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iblio\proces tecnic\Tesis\TDX\2019_20\JordiHernandezPiferrer\"/>
    </mc:Choice>
  </mc:AlternateContent>
  <bookViews>
    <workbookView xWindow="-15" yWindow="-15" windowWidth="20520" windowHeight="8010"/>
  </bookViews>
  <sheets>
    <sheet name="Portada" sheetId="130" r:id="rId1"/>
    <sheet name="EL PUNT 1996" sheetId="3" r:id="rId2"/>
    <sheet name="EL PUNT 1997" sheetId="41" r:id="rId3"/>
    <sheet name="EL PUNT 1998" sheetId="43" r:id="rId4"/>
    <sheet name="EL PUNT 1999" sheetId="45" r:id="rId5"/>
    <sheet name="EL PUNT 2000" sheetId="47" r:id="rId6"/>
    <sheet name="EL PUNT 2001" sheetId="49" r:id="rId7"/>
    <sheet name="EL PUNT 2002" sheetId="51" r:id="rId8"/>
    <sheet name="EL PUNT 2003" sheetId="53" r:id="rId9"/>
    <sheet name="EL PUNT 2004" sheetId="55" r:id="rId10"/>
    <sheet name="EL PUNT 2005" sheetId="57" r:id="rId11"/>
    <sheet name="EL PUNT 2006" sheetId="59" r:id="rId12"/>
    <sheet name="EL PUNT 2007" sheetId="61" r:id="rId13"/>
    <sheet name="EL PUNT 2008" sheetId="63" r:id="rId14"/>
    <sheet name="EL PUNT 2009" sheetId="65" r:id="rId15"/>
    <sheet name="EL PUNT 2010" sheetId="67" r:id="rId16"/>
    <sheet name="EL PUNT 2011" sheetId="69" r:id="rId17"/>
    <sheet name="EL PUNT 2012" sheetId="71" r:id="rId18"/>
    <sheet name="EL PUNT 2013" sheetId="73" r:id="rId19"/>
    <sheet name="EL PUNT 2014" sheetId="96" r:id="rId20"/>
    <sheet name="EL PUNT 2015" sheetId="99" r:id="rId21"/>
    <sheet name="EL PUNT 2016" sheetId="102" r:id="rId22"/>
    <sheet name="Diari de Girona 1996" sheetId="103" r:id="rId23"/>
    <sheet name="DIARI DE GIRONA 1997" sheetId="104" r:id="rId24"/>
    <sheet name="DIARI DE GIRONA 1998" sheetId="105" r:id="rId25"/>
    <sheet name="DIARI DE GIRONA 1999" sheetId="106" r:id="rId26"/>
    <sheet name="DIARI DE GIRONA 2000" sheetId="107" r:id="rId27"/>
    <sheet name="DIARI DE GIRONA 2001" sheetId="108" r:id="rId28"/>
    <sheet name="DIARI DE GIRONA 2002" sheetId="109" r:id="rId29"/>
    <sheet name="DIARI DE GIRONA 2003" sheetId="110" r:id="rId30"/>
    <sheet name="DIARI DE GIRONA 2004" sheetId="111" r:id="rId31"/>
    <sheet name="DIARI DE GIRONA 2005" sheetId="112" r:id="rId32"/>
    <sheet name="DIARI DE GIRONA 2006" sheetId="113" r:id="rId33"/>
    <sheet name="DIARI DE GIRONA 2007" sheetId="114" r:id="rId34"/>
    <sheet name="DIARI DE GIRONA 2008" sheetId="115" r:id="rId35"/>
    <sheet name="DIARI DE GIRONA 2009" sheetId="116" r:id="rId36"/>
    <sheet name="DIARI DE GIRONA 2010" sheetId="117" r:id="rId37"/>
    <sheet name="DIARI DE GIRONA 2011" sheetId="118" r:id="rId38"/>
    <sheet name="DIARI DE GIRONA 2012" sheetId="119" r:id="rId39"/>
    <sheet name="DIARI DE GIRONA 2013" sheetId="120" r:id="rId40"/>
    <sheet name="DIARI DE GIRONA 2014" sheetId="121" r:id="rId41"/>
    <sheet name="DIARI DE GIRONA 2015" sheetId="122" r:id="rId42"/>
    <sheet name="DIARI DE GIRONA 2016" sheetId="123" r:id="rId43"/>
    <sheet name="Resultats globals DdG" sheetId="124" r:id="rId44"/>
    <sheet name="Resultats globals El PUNT" sheetId="91" r:id="rId45"/>
    <sheet name="Resultats globals generals" sheetId="125" r:id="rId46"/>
    <sheet name="Tendències" sheetId="128" r:id="rId47"/>
    <sheet name="Hoja1" sheetId="129" r:id="rId48"/>
  </sheets>
  <calcPr calcId="162913"/>
</workbook>
</file>

<file path=xl/calcChain.xml><?xml version="1.0" encoding="utf-8"?>
<calcChain xmlns="http://schemas.openxmlformats.org/spreadsheetml/2006/main">
  <c r="T9" i="124" l="1"/>
  <c r="T8" i="124"/>
  <c r="T7" i="124"/>
  <c r="T6" i="124"/>
  <c r="T5" i="124"/>
  <c r="C103" i="123"/>
  <c r="C102" i="123"/>
  <c r="BB100" i="123"/>
  <c r="AS100" i="123"/>
  <c r="AF100" i="123"/>
  <c r="W100" i="123"/>
  <c r="K100" i="123"/>
  <c r="BB99" i="123"/>
  <c r="AS99" i="123"/>
  <c r="AF99" i="123"/>
  <c r="W99" i="123"/>
  <c r="K99" i="123"/>
  <c r="BB98" i="123"/>
  <c r="AF98" i="123"/>
  <c r="K98" i="123"/>
  <c r="BB97" i="123"/>
  <c r="AF97" i="123"/>
  <c r="K97" i="123"/>
  <c r="C97" i="123"/>
  <c r="BB96" i="123"/>
  <c r="AW96" i="123"/>
  <c r="AF96" i="123"/>
  <c r="AA96" i="123"/>
  <c r="K96" i="123"/>
  <c r="C96" i="123"/>
  <c r="BB95" i="123"/>
  <c r="AW95" i="123"/>
  <c r="AF95" i="123"/>
  <c r="AA95" i="123"/>
  <c r="K95" i="123"/>
  <c r="G95" i="123"/>
  <c r="BJ94" i="123"/>
  <c r="BF94" i="123"/>
  <c r="BB94" i="123"/>
  <c r="AW94" i="123"/>
  <c r="AS94" i="123"/>
  <c r="AN94" i="123"/>
  <c r="AJ94" i="123"/>
  <c r="AF94" i="123"/>
  <c r="AA94" i="123"/>
  <c r="W94" i="123"/>
  <c r="S94" i="123"/>
  <c r="O94" i="123"/>
  <c r="K94" i="123"/>
  <c r="G94" i="123"/>
  <c r="BJ93" i="123"/>
  <c r="BF93" i="123"/>
  <c r="BB93" i="123"/>
  <c r="AW93" i="123"/>
  <c r="AS93" i="123"/>
  <c r="AN93" i="123"/>
  <c r="AJ93" i="123"/>
  <c r="AF93" i="123"/>
  <c r="AA93" i="123"/>
  <c r="W93" i="123"/>
  <c r="S93" i="123"/>
  <c r="O93" i="123"/>
  <c r="K93" i="123"/>
  <c r="G93" i="123"/>
  <c r="BJ92" i="123"/>
  <c r="BF92" i="123"/>
  <c r="BB92" i="123"/>
  <c r="AN92" i="123"/>
  <c r="AJ92" i="123"/>
  <c r="AF92" i="123"/>
  <c r="S92" i="123"/>
  <c r="O92" i="123"/>
  <c r="K92" i="123"/>
  <c r="G92" i="123"/>
  <c r="BJ91" i="123"/>
  <c r="BF91" i="123"/>
  <c r="BB91" i="123"/>
  <c r="AN91" i="123"/>
  <c r="AJ91" i="123"/>
  <c r="AF91" i="123"/>
  <c r="S91" i="123"/>
  <c r="O91" i="123"/>
  <c r="K91" i="123"/>
  <c r="BJ90" i="123"/>
  <c r="BF90" i="123"/>
  <c r="BB90" i="123"/>
  <c r="AN90" i="123"/>
  <c r="AJ90" i="123"/>
  <c r="AF90" i="123"/>
  <c r="S90" i="123"/>
  <c r="O90" i="123"/>
  <c r="K90" i="123"/>
  <c r="BJ89" i="123"/>
  <c r="BF89" i="123"/>
  <c r="BB89" i="123"/>
  <c r="AN89" i="123"/>
  <c r="AJ89" i="123"/>
  <c r="AF89" i="123"/>
  <c r="S89" i="123"/>
  <c r="O89" i="123"/>
  <c r="K89" i="123"/>
  <c r="BJ88" i="123"/>
  <c r="BF88" i="123"/>
  <c r="BB88" i="123"/>
  <c r="AS88" i="123"/>
  <c r="AN88" i="123"/>
  <c r="AJ88" i="123"/>
  <c r="AF88" i="123"/>
  <c r="W88" i="123"/>
  <c r="S88" i="123"/>
  <c r="O88" i="123"/>
  <c r="K88" i="123"/>
  <c r="C88" i="123"/>
  <c r="BJ87" i="123"/>
  <c r="BF87" i="123"/>
  <c r="BB87" i="123"/>
  <c r="AS87" i="123"/>
  <c r="AN87" i="123"/>
  <c r="AJ87" i="123"/>
  <c r="AF87" i="123"/>
  <c r="W87" i="123"/>
  <c r="S87" i="123"/>
  <c r="O87" i="123"/>
  <c r="K87" i="123"/>
  <c r="C87" i="123"/>
  <c r="BJ86" i="123"/>
  <c r="BF86" i="123"/>
  <c r="BB86" i="123"/>
  <c r="AS86" i="123"/>
  <c r="AN86" i="123"/>
  <c r="AJ86" i="123"/>
  <c r="AF86" i="123"/>
  <c r="W86" i="123"/>
  <c r="S86" i="123"/>
  <c r="O86" i="123"/>
  <c r="K86" i="123"/>
  <c r="C86" i="123"/>
  <c r="BJ85" i="123"/>
  <c r="BF85" i="123"/>
  <c r="BB85" i="123"/>
  <c r="AW85" i="123"/>
  <c r="AS85" i="123"/>
  <c r="AN85" i="123"/>
  <c r="AJ85" i="123"/>
  <c r="AF85" i="123"/>
  <c r="AA85" i="123"/>
  <c r="W85" i="123"/>
  <c r="S85" i="123"/>
  <c r="O85" i="123"/>
  <c r="K85" i="123"/>
  <c r="G85" i="123"/>
  <c r="C85" i="123"/>
  <c r="BJ84" i="123"/>
  <c r="BF84" i="123"/>
  <c r="BB84" i="123"/>
  <c r="AW84" i="123"/>
  <c r="AS84" i="123"/>
  <c r="AN84" i="123"/>
  <c r="AJ84" i="123"/>
  <c r="AF84" i="123"/>
  <c r="AA84" i="123"/>
  <c r="W84" i="123"/>
  <c r="S84" i="123"/>
  <c r="O84" i="123"/>
  <c r="K84" i="123"/>
  <c r="G84" i="123"/>
  <c r="C84" i="123"/>
  <c r="BJ83" i="123"/>
  <c r="BF83" i="123"/>
  <c r="BB83" i="123"/>
  <c r="AW83" i="123"/>
  <c r="AS83" i="123"/>
  <c r="AN83" i="123"/>
  <c r="AJ83" i="123"/>
  <c r="AF83" i="123"/>
  <c r="AA83" i="123"/>
  <c r="W83" i="123"/>
  <c r="S83" i="123"/>
  <c r="O83" i="123"/>
  <c r="K83" i="123"/>
  <c r="G83" i="123"/>
  <c r="C83" i="123"/>
  <c r="AN74" i="123"/>
  <c r="AN73" i="123"/>
  <c r="AN72" i="123"/>
  <c r="AN71" i="123"/>
  <c r="AN70" i="123"/>
  <c r="AV69" i="123"/>
  <c r="AN69" i="123"/>
  <c r="AV68" i="123"/>
  <c r="AN68" i="123"/>
  <c r="K68" i="123"/>
  <c r="AV67" i="123"/>
  <c r="AN67" i="123"/>
  <c r="K67" i="123"/>
  <c r="AV66" i="123"/>
  <c r="AN66" i="123"/>
  <c r="AJ66" i="123"/>
  <c r="K66" i="123"/>
  <c r="AV65" i="123"/>
  <c r="AN65" i="123"/>
  <c r="AJ65" i="123"/>
  <c r="X65" i="123"/>
  <c r="K65" i="123"/>
  <c r="AV64" i="123"/>
  <c r="AN64" i="123"/>
  <c r="AJ64" i="123"/>
  <c r="X64" i="123"/>
  <c r="K64" i="123"/>
  <c r="AV63" i="123"/>
  <c r="AN63" i="123"/>
  <c r="AJ63" i="123"/>
  <c r="X63" i="123"/>
  <c r="K63" i="123"/>
  <c r="AZ62" i="123"/>
  <c r="AV62" i="123"/>
  <c r="AR62" i="123"/>
  <c r="AN62" i="123"/>
  <c r="AJ62" i="123"/>
  <c r="X62" i="123"/>
  <c r="K62" i="123"/>
  <c r="G62" i="123"/>
  <c r="C62" i="123"/>
  <c r="AZ61" i="123"/>
  <c r="AV61" i="123"/>
  <c r="AR61" i="123"/>
  <c r="AN61" i="123"/>
  <c r="AJ61" i="123"/>
  <c r="X61" i="123"/>
  <c r="K61" i="123"/>
  <c r="G61" i="123"/>
  <c r="C61" i="123"/>
  <c r="AZ60" i="123"/>
  <c r="BA60" i="123" s="1"/>
  <c r="AV60" i="123"/>
  <c r="AR60" i="123"/>
  <c r="AN60" i="123"/>
  <c r="AJ60" i="123"/>
  <c r="X60" i="123"/>
  <c r="K60" i="123"/>
  <c r="G60" i="123"/>
  <c r="C60" i="123"/>
  <c r="AZ59" i="123"/>
  <c r="AV59" i="123"/>
  <c r="AR59" i="123"/>
  <c r="AN59" i="123"/>
  <c r="AJ59" i="123"/>
  <c r="AF59" i="123"/>
  <c r="X59" i="123"/>
  <c r="O59" i="123"/>
  <c r="K59" i="123"/>
  <c r="G59" i="123"/>
  <c r="C59" i="123"/>
  <c r="AZ58" i="123"/>
  <c r="AV58" i="123"/>
  <c r="AR58" i="123"/>
  <c r="AN58" i="123"/>
  <c r="AJ58" i="123"/>
  <c r="AF58" i="123"/>
  <c r="X58" i="123"/>
  <c r="O58" i="123"/>
  <c r="K58" i="123"/>
  <c r="G58" i="123"/>
  <c r="C58" i="123"/>
  <c r="AZ57" i="123"/>
  <c r="AV57" i="123"/>
  <c r="AR57" i="123"/>
  <c r="AN57" i="123"/>
  <c r="AJ57" i="123"/>
  <c r="AF57" i="123"/>
  <c r="X57" i="123"/>
  <c r="O57" i="123"/>
  <c r="K57" i="123"/>
  <c r="G57" i="123"/>
  <c r="C57" i="123"/>
  <c r="BD56" i="123"/>
  <c r="AZ56" i="123"/>
  <c r="AV56" i="123"/>
  <c r="AR56" i="123"/>
  <c r="AN56" i="123"/>
  <c r="AJ56" i="123"/>
  <c r="AF56" i="123"/>
  <c r="AB56" i="123"/>
  <c r="X56" i="123"/>
  <c r="O56" i="123"/>
  <c r="K56" i="123"/>
  <c r="G56" i="123"/>
  <c r="C56" i="123"/>
  <c r="BD55" i="123"/>
  <c r="AZ55" i="123"/>
  <c r="AV55" i="123"/>
  <c r="AR55" i="123"/>
  <c r="AN55" i="123"/>
  <c r="AJ55" i="123"/>
  <c r="AF55" i="123"/>
  <c r="AB55" i="123"/>
  <c r="X55" i="123"/>
  <c r="O55" i="123"/>
  <c r="K55" i="123"/>
  <c r="G55" i="123"/>
  <c r="C55" i="123"/>
  <c r="BD54" i="123"/>
  <c r="AZ54" i="123"/>
  <c r="AV54" i="123"/>
  <c r="AR54" i="123"/>
  <c r="AN54" i="123"/>
  <c r="AJ54" i="123"/>
  <c r="AF54" i="123"/>
  <c r="AB54" i="123"/>
  <c r="X54" i="123"/>
  <c r="S54" i="123"/>
  <c r="O54" i="123"/>
  <c r="K54" i="123"/>
  <c r="G54" i="123"/>
  <c r="C54" i="123"/>
  <c r="BD53" i="123"/>
  <c r="AZ53" i="123"/>
  <c r="AV53" i="123"/>
  <c r="AR53" i="123"/>
  <c r="AN53" i="123"/>
  <c r="AJ53" i="123"/>
  <c r="AF53" i="123"/>
  <c r="AB53" i="123"/>
  <c r="X53" i="123"/>
  <c r="S53" i="123"/>
  <c r="O53" i="123"/>
  <c r="K53" i="123"/>
  <c r="G53" i="123"/>
  <c r="C53" i="123"/>
  <c r="BD52" i="123"/>
  <c r="AZ52" i="123"/>
  <c r="AV52" i="123"/>
  <c r="AR52" i="123"/>
  <c r="AN52" i="123"/>
  <c r="AJ52" i="123"/>
  <c r="AF52" i="123"/>
  <c r="AB52" i="123"/>
  <c r="X52" i="123"/>
  <c r="S52" i="123"/>
  <c r="O52" i="123"/>
  <c r="K52" i="123"/>
  <c r="G52" i="123"/>
  <c r="C52" i="123"/>
  <c r="BD51" i="123"/>
  <c r="AZ51" i="123"/>
  <c r="AV51" i="123"/>
  <c r="AR51" i="123"/>
  <c r="AN51" i="123"/>
  <c r="AJ51" i="123"/>
  <c r="AF51" i="123"/>
  <c r="AB51" i="123"/>
  <c r="X51" i="123"/>
  <c r="S51" i="123"/>
  <c r="O51" i="123"/>
  <c r="K51" i="123"/>
  <c r="G51" i="123"/>
  <c r="C51" i="123"/>
  <c r="AA45" i="123"/>
  <c r="AA44" i="123"/>
  <c r="AA43" i="123"/>
  <c r="AA42" i="123"/>
  <c r="K42" i="123"/>
  <c r="AA41" i="123"/>
  <c r="S41" i="123"/>
  <c r="K41" i="123"/>
  <c r="C41" i="123"/>
  <c r="AA40" i="123"/>
  <c r="S40" i="123"/>
  <c r="T40" i="123" s="1"/>
  <c r="K40" i="123"/>
  <c r="C40" i="123"/>
  <c r="AM39" i="123"/>
  <c r="AI39" i="123"/>
  <c r="AE39" i="123"/>
  <c r="AA39" i="123"/>
  <c r="S39" i="123"/>
  <c r="T39" i="123" s="1"/>
  <c r="O39" i="123"/>
  <c r="K39" i="123"/>
  <c r="C39" i="123"/>
  <c r="AQ38" i="123"/>
  <c r="AM38" i="123"/>
  <c r="AI38" i="123"/>
  <c r="AE38" i="123"/>
  <c r="AA38" i="123"/>
  <c r="W38" i="123"/>
  <c r="S38" i="123"/>
  <c r="T38" i="123" s="1"/>
  <c r="O38" i="123"/>
  <c r="K38" i="123"/>
  <c r="C38" i="123"/>
  <c r="AQ37" i="123"/>
  <c r="AM37" i="123"/>
  <c r="AI37" i="123"/>
  <c r="AE37" i="123"/>
  <c r="AA37" i="123"/>
  <c r="W37" i="123"/>
  <c r="S37" i="123"/>
  <c r="T37" i="123" s="1"/>
  <c r="O37" i="123"/>
  <c r="K37" i="123"/>
  <c r="G37" i="123"/>
  <c r="C37" i="123"/>
  <c r="AQ36" i="123"/>
  <c r="AM36" i="123"/>
  <c r="AI36" i="123"/>
  <c r="AE36" i="123"/>
  <c r="AA36" i="123"/>
  <c r="W36" i="123"/>
  <c r="S36" i="123"/>
  <c r="T36" i="123" s="1"/>
  <c r="O36" i="123"/>
  <c r="K36" i="123"/>
  <c r="G36" i="123"/>
  <c r="C36" i="123"/>
  <c r="C103" i="122"/>
  <c r="C102" i="122"/>
  <c r="BB100" i="122"/>
  <c r="AS100" i="122"/>
  <c r="AF100" i="122"/>
  <c r="W100" i="122"/>
  <c r="K100" i="122"/>
  <c r="BB99" i="122"/>
  <c r="AS99" i="122"/>
  <c r="AF99" i="122"/>
  <c r="W99" i="122"/>
  <c r="K99" i="122"/>
  <c r="BB98" i="122"/>
  <c r="AF98" i="122"/>
  <c r="K98" i="122"/>
  <c r="BB97" i="122"/>
  <c r="AF97" i="122"/>
  <c r="K97" i="122"/>
  <c r="C97" i="122"/>
  <c r="BB96" i="122"/>
  <c r="AW96" i="122"/>
  <c r="AF96" i="122"/>
  <c r="AA96" i="122"/>
  <c r="K96" i="122"/>
  <c r="C96" i="122"/>
  <c r="BB95" i="122"/>
  <c r="AW95" i="122"/>
  <c r="AF95" i="122"/>
  <c r="AA95" i="122"/>
  <c r="K95" i="122"/>
  <c r="G95" i="122"/>
  <c r="BJ94" i="122"/>
  <c r="BF94" i="122"/>
  <c r="BB94" i="122"/>
  <c r="AW94" i="122"/>
  <c r="AS94" i="122"/>
  <c r="AN94" i="122"/>
  <c r="AJ94" i="122"/>
  <c r="AF94" i="122"/>
  <c r="AA94" i="122"/>
  <c r="W94" i="122"/>
  <c r="S94" i="122"/>
  <c r="O94" i="122"/>
  <c r="K94" i="122"/>
  <c r="G94" i="122"/>
  <c r="BJ93" i="122"/>
  <c r="BF93" i="122"/>
  <c r="BB93" i="122"/>
  <c r="AW93" i="122"/>
  <c r="AS93" i="122"/>
  <c r="AN93" i="122"/>
  <c r="AJ93" i="122"/>
  <c r="AF93" i="122"/>
  <c r="AA93" i="122"/>
  <c r="W93" i="122"/>
  <c r="S93" i="122"/>
  <c r="O93" i="122"/>
  <c r="K93" i="122"/>
  <c r="G93" i="122"/>
  <c r="BJ92" i="122"/>
  <c r="BF92" i="122"/>
  <c r="BB92" i="122"/>
  <c r="AN92" i="122"/>
  <c r="AJ92" i="122"/>
  <c r="AF92" i="122"/>
  <c r="S92" i="122"/>
  <c r="O92" i="122"/>
  <c r="K92" i="122"/>
  <c r="G92" i="122"/>
  <c r="BJ91" i="122"/>
  <c r="BF91" i="122"/>
  <c r="BB91" i="122"/>
  <c r="AN91" i="122"/>
  <c r="AJ91" i="122"/>
  <c r="AF91" i="122"/>
  <c r="S91" i="122"/>
  <c r="O91" i="122"/>
  <c r="K91" i="122"/>
  <c r="BJ90" i="122"/>
  <c r="BF90" i="122"/>
  <c r="BB90" i="122"/>
  <c r="AN90" i="122"/>
  <c r="AJ90" i="122"/>
  <c r="AF90" i="122"/>
  <c r="S90" i="122"/>
  <c r="O90" i="122"/>
  <c r="K90" i="122"/>
  <c r="BJ89" i="122"/>
  <c r="BF89" i="122"/>
  <c r="BB89" i="122"/>
  <c r="AN89" i="122"/>
  <c r="AJ89" i="122"/>
  <c r="AF89" i="122"/>
  <c r="S89" i="122"/>
  <c r="O89" i="122"/>
  <c r="K89" i="122"/>
  <c r="BJ88" i="122"/>
  <c r="BF88" i="122"/>
  <c r="BB88" i="122"/>
  <c r="AS88" i="122"/>
  <c r="AN88" i="122"/>
  <c r="AJ88" i="122"/>
  <c r="AF88" i="122"/>
  <c r="W88" i="122"/>
  <c r="S88" i="122"/>
  <c r="O88" i="122"/>
  <c r="K88" i="122"/>
  <c r="C88" i="122"/>
  <c r="BJ87" i="122"/>
  <c r="BF87" i="122"/>
  <c r="BB87" i="122"/>
  <c r="AS87" i="122"/>
  <c r="AN87" i="122"/>
  <c r="AJ87" i="122"/>
  <c r="AF87" i="122"/>
  <c r="W87" i="122"/>
  <c r="S87" i="122"/>
  <c r="O87" i="122"/>
  <c r="K87" i="122"/>
  <c r="C87" i="122"/>
  <c r="BJ86" i="122"/>
  <c r="BF86" i="122"/>
  <c r="BB86" i="122"/>
  <c r="AS86" i="122"/>
  <c r="AN86" i="122"/>
  <c r="AJ86" i="122"/>
  <c r="AF86" i="122"/>
  <c r="W86" i="122"/>
  <c r="S86" i="122"/>
  <c r="O86" i="122"/>
  <c r="K86" i="122"/>
  <c r="C86" i="122"/>
  <c r="BJ85" i="122"/>
  <c r="BF85" i="122"/>
  <c r="BB85" i="122"/>
  <c r="AW85" i="122"/>
  <c r="AS85" i="122"/>
  <c r="AN85" i="122"/>
  <c r="AJ85" i="122"/>
  <c r="AF85" i="122"/>
  <c r="AA85" i="122"/>
  <c r="W85" i="122"/>
  <c r="S85" i="122"/>
  <c r="O85" i="122"/>
  <c r="K85" i="122"/>
  <c r="G85" i="122"/>
  <c r="C85" i="122"/>
  <c r="BJ84" i="122"/>
  <c r="BF84" i="122"/>
  <c r="BB84" i="122"/>
  <c r="AW84" i="122"/>
  <c r="AS84" i="122"/>
  <c r="AN84" i="122"/>
  <c r="AJ84" i="122"/>
  <c r="AF84" i="122"/>
  <c r="AA84" i="122"/>
  <c r="W84" i="122"/>
  <c r="S84" i="122"/>
  <c r="O84" i="122"/>
  <c r="K84" i="122"/>
  <c r="G84" i="122"/>
  <c r="C84" i="122"/>
  <c r="BJ83" i="122"/>
  <c r="BF83" i="122"/>
  <c r="BB83" i="122"/>
  <c r="AW83" i="122"/>
  <c r="AS83" i="122"/>
  <c r="AN83" i="122"/>
  <c r="AJ83" i="122"/>
  <c r="AF83" i="122"/>
  <c r="AA83" i="122"/>
  <c r="W83" i="122"/>
  <c r="S83" i="122"/>
  <c r="O83" i="122"/>
  <c r="K83" i="122"/>
  <c r="G83" i="122"/>
  <c r="C83" i="122"/>
  <c r="AN74" i="122"/>
  <c r="AN73" i="122"/>
  <c r="AN72" i="122"/>
  <c r="AN71" i="122"/>
  <c r="AN70" i="122"/>
  <c r="AV69" i="122"/>
  <c r="AN69" i="122"/>
  <c r="AV68" i="122"/>
  <c r="AN68" i="122"/>
  <c r="K68" i="122"/>
  <c r="AV67" i="122"/>
  <c r="AN67" i="122"/>
  <c r="K67" i="122"/>
  <c r="AV66" i="122"/>
  <c r="AN66" i="122"/>
  <c r="AJ66" i="122"/>
  <c r="K66" i="122"/>
  <c r="AV65" i="122"/>
  <c r="AN65" i="122"/>
  <c r="AJ65" i="122"/>
  <c r="X65" i="122"/>
  <c r="K65" i="122"/>
  <c r="AV64" i="122"/>
  <c r="AN64" i="122"/>
  <c r="AJ64" i="122"/>
  <c r="X64" i="122"/>
  <c r="K64" i="122"/>
  <c r="AV63" i="122"/>
  <c r="AN63" i="122"/>
  <c r="AJ63" i="122"/>
  <c r="X63" i="122"/>
  <c r="K63" i="122"/>
  <c r="AZ62" i="122"/>
  <c r="AV62" i="122"/>
  <c r="AR62" i="122"/>
  <c r="AN62" i="122"/>
  <c r="AJ62" i="122"/>
  <c r="X62" i="122"/>
  <c r="K62" i="122"/>
  <c r="G62" i="122"/>
  <c r="C62" i="122"/>
  <c r="AZ61" i="122"/>
  <c r="AV61" i="122"/>
  <c r="AR61" i="122"/>
  <c r="AN61" i="122"/>
  <c r="AJ61" i="122"/>
  <c r="X61" i="122"/>
  <c r="K61" i="122"/>
  <c r="G61" i="122"/>
  <c r="C61" i="122"/>
  <c r="AZ60" i="122"/>
  <c r="AV60" i="122"/>
  <c r="AR60" i="122"/>
  <c r="AN60" i="122"/>
  <c r="AJ60" i="122"/>
  <c r="X60" i="122"/>
  <c r="K60" i="122"/>
  <c r="G60" i="122"/>
  <c r="C60" i="122"/>
  <c r="AZ59" i="122"/>
  <c r="AV59" i="122"/>
  <c r="AR59" i="122"/>
  <c r="AN59" i="122"/>
  <c r="AJ59" i="122"/>
  <c r="AF59" i="122"/>
  <c r="X59" i="122"/>
  <c r="O59" i="122"/>
  <c r="K59" i="122"/>
  <c r="G59" i="122"/>
  <c r="C59" i="122"/>
  <c r="AZ58" i="122"/>
  <c r="AV58" i="122"/>
  <c r="AR58" i="122"/>
  <c r="AN58" i="122"/>
  <c r="AJ58" i="122"/>
  <c r="AF58" i="122"/>
  <c r="X58" i="122"/>
  <c r="O58" i="122"/>
  <c r="K58" i="122"/>
  <c r="G58" i="122"/>
  <c r="C58" i="122"/>
  <c r="AZ57" i="122"/>
  <c r="AV57" i="122"/>
  <c r="AR57" i="122"/>
  <c r="AN57" i="122"/>
  <c r="AJ57" i="122"/>
  <c r="AF57" i="122"/>
  <c r="X57" i="122"/>
  <c r="O57" i="122"/>
  <c r="K57" i="122"/>
  <c r="G57" i="122"/>
  <c r="C57" i="122"/>
  <c r="BD56" i="122"/>
  <c r="AZ56" i="122"/>
  <c r="AV56" i="122"/>
  <c r="AR56" i="122"/>
  <c r="AN56" i="122"/>
  <c r="AJ56" i="122"/>
  <c r="AF56" i="122"/>
  <c r="AB56" i="122"/>
  <c r="X56" i="122"/>
  <c r="O56" i="122"/>
  <c r="K56" i="122"/>
  <c r="G56" i="122"/>
  <c r="C56" i="122"/>
  <c r="BD55" i="122"/>
  <c r="AZ55" i="122"/>
  <c r="AV55" i="122"/>
  <c r="AR55" i="122"/>
  <c r="AN55" i="122"/>
  <c r="AJ55" i="122"/>
  <c r="AF55" i="122"/>
  <c r="AB55" i="122"/>
  <c r="X55" i="122"/>
  <c r="O55" i="122"/>
  <c r="K55" i="122"/>
  <c r="G55" i="122"/>
  <c r="C55" i="122"/>
  <c r="BD54" i="122"/>
  <c r="AZ54" i="122"/>
  <c r="AV54" i="122"/>
  <c r="AR54" i="122"/>
  <c r="AN54" i="122"/>
  <c r="AJ54" i="122"/>
  <c r="AF54" i="122"/>
  <c r="AB54" i="122"/>
  <c r="X54" i="122"/>
  <c r="S54" i="122"/>
  <c r="O54" i="122"/>
  <c r="K54" i="122"/>
  <c r="G54" i="122"/>
  <c r="C54" i="122"/>
  <c r="BD53" i="122"/>
  <c r="AZ53" i="122"/>
  <c r="AV53" i="122"/>
  <c r="AR53" i="122"/>
  <c r="AN53" i="122"/>
  <c r="AJ53" i="122"/>
  <c r="AF53" i="122"/>
  <c r="AB53" i="122"/>
  <c r="X53" i="122"/>
  <c r="S53" i="122"/>
  <c r="O53" i="122"/>
  <c r="K53" i="122"/>
  <c r="G53" i="122"/>
  <c r="C53" i="122"/>
  <c r="BD52" i="122"/>
  <c r="AZ52" i="122"/>
  <c r="AV52" i="122"/>
  <c r="AR52" i="122"/>
  <c r="AN52" i="122"/>
  <c r="AJ52" i="122"/>
  <c r="AF52" i="122"/>
  <c r="AB52" i="122"/>
  <c r="X52" i="122"/>
  <c r="S52" i="122"/>
  <c r="O52" i="122"/>
  <c r="K52" i="122"/>
  <c r="G52" i="122"/>
  <c r="C52" i="122"/>
  <c r="BD51" i="122"/>
  <c r="AZ51" i="122"/>
  <c r="AV51" i="122"/>
  <c r="AR51" i="122"/>
  <c r="AN51" i="122"/>
  <c r="AJ51" i="122"/>
  <c r="AF51" i="122"/>
  <c r="AB51" i="122"/>
  <c r="X51" i="122"/>
  <c r="S51" i="122"/>
  <c r="O51" i="122"/>
  <c r="K51" i="122"/>
  <c r="G51" i="122"/>
  <c r="C51" i="122"/>
  <c r="AA45" i="122"/>
  <c r="AA44" i="122"/>
  <c r="AA43" i="122"/>
  <c r="AA42" i="122"/>
  <c r="K42" i="122"/>
  <c r="AA41" i="122"/>
  <c r="S41" i="122"/>
  <c r="K41" i="122"/>
  <c r="C41" i="122"/>
  <c r="AA40" i="122"/>
  <c r="S40" i="122"/>
  <c r="T40" i="122" s="1"/>
  <c r="K40" i="122"/>
  <c r="C40" i="122"/>
  <c r="AM39" i="122"/>
  <c r="AI39" i="122"/>
  <c r="AE39" i="122"/>
  <c r="AA39" i="122"/>
  <c r="S39" i="122"/>
  <c r="T39" i="122" s="1"/>
  <c r="O39" i="122"/>
  <c r="K39" i="122"/>
  <c r="C39" i="122"/>
  <c r="AQ38" i="122"/>
  <c r="AM38" i="122"/>
  <c r="AI38" i="122"/>
  <c r="AE38" i="122"/>
  <c r="AA38" i="122"/>
  <c r="W38" i="122"/>
  <c r="S38" i="122"/>
  <c r="T38" i="122" s="1"/>
  <c r="O38" i="122"/>
  <c r="K38" i="122"/>
  <c r="C38" i="122"/>
  <c r="AQ37" i="122"/>
  <c r="AM37" i="122"/>
  <c r="AI37" i="122"/>
  <c r="AE37" i="122"/>
  <c r="AA37" i="122"/>
  <c r="W37" i="122"/>
  <c r="S37" i="122"/>
  <c r="T37" i="122" s="1"/>
  <c r="O37" i="122"/>
  <c r="K37" i="122"/>
  <c r="H37" i="122"/>
  <c r="G37" i="122"/>
  <c r="C37" i="122"/>
  <c r="AQ36" i="122"/>
  <c r="AM36" i="122"/>
  <c r="AI36" i="122"/>
  <c r="AE36" i="122"/>
  <c r="AA36" i="122"/>
  <c r="W36" i="122"/>
  <c r="S36" i="122"/>
  <c r="T36" i="122" s="1"/>
  <c r="O36" i="122"/>
  <c r="K36" i="122"/>
  <c r="G36" i="122"/>
  <c r="C36" i="122"/>
  <c r="C103" i="121"/>
  <c r="C102" i="121"/>
  <c r="BB100" i="121"/>
  <c r="AS100" i="121"/>
  <c r="AF100" i="121"/>
  <c r="W100" i="121"/>
  <c r="K100" i="121"/>
  <c r="BB99" i="121"/>
  <c r="AS99" i="121"/>
  <c r="AF99" i="121"/>
  <c r="W99" i="121"/>
  <c r="K99" i="121"/>
  <c r="BB98" i="121"/>
  <c r="AF98" i="121"/>
  <c r="K98" i="121"/>
  <c r="BB97" i="121"/>
  <c r="AF97" i="121"/>
  <c r="K97" i="121"/>
  <c r="C97" i="121"/>
  <c r="BB96" i="121"/>
  <c r="AW96" i="121"/>
  <c r="AF96" i="121"/>
  <c r="AA96" i="121"/>
  <c r="K96" i="121"/>
  <c r="C96" i="121"/>
  <c r="BB95" i="121"/>
  <c r="AW95" i="121"/>
  <c r="AF95" i="121"/>
  <c r="AA95" i="121"/>
  <c r="K95" i="121"/>
  <c r="G95" i="121"/>
  <c r="BJ94" i="121"/>
  <c r="BF94" i="121"/>
  <c r="BB94" i="121"/>
  <c r="AW94" i="121"/>
  <c r="AS94" i="121"/>
  <c r="AN94" i="121"/>
  <c r="AJ94" i="121"/>
  <c r="AF94" i="121"/>
  <c r="AA94" i="121"/>
  <c r="W94" i="121"/>
  <c r="S94" i="121"/>
  <c r="O94" i="121"/>
  <c r="K94" i="121"/>
  <c r="G94" i="121"/>
  <c r="BJ93" i="121"/>
  <c r="BF93" i="121"/>
  <c r="BB93" i="121"/>
  <c r="AW93" i="121"/>
  <c r="AS93" i="121"/>
  <c r="AN93" i="121"/>
  <c r="AJ93" i="121"/>
  <c r="AF93" i="121"/>
  <c r="AA93" i="121"/>
  <c r="W93" i="121"/>
  <c r="S93" i="121"/>
  <c r="O93" i="121"/>
  <c r="K93" i="121"/>
  <c r="G93" i="121"/>
  <c r="BJ92" i="121"/>
  <c r="BF92" i="121"/>
  <c r="BB92" i="121"/>
  <c r="AN92" i="121"/>
  <c r="AJ92" i="121"/>
  <c r="AF92" i="121"/>
  <c r="S92" i="121"/>
  <c r="O92" i="121"/>
  <c r="K92" i="121"/>
  <c r="G92" i="121"/>
  <c r="BJ91" i="121"/>
  <c r="BF91" i="121"/>
  <c r="BB91" i="121"/>
  <c r="AN91" i="121"/>
  <c r="AJ91" i="121"/>
  <c r="AF91" i="121"/>
  <c r="S91" i="121"/>
  <c r="O91" i="121"/>
  <c r="K91" i="121"/>
  <c r="BJ90" i="121"/>
  <c r="BF90" i="121"/>
  <c r="BB90" i="121"/>
  <c r="AN90" i="121"/>
  <c r="AJ90" i="121"/>
  <c r="AF90" i="121"/>
  <c r="S90" i="121"/>
  <c r="O90" i="121"/>
  <c r="K90" i="121"/>
  <c r="BJ89" i="121"/>
  <c r="BF89" i="121"/>
  <c r="BB89" i="121"/>
  <c r="AN89" i="121"/>
  <c r="AJ89" i="121"/>
  <c r="AF89" i="121"/>
  <c r="S89" i="121"/>
  <c r="O89" i="121"/>
  <c r="K89" i="121"/>
  <c r="BJ88" i="121"/>
  <c r="BF88" i="121"/>
  <c r="BB88" i="121"/>
  <c r="AS88" i="121"/>
  <c r="AN88" i="121"/>
  <c r="AJ88" i="121"/>
  <c r="AF88" i="121"/>
  <c r="W88" i="121"/>
  <c r="S88" i="121"/>
  <c r="O88" i="121"/>
  <c r="K88" i="121"/>
  <c r="C88" i="121"/>
  <c r="BJ87" i="121"/>
  <c r="BF87" i="121"/>
  <c r="BB87" i="121"/>
  <c r="AS87" i="121"/>
  <c r="AN87" i="121"/>
  <c r="AJ87" i="121"/>
  <c r="AF87" i="121"/>
  <c r="W87" i="121"/>
  <c r="S87" i="121"/>
  <c r="O87" i="121"/>
  <c r="K87" i="121"/>
  <c r="C87" i="121"/>
  <c r="BJ86" i="121"/>
  <c r="BF86" i="121"/>
  <c r="BB86" i="121"/>
  <c r="AS86" i="121"/>
  <c r="AN86" i="121"/>
  <c r="AJ86" i="121"/>
  <c r="AF86" i="121"/>
  <c r="W86" i="121"/>
  <c r="S86" i="121"/>
  <c r="O86" i="121"/>
  <c r="K86" i="121"/>
  <c r="C86" i="121"/>
  <c r="BJ85" i="121"/>
  <c r="BF85" i="121"/>
  <c r="BB85" i="121"/>
  <c r="AW85" i="121"/>
  <c r="AS85" i="121"/>
  <c r="AN85" i="121"/>
  <c r="AJ85" i="121"/>
  <c r="AF85" i="121"/>
  <c r="AA85" i="121"/>
  <c r="W85" i="121"/>
  <c r="S85" i="121"/>
  <c r="O85" i="121"/>
  <c r="K85" i="121"/>
  <c r="G85" i="121"/>
  <c r="C85" i="121"/>
  <c r="BJ84" i="121"/>
  <c r="BF84" i="121"/>
  <c r="BB84" i="121"/>
  <c r="AW84" i="121"/>
  <c r="AS84" i="121"/>
  <c r="AN84" i="121"/>
  <c r="AJ84" i="121"/>
  <c r="AF84" i="121"/>
  <c r="AA84" i="121"/>
  <c r="W84" i="121"/>
  <c r="S84" i="121"/>
  <c r="O84" i="121"/>
  <c r="K84" i="121"/>
  <c r="G84" i="121"/>
  <c r="C84" i="121"/>
  <c r="BJ83" i="121"/>
  <c r="BF83" i="121"/>
  <c r="BB83" i="121"/>
  <c r="AW83" i="121"/>
  <c r="AS83" i="121"/>
  <c r="AN83" i="121"/>
  <c r="AJ83" i="121"/>
  <c r="AF83" i="121"/>
  <c r="AA83" i="121"/>
  <c r="W83" i="121"/>
  <c r="S83" i="121"/>
  <c r="O83" i="121"/>
  <c r="K83" i="121"/>
  <c r="G83" i="121"/>
  <c r="C83" i="121"/>
  <c r="AN74" i="121"/>
  <c r="AN73" i="121"/>
  <c r="AN72" i="121"/>
  <c r="AN71" i="121"/>
  <c r="AN70" i="121"/>
  <c r="AV69" i="121"/>
  <c r="AN69" i="121"/>
  <c r="AV68" i="121"/>
  <c r="AN68" i="121"/>
  <c r="K68" i="121"/>
  <c r="AV67" i="121"/>
  <c r="AN67" i="121"/>
  <c r="K67" i="121"/>
  <c r="AV66" i="121"/>
  <c r="AN66" i="121"/>
  <c r="AJ66" i="121"/>
  <c r="K66" i="121"/>
  <c r="AV65" i="121"/>
  <c r="AN65" i="121"/>
  <c r="AJ65" i="121"/>
  <c r="X65" i="121"/>
  <c r="K65" i="121"/>
  <c r="AV64" i="121"/>
  <c r="AN64" i="121"/>
  <c r="AJ64" i="121"/>
  <c r="X64" i="121"/>
  <c r="K64" i="121"/>
  <c r="AV63" i="121"/>
  <c r="AN63" i="121"/>
  <c r="AJ63" i="121"/>
  <c r="X63" i="121"/>
  <c r="K63" i="121"/>
  <c r="AZ62" i="121"/>
  <c r="AV62" i="121"/>
  <c r="AR62" i="121"/>
  <c r="AN62" i="121"/>
  <c r="AJ62" i="121"/>
  <c r="X62" i="121"/>
  <c r="K62" i="121"/>
  <c r="G62" i="121"/>
  <c r="C62" i="121"/>
  <c r="AZ61" i="121"/>
  <c r="AV61" i="121"/>
  <c r="AR61" i="121"/>
  <c r="AN61" i="121"/>
  <c r="AJ61" i="121"/>
  <c r="X61" i="121"/>
  <c r="K61" i="121"/>
  <c r="G61" i="121"/>
  <c r="C61" i="121"/>
  <c r="AZ60" i="121"/>
  <c r="AV60" i="121"/>
  <c r="AR60" i="121"/>
  <c r="AN60" i="121"/>
  <c r="AJ60" i="121"/>
  <c r="X60" i="121"/>
  <c r="K60" i="121"/>
  <c r="G60" i="121"/>
  <c r="C60" i="121"/>
  <c r="AZ59" i="121"/>
  <c r="AV59" i="121"/>
  <c r="AR59" i="121"/>
  <c r="AN59" i="121"/>
  <c r="AJ59" i="121"/>
  <c r="AF59" i="121"/>
  <c r="X59" i="121"/>
  <c r="O59" i="121"/>
  <c r="K59" i="121"/>
  <c r="G59" i="121"/>
  <c r="C59" i="121"/>
  <c r="AZ58" i="121"/>
  <c r="AV58" i="121"/>
  <c r="AR58" i="121"/>
  <c r="AN58" i="121"/>
  <c r="AJ58" i="121"/>
  <c r="AF58" i="121"/>
  <c r="X58" i="121"/>
  <c r="O58" i="121"/>
  <c r="K58" i="121"/>
  <c r="G58" i="121"/>
  <c r="C58" i="121"/>
  <c r="AZ57" i="121"/>
  <c r="AV57" i="121"/>
  <c r="AR57" i="121"/>
  <c r="AN57" i="121"/>
  <c r="AJ57" i="121"/>
  <c r="AF57" i="121"/>
  <c r="X57" i="121"/>
  <c r="O57" i="121"/>
  <c r="K57" i="121"/>
  <c r="G57" i="121"/>
  <c r="C57" i="121"/>
  <c r="BD56" i="121"/>
  <c r="AZ56" i="121"/>
  <c r="AV56" i="121"/>
  <c r="AR56" i="121"/>
  <c r="AN56" i="121"/>
  <c r="AJ56" i="121"/>
  <c r="AF56" i="121"/>
  <c r="AB56" i="121"/>
  <c r="X56" i="121"/>
  <c r="O56" i="121"/>
  <c r="K56" i="121"/>
  <c r="G56" i="121"/>
  <c r="C56" i="121"/>
  <c r="BD55" i="121"/>
  <c r="AZ55" i="121"/>
  <c r="AV55" i="121"/>
  <c r="AR55" i="121"/>
  <c r="AN55" i="121"/>
  <c r="AJ55" i="121"/>
  <c r="AF55" i="121"/>
  <c r="AB55" i="121"/>
  <c r="X55" i="121"/>
  <c r="O55" i="121"/>
  <c r="K55" i="121"/>
  <c r="G55" i="121"/>
  <c r="C55" i="121"/>
  <c r="BD54" i="121"/>
  <c r="AZ54" i="121"/>
  <c r="AV54" i="121"/>
  <c r="AR54" i="121"/>
  <c r="AN54" i="121"/>
  <c r="AJ54" i="121"/>
  <c r="AF54" i="121"/>
  <c r="AB54" i="121"/>
  <c r="X54" i="121"/>
  <c r="S54" i="121"/>
  <c r="O54" i="121"/>
  <c r="K54" i="121"/>
  <c r="G54" i="121"/>
  <c r="C54" i="121"/>
  <c r="BD53" i="121"/>
  <c r="AZ53" i="121"/>
  <c r="AV53" i="121"/>
  <c r="AR53" i="121"/>
  <c r="AN53" i="121"/>
  <c r="AJ53" i="121"/>
  <c r="AF53" i="121"/>
  <c r="AB53" i="121"/>
  <c r="X53" i="121"/>
  <c r="S53" i="121"/>
  <c r="O53" i="121"/>
  <c r="K53" i="121"/>
  <c r="G53" i="121"/>
  <c r="C53" i="121"/>
  <c r="BD52" i="121"/>
  <c r="AZ52" i="121"/>
  <c r="AV52" i="121"/>
  <c r="AR52" i="121"/>
  <c r="AN52" i="121"/>
  <c r="AJ52" i="121"/>
  <c r="AF52" i="121"/>
  <c r="AB52" i="121"/>
  <c r="X52" i="121"/>
  <c r="S52" i="121"/>
  <c r="O52" i="121"/>
  <c r="K52" i="121"/>
  <c r="G52" i="121"/>
  <c r="C52" i="121"/>
  <c r="BD51" i="121"/>
  <c r="AZ51" i="121"/>
  <c r="AV51" i="121"/>
  <c r="AR51" i="121"/>
  <c r="AN51" i="121"/>
  <c r="AJ51" i="121"/>
  <c r="AF51" i="121"/>
  <c r="AB51" i="121"/>
  <c r="X51" i="121"/>
  <c r="S51" i="121"/>
  <c r="O51" i="121"/>
  <c r="K51" i="121"/>
  <c r="G51" i="121"/>
  <c r="C51" i="121"/>
  <c r="AA45" i="121"/>
  <c r="AA44" i="121"/>
  <c r="AA43" i="121"/>
  <c r="AA42" i="121"/>
  <c r="K42" i="121"/>
  <c r="AA41" i="121"/>
  <c r="S41" i="121"/>
  <c r="K41" i="121"/>
  <c r="C41" i="121"/>
  <c r="AA40" i="121"/>
  <c r="S40" i="121"/>
  <c r="T40" i="121" s="1"/>
  <c r="K40" i="121"/>
  <c r="C40" i="121"/>
  <c r="AM39" i="121"/>
  <c r="AI39" i="121"/>
  <c r="AE39" i="121"/>
  <c r="AA39" i="121"/>
  <c r="S39" i="121"/>
  <c r="T39" i="121" s="1"/>
  <c r="O39" i="121"/>
  <c r="K39" i="121"/>
  <c r="C39" i="121"/>
  <c r="AQ38" i="121"/>
  <c r="AM38" i="121"/>
  <c r="AI38" i="121"/>
  <c r="AE38" i="121"/>
  <c r="AA38" i="121"/>
  <c r="W38" i="121"/>
  <c r="S38" i="121"/>
  <c r="T38" i="121" s="1"/>
  <c r="O38" i="121"/>
  <c r="K38" i="121"/>
  <c r="C38" i="121"/>
  <c r="AQ37" i="121"/>
  <c r="AM37" i="121"/>
  <c r="AI37" i="121"/>
  <c r="AE37" i="121"/>
  <c r="AA37" i="121"/>
  <c r="W37" i="121"/>
  <c r="S37" i="121"/>
  <c r="T37" i="121" s="1"/>
  <c r="O37" i="121"/>
  <c r="K37" i="121"/>
  <c r="G37" i="121"/>
  <c r="C37" i="121"/>
  <c r="AQ36" i="121"/>
  <c r="AM36" i="121"/>
  <c r="AI36" i="121"/>
  <c r="AE36" i="121"/>
  <c r="AA36" i="121"/>
  <c r="W36" i="121"/>
  <c r="S36" i="121"/>
  <c r="T36" i="121" s="1"/>
  <c r="O36" i="121"/>
  <c r="BH53" i="121" s="1"/>
  <c r="K36" i="121"/>
  <c r="G36" i="121"/>
  <c r="C36" i="121"/>
  <c r="C103" i="120"/>
  <c r="C102" i="120"/>
  <c r="BB100" i="120"/>
  <c r="AS100" i="120"/>
  <c r="AF100" i="120"/>
  <c r="W100" i="120"/>
  <c r="K100" i="120"/>
  <c r="BB99" i="120"/>
  <c r="AS99" i="120"/>
  <c r="AF99" i="120"/>
  <c r="W99" i="120"/>
  <c r="K99" i="120"/>
  <c r="BB98" i="120"/>
  <c r="AF98" i="120"/>
  <c r="K98" i="120"/>
  <c r="BB97" i="120"/>
  <c r="AF97" i="120"/>
  <c r="K97" i="120"/>
  <c r="C97" i="120"/>
  <c r="BB96" i="120"/>
  <c r="AW96" i="120"/>
  <c r="AF96" i="120"/>
  <c r="AA96" i="120"/>
  <c r="K96" i="120"/>
  <c r="C96" i="120"/>
  <c r="BB95" i="120"/>
  <c r="AW95" i="120"/>
  <c r="AF95" i="120"/>
  <c r="AA95" i="120"/>
  <c r="K95" i="120"/>
  <c r="G95" i="120"/>
  <c r="BJ94" i="120"/>
  <c r="BF94" i="120"/>
  <c r="BB94" i="120"/>
  <c r="AW94" i="120"/>
  <c r="AS94" i="120"/>
  <c r="AN94" i="120"/>
  <c r="AJ94" i="120"/>
  <c r="AF94" i="120"/>
  <c r="AA94" i="120"/>
  <c r="W94" i="120"/>
  <c r="S94" i="120"/>
  <c r="O94" i="120"/>
  <c r="K94" i="120"/>
  <c r="G94" i="120"/>
  <c r="BJ93" i="120"/>
  <c r="BF93" i="120"/>
  <c r="BB93" i="120"/>
  <c r="AW93" i="120"/>
  <c r="AS93" i="120"/>
  <c r="AN93" i="120"/>
  <c r="AJ93" i="120"/>
  <c r="AF93" i="120"/>
  <c r="AA93" i="120"/>
  <c r="W93" i="120"/>
  <c r="S93" i="120"/>
  <c r="O93" i="120"/>
  <c r="K93" i="120"/>
  <c r="G93" i="120"/>
  <c r="BJ92" i="120"/>
  <c r="BF92" i="120"/>
  <c r="BB92" i="120"/>
  <c r="AN92" i="120"/>
  <c r="AJ92" i="120"/>
  <c r="AF92" i="120"/>
  <c r="S92" i="120"/>
  <c r="O92" i="120"/>
  <c r="K92" i="120"/>
  <c r="G92" i="120"/>
  <c r="BJ91" i="120"/>
  <c r="BF91" i="120"/>
  <c r="BB91" i="120"/>
  <c r="AN91" i="120"/>
  <c r="AJ91" i="120"/>
  <c r="AF91" i="120"/>
  <c r="S91" i="120"/>
  <c r="O91" i="120"/>
  <c r="K91" i="120"/>
  <c r="BJ90" i="120"/>
  <c r="BF90" i="120"/>
  <c r="BB90" i="120"/>
  <c r="AN90" i="120"/>
  <c r="AJ90" i="120"/>
  <c r="AF90" i="120"/>
  <c r="S90" i="120"/>
  <c r="O90" i="120"/>
  <c r="K90" i="120"/>
  <c r="BJ89" i="120"/>
  <c r="BF89" i="120"/>
  <c r="BB89" i="120"/>
  <c r="AN89" i="120"/>
  <c r="AJ89" i="120"/>
  <c r="AF89" i="120"/>
  <c r="S89" i="120"/>
  <c r="O89" i="120"/>
  <c r="K89" i="120"/>
  <c r="BJ88" i="120"/>
  <c r="BF88" i="120"/>
  <c r="BB88" i="120"/>
  <c r="AS88" i="120"/>
  <c r="AN88" i="120"/>
  <c r="AJ88" i="120"/>
  <c r="AF88" i="120"/>
  <c r="W88" i="120"/>
  <c r="S88" i="120"/>
  <c r="O88" i="120"/>
  <c r="K88" i="120"/>
  <c r="C88" i="120"/>
  <c r="BJ87" i="120"/>
  <c r="BF87" i="120"/>
  <c r="BB87" i="120"/>
  <c r="AS87" i="120"/>
  <c r="AN87" i="120"/>
  <c r="AJ87" i="120"/>
  <c r="AF87" i="120"/>
  <c r="W87" i="120"/>
  <c r="S87" i="120"/>
  <c r="O87" i="120"/>
  <c r="K87" i="120"/>
  <c r="C87" i="120"/>
  <c r="BJ86" i="120"/>
  <c r="BF86" i="120"/>
  <c r="BB86" i="120"/>
  <c r="AS86" i="120"/>
  <c r="AN86" i="120"/>
  <c r="AJ86" i="120"/>
  <c r="AF86" i="120"/>
  <c r="W86" i="120"/>
  <c r="S86" i="120"/>
  <c r="O86" i="120"/>
  <c r="K86" i="120"/>
  <c r="C86" i="120"/>
  <c r="BJ85" i="120"/>
  <c r="BF85" i="120"/>
  <c r="BB85" i="120"/>
  <c r="AW85" i="120"/>
  <c r="AS85" i="120"/>
  <c r="AN85" i="120"/>
  <c r="AJ85" i="120"/>
  <c r="AF85" i="120"/>
  <c r="AA85" i="120"/>
  <c r="W85" i="120"/>
  <c r="S85" i="120"/>
  <c r="O85" i="120"/>
  <c r="K85" i="120"/>
  <c r="G85" i="120"/>
  <c r="C85" i="120"/>
  <c r="BJ84" i="120"/>
  <c r="BF84" i="120"/>
  <c r="BB84" i="120"/>
  <c r="AW84" i="120"/>
  <c r="AS84" i="120"/>
  <c r="AN84" i="120"/>
  <c r="AJ84" i="120"/>
  <c r="AF84" i="120"/>
  <c r="AA84" i="120"/>
  <c r="W84" i="120"/>
  <c r="S84" i="120"/>
  <c r="O84" i="120"/>
  <c r="K84" i="120"/>
  <c r="G84" i="120"/>
  <c r="C84" i="120"/>
  <c r="BJ83" i="120"/>
  <c r="BF83" i="120"/>
  <c r="BB83" i="120"/>
  <c r="AW83" i="120"/>
  <c r="AS83" i="120"/>
  <c r="AN83" i="120"/>
  <c r="AJ83" i="120"/>
  <c r="AF83" i="120"/>
  <c r="AA83" i="120"/>
  <c r="W83" i="120"/>
  <c r="S83" i="120"/>
  <c r="O83" i="120"/>
  <c r="K83" i="120"/>
  <c r="G83" i="120"/>
  <c r="C83" i="120"/>
  <c r="AN74" i="120"/>
  <c r="AN73" i="120"/>
  <c r="AN72" i="120"/>
  <c r="AN71" i="120"/>
  <c r="AN70" i="120"/>
  <c r="AV69" i="120"/>
  <c r="AN69" i="120"/>
  <c r="AV68" i="120"/>
  <c r="AN68" i="120"/>
  <c r="K68" i="120"/>
  <c r="AV67" i="120"/>
  <c r="AN67" i="120"/>
  <c r="K67" i="120"/>
  <c r="AV66" i="120"/>
  <c r="AN66" i="120"/>
  <c r="AJ66" i="120"/>
  <c r="K66" i="120"/>
  <c r="AV65" i="120"/>
  <c r="AN65" i="120"/>
  <c r="AJ65" i="120"/>
  <c r="X65" i="120"/>
  <c r="K65" i="120"/>
  <c r="AV64" i="120"/>
  <c r="AN64" i="120"/>
  <c r="AJ64" i="120"/>
  <c r="X64" i="120"/>
  <c r="K64" i="120"/>
  <c r="AV63" i="120"/>
  <c r="AN63" i="120"/>
  <c r="AJ63" i="120"/>
  <c r="X63" i="120"/>
  <c r="K63" i="120"/>
  <c r="AZ62" i="120"/>
  <c r="AV62" i="120"/>
  <c r="AR62" i="120"/>
  <c r="AN62" i="120"/>
  <c r="AJ62" i="120"/>
  <c r="X62" i="120"/>
  <c r="K62" i="120"/>
  <c r="G62" i="120"/>
  <c r="C62" i="120"/>
  <c r="AZ61" i="120"/>
  <c r="AV61" i="120"/>
  <c r="AR61" i="120"/>
  <c r="AN61" i="120"/>
  <c r="AJ61" i="120"/>
  <c r="X61" i="120"/>
  <c r="K61" i="120"/>
  <c r="G61" i="120"/>
  <c r="C61" i="120"/>
  <c r="AZ60" i="120"/>
  <c r="BA60" i="120" s="1"/>
  <c r="AV60" i="120"/>
  <c r="AR60" i="120"/>
  <c r="AN60" i="120"/>
  <c r="AJ60" i="120"/>
  <c r="X60" i="120"/>
  <c r="K60" i="120"/>
  <c r="G60" i="120"/>
  <c r="C60" i="120"/>
  <c r="AZ59" i="120"/>
  <c r="AV59" i="120"/>
  <c r="AR59" i="120"/>
  <c r="AN59" i="120"/>
  <c r="AJ59" i="120"/>
  <c r="AF59" i="120"/>
  <c r="X59" i="120"/>
  <c r="O59" i="120"/>
  <c r="K59" i="120"/>
  <c r="G59" i="120"/>
  <c r="C59" i="120"/>
  <c r="AZ58" i="120"/>
  <c r="AV58" i="120"/>
  <c r="AR58" i="120"/>
  <c r="AN58" i="120"/>
  <c r="AJ58" i="120"/>
  <c r="AF58" i="120"/>
  <c r="X58" i="120"/>
  <c r="O58" i="120"/>
  <c r="K58" i="120"/>
  <c r="G58" i="120"/>
  <c r="C58" i="120"/>
  <c r="AZ57" i="120"/>
  <c r="AV57" i="120"/>
  <c r="AR57" i="120"/>
  <c r="AN57" i="120"/>
  <c r="AJ57" i="120"/>
  <c r="AF57" i="120"/>
  <c r="X57" i="120"/>
  <c r="O57" i="120"/>
  <c r="K57" i="120"/>
  <c r="G57" i="120"/>
  <c r="C57" i="120"/>
  <c r="BD56" i="120"/>
  <c r="AZ56" i="120"/>
  <c r="AV56" i="120"/>
  <c r="AR56" i="120"/>
  <c r="AN56" i="120"/>
  <c r="AJ56" i="120"/>
  <c r="AF56" i="120"/>
  <c r="AB56" i="120"/>
  <c r="X56" i="120"/>
  <c r="O56" i="120"/>
  <c r="K56" i="120"/>
  <c r="G56" i="120"/>
  <c r="C56" i="120"/>
  <c r="BD55" i="120"/>
  <c r="AZ55" i="120"/>
  <c r="AV55" i="120"/>
  <c r="AR55" i="120"/>
  <c r="AN55" i="120"/>
  <c r="AJ55" i="120"/>
  <c r="AF55" i="120"/>
  <c r="AB55" i="120"/>
  <c r="X55" i="120"/>
  <c r="O55" i="120"/>
  <c r="K55" i="120"/>
  <c r="G55" i="120"/>
  <c r="C55" i="120"/>
  <c r="BD54" i="120"/>
  <c r="AZ54" i="120"/>
  <c r="AV54" i="120"/>
  <c r="AR54" i="120"/>
  <c r="AN54" i="120"/>
  <c r="AJ54" i="120"/>
  <c r="AF54" i="120"/>
  <c r="AB54" i="120"/>
  <c r="X54" i="120"/>
  <c r="S54" i="120"/>
  <c r="O54" i="120"/>
  <c r="K54" i="120"/>
  <c r="G54" i="120"/>
  <c r="C54" i="120"/>
  <c r="BD53" i="120"/>
  <c r="AZ53" i="120"/>
  <c r="AV53" i="120"/>
  <c r="AR53" i="120"/>
  <c r="AN53" i="120"/>
  <c r="AJ53" i="120"/>
  <c r="AF53" i="120"/>
  <c r="AB53" i="120"/>
  <c r="X53" i="120"/>
  <c r="S53" i="120"/>
  <c r="O53" i="120"/>
  <c r="K53" i="120"/>
  <c r="G53" i="120"/>
  <c r="C53" i="120"/>
  <c r="BD52" i="120"/>
  <c r="AZ52" i="120"/>
  <c r="AV52" i="120"/>
  <c r="AR52" i="120"/>
  <c r="AN52" i="120"/>
  <c r="AJ52" i="120"/>
  <c r="AF52" i="120"/>
  <c r="AB52" i="120"/>
  <c r="X52" i="120"/>
  <c r="S52" i="120"/>
  <c r="O52" i="120"/>
  <c r="K52" i="120"/>
  <c r="G52" i="120"/>
  <c r="C52" i="120"/>
  <c r="BD51" i="120"/>
  <c r="AZ51" i="120"/>
  <c r="AV51" i="120"/>
  <c r="AR51" i="120"/>
  <c r="AN51" i="120"/>
  <c r="AJ51" i="120"/>
  <c r="AF51" i="120"/>
  <c r="AB51" i="120"/>
  <c r="X51" i="120"/>
  <c r="S51" i="120"/>
  <c r="O51" i="120"/>
  <c r="K51" i="120"/>
  <c r="G51" i="120"/>
  <c r="C51" i="120"/>
  <c r="AA45" i="120"/>
  <c r="AA44" i="120"/>
  <c r="AA43" i="120"/>
  <c r="AA42" i="120"/>
  <c r="K42" i="120"/>
  <c r="AA41" i="120"/>
  <c r="S41" i="120"/>
  <c r="K41" i="120"/>
  <c r="C41" i="120"/>
  <c r="AA40" i="120"/>
  <c r="S40" i="120"/>
  <c r="T40" i="120" s="1"/>
  <c r="K40" i="120"/>
  <c r="C40" i="120"/>
  <c r="AM39" i="120"/>
  <c r="AI39" i="120"/>
  <c r="AE39" i="120"/>
  <c r="AA39" i="120"/>
  <c r="S39" i="120"/>
  <c r="T39" i="120" s="1"/>
  <c r="O39" i="120"/>
  <c r="K39" i="120"/>
  <c r="C39" i="120"/>
  <c r="AQ38" i="120"/>
  <c r="AM38" i="120"/>
  <c r="AI38" i="120"/>
  <c r="AE38" i="120"/>
  <c r="AA38" i="120"/>
  <c r="W38" i="120"/>
  <c r="S38" i="120"/>
  <c r="T38" i="120" s="1"/>
  <c r="O38" i="120"/>
  <c r="K38" i="120"/>
  <c r="C38" i="120"/>
  <c r="AQ37" i="120"/>
  <c r="AM37" i="120"/>
  <c r="AI37" i="120"/>
  <c r="AE37" i="120"/>
  <c r="AA37" i="120"/>
  <c r="W37" i="120"/>
  <c r="S37" i="120"/>
  <c r="T37" i="120" s="1"/>
  <c r="O37" i="120"/>
  <c r="K37" i="120"/>
  <c r="G37" i="120"/>
  <c r="C37" i="120"/>
  <c r="AQ36" i="120"/>
  <c r="AM36" i="120"/>
  <c r="AI36" i="120"/>
  <c r="AE36" i="120"/>
  <c r="AA36" i="120"/>
  <c r="W36" i="120"/>
  <c r="S36" i="120"/>
  <c r="T36" i="120" s="1"/>
  <c r="O36" i="120"/>
  <c r="K36" i="120"/>
  <c r="G36" i="120"/>
  <c r="C36" i="120"/>
  <c r="C103" i="119"/>
  <c r="C102" i="119"/>
  <c r="BB100" i="119"/>
  <c r="AS100" i="119"/>
  <c r="AF100" i="119"/>
  <c r="W100" i="119"/>
  <c r="K100" i="119"/>
  <c r="BB99" i="119"/>
  <c r="AS99" i="119"/>
  <c r="AF99" i="119"/>
  <c r="W99" i="119"/>
  <c r="K99" i="119"/>
  <c r="BB98" i="119"/>
  <c r="AF98" i="119"/>
  <c r="K98" i="119"/>
  <c r="BB97" i="119"/>
  <c r="AF97" i="119"/>
  <c r="K97" i="119"/>
  <c r="C97" i="119"/>
  <c r="BB96" i="119"/>
  <c r="AW96" i="119"/>
  <c r="AF96" i="119"/>
  <c r="AA96" i="119"/>
  <c r="K96" i="119"/>
  <c r="C96" i="119"/>
  <c r="BB95" i="119"/>
  <c r="AW95" i="119"/>
  <c r="AF95" i="119"/>
  <c r="AA95" i="119"/>
  <c r="K95" i="119"/>
  <c r="G95" i="119"/>
  <c r="BJ94" i="119"/>
  <c r="BF94" i="119"/>
  <c r="BB94" i="119"/>
  <c r="AW94" i="119"/>
  <c r="AS94" i="119"/>
  <c r="AN94" i="119"/>
  <c r="AJ94" i="119"/>
  <c r="AF94" i="119"/>
  <c r="AA94" i="119"/>
  <c r="W94" i="119"/>
  <c r="S94" i="119"/>
  <c r="O94" i="119"/>
  <c r="K94" i="119"/>
  <c r="G94" i="119"/>
  <c r="BJ93" i="119"/>
  <c r="BF93" i="119"/>
  <c r="BB93" i="119"/>
  <c r="AW93" i="119"/>
  <c r="AS93" i="119"/>
  <c r="AN93" i="119"/>
  <c r="AJ93" i="119"/>
  <c r="AF93" i="119"/>
  <c r="AA93" i="119"/>
  <c r="W93" i="119"/>
  <c r="S93" i="119"/>
  <c r="O93" i="119"/>
  <c r="K93" i="119"/>
  <c r="G93" i="119"/>
  <c r="BJ92" i="119"/>
  <c r="BF92" i="119"/>
  <c r="BB92" i="119"/>
  <c r="AN92" i="119"/>
  <c r="AJ92" i="119"/>
  <c r="AF92" i="119"/>
  <c r="S92" i="119"/>
  <c r="O92" i="119"/>
  <c r="K92" i="119"/>
  <c r="G92" i="119"/>
  <c r="BJ91" i="119"/>
  <c r="BF91" i="119"/>
  <c r="BB91" i="119"/>
  <c r="AN91" i="119"/>
  <c r="AJ91" i="119"/>
  <c r="AF91" i="119"/>
  <c r="S91" i="119"/>
  <c r="O91" i="119"/>
  <c r="K91" i="119"/>
  <c r="BJ90" i="119"/>
  <c r="BF90" i="119"/>
  <c r="BB90" i="119"/>
  <c r="AN90" i="119"/>
  <c r="AJ90" i="119"/>
  <c r="AF90" i="119"/>
  <c r="S90" i="119"/>
  <c r="O90" i="119"/>
  <c r="K90" i="119"/>
  <c r="BJ89" i="119"/>
  <c r="BF89" i="119"/>
  <c r="BB89" i="119"/>
  <c r="AN89" i="119"/>
  <c r="AJ89" i="119"/>
  <c r="AF89" i="119"/>
  <c r="S89" i="119"/>
  <c r="O89" i="119"/>
  <c r="K89" i="119"/>
  <c r="BJ88" i="119"/>
  <c r="BF88" i="119"/>
  <c r="BB88" i="119"/>
  <c r="AS88" i="119"/>
  <c r="AN88" i="119"/>
  <c r="AJ88" i="119"/>
  <c r="AF88" i="119"/>
  <c r="W88" i="119"/>
  <c r="S88" i="119"/>
  <c r="O88" i="119"/>
  <c r="K88" i="119"/>
  <c r="C88" i="119"/>
  <c r="BJ87" i="119"/>
  <c r="BF87" i="119"/>
  <c r="BB87" i="119"/>
  <c r="AS87" i="119"/>
  <c r="AN87" i="119"/>
  <c r="AJ87" i="119"/>
  <c r="AF87" i="119"/>
  <c r="W87" i="119"/>
  <c r="S87" i="119"/>
  <c r="O87" i="119"/>
  <c r="K87" i="119"/>
  <c r="C87" i="119"/>
  <c r="BJ86" i="119"/>
  <c r="BF86" i="119"/>
  <c r="BB86" i="119"/>
  <c r="AS86" i="119"/>
  <c r="AN86" i="119"/>
  <c r="AJ86" i="119"/>
  <c r="AF86" i="119"/>
  <c r="W86" i="119"/>
  <c r="S86" i="119"/>
  <c r="O86" i="119"/>
  <c r="K86" i="119"/>
  <c r="C86" i="119"/>
  <c r="BJ85" i="119"/>
  <c r="BF85" i="119"/>
  <c r="BB85" i="119"/>
  <c r="AW85" i="119"/>
  <c r="AS85" i="119"/>
  <c r="AN85" i="119"/>
  <c r="AJ85" i="119"/>
  <c r="AF85" i="119"/>
  <c r="AA85" i="119"/>
  <c r="W85" i="119"/>
  <c r="S85" i="119"/>
  <c r="O85" i="119"/>
  <c r="K85" i="119"/>
  <c r="G85" i="119"/>
  <c r="C85" i="119"/>
  <c r="BJ84" i="119"/>
  <c r="BF84" i="119"/>
  <c r="BB84" i="119"/>
  <c r="AW84" i="119"/>
  <c r="AS84" i="119"/>
  <c r="AN84" i="119"/>
  <c r="AJ84" i="119"/>
  <c r="AF84" i="119"/>
  <c r="AA84" i="119"/>
  <c r="W84" i="119"/>
  <c r="S84" i="119"/>
  <c r="O84" i="119"/>
  <c r="K84" i="119"/>
  <c r="G84" i="119"/>
  <c r="C84" i="119"/>
  <c r="BJ83" i="119"/>
  <c r="BF83" i="119"/>
  <c r="BB83" i="119"/>
  <c r="AW83" i="119"/>
  <c r="AS83" i="119"/>
  <c r="AN83" i="119"/>
  <c r="AJ83" i="119"/>
  <c r="AF83" i="119"/>
  <c r="AA83" i="119"/>
  <c r="W83" i="119"/>
  <c r="S83" i="119"/>
  <c r="O83" i="119"/>
  <c r="K83" i="119"/>
  <c r="G83" i="119"/>
  <c r="C83" i="119"/>
  <c r="AN74" i="119"/>
  <c r="AN73" i="119"/>
  <c r="AN72" i="119"/>
  <c r="AN71" i="119"/>
  <c r="AN70" i="119"/>
  <c r="AV69" i="119"/>
  <c r="AN69" i="119"/>
  <c r="AV68" i="119"/>
  <c r="AN68" i="119"/>
  <c r="K68" i="119"/>
  <c r="AV67" i="119"/>
  <c r="AN67" i="119"/>
  <c r="K67" i="119"/>
  <c r="AV66" i="119"/>
  <c r="AN66" i="119"/>
  <c r="AJ66" i="119"/>
  <c r="K66" i="119"/>
  <c r="AV65" i="119"/>
  <c r="AN65" i="119"/>
  <c r="AJ65" i="119"/>
  <c r="X65" i="119"/>
  <c r="K65" i="119"/>
  <c r="AV64" i="119"/>
  <c r="AN64" i="119"/>
  <c r="AJ64" i="119"/>
  <c r="X64" i="119"/>
  <c r="K64" i="119"/>
  <c r="AV63" i="119"/>
  <c r="AN63" i="119"/>
  <c r="AJ63" i="119"/>
  <c r="X63" i="119"/>
  <c r="K63" i="119"/>
  <c r="AZ62" i="119"/>
  <c r="AV62" i="119"/>
  <c r="AR62" i="119"/>
  <c r="AN62" i="119"/>
  <c r="AJ62" i="119"/>
  <c r="X62" i="119"/>
  <c r="K62" i="119"/>
  <c r="G62" i="119"/>
  <c r="C62" i="119"/>
  <c r="AZ61" i="119"/>
  <c r="AV61" i="119"/>
  <c r="AR61" i="119"/>
  <c r="AN61" i="119"/>
  <c r="AJ61" i="119"/>
  <c r="X61" i="119"/>
  <c r="K61" i="119"/>
  <c r="G61" i="119"/>
  <c r="C61" i="119"/>
  <c r="AZ60" i="119"/>
  <c r="BA60" i="119" s="1"/>
  <c r="AV60" i="119"/>
  <c r="AR60" i="119"/>
  <c r="AN60" i="119"/>
  <c r="AJ60" i="119"/>
  <c r="X60" i="119"/>
  <c r="K60" i="119"/>
  <c r="G60" i="119"/>
  <c r="C60" i="119"/>
  <c r="AZ59" i="119"/>
  <c r="AV59" i="119"/>
  <c r="AR59" i="119"/>
  <c r="AN59" i="119"/>
  <c r="AJ59" i="119"/>
  <c r="AF59" i="119"/>
  <c r="X59" i="119"/>
  <c r="O59" i="119"/>
  <c r="K59" i="119"/>
  <c r="G59" i="119"/>
  <c r="C59" i="119"/>
  <c r="AZ58" i="119"/>
  <c r="AV58" i="119"/>
  <c r="AR58" i="119"/>
  <c r="AN58" i="119"/>
  <c r="AJ58" i="119"/>
  <c r="AF58" i="119"/>
  <c r="X58" i="119"/>
  <c r="O58" i="119"/>
  <c r="K58" i="119"/>
  <c r="G58" i="119"/>
  <c r="C58" i="119"/>
  <c r="AZ57" i="119"/>
  <c r="AV57" i="119"/>
  <c r="AR57" i="119"/>
  <c r="AN57" i="119"/>
  <c r="AJ57" i="119"/>
  <c r="AF57" i="119"/>
  <c r="X57" i="119"/>
  <c r="O57" i="119"/>
  <c r="K57" i="119"/>
  <c r="G57" i="119"/>
  <c r="C57" i="119"/>
  <c r="BD56" i="119"/>
  <c r="AZ56" i="119"/>
  <c r="AV56" i="119"/>
  <c r="AR56" i="119"/>
  <c r="AN56" i="119"/>
  <c r="AJ56" i="119"/>
  <c r="AF56" i="119"/>
  <c r="AB56" i="119"/>
  <c r="X56" i="119"/>
  <c r="O56" i="119"/>
  <c r="K56" i="119"/>
  <c r="G56" i="119"/>
  <c r="C56" i="119"/>
  <c r="BD55" i="119"/>
  <c r="AZ55" i="119"/>
  <c r="AV55" i="119"/>
  <c r="AR55" i="119"/>
  <c r="AN55" i="119"/>
  <c r="AJ55" i="119"/>
  <c r="AF55" i="119"/>
  <c r="AB55" i="119"/>
  <c r="X55" i="119"/>
  <c r="O55" i="119"/>
  <c r="K55" i="119"/>
  <c r="G55" i="119"/>
  <c r="C55" i="119"/>
  <c r="BD54" i="119"/>
  <c r="AZ54" i="119"/>
  <c r="AV54" i="119"/>
  <c r="AR54" i="119"/>
  <c r="AN54" i="119"/>
  <c r="AJ54" i="119"/>
  <c r="AF54" i="119"/>
  <c r="AB54" i="119"/>
  <c r="X54" i="119"/>
  <c r="S54" i="119"/>
  <c r="O54" i="119"/>
  <c r="K54" i="119"/>
  <c r="G54" i="119"/>
  <c r="C54" i="119"/>
  <c r="BD53" i="119"/>
  <c r="AZ53" i="119"/>
  <c r="AV53" i="119"/>
  <c r="AR53" i="119"/>
  <c r="AN53" i="119"/>
  <c r="AJ53" i="119"/>
  <c r="AF53" i="119"/>
  <c r="AB53" i="119"/>
  <c r="X53" i="119"/>
  <c r="S53" i="119"/>
  <c r="O53" i="119"/>
  <c r="K53" i="119"/>
  <c r="G53" i="119"/>
  <c r="C53" i="119"/>
  <c r="BD52" i="119"/>
  <c r="AZ52" i="119"/>
  <c r="AV52" i="119"/>
  <c r="AR52" i="119"/>
  <c r="AN52" i="119"/>
  <c r="AJ52" i="119"/>
  <c r="AF52" i="119"/>
  <c r="AB52" i="119"/>
  <c r="X52" i="119"/>
  <c r="S52" i="119"/>
  <c r="O52" i="119"/>
  <c r="K52" i="119"/>
  <c r="G52" i="119"/>
  <c r="C52" i="119"/>
  <c r="BD51" i="119"/>
  <c r="AZ51" i="119"/>
  <c r="AV51" i="119"/>
  <c r="AR51" i="119"/>
  <c r="AN51" i="119"/>
  <c r="AJ51" i="119"/>
  <c r="AF51" i="119"/>
  <c r="AB51" i="119"/>
  <c r="X51" i="119"/>
  <c r="S51" i="119"/>
  <c r="O51" i="119"/>
  <c r="K51" i="119"/>
  <c r="G51" i="119"/>
  <c r="C51" i="119"/>
  <c r="AA45" i="119"/>
  <c r="AA44" i="119"/>
  <c r="AA43" i="119"/>
  <c r="AA42" i="119"/>
  <c r="K42" i="119"/>
  <c r="AA41" i="119"/>
  <c r="S41" i="119"/>
  <c r="K41" i="119"/>
  <c r="C41" i="119"/>
  <c r="AA40" i="119"/>
  <c r="S40" i="119"/>
  <c r="T40" i="119" s="1"/>
  <c r="K40" i="119"/>
  <c r="C40" i="119"/>
  <c r="AM39" i="119"/>
  <c r="AI39" i="119"/>
  <c r="AE39" i="119"/>
  <c r="AA39" i="119"/>
  <c r="S39" i="119"/>
  <c r="T39" i="119" s="1"/>
  <c r="O39" i="119"/>
  <c r="K39" i="119"/>
  <c r="C39" i="119"/>
  <c r="AQ38" i="119"/>
  <c r="AM38" i="119"/>
  <c r="AI38" i="119"/>
  <c r="AE38" i="119"/>
  <c r="AA38" i="119"/>
  <c r="W38" i="119"/>
  <c r="S38" i="119"/>
  <c r="T38" i="119" s="1"/>
  <c r="O38" i="119"/>
  <c r="K38" i="119"/>
  <c r="C38" i="119"/>
  <c r="AQ37" i="119"/>
  <c r="AM37" i="119"/>
  <c r="AI37" i="119"/>
  <c r="AE37" i="119"/>
  <c r="AA37" i="119"/>
  <c r="W37" i="119"/>
  <c r="S37" i="119"/>
  <c r="T37" i="119" s="1"/>
  <c r="O37" i="119"/>
  <c r="K37" i="119"/>
  <c r="G37" i="119"/>
  <c r="C37" i="119"/>
  <c r="AQ36" i="119"/>
  <c r="AM36" i="119"/>
  <c r="AI36" i="119"/>
  <c r="AE36" i="119"/>
  <c r="AA36" i="119"/>
  <c r="W36" i="119"/>
  <c r="S36" i="119"/>
  <c r="T36" i="119" s="1"/>
  <c r="O36" i="119"/>
  <c r="K36" i="119"/>
  <c r="G36" i="119"/>
  <c r="C36" i="119"/>
  <c r="C103" i="118"/>
  <c r="C102" i="118"/>
  <c r="BB100" i="118"/>
  <c r="AS100" i="118"/>
  <c r="AF100" i="118"/>
  <c r="W100" i="118"/>
  <c r="K100" i="118"/>
  <c r="BB99" i="118"/>
  <c r="AS99" i="118"/>
  <c r="AF99" i="118"/>
  <c r="W99" i="118"/>
  <c r="K99" i="118"/>
  <c r="BB98" i="118"/>
  <c r="AF98" i="118"/>
  <c r="K98" i="118"/>
  <c r="BB97" i="118"/>
  <c r="AF97" i="118"/>
  <c r="K97" i="118"/>
  <c r="C97" i="118"/>
  <c r="BB96" i="118"/>
  <c r="AW96" i="118"/>
  <c r="AF96" i="118"/>
  <c r="AA96" i="118"/>
  <c r="K96" i="118"/>
  <c r="C96" i="118"/>
  <c r="BB95" i="118"/>
  <c r="AW95" i="118"/>
  <c r="AF95" i="118"/>
  <c r="AA95" i="118"/>
  <c r="K95" i="118"/>
  <c r="G95" i="118"/>
  <c r="BJ94" i="118"/>
  <c r="BF94" i="118"/>
  <c r="BB94" i="118"/>
  <c r="AW94" i="118"/>
  <c r="AS94" i="118"/>
  <c r="AN94" i="118"/>
  <c r="AJ94" i="118"/>
  <c r="AF94" i="118"/>
  <c r="AA94" i="118"/>
  <c r="W94" i="118"/>
  <c r="S94" i="118"/>
  <c r="O94" i="118"/>
  <c r="K94" i="118"/>
  <c r="G94" i="118"/>
  <c r="BJ93" i="118"/>
  <c r="BF93" i="118"/>
  <c r="BB93" i="118"/>
  <c r="AW93" i="118"/>
  <c r="AS93" i="118"/>
  <c r="AN93" i="118"/>
  <c r="AJ93" i="118"/>
  <c r="AF93" i="118"/>
  <c r="AA93" i="118"/>
  <c r="W93" i="118"/>
  <c r="S93" i="118"/>
  <c r="O93" i="118"/>
  <c r="K93" i="118"/>
  <c r="G93" i="118"/>
  <c r="BJ92" i="118"/>
  <c r="BF92" i="118"/>
  <c r="BB92" i="118"/>
  <c r="AN92" i="118"/>
  <c r="AJ92" i="118"/>
  <c r="AF92" i="118"/>
  <c r="S92" i="118"/>
  <c r="O92" i="118"/>
  <c r="K92" i="118"/>
  <c r="G92" i="118"/>
  <c r="BJ91" i="118"/>
  <c r="BF91" i="118"/>
  <c r="BB91" i="118"/>
  <c r="AN91" i="118"/>
  <c r="AJ91" i="118"/>
  <c r="AF91" i="118"/>
  <c r="S91" i="118"/>
  <c r="O91" i="118"/>
  <c r="K91" i="118"/>
  <c r="BJ90" i="118"/>
  <c r="BF90" i="118"/>
  <c r="BB90" i="118"/>
  <c r="AN90" i="118"/>
  <c r="AJ90" i="118"/>
  <c r="AF90" i="118"/>
  <c r="S90" i="118"/>
  <c r="O90" i="118"/>
  <c r="K90" i="118"/>
  <c r="BJ89" i="118"/>
  <c r="BF89" i="118"/>
  <c r="BB89" i="118"/>
  <c r="AN89" i="118"/>
  <c r="AJ89" i="118"/>
  <c r="AF89" i="118"/>
  <c r="S89" i="118"/>
  <c r="O89" i="118"/>
  <c r="K89" i="118"/>
  <c r="BJ88" i="118"/>
  <c r="BF88" i="118"/>
  <c r="BB88" i="118"/>
  <c r="AS88" i="118"/>
  <c r="AN88" i="118"/>
  <c r="AJ88" i="118"/>
  <c r="AF88" i="118"/>
  <c r="W88" i="118"/>
  <c r="S88" i="118"/>
  <c r="O88" i="118"/>
  <c r="K88" i="118"/>
  <c r="C88" i="118"/>
  <c r="BJ87" i="118"/>
  <c r="BF87" i="118"/>
  <c r="BB87" i="118"/>
  <c r="AS87" i="118"/>
  <c r="AN87" i="118"/>
  <c r="AJ87" i="118"/>
  <c r="AF87" i="118"/>
  <c r="W87" i="118"/>
  <c r="S87" i="118"/>
  <c r="O87" i="118"/>
  <c r="K87" i="118"/>
  <c r="C87" i="118"/>
  <c r="BJ86" i="118"/>
  <c r="BF86" i="118"/>
  <c r="BB86" i="118"/>
  <c r="AS86" i="118"/>
  <c r="AN86" i="118"/>
  <c r="AJ86" i="118"/>
  <c r="AF86" i="118"/>
  <c r="W86" i="118"/>
  <c r="S86" i="118"/>
  <c r="O86" i="118"/>
  <c r="K86" i="118"/>
  <c r="C86" i="118"/>
  <c r="BJ85" i="118"/>
  <c r="BF85" i="118"/>
  <c r="BB85" i="118"/>
  <c r="AW85" i="118"/>
  <c r="AS85" i="118"/>
  <c r="AN85" i="118"/>
  <c r="AJ85" i="118"/>
  <c r="AF85" i="118"/>
  <c r="AA85" i="118"/>
  <c r="W85" i="118"/>
  <c r="S85" i="118"/>
  <c r="O85" i="118"/>
  <c r="K85" i="118"/>
  <c r="G85" i="118"/>
  <c r="C85" i="118"/>
  <c r="BJ84" i="118"/>
  <c r="BF84" i="118"/>
  <c r="BB84" i="118"/>
  <c r="AW84" i="118"/>
  <c r="AS84" i="118"/>
  <c r="AN84" i="118"/>
  <c r="AJ84" i="118"/>
  <c r="AF84" i="118"/>
  <c r="AA84" i="118"/>
  <c r="W84" i="118"/>
  <c r="S84" i="118"/>
  <c r="O84" i="118"/>
  <c r="K84" i="118"/>
  <c r="G84" i="118"/>
  <c r="C84" i="118"/>
  <c r="BJ83" i="118"/>
  <c r="BF83" i="118"/>
  <c r="BB83" i="118"/>
  <c r="AW83" i="118"/>
  <c r="AS83" i="118"/>
  <c r="AN83" i="118"/>
  <c r="AJ83" i="118"/>
  <c r="AF83" i="118"/>
  <c r="AA83" i="118"/>
  <c r="W83" i="118"/>
  <c r="S83" i="118"/>
  <c r="O83" i="118"/>
  <c r="K83" i="118"/>
  <c r="G83" i="118"/>
  <c r="C83" i="118"/>
  <c r="AN74" i="118"/>
  <c r="AN73" i="118"/>
  <c r="AN72" i="118"/>
  <c r="AN71" i="118"/>
  <c r="AN70" i="118"/>
  <c r="AV69" i="118"/>
  <c r="AN69" i="118"/>
  <c r="AV68" i="118"/>
  <c r="AN68" i="118"/>
  <c r="K68" i="118"/>
  <c r="AV67" i="118"/>
  <c r="AN67" i="118"/>
  <c r="K67" i="118"/>
  <c r="AV66" i="118"/>
  <c r="AN66" i="118"/>
  <c r="AJ66" i="118"/>
  <c r="K66" i="118"/>
  <c r="AV65" i="118"/>
  <c r="AN65" i="118"/>
  <c r="AJ65" i="118"/>
  <c r="X65" i="118"/>
  <c r="K65" i="118"/>
  <c r="AV64" i="118"/>
  <c r="AN64" i="118"/>
  <c r="AJ64" i="118"/>
  <c r="X64" i="118"/>
  <c r="K64" i="118"/>
  <c r="AV63" i="118"/>
  <c r="AN63" i="118"/>
  <c r="AJ63" i="118"/>
  <c r="X63" i="118"/>
  <c r="K63" i="118"/>
  <c r="AZ62" i="118"/>
  <c r="AV62" i="118"/>
  <c r="AR62" i="118"/>
  <c r="AN62" i="118"/>
  <c r="AJ62" i="118"/>
  <c r="X62" i="118"/>
  <c r="K62" i="118"/>
  <c r="G62" i="118"/>
  <c r="C62" i="118"/>
  <c r="AZ61" i="118"/>
  <c r="AV61" i="118"/>
  <c r="AR61" i="118"/>
  <c r="AN61" i="118"/>
  <c r="AJ61" i="118"/>
  <c r="X61" i="118"/>
  <c r="K61" i="118"/>
  <c r="G61" i="118"/>
  <c r="C61" i="118"/>
  <c r="AZ60" i="118"/>
  <c r="BA60" i="118" s="1"/>
  <c r="AV60" i="118"/>
  <c r="AR60" i="118"/>
  <c r="AN60" i="118"/>
  <c r="AJ60" i="118"/>
  <c r="X60" i="118"/>
  <c r="K60" i="118"/>
  <c r="G60" i="118"/>
  <c r="C60" i="118"/>
  <c r="AZ59" i="118"/>
  <c r="AV59" i="118"/>
  <c r="AR59" i="118"/>
  <c r="AN59" i="118"/>
  <c r="AJ59" i="118"/>
  <c r="AF59" i="118"/>
  <c r="X59" i="118"/>
  <c r="O59" i="118"/>
  <c r="K59" i="118"/>
  <c r="G59" i="118"/>
  <c r="C59" i="118"/>
  <c r="AZ58" i="118"/>
  <c r="AV58" i="118"/>
  <c r="AR58" i="118"/>
  <c r="AN58" i="118"/>
  <c r="AJ58" i="118"/>
  <c r="AF58" i="118"/>
  <c r="X58" i="118"/>
  <c r="O58" i="118"/>
  <c r="K58" i="118"/>
  <c r="G58" i="118"/>
  <c r="C58" i="118"/>
  <c r="AZ57" i="118"/>
  <c r="AV57" i="118"/>
  <c r="AR57" i="118"/>
  <c r="AN57" i="118"/>
  <c r="AJ57" i="118"/>
  <c r="AF57" i="118"/>
  <c r="X57" i="118"/>
  <c r="O57" i="118"/>
  <c r="K57" i="118"/>
  <c r="G57" i="118"/>
  <c r="C57" i="118"/>
  <c r="BD56" i="118"/>
  <c r="AZ56" i="118"/>
  <c r="AV56" i="118"/>
  <c r="AR56" i="118"/>
  <c r="AN56" i="118"/>
  <c r="AJ56" i="118"/>
  <c r="AF56" i="118"/>
  <c r="AB56" i="118"/>
  <c r="X56" i="118"/>
  <c r="O56" i="118"/>
  <c r="K56" i="118"/>
  <c r="G56" i="118"/>
  <c r="C56" i="118"/>
  <c r="BD55" i="118"/>
  <c r="AZ55" i="118"/>
  <c r="AV55" i="118"/>
  <c r="AR55" i="118"/>
  <c r="AN55" i="118"/>
  <c r="AJ55" i="118"/>
  <c r="AF55" i="118"/>
  <c r="AB55" i="118"/>
  <c r="X55" i="118"/>
  <c r="O55" i="118"/>
  <c r="K55" i="118"/>
  <c r="G55" i="118"/>
  <c r="C55" i="118"/>
  <c r="BD54" i="118"/>
  <c r="AZ54" i="118"/>
  <c r="AV54" i="118"/>
  <c r="AR54" i="118"/>
  <c r="AN54" i="118"/>
  <c r="AJ54" i="118"/>
  <c r="AF54" i="118"/>
  <c r="AB54" i="118"/>
  <c r="X54" i="118"/>
  <c r="S54" i="118"/>
  <c r="O54" i="118"/>
  <c r="K54" i="118"/>
  <c r="G54" i="118"/>
  <c r="C54" i="118"/>
  <c r="BH53" i="118"/>
  <c r="BD53" i="118"/>
  <c r="AZ53" i="118"/>
  <c r="AV53" i="118"/>
  <c r="AR53" i="118"/>
  <c r="AN53" i="118"/>
  <c r="AJ53" i="118"/>
  <c r="AF53" i="118"/>
  <c r="AB53" i="118"/>
  <c r="X53" i="118"/>
  <c r="S53" i="118"/>
  <c r="O53" i="118"/>
  <c r="K53" i="118"/>
  <c r="G53" i="118"/>
  <c r="C53" i="118"/>
  <c r="BH52" i="118"/>
  <c r="BD52" i="118"/>
  <c r="AZ52" i="118"/>
  <c r="AV52" i="118"/>
  <c r="AR52" i="118"/>
  <c r="AN52" i="118"/>
  <c r="AJ52" i="118"/>
  <c r="AF52" i="118"/>
  <c r="AB52" i="118"/>
  <c r="X52" i="118"/>
  <c r="S52" i="118"/>
  <c r="O52" i="118"/>
  <c r="K52" i="118"/>
  <c r="G52" i="118"/>
  <c r="C52" i="118"/>
  <c r="BH51" i="118"/>
  <c r="BD51" i="118"/>
  <c r="AZ51" i="118"/>
  <c r="AV51" i="118"/>
  <c r="AR51" i="118"/>
  <c r="AN51" i="118"/>
  <c r="AJ51" i="118"/>
  <c r="AF51" i="118"/>
  <c r="AB51" i="118"/>
  <c r="X51" i="118"/>
  <c r="S51" i="118"/>
  <c r="O51" i="118"/>
  <c r="K51" i="118"/>
  <c r="G51" i="118"/>
  <c r="C51" i="118"/>
  <c r="AA45" i="118"/>
  <c r="AA44" i="118"/>
  <c r="AA43" i="118"/>
  <c r="AA42" i="118"/>
  <c r="K42" i="118"/>
  <c r="AA41" i="118"/>
  <c r="S41" i="118"/>
  <c r="K41" i="118"/>
  <c r="C41" i="118"/>
  <c r="AA40" i="118"/>
  <c r="S40" i="118"/>
  <c r="T40" i="118" s="1"/>
  <c r="K40" i="118"/>
  <c r="C40" i="118"/>
  <c r="AM39" i="118"/>
  <c r="AI39" i="118"/>
  <c r="AE39" i="118"/>
  <c r="AA39" i="118"/>
  <c r="S39" i="118"/>
  <c r="T39" i="118" s="1"/>
  <c r="O39" i="118"/>
  <c r="K39" i="118"/>
  <c r="C39" i="118"/>
  <c r="AQ38" i="118"/>
  <c r="AM38" i="118"/>
  <c r="AI38" i="118"/>
  <c r="AE38" i="118"/>
  <c r="AA38" i="118"/>
  <c r="W38" i="118"/>
  <c r="S38" i="118"/>
  <c r="T38" i="118" s="1"/>
  <c r="O38" i="118"/>
  <c r="K38" i="118"/>
  <c r="C38" i="118"/>
  <c r="AQ37" i="118"/>
  <c r="AM37" i="118"/>
  <c r="AI37" i="118"/>
  <c r="AE37" i="118"/>
  <c r="AA37" i="118"/>
  <c r="W37" i="118"/>
  <c r="S37" i="118"/>
  <c r="T37" i="118" s="1"/>
  <c r="O37" i="118"/>
  <c r="K37" i="118"/>
  <c r="G37" i="118"/>
  <c r="C37" i="118"/>
  <c r="AQ36" i="118"/>
  <c r="AM36" i="118"/>
  <c r="AI36" i="118"/>
  <c r="AE36" i="118"/>
  <c r="AA36" i="118"/>
  <c r="W36" i="118"/>
  <c r="S36" i="118"/>
  <c r="T36" i="118" s="1"/>
  <c r="O36" i="118"/>
  <c r="K36" i="118"/>
  <c r="G36" i="118"/>
  <c r="C36" i="118"/>
  <c r="C103" i="117"/>
  <c r="C102" i="117"/>
  <c r="BB100" i="117"/>
  <c r="AS100" i="117"/>
  <c r="AF100" i="117"/>
  <c r="W100" i="117"/>
  <c r="K100" i="117"/>
  <c r="BB99" i="117"/>
  <c r="AS99" i="117"/>
  <c r="AF99" i="117"/>
  <c r="W99" i="117"/>
  <c r="K99" i="117"/>
  <c r="BB98" i="117"/>
  <c r="AF98" i="117"/>
  <c r="K98" i="117"/>
  <c r="BB97" i="117"/>
  <c r="AF97" i="117"/>
  <c r="K97" i="117"/>
  <c r="C97" i="117"/>
  <c r="BB96" i="117"/>
  <c r="AW96" i="117"/>
  <c r="AF96" i="117"/>
  <c r="AA96" i="117"/>
  <c r="K96" i="117"/>
  <c r="C96" i="117"/>
  <c r="BB95" i="117"/>
  <c r="AW95" i="117"/>
  <c r="AF95" i="117"/>
  <c r="AA95" i="117"/>
  <c r="K95" i="117"/>
  <c r="G95" i="117"/>
  <c r="BJ94" i="117"/>
  <c r="BF94" i="117"/>
  <c r="BB94" i="117"/>
  <c r="AW94" i="117"/>
  <c r="AS94" i="117"/>
  <c r="AN94" i="117"/>
  <c r="AJ94" i="117"/>
  <c r="AF94" i="117"/>
  <c r="AA94" i="117"/>
  <c r="W94" i="117"/>
  <c r="S94" i="117"/>
  <c r="O94" i="117"/>
  <c r="K94" i="117"/>
  <c r="G94" i="117"/>
  <c r="BJ93" i="117"/>
  <c r="BF93" i="117"/>
  <c r="BB93" i="117"/>
  <c r="AW93" i="117"/>
  <c r="AS93" i="117"/>
  <c r="AN93" i="117"/>
  <c r="AJ93" i="117"/>
  <c r="AF93" i="117"/>
  <c r="AA93" i="117"/>
  <c r="W93" i="117"/>
  <c r="S93" i="117"/>
  <c r="O93" i="117"/>
  <c r="K93" i="117"/>
  <c r="G93" i="117"/>
  <c r="BJ92" i="117"/>
  <c r="BF92" i="117"/>
  <c r="BB92" i="117"/>
  <c r="AN92" i="117"/>
  <c r="AJ92" i="117"/>
  <c r="AF92" i="117"/>
  <c r="S92" i="117"/>
  <c r="O92" i="117"/>
  <c r="K92" i="117"/>
  <c r="G92" i="117"/>
  <c r="BJ91" i="117"/>
  <c r="BF91" i="117"/>
  <c r="BB91" i="117"/>
  <c r="AN91" i="117"/>
  <c r="AJ91" i="117"/>
  <c r="AF91" i="117"/>
  <c r="S91" i="117"/>
  <c r="O91" i="117"/>
  <c r="K91" i="117"/>
  <c r="BJ90" i="117"/>
  <c r="BF90" i="117"/>
  <c r="BB90" i="117"/>
  <c r="AN90" i="117"/>
  <c r="AJ90" i="117"/>
  <c r="AF90" i="117"/>
  <c r="S90" i="117"/>
  <c r="O90" i="117"/>
  <c r="K90" i="117"/>
  <c r="BJ89" i="117"/>
  <c r="BF89" i="117"/>
  <c r="BB89" i="117"/>
  <c r="AN89" i="117"/>
  <c r="AJ89" i="117"/>
  <c r="AF89" i="117"/>
  <c r="S89" i="117"/>
  <c r="O89" i="117"/>
  <c r="K89" i="117"/>
  <c r="BJ88" i="117"/>
  <c r="BF88" i="117"/>
  <c r="BB88" i="117"/>
  <c r="AS88" i="117"/>
  <c r="AN88" i="117"/>
  <c r="AJ88" i="117"/>
  <c r="AF88" i="117"/>
  <c r="W88" i="117"/>
  <c r="S88" i="117"/>
  <c r="O88" i="117"/>
  <c r="K88" i="117"/>
  <c r="C88" i="117"/>
  <c r="BJ87" i="117"/>
  <c r="BF87" i="117"/>
  <c r="BB87" i="117"/>
  <c r="AS87" i="117"/>
  <c r="AN87" i="117"/>
  <c r="AJ87" i="117"/>
  <c r="AF87" i="117"/>
  <c r="W87" i="117"/>
  <c r="S87" i="117"/>
  <c r="O87" i="117"/>
  <c r="K87" i="117"/>
  <c r="C87" i="117"/>
  <c r="BJ86" i="117"/>
  <c r="BF86" i="117"/>
  <c r="BB86" i="117"/>
  <c r="AS86" i="117"/>
  <c r="AN86" i="117"/>
  <c r="AJ86" i="117"/>
  <c r="AF86" i="117"/>
  <c r="W86" i="117"/>
  <c r="S86" i="117"/>
  <c r="O86" i="117"/>
  <c r="K86" i="117"/>
  <c r="C86" i="117"/>
  <c r="BJ85" i="117"/>
  <c r="BF85" i="117"/>
  <c r="BB85" i="117"/>
  <c r="AW85" i="117"/>
  <c r="AS85" i="117"/>
  <c r="AN85" i="117"/>
  <c r="AJ85" i="117"/>
  <c r="AF85" i="117"/>
  <c r="AA85" i="117"/>
  <c r="W85" i="117"/>
  <c r="S85" i="117"/>
  <c r="O85" i="117"/>
  <c r="K85" i="117"/>
  <c r="G85" i="117"/>
  <c r="C85" i="117"/>
  <c r="BJ84" i="117"/>
  <c r="BF84" i="117"/>
  <c r="BB84" i="117"/>
  <c r="AW84" i="117"/>
  <c r="AS84" i="117"/>
  <c r="AN84" i="117"/>
  <c r="AJ84" i="117"/>
  <c r="AF84" i="117"/>
  <c r="AA84" i="117"/>
  <c r="W84" i="117"/>
  <c r="S84" i="117"/>
  <c r="O84" i="117"/>
  <c r="K84" i="117"/>
  <c r="G84" i="117"/>
  <c r="C84" i="117"/>
  <c r="BJ83" i="117"/>
  <c r="BF83" i="117"/>
  <c r="BB83" i="117"/>
  <c r="AW83" i="117"/>
  <c r="AS83" i="117"/>
  <c r="AN83" i="117"/>
  <c r="AJ83" i="117"/>
  <c r="AF83" i="117"/>
  <c r="AA83" i="117"/>
  <c r="W83" i="117"/>
  <c r="S83" i="117"/>
  <c r="O83" i="117"/>
  <c r="K83" i="117"/>
  <c r="G83" i="117"/>
  <c r="C83" i="117"/>
  <c r="AN74" i="117"/>
  <c r="AN73" i="117"/>
  <c r="AN72" i="117"/>
  <c r="AN71" i="117"/>
  <c r="AN70" i="117"/>
  <c r="AV69" i="117"/>
  <c r="AN69" i="117"/>
  <c r="AV68" i="117"/>
  <c r="AN68" i="117"/>
  <c r="K68" i="117"/>
  <c r="AV67" i="117"/>
  <c r="AN67" i="117"/>
  <c r="K67" i="117"/>
  <c r="AV66" i="117"/>
  <c r="AN66" i="117"/>
  <c r="AJ66" i="117"/>
  <c r="K66" i="117"/>
  <c r="AV65" i="117"/>
  <c r="AN65" i="117"/>
  <c r="AJ65" i="117"/>
  <c r="X65" i="117"/>
  <c r="K65" i="117"/>
  <c r="AV64" i="117"/>
  <c r="AN64" i="117"/>
  <c r="AJ64" i="117"/>
  <c r="X64" i="117"/>
  <c r="K64" i="117"/>
  <c r="AV63" i="117"/>
  <c r="AN63" i="117"/>
  <c r="AJ63" i="117"/>
  <c r="X63" i="117"/>
  <c r="K63" i="117"/>
  <c r="AZ62" i="117"/>
  <c r="AV62" i="117"/>
  <c r="AR62" i="117"/>
  <c r="AN62" i="117"/>
  <c r="AJ62" i="117"/>
  <c r="X62" i="117"/>
  <c r="K62" i="117"/>
  <c r="G62" i="117"/>
  <c r="C62" i="117"/>
  <c r="AZ61" i="117"/>
  <c r="AV61" i="117"/>
  <c r="AR61" i="117"/>
  <c r="AN61" i="117"/>
  <c r="AJ61" i="117"/>
  <c r="X61" i="117"/>
  <c r="K61" i="117"/>
  <c r="G61" i="117"/>
  <c r="C61" i="117"/>
  <c r="AZ60" i="117"/>
  <c r="BA60" i="117" s="1"/>
  <c r="AV60" i="117"/>
  <c r="AR60" i="117"/>
  <c r="AN60" i="117"/>
  <c r="AJ60" i="117"/>
  <c r="X60" i="117"/>
  <c r="K60" i="117"/>
  <c r="G60" i="117"/>
  <c r="C60" i="117"/>
  <c r="AZ59" i="117"/>
  <c r="AV59" i="117"/>
  <c r="AR59" i="117"/>
  <c r="AN59" i="117"/>
  <c r="AJ59" i="117"/>
  <c r="AF59" i="117"/>
  <c r="X59" i="117"/>
  <c r="O59" i="117"/>
  <c r="K59" i="117"/>
  <c r="G59" i="117"/>
  <c r="C59" i="117"/>
  <c r="AZ58" i="117"/>
  <c r="AV58" i="117"/>
  <c r="AR58" i="117"/>
  <c r="AN58" i="117"/>
  <c r="AJ58" i="117"/>
  <c r="AF58" i="117"/>
  <c r="X58" i="117"/>
  <c r="O58" i="117"/>
  <c r="K58" i="117"/>
  <c r="G58" i="117"/>
  <c r="C58" i="117"/>
  <c r="AZ57" i="117"/>
  <c r="AV57" i="117"/>
  <c r="AR57" i="117"/>
  <c r="AN57" i="117"/>
  <c r="AJ57" i="117"/>
  <c r="AF57" i="117"/>
  <c r="X57" i="117"/>
  <c r="O57" i="117"/>
  <c r="K57" i="117"/>
  <c r="G57" i="117"/>
  <c r="C57" i="117"/>
  <c r="BD56" i="117"/>
  <c r="AZ56" i="117"/>
  <c r="AV56" i="117"/>
  <c r="AR56" i="117"/>
  <c r="AN56" i="117"/>
  <c r="AJ56" i="117"/>
  <c r="AF56" i="117"/>
  <c r="AB56" i="117"/>
  <c r="X56" i="117"/>
  <c r="O56" i="117"/>
  <c r="K56" i="117"/>
  <c r="G56" i="117"/>
  <c r="C56" i="117"/>
  <c r="BD55" i="117"/>
  <c r="AZ55" i="117"/>
  <c r="AV55" i="117"/>
  <c r="AR55" i="117"/>
  <c r="AN55" i="117"/>
  <c r="AJ55" i="117"/>
  <c r="AF55" i="117"/>
  <c r="AB55" i="117"/>
  <c r="X55" i="117"/>
  <c r="O55" i="117"/>
  <c r="K55" i="117"/>
  <c r="G55" i="117"/>
  <c r="C55" i="117"/>
  <c r="BD54" i="117"/>
  <c r="AZ54" i="117"/>
  <c r="AV54" i="117"/>
  <c r="AR54" i="117"/>
  <c r="AN54" i="117"/>
  <c r="AJ54" i="117"/>
  <c r="AF54" i="117"/>
  <c r="AB54" i="117"/>
  <c r="X54" i="117"/>
  <c r="S54" i="117"/>
  <c r="O54" i="117"/>
  <c r="K54" i="117"/>
  <c r="G54" i="117"/>
  <c r="C54" i="117"/>
  <c r="BD53" i="117"/>
  <c r="AZ53" i="117"/>
  <c r="AV53" i="117"/>
  <c r="AR53" i="117"/>
  <c r="AN53" i="117"/>
  <c r="AJ53" i="117"/>
  <c r="AF53" i="117"/>
  <c r="AB53" i="117"/>
  <c r="X53" i="117"/>
  <c r="S53" i="117"/>
  <c r="O53" i="117"/>
  <c r="K53" i="117"/>
  <c r="G53" i="117"/>
  <c r="C53" i="117"/>
  <c r="BD52" i="117"/>
  <c r="AZ52" i="117"/>
  <c r="AV52" i="117"/>
  <c r="AR52" i="117"/>
  <c r="AN52" i="117"/>
  <c r="AJ52" i="117"/>
  <c r="AF52" i="117"/>
  <c r="AB52" i="117"/>
  <c r="X52" i="117"/>
  <c r="S52" i="117"/>
  <c r="O52" i="117"/>
  <c r="K52" i="117"/>
  <c r="G52" i="117"/>
  <c r="C52" i="117"/>
  <c r="BD51" i="117"/>
  <c r="AZ51" i="117"/>
  <c r="AV51" i="117"/>
  <c r="AR51" i="117"/>
  <c r="AN51" i="117"/>
  <c r="AJ51" i="117"/>
  <c r="AF51" i="117"/>
  <c r="AB51" i="117"/>
  <c r="X51" i="117"/>
  <c r="S51" i="117"/>
  <c r="O51" i="117"/>
  <c r="K51" i="117"/>
  <c r="G51" i="117"/>
  <c r="C51" i="117"/>
  <c r="AA45" i="117"/>
  <c r="AA44" i="117"/>
  <c r="AA43" i="117"/>
  <c r="AA42" i="117"/>
  <c r="K42" i="117"/>
  <c r="AA41" i="117"/>
  <c r="S41" i="117"/>
  <c r="K41" i="117"/>
  <c r="C41" i="117"/>
  <c r="AA40" i="117"/>
  <c r="S40" i="117"/>
  <c r="T40" i="117" s="1"/>
  <c r="K40" i="117"/>
  <c r="C40" i="117"/>
  <c r="AM39" i="117"/>
  <c r="AI39" i="117"/>
  <c r="AE39" i="117"/>
  <c r="AA39" i="117"/>
  <c r="S39" i="117"/>
  <c r="T39" i="117" s="1"/>
  <c r="O39" i="117"/>
  <c r="K39" i="117"/>
  <c r="C39" i="117"/>
  <c r="AQ38" i="117"/>
  <c r="AM38" i="117"/>
  <c r="AI38" i="117"/>
  <c r="AE38" i="117"/>
  <c r="AA38" i="117"/>
  <c r="W38" i="117"/>
  <c r="S38" i="117"/>
  <c r="T38" i="117" s="1"/>
  <c r="O38" i="117"/>
  <c r="K38" i="117"/>
  <c r="C38" i="117"/>
  <c r="AQ37" i="117"/>
  <c r="AM37" i="117"/>
  <c r="AI37" i="117"/>
  <c r="AE37" i="117"/>
  <c r="AA37" i="117"/>
  <c r="W37" i="117"/>
  <c r="S37" i="117"/>
  <c r="T37" i="117" s="1"/>
  <c r="O37" i="117"/>
  <c r="K37" i="117"/>
  <c r="G37" i="117"/>
  <c r="C37" i="117"/>
  <c r="AQ36" i="117"/>
  <c r="AM36" i="117"/>
  <c r="AI36" i="117"/>
  <c r="AE36" i="117"/>
  <c r="AA36" i="117"/>
  <c r="W36" i="117"/>
  <c r="S36" i="117"/>
  <c r="T36" i="117" s="1"/>
  <c r="O36" i="117"/>
  <c r="K36" i="117"/>
  <c r="G36" i="117"/>
  <c r="C36" i="117"/>
  <c r="C103" i="116"/>
  <c r="C102" i="116"/>
  <c r="BB100" i="116"/>
  <c r="AS100" i="116"/>
  <c r="AF100" i="116"/>
  <c r="W100" i="116"/>
  <c r="K100" i="116"/>
  <c r="BB99" i="116"/>
  <c r="AS99" i="116"/>
  <c r="AF99" i="116"/>
  <c r="W99" i="116"/>
  <c r="K99" i="116"/>
  <c r="BB98" i="116"/>
  <c r="AF98" i="116"/>
  <c r="K98" i="116"/>
  <c r="BB97" i="116"/>
  <c r="AF97" i="116"/>
  <c r="K97" i="116"/>
  <c r="C97" i="116"/>
  <c r="BB96" i="116"/>
  <c r="AW96" i="116"/>
  <c r="AF96" i="116"/>
  <c r="AA96" i="116"/>
  <c r="K96" i="116"/>
  <c r="C96" i="116"/>
  <c r="BB95" i="116"/>
  <c r="AW95" i="116"/>
  <c r="AF95" i="116"/>
  <c r="AA95" i="116"/>
  <c r="K95" i="116"/>
  <c r="G95" i="116"/>
  <c r="BJ94" i="116"/>
  <c r="BF94" i="116"/>
  <c r="BB94" i="116"/>
  <c r="AW94" i="116"/>
  <c r="AS94" i="116"/>
  <c r="AN94" i="116"/>
  <c r="AJ94" i="116"/>
  <c r="AF94" i="116"/>
  <c r="AA94" i="116"/>
  <c r="W94" i="116"/>
  <c r="S94" i="116"/>
  <c r="O94" i="116"/>
  <c r="K94" i="116"/>
  <c r="G94" i="116"/>
  <c r="BJ93" i="116"/>
  <c r="BF93" i="116"/>
  <c r="BB93" i="116"/>
  <c r="AW93" i="116"/>
  <c r="AS93" i="116"/>
  <c r="AN93" i="116"/>
  <c r="AJ93" i="116"/>
  <c r="AF93" i="116"/>
  <c r="AA93" i="116"/>
  <c r="W93" i="116"/>
  <c r="S93" i="116"/>
  <c r="O93" i="116"/>
  <c r="K93" i="116"/>
  <c r="G93" i="116"/>
  <c r="BJ92" i="116"/>
  <c r="BF92" i="116"/>
  <c r="BB92" i="116"/>
  <c r="AN92" i="116"/>
  <c r="AJ92" i="116"/>
  <c r="AF92" i="116"/>
  <c r="S92" i="116"/>
  <c r="O92" i="116"/>
  <c r="K92" i="116"/>
  <c r="G92" i="116"/>
  <c r="BJ91" i="116"/>
  <c r="BF91" i="116"/>
  <c r="BB91" i="116"/>
  <c r="AN91" i="116"/>
  <c r="AJ91" i="116"/>
  <c r="AF91" i="116"/>
  <c r="S91" i="116"/>
  <c r="O91" i="116"/>
  <c r="K91" i="116"/>
  <c r="BJ90" i="116"/>
  <c r="BF90" i="116"/>
  <c r="BB90" i="116"/>
  <c r="AN90" i="116"/>
  <c r="AJ90" i="116"/>
  <c r="AF90" i="116"/>
  <c r="S90" i="116"/>
  <c r="O90" i="116"/>
  <c r="K90" i="116"/>
  <c r="BJ89" i="116"/>
  <c r="BF89" i="116"/>
  <c r="BB89" i="116"/>
  <c r="AN89" i="116"/>
  <c r="AJ89" i="116"/>
  <c r="AF89" i="116"/>
  <c r="S89" i="116"/>
  <c r="O89" i="116"/>
  <c r="K89" i="116"/>
  <c r="BJ88" i="116"/>
  <c r="BF88" i="116"/>
  <c r="BB88" i="116"/>
  <c r="AS88" i="116"/>
  <c r="AN88" i="116"/>
  <c r="AJ88" i="116"/>
  <c r="AF88" i="116"/>
  <c r="W88" i="116"/>
  <c r="S88" i="116"/>
  <c r="O88" i="116"/>
  <c r="K88" i="116"/>
  <c r="C88" i="116"/>
  <c r="BJ87" i="116"/>
  <c r="BF87" i="116"/>
  <c r="BB87" i="116"/>
  <c r="AS87" i="116"/>
  <c r="AN87" i="116"/>
  <c r="AJ87" i="116"/>
  <c r="AF87" i="116"/>
  <c r="W87" i="116"/>
  <c r="S87" i="116"/>
  <c r="O87" i="116"/>
  <c r="K87" i="116"/>
  <c r="C87" i="116"/>
  <c r="BJ86" i="116"/>
  <c r="BF86" i="116"/>
  <c r="BB86" i="116"/>
  <c r="AS86" i="116"/>
  <c r="AN86" i="116"/>
  <c r="AJ86" i="116"/>
  <c r="AF86" i="116"/>
  <c r="W86" i="116"/>
  <c r="S86" i="116"/>
  <c r="O86" i="116"/>
  <c r="K86" i="116"/>
  <c r="C86" i="116"/>
  <c r="BJ85" i="116"/>
  <c r="BF85" i="116"/>
  <c r="BB85" i="116"/>
  <c r="AW85" i="116"/>
  <c r="AS85" i="116"/>
  <c r="AN85" i="116"/>
  <c r="AJ85" i="116"/>
  <c r="AF85" i="116"/>
  <c r="AA85" i="116"/>
  <c r="W85" i="116"/>
  <c r="S85" i="116"/>
  <c r="O85" i="116"/>
  <c r="K85" i="116"/>
  <c r="G85" i="116"/>
  <c r="C85" i="116"/>
  <c r="BJ84" i="116"/>
  <c r="BF84" i="116"/>
  <c r="BB84" i="116"/>
  <c r="AW84" i="116"/>
  <c r="AS84" i="116"/>
  <c r="AN84" i="116"/>
  <c r="AJ84" i="116"/>
  <c r="AF84" i="116"/>
  <c r="AA84" i="116"/>
  <c r="W84" i="116"/>
  <c r="S84" i="116"/>
  <c r="O84" i="116"/>
  <c r="K84" i="116"/>
  <c r="G84" i="116"/>
  <c r="C84" i="116"/>
  <c r="BJ83" i="116"/>
  <c r="BF83" i="116"/>
  <c r="BB83" i="116"/>
  <c r="AW83" i="116"/>
  <c r="AS83" i="116"/>
  <c r="AN83" i="116"/>
  <c r="AJ83" i="116"/>
  <c r="AF83" i="116"/>
  <c r="AA83" i="116"/>
  <c r="W83" i="116"/>
  <c r="S83" i="116"/>
  <c r="O83" i="116"/>
  <c r="K83" i="116"/>
  <c r="G83" i="116"/>
  <c r="C83" i="116"/>
  <c r="AN74" i="116"/>
  <c r="AN73" i="116"/>
  <c r="AN72" i="116"/>
  <c r="AN71" i="116"/>
  <c r="AN70" i="116"/>
  <c r="AV69" i="116"/>
  <c r="AN69" i="116"/>
  <c r="AV68" i="116"/>
  <c r="AN68" i="116"/>
  <c r="K68" i="116"/>
  <c r="AV67" i="116"/>
  <c r="AN67" i="116"/>
  <c r="K67" i="116"/>
  <c r="AV66" i="116"/>
  <c r="AN66" i="116"/>
  <c r="AJ66" i="116"/>
  <c r="K66" i="116"/>
  <c r="AV65" i="116"/>
  <c r="AN65" i="116"/>
  <c r="AJ65" i="116"/>
  <c r="X65" i="116"/>
  <c r="K65" i="116"/>
  <c r="AV64" i="116"/>
  <c r="AN64" i="116"/>
  <c r="AJ64" i="116"/>
  <c r="X64" i="116"/>
  <c r="K64" i="116"/>
  <c r="AV63" i="116"/>
  <c r="AN63" i="116"/>
  <c r="AJ63" i="116"/>
  <c r="X63" i="116"/>
  <c r="K63" i="116"/>
  <c r="AZ62" i="116"/>
  <c r="AV62" i="116"/>
  <c r="AR62" i="116"/>
  <c r="AN62" i="116"/>
  <c r="AJ62" i="116"/>
  <c r="X62" i="116"/>
  <c r="K62" i="116"/>
  <c r="G62" i="116"/>
  <c r="C62" i="116"/>
  <c r="AZ61" i="116"/>
  <c r="AV61" i="116"/>
  <c r="AR61" i="116"/>
  <c r="AN61" i="116"/>
  <c r="AJ61" i="116"/>
  <c r="X61" i="116"/>
  <c r="K61" i="116"/>
  <c r="G61" i="116"/>
  <c r="C61" i="116"/>
  <c r="AZ60" i="116"/>
  <c r="BA60" i="116" s="1"/>
  <c r="AV60" i="116"/>
  <c r="AR60" i="116"/>
  <c r="AN60" i="116"/>
  <c r="AJ60" i="116"/>
  <c r="X60" i="116"/>
  <c r="K60" i="116"/>
  <c r="G60" i="116"/>
  <c r="C60" i="116"/>
  <c r="AZ59" i="116"/>
  <c r="AV59" i="116"/>
  <c r="AR59" i="116"/>
  <c r="AN59" i="116"/>
  <c r="AJ59" i="116"/>
  <c r="AF59" i="116"/>
  <c r="X59" i="116"/>
  <c r="O59" i="116"/>
  <c r="K59" i="116"/>
  <c r="G59" i="116"/>
  <c r="C59" i="116"/>
  <c r="AZ58" i="116"/>
  <c r="AV58" i="116"/>
  <c r="AR58" i="116"/>
  <c r="AN58" i="116"/>
  <c r="AJ58" i="116"/>
  <c r="AF58" i="116"/>
  <c r="X58" i="116"/>
  <c r="O58" i="116"/>
  <c r="K58" i="116"/>
  <c r="G58" i="116"/>
  <c r="C58" i="116"/>
  <c r="AZ57" i="116"/>
  <c r="AV57" i="116"/>
  <c r="AR57" i="116"/>
  <c r="AN57" i="116"/>
  <c r="AJ57" i="116"/>
  <c r="AF57" i="116"/>
  <c r="X57" i="116"/>
  <c r="O57" i="116"/>
  <c r="K57" i="116"/>
  <c r="G57" i="116"/>
  <c r="C57" i="116"/>
  <c r="BD56" i="116"/>
  <c r="AZ56" i="116"/>
  <c r="AV56" i="116"/>
  <c r="AR56" i="116"/>
  <c r="AN56" i="116"/>
  <c r="AJ56" i="116"/>
  <c r="AF56" i="116"/>
  <c r="AB56" i="116"/>
  <c r="X56" i="116"/>
  <c r="O56" i="116"/>
  <c r="K56" i="116"/>
  <c r="G56" i="116"/>
  <c r="C56" i="116"/>
  <c r="BD55" i="116"/>
  <c r="AZ55" i="116"/>
  <c r="AV55" i="116"/>
  <c r="AR55" i="116"/>
  <c r="AN55" i="116"/>
  <c r="AJ55" i="116"/>
  <c r="AF55" i="116"/>
  <c r="AB55" i="116"/>
  <c r="X55" i="116"/>
  <c r="O55" i="116"/>
  <c r="K55" i="116"/>
  <c r="G55" i="116"/>
  <c r="C55" i="116"/>
  <c r="BD54" i="116"/>
  <c r="AZ54" i="116"/>
  <c r="AV54" i="116"/>
  <c r="AR54" i="116"/>
  <c r="AN54" i="116"/>
  <c r="AJ54" i="116"/>
  <c r="AF54" i="116"/>
  <c r="AB54" i="116"/>
  <c r="X54" i="116"/>
  <c r="S54" i="116"/>
  <c r="O54" i="116"/>
  <c r="K54" i="116"/>
  <c r="G54" i="116"/>
  <c r="C54" i="116"/>
  <c r="BH53" i="116"/>
  <c r="BD53" i="116"/>
  <c r="AZ53" i="116"/>
  <c r="AV53" i="116"/>
  <c r="AR53" i="116"/>
  <c r="AN53" i="116"/>
  <c r="AJ53" i="116"/>
  <c r="AF53" i="116"/>
  <c r="AB53" i="116"/>
  <c r="X53" i="116"/>
  <c r="S53" i="116"/>
  <c r="O53" i="116"/>
  <c r="K53" i="116"/>
  <c r="G53" i="116"/>
  <c r="C53" i="116"/>
  <c r="BH52" i="116"/>
  <c r="BD52" i="116"/>
  <c r="AZ52" i="116"/>
  <c r="AV52" i="116"/>
  <c r="AR52" i="116"/>
  <c r="AN52" i="116"/>
  <c r="AJ52" i="116"/>
  <c r="AF52" i="116"/>
  <c r="AB52" i="116"/>
  <c r="X52" i="116"/>
  <c r="S52" i="116"/>
  <c r="O52" i="116"/>
  <c r="K52" i="116"/>
  <c r="G52" i="116"/>
  <c r="C52" i="116"/>
  <c r="BH51" i="116"/>
  <c r="BD51" i="116"/>
  <c r="AZ51" i="116"/>
  <c r="AV51" i="116"/>
  <c r="AR51" i="116"/>
  <c r="AN51" i="116"/>
  <c r="AJ51" i="116"/>
  <c r="AF51" i="116"/>
  <c r="AB51" i="116"/>
  <c r="X51" i="116"/>
  <c r="S51" i="116"/>
  <c r="O51" i="116"/>
  <c r="K51" i="116"/>
  <c r="G51" i="116"/>
  <c r="C51" i="116"/>
  <c r="AA45" i="116"/>
  <c r="AA44" i="116"/>
  <c r="AA43" i="116"/>
  <c r="AA42" i="116"/>
  <c r="K42" i="116"/>
  <c r="AA41" i="116"/>
  <c r="S41" i="116"/>
  <c r="K41" i="116"/>
  <c r="C41" i="116"/>
  <c r="AA40" i="116"/>
  <c r="S40" i="116"/>
  <c r="T40" i="116" s="1"/>
  <c r="K40" i="116"/>
  <c r="C40" i="116"/>
  <c r="AM39" i="116"/>
  <c r="AI39" i="116"/>
  <c r="AE39" i="116"/>
  <c r="AA39" i="116"/>
  <c r="S39" i="116"/>
  <c r="T39" i="116" s="1"/>
  <c r="O39" i="116"/>
  <c r="K39" i="116"/>
  <c r="C39" i="116"/>
  <c r="AQ38" i="116"/>
  <c r="AM38" i="116"/>
  <c r="AI38" i="116"/>
  <c r="AE38" i="116"/>
  <c r="AA38" i="116"/>
  <c r="W38" i="116"/>
  <c r="S38" i="116"/>
  <c r="T38" i="116" s="1"/>
  <c r="O38" i="116"/>
  <c r="K38" i="116"/>
  <c r="C38" i="116"/>
  <c r="AQ37" i="116"/>
  <c r="AM37" i="116"/>
  <c r="AI37" i="116"/>
  <c r="AE37" i="116"/>
  <c r="AA37" i="116"/>
  <c r="W37" i="116"/>
  <c r="S37" i="116"/>
  <c r="T37" i="116" s="1"/>
  <c r="O37" i="116"/>
  <c r="K37" i="116"/>
  <c r="G37" i="116"/>
  <c r="C37" i="116"/>
  <c r="AQ36" i="116"/>
  <c r="AM36" i="116"/>
  <c r="AI36" i="116"/>
  <c r="AE36" i="116"/>
  <c r="AA36" i="116"/>
  <c r="W36" i="116"/>
  <c r="S36" i="116"/>
  <c r="T36" i="116" s="1"/>
  <c r="O36" i="116"/>
  <c r="K36" i="116"/>
  <c r="G36" i="116"/>
  <c r="C36" i="116"/>
  <c r="C103" i="115"/>
  <c r="C102" i="115"/>
  <c r="BB100" i="115"/>
  <c r="AS100" i="115"/>
  <c r="AF100" i="115"/>
  <c r="W100" i="115"/>
  <c r="K100" i="115"/>
  <c r="BB99" i="115"/>
  <c r="AS99" i="115"/>
  <c r="AF99" i="115"/>
  <c r="W99" i="115"/>
  <c r="K99" i="115"/>
  <c r="BB98" i="115"/>
  <c r="AF98" i="115"/>
  <c r="K98" i="115"/>
  <c r="BB97" i="115"/>
  <c r="AF97" i="115"/>
  <c r="K97" i="115"/>
  <c r="C97" i="115"/>
  <c r="BB96" i="115"/>
  <c r="AW96" i="115"/>
  <c r="AF96" i="115"/>
  <c r="AA96" i="115"/>
  <c r="K96" i="115"/>
  <c r="C96" i="115"/>
  <c r="BB95" i="115"/>
  <c r="AW95" i="115"/>
  <c r="AF95" i="115"/>
  <c r="AA95" i="115"/>
  <c r="K95" i="115"/>
  <c r="G95" i="115"/>
  <c r="BJ94" i="115"/>
  <c r="BF94" i="115"/>
  <c r="BB94" i="115"/>
  <c r="AW94" i="115"/>
  <c r="AS94" i="115"/>
  <c r="AN94" i="115"/>
  <c r="AJ94" i="115"/>
  <c r="AF94" i="115"/>
  <c r="AA94" i="115"/>
  <c r="W94" i="115"/>
  <c r="S94" i="115"/>
  <c r="O94" i="115"/>
  <c r="K94" i="115"/>
  <c r="G94" i="115"/>
  <c r="BJ93" i="115"/>
  <c r="BF93" i="115"/>
  <c r="BB93" i="115"/>
  <c r="AW93" i="115"/>
  <c r="AS93" i="115"/>
  <c r="AN93" i="115"/>
  <c r="AJ93" i="115"/>
  <c r="AF93" i="115"/>
  <c r="AA93" i="115"/>
  <c r="W93" i="115"/>
  <c r="S93" i="115"/>
  <c r="O93" i="115"/>
  <c r="K93" i="115"/>
  <c r="G93" i="115"/>
  <c r="BJ92" i="115"/>
  <c r="BF92" i="115"/>
  <c r="BB92" i="115"/>
  <c r="AN92" i="115"/>
  <c r="AJ92" i="115"/>
  <c r="AF92" i="115"/>
  <c r="S92" i="115"/>
  <c r="O92" i="115"/>
  <c r="K92" i="115"/>
  <c r="G92" i="115"/>
  <c r="BJ91" i="115"/>
  <c r="BF91" i="115"/>
  <c r="BB91" i="115"/>
  <c r="AN91" i="115"/>
  <c r="AJ91" i="115"/>
  <c r="AF91" i="115"/>
  <c r="S91" i="115"/>
  <c r="O91" i="115"/>
  <c r="K91" i="115"/>
  <c r="BJ90" i="115"/>
  <c r="BF90" i="115"/>
  <c r="BB90" i="115"/>
  <c r="AN90" i="115"/>
  <c r="AJ90" i="115"/>
  <c r="AF90" i="115"/>
  <c r="S90" i="115"/>
  <c r="O90" i="115"/>
  <c r="K90" i="115"/>
  <c r="BJ89" i="115"/>
  <c r="BF89" i="115"/>
  <c r="BB89" i="115"/>
  <c r="AN89" i="115"/>
  <c r="AJ89" i="115"/>
  <c r="AF89" i="115"/>
  <c r="S89" i="115"/>
  <c r="O89" i="115"/>
  <c r="K89" i="115"/>
  <c r="BJ88" i="115"/>
  <c r="BF88" i="115"/>
  <c r="BB88" i="115"/>
  <c r="AS88" i="115"/>
  <c r="AN88" i="115"/>
  <c r="AJ88" i="115"/>
  <c r="AF88" i="115"/>
  <c r="W88" i="115"/>
  <c r="S88" i="115"/>
  <c r="O88" i="115"/>
  <c r="K88" i="115"/>
  <c r="C88" i="115"/>
  <c r="BJ87" i="115"/>
  <c r="BF87" i="115"/>
  <c r="BB87" i="115"/>
  <c r="AS87" i="115"/>
  <c r="AN87" i="115"/>
  <c r="AJ87" i="115"/>
  <c r="AF87" i="115"/>
  <c r="W87" i="115"/>
  <c r="S87" i="115"/>
  <c r="O87" i="115"/>
  <c r="K87" i="115"/>
  <c r="C87" i="115"/>
  <c r="BJ86" i="115"/>
  <c r="BF86" i="115"/>
  <c r="BB86" i="115"/>
  <c r="AS86" i="115"/>
  <c r="AN86" i="115"/>
  <c r="AJ86" i="115"/>
  <c r="AF86" i="115"/>
  <c r="W86" i="115"/>
  <c r="S86" i="115"/>
  <c r="O86" i="115"/>
  <c r="K86" i="115"/>
  <c r="C86" i="115"/>
  <c r="BJ85" i="115"/>
  <c r="BF85" i="115"/>
  <c r="BB85" i="115"/>
  <c r="AW85" i="115"/>
  <c r="AS85" i="115"/>
  <c r="AN85" i="115"/>
  <c r="AJ85" i="115"/>
  <c r="AF85" i="115"/>
  <c r="AA85" i="115"/>
  <c r="W85" i="115"/>
  <c r="S85" i="115"/>
  <c r="O85" i="115"/>
  <c r="K85" i="115"/>
  <c r="G85" i="115"/>
  <c r="C85" i="115"/>
  <c r="BJ84" i="115"/>
  <c r="BF84" i="115"/>
  <c r="BB84" i="115"/>
  <c r="AW84" i="115"/>
  <c r="AS84" i="115"/>
  <c r="AN84" i="115"/>
  <c r="AJ84" i="115"/>
  <c r="AF84" i="115"/>
  <c r="AA84" i="115"/>
  <c r="W84" i="115"/>
  <c r="S84" i="115"/>
  <c r="O84" i="115"/>
  <c r="K84" i="115"/>
  <c r="G84" i="115"/>
  <c r="C84" i="115"/>
  <c r="BJ83" i="115"/>
  <c r="BF83" i="115"/>
  <c r="BB83" i="115"/>
  <c r="AW83" i="115"/>
  <c r="AS83" i="115"/>
  <c r="AN83" i="115"/>
  <c r="AJ83" i="115"/>
  <c r="AF83" i="115"/>
  <c r="AA83" i="115"/>
  <c r="W83" i="115"/>
  <c r="S83" i="115"/>
  <c r="O83" i="115"/>
  <c r="K83" i="115"/>
  <c r="G83" i="115"/>
  <c r="C83" i="115"/>
  <c r="AN74" i="115"/>
  <c r="AN73" i="115"/>
  <c r="AN72" i="115"/>
  <c r="AN71" i="115"/>
  <c r="AN70" i="115"/>
  <c r="AV69" i="115"/>
  <c r="AN69" i="115"/>
  <c r="AV68" i="115"/>
  <c r="AN68" i="115"/>
  <c r="K68" i="115"/>
  <c r="AV67" i="115"/>
  <c r="AN67" i="115"/>
  <c r="K67" i="115"/>
  <c r="AV66" i="115"/>
  <c r="AN66" i="115"/>
  <c r="AJ66" i="115"/>
  <c r="K66" i="115"/>
  <c r="AV65" i="115"/>
  <c r="AN65" i="115"/>
  <c r="AJ65" i="115"/>
  <c r="X65" i="115"/>
  <c r="K65" i="115"/>
  <c r="AV64" i="115"/>
  <c r="AN64" i="115"/>
  <c r="AJ64" i="115"/>
  <c r="X64" i="115"/>
  <c r="K64" i="115"/>
  <c r="AV63" i="115"/>
  <c r="AN63" i="115"/>
  <c r="AJ63" i="115"/>
  <c r="X63" i="115"/>
  <c r="K63" i="115"/>
  <c r="AZ62" i="115"/>
  <c r="AV62" i="115"/>
  <c r="AR62" i="115"/>
  <c r="AN62" i="115"/>
  <c r="AJ62" i="115"/>
  <c r="X62" i="115"/>
  <c r="K62" i="115"/>
  <c r="G62" i="115"/>
  <c r="C62" i="115"/>
  <c r="AZ61" i="115"/>
  <c r="AV61" i="115"/>
  <c r="AR61" i="115"/>
  <c r="AN61" i="115"/>
  <c r="AJ61" i="115"/>
  <c r="X61" i="115"/>
  <c r="K61" i="115"/>
  <c r="G61" i="115"/>
  <c r="C61" i="115"/>
  <c r="AZ60" i="115"/>
  <c r="AV60" i="115"/>
  <c r="AR60" i="115"/>
  <c r="AN60" i="115"/>
  <c r="AJ60" i="115"/>
  <c r="X60" i="115"/>
  <c r="K60" i="115"/>
  <c r="G60" i="115"/>
  <c r="C60" i="115"/>
  <c r="AZ59" i="115"/>
  <c r="AV59" i="115"/>
  <c r="AR59" i="115"/>
  <c r="AN59" i="115"/>
  <c r="AJ59" i="115"/>
  <c r="AF59" i="115"/>
  <c r="X59" i="115"/>
  <c r="O59" i="115"/>
  <c r="K59" i="115"/>
  <c r="G59" i="115"/>
  <c r="C59" i="115"/>
  <c r="AZ58" i="115"/>
  <c r="AV58" i="115"/>
  <c r="AR58" i="115"/>
  <c r="AN58" i="115"/>
  <c r="AJ58" i="115"/>
  <c r="AF58" i="115"/>
  <c r="X58" i="115"/>
  <c r="O58" i="115"/>
  <c r="K58" i="115"/>
  <c r="G58" i="115"/>
  <c r="C58" i="115"/>
  <c r="AZ57" i="115"/>
  <c r="AV57" i="115"/>
  <c r="AR57" i="115"/>
  <c r="AN57" i="115"/>
  <c r="AJ57" i="115"/>
  <c r="AF57" i="115"/>
  <c r="X57" i="115"/>
  <c r="O57" i="115"/>
  <c r="K57" i="115"/>
  <c r="G57" i="115"/>
  <c r="C57" i="115"/>
  <c r="BD56" i="115"/>
  <c r="AZ56" i="115"/>
  <c r="AV56" i="115"/>
  <c r="AR56" i="115"/>
  <c r="AN56" i="115"/>
  <c r="AJ56" i="115"/>
  <c r="AF56" i="115"/>
  <c r="AB56" i="115"/>
  <c r="X56" i="115"/>
  <c r="O56" i="115"/>
  <c r="K56" i="115"/>
  <c r="G56" i="115"/>
  <c r="C56" i="115"/>
  <c r="BD55" i="115"/>
  <c r="AZ55" i="115"/>
  <c r="AV55" i="115"/>
  <c r="AR55" i="115"/>
  <c r="AN55" i="115"/>
  <c r="AJ55" i="115"/>
  <c r="AF55" i="115"/>
  <c r="AB55" i="115"/>
  <c r="X55" i="115"/>
  <c r="O55" i="115"/>
  <c r="K55" i="115"/>
  <c r="G55" i="115"/>
  <c r="C55" i="115"/>
  <c r="BD54" i="115"/>
  <c r="AZ54" i="115"/>
  <c r="AV54" i="115"/>
  <c r="AR54" i="115"/>
  <c r="AN54" i="115"/>
  <c r="AJ54" i="115"/>
  <c r="AF54" i="115"/>
  <c r="AB54" i="115"/>
  <c r="X54" i="115"/>
  <c r="S54" i="115"/>
  <c r="O54" i="115"/>
  <c r="K54" i="115"/>
  <c r="G54" i="115"/>
  <c r="C54" i="115"/>
  <c r="BD53" i="115"/>
  <c r="AZ53" i="115"/>
  <c r="AV53" i="115"/>
  <c r="AR53" i="115"/>
  <c r="AN53" i="115"/>
  <c r="AJ53" i="115"/>
  <c r="AF53" i="115"/>
  <c r="AB53" i="115"/>
  <c r="X53" i="115"/>
  <c r="S53" i="115"/>
  <c r="O53" i="115"/>
  <c r="K53" i="115"/>
  <c r="G53" i="115"/>
  <c r="C53" i="115"/>
  <c r="BD52" i="115"/>
  <c r="AZ52" i="115"/>
  <c r="AV52" i="115"/>
  <c r="AR52" i="115"/>
  <c r="AN52" i="115"/>
  <c r="AJ52" i="115"/>
  <c r="AF52" i="115"/>
  <c r="AB52" i="115"/>
  <c r="X52" i="115"/>
  <c r="S52" i="115"/>
  <c r="O52" i="115"/>
  <c r="K52" i="115"/>
  <c r="G52" i="115"/>
  <c r="C52" i="115"/>
  <c r="BD51" i="115"/>
  <c r="AZ51" i="115"/>
  <c r="AV51" i="115"/>
  <c r="AR51" i="115"/>
  <c r="AN51" i="115"/>
  <c r="AJ51" i="115"/>
  <c r="AF51" i="115"/>
  <c r="AB51" i="115"/>
  <c r="X51" i="115"/>
  <c r="S51" i="115"/>
  <c r="O51" i="115"/>
  <c r="K51" i="115"/>
  <c r="G51" i="115"/>
  <c r="C51" i="115"/>
  <c r="AA45" i="115"/>
  <c r="AA44" i="115"/>
  <c r="AA43" i="115"/>
  <c r="AA42" i="115"/>
  <c r="K42" i="115"/>
  <c r="AA41" i="115"/>
  <c r="S41" i="115"/>
  <c r="K41" i="115"/>
  <c r="C41" i="115"/>
  <c r="AA40" i="115"/>
  <c r="S40" i="115"/>
  <c r="T40" i="115" s="1"/>
  <c r="K40" i="115"/>
  <c r="C40" i="115"/>
  <c r="AM39" i="115"/>
  <c r="AI39" i="115"/>
  <c r="AE39" i="115"/>
  <c r="AA39" i="115"/>
  <c r="S39" i="115"/>
  <c r="T39" i="115" s="1"/>
  <c r="O39" i="115"/>
  <c r="K39" i="115"/>
  <c r="C39" i="115"/>
  <c r="AQ38" i="115"/>
  <c r="AM38" i="115"/>
  <c r="AI38" i="115"/>
  <c r="AE38" i="115"/>
  <c r="AA38" i="115"/>
  <c r="W38" i="115"/>
  <c r="S38" i="115"/>
  <c r="T38" i="115" s="1"/>
  <c r="O38" i="115"/>
  <c r="K38" i="115"/>
  <c r="C38" i="115"/>
  <c r="AQ37" i="115"/>
  <c r="AM37" i="115"/>
  <c r="AI37" i="115"/>
  <c r="AE37" i="115"/>
  <c r="AA37" i="115"/>
  <c r="W37" i="115"/>
  <c r="S37" i="115"/>
  <c r="T37" i="115" s="1"/>
  <c r="O37" i="115"/>
  <c r="K37" i="115"/>
  <c r="G37" i="115"/>
  <c r="C37" i="115"/>
  <c r="AQ36" i="115"/>
  <c r="AM36" i="115"/>
  <c r="AI36" i="115"/>
  <c r="AE36" i="115"/>
  <c r="AA36" i="115"/>
  <c r="W36" i="115"/>
  <c r="S36" i="115"/>
  <c r="T36" i="115" s="1"/>
  <c r="O36" i="115"/>
  <c r="K36" i="115"/>
  <c r="G36" i="115"/>
  <c r="C36" i="115"/>
  <c r="C103" i="114"/>
  <c r="C102" i="114"/>
  <c r="BB100" i="114"/>
  <c r="AS100" i="114"/>
  <c r="AF100" i="114"/>
  <c r="W100" i="114"/>
  <c r="K100" i="114"/>
  <c r="BB99" i="114"/>
  <c r="AS99" i="114"/>
  <c r="AF99" i="114"/>
  <c r="W99" i="114"/>
  <c r="K99" i="114"/>
  <c r="BB98" i="114"/>
  <c r="AF98" i="114"/>
  <c r="K98" i="114"/>
  <c r="BB97" i="114"/>
  <c r="AF97" i="114"/>
  <c r="K97" i="114"/>
  <c r="C97" i="114"/>
  <c r="BB96" i="114"/>
  <c r="AW96" i="114"/>
  <c r="AF96" i="114"/>
  <c r="AA96" i="114"/>
  <c r="K96" i="114"/>
  <c r="C96" i="114"/>
  <c r="BB95" i="114"/>
  <c r="AW95" i="114"/>
  <c r="AF95" i="114"/>
  <c r="AA95" i="114"/>
  <c r="K95" i="114"/>
  <c r="G95" i="114"/>
  <c r="BJ94" i="114"/>
  <c r="BF94" i="114"/>
  <c r="BB94" i="114"/>
  <c r="AW94" i="114"/>
  <c r="AS94" i="114"/>
  <c r="AN94" i="114"/>
  <c r="AJ94" i="114"/>
  <c r="AF94" i="114"/>
  <c r="AA94" i="114"/>
  <c r="W94" i="114"/>
  <c r="S94" i="114"/>
  <c r="O94" i="114"/>
  <c r="K94" i="114"/>
  <c r="G94" i="114"/>
  <c r="BJ93" i="114"/>
  <c r="BF93" i="114"/>
  <c r="BB93" i="114"/>
  <c r="AW93" i="114"/>
  <c r="AS93" i="114"/>
  <c r="AN93" i="114"/>
  <c r="AJ93" i="114"/>
  <c r="AF93" i="114"/>
  <c r="AA93" i="114"/>
  <c r="W93" i="114"/>
  <c r="S93" i="114"/>
  <c r="O93" i="114"/>
  <c r="K93" i="114"/>
  <c r="G93" i="114"/>
  <c r="BJ92" i="114"/>
  <c r="BF92" i="114"/>
  <c r="BB92" i="114"/>
  <c r="AN92" i="114"/>
  <c r="AJ92" i="114"/>
  <c r="AF92" i="114"/>
  <c r="S92" i="114"/>
  <c r="O92" i="114"/>
  <c r="K92" i="114"/>
  <c r="G92" i="114"/>
  <c r="BJ91" i="114"/>
  <c r="BF91" i="114"/>
  <c r="BB91" i="114"/>
  <c r="AN91" i="114"/>
  <c r="AJ91" i="114"/>
  <c r="AF91" i="114"/>
  <c r="S91" i="114"/>
  <c r="O91" i="114"/>
  <c r="K91" i="114"/>
  <c r="BJ90" i="114"/>
  <c r="BF90" i="114"/>
  <c r="BB90" i="114"/>
  <c r="AN90" i="114"/>
  <c r="AJ90" i="114"/>
  <c r="AF90" i="114"/>
  <c r="S90" i="114"/>
  <c r="O90" i="114"/>
  <c r="K90" i="114"/>
  <c r="BJ89" i="114"/>
  <c r="BF89" i="114"/>
  <c r="BB89" i="114"/>
  <c r="AN89" i="114"/>
  <c r="AJ89" i="114"/>
  <c r="AF89" i="114"/>
  <c r="S89" i="114"/>
  <c r="O89" i="114"/>
  <c r="K89" i="114"/>
  <c r="BJ88" i="114"/>
  <c r="BF88" i="114"/>
  <c r="BB88" i="114"/>
  <c r="AS88" i="114"/>
  <c r="AN88" i="114"/>
  <c r="AJ88" i="114"/>
  <c r="AF88" i="114"/>
  <c r="W88" i="114"/>
  <c r="S88" i="114"/>
  <c r="O88" i="114"/>
  <c r="K88" i="114"/>
  <c r="C88" i="114"/>
  <c r="BJ87" i="114"/>
  <c r="BF87" i="114"/>
  <c r="BB87" i="114"/>
  <c r="AS87" i="114"/>
  <c r="AN87" i="114"/>
  <c r="AJ87" i="114"/>
  <c r="AF87" i="114"/>
  <c r="W87" i="114"/>
  <c r="S87" i="114"/>
  <c r="O87" i="114"/>
  <c r="K87" i="114"/>
  <c r="C87" i="114"/>
  <c r="BJ86" i="114"/>
  <c r="BF86" i="114"/>
  <c r="BB86" i="114"/>
  <c r="AS86" i="114"/>
  <c r="AN86" i="114"/>
  <c r="AJ86" i="114"/>
  <c r="AF86" i="114"/>
  <c r="W86" i="114"/>
  <c r="S86" i="114"/>
  <c r="O86" i="114"/>
  <c r="K86" i="114"/>
  <c r="C86" i="114"/>
  <c r="BJ85" i="114"/>
  <c r="BF85" i="114"/>
  <c r="BB85" i="114"/>
  <c r="AW85" i="114"/>
  <c r="AS85" i="114"/>
  <c r="AN85" i="114"/>
  <c r="AJ85" i="114"/>
  <c r="AF85" i="114"/>
  <c r="AA85" i="114"/>
  <c r="W85" i="114"/>
  <c r="S85" i="114"/>
  <c r="O85" i="114"/>
  <c r="K85" i="114"/>
  <c r="G85" i="114"/>
  <c r="C85" i="114"/>
  <c r="BJ84" i="114"/>
  <c r="BF84" i="114"/>
  <c r="BB84" i="114"/>
  <c r="AW84" i="114"/>
  <c r="AS84" i="114"/>
  <c r="AN84" i="114"/>
  <c r="AJ84" i="114"/>
  <c r="AF84" i="114"/>
  <c r="AA84" i="114"/>
  <c r="W84" i="114"/>
  <c r="S84" i="114"/>
  <c r="O84" i="114"/>
  <c r="K84" i="114"/>
  <c r="G84" i="114"/>
  <c r="C84" i="114"/>
  <c r="BJ83" i="114"/>
  <c r="BF83" i="114"/>
  <c r="BB83" i="114"/>
  <c r="AW83" i="114"/>
  <c r="AS83" i="114"/>
  <c r="AN83" i="114"/>
  <c r="AJ83" i="114"/>
  <c r="AF83" i="114"/>
  <c r="AA83" i="114"/>
  <c r="W83" i="114"/>
  <c r="S83" i="114"/>
  <c r="O83" i="114"/>
  <c r="K83" i="114"/>
  <c r="G83" i="114"/>
  <c r="C83" i="114"/>
  <c r="AN74" i="114"/>
  <c r="AN73" i="114"/>
  <c r="AN72" i="114"/>
  <c r="AN71" i="114"/>
  <c r="AN70" i="114"/>
  <c r="AV69" i="114"/>
  <c r="AN69" i="114"/>
  <c r="AV68" i="114"/>
  <c r="AN68" i="114"/>
  <c r="K68" i="114"/>
  <c r="AV67" i="114"/>
  <c r="AN67" i="114"/>
  <c r="K67" i="114"/>
  <c r="AV66" i="114"/>
  <c r="AN66" i="114"/>
  <c r="AJ66" i="114"/>
  <c r="K66" i="114"/>
  <c r="AV65" i="114"/>
  <c r="AN65" i="114"/>
  <c r="AJ65" i="114"/>
  <c r="X65" i="114"/>
  <c r="K65" i="114"/>
  <c r="AV64" i="114"/>
  <c r="AN64" i="114"/>
  <c r="AJ64" i="114"/>
  <c r="X64" i="114"/>
  <c r="K64" i="114"/>
  <c r="AV63" i="114"/>
  <c r="AN63" i="114"/>
  <c r="AJ63" i="114"/>
  <c r="X63" i="114"/>
  <c r="K63" i="114"/>
  <c r="AZ62" i="114"/>
  <c r="AV62" i="114"/>
  <c r="AR62" i="114"/>
  <c r="AN62" i="114"/>
  <c r="AJ62" i="114"/>
  <c r="X62" i="114"/>
  <c r="K62" i="114"/>
  <c r="G62" i="114"/>
  <c r="C62" i="114"/>
  <c r="AZ61" i="114"/>
  <c r="AV61" i="114"/>
  <c r="AR61" i="114"/>
  <c r="AN61" i="114"/>
  <c r="AJ61" i="114"/>
  <c r="X61" i="114"/>
  <c r="K61" i="114"/>
  <c r="G61" i="114"/>
  <c r="C61" i="114"/>
  <c r="AZ60" i="114"/>
  <c r="AV60" i="114"/>
  <c r="AR60" i="114"/>
  <c r="AN60" i="114"/>
  <c r="AJ60" i="114"/>
  <c r="X60" i="114"/>
  <c r="K60" i="114"/>
  <c r="G60" i="114"/>
  <c r="C60" i="114"/>
  <c r="AZ59" i="114"/>
  <c r="AV59" i="114"/>
  <c r="AR59" i="114"/>
  <c r="AN59" i="114"/>
  <c r="AJ59" i="114"/>
  <c r="AF59" i="114"/>
  <c r="X59" i="114"/>
  <c r="O59" i="114"/>
  <c r="K59" i="114"/>
  <c r="G59" i="114"/>
  <c r="C59" i="114"/>
  <c r="AZ58" i="114"/>
  <c r="AV58" i="114"/>
  <c r="AR58" i="114"/>
  <c r="AN58" i="114"/>
  <c r="AJ58" i="114"/>
  <c r="AF58" i="114"/>
  <c r="X58" i="114"/>
  <c r="O58" i="114"/>
  <c r="K58" i="114"/>
  <c r="G58" i="114"/>
  <c r="C58" i="114"/>
  <c r="AZ57" i="114"/>
  <c r="AV57" i="114"/>
  <c r="AR57" i="114"/>
  <c r="AN57" i="114"/>
  <c r="AJ57" i="114"/>
  <c r="AF57" i="114"/>
  <c r="X57" i="114"/>
  <c r="O57" i="114"/>
  <c r="K57" i="114"/>
  <c r="G57" i="114"/>
  <c r="C57" i="114"/>
  <c r="BD56" i="114"/>
  <c r="AZ56" i="114"/>
  <c r="AV56" i="114"/>
  <c r="AR56" i="114"/>
  <c r="AN56" i="114"/>
  <c r="AJ56" i="114"/>
  <c r="AF56" i="114"/>
  <c r="AB56" i="114"/>
  <c r="X56" i="114"/>
  <c r="O56" i="114"/>
  <c r="K56" i="114"/>
  <c r="G56" i="114"/>
  <c r="C56" i="114"/>
  <c r="BD55" i="114"/>
  <c r="AZ55" i="114"/>
  <c r="AV55" i="114"/>
  <c r="AR55" i="114"/>
  <c r="AN55" i="114"/>
  <c r="AJ55" i="114"/>
  <c r="AF55" i="114"/>
  <c r="AB55" i="114"/>
  <c r="X55" i="114"/>
  <c r="O55" i="114"/>
  <c r="K55" i="114"/>
  <c r="G55" i="114"/>
  <c r="C55" i="114"/>
  <c r="BD54" i="114"/>
  <c r="AZ54" i="114"/>
  <c r="AV54" i="114"/>
  <c r="AR54" i="114"/>
  <c r="AN54" i="114"/>
  <c r="AJ54" i="114"/>
  <c r="AF54" i="114"/>
  <c r="AB54" i="114"/>
  <c r="X54" i="114"/>
  <c r="S54" i="114"/>
  <c r="O54" i="114"/>
  <c r="K54" i="114"/>
  <c r="G54" i="114"/>
  <c r="C54" i="114"/>
  <c r="BH53" i="114"/>
  <c r="BD53" i="114"/>
  <c r="AZ53" i="114"/>
  <c r="AV53" i="114"/>
  <c r="AR53" i="114"/>
  <c r="AN53" i="114"/>
  <c r="AJ53" i="114"/>
  <c r="AF53" i="114"/>
  <c r="AB53" i="114"/>
  <c r="X53" i="114"/>
  <c r="S53" i="114"/>
  <c r="O53" i="114"/>
  <c r="K53" i="114"/>
  <c r="G53" i="114"/>
  <c r="C53" i="114"/>
  <c r="BH52" i="114"/>
  <c r="BD52" i="114"/>
  <c r="AZ52" i="114"/>
  <c r="AV52" i="114"/>
  <c r="AR52" i="114"/>
  <c r="AN52" i="114"/>
  <c r="AJ52" i="114"/>
  <c r="AF52" i="114"/>
  <c r="AB52" i="114"/>
  <c r="X52" i="114"/>
  <c r="S52" i="114"/>
  <c r="O52" i="114"/>
  <c r="K52" i="114"/>
  <c r="G52" i="114"/>
  <c r="C52" i="114"/>
  <c r="BH51" i="114"/>
  <c r="BD51" i="114"/>
  <c r="AZ51" i="114"/>
  <c r="AV51" i="114"/>
  <c r="AR51" i="114"/>
  <c r="AN51" i="114"/>
  <c r="AJ51" i="114"/>
  <c r="AF51" i="114"/>
  <c r="AB51" i="114"/>
  <c r="X51" i="114"/>
  <c r="S51" i="114"/>
  <c r="O51" i="114"/>
  <c r="K51" i="114"/>
  <c r="G51" i="114"/>
  <c r="C51" i="114"/>
  <c r="AA45" i="114"/>
  <c r="AA44" i="114"/>
  <c r="AA43" i="114"/>
  <c r="AA42" i="114"/>
  <c r="K42" i="114"/>
  <c r="AA41" i="114"/>
  <c r="S41" i="114"/>
  <c r="K41" i="114"/>
  <c r="C41" i="114"/>
  <c r="AA40" i="114"/>
  <c r="S40" i="114"/>
  <c r="T40" i="114" s="1"/>
  <c r="K40" i="114"/>
  <c r="C40" i="114"/>
  <c r="AM39" i="114"/>
  <c r="AI39" i="114"/>
  <c r="AE39" i="114"/>
  <c r="AA39" i="114"/>
  <c r="S39" i="114"/>
  <c r="T39" i="114" s="1"/>
  <c r="O39" i="114"/>
  <c r="K39" i="114"/>
  <c r="C39" i="114"/>
  <c r="AQ38" i="114"/>
  <c r="AM38" i="114"/>
  <c r="AI38" i="114"/>
  <c r="AE38" i="114"/>
  <c r="AA38" i="114"/>
  <c r="W38" i="114"/>
  <c r="S38" i="114"/>
  <c r="T38" i="114" s="1"/>
  <c r="O38" i="114"/>
  <c r="K38" i="114"/>
  <c r="C38" i="114"/>
  <c r="AQ37" i="114"/>
  <c r="AM37" i="114"/>
  <c r="AI37" i="114"/>
  <c r="AE37" i="114"/>
  <c r="AA37" i="114"/>
  <c r="W37" i="114"/>
  <c r="S37" i="114"/>
  <c r="T37" i="114" s="1"/>
  <c r="O37" i="114"/>
  <c r="K37" i="114"/>
  <c r="G37" i="114"/>
  <c r="C37" i="114"/>
  <c r="AQ36" i="114"/>
  <c r="AM36" i="114"/>
  <c r="AI36" i="114"/>
  <c r="AE36" i="114"/>
  <c r="AA36" i="114"/>
  <c r="W36" i="114"/>
  <c r="S36" i="114"/>
  <c r="T36" i="114" s="1"/>
  <c r="O36" i="114"/>
  <c r="K36" i="114"/>
  <c r="G36" i="114"/>
  <c r="C36" i="114"/>
  <c r="C103" i="113"/>
  <c r="C102" i="113"/>
  <c r="BB100" i="113"/>
  <c r="AS100" i="113"/>
  <c r="AF100" i="113"/>
  <c r="W100" i="113"/>
  <c r="K100" i="113"/>
  <c r="BB99" i="113"/>
  <c r="AS99" i="113"/>
  <c r="AF99" i="113"/>
  <c r="W99" i="113"/>
  <c r="K99" i="113"/>
  <c r="BB98" i="113"/>
  <c r="AF98" i="113"/>
  <c r="K98" i="113"/>
  <c r="BB97" i="113"/>
  <c r="AF97" i="113"/>
  <c r="K97" i="113"/>
  <c r="C97" i="113"/>
  <c r="BB96" i="113"/>
  <c r="AW96" i="113"/>
  <c r="AF96" i="113"/>
  <c r="AA96" i="113"/>
  <c r="K96" i="113"/>
  <c r="C96" i="113"/>
  <c r="BB95" i="113"/>
  <c r="AW95" i="113"/>
  <c r="AF95" i="113"/>
  <c r="AA95" i="113"/>
  <c r="K95" i="113"/>
  <c r="G95" i="113"/>
  <c r="BJ94" i="113"/>
  <c r="BF94" i="113"/>
  <c r="BB94" i="113"/>
  <c r="AW94" i="113"/>
  <c r="AS94" i="113"/>
  <c r="AN94" i="113"/>
  <c r="AJ94" i="113"/>
  <c r="AF94" i="113"/>
  <c r="AA94" i="113"/>
  <c r="W94" i="113"/>
  <c r="S94" i="113"/>
  <c r="O94" i="113"/>
  <c r="K94" i="113"/>
  <c r="G94" i="113"/>
  <c r="BJ93" i="113"/>
  <c r="BF93" i="113"/>
  <c r="BB93" i="113"/>
  <c r="AW93" i="113"/>
  <c r="AS93" i="113"/>
  <c r="AN93" i="113"/>
  <c r="AJ93" i="113"/>
  <c r="AF93" i="113"/>
  <c r="AA93" i="113"/>
  <c r="W93" i="113"/>
  <c r="S93" i="113"/>
  <c r="O93" i="113"/>
  <c r="K93" i="113"/>
  <c r="G93" i="113"/>
  <c r="BJ92" i="113"/>
  <c r="BF92" i="113"/>
  <c r="BB92" i="113"/>
  <c r="AN92" i="113"/>
  <c r="AJ92" i="113"/>
  <c r="AF92" i="113"/>
  <c r="S92" i="113"/>
  <c r="O92" i="113"/>
  <c r="K92" i="113"/>
  <c r="G92" i="113"/>
  <c r="BJ91" i="113"/>
  <c r="BF91" i="113"/>
  <c r="BB91" i="113"/>
  <c r="AN91" i="113"/>
  <c r="AJ91" i="113"/>
  <c r="AF91" i="113"/>
  <c r="S91" i="113"/>
  <c r="O91" i="113"/>
  <c r="K91" i="113"/>
  <c r="BJ90" i="113"/>
  <c r="BF90" i="113"/>
  <c r="BB90" i="113"/>
  <c r="AN90" i="113"/>
  <c r="AJ90" i="113"/>
  <c r="AF90" i="113"/>
  <c r="S90" i="113"/>
  <c r="O90" i="113"/>
  <c r="K90" i="113"/>
  <c r="BJ89" i="113"/>
  <c r="BF89" i="113"/>
  <c r="BB89" i="113"/>
  <c r="AN89" i="113"/>
  <c r="AJ89" i="113"/>
  <c r="AF89" i="113"/>
  <c r="S89" i="113"/>
  <c r="O89" i="113"/>
  <c r="K89" i="113"/>
  <c r="BJ88" i="113"/>
  <c r="BF88" i="113"/>
  <c r="BB88" i="113"/>
  <c r="AS88" i="113"/>
  <c r="AN88" i="113"/>
  <c r="AJ88" i="113"/>
  <c r="AF88" i="113"/>
  <c r="W88" i="113"/>
  <c r="S88" i="113"/>
  <c r="O88" i="113"/>
  <c r="K88" i="113"/>
  <c r="C88" i="113"/>
  <c r="BJ87" i="113"/>
  <c r="BF87" i="113"/>
  <c r="BB87" i="113"/>
  <c r="AS87" i="113"/>
  <c r="AN87" i="113"/>
  <c r="AJ87" i="113"/>
  <c r="AF87" i="113"/>
  <c r="W87" i="113"/>
  <c r="S87" i="113"/>
  <c r="O87" i="113"/>
  <c r="K87" i="113"/>
  <c r="C87" i="113"/>
  <c r="BJ86" i="113"/>
  <c r="BF86" i="113"/>
  <c r="BB86" i="113"/>
  <c r="AS86" i="113"/>
  <c r="AN86" i="113"/>
  <c r="AJ86" i="113"/>
  <c r="AF86" i="113"/>
  <c r="W86" i="113"/>
  <c r="S86" i="113"/>
  <c r="O86" i="113"/>
  <c r="K86" i="113"/>
  <c r="C86" i="113"/>
  <c r="BJ85" i="113"/>
  <c r="BF85" i="113"/>
  <c r="BB85" i="113"/>
  <c r="AW85" i="113"/>
  <c r="AS85" i="113"/>
  <c r="AN85" i="113"/>
  <c r="AJ85" i="113"/>
  <c r="AF85" i="113"/>
  <c r="AA85" i="113"/>
  <c r="W85" i="113"/>
  <c r="S85" i="113"/>
  <c r="O85" i="113"/>
  <c r="K85" i="113"/>
  <c r="G85" i="113"/>
  <c r="C85" i="113"/>
  <c r="BJ84" i="113"/>
  <c r="BF84" i="113"/>
  <c r="BB84" i="113"/>
  <c r="AW84" i="113"/>
  <c r="AS84" i="113"/>
  <c r="AN84" i="113"/>
  <c r="AJ84" i="113"/>
  <c r="AF84" i="113"/>
  <c r="AA84" i="113"/>
  <c r="W84" i="113"/>
  <c r="S84" i="113"/>
  <c r="O84" i="113"/>
  <c r="K84" i="113"/>
  <c r="G84" i="113"/>
  <c r="C84" i="113"/>
  <c r="BJ83" i="113"/>
  <c r="BF83" i="113"/>
  <c r="BB83" i="113"/>
  <c r="AW83" i="113"/>
  <c r="AS83" i="113"/>
  <c r="AN83" i="113"/>
  <c r="AJ83" i="113"/>
  <c r="AF83" i="113"/>
  <c r="AA83" i="113"/>
  <c r="W83" i="113"/>
  <c r="S83" i="113"/>
  <c r="O83" i="113"/>
  <c r="K83" i="113"/>
  <c r="G83" i="113"/>
  <c r="C83" i="113"/>
  <c r="AN74" i="113"/>
  <c r="AN73" i="113"/>
  <c r="AN72" i="113"/>
  <c r="AN71" i="113"/>
  <c r="AN70" i="113"/>
  <c r="AV69" i="113"/>
  <c r="AN69" i="113"/>
  <c r="AV68" i="113"/>
  <c r="AN68" i="113"/>
  <c r="K68" i="113"/>
  <c r="AV67" i="113"/>
  <c r="AN67" i="113"/>
  <c r="K67" i="113"/>
  <c r="AV66" i="113"/>
  <c r="AN66" i="113"/>
  <c r="AJ66" i="113"/>
  <c r="K66" i="113"/>
  <c r="AV65" i="113"/>
  <c r="AN65" i="113"/>
  <c r="AJ65" i="113"/>
  <c r="X65" i="113"/>
  <c r="K65" i="113"/>
  <c r="AV64" i="113"/>
  <c r="AN64" i="113"/>
  <c r="AJ64" i="113"/>
  <c r="X64" i="113"/>
  <c r="K64" i="113"/>
  <c r="AV63" i="113"/>
  <c r="AN63" i="113"/>
  <c r="AJ63" i="113"/>
  <c r="X63" i="113"/>
  <c r="K63" i="113"/>
  <c r="AZ62" i="113"/>
  <c r="AV62" i="113"/>
  <c r="AR62" i="113"/>
  <c r="AN62" i="113"/>
  <c r="AJ62" i="113"/>
  <c r="X62" i="113"/>
  <c r="K62" i="113"/>
  <c r="G62" i="113"/>
  <c r="C62" i="113"/>
  <c r="AZ61" i="113"/>
  <c r="AV61" i="113"/>
  <c r="AR61" i="113"/>
  <c r="AN61" i="113"/>
  <c r="AJ61" i="113"/>
  <c r="X61" i="113"/>
  <c r="K61" i="113"/>
  <c r="G61" i="113"/>
  <c r="C61" i="113"/>
  <c r="AZ60" i="113"/>
  <c r="BA60" i="113" s="1"/>
  <c r="AV60" i="113"/>
  <c r="AR60" i="113"/>
  <c r="AN60" i="113"/>
  <c r="AJ60" i="113"/>
  <c r="X60" i="113"/>
  <c r="K60" i="113"/>
  <c r="G60" i="113"/>
  <c r="C60" i="113"/>
  <c r="AZ59" i="113"/>
  <c r="AV59" i="113"/>
  <c r="AR59" i="113"/>
  <c r="AN59" i="113"/>
  <c r="AJ59" i="113"/>
  <c r="AF59" i="113"/>
  <c r="X59" i="113"/>
  <c r="O59" i="113"/>
  <c r="K59" i="113"/>
  <c r="G59" i="113"/>
  <c r="C59" i="113"/>
  <c r="AZ58" i="113"/>
  <c r="AV58" i="113"/>
  <c r="AR58" i="113"/>
  <c r="AN58" i="113"/>
  <c r="AJ58" i="113"/>
  <c r="AF58" i="113"/>
  <c r="X58" i="113"/>
  <c r="O58" i="113"/>
  <c r="K58" i="113"/>
  <c r="G58" i="113"/>
  <c r="C58" i="113"/>
  <c r="AZ57" i="113"/>
  <c r="AV57" i="113"/>
  <c r="AR57" i="113"/>
  <c r="AN57" i="113"/>
  <c r="AJ57" i="113"/>
  <c r="AF57" i="113"/>
  <c r="X57" i="113"/>
  <c r="O57" i="113"/>
  <c r="K57" i="113"/>
  <c r="G57" i="113"/>
  <c r="C57" i="113"/>
  <c r="BD56" i="113"/>
  <c r="AZ56" i="113"/>
  <c r="AV56" i="113"/>
  <c r="AR56" i="113"/>
  <c r="AN56" i="113"/>
  <c r="AJ56" i="113"/>
  <c r="AF56" i="113"/>
  <c r="AB56" i="113"/>
  <c r="X56" i="113"/>
  <c r="O56" i="113"/>
  <c r="K56" i="113"/>
  <c r="G56" i="113"/>
  <c r="C56" i="113"/>
  <c r="BD55" i="113"/>
  <c r="AZ55" i="113"/>
  <c r="AV55" i="113"/>
  <c r="AR55" i="113"/>
  <c r="AN55" i="113"/>
  <c r="AJ55" i="113"/>
  <c r="AF55" i="113"/>
  <c r="AB55" i="113"/>
  <c r="X55" i="113"/>
  <c r="O55" i="113"/>
  <c r="K55" i="113"/>
  <c r="G55" i="113"/>
  <c r="C55" i="113"/>
  <c r="BD54" i="113"/>
  <c r="AZ54" i="113"/>
  <c r="AV54" i="113"/>
  <c r="AR54" i="113"/>
  <c r="AN54" i="113"/>
  <c r="AJ54" i="113"/>
  <c r="AF54" i="113"/>
  <c r="AB54" i="113"/>
  <c r="X54" i="113"/>
  <c r="S54" i="113"/>
  <c r="O54" i="113"/>
  <c r="K54" i="113"/>
  <c r="G54" i="113"/>
  <c r="C54" i="113"/>
  <c r="BD53" i="113"/>
  <c r="AZ53" i="113"/>
  <c r="AV53" i="113"/>
  <c r="AR53" i="113"/>
  <c r="AN53" i="113"/>
  <c r="AJ53" i="113"/>
  <c r="AF53" i="113"/>
  <c r="AB53" i="113"/>
  <c r="X53" i="113"/>
  <c r="S53" i="113"/>
  <c r="O53" i="113"/>
  <c r="K53" i="113"/>
  <c r="G53" i="113"/>
  <c r="C53" i="113"/>
  <c r="BD52" i="113"/>
  <c r="AZ52" i="113"/>
  <c r="AV52" i="113"/>
  <c r="AR52" i="113"/>
  <c r="AN52" i="113"/>
  <c r="AJ52" i="113"/>
  <c r="AF52" i="113"/>
  <c r="AB52" i="113"/>
  <c r="X52" i="113"/>
  <c r="S52" i="113"/>
  <c r="O52" i="113"/>
  <c r="K52" i="113"/>
  <c r="G52" i="113"/>
  <c r="C52" i="113"/>
  <c r="BD51" i="113"/>
  <c r="AZ51" i="113"/>
  <c r="AV51" i="113"/>
  <c r="AR51" i="113"/>
  <c r="AN51" i="113"/>
  <c r="AJ51" i="113"/>
  <c r="AF51" i="113"/>
  <c r="AB51" i="113"/>
  <c r="X51" i="113"/>
  <c r="S51" i="113"/>
  <c r="O51" i="113"/>
  <c r="K51" i="113"/>
  <c r="G51" i="113"/>
  <c r="C51" i="113"/>
  <c r="AA45" i="113"/>
  <c r="AA44" i="113"/>
  <c r="AA43" i="113"/>
  <c r="AA42" i="113"/>
  <c r="K42" i="113"/>
  <c r="AA41" i="113"/>
  <c r="S41" i="113"/>
  <c r="K41" i="113"/>
  <c r="C41" i="113"/>
  <c r="AA40" i="113"/>
  <c r="S40" i="113"/>
  <c r="T40" i="113" s="1"/>
  <c r="K40" i="113"/>
  <c r="C40" i="113"/>
  <c r="AM39" i="113"/>
  <c r="AI39" i="113"/>
  <c r="AE39" i="113"/>
  <c r="AA39" i="113"/>
  <c r="S39" i="113"/>
  <c r="T39" i="113" s="1"/>
  <c r="O39" i="113"/>
  <c r="K39" i="113"/>
  <c r="C39" i="113"/>
  <c r="AQ38" i="113"/>
  <c r="AM38" i="113"/>
  <c r="AI38" i="113"/>
  <c r="AE38" i="113"/>
  <c r="AA38" i="113"/>
  <c r="W38" i="113"/>
  <c r="S38" i="113"/>
  <c r="T38" i="113" s="1"/>
  <c r="O38" i="113"/>
  <c r="K38" i="113"/>
  <c r="C38" i="113"/>
  <c r="AQ37" i="113"/>
  <c r="AM37" i="113"/>
  <c r="AI37" i="113"/>
  <c r="AE37" i="113"/>
  <c r="AA37" i="113"/>
  <c r="W37" i="113"/>
  <c r="S37" i="113"/>
  <c r="T37" i="113" s="1"/>
  <c r="O37" i="113"/>
  <c r="K37" i="113"/>
  <c r="G37" i="113"/>
  <c r="C37" i="113"/>
  <c r="AQ36" i="113"/>
  <c r="AM36" i="113"/>
  <c r="AI36" i="113"/>
  <c r="AE36" i="113"/>
  <c r="AA36" i="113"/>
  <c r="W36" i="113"/>
  <c r="S36" i="113"/>
  <c r="T36" i="113" s="1"/>
  <c r="O36" i="113"/>
  <c r="K36" i="113"/>
  <c r="G36" i="113"/>
  <c r="C36" i="113"/>
  <c r="C103" i="112"/>
  <c r="C102" i="112"/>
  <c r="BB100" i="112"/>
  <c r="AS100" i="112"/>
  <c r="AF100" i="112"/>
  <c r="W100" i="112"/>
  <c r="K100" i="112"/>
  <c r="BB99" i="112"/>
  <c r="AS99" i="112"/>
  <c r="AF99" i="112"/>
  <c r="W99" i="112"/>
  <c r="K99" i="112"/>
  <c r="BB98" i="112"/>
  <c r="AF98" i="112"/>
  <c r="K98" i="112"/>
  <c r="BB97" i="112"/>
  <c r="AF97" i="112"/>
  <c r="K97" i="112"/>
  <c r="C97" i="112"/>
  <c r="BB96" i="112"/>
  <c r="AW96" i="112"/>
  <c r="AF96" i="112"/>
  <c r="AA96" i="112"/>
  <c r="K96" i="112"/>
  <c r="C96" i="112"/>
  <c r="BB95" i="112"/>
  <c r="AW95" i="112"/>
  <c r="AF95" i="112"/>
  <c r="AA95" i="112"/>
  <c r="K95" i="112"/>
  <c r="G95" i="112"/>
  <c r="BJ94" i="112"/>
  <c r="BF94" i="112"/>
  <c r="BB94" i="112"/>
  <c r="AW94" i="112"/>
  <c r="AS94" i="112"/>
  <c r="AN94" i="112"/>
  <c r="AJ94" i="112"/>
  <c r="AF94" i="112"/>
  <c r="AA94" i="112"/>
  <c r="W94" i="112"/>
  <c r="S94" i="112"/>
  <c r="O94" i="112"/>
  <c r="K94" i="112"/>
  <c r="G94" i="112"/>
  <c r="BJ93" i="112"/>
  <c r="BF93" i="112"/>
  <c r="BB93" i="112"/>
  <c r="AW93" i="112"/>
  <c r="AS93" i="112"/>
  <c r="AN93" i="112"/>
  <c r="AJ93" i="112"/>
  <c r="AF93" i="112"/>
  <c r="AA93" i="112"/>
  <c r="W93" i="112"/>
  <c r="S93" i="112"/>
  <c r="O93" i="112"/>
  <c r="K93" i="112"/>
  <c r="G93" i="112"/>
  <c r="BJ92" i="112"/>
  <c r="BF92" i="112"/>
  <c r="BB92" i="112"/>
  <c r="AN92" i="112"/>
  <c r="AJ92" i="112"/>
  <c r="AF92" i="112"/>
  <c r="S92" i="112"/>
  <c r="O92" i="112"/>
  <c r="K92" i="112"/>
  <c r="G92" i="112"/>
  <c r="BJ91" i="112"/>
  <c r="BF91" i="112"/>
  <c r="BB91" i="112"/>
  <c r="AN91" i="112"/>
  <c r="AJ91" i="112"/>
  <c r="AF91" i="112"/>
  <c r="S91" i="112"/>
  <c r="O91" i="112"/>
  <c r="K91" i="112"/>
  <c r="BJ90" i="112"/>
  <c r="BF90" i="112"/>
  <c r="BB90" i="112"/>
  <c r="AN90" i="112"/>
  <c r="AJ90" i="112"/>
  <c r="AF90" i="112"/>
  <c r="S90" i="112"/>
  <c r="O90" i="112"/>
  <c r="K90" i="112"/>
  <c r="BJ89" i="112"/>
  <c r="BF89" i="112"/>
  <c r="BB89" i="112"/>
  <c r="AN89" i="112"/>
  <c r="AJ89" i="112"/>
  <c r="AF89" i="112"/>
  <c r="S89" i="112"/>
  <c r="O89" i="112"/>
  <c r="K89" i="112"/>
  <c r="BJ88" i="112"/>
  <c r="BF88" i="112"/>
  <c r="BB88" i="112"/>
  <c r="AS88" i="112"/>
  <c r="AN88" i="112"/>
  <c r="AJ88" i="112"/>
  <c r="AF88" i="112"/>
  <c r="W88" i="112"/>
  <c r="S88" i="112"/>
  <c r="O88" i="112"/>
  <c r="K88" i="112"/>
  <c r="C88" i="112"/>
  <c r="BJ87" i="112"/>
  <c r="BF87" i="112"/>
  <c r="BB87" i="112"/>
  <c r="AS87" i="112"/>
  <c r="AN87" i="112"/>
  <c r="AJ87" i="112"/>
  <c r="AF87" i="112"/>
  <c r="W87" i="112"/>
  <c r="S87" i="112"/>
  <c r="O87" i="112"/>
  <c r="K87" i="112"/>
  <c r="C87" i="112"/>
  <c r="BJ86" i="112"/>
  <c r="BF86" i="112"/>
  <c r="BB86" i="112"/>
  <c r="AS86" i="112"/>
  <c r="AN86" i="112"/>
  <c r="AJ86" i="112"/>
  <c r="AF86" i="112"/>
  <c r="W86" i="112"/>
  <c r="S86" i="112"/>
  <c r="O86" i="112"/>
  <c r="K86" i="112"/>
  <c r="C86" i="112"/>
  <c r="BJ85" i="112"/>
  <c r="BF85" i="112"/>
  <c r="BB85" i="112"/>
  <c r="AW85" i="112"/>
  <c r="AS85" i="112"/>
  <c r="AN85" i="112"/>
  <c r="AJ85" i="112"/>
  <c r="AF85" i="112"/>
  <c r="AA85" i="112"/>
  <c r="W85" i="112"/>
  <c r="S85" i="112"/>
  <c r="O85" i="112"/>
  <c r="K85" i="112"/>
  <c r="G85" i="112"/>
  <c r="C85" i="112"/>
  <c r="BJ84" i="112"/>
  <c r="BF84" i="112"/>
  <c r="BB84" i="112"/>
  <c r="AW84" i="112"/>
  <c r="AS84" i="112"/>
  <c r="AN84" i="112"/>
  <c r="AJ84" i="112"/>
  <c r="AF84" i="112"/>
  <c r="AA84" i="112"/>
  <c r="W84" i="112"/>
  <c r="S84" i="112"/>
  <c r="O84" i="112"/>
  <c r="K84" i="112"/>
  <c r="G84" i="112"/>
  <c r="C84" i="112"/>
  <c r="BJ83" i="112"/>
  <c r="BF83" i="112"/>
  <c r="BB83" i="112"/>
  <c r="AW83" i="112"/>
  <c r="AS83" i="112"/>
  <c r="AN83" i="112"/>
  <c r="AJ83" i="112"/>
  <c r="AF83" i="112"/>
  <c r="AA83" i="112"/>
  <c r="W83" i="112"/>
  <c r="S83" i="112"/>
  <c r="O83" i="112"/>
  <c r="K83" i="112"/>
  <c r="G83" i="112"/>
  <c r="C83" i="112"/>
  <c r="AN74" i="112"/>
  <c r="AN73" i="112"/>
  <c r="AN72" i="112"/>
  <c r="AN71" i="112"/>
  <c r="AN70" i="112"/>
  <c r="AV69" i="112"/>
  <c r="AN69" i="112"/>
  <c r="AV68" i="112"/>
  <c r="AN68" i="112"/>
  <c r="K68" i="112"/>
  <c r="AV67" i="112"/>
  <c r="AN67" i="112"/>
  <c r="K67" i="112"/>
  <c r="AV66" i="112"/>
  <c r="AN66" i="112"/>
  <c r="AJ66" i="112"/>
  <c r="K66" i="112"/>
  <c r="AV65" i="112"/>
  <c r="AN65" i="112"/>
  <c r="AJ65" i="112"/>
  <c r="X65" i="112"/>
  <c r="K65" i="112"/>
  <c r="AV64" i="112"/>
  <c r="AN64" i="112"/>
  <c r="AJ64" i="112"/>
  <c r="X64" i="112"/>
  <c r="K64" i="112"/>
  <c r="AV63" i="112"/>
  <c r="AN63" i="112"/>
  <c r="AJ63" i="112"/>
  <c r="X63" i="112"/>
  <c r="K63" i="112"/>
  <c r="AZ62" i="112"/>
  <c r="AV62" i="112"/>
  <c r="AR62" i="112"/>
  <c r="AN62" i="112"/>
  <c r="AJ62" i="112"/>
  <c r="X62" i="112"/>
  <c r="K62" i="112"/>
  <c r="G62" i="112"/>
  <c r="C62" i="112"/>
  <c r="AZ61" i="112"/>
  <c r="AV61" i="112"/>
  <c r="AR61" i="112"/>
  <c r="AN61" i="112"/>
  <c r="AJ61" i="112"/>
  <c r="X61" i="112"/>
  <c r="K61" i="112"/>
  <c r="G61" i="112"/>
  <c r="C61" i="112"/>
  <c r="AZ60" i="112"/>
  <c r="AV60" i="112"/>
  <c r="AR60" i="112"/>
  <c r="AN60" i="112"/>
  <c r="AJ60" i="112"/>
  <c r="X60" i="112"/>
  <c r="K60" i="112"/>
  <c r="G60" i="112"/>
  <c r="C60" i="112"/>
  <c r="AZ59" i="112"/>
  <c r="AV59" i="112"/>
  <c r="AR59" i="112"/>
  <c r="AN59" i="112"/>
  <c r="AJ59" i="112"/>
  <c r="AF59" i="112"/>
  <c r="X59" i="112"/>
  <c r="O59" i="112"/>
  <c r="K59" i="112"/>
  <c r="G59" i="112"/>
  <c r="C59" i="112"/>
  <c r="AZ58" i="112"/>
  <c r="AV58" i="112"/>
  <c r="AR58" i="112"/>
  <c r="AN58" i="112"/>
  <c r="AJ58" i="112"/>
  <c r="AF58" i="112"/>
  <c r="X58" i="112"/>
  <c r="O58" i="112"/>
  <c r="K58" i="112"/>
  <c r="G58" i="112"/>
  <c r="C58" i="112"/>
  <c r="AZ57" i="112"/>
  <c r="AV57" i="112"/>
  <c r="AR57" i="112"/>
  <c r="AN57" i="112"/>
  <c r="AJ57" i="112"/>
  <c r="AF57" i="112"/>
  <c r="X57" i="112"/>
  <c r="O57" i="112"/>
  <c r="K57" i="112"/>
  <c r="G57" i="112"/>
  <c r="C57" i="112"/>
  <c r="BD56" i="112"/>
  <c r="AZ56" i="112"/>
  <c r="AV56" i="112"/>
  <c r="AR56" i="112"/>
  <c r="AN56" i="112"/>
  <c r="AJ56" i="112"/>
  <c r="AF56" i="112"/>
  <c r="AB56" i="112"/>
  <c r="X56" i="112"/>
  <c r="O56" i="112"/>
  <c r="K56" i="112"/>
  <c r="G56" i="112"/>
  <c r="C56" i="112"/>
  <c r="BD55" i="112"/>
  <c r="AZ55" i="112"/>
  <c r="AV55" i="112"/>
  <c r="AR55" i="112"/>
  <c r="AN55" i="112"/>
  <c r="AJ55" i="112"/>
  <c r="AF55" i="112"/>
  <c r="AB55" i="112"/>
  <c r="X55" i="112"/>
  <c r="O55" i="112"/>
  <c r="K55" i="112"/>
  <c r="G55" i="112"/>
  <c r="C55" i="112"/>
  <c r="BD54" i="112"/>
  <c r="AZ54" i="112"/>
  <c r="AV54" i="112"/>
  <c r="AR54" i="112"/>
  <c r="AN54" i="112"/>
  <c r="AJ54" i="112"/>
  <c r="AF54" i="112"/>
  <c r="AB54" i="112"/>
  <c r="X54" i="112"/>
  <c r="S54" i="112"/>
  <c r="O54" i="112"/>
  <c r="K54" i="112"/>
  <c r="G54" i="112"/>
  <c r="C54" i="112"/>
  <c r="BD53" i="112"/>
  <c r="AZ53" i="112"/>
  <c r="AV53" i="112"/>
  <c r="AR53" i="112"/>
  <c r="AN53" i="112"/>
  <c r="AJ53" i="112"/>
  <c r="AF53" i="112"/>
  <c r="AB53" i="112"/>
  <c r="X53" i="112"/>
  <c r="S53" i="112"/>
  <c r="O53" i="112"/>
  <c r="K53" i="112"/>
  <c r="G53" i="112"/>
  <c r="C53" i="112"/>
  <c r="BD52" i="112"/>
  <c r="AZ52" i="112"/>
  <c r="AV52" i="112"/>
  <c r="AR52" i="112"/>
  <c r="AN52" i="112"/>
  <c r="AJ52" i="112"/>
  <c r="AF52" i="112"/>
  <c r="AB52" i="112"/>
  <c r="X52" i="112"/>
  <c r="S52" i="112"/>
  <c r="O52" i="112"/>
  <c r="K52" i="112"/>
  <c r="G52" i="112"/>
  <c r="C52" i="112"/>
  <c r="BD51" i="112"/>
  <c r="AZ51" i="112"/>
  <c r="AV51" i="112"/>
  <c r="AR51" i="112"/>
  <c r="AN51" i="112"/>
  <c r="AJ51" i="112"/>
  <c r="AF51" i="112"/>
  <c r="AB51" i="112"/>
  <c r="X51" i="112"/>
  <c r="S51" i="112"/>
  <c r="O51" i="112"/>
  <c r="K51" i="112"/>
  <c r="G51" i="112"/>
  <c r="C51" i="112"/>
  <c r="AA45" i="112"/>
  <c r="AA44" i="112"/>
  <c r="AA43" i="112"/>
  <c r="AA42" i="112"/>
  <c r="K42" i="112"/>
  <c r="AA41" i="112"/>
  <c r="S41" i="112"/>
  <c r="K41" i="112"/>
  <c r="C41" i="112"/>
  <c r="AA40" i="112"/>
  <c r="S40" i="112"/>
  <c r="T40" i="112" s="1"/>
  <c r="K40" i="112"/>
  <c r="C40" i="112"/>
  <c r="AM39" i="112"/>
  <c r="AI39" i="112"/>
  <c r="AE39" i="112"/>
  <c r="AA39" i="112"/>
  <c r="S39" i="112"/>
  <c r="T39" i="112" s="1"/>
  <c r="O39" i="112"/>
  <c r="BH53" i="112" s="1"/>
  <c r="K39" i="112"/>
  <c r="C39" i="112"/>
  <c r="AQ38" i="112"/>
  <c r="AM38" i="112"/>
  <c r="AI38" i="112"/>
  <c r="AE38" i="112"/>
  <c r="AA38" i="112"/>
  <c r="W38" i="112"/>
  <c r="S38" i="112"/>
  <c r="T38" i="112" s="1"/>
  <c r="O38" i="112"/>
  <c r="K38" i="112"/>
  <c r="C38" i="112"/>
  <c r="AQ37" i="112"/>
  <c r="AM37" i="112"/>
  <c r="AI37" i="112"/>
  <c r="AE37" i="112"/>
  <c r="AA37" i="112"/>
  <c r="W37" i="112"/>
  <c r="S37" i="112"/>
  <c r="T37" i="112" s="1"/>
  <c r="O37" i="112"/>
  <c r="K37" i="112"/>
  <c r="G37" i="112"/>
  <c r="C37" i="112"/>
  <c r="AQ36" i="112"/>
  <c r="AM36" i="112"/>
  <c r="AI36" i="112"/>
  <c r="AE36" i="112"/>
  <c r="AA36" i="112"/>
  <c r="W36" i="112"/>
  <c r="S36" i="112"/>
  <c r="T36" i="112" s="1"/>
  <c r="O36" i="112"/>
  <c r="K36" i="112"/>
  <c r="G36" i="112"/>
  <c r="C36" i="112"/>
  <c r="C103" i="111"/>
  <c r="C102" i="111"/>
  <c r="BB100" i="111"/>
  <c r="AS100" i="111"/>
  <c r="AF100" i="111"/>
  <c r="W100" i="111"/>
  <c r="K100" i="111"/>
  <c r="BB99" i="111"/>
  <c r="AS99" i="111"/>
  <c r="AF99" i="111"/>
  <c r="W99" i="111"/>
  <c r="K99" i="111"/>
  <c r="BB98" i="111"/>
  <c r="AF98" i="111"/>
  <c r="K98" i="111"/>
  <c r="BB97" i="111"/>
  <c r="AF97" i="111"/>
  <c r="K97" i="111"/>
  <c r="C97" i="111"/>
  <c r="BB96" i="111"/>
  <c r="AW96" i="111"/>
  <c r="AF96" i="111"/>
  <c r="AA96" i="111"/>
  <c r="K96" i="111"/>
  <c r="C96" i="111"/>
  <c r="BB95" i="111"/>
  <c r="AW95" i="111"/>
  <c r="AF95" i="111"/>
  <c r="AA95" i="111"/>
  <c r="K95" i="111"/>
  <c r="G95" i="111"/>
  <c r="BJ94" i="111"/>
  <c r="BF94" i="111"/>
  <c r="BB94" i="111"/>
  <c r="AW94" i="111"/>
  <c r="AS94" i="111"/>
  <c r="AN94" i="111"/>
  <c r="AJ94" i="111"/>
  <c r="AF94" i="111"/>
  <c r="AA94" i="111"/>
  <c r="W94" i="111"/>
  <c r="S94" i="111"/>
  <c r="O94" i="111"/>
  <c r="K94" i="111"/>
  <c r="G94" i="111"/>
  <c r="BJ93" i="111"/>
  <c r="BF93" i="111"/>
  <c r="BB93" i="111"/>
  <c r="AW93" i="111"/>
  <c r="AS93" i="111"/>
  <c r="AN93" i="111"/>
  <c r="AJ93" i="111"/>
  <c r="AF93" i="111"/>
  <c r="AA93" i="111"/>
  <c r="W93" i="111"/>
  <c r="S93" i="111"/>
  <c r="O93" i="111"/>
  <c r="K93" i="111"/>
  <c r="G93" i="111"/>
  <c r="BJ92" i="111"/>
  <c r="BF92" i="111"/>
  <c r="BB92" i="111"/>
  <c r="AN92" i="111"/>
  <c r="AJ92" i="111"/>
  <c r="AF92" i="111"/>
  <c r="S92" i="111"/>
  <c r="O92" i="111"/>
  <c r="K92" i="111"/>
  <c r="G92" i="111"/>
  <c r="BJ91" i="111"/>
  <c r="BF91" i="111"/>
  <c r="BB91" i="111"/>
  <c r="AN91" i="111"/>
  <c r="AJ91" i="111"/>
  <c r="AF91" i="111"/>
  <c r="S91" i="111"/>
  <c r="O91" i="111"/>
  <c r="K91" i="111"/>
  <c r="BJ90" i="111"/>
  <c r="BF90" i="111"/>
  <c r="BB90" i="111"/>
  <c r="AN90" i="111"/>
  <c r="AJ90" i="111"/>
  <c r="AF90" i="111"/>
  <c r="S90" i="111"/>
  <c r="O90" i="111"/>
  <c r="K90" i="111"/>
  <c r="BJ89" i="111"/>
  <c r="BF89" i="111"/>
  <c r="BB89" i="111"/>
  <c r="AN89" i="111"/>
  <c r="AJ89" i="111"/>
  <c r="AF89" i="111"/>
  <c r="S89" i="111"/>
  <c r="O89" i="111"/>
  <c r="K89" i="111"/>
  <c r="BJ88" i="111"/>
  <c r="BF88" i="111"/>
  <c r="BB88" i="111"/>
  <c r="AS88" i="111"/>
  <c r="AN88" i="111"/>
  <c r="AJ88" i="111"/>
  <c r="AF88" i="111"/>
  <c r="W88" i="111"/>
  <c r="S88" i="111"/>
  <c r="O88" i="111"/>
  <c r="K88" i="111"/>
  <c r="C88" i="111"/>
  <c r="BJ87" i="111"/>
  <c r="BF87" i="111"/>
  <c r="BB87" i="111"/>
  <c r="AS87" i="111"/>
  <c r="AN87" i="111"/>
  <c r="AJ87" i="111"/>
  <c r="AF87" i="111"/>
  <c r="W87" i="111"/>
  <c r="S87" i="111"/>
  <c r="O87" i="111"/>
  <c r="K87" i="111"/>
  <c r="C87" i="111"/>
  <c r="BJ86" i="111"/>
  <c r="BF86" i="111"/>
  <c r="BB86" i="111"/>
  <c r="AS86" i="111"/>
  <c r="AN86" i="111"/>
  <c r="AJ86" i="111"/>
  <c r="AF86" i="111"/>
  <c r="W86" i="111"/>
  <c r="S86" i="111"/>
  <c r="O86" i="111"/>
  <c r="K86" i="111"/>
  <c r="C86" i="111"/>
  <c r="BJ85" i="111"/>
  <c r="BF85" i="111"/>
  <c r="BB85" i="111"/>
  <c r="AW85" i="111"/>
  <c r="AS85" i="111"/>
  <c r="AN85" i="111"/>
  <c r="AJ85" i="111"/>
  <c r="AF85" i="111"/>
  <c r="AA85" i="111"/>
  <c r="W85" i="111"/>
  <c r="S85" i="111"/>
  <c r="O85" i="111"/>
  <c r="K85" i="111"/>
  <c r="G85" i="111"/>
  <c r="C85" i="111"/>
  <c r="BJ84" i="111"/>
  <c r="BF84" i="111"/>
  <c r="BB84" i="111"/>
  <c r="AW84" i="111"/>
  <c r="AS84" i="111"/>
  <c r="AN84" i="111"/>
  <c r="AJ84" i="111"/>
  <c r="AF84" i="111"/>
  <c r="AA84" i="111"/>
  <c r="W84" i="111"/>
  <c r="S84" i="111"/>
  <c r="O84" i="111"/>
  <c r="K84" i="111"/>
  <c r="G84" i="111"/>
  <c r="C84" i="111"/>
  <c r="BJ83" i="111"/>
  <c r="BF83" i="111"/>
  <c r="BB83" i="111"/>
  <c r="AW83" i="111"/>
  <c r="AS83" i="111"/>
  <c r="AN83" i="111"/>
  <c r="AJ83" i="111"/>
  <c r="AF83" i="111"/>
  <c r="AA83" i="111"/>
  <c r="W83" i="111"/>
  <c r="S83" i="111"/>
  <c r="O83" i="111"/>
  <c r="K83" i="111"/>
  <c r="G83" i="111"/>
  <c r="C83" i="111"/>
  <c r="AN74" i="111"/>
  <c r="AN73" i="111"/>
  <c r="AN72" i="111"/>
  <c r="AN71" i="111"/>
  <c r="AN70" i="111"/>
  <c r="AV69" i="111"/>
  <c r="AN69" i="111"/>
  <c r="AV68" i="111"/>
  <c r="AN68" i="111"/>
  <c r="K68" i="111"/>
  <c r="AV67" i="111"/>
  <c r="AN67" i="111"/>
  <c r="K67" i="111"/>
  <c r="AV66" i="111"/>
  <c r="AN66" i="111"/>
  <c r="AJ66" i="111"/>
  <c r="K66" i="111"/>
  <c r="AV65" i="111"/>
  <c r="AN65" i="111"/>
  <c r="AJ65" i="111"/>
  <c r="X65" i="111"/>
  <c r="K65" i="111"/>
  <c r="AV64" i="111"/>
  <c r="AN64" i="111"/>
  <c r="AJ64" i="111"/>
  <c r="X64" i="111"/>
  <c r="K64" i="111"/>
  <c r="AV63" i="111"/>
  <c r="AN63" i="111"/>
  <c r="AJ63" i="111"/>
  <c r="X63" i="111"/>
  <c r="K63" i="111"/>
  <c r="AZ62" i="111"/>
  <c r="AV62" i="111"/>
  <c r="AR62" i="111"/>
  <c r="AN62" i="111"/>
  <c r="AJ62" i="111"/>
  <c r="X62" i="111"/>
  <c r="K62" i="111"/>
  <c r="G62" i="111"/>
  <c r="C62" i="111"/>
  <c r="AZ61" i="111"/>
  <c r="AV61" i="111"/>
  <c r="AR61" i="111"/>
  <c r="AN61" i="111"/>
  <c r="AJ61" i="111"/>
  <c r="X61" i="111"/>
  <c r="K61" i="111"/>
  <c r="G61" i="111"/>
  <c r="C61" i="111"/>
  <c r="AZ60" i="111"/>
  <c r="AV60" i="111"/>
  <c r="AR60" i="111"/>
  <c r="AN60" i="111"/>
  <c r="AJ60" i="111"/>
  <c r="X60" i="111"/>
  <c r="K60" i="111"/>
  <c r="G60" i="111"/>
  <c r="C60" i="111"/>
  <c r="AZ59" i="111"/>
  <c r="AV59" i="111"/>
  <c r="AR59" i="111"/>
  <c r="AN59" i="111"/>
  <c r="AJ59" i="111"/>
  <c r="AF59" i="111"/>
  <c r="X59" i="111"/>
  <c r="O59" i="111"/>
  <c r="K59" i="111"/>
  <c r="G59" i="111"/>
  <c r="C59" i="111"/>
  <c r="AZ58" i="111"/>
  <c r="AV58" i="111"/>
  <c r="AR58" i="111"/>
  <c r="AN58" i="111"/>
  <c r="AJ58" i="111"/>
  <c r="AF58" i="111"/>
  <c r="X58" i="111"/>
  <c r="O58" i="111"/>
  <c r="K58" i="111"/>
  <c r="G58" i="111"/>
  <c r="C58" i="111"/>
  <c r="AZ57" i="111"/>
  <c r="AV57" i="111"/>
  <c r="AR57" i="111"/>
  <c r="AN57" i="111"/>
  <c r="AJ57" i="111"/>
  <c r="AF57" i="111"/>
  <c r="X57" i="111"/>
  <c r="O57" i="111"/>
  <c r="K57" i="111"/>
  <c r="G57" i="111"/>
  <c r="C57" i="111"/>
  <c r="BD56" i="111"/>
  <c r="AZ56" i="111"/>
  <c r="AV56" i="111"/>
  <c r="AR56" i="111"/>
  <c r="AN56" i="111"/>
  <c r="AJ56" i="111"/>
  <c r="AF56" i="111"/>
  <c r="AB56" i="111"/>
  <c r="X56" i="111"/>
  <c r="O56" i="111"/>
  <c r="K56" i="111"/>
  <c r="G56" i="111"/>
  <c r="C56" i="111"/>
  <c r="BD55" i="111"/>
  <c r="AZ55" i="111"/>
  <c r="AV55" i="111"/>
  <c r="AR55" i="111"/>
  <c r="AN55" i="111"/>
  <c r="AJ55" i="111"/>
  <c r="AF55" i="111"/>
  <c r="AB55" i="111"/>
  <c r="X55" i="111"/>
  <c r="O55" i="111"/>
  <c r="K55" i="111"/>
  <c r="G55" i="111"/>
  <c r="C55" i="111"/>
  <c r="BD54" i="111"/>
  <c r="AZ54" i="111"/>
  <c r="AV54" i="111"/>
  <c r="AR54" i="111"/>
  <c r="AN54" i="111"/>
  <c r="AJ54" i="111"/>
  <c r="AF54" i="111"/>
  <c r="AB54" i="111"/>
  <c r="X54" i="111"/>
  <c r="S54" i="111"/>
  <c r="O54" i="111"/>
  <c r="K54" i="111"/>
  <c r="G54" i="111"/>
  <c r="C54" i="111"/>
  <c r="BD53" i="111"/>
  <c r="AZ53" i="111"/>
  <c r="AV53" i="111"/>
  <c r="AR53" i="111"/>
  <c r="AN53" i="111"/>
  <c r="AJ53" i="111"/>
  <c r="AF53" i="111"/>
  <c r="AB53" i="111"/>
  <c r="X53" i="111"/>
  <c r="S53" i="111"/>
  <c r="O53" i="111"/>
  <c r="K53" i="111"/>
  <c r="G53" i="111"/>
  <c r="C53" i="111"/>
  <c r="BD52" i="111"/>
  <c r="AZ52" i="111"/>
  <c r="AV52" i="111"/>
  <c r="AR52" i="111"/>
  <c r="AN52" i="111"/>
  <c r="AJ52" i="111"/>
  <c r="AF52" i="111"/>
  <c r="AB52" i="111"/>
  <c r="X52" i="111"/>
  <c r="S52" i="111"/>
  <c r="O52" i="111"/>
  <c r="K52" i="111"/>
  <c r="G52" i="111"/>
  <c r="C52" i="111"/>
  <c r="BD51" i="111"/>
  <c r="AZ51" i="111"/>
  <c r="AV51" i="111"/>
  <c r="AR51" i="111"/>
  <c r="AN51" i="111"/>
  <c r="AJ51" i="111"/>
  <c r="AF51" i="111"/>
  <c r="AB51" i="111"/>
  <c r="X51" i="111"/>
  <c r="S51" i="111"/>
  <c r="O51" i="111"/>
  <c r="K51" i="111"/>
  <c r="G51" i="111"/>
  <c r="C51" i="111"/>
  <c r="AA45" i="111"/>
  <c r="AA44" i="111"/>
  <c r="AA43" i="111"/>
  <c r="AA42" i="111"/>
  <c r="K42" i="111"/>
  <c r="AA41" i="111"/>
  <c r="S41" i="111"/>
  <c r="K41" i="111"/>
  <c r="C41" i="111"/>
  <c r="AA40" i="111"/>
  <c r="S40" i="111"/>
  <c r="T40" i="111" s="1"/>
  <c r="K40" i="111"/>
  <c r="C40" i="111"/>
  <c r="AM39" i="111"/>
  <c r="AI39" i="111"/>
  <c r="AE39" i="111"/>
  <c r="AA39" i="111"/>
  <c r="S39" i="111"/>
  <c r="T39" i="111" s="1"/>
  <c r="O39" i="111"/>
  <c r="K39" i="111"/>
  <c r="C39" i="111"/>
  <c r="AQ38" i="111"/>
  <c r="AM38" i="111"/>
  <c r="AI38" i="111"/>
  <c r="AE38" i="111"/>
  <c r="AA38" i="111"/>
  <c r="W38" i="111"/>
  <c r="S38" i="111"/>
  <c r="T38" i="111" s="1"/>
  <c r="O38" i="111"/>
  <c r="K38" i="111"/>
  <c r="C38" i="111"/>
  <c r="AQ37" i="111"/>
  <c r="AM37" i="111"/>
  <c r="AI37" i="111"/>
  <c r="AE37" i="111"/>
  <c r="AA37" i="111"/>
  <c r="W37" i="111"/>
  <c r="S37" i="111"/>
  <c r="T37" i="111" s="1"/>
  <c r="O37" i="111"/>
  <c r="K37" i="111"/>
  <c r="G37" i="111"/>
  <c r="C37" i="111"/>
  <c r="AQ36" i="111"/>
  <c r="AM36" i="111"/>
  <c r="AI36" i="111"/>
  <c r="AE36" i="111"/>
  <c r="AA36" i="111"/>
  <c r="W36" i="111"/>
  <c r="S36" i="111"/>
  <c r="T36" i="111" s="1"/>
  <c r="O36" i="111"/>
  <c r="K36" i="111"/>
  <c r="G36" i="111"/>
  <c r="C36" i="111"/>
  <c r="C103" i="110"/>
  <c r="C102" i="110"/>
  <c r="BB100" i="110"/>
  <c r="AS100" i="110"/>
  <c r="AF100" i="110"/>
  <c r="W100" i="110"/>
  <c r="K100" i="110"/>
  <c r="BB99" i="110"/>
  <c r="AS99" i="110"/>
  <c r="AF99" i="110"/>
  <c r="W99" i="110"/>
  <c r="K99" i="110"/>
  <c r="BB98" i="110"/>
  <c r="AF98" i="110"/>
  <c r="K98" i="110"/>
  <c r="BB97" i="110"/>
  <c r="AF97" i="110"/>
  <c r="K97" i="110"/>
  <c r="C97" i="110"/>
  <c r="BB96" i="110"/>
  <c r="AW96" i="110"/>
  <c r="AF96" i="110"/>
  <c r="AA96" i="110"/>
  <c r="K96" i="110"/>
  <c r="C96" i="110"/>
  <c r="BB95" i="110"/>
  <c r="AW95" i="110"/>
  <c r="AF95" i="110"/>
  <c r="AA95" i="110"/>
  <c r="K95" i="110"/>
  <c r="G95" i="110"/>
  <c r="BJ94" i="110"/>
  <c r="BF94" i="110"/>
  <c r="BB94" i="110"/>
  <c r="AW94" i="110"/>
  <c r="AS94" i="110"/>
  <c r="AN94" i="110"/>
  <c r="AJ94" i="110"/>
  <c r="AF94" i="110"/>
  <c r="AA94" i="110"/>
  <c r="W94" i="110"/>
  <c r="S94" i="110"/>
  <c r="O94" i="110"/>
  <c r="K94" i="110"/>
  <c r="G94" i="110"/>
  <c r="BJ93" i="110"/>
  <c r="BF93" i="110"/>
  <c r="BB93" i="110"/>
  <c r="AW93" i="110"/>
  <c r="AS93" i="110"/>
  <c r="AN93" i="110"/>
  <c r="AJ93" i="110"/>
  <c r="AF93" i="110"/>
  <c r="AA93" i="110"/>
  <c r="W93" i="110"/>
  <c r="S93" i="110"/>
  <c r="O93" i="110"/>
  <c r="K93" i="110"/>
  <c r="G93" i="110"/>
  <c r="BJ92" i="110"/>
  <c r="BF92" i="110"/>
  <c r="BB92" i="110"/>
  <c r="AN92" i="110"/>
  <c r="AJ92" i="110"/>
  <c r="AF92" i="110"/>
  <c r="S92" i="110"/>
  <c r="O92" i="110"/>
  <c r="K92" i="110"/>
  <c r="G92" i="110"/>
  <c r="BJ91" i="110"/>
  <c r="BF91" i="110"/>
  <c r="BB91" i="110"/>
  <c r="AN91" i="110"/>
  <c r="AJ91" i="110"/>
  <c r="AF91" i="110"/>
  <c r="S91" i="110"/>
  <c r="O91" i="110"/>
  <c r="K91" i="110"/>
  <c r="BJ90" i="110"/>
  <c r="BF90" i="110"/>
  <c r="BB90" i="110"/>
  <c r="AN90" i="110"/>
  <c r="AJ90" i="110"/>
  <c r="AF90" i="110"/>
  <c r="S90" i="110"/>
  <c r="O90" i="110"/>
  <c r="K90" i="110"/>
  <c r="BJ89" i="110"/>
  <c r="BF89" i="110"/>
  <c r="BB89" i="110"/>
  <c r="AN89" i="110"/>
  <c r="AJ89" i="110"/>
  <c r="AF89" i="110"/>
  <c r="S89" i="110"/>
  <c r="O89" i="110"/>
  <c r="K89" i="110"/>
  <c r="BJ88" i="110"/>
  <c r="BF88" i="110"/>
  <c r="BB88" i="110"/>
  <c r="AS88" i="110"/>
  <c r="AN88" i="110"/>
  <c r="AJ88" i="110"/>
  <c r="AF88" i="110"/>
  <c r="W88" i="110"/>
  <c r="S88" i="110"/>
  <c r="O88" i="110"/>
  <c r="K88" i="110"/>
  <c r="C88" i="110"/>
  <c r="BJ87" i="110"/>
  <c r="BF87" i="110"/>
  <c r="BB87" i="110"/>
  <c r="AS87" i="110"/>
  <c r="AN87" i="110"/>
  <c r="AJ87" i="110"/>
  <c r="AF87" i="110"/>
  <c r="W87" i="110"/>
  <c r="S87" i="110"/>
  <c r="O87" i="110"/>
  <c r="K87" i="110"/>
  <c r="C87" i="110"/>
  <c r="BJ86" i="110"/>
  <c r="BF86" i="110"/>
  <c r="BB86" i="110"/>
  <c r="AS86" i="110"/>
  <c r="AN86" i="110"/>
  <c r="AJ86" i="110"/>
  <c r="AF86" i="110"/>
  <c r="W86" i="110"/>
  <c r="S86" i="110"/>
  <c r="O86" i="110"/>
  <c r="K86" i="110"/>
  <c r="C86" i="110"/>
  <c r="BJ85" i="110"/>
  <c r="BF85" i="110"/>
  <c r="BB85" i="110"/>
  <c r="AW85" i="110"/>
  <c r="AS85" i="110"/>
  <c r="AN85" i="110"/>
  <c r="AJ85" i="110"/>
  <c r="AF85" i="110"/>
  <c r="AA85" i="110"/>
  <c r="W85" i="110"/>
  <c r="S85" i="110"/>
  <c r="O85" i="110"/>
  <c r="K85" i="110"/>
  <c r="G85" i="110"/>
  <c r="C85" i="110"/>
  <c r="BJ84" i="110"/>
  <c r="BF84" i="110"/>
  <c r="BB84" i="110"/>
  <c r="AW84" i="110"/>
  <c r="AS84" i="110"/>
  <c r="AN84" i="110"/>
  <c r="AJ84" i="110"/>
  <c r="AF84" i="110"/>
  <c r="AA84" i="110"/>
  <c r="W84" i="110"/>
  <c r="S84" i="110"/>
  <c r="O84" i="110"/>
  <c r="K84" i="110"/>
  <c r="G84" i="110"/>
  <c r="C84" i="110"/>
  <c r="BJ83" i="110"/>
  <c r="BF83" i="110"/>
  <c r="BB83" i="110"/>
  <c r="AW83" i="110"/>
  <c r="AS83" i="110"/>
  <c r="AN83" i="110"/>
  <c r="AJ83" i="110"/>
  <c r="AF83" i="110"/>
  <c r="AA83" i="110"/>
  <c r="W83" i="110"/>
  <c r="S83" i="110"/>
  <c r="O83" i="110"/>
  <c r="K83" i="110"/>
  <c r="G83" i="110"/>
  <c r="C83" i="110"/>
  <c r="AN74" i="110"/>
  <c r="AN73" i="110"/>
  <c r="AN72" i="110"/>
  <c r="AN71" i="110"/>
  <c r="AN70" i="110"/>
  <c r="AV69" i="110"/>
  <c r="AN69" i="110"/>
  <c r="AV68" i="110"/>
  <c r="AN68" i="110"/>
  <c r="K68" i="110"/>
  <c r="AV67" i="110"/>
  <c r="AN67" i="110"/>
  <c r="K67" i="110"/>
  <c r="AV66" i="110"/>
  <c r="AN66" i="110"/>
  <c r="AJ66" i="110"/>
  <c r="K66" i="110"/>
  <c r="AV65" i="110"/>
  <c r="AN65" i="110"/>
  <c r="AJ65" i="110"/>
  <c r="X65" i="110"/>
  <c r="K65" i="110"/>
  <c r="AV64" i="110"/>
  <c r="AN64" i="110"/>
  <c r="AJ64" i="110"/>
  <c r="X64" i="110"/>
  <c r="K64" i="110"/>
  <c r="AV63" i="110"/>
  <c r="AN63" i="110"/>
  <c r="AJ63" i="110"/>
  <c r="X63" i="110"/>
  <c r="K63" i="110"/>
  <c r="AZ62" i="110"/>
  <c r="AV62" i="110"/>
  <c r="AR62" i="110"/>
  <c r="AN62" i="110"/>
  <c r="AJ62" i="110"/>
  <c r="X62" i="110"/>
  <c r="K62" i="110"/>
  <c r="G62" i="110"/>
  <c r="C62" i="110"/>
  <c r="AZ61" i="110"/>
  <c r="AV61" i="110"/>
  <c r="AR61" i="110"/>
  <c r="AN61" i="110"/>
  <c r="AJ61" i="110"/>
  <c r="X61" i="110"/>
  <c r="K61" i="110"/>
  <c r="G61" i="110"/>
  <c r="C61" i="110"/>
  <c r="AZ60" i="110"/>
  <c r="AV60" i="110"/>
  <c r="AR60" i="110"/>
  <c r="AN60" i="110"/>
  <c r="AJ60" i="110"/>
  <c r="X60" i="110"/>
  <c r="K60" i="110"/>
  <c r="G60" i="110"/>
  <c r="C60" i="110"/>
  <c r="AZ59" i="110"/>
  <c r="AV59" i="110"/>
  <c r="AR59" i="110"/>
  <c r="AN59" i="110"/>
  <c r="AJ59" i="110"/>
  <c r="AF59" i="110"/>
  <c r="X59" i="110"/>
  <c r="O59" i="110"/>
  <c r="K59" i="110"/>
  <c r="G59" i="110"/>
  <c r="C59" i="110"/>
  <c r="AZ58" i="110"/>
  <c r="AV58" i="110"/>
  <c r="AR58" i="110"/>
  <c r="AN58" i="110"/>
  <c r="AJ58" i="110"/>
  <c r="AF58" i="110"/>
  <c r="X58" i="110"/>
  <c r="O58" i="110"/>
  <c r="K58" i="110"/>
  <c r="G58" i="110"/>
  <c r="C58" i="110"/>
  <c r="AZ57" i="110"/>
  <c r="AV57" i="110"/>
  <c r="AR57" i="110"/>
  <c r="AN57" i="110"/>
  <c r="AJ57" i="110"/>
  <c r="AF57" i="110"/>
  <c r="X57" i="110"/>
  <c r="O57" i="110"/>
  <c r="K57" i="110"/>
  <c r="G57" i="110"/>
  <c r="C57" i="110"/>
  <c r="BD56" i="110"/>
  <c r="AZ56" i="110"/>
  <c r="AV56" i="110"/>
  <c r="AR56" i="110"/>
  <c r="AN56" i="110"/>
  <c r="AJ56" i="110"/>
  <c r="AF56" i="110"/>
  <c r="AB56" i="110"/>
  <c r="X56" i="110"/>
  <c r="O56" i="110"/>
  <c r="K56" i="110"/>
  <c r="G56" i="110"/>
  <c r="C56" i="110"/>
  <c r="BD55" i="110"/>
  <c r="AZ55" i="110"/>
  <c r="AV55" i="110"/>
  <c r="AR55" i="110"/>
  <c r="AN55" i="110"/>
  <c r="AJ55" i="110"/>
  <c r="AF55" i="110"/>
  <c r="AB55" i="110"/>
  <c r="X55" i="110"/>
  <c r="O55" i="110"/>
  <c r="K55" i="110"/>
  <c r="G55" i="110"/>
  <c r="C55" i="110"/>
  <c r="BD54" i="110"/>
  <c r="AZ54" i="110"/>
  <c r="AV54" i="110"/>
  <c r="AR54" i="110"/>
  <c r="AN54" i="110"/>
  <c r="AJ54" i="110"/>
  <c r="AF54" i="110"/>
  <c r="AB54" i="110"/>
  <c r="X54" i="110"/>
  <c r="S54" i="110"/>
  <c r="O54" i="110"/>
  <c r="K54" i="110"/>
  <c r="G54" i="110"/>
  <c r="C54" i="110"/>
  <c r="BH53" i="110"/>
  <c r="BD53" i="110"/>
  <c r="AZ53" i="110"/>
  <c r="AV53" i="110"/>
  <c r="AR53" i="110"/>
  <c r="AN53" i="110"/>
  <c r="AJ53" i="110"/>
  <c r="AF53" i="110"/>
  <c r="AB53" i="110"/>
  <c r="X53" i="110"/>
  <c r="S53" i="110"/>
  <c r="O53" i="110"/>
  <c r="K53" i="110"/>
  <c r="G53" i="110"/>
  <c r="C53" i="110"/>
  <c r="BH52" i="110"/>
  <c r="BD52" i="110"/>
  <c r="AZ52" i="110"/>
  <c r="AV52" i="110"/>
  <c r="AR52" i="110"/>
  <c r="AN52" i="110"/>
  <c r="AJ52" i="110"/>
  <c r="AF52" i="110"/>
  <c r="AB52" i="110"/>
  <c r="X52" i="110"/>
  <c r="S52" i="110"/>
  <c r="O52" i="110"/>
  <c r="K52" i="110"/>
  <c r="G52" i="110"/>
  <c r="C52" i="110"/>
  <c r="BH51" i="110"/>
  <c r="BD51" i="110"/>
  <c r="AZ51" i="110"/>
  <c r="AV51" i="110"/>
  <c r="AR51" i="110"/>
  <c r="AN51" i="110"/>
  <c r="AJ51" i="110"/>
  <c r="AF51" i="110"/>
  <c r="AB51" i="110"/>
  <c r="X51" i="110"/>
  <c r="S51" i="110"/>
  <c r="O51" i="110"/>
  <c r="K51" i="110"/>
  <c r="G51" i="110"/>
  <c r="C51" i="110"/>
  <c r="AA45" i="110"/>
  <c r="AA44" i="110"/>
  <c r="AA43" i="110"/>
  <c r="AA42" i="110"/>
  <c r="K42" i="110"/>
  <c r="AA41" i="110"/>
  <c r="S41" i="110"/>
  <c r="K41" i="110"/>
  <c r="C41" i="110"/>
  <c r="AA40" i="110"/>
  <c r="S40" i="110"/>
  <c r="T40" i="110" s="1"/>
  <c r="K40" i="110"/>
  <c r="C40" i="110"/>
  <c r="AM39" i="110"/>
  <c r="AI39" i="110"/>
  <c r="AE39" i="110"/>
  <c r="AA39" i="110"/>
  <c r="S39" i="110"/>
  <c r="T39" i="110" s="1"/>
  <c r="O39" i="110"/>
  <c r="K39" i="110"/>
  <c r="C39" i="110"/>
  <c r="AQ38" i="110"/>
  <c r="AM38" i="110"/>
  <c r="AI38" i="110"/>
  <c r="AE38" i="110"/>
  <c r="AA38" i="110"/>
  <c r="W38" i="110"/>
  <c r="S38" i="110"/>
  <c r="T38" i="110" s="1"/>
  <c r="O38" i="110"/>
  <c r="K38" i="110"/>
  <c r="C38" i="110"/>
  <c r="AQ37" i="110"/>
  <c r="AM37" i="110"/>
  <c r="AI37" i="110"/>
  <c r="AE37" i="110"/>
  <c r="AA37" i="110"/>
  <c r="W37" i="110"/>
  <c r="S37" i="110"/>
  <c r="T37" i="110" s="1"/>
  <c r="O37" i="110"/>
  <c r="K37" i="110"/>
  <c r="G37" i="110"/>
  <c r="C37" i="110"/>
  <c r="AQ36" i="110"/>
  <c r="AM36" i="110"/>
  <c r="AI36" i="110"/>
  <c r="AE36" i="110"/>
  <c r="AA36" i="110"/>
  <c r="W36" i="110"/>
  <c r="S36" i="110"/>
  <c r="T36" i="110" s="1"/>
  <c r="O36" i="110"/>
  <c r="K36" i="110"/>
  <c r="G36" i="110"/>
  <c r="C36" i="110"/>
  <c r="C103" i="109"/>
  <c r="C102" i="109"/>
  <c r="BB100" i="109"/>
  <c r="AS100" i="109"/>
  <c r="AF100" i="109"/>
  <c r="W100" i="109"/>
  <c r="K100" i="109"/>
  <c r="BB99" i="109"/>
  <c r="AS99" i="109"/>
  <c r="AF99" i="109"/>
  <c r="W99" i="109"/>
  <c r="K99" i="109"/>
  <c r="BB98" i="109"/>
  <c r="AF98" i="109"/>
  <c r="K98" i="109"/>
  <c r="BB97" i="109"/>
  <c r="AF97" i="109"/>
  <c r="K97" i="109"/>
  <c r="C97" i="109"/>
  <c r="BB96" i="109"/>
  <c r="AW96" i="109"/>
  <c r="AF96" i="109"/>
  <c r="AA96" i="109"/>
  <c r="K96" i="109"/>
  <c r="C96" i="109"/>
  <c r="BB95" i="109"/>
  <c r="AW95" i="109"/>
  <c r="AF95" i="109"/>
  <c r="AA95" i="109"/>
  <c r="K95" i="109"/>
  <c r="G95" i="109"/>
  <c r="BJ94" i="109"/>
  <c r="BF94" i="109"/>
  <c r="BB94" i="109"/>
  <c r="AW94" i="109"/>
  <c r="AS94" i="109"/>
  <c r="AN94" i="109"/>
  <c r="AJ94" i="109"/>
  <c r="AF94" i="109"/>
  <c r="AA94" i="109"/>
  <c r="W94" i="109"/>
  <c r="S94" i="109"/>
  <c r="O94" i="109"/>
  <c r="K94" i="109"/>
  <c r="G94" i="109"/>
  <c r="BJ93" i="109"/>
  <c r="BF93" i="109"/>
  <c r="BB93" i="109"/>
  <c r="AW93" i="109"/>
  <c r="AS93" i="109"/>
  <c r="AN93" i="109"/>
  <c r="AJ93" i="109"/>
  <c r="AF93" i="109"/>
  <c r="AA93" i="109"/>
  <c r="W93" i="109"/>
  <c r="S93" i="109"/>
  <c r="O93" i="109"/>
  <c r="K93" i="109"/>
  <c r="G93" i="109"/>
  <c r="BJ92" i="109"/>
  <c r="BF92" i="109"/>
  <c r="BB92" i="109"/>
  <c r="AN92" i="109"/>
  <c r="AJ92" i="109"/>
  <c r="AF92" i="109"/>
  <c r="S92" i="109"/>
  <c r="O92" i="109"/>
  <c r="K92" i="109"/>
  <c r="G92" i="109"/>
  <c r="BJ91" i="109"/>
  <c r="BF91" i="109"/>
  <c r="BB91" i="109"/>
  <c r="AN91" i="109"/>
  <c r="AJ91" i="109"/>
  <c r="AF91" i="109"/>
  <c r="S91" i="109"/>
  <c r="O91" i="109"/>
  <c r="K91" i="109"/>
  <c r="BJ90" i="109"/>
  <c r="BF90" i="109"/>
  <c r="BB90" i="109"/>
  <c r="AN90" i="109"/>
  <c r="AJ90" i="109"/>
  <c r="AF90" i="109"/>
  <c r="S90" i="109"/>
  <c r="O90" i="109"/>
  <c r="K90" i="109"/>
  <c r="BJ89" i="109"/>
  <c r="BF89" i="109"/>
  <c r="BB89" i="109"/>
  <c r="AN89" i="109"/>
  <c r="AJ89" i="109"/>
  <c r="AF89" i="109"/>
  <c r="S89" i="109"/>
  <c r="O89" i="109"/>
  <c r="K89" i="109"/>
  <c r="BJ88" i="109"/>
  <c r="BF88" i="109"/>
  <c r="BB88" i="109"/>
  <c r="AS88" i="109"/>
  <c r="AN88" i="109"/>
  <c r="AJ88" i="109"/>
  <c r="AF88" i="109"/>
  <c r="W88" i="109"/>
  <c r="S88" i="109"/>
  <c r="O88" i="109"/>
  <c r="K88" i="109"/>
  <c r="C88" i="109"/>
  <c r="BJ87" i="109"/>
  <c r="BF87" i="109"/>
  <c r="BB87" i="109"/>
  <c r="AS87" i="109"/>
  <c r="AN87" i="109"/>
  <c r="AJ87" i="109"/>
  <c r="AF87" i="109"/>
  <c r="W87" i="109"/>
  <c r="S87" i="109"/>
  <c r="O87" i="109"/>
  <c r="K87" i="109"/>
  <c r="C87" i="109"/>
  <c r="BJ86" i="109"/>
  <c r="BF86" i="109"/>
  <c r="BB86" i="109"/>
  <c r="AS86" i="109"/>
  <c r="AN86" i="109"/>
  <c r="AJ86" i="109"/>
  <c r="AF86" i="109"/>
  <c r="W86" i="109"/>
  <c r="S86" i="109"/>
  <c r="O86" i="109"/>
  <c r="K86" i="109"/>
  <c r="C86" i="109"/>
  <c r="BJ85" i="109"/>
  <c r="BF85" i="109"/>
  <c r="BB85" i="109"/>
  <c r="AW85" i="109"/>
  <c r="AS85" i="109"/>
  <c r="AN85" i="109"/>
  <c r="AJ85" i="109"/>
  <c r="AF85" i="109"/>
  <c r="AA85" i="109"/>
  <c r="W85" i="109"/>
  <c r="S85" i="109"/>
  <c r="O85" i="109"/>
  <c r="K85" i="109"/>
  <c r="G85" i="109"/>
  <c r="C85" i="109"/>
  <c r="BJ84" i="109"/>
  <c r="BF84" i="109"/>
  <c r="BB84" i="109"/>
  <c r="AW84" i="109"/>
  <c r="AS84" i="109"/>
  <c r="AN84" i="109"/>
  <c r="AJ84" i="109"/>
  <c r="AF84" i="109"/>
  <c r="AA84" i="109"/>
  <c r="W84" i="109"/>
  <c r="S84" i="109"/>
  <c r="O84" i="109"/>
  <c r="K84" i="109"/>
  <c r="G84" i="109"/>
  <c r="C84" i="109"/>
  <c r="BJ83" i="109"/>
  <c r="BF83" i="109"/>
  <c r="BB83" i="109"/>
  <c r="AW83" i="109"/>
  <c r="AS83" i="109"/>
  <c r="AN83" i="109"/>
  <c r="AJ83" i="109"/>
  <c r="AF83" i="109"/>
  <c r="AA83" i="109"/>
  <c r="W83" i="109"/>
  <c r="S83" i="109"/>
  <c r="O83" i="109"/>
  <c r="K83" i="109"/>
  <c r="G83" i="109"/>
  <c r="C83" i="109"/>
  <c r="AN74" i="109"/>
  <c r="AN73" i="109"/>
  <c r="AN72" i="109"/>
  <c r="AN71" i="109"/>
  <c r="AN70" i="109"/>
  <c r="AV69" i="109"/>
  <c r="AN69" i="109"/>
  <c r="AV68" i="109"/>
  <c r="AN68" i="109"/>
  <c r="K68" i="109"/>
  <c r="AV67" i="109"/>
  <c r="AN67" i="109"/>
  <c r="K67" i="109"/>
  <c r="AV66" i="109"/>
  <c r="AN66" i="109"/>
  <c r="AJ66" i="109"/>
  <c r="K66" i="109"/>
  <c r="AV65" i="109"/>
  <c r="AN65" i="109"/>
  <c r="AJ65" i="109"/>
  <c r="X65" i="109"/>
  <c r="K65" i="109"/>
  <c r="AV64" i="109"/>
  <c r="AN64" i="109"/>
  <c r="AJ64" i="109"/>
  <c r="X64" i="109"/>
  <c r="K64" i="109"/>
  <c r="AV63" i="109"/>
  <c r="AN63" i="109"/>
  <c r="AJ63" i="109"/>
  <c r="X63" i="109"/>
  <c r="K63" i="109"/>
  <c r="AZ62" i="109"/>
  <c r="AV62" i="109"/>
  <c r="AR62" i="109"/>
  <c r="AN62" i="109"/>
  <c r="AJ62" i="109"/>
  <c r="X62" i="109"/>
  <c r="K62" i="109"/>
  <c r="G62" i="109"/>
  <c r="C62" i="109"/>
  <c r="AZ61" i="109"/>
  <c r="AV61" i="109"/>
  <c r="AR61" i="109"/>
  <c r="AN61" i="109"/>
  <c r="AJ61" i="109"/>
  <c r="X61" i="109"/>
  <c r="K61" i="109"/>
  <c r="G61" i="109"/>
  <c r="C61" i="109"/>
  <c r="AZ60" i="109"/>
  <c r="BA60" i="109" s="1"/>
  <c r="AV60" i="109"/>
  <c r="AR60" i="109"/>
  <c r="AN60" i="109"/>
  <c r="AJ60" i="109"/>
  <c r="X60" i="109"/>
  <c r="K60" i="109"/>
  <c r="G60" i="109"/>
  <c r="C60" i="109"/>
  <c r="AZ59" i="109"/>
  <c r="AV59" i="109"/>
  <c r="AR59" i="109"/>
  <c r="AN59" i="109"/>
  <c r="AJ59" i="109"/>
  <c r="AF59" i="109"/>
  <c r="X59" i="109"/>
  <c r="O59" i="109"/>
  <c r="K59" i="109"/>
  <c r="G59" i="109"/>
  <c r="C59" i="109"/>
  <c r="AZ58" i="109"/>
  <c r="AV58" i="109"/>
  <c r="AR58" i="109"/>
  <c r="AN58" i="109"/>
  <c r="AJ58" i="109"/>
  <c r="AF58" i="109"/>
  <c r="X58" i="109"/>
  <c r="O58" i="109"/>
  <c r="K58" i="109"/>
  <c r="G58" i="109"/>
  <c r="C58" i="109"/>
  <c r="AZ57" i="109"/>
  <c r="AV57" i="109"/>
  <c r="AR57" i="109"/>
  <c r="AN57" i="109"/>
  <c r="AJ57" i="109"/>
  <c r="AF57" i="109"/>
  <c r="X57" i="109"/>
  <c r="O57" i="109"/>
  <c r="K57" i="109"/>
  <c r="G57" i="109"/>
  <c r="C57" i="109"/>
  <c r="BD56" i="109"/>
  <c r="AZ56" i="109"/>
  <c r="AV56" i="109"/>
  <c r="AR56" i="109"/>
  <c r="AN56" i="109"/>
  <c r="AJ56" i="109"/>
  <c r="AF56" i="109"/>
  <c r="AB56" i="109"/>
  <c r="X56" i="109"/>
  <c r="O56" i="109"/>
  <c r="K56" i="109"/>
  <c r="G56" i="109"/>
  <c r="C56" i="109"/>
  <c r="BD55" i="109"/>
  <c r="AZ55" i="109"/>
  <c r="AV55" i="109"/>
  <c r="AR55" i="109"/>
  <c r="AN55" i="109"/>
  <c r="AJ55" i="109"/>
  <c r="AF55" i="109"/>
  <c r="AB55" i="109"/>
  <c r="X55" i="109"/>
  <c r="O55" i="109"/>
  <c r="K55" i="109"/>
  <c r="G55" i="109"/>
  <c r="C55" i="109"/>
  <c r="BD54" i="109"/>
  <c r="AZ54" i="109"/>
  <c r="AV54" i="109"/>
  <c r="AR54" i="109"/>
  <c r="AN54" i="109"/>
  <c r="AJ54" i="109"/>
  <c r="AF54" i="109"/>
  <c r="AB54" i="109"/>
  <c r="X54" i="109"/>
  <c r="S54" i="109"/>
  <c r="O54" i="109"/>
  <c r="K54" i="109"/>
  <c r="G54" i="109"/>
  <c r="C54" i="109"/>
  <c r="BH53" i="109"/>
  <c r="BD53" i="109"/>
  <c r="AZ53" i="109"/>
  <c r="AV53" i="109"/>
  <c r="AR53" i="109"/>
  <c r="AN53" i="109"/>
  <c r="AJ53" i="109"/>
  <c r="AF53" i="109"/>
  <c r="AB53" i="109"/>
  <c r="X53" i="109"/>
  <c r="S53" i="109"/>
  <c r="O53" i="109"/>
  <c r="K53" i="109"/>
  <c r="G53" i="109"/>
  <c r="C53" i="109"/>
  <c r="BH52" i="109"/>
  <c r="BD52" i="109"/>
  <c r="AZ52" i="109"/>
  <c r="AV52" i="109"/>
  <c r="AR52" i="109"/>
  <c r="AN52" i="109"/>
  <c r="AJ52" i="109"/>
  <c r="AF52" i="109"/>
  <c r="AB52" i="109"/>
  <c r="X52" i="109"/>
  <c r="S52" i="109"/>
  <c r="O52" i="109"/>
  <c r="K52" i="109"/>
  <c r="G52" i="109"/>
  <c r="C52" i="109"/>
  <c r="BH51" i="109"/>
  <c r="BD51" i="109"/>
  <c r="AZ51" i="109"/>
  <c r="AV51" i="109"/>
  <c r="AR51" i="109"/>
  <c r="AN51" i="109"/>
  <c r="AJ51" i="109"/>
  <c r="AF51" i="109"/>
  <c r="AB51" i="109"/>
  <c r="X51" i="109"/>
  <c r="S51" i="109"/>
  <c r="O51" i="109"/>
  <c r="K51" i="109"/>
  <c r="G51" i="109"/>
  <c r="C51" i="109"/>
  <c r="AA45" i="109"/>
  <c r="AA44" i="109"/>
  <c r="AA43" i="109"/>
  <c r="AA42" i="109"/>
  <c r="K42" i="109"/>
  <c r="AA41" i="109"/>
  <c r="S41" i="109"/>
  <c r="K41" i="109"/>
  <c r="C41" i="109"/>
  <c r="AA40" i="109"/>
  <c r="S40" i="109"/>
  <c r="T40" i="109" s="1"/>
  <c r="K40" i="109"/>
  <c r="C40" i="109"/>
  <c r="AM39" i="109"/>
  <c r="AI39" i="109"/>
  <c r="AE39" i="109"/>
  <c r="AA39" i="109"/>
  <c r="S39" i="109"/>
  <c r="T39" i="109" s="1"/>
  <c r="O39" i="109"/>
  <c r="K39" i="109"/>
  <c r="C39" i="109"/>
  <c r="AQ38" i="109"/>
  <c r="AM38" i="109"/>
  <c r="AI38" i="109"/>
  <c r="AE38" i="109"/>
  <c r="AA38" i="109"/>
  <c r="W38" i="109"/>
  <c r="S38" i="109"/>
  <c r="T38" i="109" s="1"/>
  <c r="O38" i="109"/>
  <c r="K38" i="109"/>
  <c r="C38" i="109"/>
  <c r="AQ37" i="109"/>
  <c r="AM37" i="109"/>
  <c r="AI37" i="109"/>
  <c r="AE37" i="109"/>
  <c r="AA37" i="109"/>
  <c r="W37" i="109"/>
  <c r="S37" i="109"/>
  <c r="T37" i="109" s="1"/>
  <c r="O37" i="109"/>
  <c r="K37" i="109"/>
  <c r="G37" i="109"/>
  <c r="C37" i="109"/>
  <c r="AQ36" i="109"/>
  <c r="AM36" i="109"/>
  <c r="AI36" i="109"/>
  <c r="AE36" i="109"/>
  <c r="AA36" i="109"/>
  <c r="W36" i="109"/>
  <c r="S36" i="109"/>
  <c r="T36" i="109" s="1"/>
  <c r="O36" i="109"/>
  <c r="K36" i="109"/>
  <c r="G36" i="109"/>
  <c r="C36" i="109"/>
  <c r="C103" i="108"/>
  <c r="C102" i="108"/>
  <c r="BB100" i="108"/>
  <c r="AS100" i="108"/>
  <c r="AF100" i="108"/>
  <c r="W100" i="108"/>
  <c r="K100" i="108"/>
  <c r="BB99" i="108"/>
  <c r="AS99" i="108"/>
  <c r="AF99" i="108"/>
  <c r="W99" i="108"/>
  <c r="K99" i="108"/>
  <c r="BB98" i="108"/>
  <c r="AF98" i="108"/>
  <c r="K98" i="108"/>
  <c r="BB97" i="108"/>
  <c r="AF97" i="108"/>
  <c r="K97" i="108"/>
  <c r="C97" i="108"/>
  <c r="BB96" i="108"/>
  <c r="AW96" i="108"/>
  <c r="AF96" i="108"/>
  <c r="AA96" i="108"/>
  <c r="K96" i="108"/>
  <c r="C96" i="108"/>
  <c r="BB95" i="108"/>
  <c r="AW95" i="108"/>
  <c r="AF95" i="108"/>
  <c r="AA95" i="108"/>
  <c r="K95" i="108"/>
  <c r="G95" i="108"/>
  <c r="BJ94" i="108"/>
  <c r="BF94" i="108"/>
  <c r="BB94" i="108"/>
  <c r="AW94" i="108"/>
  <c r="AS94" i="108"/>
  <c r="AN94" i="108"/>
  <c r="AJ94" i="108"/>
  <c r="AF94" i="108"/>
  <c r="AA94" i="108"/>
  <c r="W94" i="108"/>
  <c r="S94" i="108"/>
  <c r="O94" i="108"/>
  <c r="K94" i="108"/>
  <c r="G94" i="108"/>
  <c r="BJ93" i="108"/>
  <c r="BF93" i="108"/>
  <c r="BB93" i="108"/>
  <c r="AW93" i="108"/>
  <c r="AS93" i="108"/>
  <c r="AN93" i="108"/>
  <c r="AJ93" i="108"/>
  <c r="AF93" i="108"/>
  <c r="AA93" i="108"/>
  <c r="W93" i="108"/>
  <c r="S93" i="108"/>
  <c r="O93" i="108"/>
  <c r="K93" i="108"/>
  <c r="G93" i="108"/>
  <c r="BJ92" i="108"/>
  <c r="BF92" i="108"/>
  <c r="BB92" i="108"/>
  <c r="AN92" i="108"/>
  <c r="AJ92" i="108"/>
  <c r="AF92" i="108"/>
  <c r="S92" i="108"/>
  <c r="O92" i="108"/>
  <c r="K92" i="108"/>
  <c r="G92" i="108"/>
  <c r="BJ91" i="108"/>
  <c r="BF91" i="108"/>
  <c r="BB91" i="108"/>
  <c r="AN91" i="108"/>
  <c r="AJ91" i="108"/>
  <c r="AF91" i="108"/>
  <c r="S91" i="108"/>
  <c r="O91" i="108"/>
  <c r="K91" i="108"/>
  <c r="BJ90" i="108"/>
  <c r="BF90" i="108"/>
  <c r="BB90" i="108"/>
  <c r="AN90" i="108"/>
  <c r="AJ90" i="108"/>
  <c r="AF90" i="108"/>
  <c r="S90" i="108"/>
  <c r="O90" i="108"/>
  <c r="K90" i="108"/>
  <c r="BJ89" i="108"/>
  <c r="BF89" i="108"/>
  <c r="BB89" i="108"/>
  <c r="AN89" i="108"/>
  <c r="AJ89" i="108"/>
  <c r="AF89" i="108"/>
  <c r="S89" i="108"/>
  <c r="O89" i="108"/>
  <c r="K89" i="108"/>
  <c r="BJ88" i="108"/>
  <c r="BF88" i="108"/>
  <c r="BB88" i="108"/>
  <c r="AS88" i="108"/>
  <c r="AN88" i="108"/>
  <c r="AJ88" i="108"/>
  <c r="AF88" i="108"/>
  <c r="W88" i="108"/>
  <c r="S88" i="108"/>
  <c r="O88" i="108"/>
  <c r="K88" i="108"/>
  <c r="C88" i="108"/>
  <c r="BJ87" i="108"/>
  <c r="BF87" i="108"/>
  <c r="BB87" i="108"/>
  <c r="AS87" i="108"/>
  <c r="AN87" i="108"/>
  <c r="AJ87" i="108"/>
  <c r="AF87" i="108"/>
  <c r="W87" i="108"/>
  <c r="S87" i="108"/>
  <c r="O87" i="108"/>
  <c r="K87" i="108"/>
  <c r="C87" i="108"/>
  <c r="BJ86" i="108"/>
  <c r="BF86" i="108"/>
  <c r="BB86" i="108"/>
  <c r="AS86" i="108"/>
  <c r="AN86" i="108"/>
  <c r="AJ86" i="108"/>
  <c r="AF86" i="108"/>
  <c r="W86" i="108"/>
  <c r="S86" i="108"/>
  <c r="O86" i="108"/>
  <c r="K86" i="108"/>
  <c r="C86" i="108"/>
  <c r="BJ85" i="108"/>
  <c r="BF85" i="108"/>
  <c r="BB85" i="108"/>
  <c r="AW85" i="108"/>
  <c r="AS85" i="108"/>
  <c r="AN85" i="108"/>
  <c r="AJ85" i="108"/>
  <c r="AF85" i="108"/>
  <c r="AA85" i="108"/>
  <c r="W85" i="108"/>
  <c r="S85" i="108"/>
  <c r="O85" i="108"/>
  <c r="K85" i="108"/>
  <c r="G85" i="108"/>
  <c r="C85" i="108"/>
  <c r="BJ84" i="108"/>
  <c r="BF84" i="108"/>
  <c r="BB84" i="108"/>
  <c r="AW84" i="108"/>
  <c r="AS84" i="108"/>
  <c r="AN84" i="108"/>
  <c r="AJ84" i="108"/>
  <c r="AF84" i="108"/>
  <c r="AA84" i="108"/>
  <c r="W84" i="108"/>
  <c r="S84" i="108"/>
  <c r="O84" i="108"/>
  <c r="K84" i="108"/>
  <c r="G84" i="108"/>
  <c r="C84" i="108"/>
  <c r="BJ83" i="108"/>
  <c r="BF83" i="108"/>
  <c r="BB83" i="108"/>
  <c r="AW83" i="108"/>
  <c r="AS83" i="108"/>
  <c r="AN83" i="108"/>
  <c r="AJ83" i="108"/>
  <c r="AF83" i="108"/>
  <c r="AA83" i="108"/>
  <c r="W83" i="108"/>
  <c r="S83" i="108"/>
  <c r="O83" i="108"/>
  <c r="K83" i="108"/>
  <c r="G83" i="108"/>
  <c r="C83" i="108"/>
  <c r="AN74" i="108"/>
  <c r="AN73" i="108"/>
  <c r="AN72" i="108"/>
  <c r="AN71" i="108"/>
  <c r="AN70" i="108"/>
  <c r="AV69" i="108"/>
  <c r="AN69" i="108"/>
  <c r="AV68" i="108"/>
  <c r="AN68" i="108"/>
  <c r="K68" i="108"/>
  <c r="AV67" i="108"/>
  <c r="AN67" i="108"/>
  <c r="K67" i="108"/>
  <c r="AV66" i="108"/>
  <c r="AN66" i="108"/>
  <c r="AJ66" i="108"/>
  <c r="K66" i="108"/>
  <c r="AV65" i="108"/>
  <c r="AN65" i="108"/>
  <c r="AJ65" i="108"/>
  <c r="X65" i="108"/>
  <c r="K65" i="108"/>
  <c r="AV64" i="108"/>
  <c r="AN64" i="108"/>
  <c r="AJ64" i="108"/>
  <c r="X64" i="108"/>
  <c r="K64" i="108"/>
  <c r="AV63" i="108"/>
  <c r="AN63" i="108"/>
  <c r="AJ63" i="108"/>
  <c r="X63" i="108"/>
  <c r="K63" i="108"/>
  <c r="AZ62" i="108"/>
  <c r="AV62" i="108"/>
  <c r="AR62" i="108"/>
  <c r="AN62" i="108"/>
  <c r="AJ62" i="108"/>
  <c r="X62" i="108"/>
  <c r="K62" i="108"/>
  <c r="G62" i="108"/>
  <c r="C62" i="108"/>
  <c r="AZ61" i="108"/>
  <c r="AV61" i="108"/>
  <c r="AR61" i="108"/>
  <c r="AN61" i="108"/>
  <c r="AJ61" i="108"/>
  <c r="X61" i="108"/>
  <c r="K61" i="108"/>
  <c r="G61" i="108"/>
  <c r="C61" i="108"/>
  <c r="AZ60" i="108"/>
  <c r="BA60" i="108" s="1"/>
  <c r="AV60" i="108"/>
  <c r="AR60" i="108"/>
  <c r="AN60" i="108"/>
  <c r="AJ60" i="108"/>
  <c r="X60" i="108"/>
  <c r="K60" i="108"/>
  <c r="G60" i="108"/>
  <c r="C60" i="108"/>
  <c r="AZ59" i="108"/>
  <c r="AV59" i="108"/>
  <c r="AR59" i="108"/>
  <c r="AN59" i="108"/>
  <c r="AJ59" i="108"/>
  <c r="AF59" i="108"/>
  <c r="X59" i="108"/>
  <c r="O59" i="108"/>
  <c r="K59" i="108"/>
  <c r="G59" i="108"/>
  <c r="C59" i="108"/>
  <c r="AZ58" i="108"/>
  <c r="AV58" i="108"/>
  <c r="AR58" i="108"/>
  <c r="AN58" i="108"/>
  <c r="AJ58" i="108"/>
  <c r="AF58" i="108"/>
  <c r="X58" i="108"/>
  <c r="O58" i="108"/>
  <c r="K58" i="108"/>
  <c r="G58" i="108"/>
  <c r="C58" i="108"/>
  <c r="AZ57" i="108"/>
  <c r="AV57" i="108"/>
  <c r="AR57" i="108"/>
  <c r="AN57" i="108"/>
  <c r="AJ57" i="108"/>
  <c r="AF57" i="108"/>
  <c r="X57" i="108"/>
  <c r="O57" i="108"/>
  <c r="K57" i="108"/>
  <c r="G57" i="108"/>
  <c r="C57" i="108"/>
  <c r="BD56" i="108"/>
  <c r="AZ56" i="108"/>
  <c r="AV56" i="108"/>
  <c r="AR56" i="108"/>
  <c r="AN56" i="108"/>
  <c r="AJ56" i="108"/>
  <c r="AF56" i="108"/>
  <c r="AB56" i="108"/>
  <c r="X56" i="108"/>
  <c r="O56" i="108"/>
  <c r="K56" i="108"/>
  <c r="G56" i="108"/>
  <c r="C56" i="108"/>
  <c r="BD55" i="108"/>
  <c r="AZ55" i="108"/>
  <c r="AV55" i="108"/>
  <c r="AR55" i="108"/>
  <c r="AN55" i="108"/>
  <c r="AJ55" i="108"/>
  <c r="AF55" i="108"/>
  <c r="AB55" i="108"/>
  <c r="X55" i="108"/>
  <c r="O55" i="108"/>
  <c r="K55" i="108"/>
  <c r="G55" i="108"/>
  <c r="C55" i="108"/>
  <c r="BD54" i="108"/>
  <c r="AZ54" i="108"/>
  <c r="AV54" i="108"/>
  <c r="AR54" i="108"/>
  <c r="AN54" i="108"/>
  <c r="AJ54" i="108"/>
  <c r="AF54" i="108"/>
  <c r="AB54" i="108"/>
  <c r="X54" i="108"/>
  <c r="S54" i="108"/>
  <c r="O54" i="108"/>
  <c r="K54" i="108"/>
  <c r="G54" i="108"/>
  <c r="C54" i="108"/>
  <c r="BD53" i="108"/>
  <c r="AZ53" i="108"/>
  <c r="AV53" i="108"/>
  <c r="AR53" i="108"/>
  <c r="AN53" i="108"/>
  <c r="AJ53" i="108"/>
  <c r="AF53" i="108"/>
  <c r="AB53" i="108"/>
  <c r="X53" i="108"/>
  <c r="S53" i="108"/>
  <c r="O53" i="108"/>
  <c r="K53" i="108"/>
  <c r="G53" i="108"/>
  <c r="C53" i="108"/>
  <c r="BD52" i="108"/>
  <c r="AZ52" i="108"/>
  <c r="AV52" i="108"/>
  <c r="AR52" i="108"/>
  <c r="AN52" i="108"/>
  <c r="AJ52" i="108"/>
  <c r="AF52" i="108"/>
  <c r="AB52" i="108"/>
  <c r="X52" i="108"/>
  <c r="S52" i="108"/>
  <c r="O52" i="108"/>
  <c r="K52" i="108"/>
  <c r="G52" i="108"/>
  <c r="C52" i="108"/>
  <c r="BD51" i="108"/>
  <c r="AZ51" i="108"/>
  <c r="AV51" i="108"/>
  <c r="AR51" i="108"/>
  <c r="AN51" i="108"/>
  <c r="AJ51" i="108"/>
  <c r="AF51" i="108"/>
  <c r="AB51" i="108"/>
  <c r="X51" i="108"/>
  <c r="S51" i="108"/>
  <c r="O51" i="108"/>
  <c r="K51" i="108"/>
  <c r="G51" i="108"/>
  <c r="C51" i="108"/>
  <c r="AA45" i="108"/>
  <c r="AA44" i="108"/>
  <c r="AA43" i="108"/>
  <c r="AA42" i="108"/>
  <c r="K42" i="108"/>
  <c r="AA41" i="108"/>
  <c r="S41" i="108"/>
  <c r="K41" i="108"/>
  <c r="C41" i="108"/>
  <c r="AA40" i="108"/>
  <c r="S40" i="108"/>
  <c r="T40" i="108" s="1"/>
  <c r="K40" i="108"/>
  <c r="C40" i="108"/>
  <c r="AM39" i="108"/>
  <c r="AI39" i="108"/>
  <c r="AE39" i="108"/>
  <c r="AA39" i="108"/>
  <c r="S39" i="108"/>
  <c r="T39" i="108" s="1"/>
  <c r="O39" i="108"/>
  <c r="K39" i="108"/>
  <c r="C39" i="108"/>
  <c r="AQ38" i="108"/>
  <c r="AM38" i="108"/>
  <c r="AI38" i="108"/>
  <c r="AE38" i="108"/>
  <c r="AA38" i="108"/>
  <c r="W38" i="108"/>
  <c r="S38" i="108"/>
  <c r="T38" i="108" s="1"/>
  <c r="O38" i="108"/>
  <c r="K38" i="108"/>
  <c r="C38" i="108"/>
  <c r="AQ37" i="108"/>
  <c r="AM37" i="108"/>
  <c r="AI37" i="108"/>
  <c r="AE37" i="108"/>
  <c r="AA37" i="108"/>
  <c r="W37" i="108"/>
  <c r="S37" i="108"/>
  <c r="T37" i="108" s="1"/>
  <c r="O37" i="108"/>
  <c r="K37" i="108"/>
  <c r="G37" i="108"/>
  <c r="C37" i="108"/>
  <c r="AQ36" i="108"/>
  <c r="AM36" i="108"/>
  <c r="AI36" i="108"/>
  <c r="AE36" i="108"/>
  <c r="AA36" i="108"/>
  <c r="W36" i="108"/>
  <c r="S36" i="108"/>
  <c r="T36" i="108" s="1"/>
  <c r="O36" i="108"/>
  <c r="K36" i="108"/>
  <c r="G36" i="108"/>
  <c r="C36" i="108"/>
  <c r="C103" i="107"/>
  <c r="C102" i="107"/>
  <c r="BB100" i="107"/>
  <c r="AS100" i="107"/>
  <c r="AF100" i="107"/>
  <c r="W100" i="107"/>
  <c r="K100" i="107"/>
  <c r="BB99" i="107"/>
  <c r="AS99" i="107"/>
  <c r="AF99" i="107"/>
  <c r="W99" i="107"/>
  <c r="K99" i="107"/>
  <c r="BB98" i="107"/>
  <c r="AF98" i="107"/>
  <c r="K98" i="107"/>
  <c r="BB97" i="107"/>
  <c r="AF97" i="107"/>
  <c r="K97" i="107"/>
  <c r="C97" i="107"/>
  <c r="BB96" i="107"/>
  <c r="AW96" i="107"/>
  <c r="AF96" i="107"/>
  <c r="AA96" i="107"/>
  <c r="K96" i="107"/>
  <c r="C96" i="107"/>
  <c r="BB95" i="107"/>
  <c r="AW95" i="107"/>
  <c r="AF95" i="107"/>
  <c r="AA95" i="107"/>
  <c r="K95" i="107"/>
  <c r="G95" i="107"/>
  <c r="BJ94" i="107"/>
  <c r="BF94" i="107"/>
  <c r="BB94" i="107"/>
  <c r="AW94" i="107"/>
  <c r="AS94" i="107"/>
  <c r="AN94" i="107"/>
  <c r="AJ94" i="107"/>
  <c r="AF94" i="107"/>
  <c r="AA94" i="107"/>
  <c r="W94" i="107"/>
  <c r="S94" i="107"/>
  <c r="O94" i="107"/>
  <c r="K94" i="107"/>
  <c r="G94" i="107"/>
  <c r="BJ93" i="107"/>
  <c r="BF93" i="107"/>
  <c r="BB93" i="107"/>
  <c r="AW93" i="107"/>
  <c r="AS93" i="107"/>
  <c r="AN93" i="107"/>
  <c r="AJ93" i="107"/>
  <c r="AF93" i="107"/>
  <c r="AA93" i="107"/>
  <c r="W93" i="107"/>
  <c r="S93" i="107"/>
  <c r="O93" i="107"/>
  <c r="K93" i="107"/>
  <c r="G93" i="107"/>
  <c r="BJ92" i="107"/>
  <c r="BF92" i="107"/>
  <c r="BB92" i="107"/>
  <c r="AN92" i="107"/>
  <c r="AJ92" i="107"/>
  <c r="AF92" i="107"/>
  <c r="S92" i="107"/>
  <c r="O92" i="107"/>
  <c r="K92" i="107"/>
  <c r="G92" i="107"/>
  <c r="BJ91" i="107"/>
  <c r="BF91" i="107"/>
  <c r="BB91" i="107"/>
  <c r="AN91" i="107"/>
  <c r="AJ91" i="107"/>
  <c r="AF91" i="107"/>
  <c r="S91" i="107"/>
  <c r="O91" i="107"/>
  <c r="K91" i="107"/>
  <c r="BJ90" i="107"/>
  <c r="BF90" i="107"/>
  <c r="BB90" i="107"/>
  <c r="AN90" i="107"/>
  <c r="AJ90" i="107"/>
  <c r="AF90" i="107"/>
  <c r="S90" i="107"/>
  <c r="O90" i="107"/>
  <c r="K90" i="107"/>
  <c r="BJ89" i="107"/>
  <c r="BF89" i="107"/>
  <c r="BB89" i="107"/>
  <c r="AN89" i="107"/>
  <c r="AJ89" i="107"/>
  <c r="AF89" i="107"/>
  <c r="S89" i="107"/>
  <c r="O89" i="107"/>
  <c r="K89" i="107"/>
  <c r="BJ88" i="107"/>
  <c r="BF88" i="107"/>
  <c r="BB88" i="107"/>
  <c r="AS88" i="107"/>
  <c r="AN88" i="107"/>
  <c r="AJ88" i="107"/>
  <c r="AF88" i="107"/>
  <c r="W88" i="107"/>
  <c r="S88" i="107"/>
  <c r="O88" i="107"/>
  <c r="K88" i="107"/>
  <c r="C88" i="107"/>
  <c r="BJ87" i="107"/>
  <c r="BF87" i="107"/>
  <c r="BB87" i="107"/>
  <c r="AS87" i="107"/>
  <c r="AN87" i="107"/>
  <c r="AJ87" i="107"/>
  <c r="AF87" i="107"/>
  <c r="W87" i="107"/>
  <c r="S87" i="107"/>
  <c r="O87" i="107"/>
  <c r="K87" i="107"/>
  <c r="C87" i="107"/>
  <c r="BJ86" i="107"/>
  <c r="BF86" i="107"/>
  <c r="BB86" i="107"/>
  <c r="AS86" i="107"/>
  <c r="AN86" i="107"/>
  <c r="AJ86" i="107"/>
  <c r="AF86" i="107"/>
  <c r="W86" i="107"/>
  <c r="S86" i="107"/>
  <c r="O86" i="107"/>
  <c r="K86" i="107"/>
  <c r="C86" i="107"/>
  <c r="BJ85" i="107"/>
  <c r="BF85" i="107"/>
  <c r="BB85" i="107"/>
  <c r="AW85" i="107"/>
  <c r="AS85" i="107"/>
  <c r="AN85" i="107"/>
  <c r="AJ85" i="107"/>
  <c r="AF85" i="107"/>
  <c r="AA85" i="107"/>
  <c r="W85" i="107"/>
  <c r="S85" i="107"/>
  <c r="O85" i="107"/>
  <c r="K85" i="107"/>
  <c r="G85" i="107"/>
  <c r="C85" i="107"/>
  <c r="BJ84" i="107"/>
  <c r="BF84" i="107"/>
  <c r="BB84" i="107"/>
  <c r="AW84" i="107"/>
  <c r="AS84" i="107"/>
  <c r="AN84" i="107"/>
  <c r="AJ84" i="107"/>
  <c r="AF84" i="107"/>
  <c r="AA84" i="107"/>
  <c r="W84" i="107"/>
  <c r="S84" i="107"/>
  <c r="O84" i="107"/>
  <c r="K84" i="107"/>
  <c r="G84" i="107"/>
  <c r="C84" i="107"/>
  <c r="BJ83" i="107"/>
  <c r="BF83" i="107"/>
  <c r="BB83" i="107"/>
  <c r="AW83" i="107"/>
  <c r="AS83" i="107"/>
  <c r="AN83" i="107"/>
  <c r="AJ83" i="107"/>
  <c r="AF83" i="107"/>
  <c r="AA83" i="107"/>
  <c r="W83" i="107"/>
  <c r="S83" i="107"/>
  <c r="O83" i="107"/>
  <c r="K83" i="107"/>
  <c r="G83" i="107"/>
  <c r="C83" i="107"/>
  <c r="AN74" i="107"/>
  <c r="AN73" i="107"/>
  <c r="AN72" i="107"/>
  <c r="AN71" i="107"/>
  <c r="AN70" i="107"/>
  <c r="AV69" i="107"/>
  <c r="AN69" i="107"/>
  <c r="AV68" i="107"/>
  <c r="AN68" i="107"/>
  <c r="K68" i="107"/>
  <c r="AV67" i="107"/>
  <c r="AN67" i="107"/>
  <c r="K67" i="107"/>
  <c r="AV66" i="107"/>
  <c r="AN66" i="107"/>
  <c r="AJ66" i="107"/>
  <c r="K66" i="107"/>
  <c r="AV65" i="107"/>
  <c r="AN65" i="107"/>
  <c r="AJ65" i="107"/>
  <c r="X65" i="107"/>
  <c r="K65" i="107"/>
  <c r="AV64" i="107"/>
  <c r="AN64" i="107"/>
  <c r="AJ64" i="107"/>
  <c r="X64" i="107"/>
  <c r="K64" i="107"/>
  <c r="AV63" i="107"/>
  <c r="AN63" i="107"/>
  <c r="AJ63" i="107"/>
  <c r="X63" i="107"/>
  <c r="K63" i="107"/>
  <c r="AZ62" i="107"/>
  <c r="AV62" i="107"/>
  <c r="AR62" i="107"/>
  <c r="AN62" i="107"/>
  <c r="AJ62" i="107"/>
  <c r="X62" i="107"/>
  <c r="K62" i="107"/>
  <c r="G62" i="107"/>
  <c r="C62" i="107"/>
  <c r="AZ61" i="107"/>
  <c r="AV61" i="107"/>
  <c r="AR61" i="107"/>
  <c r="AN61" i="107"/>
  <c r="AJ61" i="107"/>
  <c r="X61" i="107"/>
  <c r="K61" i="107"/>
  <c r="G61" i="107"/>
  <c r="C61" i="107"/>
  <c r="AZ60" i="107"/>
  <c r="BA60" i="107" s="1"/>
  <c r="AV60" i="107"/>
  <c r="AR60" i="107"/>
  <c r="AN60" i="107"/>
  <c r="AJ60" i="107"/>
  <c r="X60" i="107"/>
  <c r="K60" i="107"/>
  <c r="G60" i="107"/>
  <c r="C60" i="107"/>
  <c r="AZ59" i="107"/>
  <c r="AV59" i="107"/>
  <c r="AR59" i="107"/>
  <c r="AN59" i="107"/>
  <c r="AJ59" i="107"/>
  <c r="AF59" i="107"/>
  <c r="X59" i="107"/>
  <c r="O59" i="107"/>
  <c r="K59" i="107"/>
  <c r="G59" i="107"/>
  <c r="C59" i="107"/>
  <c r="AZ58" i="107"/>
  <c r="AV58" i="107"/>
  <c r="AR58" i="107"/>
  <c r="AN58" i="107"/>
  <c r="AJ58" i="107"/>
  <c r="AF58" i="107"/>
  <c r="X58" i="107"/>
  <c r="O58" i="107"/>
  <c r="K58" i="107"/>
  <c r="G58" i="107"/>
  <c r="C58" i="107"/>
  <c r="AZ57" i="107"/>
  <c r="AV57" i="107"/>
  <c r="AR57" i="107"/>
  <c r="AN57" i="107"/>
  <c r="AJ57" i="107"/>
  <c r="AF57" i="107"/>
  <c r="X57" i="107"/>
  <c r="O57" i="107"/>
  <c r="K57" i="107"/>
  <c r="G57" i="107"/>
  <c r="C57" i="107"/>
  <c r="BD56" i="107"/>
  <c r="AZ56" i="107"/>
  <c r="AV56" i="107"/>
  <c r="AR56" i="107"/>
  <c r="AN56" i="107"/>
  <c r="AJ56" i="107"/>
  <c r="AF56" i="107"/>
  <c r="AB56" i="107"/>
  <c r="X56" i="107"/>
  <c r="O56" i="107"/>
  <c r="K56" i="107"/>
  <c r="G56" i="107"/>
  <c r="C56" i="107"/>
  <c r="BD55" i="107"/>
  <c r="AZ55" i="107"/>
  <c r="AV55" i="107"/>
  <c r="AR55" i="107"/>
  <c r="AN55" i="107"/>
  <c r="AJ55" i="107"/>
  <c r="AF55" i="107"/>
  <c r="AB55" i="107"/>
  <c r="X55" i="107"/>
  <c r="O55" i="107"/>
  <c r="K55" i="107"/>
  <c r="G55" i="107"/>
  <c r="C55" i="107"/>
  <c r="BD54" i="107"/>
  <c r="AZ54" i="107"/>
  <c r="AV54" i="107"/>
  <c r="AR54" i="107"/>
  <c r="AN54" i="107"/>
  <c r="AJ54" i="107"/>
  <c r="AF54" i="107"/>
  <c r="AB54" i="107"/>
  <c r="X54" i="107"/>
  <c r="S54" i="107"/>
  <c r="O54" i="107"/>
  <c r="K54" i="107"/>
  <c r="G54" i="107"/>
  <c r="C54" i="107"/>
  <c r="BD53" i="107"/>
  <c r="AZ53" i="107"/>
  <c r="AV53" i="107"/>
  <c r="AR53" i="107"/>
  <c r="AN53" i="107"/>
  <c r="AJ53" i="107"/>
  <c r="AF53" i="107"/>
  <c r="AB53" i="107"/>
  <c r="X53" i="107"/>
  <c r="S53" i="107"/>
  <c r="O53" i="107"/>
  <c r="K53" i="107"/>
  <c r="G53" i="107"/>
  <c r="C53" i="107"/>
  <c r="BD52" i="107"/>
  <c r="AZ52" i="107"/>
  <c r="AV52" i="107"/>
  <c r="AR52" i="107"/>
  <c r="AN52" i="107"/>
  <c r="AJ52" i="107"/>
  <c r="AF52" i="107"/>
  <c r="AB52" i="107"/>
  <c r="X52" i="107"/>
  <c r="S52" i="107"/>
  <c r="O52" i="107"/>
  <c r="K52" i="107"/>
  <c r="G52" i="107"/>
  <c r="C52" i="107"/>
  <c r="BD51" i="107"/>
  <c r="AZ51" i="107"/>
  <c r="AV51" i="107"/>
  <c r="AR51" i="107"/>
  <c r="AN51" i="107"/>
  <c r="AJ51" i="107"/>
  <c r="AF51" i="107"/>
  <c r="AB51" i="107"/>
  <c r="X51" i="107"/>
  <c r="S51" i="107"/>
  <c r="O51" i="107"/>
  <c r="K51" i="107"/>
  <c r="G51" i="107"/>
  <c r="C51" i="107"/>
  <c r="AA45" i="107"/>
  <c r="AA44" i="107"/>
  <c r="AA43" i="107"/>
  <c r="AA42" i="107"/>
  <c r="K42" i="107"/>
  <c r="AA41" i="107"/>
  <c r="S41" i="107"/>
  <c r="K41" i="107"/>
  <c r="C41" i="107"/>
  <c r="AA40" i="107"/>
  <c r="S40" i="107"/>
  <c r="T40" i="107" s="1"/>
  <c r="K40" i="107"/>
  <c r="C40" i="107"/>
  <c r="AM39" i="107"/>
  <c r="AI39" i="107"/>
  <c r="AE39" i="107"/>
  <c r="AA39" i="107"/>
  <c r="S39" i="107"/>
  <c r="T39" i="107" s="1"/>
  <c r="O39" i="107"/>
  <c r="K39" i="107"/>
  <c r="C39" i="107"/>
  <c r="AQ38" i="107"/>
  <c r="AM38" i="107"/>
  <c r="AI38" i="107"/>
  <c r="AE38" i="107"/>
  <c r="AA38" i="107"/>
  <c r="W38" i="107"/>
  <c r="S38" i="107"/>
  <c r="T38" i="107" s="1"/>
  <c r="O38" i="107"/>
  <c r="K38" i="107"/>
  <c r="C38" i="107"/>
  <c r="AQ37" i="107"/>
  <c r="AM37" i="107"/>
  <c r="AI37" i="107"/>
  <c r="AE37" i="107"/>
  <c r="AA37" i="107"/>
  <c r="W37" i="107"/>
  <c r="S37" i="107"/>
  <c r="T37" i="107" s="1"/>
  <c r="O37" i="107"/>
  <c r="K37" i="107"/>
  <c r="G37" i="107"/>
  <c r="C37" i="107"/>
  <c r="AQ36" i="107"/>
  <c r="AM36" i="107"/>
  <c r="AI36" i="107"/>
  <c r="AE36" i="107"/>
  <c r="AA36" i="107"/>
  <c r="W36" i="107"/>
  <c r="S36" i="107"/>
  <c r="T36" i="107" s="1"/>
  <c r="O36" i="107"/>
  <c r="K36" i="107"/>
  <c r="G36" i="107"/>
  <c r="C36" i="107"/>
  <c r="C103" i="106"/>
  <c r="C102" i="106"/>
  <c r="BB100" i="106"/>
  <c r="AS100" i="106"/>
  <c r="AF100" i="106"/>
  <c r="W100" i="106"/>
  <c r="K100" i="106"/>
  <c r="BB99" i="106"/>
  <c r="AS99" i="106"/>
  <c r="AF99" i="106"/>
  <c r="W99" i="106"/>
  <c r="K99" i="106"/>
  <c r="BB98" i="106"/>
  <c r="AF98" i="106"/>
  <c r="K98" i="106"/>
  <c r="BB97" i="106"/>
  <c r="AF97" i="106"/>
  <c r="K97" i="106"/>
  <c r="C97" i="106"/>
  <c r="BB96" i="106"/>
  <c r="AW96" i="106"/>
  <c r="AF96" i="106"/>
  <c r="AA96" i="106"/>
  <c r="K96" i="106"/>
  <c r="C96" i="106"/>
  <c r="BB95" i="106"/>
  <c r="AW95" i="106"/>
  <c r="AF95" i="106"/>
  <c r="AA95" i="106"/>
  <c r="K95" i="106"/>
  <c r="G95" i="106"/>
  <c r="BJ94" i="106"/>
  <c r="BF94" i="106"/>
  <c r="BB94" i="106"/>
  <c r="AW94" i="106"/>
  <c r="AS94" i="106"/>
  <c r="AN94" i="106"/>
  <c r="AJ94" i="106"/>
  <c r="AF94" i="106"/>
  <c r="AA94" i="106"/>
  <c r="W94" i="106"/>
  <c r="S94" i="106"/>
  <c r="O94" i="106"/>
  <c r="K94" i="106"/>
  <c r="G94" i="106"/>
  <c r="BJ93" i="106"/>
  <c r="BF93" i="106"/>
  <c r="BB93" i="106"/>
  <c r="AW93" i="106"/>
  <c r="AS93" i="106"/>
  <c r="AN93" i="106"/>
  <c r="AJ93" i="106"/>
  <c r="AF93" i="106"/>
  <c r="AA93" i="106"/>
  <c r="W93" i="106"/>
  <c r="S93" i="106"/>
  <c r="O93" i="106"/>
  <c r="K93" i="106"/>
  <c r="G93" i="106"/>
  <c r="BJ92" i="106"/>
  <c r="BF92" i="106"/>
  <c r="BB92" i="106"/>
  <c r="AN92" i="106"/>
  <c r="AJ92" i="106"/>
  <c r="AF92" i="106"/>
  <c r="S92" i="106"/>
  <c r="O92" i="106"/>
  <c r="K92" i="106"/>
  <c r="G92" i="106"/>
  <c r="BJ91" i="106"/>
  <c r="BF91" i="106"/>
  <c r="BB91" i="106"/>
  <c r="AN91" i="106"/>
  <c r="AJ91" i="106"/>
  <c r="AF91" i="106"/>
  <c r="S91" i="106"/>
  <c r="O91" i="106"/>
  <c r="K91" i="106"/>
  <c r="BJ90" i="106"/>
  <c r="BF90" i="106"/>
  <c r="BB90" i="106"/>
  <c r="AN90" i="106"/>
  <c r="AJ90" i="106"/>
  <c r="AF90" i="106"/>
  <c r="S90" i="106"/>
  <c r="O90" i="106"/>
  <c r="K90" i="106"/>
  <c r="BJ89" i="106"/>
  <c r="BF89" i="106"/>
  <c r="BB89" i="106"/>
  <c r="AN89" i="106"/>
  <c r="AJ89" i="106"/>
  <c r="AF89" i="106"/>
  <c r="S89" i="106"/>
  <c r="O89" i="106"/>
  <c r="K89" i="106"/>
  <c r="BJ88" i="106"/>
  <c r="BF88" i="106"/>
  <c r="BB88" i="106"/>
  <c r="AS88" i="106"/>
  <c r="AN88" i="106"/>
  <c r="AJ88" i="106"/>
  <c r="AF88" i="106"/>
  <c r="W88" i="106"/>
  <c r="S88" i="106"/>
  <c r="O88" i="106"/>
  <c r="K88" i="106"/>
  <c r="C88" i="106"/>
  <c r="BJ87" i="106"/>
  <c r="BF87" i="106"/>
  <c r="BB87" i="106"/>
  <c r="AS87" i="106"/>
  <c r="AN87" i="106"/>
  <c r="AJ87" i="106"/>
  <c r="AF87" i="106"/>
  <c r="W87" i="106"/>
  <c r="S87" i="106"/>
  <c r="O87" i="106"/>
  <c r="K87" i="106"/>
  <c r="C87" i="106"/>
  <c r="BJ86" i="106"/>
  <c r="BF86" i="106"/>
  <c r="BB86" i="106"/>
  <c r="AS86" i="106"/>
  <c r="AN86" i="106"/>
  <c r="AJ86" i="106"/>
  <c r="AF86" i="106"/>
  <c r="W86" i="106"/>
  <c r="S86" i="106"/>
  <c r="O86" i="106"/>
  <c r="K86" i="106"/>
  <c r="C86" i="106"/>
  <c r="BJ85" i="106"/>
  <c r="BF85" i="106"/>
  <c r="BB85" i="106"/>
  <c r="AW85" i="106"/>
  <c r="AS85" i="106"/>
  <c r="AN85" i="106"/>
  <c r="AJ85" i="106"/>
  <c r="AF85" i="106"/>
  <c r="AA85" i="106"/>
  <c r="W85" i="106"/>
  <c r="S85" i="106"/>
  <c r="O85" i="106"/>
  <c r="K85" i="106"/>
  <c r="G85" i="106"/>
  <c r="C85" i="106"/>
  <c r="BJ84" i="106"/>
  <c r="BF84" i="106"/>
  <c r="BB84" i="106"/>
  <c r="AW84" i="106"/>
  <c r="AS84" i="106"/>
  <c r="AN84" i="106"/>
  <c r="AJ84" i="106"/>
  <c r="AF84" i="106"/>
  <c r="AA84" i="106"/>
  <c r="W84" i="106"/>
  <c r="S84" i="106"/>
  <c r="O84" i="106"/>
  <c r="K84" i="106"/>
  <c r="G84" i="106"/>
  <c r="C84" i="106"/>
  <c r="BJ83" i="106"/>
  <c r="BF83" i="106"/>
  <c r="BB83" i="106"/>
  <c r="AW83" i="106"/>
  <c r="AS83" i="106"/>
  <c r="AN83" i="106"/>
  <c r="AJ83" i="106"/>
  <c r="AF83" i="106"/>
  <c r="AA83" i="106"/>
  <c r="W83" i="106"/>
  <c r="S83" i="106"/>
  <c r="O83" i="106"/>
  <c r="K83" i="106"/>
  <c r="G83" i="106"/>
  <c r="C83" i="106"/>
  <c r="AN74" i="106"/>
  <c r="AN73" i="106"/>
  <c r="AN72" i="106"/>
  <c r="AN71" i="106"/>
  <c r="AN70" i="106"/>
  <c r="AV69" i="106"/>
  <c r="AN69" i="106"/>
  <c r="AV68" i="106"/>
  <c r="AN68" i="106"/>
  <c r="K68" i="106"/>
  <c r="AV67" i="106"/>
  <c r="AN67" i="106"/>
  <c r="K67" i="106"/>
  <c r="AV66" i="106"/>
  <c r="AN66" i="106"/>
  <c r="AJ66" i="106"/>
  <c r="K66" i="106"/>
  <c r="AV65" i="106"/>
  <c r="AN65" i="106"/>
  <c r="AJ65" i="106"/>
  <c r="X65" i="106"/>
  <c r="K65" i="106"/>
  <c r="AV64" i="106"/>
  <c r="AN64" i="106"/>
  <c r="AJ64" i="106"/>
  <c r="X64" i="106"/>
  <c r="K64" i="106"/>
  <c r="AV63" i="106"/>
  <c r="AN63" i="106"/>
  <c r="AJ63" i="106"/>
  <c r="X63" i="106"/>
  <c r="K63" i="106"/>
  <c r="AZ62" i="106"/>
  <c r="AV62" i="106"/>
  <c r="AR62" i="106"/>
  <c r="AN62" i="106"/>
  <c r="AJ62" i="106"/>
  <c r="X62" i="106"/>
  <c r="K62" i="106"/>
  <c r="G62" i="106"/>
  <c r="C62" i="106"/>
  <c r="AZ61" i="106"/>
  <c r="AV61" i="106"/>
  <c r="AR61" i="106"/>
  <c r="AN61" i="106"/>
  <c r="AJ61" i="106"/>
  <c r="X61" i="106"/>
  <c r="K61" i="106"/>
  <c r="G61" i="106"/>
  <c r="C61" i="106"/>
  <c r="AZ60" i="106"/>
  <c r="BA60" i="106" s="1"/>
  <c r="AV60" i="106"/>
  <c r="AR60" i="106"/>
  <c r="AN60" i="106"/>
  <c r="AJ60" i="106"/>
  <c r="X60" i="106"/>
  <c r="K60" i="106"/>
  <c r="G60" i="106"/>
  <c r="C60" i="106"/>
  <c r="AZ59" i="106"/>
  <c r="AV59" i="106"/>
  <c r="AR59" i="106"/>
  <c r="AN59" i="106"/>
  <c r="AJ59" i="106"/>
  <c r="AF59" i="106"/>
  <c r="X59" i="106"/>
  <c r="O59" i="106"/>
  <c r="K59" i="106"/>
  <c r="G59" i="106"/>
  <c r="C59" i="106"/>
  <c r="AZ58" i="106"/>
  <c r="AV58" i="106"/>
  <c r="AR58" i="106"/>
  <c r="AN58" i="106"/>
  <c r="AJ58" i="106"/>
  <c r="AF58" i="106"/>
  <c r="X58" i="106"/>
  <c r="O58" i="106"/>
  <c r="K58" i="106"/>
  <c r="G58" i="106"/>
  <c r="C58" i="106"/>
  <c r="AZ57" i="106"/>
  <c r="AV57" i="106"/>
  <c r="AR57" i="106"/>
  <c r="AN57" i="106"/>
  <c r="AJ57" i="106"/>
  <c r="AF57" i="106"/>
  <c r="X57" i="106"/>
  <c r="O57" i="106"/>
  <c r="K57" i="106"/>
  <c r="G57" i="106"/>
  <c r="C57" i="106"/>
  <c r="BD56" i="106"/>
  <c r="AZ56" i="106"/>
  <c r="AV56" i="106"/>
  <c r="AR56" i="106"/>
  <c r="AN56" i="106"/>
  <c r="AJ56" i="106"/>
  <c r="AF56" i="106"/>
  <c r="AB56" i="106"/>
  <c r="X56" i="106"/>
  <c r="O56" i="106"/>
  <c r="K56" i="106"/>
  <c r="G56" i="106"/>
  <c r="C56" i="106"/>
  <c r="BD55" i="106"/>
  <c r="AZ55" i="106"/>
  <c r="AV55" i="106"/>
  <c r="AR55" i="106"/>
  <c r="AN55" i="106"/>
  <c r="AJ55" i="106"/>
  <c r="AF55" i="106"/>
  <c r="AB55" i="106"/>
  <c r="X55" i="106"/>
  <c r="O55" i="106"/>
  <c r="K55" i="106"/>
  <c r="G55" i="106"/>
  <c r="C55" i="106"/>
  <c r="BD54" i="106"/>
  <c r="AZ54" i="106"/>
  <c r="AV54" i="106"/>
  <c r="AR54" i="106"/>
  <c r="AN54" i="106"/>
  <c r="AJ54" i="106"/>
  <c r="AF54" i="106"/>
  <c r="AB54" i="106"/>
  <c r="X54" i="106"/>
  <c r="S54" i="106"/>
  <c r="O54" i="106"/>
  <c r="K54" i="106"/>
  <c r="G54" i="106"/>
  <c r="C54" i="106"/>
  <c r="BD53" i="106"/>
  <c r="AZ53" i="106"/>
  <c r="AV53" i="106"/>
  <c r="AR53" i="106"/>
  <c r="AN53" i="106"/>
  <c r="AJ53" i="106"/>
  <c r="AF53" i="106"/>
  <c r="AB53" i="106"/>
  <c r="X53" i="106"/>
  <c r="S53" i="106"/>
  <c r="O53" i="106"/>
  <c r="K53" i="106"/>
  <c r="G53" i="106"/>
  <c r="C53" i="106"/>
  <c r="BD52" i="106"/>
  <c r="AZ52" i="106"/>
  <c r="AV52" i="106"/>
  <c r="AR52" i="106"/>
  <c r="AN52" i="106"/>
  <c r="AJ52" i="106"/>
  <c r="AF52" i="106"/>
  <c r="AB52" i="106"/>
  <c r="X52" i="106"/>
  <c r="S52" i="106"/>
  <c r="O52" i="106"/>
  <c r="K52" i="106"/>
  <c r="G52" i="106"/>
  <c r="C52" i="106"/>
  <c r="BD51" i="106"/>
  <c r="AZ51" i="106"/>
  <c r="AV51" i="106"/>
  <c r="AR51" i="106"/>
  <c r="AN51" i="106"/>
  <c r="AJ51" i="106"/>
  <c r="AF51" i="106"/>
  <c r="AB51" i="106"/>
  <c r="X51" i="106"/>
  <c r="S51" i="106"/>
  <c r="O51" i="106"/>
  <c r="K51" i="106"/>
  <c r="G51" i="106"/>
  <c r="C51" i="106"/>
  <c r="AA45" i="106"/>
  <c r="AA44" i="106"/>
  <c r="AA43" i="106"/>
  <c r="AA42" i="106"/>
  <c r="K42" i="106"/>
  <c r="AA41" i="106"/>
  <c r="S41" i="106"/>
  <c r="K41" i="106"/>
  <c r="C41" i="106"/>
  <c r="AA40" i="106"/>
  <c r="S40" i="106"/>
  <c r="T40" i="106" s="1"/>
  <c r="K40" i="106"/>
  <c r="C40" i="106"/>
  <c r="AM39" i="106"/>
  <c r="AI39" i="106"/>
  <c r="AE39" i="106"/>
  <c r="AA39" i="106"/>
  <c r="S39" i="106"/>
  <c r="T39" i="106" s="1"/>
  <c r="O39" i="106"/>
  <c r="K39" i="106"/>
  <c r="C39" i="106"/>
  <c r="AQ38" i="106"/>
  <c r="AM38" i="106"/>
  <c r="AI38" i="106"/>
  <c r="AE38" i="106"/>
  <c r="AA38" i="106"/>
  <c r="W38" i="106"/>
  <c r="S38" i="106"/>
  <c r="T38" i="106" s="1"/>
  <c r="O38" i="106"/>
  <c r="K38" i="106"/>
  <c r="C38" i="106"/>
  <c r="AQ37" i="106"/>
  <c r="AM37" i="106"/>
  <c r="AI37" i="106"/>
  <c r="AE37" i="106"/>
  <c r="AA37" i="106"/>
  <c r="W37" i="106"/>
  <c r="S37" i="106"/>
  <c r="T37" i="106" s="1"/>
  <c r="O37" i="106"/>
  <c r="K37" i="106"/>
  <c r="G37" i="106"/>
  <c r="C37" i="106"/>
  <c r="AQ36" i="106"/>
  <c r="AM36" i="106"/>
  <c r="AI36" i="106"/>
  <c r="AE36" i="106"/>
  <c r="AA36" i="106"/>
  <c r="W36" i="106"/>
  <c r="S36" i="106"/>
  <c r="T36" i="106" s="1"/>
  <c r="O36" i="106"/>
  <c r="K36" i="106"/>
  <c r="G36" i="106"/>
  <c r="C36" i="106"/>
  <c r="C103" i="105"/>
  <c r="C102" i="105"/>
  <c r="BB100" i="105"/>
  <c r="AS100" i="105"/>
  <c r="AF100" i="105"/>
  <c r="W100" i="105"/>
  <c r="K100" i="105"/>
  <c r="BB99" i="105"/>
  <c r="AS99" i="105"/>
  <c r="AF99" i="105"/>
  <c r="W99" i="105"/>
  <c r="K99" i="105"/>
  <c r="BB98" i="105"/>
  <c r="AF98" i="105"/>
  <c r="K98" i="105"/>
  <c r="BB97" i="105"/>
  <c r="AF97" i="105"/>
  <c r="K97" i="105"/>
  <c r="C97" i="105"/>
  <c r="BB96" i="105"/>
  <c r="AW96" i="105"/>
  <c r="AF96" i="105"/>
  <c r="AA96" i="105"/>
  <c r="K96" i="105"/>
  <c r="C96" i="105"/>
  <c r="BB95" i="105"/>
  <c r="AW95" i="105"/>
  <c r="AF95" i="105"/>
  <c r="AA95" i="105"/>
  <c r="K95" i="105"/>
  <c r="G95" i="105"/>
  <c r="BJ94" i="105"/>
  <c r="BF94" i="105"/>
  <c r="BB94" i="105"/>
  <c r="AW94" i="105"/>
  <c r="AS94" i="105"/>
  <c r="AN94" i="105"/>
  <c r="AJ94" i="105"/>
  <c r="AF94" i="105"/>
  <c r="AA94" i="105"/>
  <c r="W94" i="105"/>
  <c r="S94" i="105"/>
  <c r="O94" i="105"/>
  <c r="K94" i="105"/>
  <c r="G94" i="105"/>
  <c r="BJ93" i="105"/>
  <c r="BF93" i="105"/>
  <c r="BB93" i="105"/>
  <c r="AW93" i="105"/>
  <c r="AS93" i="105"/>
  <c r="AN93" i="105"/>
  <c r="AJ93" i="105"/>
  <c r="AF93" i="105"/>
  <c r="AA93" i="105"/>
  <c r="W93" i="105"/>
  <c r="S93" i="105"/>
  <c r="O93" i="105"/>
  <c r="K93" i="105"/>
  <c r="G93" i="105"/>
  <c r="BJ92" i="105"/>
  <c r="BF92" i="105"/>
  <c r="BB92" i="105"/>
  <c r="AN92" i="105"/>
  <c r="AJ92" i="105"/>
  <c r="AF92" i="105"/>
  <c r="S92" i="105"/>
  <c r="O92" i="105"/>
  <c r="K92" i="105"/>
  <c r="G92" i="105"/>
  <c r="BJ91" i="105"/>
  <c r="BF91" i="105"/>
  <c r="BB91" i="105"/>
  <c r="AN91" i="105"/>
  <c r="AJ91" i="105"/>
  <c r="AF91" i="105"/>
  <c r="S91" i="105"/>
  <c r="O91" i="105"/>
  <c r="K91" i="105"/>
  <c r="BJ90" i="105"/>
  <c r="BF90" i="105"/>
  <c r="BB90" i="105"/>
  <c r="AN90" i="105"/>
  <c r="AJ90" i="105"/>
  <c r="AF90" i="105"/>
  <c r="S90" i="105"/>
  <c r="O90" i="105"/>
  <c r="K90" i="105"/>
  <c r="BJ89" i="105"/>
  <c r="BF89" i="105"/>
  <c r="BB89" i="105"/>
  <c r="AN89" i="105"/>
  <c r="AJ89" i="105"/>
  <c r="AF89" i="105"/>
  <c r="S89" i="105"/>
  <c r="O89" i="105"/>
  <c r="K89" i="105"/>
  <c r="BJ88" i="105"/>
  <c r="BF88" i="105"/>
  <c r="BB88" i="105"/>
  <c r="AS88" i="105"/>
  <c r="AN88" i="105"/>
  <c r="AJ88" i="105"/>
  <c r="AF88" i="105"/>
  <c r="W88" i="105"/>
  <c r="S88" i="105"/>
  <c r="O88" i="105"/>
  <c r="K88" i="105"/>
  <c r="C88" i="105"/>
  <c r="BJ87" i="105"/>
  <c r="BF87" i="105"/>
  <c r="BB87" i="105"/>
  <c r="AS87" i="105"/>
  <c r="AN87" i="105"/>
  <c r="AJ87" i="105"/>
  <c r="AF87" i="105"/>
  <c r="W87" i="105"/>
  <c r="S87" i="105"/>
  <c r="O87" i="105"/>
  <c r="K87" i="105"/>
  <c r="C87" i="105"/>
  <c r="BJ86" i="105"/>
  <c r="BF86" i="105"/>
  <c r="BB86" i="105"/>
  <c r="AS86" i="105"/>
  <c r="AN86" i="105"/>
  <c r="AJ86" i="105"/>
  <c r="AF86" i="105"/>
  <c r="W86" i="105"/>
  <c r="S86" i="105"/>
  <c r="O86" i="105"/>
  <c r="K86" i="105"/>
  <c r="C86" i="105"/>
  <c r="BJ85" i="105"/>
  <c r="BF85" i="105"/>
  <c r="BB85" i="105"/>
  <c r="AW85" i="105"/>
  <c r="AS85" i="105"/>
  <c r="AN85" i="105"/>
  <c r="AJ85" i="105"/>
  <c r="AF85" i="105"/>
  <c r="AA85" i="105"/>
  <c r="W85" i="105"/>
  <c r="S85" i="105"/>
  <c r="O85" i="105"/>
  <c r="K85" i="105"/>
  <c r="G85" i="105"/>
  <c r="C85" i="105"/>
  <c r="BJ84" i="105"/>
  <c r="BF84" i="105"/>
  <c r="BB84" i="105"/>
  <c r="AW84" i="105"/>
  <c r="AS84" i="105"/>
  <c r="AN84" i="105"/>
  <c r="AJ84" i="105"/>
  <c r="AF84" i="105"/>
  <c r="AA84" i="105"/>
  <c r="W84" i="105"/>
  <c r="S84" i="105"/>
  <c r="O84" i="105"/>
  <c r="K84" i="105"/>
  <c r="G84" i="105"/>
  <c r="C84" i="105"/>
  <c r="BJ83" i="105"/>
  <c r="BF83" i="105"/>
  <c r="BB83" i="105"/>
  <c r="AW83" i="105"/>
  <c r="AS83" i="105"/>
  <c r="AN83" i="105"/>
  <c r="AJ83" i="105"/>
  <c r="AF83" i="105"/>
  <c r="AA83" i="105"/>
  <c r="W83" i="105"/>
  <c r="S83" i="105"/>
  <c r="O83" i="105"/>
  <c r="K83" i="105"/>
  <c r="G83" i="105"/>
  <c r="C83" i="105"/>
  <c r="AN74" i="105"/>
  <c r="AN73" i="105"/>
  <c r="AN72" i="105"/>
  <c r="AN71" i="105"/>
  <c r="AN70" i="105"/>
  <c r="AV69" i="105"/>
  <c r="AN69" i="105"/>
  <c r="AV68" i="105"/>
  <c r="AN68" i="105"/>
  <c r="K68" i="105"/>
  <c r="AV67" i="105"/>
  <c r="AN67" i="105"/>
  <c r="K67" i="105"/>
  <c r="AV66" i="105"/>
  <c r="AN66" i="105"/>
  <c r="AJ66" i="105"/>
  <c r="K66" i="105"/>
  <c r="AV65" i="105"/>
  <c r="AN65" i="105"/>
  <c r="AJ65" i="105"/>
  <c r="X65" i="105"/>
  <c r="K65" i="105"/>
  <c r="AV64" i="105"/>
  <c r="AN64" i="105"/>
  <c r="AJ64" i="105"/>
  <c r="X64" i="105"/>
  <c r="K64" i="105"/>
  <c r="AV63" i="105"/>
  <c r="AN63" i="105"/>
  <c r="AJ63" i="105"/>
  <c r="X63" i="105"/>
  <c r="K63" i="105"/>
  <c r="AZ62" i="105"/>
  <c r="AV62" i="105"/>
  <c r="AR62" i="105"/>
  <c r="AN62" i="105"/>
  <c r="AJ62" i="105"/>
  <c r="X62" i="105"/>
  <c r="K62" i="105"/>
  <c r="G62" i="105"/>
  <c r="C62" i="105"/>
  <c r="AZ61" i="105"/>
  <c r="AV61" i="105"/>
  <c r="AR61" i="105"/>
  <c r="AN61" i="105"/>
  <c r="AJ61" i="105"/>
  <c r="X61" i="105"/>
  <c r="K61" i="105"/>
  <c r="G61" i="105"/>
  <c r="C61" i="105"/>
  <c r="AZ60" i="105"/>
  <c r="BA60" i="105" s="1"/>
  <c r="AV60" i="105"/>
  <c r="AR60" i="105"/>
  <c r="AN60" i="105"/>
  <c r="AJ60" i="105"/>
  <c r="X60" i="105"/>
  <c r="K60" i="105"/>
  <c r="G60" i="105"/>
  <c r="C60" i="105"/>
  <c r="AZ59" i="105"/>
  <c r="AV59" i="105"/>
  <c r="AR59" i="105"/>
  <c r="AN59" i="105"/>
  <c r="AJ59" i="105"/>
  <c r="AF59" i="105"/>
  <c r="X59" i="105"/>
  <c r="O59" i="105"/>
  <c r="K59" i="105"/>
  <c r="G59" i="105"/>
  <c r="C59" i="105"/>
  <c r="AZ58" i="105"/>
  <c r="AV58" i="105"/>
  <c r="AR58" i="105"/>
  <c r="AN58" i="105"/>
  <c r="AJ58" i="105"/>
  <c r="AF58" i="105"/>
  <c r="X58" i="105"/>
  <c r="O58" i="105"/>
  <c r="K58" i="105"/>
  <c r="G58" i="105"/>
  <c r="C58" i="105"/>
  <c r="AZ57" i="105"/>
  <c r="AV57" i="105"/>
  <c r="AR57" i="105"/>
  <c r="AN57" i="105"/>
  <c r="AJ57" i="105"/>
  <c r="AF57" i="105"/>
  <c r="X57" i="105"/>
  <c r="O57" i="105"/>
  <c r="K57" i="105"/>
  <c r="G57" i="105"/>
  <c r="C57" i="105"/>
  <c r="BD56" i="105"/>
  <c r="AZ56" i="105"/>
  <c r="AV56" i="105"/>
  <c r="AR56" i="105"/>
  <c r="AN56" i="105"/>
  <c r="AJ56" i="105"/>
  <c r="AF56" i="105"/>
  <c r="AB56" i="105"/>
  <c r="X56" i="105"/>
  <c r="O56" i="105"/>
  <c r="K56" i="105"/>
  <c r="G56" i="105"/>
  <c r="C56" i="105"/>
  <c r="BD55" i="105"/>
  <c r="AZ55" i="105"/>
  <c r="AV55" i="105"/>
  <c r="AR55" i="105"/>
  <c r="AN55" i="105"/>
  <c r="AJ55" i="105"/>
  <c r="AF55" i="105"/>
  <c r="AB55" i="105"/>
  <c r="X55" i="105"/>
  <c r="O55" i="105"/>
  <c r="K55" i="105"/>
  <c r="G55" i="105"/>
  <c r="C55" i="105"/>
  <c r="BD54" i="105"/>
  <c r="AZ54" i="105"/>
  <c r="AV54" i="105"/>
  <c r="AR54" i="105"/>
  <c r="AN54" i="105"/>
  <c r="AJ54" i="105"/>
  <c r="AF54" i="105"/>
  <c r="AB54" i="105"/>
  <c r="X54" i="105"/>
  <c r="S54" i="105"/>
  <c r="O54" i="105"/>
  <c r="K54" i="105"/>
  <c r="G54" i="105"/>
  <c r="C54" i="105"/>
  <c r="BD53" i="105"/>
  <c r="AZ53" i="105"/>
  <c r="AV53" i="105"/>
  <c r="AR53" i="105"/>
  <c r="AN53" i="105"/>
  <c r="AJ53" i="105"/>
  <c r="AF53" i="105"/>
  <c r="AB53" i="105"/>
  <c r="X53" i="105"/>
  <c r="S53" i="105"/>
  <c r="O53" i="105"/>
  <c r="K53" i="105"/>
  <c r="G53" i="105"/>
  <c r="C53" i="105"/>
  <c r="BD52" i="105"/>
  <c r="AZ52" i="105"/>
  <c r="AV52" i="105"/>
  <c r="AR52" i="105"/>
  <c r="AN52" i="105"/>
  <c r="AJ52" i="105"/>
  <c r="AF52" i="105"/>
  <c r="AB52" i="105"/>
  <c r="X52" i="105"/>
  <c r="S52" i="105"/>
  <c r="O52" i="105"/>
  <c r="K52" i="105"/>
  <c r="G52" i="105"/>
  <c r="C52" i="105"/>
  <c r="BD51" i="105"/>
  <c r="AZ51" i="105"/>
  <c r="AV51" i="105"/>
  <c r="AR51" i="105"/>
  <c r="AN51" i="105"/>
  <c r="AJ51" i="105"/>
  <c r="AF51" i="105"/>
  <c r="AB51" i="105"/>
  <c r="X51" i="105"/>
  <c r="S51" i="105"/>
  <c r="O51" i="105"/>
  <c r="K51" i="105"/>
  <c r="G51" i="105"/>
  <c r="C51" i="105"/>
  <c r="AA45" i="105"/>
  <c r="AA44" i="105"/>
  <c r="AA43" i="105"/>
  <c r="AA42" i="105"/>
  <c r="K42" i="105"/>
  <c r="AA41" i="105"/>
  <c r="S41" i="105"/>
  <c r="K41" i="105"/>
  <c r="C41" i="105"/>
  <c r="AA40" i="105"/>
  <c r="S40" i="105"/>
  <c r="T40" i="105" s="1"/>
  <c r="K40" i="105"/>
  <c r="C40" i="105"/>
  <c r="AM39" i="105"/>
  <c r="AI39" i="105"/>
  <c r="AE39" i="105"/>
  <c r="AA39" i="105"/>
  <c r="S39" i="105"/>
  <c r="T39" i="105" s="1"/>
  <c r="O39" i="105"/>
  <c r="K39" i="105"/>
  <c r="C39" i="105"/>
  <c r="AQ38" i="105"/>
  <c r="AM38" i="105"/>
  <c r="AI38" i="105"/>
  <c r="AE38" i="105"/>
  <c r="AA38" i="105"/>
  <c r="W38" i="105"/>
  <c r="S38" i="105"/>
  <c r="T38" i="105" s="1"/>
  <c r="O38" i="105"/>
  <c r="K38" i="105"/>
  <c r="C38" i="105"/>
  <c r="AQ37" i="105"/>
  <c r="AM37" i="105"/>
  <c r="AI37" i="105"/>
  <c r="AE37" i="105"/>
  <c r="AA37" i="105"/>
  <c r="W37" i="105"/>
  <c r="S37" i="105"/>
  <c r="T37" i="105" s="1"/>
  <c r="O37" i="105"/>
  <c r="K37" i="105"/>
  <c r="G37" i="105"/>
  <c r="C37" i="105"/>
  <c r="AQ36" i="105"/>
  <c r="AM36" i="105"/>
  <c r="AI36" i="105"/>
  <c r="AE36" i="105"/>
  <c r="AA36" i="105"/>
  <c r="W36" i="105"/>
  <c r="S36" i="105"/>
  <c r="T36" i="105" s="1"/>
  <c r="O36" i="105"/>
  <c r="K36" i="105"/>
  <c r="G36" i="105"/>
  <c r="C36" i="105"/>
  <c r="C103" i="104"/>
  <c r="C102" i="104"/>
  <c r="BB100" i="104"/>
  <c r="AS100" i="104"/>
  <c r="AF100" i="104"/>
  <c r="W100" i="104"/>
  <c r="K100" i="104"/>
  <c r="BB99" i="104"/>
  <c r="AS99" i="104"/>
  <c r="AF99" i="104"/>
  <c r="W99" i="104"/>
  <c r="K99" i="104"/>
  <c r="BB98" i="104"/>
  <c r="AF98" i="104"/>
  <c r="K98" i="104"/>
  <c r="BB97" i="104"/>
  <c r="AF97" i="104"/>
  <c r="K97" i="104"/>
  <c r="C97" i="104"/>
  <c r="BB96" i="104"/>
  <c r="AW96" i="104"/>
  <c r="AF96" i="104"/>
  <c r="AA96" i="104"/>
  <c r="K96" i="104"/>
  <c r="C96" i="104"/>
  <c r="BB95" i="104"/>
  <c r="AW95" i="104"/>
  <c r="AF95" i="104"/>
  <c r="AA95" i="104"/>
  <c r="K95" i="104"/>
  <c r="G95" i="104"/>
  <c r="BJ94" i="104"/>
  <c r="BF94" i="104"/>
  <c r="BB94" i="104"/>
  <c r="AW94" i="104"/>
  <c r="AS94" i="104"/>
  <c r="AN94" i="104"/>
  <c r="AJ94" i="104"/>
  <c r="AF94" i="104"/>
  <c r="AA94" i="104"/>
  <c r="W94" i="104"/>
  <c r="S94" i="104"/>
  <c r="O94" i="104"/>
  <c r="K94" i="104"/>
  <c r="G94" i="104"/>
  <c r="BJ93" i="104"/>
  <c r="BF93" i="104"/>
  <c r="BB93" i="104"/>
  <c r="AW93" i="104"/>
  <c r="AS93" i="104"/>
  <c r="AN93" i="104"/>
  <c r="AJ93" i="104"/>
  <c r="AF93" i="104"/>
  <c r="AA93" i="104"/>
  <c r="W93" i="104"/>
  <c r="S93" i="104"/>
  <c r="O93" i="104"/>
  <c r="K93" i="104"/>
  <c r="G93" i="104"/>
  <c r="BJ92" i="104"/>
  <c r="BF92" i="104"/>
  <c r="BB92" i="104"/>
  <c r="AN92" i="104"/>
  <c r="AJ92" i="104"/>
  <c r="AF92" i="104"/>
  <c r="S92" i="104"/>
  <c r="O92" i="104"/>
  <c r="K92" i="104"/>
  <c r="G92" i="104"/>
  <c r="BJ91" i="104"/>
  <c r="BF91" i="104"/>
  <c r="BB91" i="104"/>
  <c r="AN91" i="104"/>
  <c r="AJ91" i="104"/>
  <c r="AF91" i="104"/>
  <c r="S91" i="104"/>
  <c r="O91" i="104"/>
  <c r="K91" i="104"/>
  <c r="BJ90" i="104"/>
  <c r="BF90" i="104"/>
  <c r="BB90" i="104"/>
  <c r="AN90" i="104"/>
  <c r="AJ90" i="104"/>
  <c r="AF90" i="104"/>
  <c r="S90" i="104"/>
  <c r="O90" i="104"/>
  <c r="K90" i="104"/>
  <c r="BJ89" i="104"/>
  <c r="BF89" i="104"/>
  <c r="BB89" i="104"/>
  <c r="AN89" i="104"/>
  <c r="AJ89" i="104"/>
  <c r="AF89" i="104"/>
  <c r="S89" i="104"/>
  <c r="O89" i="104"/>
  <c r="K89" i="104"/>
  <c r="BJ88" i="104"/>
  <c r="BF88" i="104"/>
  <c r="BB88" i="104"/>
  <c r="AS88" i="104"/>
  <c r="AN88" i="104"/>
  <c r="AJ88" i="104"/>
  <c r="AF88" i="104"/>
  <c r="W88" i="104"/>
  <c r="S88" i="104"/>
  <c r="O88" i="104"/>
  <c r="K88" i="104"/>
  <c r="C88" i="104"/>
  <c r="BJ87" i="104"/>
  <c r="BF87" i="104"/>
  <c r="BB87" i="104"/>
  <c r="AS87" i="104"/>
  <c r="AN87" i="104"/>
  <c r="AJ87" i="104"/>
  <c r="AF87" i="104"/>
  <c r="W87" i="104"/>
  <c r="S87" i="104"/>
  <c r="O87" i="104"/>
  <c r="K87" i="104"/>
  <c r="C87" i="104"/>
  <c r="BJ86" i="104"/>
  <c r="BF86" i="104"/>
  <c r="BB86" i="104"/>
  <c r="AS86" i="104"/>
  <c r="AN86" i="104"/>
  <c r="AJ86" i="104"/>
  <c r="AF86" i="104"/>
  <c r="W86" i="104"/>
  <c r="S86" i="104"/>
  <c r="O86" i="104"/>
  <c r="K86" i="104"/>
  <c r="C86" i="104"/>
  <c r="BJ85" i="104"/>
  <c r="BF85" i="104"/>
  <c r="BB85" i="104"/>
  <c r="AW85" i="104"/>
  <c r="AS85" i="104"/>
  <c r="AN85" i="104"/>
  <c r="AJ85" i="104"/>
  <c r="AF85" i="104"/>
  <c r="AA85" i="104"/>
  <c r="W85" i="104"/>
  <c r="S85" i="104"/>
  <c r="O85" i="104"/>
  <c r="K85" i="104"/>
  <c r="G85" i="104"/>
  <c r="C85" i="104"/>
  <c r="BJ84" i="104"/>
  <c r="BF84" i="104"/>
  <c r="BB84" i="104"/>
  <c r="AW84" i="104"/>
  <c r="AS84" i="104"/>
  <c r="AN84" i="104"/>
  <c r="AJ84" i="104"/>
  <c r="AF84" i="104"/>
  <c r="AA84" i="104"/>
  <c r="W84" i="104"/>
  <c r="S84" i="104"/>
  <c r="O84" i="104"/>
  <c r="K84" i="104"/>
  <c r="G84" i="104"/>
  <c r="C84" i="104"/>
  <c r="BJ83" i="104"/>
  <c r="BF83" i="104"/>
  <c r="BB83" i="104"/>
  <c r="AW83" i="104"/>
  <c r="AS83" i="104"/>
  <c r="AN83" i="104"/>
  <c r="AJ83" i="104"/>
  <c r="AF83" i="104"/>
  <c r="AA83" i="104"/>
  <c r="W83" i="104"/>
  <c r="S83" i="104"/>
  <c r="O83" i="104"/>
  <c r="K83" i="104"/>
  <c r="G83" i="104"/>
  <c r="C83" i="104"/>
  <c r="AN74" i="104"/>
  <c r="AN73" i="104"/>
  <c r="AN72" i="104"/>
  <c r="AN71" i="104"/>
  <c r="AN70" i="104"/>
  <c r="AV69" i="104"/>
  <c r="AN69" i="104"/>
  <c r="AV68" i="104"/>
  <c r="AN68" i="104"/>
  <c r="K68" i="104"/>
  <c r="AV67" i="104"/>
  <c r="AN67" i="104"/>
  <c r="K67" i="104"/>
  <c r="AV66" i="104"/>
  <c r="AN66" i="104"/>
  <c r="AJ66" i="104"/>
  <c r="K66" i="104"/>
  <c r="AV65" i="104"/>
  <c r="AN65" i="104"/>
  <c r="AJ65" i="104"/>
  <c r="X65" i="104"/>
  <c r="K65" i="104"/>
  <c r="AV64" i="104"/>
  <c r="AN64" i="104"/>
  <c r="AJ64" i="104"/>
  <c r="X64" i="104"/>
  <c r="K64" i="104"/>
  <c r="AV63" i="104"/>
  <c r="AN63" i="104"/>
  <c r="AJ63" i="104"/>
  <c r="X63" i="104"/>
  <c r="K63" i="104"/>
  <c r="AZ62" i="104"/>
  <c r="AV62" i="104"/>
  <c r="AR62" i="104"/>
  <c r="AN62" i="104"/>
  <c r="AJ62" i="104"/>
  <c r="X62" i="104"/>
  <c r="K62" i="104"/>
  <c r="G62" i="104"/>
  <c r="C62" i="104"/>
  <c r="AZ61" i="104"/>
  <c r="AV61" i="104"/>
  <c r="AR61" i="104"/>
  <c r="AN61" i="104"/>
  <c r="AJ61" i="104"/>
  <c r="X61" i="104"/>
  <c r="K61" i="104"/>
  <c r="G61" i="104"/>
  <c r="C61" i="104"/>
  <c r="AZ60" i="104"/>
  <c r="BA60" i="104" s="1"/>
  <c r="AV60" i="104"/>
  <c r="AR60" i="104"/>
  <c r="AN60" i="104"/>
  <c r="AJ60" i="104"/>
  <c r="X60" i="104"/>
  <c r="K60" i="104"/>
  <c r="G60" i="104"/>
  <c r="C60" i="104"/>
  <c r="AZ59" i="104"/>
  <c r="AV59" i="104"/>
  <c r="AR59" i="104"/>
  <c r="AN59" i="104"/>
  <c r="AJ59" i="104"/>
  <c r="AF59" i="104"/>
  <c r="X59" i="104"/>
  <c r="O59" i="104"/>
  <c r="K59" i="104"/>
  <c r="G59" i="104"/>
  <c r="C59" i="104"/>
  <c r="AZ58" i="104"/>
  <c r="AV58" i="104"/>
  <c r="AR58" i="104"/>
  <c r="AN58" i="104"/>
  <c r="AJ58" i="104"/>
  <c r="AF58" i="104"/>
  <c r="X58" i="104"/>
  <c r="O58" i="104"/>
  <c r="K58" i="104"/>
  <c r="G58" i="104"/>
  <c r="C58" i="104"/>
  <c r="AZ57" i="104"/>
  <c r="AV57" i="104"/>
  <c r="AR57" i="104"/>
  <c r="AN57" i="104"/>
  <c r="AJ57" i="104"/>
  <c r="AF57" i="104"/>
  <c r="X57" i="104"/>
  <c r="O57" i="104"/>
  <c r="K57" i="104"/>
  <c r="G57" i="104"/>
  <c r="C57" i="104"/>
  <c r="BD56" i="104"/>
  <c r="AZ56" i="104"/>
  <c r="AV56" i="104"/>
  <c r="AR56" i="104"/>
  <c r="AN56" i="104"/>
  <c r="AJ56" i="104"/>
  <c r="AF56" i="104"/>
  <c r="AB56" i="104"/>
  <c r="X56" i="104"/>
  <c r="O56" i="104"/>
  <c r="K56" i="104"/>
  <c r="G56" i="104"/>
  <c r="C56" i="104"/>
  <c r="BD55" i="104"/>
  <c r="AZ55" i="104"/>
  <c r="AV55" i="104"/>
  <c r="AR55" i="104"/>
  <c r="AN55" i="104"/>
  <c r="AJ55" i="104"/>
  <c r="AF55" i="104"/>
  <c r="AB55" i="104"/>
  <c r="X55" i="104"/>
  <c r="O55" i="104"/>
  <c r="K55" i="104"/>
  <c r="G55" i="104"/>
  <c r="C55" i="104"/>
  <c r="BD54" i="104"/>
  <c r="AZ54" i="104"/>
  <c r="AV54" i="104"/>
  <c r="AR54" i="104"/>
  <c r="AN54" i="104"/>
  <c r="AJ54" i="104"/>
  <c r="AF54" i="104"/>
  <c r="AB54" i="104"/>
  <c r="X54" i="104"/>
  <c r="S54" i="104"/>
  <c r="O54" i="104"/>
  <c r="K54" i="104"/>
  <c r="G54" i="104"/>
  <c r="C54" i="104"/>
  <c r="BD53" i="104"/>
  <c r="AZ53" i="104"/>
  <c r="AV53" i="104"/>
  <c r="AR53" i="104"/>
  <c r="AN53" i="104"/>
  <c r="AJ53" i="104"/>
  <c r="AF53" i="104"/>
  <c r="AB53" i="104"/>
  <c r="X53" i="104"/>
  <c r="S53" i="104"/>
  <c r="O53" i="104"/>
  <c r="K53" i="104"/>
  <c r="G53" i="104"/>
  <c r="C53" i="104"/>
  <c r="BD52" i="104"/>
  <c r="AZ52" i="104"/>
  <c r="AV52" i="104"/>
  <c r="AR52" i="104"/>
  <c r="AN52" i="104"/>
  <c r="AJ52" i="104"/>
  <c r="AF52" i="104"/>
  <c r="AB52" i="104"/>
  <c r="X52" i="104"/>
  <c r="S52" i="104"/>
  <c r="O52" i="104"/>
  <c r="K52" i="104"/>
  <c r="G52" i="104"/>
  <c r="C52" i="104"/>
  <c r="BD51" i="104"/>
  <c r="AZ51" i="104"/>
  <c r="AV51" i="104"/>
  <c r="AR51" i="104"/>
  <c r="AN51" i="104"/>
  <c r="AJ51" i="104"/>
  <c r="AF51" i="104"/>
  <c r="AB51" i="104"/>
  <c r="X51" i="104"/>
  <c r="S51" i="104"/>
  <c r="O51" i="104"/>
  <c r="K51" i="104"/>
  <c r="G51" i="104"/>
  <c r="C51" i="104"/>
  <c r="AA45" i="104"/>
  <c r="AA44" i="104"/>
  <c r="AA43" i="104"/>
  <c r="AA42" i="104"/>
  <c r="K42" i="104"/>
  <c r="AA41" i="104"/>
  <c r="S41" i="104"/>
  <c r="K41" i="104"/>
  <c r="C41" i="104"/>
  <c r="AA40" i="104"/>
  <c r="S40" i="104"/>
  <c r="T40" i="104" s="1"/>
  <c r="P40" i="104"/>
  <c r="K40" i="104"/>
  <c r="C40" i="104"/>
  <c r="AM39" i="104"/>
  <c r="AI39" i="104"/>
  <c r="AE39" i="104"/>
  <c r="AA39" i="104"/>
  <c r="S39" i="104"/>
  <c r="T39" i="104" s="1"/>
  <c r="O39" i="104"/>
  <c r="P39" i="104" s="1"/>
  <c r="K39" i="104"/>
  <c r="C39" i="104"/>
  <c r="AQ38" i="104"/>
  <c r="AM38" i="104"/>
  <c r="AI38" i="104"/>
  <c r="AE38" i="104"/>
  <c r="AA38" i="104"/>
  <c r="W38" i="104"/>
  <c r="S38" i="104"/>
  <c r="T38" i="104" s="1"/>
  <c r="O38" i="104"/>
  <c r="P38" i="104" s="1"/>
  <c r="K38" i="104"/>
  <c r="C38" i="104"/>
  <c r="AQ37" i="104"/>
  <c r="AM37" i="104"/>
  <c r="AI37" i="104"/>
  <c r="AE37" i="104"/>
  <c r="AA37" i="104"/>
  <c r="W37" i="104"/>
  <c r="S37" i="104"/>
  <c r="T37" i="104" s="1"/>
  <c r="O37" i="104"/>
  <c r="K37" i="104"/>
  <c r="G37" i="104"/>
  <c r="H37" i="104" s="1"/>
  <c r="C37" i="104"/>
  <c r="AQ36" i="104"/>
  <c r="AM36" i="104"/>
  <c r="AI36" i="104"/>
  <c r="AE36" i="104"/>
  <c r="AA36" i="104"/>
  <c r="W36" i="104"/>
  <c r="S36" i="104"/>
  <c r="T36" i="104" s="1"/>
  <c r="O36" i="104"/>
  <c r="K36" i="104"/>
  <c r="G36" i="104"/>
  <c r="H36" i="104" s="1"/>
  <c r="C36" i="104"/>
  <c r="C103" i="103"/>
  <c r="C102" i="103"/>
  <c r="BB100" i="103"/>
  <c r="AS100" i="103"/>
  <c r="AF100" i="103"/>
  <c r="W100" i="103"/>
  <c r="K100" i="103"/>
  <c r="BB99" i="103"/>
  <c r="AS99" i="103"/>
  <c r="AF99" i="103"/>
  <c r="W99" i="103"/>
  <c r="K99" i="103"/>
  <c r="BB98" i="103"/>
  <c r="AF98" i="103"/>
  <c r="K98" i="103"/>
  <c r="BB97" i="103"/>
  <c r="AF97" i="103"/>
  <c r="K97" i="103"/>
  <c r="C97" i="103"/>
  <c r="BB96" i="103"/>
  <c r="AW96" i="103"/>
  <c r="AF96" i="103"/>
  <c r="AA96" i="103"/>
  <c r="K96" i="103"/>
  <c r="C96" i="103"/>
  <c r="BB95" i="103"/>
  <c r="AW95" i="103"/>
  <c r="AF95" i="103"/>
  <c r="AA95" i="103"/>
  <c r="K95" i="103"/>
  <c r="G95" i="103"/>
  <c r="BJ94" i="103"/>
  <c r="BF94" i="103"/>
  <c r="BB94" i="103"/>
  <c r="AW94" i="103"/>
  <c r="AS94" i="103"/>
  <c r="AN94" i="103"/>
  <c r="AJ94" i="103"/>
  <c r="AF94" i="103"/>
  <c r="AA94" i="103"/>
  <c r="W94" i="103"/>
  <c r="S94" i="103"/>
  <c r="O94" i="103"/>
  <c r="K94" i="103"/>
  <c r="G94" i="103"/>
  <c r="BJ93" i="103"/>
  <c r="BF93" i="103"/>
  <c r="BB93" i="103"/>
  <c r="AW93" i="103"/>
  <c r="AS93" i="103"/>
  <c r="AN93" i="103"/>
  <c r="AJ93" i="103"/>
  <c r="AF93" i="103"/>
  <c r="AA93" i="103"/>
  <c r="W93" i="103"/>
  <c r="S93" i="103"/>
  <c r="O93" i="103"/>
  <c r="K93" i="103"/>
  <c r="G93" i="103"/>
  <c r="BJ92" i="103"/>
  <c r="BF92" i="103"/>
  <c r="BB92" i="103"/>
  <c r="AN92" i="103"/>
  <c r="AJ92" i="103"/>
  <c r="AF92" i="103"/>
  <c r="S92" i="103"/>
  <c r="O92" i="103"/>
  <c r="K92" i="103"/>
  <c r="G92" i="103"/>
  <c r="BJ91" i="103"/>
  <c r="BF91" i="103"/>
  <c r="BB91" i="103"/>
  <c r="AN91" i="103"/>
  <c r="AJ91" i="103"/>
  <c r="AF91" i="103"/>
  <c r="S91" i="103"/>
  <c r="O91" i="103"/>
  <c r="K91" i="103"/>
  <c r="BJ90" i="103"/>
  <c r="BF90" i="103"/>
  <c r="BB90" i="103"/>
  <c r="AN90" i="103"/>
  <c r="AJ90" i="103"/>
  <c r="AF90" i="103"/>
  <c r="S90" i="103"/>
  <c r="O90" i="103"/>
  <c r="K90" i="103"/>
  <c r="BJ89" i="103"/>
  <c r="BF89" i="103"/>
  <c r="BB89" i="103"/>
  <c r="AN89" i="103"/>
  <c r="AJ89" i="103"/>
  <c r="AF89" i="103"/>
  <c r="S89" i="103"/>
  <c r="O89" i="103"/>
  <c r="K89" i="103"/>
  <c r="BJ88" i="103"/>
  <c r="BF88" i="103"/>
  <c r="BB88" i="103"/>
  <c r="AS88" i="103"/>
  <c r="AN88" i="103"/>
  <c r="AJ88" i="103"/>
  <c r="AF88" i="103"/>
  <c r="W88" i="103"/>
  <c r="S88" i="103"/>
  <c r="O88" i="103"/>
  <c r="K88" i="103"/>
  <c r="C88" i="103"/>
  <c r="BJ87" i="103"/>
  <c r="BF87" i="103"/>
  <c r="BB87" i="103"/>
  <c r="AS87" i="103"/>
  <c r="AN87" i="103"/>
  <c r="AJ87" i="103"/>
  <c r="AF87" i="103"/>
  <c r="W87" i="103"/>
  <c r="S87" i="103"/>
  <c r="O87" i="103"/>
  <c r="K87" i="103"/>
  <c r="C87" i="103"/>
  <c r="BJ86" i="103"/>
  <c r="BF86" i="103"/>
  <c r="BB86" i="103"/>
  <c r="AS86" i="103"/>
  <c r="AN86" i="103"/>
  <c r="AJ86" i="103"/>
  <c r="AF86" i="103"/>
  <c r="W86" i="103"/>
  <c r="S86" i="103"/>
  <c r="O86" i="103"/>
  <c r="K86" i="103"/>
  <c r="C86" i="103"/>
  <c r="BJ85" i="103"/>
  <c r="BF85" i="103"/>
  <c r="BB85" i="103"/>
  <c r="AW85" i="103"/>
  <c r="AS85" i="103"/>
  <c r="AN85" i="103"/>
  <c r="AJ85" i="103"/>
  <c r="AF85" i="103"/>
  <c r="AA85" i="103"/>
  <c r="W85" i="103"/>
  <c r="S85" i="103"/>
  <c r="O85" i="103"/>
  <c r="K85" i="103"/>
  <c r="G85" i="103"/>
  <c r="C85" i="103"/>
  <c r="BJ84" i="103"/>
  <c r="BF84" i="103"/>
  <c r="BB84" i="103"/>
  <c r="AW84" i="103"/>
  <c r="AS84" i="103"/>
  <c r="AN84" i="103"/>
  <c r="AJ84" i="103"/>
  <c r="AF84" i="103"/>
  <c r="AA84" i="103"/>
  <c r="W84" i="103"/>
  <c r="S84" i="103"/>
  <c r="O84" i="103"/>
  <c r="K84" i="103"/>
  <c r="G84" i="103"/>
  <c r="C84" i="103"/>
  <c r="BJ83" i="103"/>
  <c r="BF83" i="103"/>
  <c r="BB83" i="103"/>
  <c r="AW83" i="103"/>
  <c r="AS83" i="103"/>
  <c r="AN83" i="103"/>
  <c r="AJ83" i="103"/>
  <c r="AF83" i="103"/>
  <c r="AA83" i="103"/>
  <c r="W83" i="103"/>
  <c r="S83" i="103"/>
  <c r="O83" i="103"/>
  <c r="K83" i="103"/>
  <c r="G83" i="103"/>
  <c r="C83" i="103"/>
  <c r="AN74" i="103"/>
  <c r="AN73" i="103"/>
  <c r="AN72" i="103"/>
  <c r="AN71" i="103"/>
  <c r="AN70" i="103"/>
  <c r="AV69" i="103"/>
  <c r="AN69" i="103"/>
  <c r="AV68" i="103"/>
  <c r="AN68" i="103"/>
  <c r="K68" i="103"/>
  <c r="AV67" i="103"/>
  <c r="AN67" i="103"/>
  <c r="K67" i="103"/>
  <c r="AV66" i="103"/>
  <c r="AN66" i="103"/>
  <c r="AJ66" i="103"/>
  <c r="K66" i="103"/>
  <c r="AV65" i="103"/>
  <c r="AN65" i="103"/>
  <c r="AJ65" i="103"/>
  <c r="X65" i="103"/>
  <c r="K65" i="103"/>
  <c r="AV64" i="103"/>
  <c r="AN64" i="103"/>
  <c r="AJ64" i="103"/>
  <c r="X64" i="103"/>
  <c r="K64" i="103"/>
  <c r="AV63" i="103"/>
  <c r="AN63" i="103"/>
  <c r="AJ63" i="103"/>
  <c r="X63" i="103"/>
  <c r="K63" i="103"/>
  <c r="AZ62" i="103"/>
  <c r="AV62" i="103"/>
  <c r="AR62" i="103"/>
  <c r="AN62" i="103"/>
  <c r="AJ62" i="103"/>
  <c r="X62" i="103"/>
  <c r="K62" i="103"/>
  <c r="G62" i="103"/>
  <c r="C62" i="103"/>
  <c r="AZ61" i="103"/>
  <c r="AV61" i="103"/>
  <c r="AR61" i="103"/>
  <c r="AN61" i="103"/>
  <c r="AJ61" i="103"/>
  <c r="X61" i="103"/>
  <c r="K61" i="103"/>
  <c r="G61" i="103"/>
  <c r="C61" i="103"/>
  <c r="AZ60" i="103"/>
  <c r="AV60" i="103"/>
  <c r="AR60" i="103"/>
  <c r="AN60" i="103"/>
  <c r="AJ60" i="103"/>
  <c r="X60" i="103"/>
  <c r="K60" i="103"/>
  <c r="G60" i="103"/>
  <c r="C60" i="103"/>
  <c r="AZ59" i="103"/>
  <c r="AV59" i="103"/>
  <c r="AR59" i="103"/>
  <c r="AN59" i="103"/>
  <c r="AJ59" i="103"/>
  <c r="AF59" i="103"/>
  <c r="X59" i="103"/>
  <c r="O59" i="103"/>
  <c r="K59" i="103"/>
  <c r="G59" i="103"/>
  <c r="C59" i="103"/>
  <c r="AZ58" i="103"/>
  <c r="AV58" i="103"/>
  <c r="AR58" i="103"/>
  <c r="AN58" i="103"/>
  <c r="AJ58" i="103"/>
  <c r="AF58" i="103"/>
  <c r="X58" i="103"/>
  <c r="O58" i="103"/>
  <c r="K58" i="103"/>
  <c r="G58" i="103"/>
  <c r="C58" i="103"/>
  <c r="AZ57" i="103"/>
  <c r="AV57" i="103"/>
  <c r="AR57" i="103"/>
  <c r="AN57" i="103"/>
  <c r="AJ57" i="103"/>
  <c r="AF57" i="103"/>
  <c r="X57" i="103"/>
  <c r="O57" i="103"/>
  <c r="K57" i="103"/>
  <c r="G57" i="103"/>
  <c r="C57" i="103"/>
  <c r="BD56" i="103"/>
  <c r="AZ56" i="103"/>
  <c r="AV56" i="103"/>
  <c r="AR56" i="103"/>
  <c r="AN56" i="103"/>
  <c r="AJ56" i="103"/>
  <c r="AF56" i="103"/>
  <c r="AB56" i="103"/>
  <c r="X56" i="103"/>
  <c r="O56" i="103"/>
  <c r="K56" i="103"/>
  <c r="G56" i="103"/>
  <c r="C56" i="103"/>
  <c r="BD55" i="103"/>
  <c r="AZ55" i="103"/>
  <c r="AV55" i="103"/>
  <c r="AR55" i="103"/>
  <c r="AN55" i="103"/>
  <c r="AJ55" i="103"/>
  <c r="AF55" i="103"/>
  <c r="AB55" i="103"/>
  <c r="X55" i="103"/>
  <c r="O55" i="103"/>
  <c r="K55" i="103"/>
  <c r="G55" i="103"/>
  <c r="C55" i="103"/>
  <c r="BD54" i="103"/>
  <c r="AZ54" i="103"/>
  <c r="AV54" i="103"/>
  <c r="AR54" i="103"/>
  <c r="AN54" i="103"/>
  <c r="AJ54" i="103"/>
  <c r="AF54" i="103"/>
  <c r="AB54" i="103"/>
  <c r="X54" i="103"/>
  <c r="S54" i="103"/>
  <c r="O54" i="103"/>
  <c r="K54" i="103"/>
  <c r="G54" i="103"/>
  <c r="C54" i="103"/>
  <c r="BD53" i="103"/>
  <c r="AZ53" i="103"/>
  <c r="AV53" i="103"/>
  <c r="AR53" i="103"/>
  <c r="AN53" i="103"/>
  <c r="AJ53" i="103"/>
  <c r="AF53" i="103"/>
  <c r="AB53" i="103"/>
  <c r="X53" i="103"/>
  <c r="S53" i="103"/>
  <c r="O53" i="103"/>
  <c r="K53" i="103"/>
  <c r="G53" i="103"/>
  <c r="C53" i="103"/>
  <c r="BD52" i="103"/>
  <c r="AZ52" i="103"/>
  <c r="AV52" i="103"/>
  <c r="AR52" i="103"/>
  <c r="AN52" i="103"/>
  <c r="AJ52" i="103"/>
  <c r="AF52" i="103"/>
  <c r="AB52" i="103"/>
  <c r="X52" i="103"/>
  <c r="S52" i="103"/>
  <c r="O52" i="103"/>
  <c r="K52" i="103"/>
  <c r="G52" i="103"/>
  <c r="C52" i="103"/>
  <c r="BD51" i="103"/>
  <c r="AZ51" i="103"/>
  <c r="AV51" i="103"/>
  <c r="AR51" i="103"/>
  <c r="AN51" i="103"/>
  <c r="AJ51" i="103"/>
  <c r="AF51" i="103"/>
  <c r="AB51" i="103"/>
  <c r="X51" i="103"/>
  <c r="S51" i="103"/>
  <c r="O51" i="103"/>
  <c r="K51" i="103"/>
  <c r="G51" i="103"/>
  <c r="C51" i="103"/>
  <c r="AA45" i="103"/>
  <c r="AA44" i="103"/>
  <c r="AA43" i="103"/>
  <c r="AA42" i="103"/>
  <c r="K42" i="103"/>
  <c r="AA41" i="103"/>
  <c r="K41" i="103"/>
  <c r="C41" i="103"/>
  <c r="AA40" i="103"/>
  <c r="S40" i="103"/>
  <c r="P40" i="103"/>
  <c r="K40" i="103"/>
  <c r="C40" i="103"/>
  <c r="AM39" i="103"/>
  <c r="AI39" i="103"/>
  <c r="AE39" i="103"/>
  <c r="AA39" i="103"/>
  <c r="S39" i="103"/>
  <c r="T39" i="103" s="1"/>
  <c r="O39" i="103"/>
  <c r="K39" i="103"/>
  <c r="C39" i="103"/>
  <c r="AQ38" i="103"/>
  <c r="AM38" i="103"/>
  <c r="AI38" i="103"/>
  <c r="AE38" i="103"/>
  <c r="AA38" i="103"/>
  <c r="W38" i="103"/>
  <c r="S38" i="103"/>
  <c r="T38" i="103" s="1"/>
  <c r="O38" i="103"/>
  <c r="BH53" i="103" s="1"/>
  <c r="K38" i="103"/>
  <c r="C38" i="103"/>
  <c r="AQ37" i="103"/>
  <c r="AM37" i="103"/>
  <c r="AI37" i="103"/>
  <c r="AE37" i="103"/>
  <c r="AA37" i="103"/>
  <c r="W37" i="103"/>
  <c r="S37" i="103"/>
  <c r="O37" i="103"/>
  <c r="K37" i="103"/>
  <c r="G37" i="103"/>
  <c r="C37" i="103"/>
  <c r="AQ36" i="103"/>
  <c r="AM36" i="103"/>
  <c r="AI36" i="103"/>
  <c r="AE36" i="103"/>
  <c r="AA36" i="103"/>
  <c r="W36" i="103"/>
  <c r="S36" i="103"/>
  <c r="O36" i="103"/>
  <c r="K36" i="103"/>
  <c r="G36" i="103"/>
  <c r="C36" i="103"/>
  <c r="S23" i="124" l="1"/>
  <c r="AJ23" i="124"/>
  <c r="AZ23" i="124"/>
  <c r="AW86" i="123"/>
  <c r="C98" i="103"/>
  <c r="G38" i="110"/>
  <c r="H37" i="110" s="1"/>
  <c r="G96" i="115"/>
  <c r="AW97" i="115"/>
  <c r="C98" i="115"/>
  <c r="BA61" i="118"/>
  <c r="G38" i="120"/>
  <c r="H37" i="120" s="1"/>
  <c r="G38" i="121"/>
  <c r="H36" i="121" s="1"/>
  <c r="S21" i="124"/>
  <c r="G96" i="103"/>
  <c r="AA8" i="124"/>
  <c r="C9" i="124"/>
  <c r="AA9" i="124"/>
  <c r="C104" i="108"/>
  <c r="AS89" i="108"/>
  <c r="AT93" i="108" s="1"/>
  <c r="BA61" i="104"/>
  <c r="AA86" i="104"/>
  <c r="AS89" i="104"/>
  <c r="AT84" i="104" s="1"/>
  <c r="AE40" i="109"/>
  <c r="AI40" i="113"/>
  <c r="C104" i="117"/>
  <c r="G96" i="121"/>
  <c r="AS101" i="121"/>
  <c r="AA86" i="123"/>
  <c r="AF60" i="104"/>
  <c r="AG58" i="104" s="1"/>
  <c r="C104" i="104"/>
  <c r="W101" i="106"/>
  <c r="AM40" i="107"/>
  <c r="C104" i="123"/>
  <c r="BH54" i="107"/>
  <c r="AS101" i="109"/>
  <c r="BA61" i="110"/>
  <c r="W95" i="110"/>
  <c r="G96" i="112"/>
  <c r="AW97" i="112"/>
  <c r="C98" i="112"/>
  <c r="G96" i="113"/>
  <c r="W95" i="116"/>
  <c r="G38" i="117"/>
  <c r="H36" i="117" s="1"/>
  <c r="BA61" i="117"/>
  <c r="G38" i="118"/>
  <c r="AW86" i="120"/>
  <c r="BA62" i="122"/>
  <c r="AQ5" i="124"/>
  <c r="K8" i="124"/>
  <c r="C24" i="124"/>
  <c r="X24" i="124"/>
  <c r="AN24" i="124"/>
  <c r="BD24" i="124"/>
  <c r="O25" i="124"/>
  <c r="K26" i="124"/>
  <c r="AJ26" i="124"/>
  <c r="AZ26" i="124"/>
  <c r="O27" i="124"/>
  <c r="AN27" i="124"/>
  <c r="C28" i="124"/>
  <c r="X28" i="124"/>
  <c r="AR28" i="124"/>
  <c r="G29" i="124"/>
  <c r="K55" i="124"/>
  <c r="K67" i="124"/>
  <c r="W68" i="124"/>
  <c r="K69" i="124"/>
  <c r="BB69" i="124"/>
  <c r="K101" i="107"/>
  <c r="BJ95" i="107"/>
  <c r="BA62" i="108"/>
  <c r="AS95" i="108"/>
  <c r="AQ39" i="109"/>
  <c r="T41" i="110"/>
  <c r="G63" i="110"/>
  <c r="X66" i="110"/>
  <c r="BH54" i="111"/>
  <c r="AQ39" i="111"/>
  <c r="G38" i="112"/>
  <c r="H37" i="112" s="1"/>
  <c r="BA61" i="112"/>
  <c r="G38" i="114"/>
  <c r="S55" i="115"/>
  <c r="T54" i="115" s="1"/>
  <c r="AS95" i="119"/>
  <c r="S55" i="120"/>
  <c r="AS89" i="120"/>
  <c r="AX96" i="120" s="1"/>
  <c r="W95" i="120"/>
  <c r="C98" i="120"/>
  <c r="BA62" i="121"/>
  <c r="G86" i="121"/>
  <c r="AA86" i="121"/>
  <c r="BJ95" i="121"/>
  <c r="BK85" i="121" s="1"/>
  <c r="C63" i="122"/>
  <c r="AZ63" i="122"/>
  <c r="G96" i="122"/>
  <c r="W95" i="122"/>
  <c r="C63" i="123"/>
  <c r="D61" i="123" s="1"/>
  <c r="S55" i="123"/>
  <c r="T55" i="123" s="1"/>
  <c r="W89" i="123"/>
  <c r="X88" i="123" s="1"/>
  <c r="K5" i="124"/>
  <c r="AA5" i="124"/>
  <c r="O6" i="124"/>
  <c r="AI7" i="124"/>
  <c r="AE5" i="124"/>
  <c r="C6" i="124"/>
  <c r="S6" i="124"/>
  <c r="AI6" i="124"/>
  <c r="K7" i="124"/>
  <c r="W7" i="124"/>
  <c r="AM7" i="124"/>
  <c r="O8" i="124"/>
  <c r="S95" i="106"/>
  <c r="T93" i="106" s="1"/>
  <c r="AJ95" i="106"/>
  <c r="AK95" i="106" s="1"/>
  <c r="G96" i="106"/>
  <c r="C98" i="106"/>
  <c r="AZ63" i="107"/>
  <c r="AE40" i="111"/>
  <c r="AF60" i="112"/>
  <c r="AS53" i="112" s="1"/>
  <c r="AW86" i="112"/>
  <c r="C104" i="112"/>
  <c r="BA62" i="113"/>
  <c r="C104" i="115"/>
  <c r="AS101" i="116"/>
  <c r="O40" i="117"/>
  <c r="P39" i="117" s="1"/>
  <c r="BH54" i="117"/>
  <c r="AE40" i="118"/>
  <c r="O60" i="118"/>
  <c r="P60" i="118" s="1"/>
  <c r="AV70" i="118"/>
  <c r="AA86" i="118"/>
  <c r="AS89" i="118"/>
  <c r="W95" i="118"/>
  <c r="W101" i="118"/>
  <c r="AR63" i="119"/>
  <c r="AN75" i="120"/>
  <c r="AO71" i="120" s="1"/>
  <c r="BA62" i="120"/>
  <c r="AF101" i="120"/>
  <c r="AG96" i="120" s="1"/>
  <c r="AA97" i="120"/>
  <c r="AS51" i="112"/>
  <c r="AS101" i="112"/>
  <c r="AX95" i="108"/>
  <c r="AW86" i="110"/>
  <c r="AA86" i="114"/>
  <c r="BA61" i="116"/>
  <c r="AS95" i="122"/>
  <c r="BA62" i="123"/>
  <c r="S95" i="123"/>
  <c r="T90" i="123" s="1"/>
  <c r="X84" i="123"/>
  <c r="AX85" i="104"/>
  <c r="BH56" i="104"/>
  <c r="P36" i="104"/>
  <c r="O5" i="124"/>
  <c r="AM40" i="109"/>
  <c r="C5" i="124"/>
  <c r="S5" i="124"/>
  <c r="G6" i="124"/>
  <c r="G20" i="124"/>
  <c r="X20" i="124"/>
  <c r="AN20" i="124"/>
  <c r="C22" i="124"/>
  <c r="S22" i="124"/>
  <c r="AJ22" i="124"/>
  <c r="AZ22" i="124"/>
  <c r="C30" i="124"/>
  <c r="AZ30" i="124"/>
  <c r="AV31" i="124"/>
  <c r="K34" i="124"/>
  <c r="AV34" i="124"/>
  <c r="AV35" i="124"/>
  <c r="K52" i="124"/>
  <c r="AS52" i="124"/>
  <c r="AW64" i="124"/>
  <c r="AT93" i="104"/>
  <c r="BH55" i="105"/>
  <c r="BA62" i="105"/>
  <c r="S55" i="106"/>
  <c r="AA86" i="106"/>
  <c r="W95" i="106"/>
  <c r="T41" i="107"/>
  <c r="AI5" i="124"/>
  <c r="AA12" i="124"/>
  <c r="AJ30" i="124"/>
  <c r="X31" i="124"/>
  <c r="AJ32" i="124"/>
  <c r="X33" i="124"/>
  <c r="K37" i="124"/>
  <c r="AA52" i="124"/>
  <c r="G5" i="124"/>
  <c r="AA6" i="124"/>
  <c r="AQ6" i="124"/>
  <c r="S7" i="124"/>
  <c r="S9" i="124"/>
  <c r="AA13" i="124"/>
  <c r="K20" i="124"/>
  <c r="AB20" i="124"/>
  <c r="AR20" i="124"/>
  <c r="BH51" i="103"/>
  <c r="O21" i="124"/>
  <c r="AF21" i="124"/>
  <c r="AV21" i="124"/>
  <c r="G22" i="124"/>
  <c r="X22" i="124"/>
  <c r="AN22" i="124"/>
  <c r="BD22" i="124"/>
  <c r="O23" i="124"/>
  <c r="AF23" i="124"/>
  <c r="AX96" i="104"/>
  <c r="AW52" i="120"/>
  <c r="X85" i="123"/>
  <c r="T10" i="124"/>
  <c r="G23" i="124"/>
  <c r="X23" i="124"/>
  <c r="AN23" i="124"/>
  <c r="BD23" i="124"/>
  <c r="O24" i="124"/>
  <c r="K65" i="124"/>
  <c r="BB65" i="124"/>
  <c r="BB66" i="124"/>
  <c r="BF95" i="104"/>
  <c r="W101" i="104"/>
  <c r="G38" i="105"/>
  <c r="W39" i="105"/>
  <c r="X36" i="105" s="1"/>
  <c r="AI40" i="105"/>
  <c r="BA61" i="105"/>
  <c r="W101" i="105"/>
  <c r="AV70" i="106"/>
  <c r="G86" i="106"/>
  <c r="BF95" i="106"/>
  <c r="BG89" i="106" s="1"/>
  <c r="BA61" i="107"/>
  <c r="W101" i="107"/>
  <c r="O60" i="108"/>
  <c r="AV70" i="108"/>
  <c r="AW86" i="108"/>
  <c r="W95" i="108"/>
  <c r="X95" i="108" s="1"/>
  <c r="AW86" i="109"/>
  <c r="AJ95" i="110"/>
  <c r="AM40" i="111"/>
  <c r="AW86" i="111"/>
  <c r="AJ95" i="112"/>
  <c r="AW97" i="113"/>
  <c r="AS101" i="113"/>
  <c r="AS95" i="114"/>
  <c r="W101" i="114"/>
  <c r="BA61" i="115"/>
  <c r="AA86" i="115"/>
  <c r="BJ95" i="115"/>
  <c r="W95" i="115"/>
  <c r="G38" i="116"/>
  <c r="H36" i="116" s="1"/>
  <c r="S55" i="116"/>
  <c r="T55" i="116" s="1"/>
  <c r="BA62" i="116"/>
  <c r="C104" i="116"/>
  <c r="BA62" i="117"/>
  <c r="C89" i="117"/>
  <c r="D102" i="117" s="1"/>
  <c r="S95" i="117"/>
  <c r="AJ95" i="117"/>
  <c r="BB101" i="117"/>
  <c r="G96" i="117"/>
  <c r="H96" i="117" s="1"/>
  <c r="AS101" i="117"/>
  <c r="AI40" i="118"/>
  <c r="BA62" i="118"/>
  <c r="AA97" i="118"/>
  <c r="AS95" i="118"/>
  <c r="W39" i="119"/>
  <c r="AM40" i="119"/>
  <c r="AB57" i="120"/>
  <c r="AC56" i="120" s="1"/>
  <c r="AR63" i="120"/>
  <c r="AS59" i="120" s="1"/>
  <c r="AO62" i="120"/>
  <c r="AW68" i="120"/>
  <c r="C89" i="120"/>
  <c r="S95" i="120"/>
  <c r="T89" i="120" s="1"/>
  <c r="G96" i="120"/>
  <c r="AS101" i="120"/>
  <c r="W39" i="121"/>
  <c r="O40" i="121"/>
  <c r="P37" i="121" s="1"/>
  <c r="W95" i="121"/>
  <c r="AW97" i="121"/>
  <c r="G63" i="122"/>
  <c r="C104" i="122"/>
  <c r="K43" i="123"/>
  <c r="X83" i="123"/>
  <c r="AN95" i="123"/>
  <c r="T89" i="123"/>
  <c r="AA97" i="123"/>
  <c r="AB97" i="123" s="1"/>
  <c r="AA97" i="108"/>
  <c r="AA97" i="109"/>
  <c r="AS95" i="109"/>
  <c r="G86" i="110"/>
  <c r="AS95" i="110"/>
  <c r="BA62" i="111"/>
  <c r="C104" i="111"/>
  <c r="S55" i="112"/>
  <c r="BA62" i="112"/>
  <c r="G86" i="112"/>
  <c r="T41" i="113"/>
  <c r="X66" i="115"/>
  <c r="AA97" i="115"/>
  <c r="AS95" i="115"/>
  <c r="W39" i="116"/>
  <c r="O40" i="116"/>
  <c r="G96" i="116"/>
  <c r="AW97" i="116"/>
  <c r="C98" i="116"/>
  <c r="AI40" i="117"/>
  <c r="S55" i="117"/>
  <c r="T55" i="117" s="1"/>
  <c r="AS101" i="118"/>
  <c r="O60" i="120"/>
  <c r="P59" i="120" s="1"/>
  <c r="AO54" i="120"/>
  <c r="G86" i="120"/>
  <c r="BH51" i="121"/>
  <c r="S95" i="122"/>
  <c r="T93" i="122" s="1"/>
  <c r="AB57" i="123"/>
  <c r="AR63" i="123"/>
  <c r="T52" i="123"/>
  <c r="BJ95" i="123"/>
  <c r="BK83" i="123" s="1"/>
  <c r="AB84" i="123"/>
  <c r="AV23" i="124"/>
  <c r="G24" i="124"/>
  <c r="AB24" i="124"/>
  <c r="AJ55" i="124"/>
  <c r="O59" i="124"/>
  <c r="AN59" i="124"/>
  <c r="K60" i="124"/>
  <c r="AJ60" i="124"/>
  <c r="BJ60" i="124"/>
  <c r="AF65" i="124"/>
  <c r="K66" i="124"/>
  <c r="W39" i="104"/>
  <c r="AB57" i="104"/>
  <c r="AC56" i="104" s="1"/>
  <c r="BA62" i="104"/>
  <c r="W95" i="104"/>
  <c r="AS101" i="104"/>
  <c r="G96" i="105"/>
  <c r="AW97" i="105"/>
  <c r="AS101" i="105"/>
  <c r="C104" i="106"/>
  <c r="AE40" i="107"/>
  <c r="G96" i="107"/>
  <c r="C98" i="107"/>
  <c r="AS101" i="107"/>
  <c r="BA61" i="108"/>
  <c r="G86" i="108"/>
  <c r="G86" i="109"/>
  <c r="C104" i="109"/>
  <c r="AS89" i="110"/>
  <c r="G96" i="110"/>
  <c r="AS101" i="110"/>
  <c r="C104" i="110"/>
  <c r="T41" i="112"/>
  <c r="BJ95" i="112"/>
  <c r="BK93" i="112" s="1"/>
  <c r="W95" i="112"/>
  <c r="G38" i="113"/>
  <c r="H36" i="113" s="1"/>
  <c r="O95" i="113"/>
  <c r="P85" i="113" s="1"/>
  <c r="AW86" i="113"/>
  <c r="AA97" i="113"/>
  <c r="AS95" i="113"/>
  <c r="C98" i="113"/>
  <c r="W101" i="113"/>
  <c r="K43" i="114"/>
  <c r="L40" i="114" s="1"/>
  <c r="AA46" i="114"/>
  <c r="AB42" i="114" s="1"/>
  <c r="AQ39" i="114"/>
  <c r="K69" i="114"/>
  <c r="L53" i="114" s="1"/>
  <c r="AS101" i="115"/>
  <c r="AA97" i="119"/>
  <c r="C104" i="119"/>
  <c r="C63" i="120"/>
  <c r="AZ63" i="120"/>
  <c r="BA58" i="120" s="1"/>
  <c r="AO60" i="120"/>
  <c r="AO73" i="120"/>
  <c r="BJ95" i="120"/>
  <c r="BK93" i="120" s="1"/>
  <c r="AI40" i="121"/>
  <c r="C104" i="121"/>
  <c r="O60" i="123"/>
  <c r="T84" i="123"/>
  <c r="W6" i="124"/>
  <c r="K11" i="124"/>
  <c r="O20" i="124"/>
  <c r="K23" i="124"/>
  <c r="AJ25" i="124"/>
  <c r="AE6" i="124"/>
  <c r="C7" i="124"/>
  <c r="S8" i="124"/>
  <c r="K10" i="124"/>
  <c r="BD20" i="124"/>
  <c r="BH52" i="103"/>
  <c r="C23" i="124"/>
  <c r="K24" i="124"/>
  <c r="G25" i="124"/>
  <c r="AB25" i="124"/>
  <c r="AR25" i="124"/>
  <c r="AR26" i="124"/>
  <c r="G27" i="124"/>
  <c r="AF27" i="124"/>
  <c r="AV27" i="124"/>
  <c r="K28" i="124"/>
  <c r="AJ28" i="124"/>
  <c r="AZ28" i="124"/>
  <c r="X29" i="124"/>
  <c r="AV29" i="124"/>
  <c r="K30" i="124"/>
  <c r="AR30" i="124"/>
  <c r="G31" i="124"/>
  <c r="AN31" i="124"/>
  <c r="K32" i="124"/>
  <c r="AV32" i="124"/>
  <c r="AN33" i="124"/>
  <c r="AJ34" i="124"/>
  <c r="AJ35" i="124"/>
  <c r="AN36" i="124"/>
  <c r="AV37" i="124"/>
  <c r="AN40" i="124"/>
  <c r="C52" i="124"/>
  <c r="S52" i="124"/>
  <c r="AJ52" i="124"/>
  <c r="S55" i="124"/>
  <c r="S58" i="124"/>
  <c r="BB58" i="124"/>
  <c r="AS95" i="103"/>
  <c r="T41" i="104"/>
  <c r="S55" i="104"/>
  <c r="AJ67" i="104"/>
  <c r="S95" i="104"/>
  <c r="AJ95" i="104"/>
  <c r="AK86" i="104" s="1"/>
  <c r="AW86" i="104"/>
  <c r="AX86" i="104" s="1"/>
  <c r="AM40" i="106"/>
  <c r="AW86" i="106"/>
  <c r="BA62" i="106"/>
  <c r="BD57" i="108"/>
  <c r="BE57" i="108" s="1"/>
  <c r="AF60" i="115"/>
  <c r="AG57" i="115" s="1"/>
  <c r="G86" i="104"/>
  <c r="AM6" i="124"/>
  <c r="AA14" i="124"/>
  <c r="AF20" i="124"/>
  <c r="AV20" i="124"/>
  <c r="AJ21" i="124"/>
  <c r="AZ21" i="124"/>
  <c r="AZ25" i="124"/>
  <c r="AA86" i="103"/>
  <c r="BJ58" i="124"/>
  <c r="BF59" i="124"/>
  <c r="K61" i="124"/>
  <c r="AF64" i="124"/>
  <c r="AR63" i="104"/>
  <c r="AS57" i="104" s="1"/>
  <c r="AS51" i="104"/>
  <c r="K101" i="104"/>
  <c r="L94" i="104" s="1"/>
  <c r="AA97" i="104"/>
  <c r="AE40" i="106"/>
  <c r="AS101" i="106"/>
  <c r="BA60" i="114"/>
  <c r="BA62" i="114"/>
  <c r="AK84" i="104"/>
  <c r="C21" i="124"/>
  <c r="AB23" i="124"/>
  <c r="AR23" i="124"/>
  <c r="AN29" i="124"/>
  <c r="AV38" i="124"/>
  <c r="AN42" i="124"/>
  <c r="AS55" i="124"/>
  <c r="K58" i="124"/>
  <c r="AF59" i="124"/>
  <c r="S60" i="124"/>
  <c r="BB60" i="124"/>
  <c r="W5" i="124"/>
  <c r="AM5" i="124"/>
  <c r="K6" i="124"/>
  <c r="P38" i="103"/>
  <c r="AA7" i="124"/>
  <c r="AQ7" i="124"/>
  <c r="P39" i="103"/>
  <c r="AE8" i="124"/>
  <c r="C10" i="124"/>
  <c r="AA11" i="124"/>
  <c r="C20" i="124"/>
  <c r="S20" i="124"/>
  <c r="AJ20" i="124"/>
  <c r="AZ20" i="124"/>
  <c r="G21" i="124"/>
  <c r="X21" i="124"/>
  <c r="AN21" i="124"/>
  <c r="BD21" i="124"/>
  <c r="K22" i="124"/>
  <c r="AB22" i="124"/>
  <c r="AR22" i="124"/>
  <c r="O60" i="105"/>
  <c r="AN75" i="105"/>
  <c r="K101" i="105"/>
  <c r="L91" i="105" s="1"/>
  <c r="K69" i="106"/>
  <c r="L54" i="106" s="1"/>
  <c r="AN75" i="106"/>
  <c r="BD57" i="106"/>
  <c r="BA61" i="106"/>
  <c r="AS89" i="106"/>
  <c r="AX93" i="106" s="1"/>
  <c r="AW97" i="106"/>
  <c r="C63" i="107"/>
  <c r="D60" i="107" s="1"/>
  <c r="AS95" i="107"/>
  <c r="AS95" i="112"/>
  <c r="AJ24" i="124"/>
  <c r="AZ24" i="124"/>
  <c r="K25" i="124"/>
  <c r="AF25" i="124"/>
  <c r="AV25" i="124"/>
  <c r="G26" i="124"/>
  <c r="AF26" i="124"/>
  <c r="AV26" i="124"/>
  <c r="X32" i="124"/>
  <c r="K33" i="124"/>
  <c r="AV33" i="124"/>
  <c r="AN34" i="124"/>
  <c r="AN35" i="124"/>
  <c r="AV36" i="124"/>
  <c r="AN38" i="124"/>
  <c r="AN41" i="124"/>
  <c r="G52" i="124"/>
  <c r="W52" i="124"/>
  <c r="K53" i="124"/>
  <c r="AA53" i="124"/>
  <c r="AS53" i="124"/>
  <c r="BJ53" i="124"/>
  <c r="O54" i="124"/>
  <c r="AF54" i="124"/>
  <c r="AW54" i="124"/>
  <c r="C55" i="124"/>
  <c r="BJ55" i="124"/>
  <c r="S56" i="124"/>
  <c r="AN56" i="124"/>
  <c r="BJ56" i="124"/>
  <c r="S57" i="124"/>
  <c r="AN57" i="124"/>
  <c r="BJ57" i="124"/>
  <c r="AF58" i="124"/>
  <c r="O60" i="124"/>
  <c r="C63" i="104"/>
  <c r="D61" i="104" s="1"/>
  <c r="O60" i="104"/>
  <c r="W89" i="104"/>
  <c r="AN95" i="104"/>
  <c r="BB101" i="104"/>
  <c r="BC97" i="104" s="1"/>
  <c r="G96" i="104"/>
  <c r="AW97" i="104"/>
  <c r="AX97" i="104" s="1"/>
  <c r="AB57" i="105"/>
  <c r="AC57" i="105" s="1"/>
  <c r="AJ95" i="105"/>
  <c r="O60" i="106"/>
  <c r="AB57" i="106"/>
  <c r="AR63" i="106"/>
  <c r="K101" i="106"/>
  <c r="L91" i="106" s="1"/>
  <c r="W89" i="106"/>
  <c r="AN95" i="106"/>
  <c r="BB101" i="106"/>
  <c r="AS95" i="106"/>
  <c r="AT95" i="106" s="1"/>
  <c r="G38" i="107"/>
  <c r="O60" i="107"/>
  <c r="W95" i="107"/>
  <c r="AW97" i="107"/>
  <c r="C104" i="107"/>
  <c r="G63" i="108"/>
  <c r="BE54" i="108"/>
  <c r="S95" i="108"/>
  <c r="T94" i="108" s="1"/>
  <c r="AJ95" i="108"/>
  <c r="S95" i="110"/>
  <c r="T85" i="110" s="1"/>
  <c r="W89" i="112"/>
  <c r="AN95" i="114"/>
  <c r="AO92" i="114" s="1"/>
  <c r="BF95" i="114"/>
  <c r="BA62" i="115"/>
  <c r="BA60" i="115"/>
  <c r="BA62" i="107"/>
  <c r="X66" i="108"/>
  <c r="AJ67" i="108"/>
  <c r="G96" i="108"/>
  <c r="G86" i="116"/>
  <c r="W89" i="116"/>
  <c r="AB95" i="116" s="1"/>
  <c r="AN95" i="116"/>
  <c r="BF95" i="116"/>
  <c r="BG83" i="116" s="1"/>
  <c r="AR24" i="124"/>
  <c r="C25" i="124"/>
  <c r="X25" i="124"/>
  <c r="AN25" i="124"/>
  <c r="BD25" i="124"/>
  <c r="O26" i="124"/>
  <c r="AN26" i="124"/>
  <c r="AF28" i="124"/>
  <c r="AV28" i="124"/>
  <c r="K29" i="124"/>
  <c r="AR29" i="124"/>
  <c r="G30" i="124"/>
  <c r="AN30" i="124"/>
  <c r="C31" i="124"/>
  <c r="AJ31" i="124"/>
  <c r="AZ31" i="124"/>
  <c r="AN32" i="124"/>
  <c r="AJ33" i="124"/>
  <c r="X34" i="124"/>
  <c r="K35" i="124"/>
  <c r="K36" i="124"/>
  <c r="AN37" i="124"/>
  <c r="AN39" i="124"/>
  <c r="AN43" i="124"/>
  <c r="AF52" i="124"/>
  <c r="AW52" i="124"/>
  <c r="S53" i="124"/>
  <c r="BB53" i="124"/>
  <c r="W54" i="124"/>
  <c r="BF54" i="124"/>
  <c r="AN58" i="124"/>
  <c r="AF60" i="124"/>
  <c r="BF60" i="124"/>
  <c r="O61" i="124"/>
  <c r="AN61" i="124"/>
  <c r="G62" i="124"/>
  <c r="W62" i="124"/>
  <c r="AN62" i="124"/>
  <c r="BF62" i="124"/>
  <c r="O63" i="124"/>
  <c r="AF63" i="124"/>
  <c r="AW63" i="124"/>
  <c r="G64" i="124"/>
  <c r="C71" i="124"/>
  <c r="K69" i="104"/>
  <c r="X66" i="104"/>
  <c r="AN75" i="104"/>
  <c r="AW68" i="104" s="1"/>
  <c r="AZ63" i="104"/>
  <c r="L52" i="104"/>
  <c r="C89" i="104"/>
  <c r="H85" i="104" s="1"/>
  <c r="O95" i="104"/>
  <c r="AF101" i="104"/>
  <c r="BJ95" i="104"/>
  <c r="BK83" i="104" s="1"/>
  <c r="AS95" i="104"/>
  <c r="AT95" i="104" s="1"/>
  <c r="C98" i="104"/>
  <c r="C104" i="105"/>
  <c r="G63" i="106"/>
  <c r="X66" i="106"/>
  <c r="AJ67" i="106"/>
  <c r="AZ63" i="106"/>
  <c r="BA56" i="106" s="1"/>
  <c r="AF60" i="106"/>
  <c r="AG54" i="106" s="1"/>
  <c r="C89" i="106"/>
  <c r="D87" i="106" s="1"/>
  <c r="O95" i="106"/>
  <c r="AF101" i="106"/>
  <c r="BJ95" i="106"/>
  <c r="BK87" i="106" s="1"/>
  <c r="AA97" i="106"/>
  <c r="T41" i="108"/>
  <c r="K69" i="108"/>
  <c r="L68" i="108" s="1"/>
  <c r="AN75" i="108"/>
  <c r="AO53" i="108" s="1"/>
  <c r="AN95" i="109"/>
  <c r="BA62" i="110"/>
  <c r="BA60" i="110"/>
  <c r="BK86" i="112"/>
  <c r="O95" i="114"/>
  <c r="K69" i="115"/>
  <c r="L62" i="115" s="1"/>
  <c r="S95" i="115"/>
  <c r="T86" i="115" s="1"/>
  <c r="AW86" i="115"/>
  <c r="K101" i="108"/>
  <c r="L94" i="108" s="1"/>
  <c r="W89" i="108"/>
  <c r="AN95" i="108"/>
  <c r="BB101" i="108"/>
  <c r="BC93" i="108" s="1"/>
  <c r="AS101" i="108"/>
  <c r="G38" i="109"/>
  <c r="AB57" i="110"/>
  <c r="AC52" i="110" s="1"/>
  <c r="AN75" i="110"/>
  <c r="AO67" i="110" s="1"/>
  <c r="K101" i="110"/>
  <c r="W89" i="110"/>
  <c r="AN95" i="110"/>
  <c r="BB101" i="110"/>
  <c r="BC95" i="110" s="1"/>
  <c r="AW97" i="110"/>
  <c r="C98" i="110"/>
  <c r="W101" i="110"/>
  <c r="G38" i="111"/>
  <c r="AF101" i="111"/>
  <c r="K69" i="112"/>
  <c r="L57" i="112" s="1"/>
  <c r="X66" i="112"/>
  <c r="AJ67" i="112"/>
  <c r="AK52" i="112" s="1"/>
  <c r="K101" i="112"/>
  <c r="L93" i="112" s="1"/>
  <c r="AN95" i="112"/>
  <c r="AO88" i="112" s="1"/>
  <c r="BB101" i="112"/>
  <c r="BC101" i="112" s="1"/>
  <c r="AJ67" i="113"/>
  <c r="AK59" i="113" s="1"/>
  <c r="C89" i="113"/>
  <c r="D86" i="113" s="1"/>
  <c r="C104" i="113"/>
  <c r="AE40" i="114"/>
  <c r="O60" i="114"/>
  <c r="AV70" i="114"/>
  <c r="C89" i="114"/>
  <c r="D84" i="114" s="1"/>
  <c r="S95" i="114"/>
  <c r="AF101" i="114"/>
  <c r="AS89" i="114"/>
  <c r="C63" i="115"/>
  <c r="O60" i="115"/>
  <c r="AB57" i="115"/>
  <c r="AN75" i="115"/>
  <c r="AO73" i="115" s="1"/>
  <c r="AZ63" i="115"/>
  <c r="T52" i="115"/>
  <c r="K101" i="115"/>
  <c r="W89" i="115"/>
  <c r="X100" i="115" s="1"/>
  <c r="AJ95" i="115"/>
  <c r="AK95" i="115" s="1"/>
  <c r="AO95" i="123"/>
  <c r="AO84" i="123"/>
  <c r="AO91" i="123"/>
  <c r="AO90" i="123"/>
  <c r="AA86" i="108"/>
  <c r="BF95" i="108"/>
  <c r="C98" i="108"/>
  <c r="O60" i="110"/>
  <c r="P53" i="110" s="1"/>
  <c r="AA86" i="110"/>
  <c r="BF95" i="110"/>
  <c r="BG85" i="110" s="1"/>
  <c r="AA97" i="111"/>
  <c r="AS95" i="111"/>
  <c r="AB57" i="112"/>
  <c r="AN75" i="112"/>
  <c r="AO52" i="112" s="1"/>
  <c r="AZ63" i="112"/>
  <c r="BA52" i="112" s="1"/>
  <c r="O95" i="112"/>
  <c r="AA86" i="112"/>
  <c r="BF95" i="112"/>
  <c r="BG95" i="112" s="1"/>
  <c r="BA61" i="113"/>
  <c r="G86" i="113"/>
  <c r="H86" i="113" s="1"/>
  <c r="W89" i="113"/>
  <c r="AN95" i="113"/>
  <c r="AO93" i="113" s="1"/>
  <c r="BF95" i="113"/>
  <c r="AI40" i="114"/>
  <c r="AF39" i="114"/>
  <c r="AJ67" i="114"/>
  <c r="BA61" i="114"/>
  <c r="G86" i="114"/>
  <c r="AJ95" i="114"/>
  <c r="AK83" i="114" s="1"/>
  <c r="AW86" i="114"/>
  <c r="AX86" i="114" s="1"/>
  <c r="AR63" i="115"/>
  <c r="AS60" i="115" s="1"/>
  <c r="T55" i="115"/>
  <c r="C89" i="115"/>
  <c r="O95" i="115"/>
  <c r="AN95" i="115"/>
  <c r="AO94" i="115" s="1"/>
  <c r="BB101" i="115"/>
  <c r="BC86" i="115" s="1"/>
  <c r="X85" i="115"/>
  <c r="O95" i="116"/>
  <c r="P85" i="116" s="1"/>
  <c r="AF101" i="116"/>
  <c r="AG85" i="116" s="1"/>
  <c r="AW86" i="116"/>
  <c r="BG85" i="116"/>
  <c r="C89" i="108"/>
  <c r="D87" i="108" s="1"/>
  <c r="O95" i="108"/>
  <c r="AF101" i="108"/>
  <c r="BJ95" i="108"/>
  <c r="AW97" i="108"/>
  <c r="AX97" i="108" s="1"/>
  <c r="W101" i="108"/>
  <c r="W95" i="109"/>
  <c r="S55" i="110"/>
  <c r="AV70" i="110"/>
  <c r="C89" i="110"/>
  <c r="O95" i="110"/>
  <c r="AF101" i="110"/>
  <c r="AG91" i="110" s="1"/>
  <c r="BJ95" i="110"/>
  <c r="BK83" i="110" s="1"/>
  <c r="AA97" i="110"/>
  <c r="C63" i="112"/>
  <c r="O60" i="112"/>
  <c r="P59" i="112" s="1"/>
  <c r="AR63" i="112"/>
  <c r="AS63" i="112" s="1"/>
  <c r="C89" i="112"/>
  <c r="S95" i="112"/>
  <c r="AF101" i="112"/>
  <c r="AG94" i="112" s="1"/>
  <c r="AS89" i="112"/>
  <c r="AT95" i="112" s="1"/>
  <c r="AA97" i="112"/>
  <c r="W101" i="112"/>
  <c r="O40" i="113"/>
  <c r="C42" i="113"/>
  <c r="D36" i="113" s="1"/>
  <c r="K69" i="113"/>
  <c r="L52" i="113" s="1"/>
  <c r="AS89" i="113"/>
  <c r="W95" i="113"/>
  <c r="AM40" i="114"/>
  <c r="AN40" i="114" s="1"/>
  <c r="G63" i="114"/>
  <c r="H59" i="114" s="1"/>
  <c r="X66" i="114"/>
  <c r="AN75" i="114"/>
  <c r="BD57" i="114"/>
  <c r="BE57" i="114" s="1"/>
  <c r="W89" i="114"/>
  <c r="AB86" i="114" s="1"/>
  <c r="AA97" i="114"/>
  <c r="T41" i="115"/>
  <c r="T51" i="115"/>
  <c r="AJ67" i="115"/>
  <c r="AK59" i="115" s="1"/>
  <c r="AO53" i="115"/>
  <c r="G86" i="115"/>
  <c r="AF101" i="115"/>
  <c r="AG90" i="115" s="1"/>
  <c r="AS89" i="115"/>
  <c r="BF95" i="115"/>
  <c r="AK84" i="115"/>
  <c r="AI40" i="116"/>
  <c r="AO84" i="116"/>
  <c r="BG84" i="116"/>
  <c r="BG90" i="116"/>
  <c r="W101" i="116"/>
  <c r="O95" i="117"/>
  <c r="AF101" i="117"/>
  <c r="AG97" i="117" s="1"/>
  <c r="AW86" i="117"/>
  <c r="AA97" i="117"/>
  <c r="AS95" i="117"/>
  <c r="C98" i="117"/>
  <c r="W101" i="117"/>
  <c r="T41" i="118"/>
  <c r="K43" i="118"/>
  <c r="AA46" i="118"/>
  <c r="AB42" i="118" s="1"/>
  <c r="AQ39" i="118"/>
  <c r="K69" i="118"/>
  <c r="L69" i="118" s="1"/>
  <c r="P52" i="118"/>
  <c r="P55" i="118"/>
  <c r="G86" i="118"/>
  <c r="W89" i="118"/>
  <c r="AT84" i="118"/>
  <c r="C98" i="118"/>
  <c r="T41" i="119"/>
  <c r="K69" i="119"/>
  <c r="L69" i="119" s="1"/>
  <c r="BH56" i="120"/>
  <c r="K69" i="120"/>
  <c r="L68" i="120" s="1"/>
  <c r="X66" i="120"/>
  <c r="Y55" i="120" s="1"/>
  <c r="AW51" i="120"/>
  <c r="AF60" i="120"/>
  <c r="BA61" i="120"/>
  <c r="AO69" i="120"/>
  <c r="AO75" i="120"/>
  <c r="O95" i="120"/>
  <c r="AA86" i="120"/>
  <c r="AN95" i="120"/>
  <c r="AO89" i="120" s="1"/>
  <c r="BF95" i="120"/>
  <c r="AW97" i="120"/>
  <c r="AX97" i="120" s="1"/>
  <c r="W101" i="120"/>
  <c r="BH52" i="121"/>
  <c r="C89" i="121"/>
  <c r="H96" i="121" s="1"/>
  <c r="W101" i="121"/>
  <c r="O60" i="122"/>
  <c r="P52" i="122" s="1"/>
  <c r="BA61" i="122"/>
  <c r="K101" i="122"/>
  <c r="C98" i="122"/>
  <c r="K69" i="123"/>
  <c r="AN75" i="123"/>
  <c r="AW53" i="123" s="1"/>
  <c r="BD57" i="123"/>
  <c r="BE51" i="123" s="1"/>
  <c r="T85" i="123"/>
  <c r="K43" i="119"/>
  <c r="AO55" i="120"/>
  <c r="AW58" i="120"/>
  <c r="AW65" i="120"/>
  <c r="AO67" i="120"/>
  <c r="H54" i="122"/>
  <c r="H61" i="122"/>
  <c r="C89" i="123"/>
  <c r="H84" i="123" s="1"/>
  <c r="T83" i="123"/>
  <c r="AB83" i="123"/>
  <c r="AS101" i="123"/>
  <c r="AA97" i="116"/>
  <c r="AB97" i="116" s="1"/>
  <c r="G86" i="117"/>
  <c r="W89" i="117"/>
  <c r="AN95" i="117"/>
  <c r="BF95" i="117"/>
  <c r="BG95" i="117" s="1"/>
  <c r="AA86" i="117"/>
  <c r="AW97" i="117"/>
  <c r="AJ67" i="118"/>
  <c r="AK67" i="118" s="1"/>
  <c r="O95" i="118"/>
  <c r="P93" i="118" s="1"/>
  <c r="AF101" i="118"/>
  <c r="AG99" i="118" s="1"/>
  <c r="AW86" i="118"/>
  <c r="AX86" i="118" s="1"/>
  <c r="AQ39" i="119"/>
  <c r="S55" i="119"/>
  <c r="T51" i="119" s="1"/>
  <c r="BA51" i="120"/>
  <c r="AO53" i="120"/>
  <c r="BA61" i="121"/>
  <c r="AS89" i="121"/>
  <c r="X66" i="122"/>
  <c r="Y57" i="122" s="1"/>
  <c r="AN75" i="122"/>
  <c r="AO52" i="122" s="1"/>
  <c r="BD57" i="122"/>
  <c r="BE52" i="122" s="1"/>
  <c r="AW97" i="122"/>
  <c r="AV70" i="123"/>
  <c r="AF60" i="123"/>
  <c r="AS55" i="123" s="1"/>
  <c r="BA61" i="123"/>
  <c r="O95" i="123"/>
  <c r="P83" i="123" s="1"/>
  <c r="AS89" i="123"/>
  <c r="AX83" i="123" s="1"/>
  <c r="W101" i="115"/>
  <c r="X101" i="115" s="1"/>
  <c r="C89" i="116"/>
  <c r="D97" i="116" s="1"/>
  <c r="K101" i="116"/>
  <c r="S95" i="116"/>
  <c r="T85" i="116" s="1"/>
  <c r="AA86" i="116"/>
  <c r="AJ95" i="116"/>
  <c r="AS89" i="116"/>
  <c r="AT101" i="116" s="1"/>
  <c r="BB101" i="116"/>
  <c r="BC95" i="116" s="1"/>
  <c r="BJ95" i="116"/>
  <c r="BK85" i="116" s="1"/>
  <c r="AS95" i="116"/>
  <c r="W39" i="117"/>
  <c r="X37" i="117" s="1"/>
  <c r="BH55" i="117"/>
  <c r="K101" i="117"/>
  <c r="AS89" i="117"/>
  <c r="BJ95" i="117"/>
  <c r="W95" i="117"/>
  <c r="AM40" i="118"/>
  <c r="BH54" i="118"/>
  <c r="G63" i="118"/>
  <c r="H63" i="118" s="1"/>
  <c r="X66" i="118"/>
  <c r="Y66" i="118" s="1"/>
  <c r="AN75" i="118"/>
  <c r="BD57" i="118"/>
  <c r="BE57" i="118" s="1"/>
  <c r="C89" i="118"/>
  <c r="D84" i="118" s="1"/>
  <c r="G96" i="118"/>
  <c r="AE40" i="119"/>
  <c r="C42" i="119"/>
  <c r="BF95" i="119"/>
  <c r="T41" i="120"/>
  <c r="AJ67" i="120"/>
  <c r="AK59" i="120" s="1"/>
  <c r="K101" i="120"/>
  <c r="L93" i="120" s="1"/>
  <c r="W89" i="120"/>
  <c r="X100" i="120" s="1"/>
  <c r="AJ95" i="120"/>
  <c r="AK92" i="120" s="1"/>
  <c r="BB101" i="120"/>
  <c r="BC95" i="120" s="1"/>
  <c r="AS95" i="120"/>
  <c r="AT95" i="120" s="1"/>
  <c r="C104" i="120"/>
  <c r="O95" i="121"/>
  <c r="P84" i="121" s="1"/>
  <c r="AW86" i="121"/>
  <c r="D84" i="121"/>
  <c r="AJ95" i="121"/>
  <c r="BB101" i="121"/>
  <c r="H85" i="121"/>
  <c r="AA97" i="121"/>
  <c r="T41" i="122"/>
  <c r="K69" i="122"/>
  <c r="L60" i="122" s="1"/>
  <c r="AB57" i="122"/>
  <c r="AC53" i="122" s="1"/>
  <c r="AF60" i="122"/>
  <c r="AG55" i="122" s="1"/>
  <c r="BA60" i="122"/>
  <c r="AJ95" i="122"/>
  <c r="AK93" i="122" s="1"/>
  <c r="BB101" i="122"/>
  <c r="AA97" i="122"/>
  <c r="T41" i="123"/>
  <c r="G63" i="123"/>
  <c r="H55" i="123" s="1"/>
  <c r="X66" i="123"/>
  <c r="Y62" i="123" s="1"/>
  <c r="AJ67" i="123"/>
  <c r="AK61" i="123" s="1"/>
  <c r="AZ63" i="123"/>
  <c r="BA52" i="123" s="1"/>
  <c r="BE54" i="123"/>
  <c r="G86" i="123"/>
  <c r="AJ95" i="123"/>
  <c r="AK84" i="123" s="1"/>
  <c r="BF95" i="123"/>
  <c r="L98" i="105"/>
  <c r="AO90" i="109"/>
  <c r="AO89" i="109"/>
  <c r="AO88" i="109"/>
  <c r="AO87" i="109"/>
  <c r="AO95" i="109"/>
  <c r="AI40" i="103"/>
  <c r="S55" i="103"/>
  <c r="AB57" i="103"/>
  <c r="AC51" i="103" s="1"/>
  <c r="O60" i="103"/>
  <c r="AF60" i="103"/>
  <c r="AG52" i="103" s="1"/>
  <c r="C63" i="103"/>
  <c r="D51" i="103" s="1"/>
  <c r="AR63" i="103"/>
  <c r="AS57" i="103" s="1"/>
  <c r="K54" i="124"/>
  <c r="C57" i="124"/>
  <c r="K59" i="124"/>
  <c r="C42" i="104"/>
  <c r="D36" i="104" s="1"/>
  <c r="AK67" i="104"/>
  <c r="AG54" i="104"/>
  <c r="AG60" i="104"/>
  <c r="T90" i="104"/>
  <c r="T85" i="104"/>
  <c r="T83" i="104"/>
  <c r="T92" i="104"/>
  <c r="P54" i="105"/>
  <c r="O95" i="105"/>
  <c r="AW86" i="105"/>
  <c r="BH52" i="106"/>
  <c r="BH53" i="106"/>
  <c r="BH51" i="106"/>
  <c r="O40" i="106"/>
  <c r="L100" i="107"/>
  <c r="L98" i="107"/>
  <c r="L97" i="107"/>
  <c r="L96" i="107"/>
  <c r="L90" i="107"/>
  <c r="L85" i="107"/>
  <c r="L83" i="107"/>
  <c r="L101" i="107"/>
  <c r="BK90" i="107"/>
  <c r="BK85" i="107"/>
  <c r="BK83" i="107"/>
  <c r="BK95" i="107"/>
  <c r="P60" i="108"/>
  <c r="P55" i="108"/>
  <c r="AZ63" i="103"/>
  <c r="BA51" i="103" s="1"/>
  <c r="AN52" i="124"/>
  <c r="AN95" i="103"/>
  <c r="AO89" i="103" s="1"/>
  <c r="O55" i="124"/>
  <c r="AQ39" i="104"/>
  <c r="AR36" i="104" s="1"/>
  <c r="Y61" i="104"/>
  <c r="Y56" i="104"/>
  <c r="AF60" i="105"/>
  <c r="AQ39" i="106"/>
  <c r="AR36" i="106" s="1"/>
  <c r="D103" i="106"/>
  <c r="D97" i="106"/>
  <c r="D86" i="106"/>
  <c r="H85" i="106"/>
  <c r="D84" i="106"/>
  <c r="H83" i="106"/>
  <c r="BG90" i="106"/>
  <c r="BG85" i="106"/>
  <c r="BG83" i="106"/>
  <c r="BG94" i="106"/>
  <c r="D96" i="106"/>
  <c r="X100" i="108"/>
  <c r="AB96" i="108"/>
  <c r="AB95" i="108"/>
  <c r="AB94" i="108"/>
  <c r="AB93" i="108"/>
  <c r="X85" i="108"/>
  <c r="AB84" i="108"/>
  <c r="X83" i="108"/>
  <c r="X99" i="108"/>
  <c r="X93" i="108"/>
  <c r="X86" i="108"/>
  <c r="AB85" i="108"/>
  <c r="X84" i="108"/>
  <c r="X87" i="108"/>
  <c r="AB83" i="108"/>
  <c r="X89" i="108"/>
  <c r="AO86" i="109"/>
  <c r="K69" i="111"/>
  <c r="L55" i="111" s="1"/>
  <c r="AV70" i="111"/>
  <c r="T36" i="103"/>
  <c r="P37" i="103"/>
  <c r="O7" i="124"/>
  <c r="AE7" i="124"/>
  <c r="C8" i="124"/>
  <c r="W39" i="103"/>
  <c r="AM8" i="124"/>
  <c r="AS51" i="103"/>
  <c r="AC53" i="103"/>
  <c r="AS53" i="103"/>
  <c r="BA53" i="103"/>
  <c r="AC55" i="103"/>
  <c r="AS55" i="103"/>
  <c r="AG58" i="103"/>
  <c r="AS59" i="103"/>
  <c r="BA61" i="103"/>
  <c r="AO83" i="103"/>
  <c r="BJ52" i="124"/>
  <c r="AF53" i="124"/>
  <c r="C54" i="124"/>
  <c r="AJ54" i="124"/>
  <c r="G86" i="103"/>
  <c r="AN55" i="124"/>
  <c r="AO86" i="103"/>
  <c r="BB55" i="124"/>
  <c r="O56" i="124"/>
  <c r="AF56" i="124"/>
  <c r="AO87" i="103"/>
  <c r="BF56" i="124"/>
  <c r="K57" i="124"/>
  <c r="AJ57" i="124"/>
  <c r="BB57" i="124"/>
  <c r="O58" i="124"/>
  <c r="BF58" i="124"/>
  <c r="BB59" i="124"/>
  <c r="AJ61" i="124"/>
  <c r="BJ61" i="124"/>
  <c r="S62" i="124"/>
  <c r="AJ62" i="124"/>
  <c r="BB62" i="124"/>
  <c r="K63" i="124"/>
  <c r="AA63" i="124"/>
  <c r="AS63" i="124"/>
  <c r="BJ63" i="124"/>
  <c r="AA64" i="124"/>
  <c r="AW65" i="124"/>
  <c r="AA97" i="103"/>
  <c r="K68" i="124"/>
  <c r="BB68" i="124"/>
  <c r="AS69" i="124"/>
  <c r="BB101" i="103"/>
  <c r="AE40" i="104"/>
  <c r="X36" i="104"/>
  <c r="X39" i="104"/>
  <c r="AG52" i="104"/>
  <c r="AS52" i="104"/>
  <c r="AC53" i="104"/>
  <c r="AS55" i="104"/>
  <c r="AS56" i="104"/>
  <c r="AT99" i="104"/>
  <c r="AX95" i="104"/>
  <c r="AX94" i="104"/>
  <c r="AX93" i="104"/>
  <c r="AT89" i="104"/>
  <c r="AT88" i="104"/>
  <c r="AT87" i="104"/>
  <c r="AT85" i="104"/>
  <c r="AX84" i="104"/>
  <c r="AT83" i="104"/>
  <c r="BG89" i="104"/>
  <c r="BG84" i="104"/>
  <c r="AB86" i="104"/>
  <c r="T89" i="104"/>
  <c r="T91" i="104"/>
  <c r="AT94" i="104"/>
  <c r="AJ67" i="105"/>
  <c r="P53" i="105"/>
  <c r="AC55" i="105"/>
  <c r="AR63" i="105"/>
  <c r="L95" i="105"/>
  <c r="BJ95" i="105"/>
  <c r="P51" i="106"/>
  <c r="AC53" i="106"/>
  <c r="AO71" i="106"/>
  <c r="AO67" i="106"/>
  <c r="AW62" i="106"/>
  <c r="AW58" i="106"/>
  <c r="AW52" i="106"/>
  <c r="AK60" i="106"/>
  <c r="D83" i="106"/>
  <c r="P85" i="106"/>
  <c r="H84" i="106"/>
  <c r="BG86" i="106"/>
  <c r="BG88" i="106"/>
  <c r="H96" i="106"/>
  <c r="H93" i="106"/>
  <c r="D104" i="106"/>
  <c r="G63" i="107"/>
  <c r="H58" i="107" s="1"/>
  <c r="X66" i="107"/>
  <c r="Y58" i="107" s="1"/>
  <c r="L87" i="107"/>
  <c r="L88" i="107"/>
  <c r="K43" i="108"/>
  <c r="L36" i="108" s="1"/>
  <c r="AA46" i="108"/>
  <c r="AF39" i="108" s="1"/>
  <c r="AQ39" i="108"/>
  <c r="AR36" i="108" s="1"/>
  <c r="BH52" i="108"/>
  <c r="BH53" i="108"/>
  <c r="BH51" i="108"/>
  <c r="O40" i="108"/>
  <c r="BH55" i="108" s="1"/>
  <c r="BG87" i="108"/>
  <c r="K69" i="109"/>
  <c r="AO83" i="109"/>
  <c r="AO91" i="109"/>
  <c r="G96" i="109"/>
  <c r="AW97" i="109"/>
  <c r="AO94" i="109"/>
  <c r="O95" i="109"/>
  <c r="BH55" i="103"/>
  <c r="BH56" i="103"/>
  <c r="X66" i="103"/>
  <c r="AN75" i="103"/>
  <c r="G53" i="124"/>
  <c r="AS54" i="124"/>
  <c r="AW86" i="103"/>
  <c r="W56" i="124"/>
  <c r="W89" i="103"/>
  <c r="AB96" i="103" s="1"/>
  <c r="S95" i="103"/>
  <c r="AF101" i="103"/>
  <c r="AG86" i="103" s="1"/>
  <c r="AA46" i="104"/>
  <c r="BH53" i="104"/>
  <c r="BH51" i="104"/>
  <c r="BH52" i="104"/>
  <c r="P37" i="104"/>
  <c r="AS54" i="104"/>
  <c r="AG55" i="104"/>
  <c r="T88" i="104"/>
  <c r="T94" i="104"/>
  <c r="AE40" i="105"/>
  <c r="L90" i="105"/>
  <c r="AA46" i="106"/>
  <c r="AK65" i="106"/>
  <c r="AK57" i="106"/>
  <c r="AK51" i="106"/>
  <c r="G38" i="103"/>
  <c r="AE40" i="103"/>
  <c r="AM40" i="103"/>
  <c r="K43" i="103"/>
  <c r="AA46" i="103"/>
  <c r="K21" i="124"/>
  <c r="AB21" i="124"/>
  <c r="AR21" i="124"/>
  <c r="O22" i="124"/>
  <c r="AF22" i="124"/>
  <c r="AV22" i="124"/>
  <c r="AV24" i="124"/>
  <c r="C26" i="124"/>
  <c r="X26" i="124"/>
  <c r="BD57" i="103"/>
  <c r="K27" i="124"/>
  <c r="AJ27" i="124"/>
  <c r="AR27" i="124"/>
  <c r="AZ27" i="124"/>
  <c r="AJ29" i="124"/>
  <c r="AZ29" i="124"/>
  <c r="G63" i="103"/>
  <c r="H59" i="103" s="1"/>
  <c r="AJ67" i="103"/>
  <c r="K69" i="103"/>
  <c r="AV70" i="103"/>
  <c r="BB52" i="124"/>
  <c r="C53" i="124"/>
  <c r="W53" i="124"/>
  <c r="AJ53" i="124"/>
  <c r="BF53" i="124"/>
  <c r="G54" i="124"/>
  <c r="AA54" i="124"/>
  <c r="AN54" i="124"/>
  <c r="BJ54" i="124"/>
  <c r="T86" i="103"/>
  <c r="AF55" i="124"/>
  <c r="C56" i="124"/>
  <c r="AS56" i="124"/>
  <c r="W57" i="124"/>
  <c r="C89" i="103"/>
  <c r="AS89" i="103"/>
  <c r="AT85" i="103" s="1"/>
  <c r="AJ59" i="124"/>
  <c r="BB64" i="124"/>
  <c r="AI40" i="104"/>
  <c r="X38" i="104"/>
  <c r="D40" i="104"/>
  <c r="AC51" i="104"/>
  <c r="AO74" i="104"/>
  <c r="AO72" i="104"/>
  <c r="AW69" i="104"/>
  <c r="AO68" i="104"/>
  <c r="AW67" i="104"/>
  <c r="AW66" i="104"/>
  <c r="AO65" i="104"/>
  <c r="AW64" i="104"/>
  <c r="AW63" i="104"/>
  <c r="AO63" i="104"/>
  <c r="AW61" i="104"/>
  <c r="AO61" i="104"/>
  <c r="AW59" i="104"/>
  <c r="AO59" i="104"/>
  <c r="AW57" i="104"/>
  <c r="AO57" i="104"/>
  <c r="AW56" i="104"/>
  <c r="AO56" i="104"/>
  <c r="D52" i="104"/>
  <c r="AG53" i="104"/>
  <c r="AC54" i="104"/>
  <c r="AW54" i="104"/>
  <c r="AW55" i="104"/>
  <c r="AC57" i="104"/>
  <c r="AW60" i="104"/>
  <c r="AW62" i="104"/>
  <c r="AO66" i="104"/>
  <c r="AO70" i="104"/>
  <c r="D102" i="104"/>
  <c r="D96" i="104"/>
  <c r="H95" i="104"/>
  <c r="H94" i="104"/>
  <c r="H93" i="104"/>
  <c r="H92" i="104"/>
  <c r="D89" i="104"/>
  <c r="D88" i="104"/>
  <c r="D87" i="104"/>
  <c r="D85" i="104"/>
  <c r="H84" i="104"/>
  <c r="D83" i="104"/>
  <c r="P92" i="104"/>
  <c r="P87" i="104"/>
  <c r="X83" i="104"/>
  <c r="AK88" i="104"/>
  <c r="D86" i="104"/>
  <c r="T87" i="104"/>
  <c r="D103" i="104"/>
  <c r="T41" i="105"/>
  <c r="AM40" i="105"/>
  <c r="BH54" i="105"/>
  <c r="AC52" i="105"/>
  <c r="P55" i="105"/>
  <c r="G86" i="105"/>
  <c r="W89" i="105"/>
  <c r="X100" i="105" s="1"/>
  <c r="AN95" i="105"/>
  <c r="BF95" i="105"/>
  <c r="BG95" i="105" s="1"/>
  <c r="BK84" i="105"/>
  <c r="P85" i="105"/>
  <c r="S95" i="105"/>
  <c r="T95" i="105" s="1"/>
  <c r="AS95" i="105"/>
  <c r="AF101" i="105"/>
  <c r="C42" i="106"/>
  <c r="T41" i="106"/>
  <c r="AI40" i="106"/>
  <c r="AW55" i="106"/>
  <c r="AW66" i="106"/>
  <c r="AO88" i="106"/>
  <c r="BC101" i="106"/>
  <c r="BC99" i="106"/>
  <c r="BC95" i="106"/>
  <c r="BC94" i="106"/>
  <c r="BC93" i="106"/>
  <c r="BC92" i="106"/>
  <c r="BC91" i="106"/>
  <c r="BC89" i="106"/>
  <c r="BC88" i="106"/>
  <c r="BC87" i="106"/>
  <c r="BC86" i="106"/>
  <c r="BC84" i="106"/>
  <c r="D85" i="106"/>
  <c r="D88" i="106"/>
  <c r="H92" i="106"/>
  <c r="BG92" i="106"/>
  <c r="H94" i="106"/>
  <c r="BG95" i="106"/>
  <c r="AQ39" i="107"/>
  <c r="AR38" i="107" s="1"/>
  <c r="H53" i="107"/>
  <c r="Y53" i="107"/>
  <c r="Y55" i="107"/>
  <c r="AN75" i="107"/>
  <c r="O95" i="107"/>
  <c r="P83" i="107" s="1"/>
  <c r="AF101" i="107"/>
  <c r="AG87" i="107" s="1"/>
  <c r="AW86" i="107"/>
  <c r="S95" i="107"/>
  <c r="AJ95" i="107"/>
  <c r="AK84" i="107" s="1"/>
  <c r="BB101" i="107"/>
  <c r="BC87" i="107" s="1"/>
  <c r="AK65" i="108"/>
  <c r="AK57" i="108"/>
  <c r="AK52" i="108"/>
  <c r="AK54" i="108"/>
  <c r="H85" i="108"/>
  <c r="H95" i="108"/>
  <c r="D88" i="108"/>
  <c r="D83" i="108"/>
  <c r="AE40" i="110"/>
  <c r="C42" i="110"/>
  <c r="AI40" i="110"/>
  <c r="T53" i="110"/>
  <c r="T55" i="110"/>
  <c r="T51" i="110"/>
  <c r="D85" i="110"/>
  <c r="S41" i="103"/>
  <c r="C42" i="103"/>
  <c r="D37" i="103" s="1"/>
  <c r="O52" i="124"/>
  <c r="O95" i="103"/>
  <c r="AN53" i="124"/>
  <c r="AO84" i="103"/>
  <c r="AS57" i="124"/>
  <c r="AT88" i="103"/>
  <c r="BJ59" i="124"/>
  <c r="D39" i="104"/>
  <c r="D62" i="104"/>
  <c r="AG59" i="104"/>
  <c r="AG57" i="104"/>
  <c r="AG56" i="104"/>
  <c r="BC83" i="104"/>
  <c r="AC53" i="105"/>
  <c r="C63" i="105"/>
  <c r="P89" i="105"/>
  <c r="K43" i="106"/>
  <c r="AB96" i="106"/>
  <c r="X85" i="106"/>
  <c r="AA10" i="124"/>
  <c r="BH54" i="103"/>
  <c r="AF24" i="124"/>
  <c r="C27" i="124"/>
  <c r="X27" i="124"/>
  <c r="G28" i="124"/>
  <c r="O28" i="124"/>
  <c r="AN28" i="124"/>
  <c r="C29" i="124"/>
  <c r="X30" i="124"/>
  <c r="AV30" i="124"/>
  <c r="K31" i="124"/>
  <c r="AR31" i="124"/>
  <c r="H36" i="103"/>
  <c r="P36" i="103"/>
  <c r="X36" i="103"/>
  <c r="L37" i="103"/>
  <c r="T37" i="103"/>
  <c r="AI8" i="124"/>
  <c r="AQ39" i="103"/>
  <c r="AR36" i="103" s="1"/>
  <c r="K9" i="124"/>
  <c r="T40" i="103"/>
  <c r="AG51" i="103"/>
  <c r="AC52" i="103"/>
  <c r="AS52" i="103"/>
  <c r="BA52" i="103"/>
  <c r="AG53" i="103"/>
  <c r="AC54" i="103"/>
  <c r="AS54" i="103"/>
  <c r="BA54" i="103"/>
  <c r="Y55" i="103"/>
  <c r="AG55" i="103"/>
  <c r="L56" i="103"/>
  <c r="AG56" i="103"/>
  <c r="AG57" i="103"/>
  <c r="Y58" i="103"/>
  <c r="AS58" i="103"/>
  <c r="BA58" i="103"/>
  <c r="AG59" i="103"/>
  <c r="AS60" i="103"/>
  <c r="BA60" i="103"/>
  <c r="AS62" i="103"/>
  <c r="BA62" i="103"/>
  <c r="AK64" i="103"/>
  <c r="BF52" i="124"/>
  <c r="BF95" i="103"/>
  <c r="O53" i="124"/>
  <c r="AW53" i="124"/>
  <c r="S54" i="124"/>
  <c r="T85" i="103"/>
  <c r="BB54" i="124"/>
  <c r="W55" i="124"/>
  <c r="BF55" i="124"/>
  <c r="K56" i="124"/>
  <c r="AJ56" i="124"/>
  <c r="BB56" i="124"/>
  <c r="O57" i="124"/>
  <c r="AF57" i="124"/>
  <c r="BF57" i="124"/>
  <c r="AJ58" i="124"/>
  <c r="S59" i="124"/>
  <c r="S61" i="124"/>
  <c r="BB61" i="124"/>
  <c r="K62" i="124"/>
  <c r="AA62" i="124"/>
  <c r="AS62" i="124"/>
  <c r="AT93" i="103"/>
  <c r="BJ62" i="124"/>
  <c r="S63" i="124"/>
  <c r="T94" i="103"/>
  <c r="AJ63" i="124"/>
  <c r="BB63" i="124"/>
  <c r="K64" i="124"/>
  <c r="AJ95" i="103"/>
  <c r="BJ95" i="103"/>
  <c r="BK91" i="103" s="1"/>
  <c r="AA65" i="124"/>
  <c r="C66" i="124"/>
  <c r="AW97" i="103"/>
  <c r="AF67" i="124"/>
  <c r="AG98" i="103"/>
  <c r="AF68" i="124"/>
  <c r="W69" i="124"/>
  <c r="K101" i="103"/>
  <c r="L85" i="103" s="1"/>
  <c r="C72" i="124"/>
  <c r="K43" i="104"/>
  <c r="X37" i="104"/>
  <c r="AM40" i="104"/>
  <c r="AG51" i="104"/>
  <c r="AS62" i="104"/>
  <c r="AC52" i="104"/>
  <c r="AW52" i="104"/>
  <c r="AS53" i="104"/>
  <c r="AO54" i="104"/>
  <c r="AC55" i="104"/>
  <c r="AO55" i="104"/>
  <c r="AW58" i="104"/>
  <c r="AO60" i="104"/>
  <c r="AO62" i="104"/>
  <c r="AO67" i="104"/>
  <c r="AO69" i="104"/>
  <c r="AO73" i="104"/>
  <c r="P83" i="104"/>
  <c r="AO95" i="104"/>
  <c r="AO94" i="104"/>
  <c r="AO93" i="104"/>
  <c r="AO92" i="104"/>
  <c r="AO91" i="104"/>
  <c r="AO86" i="104"/>
  <c r="AO84" i="104"/>
  <c r="AX83" i="104"/>
  <c r="T84" i="104"/>
  <c r="T86" i="104"/>
  <c r="AT86" i="104"/>
  <c r="T93" i="104"/>
  <c r="T95" i="104"/>
  <c r="D97" i="104"/>
  <c r="AT101" i="104"/>
  <c r="AT100" i="104"/>
  <c r="O40" i="105"/>
  <c r="BH51" i="105" s="1"/>
  <c r="C42" i="105"/>
  <c r="K69" i="105"/>
  <c r="AC51" i="105"/>
  <c r="P52" i="105"/>
  <c r="AC54" i="105"/>
  <c r="S55" i="105"/>
  <c r="T55" i="105" s="1"/>
  <c r="AC56" i="105"/>
  <c r="BH56" i="105"/>
  <c r="P59" i="105"/>
  <c r="AZ63" i="105"/>
  <c r="X66" i="105"/>
  <c r="Y66" i="105" s="1"/>
  <c r="AO70" i="105"/>
  <c r="L83" i="105"/>
  <c r="AB83" i="105"/>
  <c r="P84" i="105"/>
  <c r="T85" i="105"/>
  <c r="AA86" i="105"/>
  <c r="AB86" i="105" s="1"/>
  <c r="X87" i="105"/>
  <c r="X88" i="105"/>
  <c r="T91" i="105"/>
  <c r="T93" i="105"/>
  <c r="AB94" i="105"/>
  <c r="AB95" i="105"/>
  <c r="AA97" i="105"/>
  <c r="AB97" i="105" s="1"/>
  <c r="C98" i="105"/>
  <c r="BB101" i="105"/>
  <c r="BC94" i="105" s="1"/>
  <c r="G38" i="106"/>
  <c r="H36" i="106" s="1"/>
  <c r="W39" i="106"/>
  <c r="AN37" i="106"/>
  <c r="L63" i="106"/>
  <c r="L53" i="106"/>
  <c r="Y66" i="106"/>
  <c r="Y64" i="106"/>
  <c r="Y62" i="106"/>
  <c r="Y59" i="106"/>
  <c r="Y54" i="106"/>
  <c r="Y52" i="106"/>
  <c r="AS63" i="106"/>
  <c r="AS61" i="106"/>
  <c r="AS59" i="106"/>
  <c r="AS57" i="106"/>
  <c r="Y53" i="106"/>
  <c r="AO55" i="106"/>
  <c r="AO56" i="106"/>
  <c r="Y58" i="106"/>
  <c r="AW59" i="106"/>
  <c r="Y60" i="106"/>
  <c r="AW61" i="106"/>
  <c r="Y63" i="106"/>
  <c r="Y65" i="106"/>
  <c r="AK66" i="106"/>
  <c r="AW67" i="106"/>
  <c r="AW69" i="106"/>
  <c r="AO74" i="106"/>
  <c r="L95" i="106"/>
  <c r="AX96" i="106"/>
  <c r="AX85" i="106"/>
  <c r="BC83" i="106"/>
  <c r="X84" i="106"/>
  <c r="BG84" i="106"/>
  <c r="X86" i="106"/>
  <c r="P87" i="106"/>
  <c r="BG87" i="106"/>
  <c r="D89" i="106"/>
  <c r="BG91" i="106"/>
  <c r="BG93" i="106"/>
  <c r="H95" i="106"/>
  <c r="D98" i="106"/>
  <c r="BC97" i="106"/>
  <c r="X99" i="106"/>
  <c r="BC100" i="106"/>
  <c r="D102" i="106"/>
  <c r="AI40" i="107"/>
  <c r="K43" i="107"/>
  <c r="AA46" i="107"/>
  <c r="AV70" i="107"/>
  <c r="H52" i="107"/>
  <c r="Y52" i="107"/>
  <c r="H55" i="107"/>
  <c r="Y56" i="107"/>
  <c r="AO56" i="107"/>
  <c r="BD57" i="107"/>
  <c r="BE57" i="107" s="1"/>
  <c r="AK94" i="108"/>
  <c r="AK86" i="108"/>
  <c r="AK85" i="108"/>
  <c r="X88" i="108"/>
  <c r="AB97" i="108"/>
  <c r="X94" i="108"/>
  <c r="AJ67" i="109"/>
  <c r="AK67" i="109" s="1"/>
  <c r="C98" i="109"/>
  <c r="T54" i="110"/>
  <c r="BH54" i="104"/>
  <c r="BD57" i="104"/>
  <c r="BE55" i="104" s="1"/>
  <c r="G63" i="104"/>
  <c r="H53" i="104" s="1"/>
  <c r="AV70" i="104"/>
  <c r="AW70" i="104" s="1"/>
  <c r="BH56" i="106"/>
  <c r="C63" i="106"/>
  <c r="D51" i="106" s="1"/>
  <c r="Y59" i="107"/>
  <c r="AO59" i="107"/>
  <c r="Y62" i="107"/>
  <c r="AR63" i="107"/>
  <c r="Y64" i="107"/>
  <c r="C89" i="107"/>
  <c r="H83" i="107" s="1"/>
  <c r="AK86" i="107"/>
  <c r="P90" i="107"/>
  <c r="L91" i="107"/>
  <c r="AK91" i="107"/>
  <c r="BK91" i="107"/>
  <c r="L93" i="107"/>
  <c r="BK93" i="107"/>
  <c r="AK94" i="107"/>
  <c r="L95" i="107"/>
  <c r="AG98" i="107"/>
  <c r="AE40" i="108"/>
  <c r="AF40" i="108" s="1"/>
  <c r="AF37" i="108"/>
  <c r="AN38" i="108"/>
  <c r="AB42" i="108"/>
  <c r="H60" i="108"/>
  <c r="Y52" i="108"/>
  <c r="BE52" i="108"/>
  <c r="P54" i="108"/>
  <c r="Y55" i="108"/>
  <c r="BE55" i="108"/>
  <c r="Y56" i="108"/>
  <c r="BE56" i="108"/>
  <c r="Y57" i="108"/>
  <c r="AB86" i="108"/>
  <c r="BK95" i="108"/>
  <c r="BK94" i="108"/>
  <c r="BK93" i="108"/>
  <c r="BK92" i="108"/>
  <c r="BK91" i="108"/>
  <c r="BK89" i="108"/>
  <c r="BK88" i="108"/>
  <c r="BK87" i="108"/>
  <c r="BK86" i="108"/>
  <c r="BK84" i="108"/>
  <c r="AO84" i="108"/>
  <c r="AT85" i="108"/>
  <c r="P94" i="108"/>
  <c r="T41" i="109"/>
  <c r="AR38" i="109"/>
  <c r="X66" i="109"/>
  <c r="AN75" i="109"/>
  <c r="AO75" i="109" s="1"/>
  <c r="L52" i="109"/>
  <c r="BD57" i="109"/>
  <c r="BA61" i="109"/>
  <c r="K101" i="109"/>
  <c r="L97" i="109" s="1"/>
  <c r="AA86" i="109"/>
  <c r="BJ95" i="109"/>
  <c r="BK83" i="109" s="1"/>
  <c r="P84" i="109"/>
  <c r="L96" i="109"/>
  <c r="H36" i="110"/>
  <c r="AC53" i="110"/>
  <c r="AK95" i="110"/>
  <c r="AK94" i="110"/>
  <c r="AK93" i="110"/>
  <c r="AK92" i="110"/>
  <c r="AK91" i="110"/>
  <c r="AK86" i="110"/>
  <c r="AK84" i="110"/>
  <c r="AK89" i="110"/>
  <c r="AK88" i="110"/>
  <c r="AK85" i="110"/>
  <c r="AK90" i="110"/>
  <c r="AK87" i="110"/>
  <c r="AK83" i="110"/>
  <c r="AN60" i="124"/>
  <c r="G61" i="124"/>
  <c r="AF61" i="124"/>
  <c r="BF61" i="124"/>
  <c r="O62" i="124"/>
  <c r="AF62" i="124"/>
  <c r="AW62" i="124"/>
  <c r="G63" i="124"/>
  <c r="W63" i="124"/>
  <c r="AN63" i="124"/>
  <c r="BF63" i="124"/>
  <c r="W95" i="103"/>
  <c r="C65" i="124"/>
  <c r="AF66" i="124"/>
  <c r="BB67" i="124"/>
  <c r="AS68" i="124"/>
  <c r="AF69" i="124"/>
  <c r="W101" i="103"/>
  <c r="AS101" i="103"/>
  <c r="C104" i="103"/>
  <c r="AO51" i="104"/>
  <c r="AQ39" i="105"/>
  <c r="AR38" i="105" s="1"/>
  <c r="K43" i="105"/>
  <c r="L40" i="105" s="1"/>
  <c r="AA46" i="105"/>
  <c r="AB42" i="105" s="1"/>
  <c r="BD57" i="105"/>
  <c r="BE57" i="105" s="1"/>
  <c r="G63" i="105"/>
  <c r="H63" i="105" s="1"/>
  <c r="AV70" i="105"/>
  <c r="C89" i="105"/>
  <c r="H95" i="105" s="1"/>
  <c r="AS89" i="105"/>
  <c r="W95" i="105"/>
  <c r="X95" i="105" s="1"/>
  <c r="W39" i="107"/>
  <c r="O40" i="107"/>
  <c r="C42" i="107"/>
  <c r="D41" i="107" s="1"/>
  <c r="K69" i="107"/>
  <c r="AJ67" i="107"/>
  <c r="AK53" i="107" s="1"/>
  <c r="BH51" i="107"/>
  <c r="S55" i="107"/>
  <c r="T55" i="107" s="1"/>
  <c r="BH55" i="107"/>
  <c r="BH56" i="107"/>
  <c r="AB57" i="107"/>
  <c r="AC57" i="107" s="1"/>
  <c r="H60" i="107"/>
  <c r="AF60" i="107"/>
  <c r="AG60" i="107" s="1"/>
  <c r="AO73" i="107"/>
  <c r="G86" i="107"/>
  <c r="W89" i="107"/>
  <c r="AN95" i="107"/>
  <c r="AO89" i="107" s="1"/>
  <c r="BF95" i="107"/>
  <c r="BG83" i="107" s="1"/>
  <c r="L84" i="107"/>
  <c r="BK84" i="107"/>
  <c r="P85" i="107"/>
  <c r="BK86" i="107"/>
  <c r="BK87" i="107"/>
  <c r="T88" i="107"/>
  <c r="BK88" i="107"/>
  <c r="C42" i="108"/>
  <c r="D41" i="108" s="1"/>
  <c r="AI40" i="108"/>
  <c r="AJ40" i="108" s="1"/>
  <c r="AJ36" i="108"/>
  <c r="AF38" i="108"/>
  <c r="AB40" i="108"/>
  <c r="AB45" i="108"/>
  <c r="T84" i="108"/>
  <c r="AO90" i="108"/>
  <c r="AO89" i="108"/>
  <c r="AO88" i="108"/>
  <c r="AO87" i="108"/>
  <c r="AO85" i="108"/>
  <c r="AO83" i="108"/>
  <c r="AO94" i="108"/>
  <c r="AO95" i="108"/>
  <c r="AR36" i="109"/>
  <c r="AR39" i="109"/>
  <c r="Y54" i="109"/>
  <c r="BA62" i="109"/>
  <c r="L65" i="109"/>
  <c r="AW66" i="109"/>
  <c r="AV70" i="109"/>
  <c r="AO85" i="109"/>
  <c r="C89" i="109"/>
  <c r="H86" i="109" s="1"/>
  <c r="W89" i="109"/>
  <c r="AS89" i="109"/>
  <c r="AO92" i="109"/>
  <c r="AO93" i="109"/>
  <c r="H95" i="109"/>
  <c r="W39" i="110"/>
  <c r="X36" i="110" s="1"/>
  <c r="AM40" i="110"/>
  <c r="K43" i="110"/>
  <c r="AA46" i="110"/>
  <c r="AQ39" i="110"/>
  <c r="X100" i="110"/>
  <c r="AB96" i="110"/>
  <c r="AB95" i="110"/>
  <c r="AB94" i="110"/>
  <c r="AB93" i="110"/>
  <c r="X85" i="110"/>
  <c r="AB84" i="110"/>
  <c r="X83" i="110"/>
  <c r="X99" i="110"/>
  <c r="X93" i="110"/>
  <c r="X86" i="110"/>
  <c r="AB85" i="110"/>
  <c r="X84" i="110"/>
  <c r="X87" i="110"/>
  <c r="AB83" i="110"/>
  <c r="X88" i="110"/>
  <c r="X95" i="110"/>
  <c r="BH55" i="104"/>
  <c r="H62" i="107"/>
  <c r="AO62" i="107"/>
  <c r="AO70" i="107"/>
  <c r="AS89" i="107"/>
  <c r="AX83" i="107" s="1"/>
  <c r="L86" i="107"/>
  <c r="AA86" i="107"/>
  <c r="L89" i="107"/>
  <c r="BK89" i="107"/>
  <c r="AG90" i="107"/>
  <c r="L92" i="107"/>
  <c r="AK92" i="107"/>
  <c r="BK92" i="107"/>
  <c r="T93" i="107"/>
  <c r="AK93" i="107"/>
  <c r="L94" i="107"/>
  <c r="BK94" i="107"/>
  <c r="AA97" i="107"/>
  <c r="L99" i="107"/>
  <c r="BC99" i="107"/>
  <c r="G38" i="108"/>
  <c r="H36" i="108" s="1"/>
  <c r="W39" i="108"/>
  <c r="X37" i="108" s="1"/>
  <c r="AM40" i="108"/>
  <c r="AN40" i="108" s="1"/>
  <c r="AN37" i="108"/>
  <c r="P39" i="108"/>
  <c r="AN39" i="108"/>
  <c r="AB43" i="108"/>
  <c r="Y66" i="108"/>
  <c r="Y64" i="108"/>
  <c r="Y62" i="108"/>
  <c r="Y59" i="108"/>
  <c r="Y53" i="108"/>
  <c r="BE53" i="108"/>
  <c r="Y58" i="108"/>
  <c r="Y60" i="108"/>
  <c r="Y63" i="108"/>
  <c r="Y65" i="108"/>
  <c r="L89" i="108"/>
  <c r="L84" i="108"/>
  <c r="AT94" i="108"/>
  <c r="AX83" i="108"/>
  <c r="AO92" i="108"/>
  <c r="AG94" i="108"/>
  <c r="AR37" i="109"/>
  <c r="AI40" i="109"/>
  <c r="K43" i="109"/>
  <c r="AA46" i="109"/>
  <c r="AB43" i="109" s="1"/>
  <c r="O60" i="109"/>
  <c r="AO53" i="109"/>
  <c r="L56" i="109"/>
  <c r="L59" i="109"/>
  <c r="G63" i="109"/>
  <c r="H63" i="109" s="1"/>
  <c r="L68" i="109"/>
  <c r="S95" i="109"/>
  <c r="AJ95" i="109"/>
  <c r="BB101" i="109"/>
  <c r="AO84" i="109"/>
  <c r="BF95" i="109"/>
  <c r="BG88" i="109" s="1"/>
  <c r="W101" i="109"/>
  <c r="O40" i="110"/>
  <c r="BH55" i="110" s="1"/>
  <c r="T52" i="110"/>
  <c r="AC54" i="110"/>
  <c r="BG90" i="110"/>
  <c r="BG91" i="110"/>
  <c r="BG92" i="110"/>
  <c r="X89" i="110"/>
  <c r="AB97" i="110"/>
  <c r="X94" i="110"/>
  <c r="L60" i="111"/>
  <c r="AG99" i="111"/>
  <c r="AG88" i="111"/>
  <c r="C89" i="111"/>
  <c r="D104" i="111" s="1"/>
  <c r="W89" i="111"/>
  <c r="X88" i="111" s="1"/>
  <c r="AS89" i="111"/>
  <c r="AT85" i="111" s="1"/>
  <c r="W39" i="112"/>
  <c r="X36" i="112" s="1"/>
  <c r="AM40" i="112"/>
  <c r="K43" i="112"/>
  <c r="L42" i="112" s="1"/>
  <c r="AA46" i="112"/>
  <c r="AQ39" i="112"/>
  <c r="AR37" i="112" s="1"/>
  <c r="Y65" i="112"/>
  <c r="Y63" i="112"/>
  <c r="AK53" i="112"/>
  <c r="AG54" i="112"/>
  <c r="AS54" i="112"/>
  <c r="AG55" i="112"/>
  <c r="AG56" i="112"/>
  <c r="Y59" i="112"/>
  <c r="AG60" i="112"/>
  <c r="D102" i="112"/>
  <c r="D96" i="112"/>
  <c r="H95" i="112"/>
  <c r="H94" i="112"/>
  <c r="H93" i="112"/>
  <c r="H92" i="112"/>
  <c r="D89" i="112"/>
  <c r="D88" i="112"/>
  <c r="D87" i="112"/>
  <c r="D85" i="112"/>
  <c r="H84" i="112"/>
  <c r="D83" i="112"/>
  <c r="P95" i="112"/>
  <c r="P94" i="112"/>
  <c r="P93" i="112"/>
  <c r="P92" i="112"/>
  <c r="P91" i="112"/>
  <c r="P89" i="112"/>
  <c r="P88" i="112"/>
  <c r="P87" i="112"/>
  <c r="P86" i="112"/>
  <c r="P84" i="112"/>
  <c r="AK88" i="112"/>
  <c r="AK87" i="112"/>
  <c r="AK85" i="112"/>
  <c r="D86" i="112"/>
  <c r="P90" i="112"/>
  <c r="AK94" i="112"/>
  <c r="H96" i="112"/>
  <c r="D103" i="112"/>
  <c r="AM40" i="113"/>
  <c r="X99" i="113"/>
  <c r="X88" i="113"/>
  <c r="X84" i="113"/>
  <c r="AB95" i="113"/>
  <c r="AO94" i="113"/>
  <c r="AO86" i="113"/>
  <c r="BG95" i="113"/>
  <c r="BG94" i="113"/>
  <c r="BG93" i="113"/>
  <c r="BG91" i="113"/>
  <c r="BG89" i="113"/>
  <c r="BG88" i="113"/>
  <c r="BG86" i="113"/>
  <c r="BG84" i="113"/>
  <c r="BG90" i="113"/>
  <c r="AK66" i="114"/>
  <c r="AK64" i="114"/>
  <c r="AK62" i="114"/>
  <c r="AK61" i="114"/>
  <c r="BG91" i="114"/>
  <c r="P92" i="114"/>
  <c r="H93" i="114"/>
  <c r="X93" i="114"/>
  <c r="S55" i="108"/>
  <c r="BH56" i="108"/>
  <c r="AB57" i="108"/>
  <c r="AC55" i="108" s="1"/>
  <c r="AF60" i="108"/>
  <c r="C63" i="108"/>
  <c r="D53" i="108" s="1"/>
  <c r="AR63" i="108"/>
  <c r="AZ63" i="108"/>
  <c r="BA51" i="108" s="1"/>
  <c r="Y66" i="110"/>
  <c r="Y64" i="110"/>
  <c r="Y62" i="110"/>
  <c r="AO71" i="110"/>
  <c r="BD57" i="110"/>
  <c r="Y60" i="110"/>
  <c r="Y61" i="110"/>
  <c r="P90" i="110"/>
  <c r="P85" i="110"/>
  <c r="P83" i="110"/>
  <c r="AB86" i="110"/>
  <c r="BK92" i="110"/>
  <c r="BK86" i="110"/>
  <c r="AO84" i="110"/>
  <c r="P88" i="110"/>
  <c r="P92" i="110"/>
  <c r="P94" i="110"/>
  <c r="P95" i="110"/>
  <c r="T41" i="111"/>
  <c r="AR38" i="111"/>
  <c r="X66" i="111"/>
  <c r="Y63" i="111" s="1"/>
  <c r="AN75" i="111"/>
  <c r="AW54" i="111" s="1"/>
  <c r="L54" i="111"/>
  <c r="L56" i="111"/>
  <c r="L59" i="111"/>
  <c r="G63" i="111"/>
  <c r="H56" i="111" s="1"/>
  <c r="L66" i="111"/>
  <c r="S95" i="111"/>
  <c r="AJ95" i="111"/>
  <c r="AK83" i="111" s="1"/>
  <c r="BB101" i="111"/>
  <c r="BF95" i="111"/>
  <c r="BG91" i="111" s="1"/>
  <c r="AG96" i="111"/>
  <c r="W101" i="111"/>
  <c r="O40" i="112"/>
  <c r="D51" i="112"/>
  <c r="L52" i="112"/>
  <c r="AG52" i="112"/>
  <c r="AS52" i="112"/>
  <c r="D54" i="112"/>
  <c r="Y54" i="112"/>
  <c r="Y55" i="112"/>
  <c r="AS55" i="112"/>
  <c r="Y56" i="112"/>
  <c r="AS56" i="112"/>
  <c r="Y57" i="112"/>
  <c r="AW57" i="112"/>
  <c r="D58" i="112"/>
  <c r="AG58" i="112"/>
  <c r="L59" i="112"/>
  <c r="AG59" i="112"/>
  <c r="BA59" i="112"/>
  <c r="L60" i="112"/>
  <c r="D61" i="112"/>
  <c r="Y61" i="112"/>
  <c r="L62" i="112"/>
  <c r="L63" i="112"/>
  <c r="Y66" i="112"/>
  <c r="H86" i="112"/>
  <c r="P83" i="112"/>
  <c r="AO95" i="112"/>
  <c r="AO94" i="112"/>
  <c r="AO93" i="112"/>
  <c r="AO92" i="112"/>
  <c r="AO91" i="112"/>
  <c r="AO86" i="112"/>
  <c r="AO84" i="112"/>
  <c r="BK90" i="112"/>
  <c r="BK85" i="112"/>
  <c r="BK83" i="112"/>
  <c r="BC84" i="112"/>
  <c r="X85" i="112"/>
  <c r="L87" i="112"/>
  <c r="BC87" i="112"/>
  <c r="BK89" i="112"/>
  <c r="BC91" i="112"/>
  <c r="AK92" i="112"/>
  <c r="BC93" i="112"/>
  <c r="AB94" i="112"/>
  <c r="BK94" i="112"/>
  <c r="AK95" i="112"/>
  <c r="BC95" i="112"/>
  <c r="D97" i="112"/>
  <c r="L69" i="113"/>
  <c r="L66" i="113"/>
  <c r="L64" i="113"/>
  <c r="L62" i="113"/>
  <c r="L60" i="113"/>
  <c r="L58" i="113"/>
  <c r="L57" i="113"/>
  <c r="L53" i="113"/>
  <c r="L55" i="113"/>
  <c r="L59" i="113"/>
  <c r="L65" i="113"/>
  <c r="L68" i="113"/>
  <c r="AT99" i="113"/>
  <c r="AX95" i="113"/>
  <c r="AT89" i="113"/>
  <c r="AT88" i="113"/>
  <c r="AX84" i="113"/>
  <c r="AT83" i="113"/>
  <c r="AT94" i="113"/>
  <c r="AT93" i="113"/>
  <c r="AJ39" i="114"/>
  <c r="AB43" i="114"/>
  <c r="H63" i="114"/>
  <c r="H61" i="114"/>
  <c r="Y66" i="114"/>
  <c r="Y65" i="114"/>
  <c r="Y63" i="114"/>
  <c r="Y60" i="114"/>
  <c r="AO61" i="114"/>
  <c r="L52" i="114"/>
  <c r="AK54" i="114"/>
  <c r="L55" i="114"/>
  <c r="H56" i="114"/>
  <c r="Y57" i="114"/>
  <c r="H58" i="114"/>
  <c r="L59" i="114"/>
  <c r="AK59" i="114"/>
  <c r="AK63" i="114"/>
  <c r="Y64" i="114"/>
  <c r="L65" i="114"/>
  <c r="L68" i="114"/>
  <c r="X100" i="114"/>
  <c r="AB96" i="114"/>
  <c r="AB95" i="114"/>
  <c r="AB94" i="114"/>
  <c r="AB93" i="114"/>
  <c r="X85" i="114"/>
  <c r="AB84" i="114"/>
  <c r="X89" i="114"/>
  <c r="X88" i="114"/>
  <c r="X87" i="114"/>
  <c r="X86" i="114"/>
  <c r="AB85" i="114"/>
  <c r="X84" i="114"/>
  <c r="AB83" i="114"/>
  <c r="BG93" i="114"/>
  <c r="P38" i="108"/>
  <c r="L51" i="108"/>
  <c r="AK51" i="108"/>
  <c r="W39" i="109"/>
  <c r="X38" i="109" s="1"/>
  <c r="O40" i="109"/>
  <c r="BH56" i="109" s="1"/>
  <c r="C42" i="109"/>
  <c r="D39" i="109" s="1"/>
  <c r="S55" i="109"/>
  <c r="T55" i="109" s="1"/>
  <c r="AB57" i="109"/>
  <c r="AC57" i="109" s="1"/>
  <c r="AF60" i="109"/>
  <c r="AG51" i="109" s="1"/>
  <c r="C63" i="109"/>
  <c r="D63" i="109" s="1"/>
  <c r="AR63" i="109"/>
  <c r="AZ63" i="109"/>
  <c r="BA63" i="109" s="1"/>
  <c r="AF101" i="109"/>
  <c r="AG93" i="109" s="1"/>
  <c r="P51" i="110"/>
  <c r="Y51" i="110"/>
  <c r="AO51" i="110"/>
  <c r="P55" i="110"/>
  <c r="Y55" i="110"/>
  <c r="Y56" i="110"/>
  <c r="Y57" i="110"/>
  <c r="Y58" i="110"/>
  <c r="P59" i="110"/>
  <c r="H61" i="110"/>
  <c r="AO68" i="110"/>
  <c r="T95" i="110"/>
  <c r="T94" i="110"/>
  <c r="T93" i="110"/>
  <c r="T92" i="110"/>
  <c r="T91" i="110"/>
  <c r="T89" i="110"/>
  <c r="T88" i="110"/>
  <c r="T87" i="110"/>
  <c r="T86" i="110"/>
  <c r="T84" i="110"/>
  <c r="AO90" i="110"/>
  <c r="AO89" i="110"/>
  <c r="AO88" i="110"/>
  <c r="AO87" i="110"/>
  <c r="AO85" i="110"/>
  <c r="AO83" i="110"/>
  <c r="BC89" i="110"/>
  <c r="T90" i="110"/>
  <c r="AO94" i="110"/>
  <c r="AO95" i="110"/>
  <c r="AR36" i="111"/>
  <c r="AR39" i="111"/>
  <c r="L51" i="111"/>
  <c r="L57" i="111"/>
  <c r="L58" i="111"/>
  <c r="BA61" i="111"/>
  <c r="BA60" i="111"/>
  <c r="L62" i="111"/>
  <c r="AJ67" i="111"/>
  <c r="AK51" i="111" s="1"/>
  <c r="G96" i="111"/>
  <c r="H96" i="111" s="1"/>
  <c r="AG92" i="111"/>
  <c r="AG93" i="111"/>
  <c r="AW97" i="111"/>
  <c r="AX93" i="111"/>
  <c r="O95" i="111"/>
  <c r="P86" i="111" s="1"/>
  <c r="AN95" i="111"/>
  <c r="AO94" i="111" s="1"/>
  <c r="C98" i="111"/>
  <c r="AG97" i="111"/>
  <c r="AT99" i="111"/>
  <c r="AG100" i="111"/>
  <c r="AS101" i="111"/>
  <c r="AE40" i="112"/>
  <c r="C42" i="112"/>
  <c r="AI40" i="112"/>
  <c r="AW69" i="112"/>
  <c r="AO65" i="112"/>
  <c r="D52" i="112"/>
  <c r="Y52" i="112"/>
  <c r="T53" i="112"/>
  <c r="AG53" i="112"/>
  <c r="BA53" i="112"/>
  <c r="AW55" i="112"/>
  <c r="D59" i="112"/>
  <c r="D60" i="112"/>
  <c r="D62" i="112"/>
  <c r="AO62" i="112"/>
  <c r="H83" i="112"/>
  <c r="T90" i="112"/>
  <c r="T85" i="112"/>
  <c r="T83" i="112"/>
  <c r="AG97" i="112"/>
  <c r="AG84" i="112"/>
  <c r="BC100" i="112"/>
  <c r="BC98" i="112"/>
  <c r="BC97" i="112"/>
  <c r="BC96" i="112"/>
  <c r="BC90" i="112"/>
  <c r="BC85" i="112"/>
  <c r="BC83" i="112"/>
  <c r="P85" i="112"/>
  <c r="AK86" i="112"/>
  <c r="T88" i="112"/>
  <c r="BC89" i="112"/>
  <c r="AK91" i="112"/>
  <c r="T92" i="112"/>
  <c r="T94" i="112"/>
  <c r="BC94" i="112"/>
  <c r="X101" i="112"/>
  <c r="BH54" i="113"/>
  <c r="BH56" i="113"/>
  <c r="BH55" i="113"/>
  <c r="AE40" i="113"/>
  <c r="W39" i="113"/>
  <c r="X38" i="113" s="1"/>
  <c r="P95" i="113"/>
  <c r="P94" i="113"/>
  <c r="P93" i="113"/>
  <c r="P92" i="113"/>
  <c r="P91" i="113"/>
  <c r="P89" i="113"/>
  <c r="P88" i="113"/>
  <c r="P87" i="113"/>
  <c r="P86" i="113"/>
  <c r="P84" i="113"/>
  <c r="P90" i="113"/>
  <c r="X85" i="113"/>
  <c r="BG85" i="113"/>
  <c r="AB97" i="113"/>
  <c r="X101" i="113"/>
  <c r="H36" i="114"/>
  <c r="H37" i="114"/>
  <c r="T41" i="114"/>
  <c r="L37" i="114"/>
  <c r="L36" i="114"/>
  <c r="L43" i="114"/>
  <c r="AJ37" i="114"/>
  <c r="AB37" i="114"/>
  <c r="AN36" i="114"/>
  <c r="AF36" i="114"/>
  <c r="AN37" i="114"/>
  <c r="AF37" i="114"/>
  <c r="AJ36" i="114"/>
  <c r="AB36" i="114"/>
  <c r="AB46" i="114"/>
  <c r="AR37" i="114"/>
  <c r="AR36" i="114"/>
  <c r="AR39" i="114"/>
  <c r="AN39" i="114"/>
  <c r="AB40" i="114"/>
  <c r="AB41" i="114"/>
  <c r="AB44" i="114"/>
  <c r="L69" i="114"/>
  <c r="L66" i="114"/>
  <c r="L64" i="114"/>
  <c r="L62" i="114"/>
  <c r="L60" i="114"/>
  <c r="AK53" i="114"/>
  <c r="AK55" i="114"/>
  <c r="L56" i="114"/>
  <c r="L58" i="114"/>
  <c r="AK58" i="114"/>
  <c r="L61" i="114"/>
  <c r="L67" i="114"/>
  <c r="P95" i="114"/>
  <c r="P93" i="114"/>
  <c r="P90" i="114"/>
  <c r="P85" i="114"/>
  <c r="P91" i="114"/>
  <c r="P89" i="114"/>
  <c r="P88" i="114"/>
  <c r="P87" i="114"/>
  <c r="P86" i="114"/>
  <c r="P84" i="114"/>
  <c r="AO90" i="114"/>
  <c r="AO95" i="114"/>
  <c r="AO91" i="114"/>
  <c r="AO89" i="114"/>
  <c r="AO88" i="114"/>
  <c r="AO87" i="114"/>
  <c r="AO85" i="114"/>
  <c r="AO86" i="114"/>
  <c r="AO84" i="114"/>
  <c r="BG90" i="114"/>
  <c r="BG95" i="114"/>
  <c r="BG85" i="114"/>
  <c r="BG92" i="114"/>
  <c r="BG89" i="114"/>
  <c r="BG88" i="114"/>
  <c r="BG87" i="114"/>
  <c r="BG86" i="114"/>
  <c r="BG84" i="114"/>
  <c r="C63" i="110"/>
  <c r="D52" i="110" s="1"/>
  <c r="K69" i="110"/>
  <c r="L52" i="110" s="1"/>
  <c r="AJ67" i="110"/>
  <c r="AK52" i="110" s="1"/>
  <c r="AR63" i="110"/>
  <c r="AZ63" i="110"/>
  <c r="BA54" i="110" s="1"/>
  <c r="AF60" i="110"/>
  <c r="AS54" i="110" s="1"/>
  <c r="Y63" i="110"/>
  <c r="Y65" i="110"/>
  <c r="L101" i="110"/>
  <c r="L99" i="110"/>
  <c r="L95" i="110"/>
  <c r="L94" i="110"/>
  <c r="L93" i="110"/>
  <c r="L92" i="110"/>
  <c r="L91" i="110"/>
  <c r="L89" i="110"/>
  <c r="L88" i="110"/>
  <c r="L87" i="110"/>
  <c r="L86" i="110"/>
  <c r="L84" i="110"/>
  <c r="T83" i="110"/>
  <c r="AG101" i="110"/>
  <c r="AG99" i="110"/>
  <c r="AG98" i="110"/>
  <c r="AG90" i="110"/>
  <c r="AG89" i="110"/>
  <c r="AG88" i="110"/>
  <c r="AG87" i="110"/>
  <c r="AG85" i="110"/>
  <c r="AG83" i="110"/>
  <c r="AT100" i="110"/>
  <c r="AX96" i="110"/>
  <c r="AT94" i="110"/>
  <c r="AT93" i="110"/>
  <c r="AT86" i="110"/>
  <c r="AX85" i="110"/>
  <c r="AT84" i="110"/>
  <c r="AX83" i="110"/>
  <c r="P87" i="110"/>
  <c r="L90" i="110"/>
  <c r="AO92" i="110"/>
  <c r="AX97" i="110"/>
  <c r="AG94" i="110"/>
  <c r="L97" i="110"/>
  <c r="AR37" i="111"/>
  <c r="AI40" i="111"/>
  <c r="K43" i="111"/>
  <c r="L40" i="111" s="1"/>
  <c r="AA46" i="111"/>
  <c r="AN38" i="111" s="1"/>
  <c r="O60" i="111"/>
  <c r="P60" i="111" s="1"/>
  <c r="H52" i="111"/>
  <c r="L53" i="111"/>
  <c r="BD57" i="111"/>
  <c r="BE57" i="111" s="1"/>
  <c r="L64" i="111"/>
  <c r="AW64" i="111"/>
  <c r="K101" i="111"/>
  <c r="AA86" i="111"/>
  <c r="AB86" i="111" s="1"/>
  <c r="AT83" i="111"/>
  <c r="BJ95" i="111"/>
  <c r="BK90" i="111" s="1"/>
  <c r="AG84" i="111"/>
  <c r="AX84" i="111"/>
  <c r="G86" i="111"/>
  <c r="X86" i="111"/>
  <c r="W95" i="111"/>
  <c r="X95" i="111" s="1"/>
  <c r="AX95" i="111"/>
  <c r="BC97" i="111"/>
  <c r="D102" i="111"/>
  <c r="L38" i="112"/>
  <c r="AB39" i="112"/>
  <c r="L40" i="112"/>
  <c r="L41" i="112"/>
  <c r="L69" i="112"/>
  <c r="L66" i="112"/>
  <c r="L64" i="112"/>
  <c r="AG51" i="112"/>
  <c r="BA51" i="112"/>
  <c r="AW52" i="112"/>
  <c r="L53" i="112"/>
  <c r="Y53" i="112"/>
  <c r="T54" i="112"/>
  <c r="AO54" i="112"/>
  <c r="BA54" i="112"/>
  <c r="D55" i="112"/>
  <c r="D56" i="112"/>
  <c r="D57" i="112"/>
  <c r="AG57" i="112"/>
  <c r="Y58" i="112"/>
  <c r="Y60" i="112"/>
  <c r="AO60" i="112"/>
  <c r="Y62" i="112"/>
  <c r="Y64" i="112"/>
  <c r="AW65" i="112"/>
  <c r="L67" i="112"/>
  <c r="L100" i="112"/>
  <c r="L98" i="112"/>
  <c r="L97" i="112"/>
  <c r="L96" i="112"/>
  <c r="L90" i="112"/>
  <c r="L85" i="112"/>
  <c r="L83" i="112"/>
  <c r="X99" i="112"/>
  <c r="X94" i="112"/>
  <c r="X93" i="112"/>
  <c r="X89" i="112"/>
  <c r="X88" i="112"/>
  <c r="X87" i="112"/>
  <c r="X86" i="112"/>
  <c r="AB85" i="112"/>
  <c r="X84" i="112"/>
  <c r="AB83" i="112"/>
  <c r="BG93" i="112"/>
  <c r="D84" i="112"/>
  <c r="AK84" i="112"/>
  <c r="H85" i="112"/>
  <c r="AB86" i="112"/>
  <c r="BC86" i="112"/>
  <c r="L88" i="112"/>
  <c r="BC88" i="112"/>
  <c r="T89" i="112"/>
  <c r="T91" i="112"/>
  <c r="L92" i="112"/>
  <c r="AK93" i="112"/>
  <c r="L94" i="112"/>
  <c r="AB95" i="112"/>
  <c r="AB96" i="112"/>
  <c r="BC99" i="112"/>
  <c r="L101" i="112"/>
  <c r="C63" i="113"/>
  <c r="D52" i="113" s="1"/>
  <c r="AK62" i="113"/>
  <c r="L63" i="113"/>
  <c r="D102" i="113"/>
  <c r="D96" i="113"/>
  <c r="H95" i="113"/>
  <c r="H94" i="113"/>
  <c r="H93" i="113"/>
  <c r="H92" i="113"/>
  <c r="D89" i="113"/>
  <c r="D88" i="113"/>
  <c r="D87" i="113"/>
  <c r="D85" i="113"/>
  <c r="H84" i="113"/>
  <c r="D83" i="113"/>
  <c r="D103" i="113"/>
  <c r="D97" i="113"/>
  <c r="H96" i="113"/>
  <c r="AO87" i="113"/>
  <c r="D104" i="113"/>
  <c r="AF40" i="114"/>
  <c r="AB39" i="114"/>
  <c r="L42" i="114"/>
  <c r="AB45" i="114"/>
  <c r="AK52" i="114"/>
  <c r="H53" i="114"/>
  <c r="Y53" i="114"/>
  <c r="L54" i="114"/>
  <c r="Y55" i="114"/>
  <c r="AK56" i="114"/>
  <c r="L57" i="114"/>
  <c r="AK57" i="114"/>
  <c r="Y59" i="114"/>
  <c r="H60" i="114"/>
  <c r="L63" i="114"/>
  <c r="AO64" i="114"/>
  <c r="AK65" i="114"/>
  <c r="D103" i="114"/>
  <c r="D97" i="114"/>
  <c r="D86" i="114"/>
  <c r="H85" i="114"/>
  <c r="H92" i="114"/>
  <c r="D89" i="114"/>
  <c r="D88" i="114"/>
  <c r="D87" i="114"/>
  <c r="D85" i="114"/>
  <c r="H84" i="114"/>
  <c r="D83" i="114"/>
  <c r="AT100" i="114"/>
  <c r="AX96" i="114"/>
  <c r="AT94" i="114"/>
  <c r="AT93" i="114"/>
  <c r="AX93" i="114"/>
  <c r="AT86" i="114"/>
  <c r="AX85" i="114"/>
  <c r="AT84" i="114"/>
  <c r="AT89" i="114"/>
  <c r="AT88" i="114"/>
  <c r="AT87" i="114"/>
  <c r="AT85" i="114"/>
  <c r="AX84" i="114"/>
  <c r="AT83" i="114"/>
  <c r="X36" i="116"/>
  <c r="X39" i="116"/>
  <c r="X37" i="116"/>
  <c r="S55" i="113"/>
  <c r="T55" i="113" s="1"/>
  <c r="AB57" i="113"/>
  <c r="AC57" i="113" s="1"/>
  <c r="O60" i="113"/>
  <c r="P52" i="113" s="1"/>
  <c r="AF60" i="113"/>
  <c r="AG52" i="113" s="1"/>
  <c r="AR63" i="113"/>
  <c r="AZ63" i="113"/>
  <c r="BA59" i="113" s="1"/>
  <c r="X66" i="113"/>
  <c r="Y53" i="113" s="1"/>
  <c r="AN75" i="113"/>
  <c r="AO53" i="113" s="1"/>
  <c r="AA86" i="113"/>
  <c r="AB86" i="113" s="1"/>
  <c r="S95" i="113"/>
  <c r="T86" i="113" s="1"/>
  <c r="AJ95" i="113"/>
  <c r="AK86" i="113" s="1"/>
  <c r="BJ95" i="113"/>
  <c r="BK86" i="113" s="1"/>
  <c r="K101" i="113"/>
  <c r="AF101" i="113"/>
  <c r="AG88" i="113" s="1"/>
  <c r="BB101" i="113"/>
  <c r="BC88" i="113" s="1"/>
  <c r="L38" i="114"/>
  <c r="AB38" i="114"/>
  <c r="AJ38" i="114"/>
  <c r="AR38" i="114"/>
  <c r="H51" i="114"/>
  <c r="P51" i="114"/>
  <c r="Y51" i="114"/>
  <c r="AT95" i="114"/>
  <c r="W95" i="114"/>
  <c r="X95" i="114" s="1"/>
  <c r="AX95" i="114"/>
  <c r="D102" i="114"/>
  <c r="L66" i="115"/>
  <c r="L58" i="115"/>
  <c r="AS62" i="115"/>
  <c r="AO95" i="115"/>
  <c r="AO91" i="115"/>
  <c r="BK90" i="115"/>
  <c r="BK85" i="115"/>
  <c r="BK83" i="115"/>
  <c r="BK89" i="115"/>
  <c r="BK94" i="115"/>
  <c r="P36" i="116"/>
  <c r="P40" i="116"/>
  <c r="C42" i="116"/>
  <c r="D41" i="116" s="1"/>
  <c r="K69" i="116"/>
  <c r="L69" i="116" s="1"/>
  <c r="AB57" i="116"/>
  <c r="AC57" i="116" s="1"/>
  <c r="AR63" i="116"/>
  <c r="AS63" i="116" s="1"/>
  <c r="AF60" i="116"/>
  <c r="AG60" i="116" s="1"/>
  <c r="BH52" i="112"/>
  <c r="BD57" i="112"/>
  <c r="BE53" i="112" s="1"/>
  <c r="G63" i="112"/>
  <c r="H59" i="112" s="1"/>
  <c r="AV70" i="112"/>
  <c r="AW70" i="112" s="1"/>
  <c r="L51" i="113"/>
  <c r="H83" i="113"/>
  <c r="P83" i="113"/>
  <c r="X83" i="113"/>
  <c r="AO83" i="113"/>
  <c r="AX83" i="113"/>
  <c r="BG83" i="113"/>
  <c r="W39" i="114"/>
  <c r="O40" i="114"/>
  <c r="P39" i="114" s="1"/>
  <c r="C42" i="114"/>
  <c r="D39" i="114" s="1"/>
  <c r="S55" i="114"/>
  <c r="T55" i="114" s="1"/>
  <c r="AB57" i="114"/>
  <c r="AC57" i="114" s="1"/>
  <c r="AF60" i="114"/>
  <c r="AG60" i="114" s="1"/>
  <c r="C63" i="114"/>
  <c r="D51" i="114" s="1"/>
  <c r="AR63" i="114"/>
  <c r="AS59" i="114" s="1"/>
  <c r="AZ63" i="114"/>
  <c r="BA63" i="114" s="1"/>
  <c r="AG99" i="114"/>
  <c r="AG98" i="114"/>
  <c r="AW97" i="114"/>
  <c r="AX97" i="114" s="1"/>
  <c r="P94" i="114"/>
  <c r="AG94" i="114"/>
  <c r="AX94" i="114"/>
  <c r="H95" i="114"/>
  <c r="X99" i="114"/>
  <c r="W39" i="115"/>
  <c r="X36" i="115" s="1"/>
  <c r="AM40" i="115"/>
  <c r="K43" i="115"/>
  <c r="L40" i="115" s="1"/>
  <c r="AA46" i="115"/>
  <c r="AN36" i="115" s="1"/>
  <c r="AQ39" i="115"/>
  <c r="AR37" i="115" s="1"/>
  <c r="D62" i="115"/>
  <c r="D60" i="115"/>
  <c r="D58" i="115"/>
  <c r="D57" i="115"/>
  <c r="D56" i="115"/>
  <c r="D54" i="115"/>
  <c r="L51" i="115"/>
  <c r="Y65" i="115"/>
  <c r="Y63" i="115"/>
  <c r="Y61" i="115"/>
  <c r="Y60" i="115"/>
  <c r="Y58" i="115"/>
  <c r="Y57" i="115"/>
  <c r="Y56" i="115"/>
  <c r="Y55" i="115"/>
  <c r="AK67" i="115"/>
  <c r="AK66" i="115"/>
  <c r="AK64" i="115"/>
  <c r="AK62" i="115"/>
  <c r="AK60" i="115"/>
  <c r="AK58" i="115"/>
  <c r="AK54" i="115"/>
  <c r="AG59" i="115"/>
  <c r="AS54" i="115"/>
  <c r="D53" i="115"/>
  <c r="P53" i="115"/>
  <c r="AK53" i="115"/>
  <c r="AG54" i="115"/>
  <c r="P56" i="115"/>
  <c r="AS57" i="115"/>
  <c r="Y59" i="115"/>
  <c r="AG60" i="115"/>
  <c r="AK61" i="115"/>
  <c r="Y62" i="115"/>
  <c r="AS63" i="115"/>
  <c r="T90" i="115"/>
  <c r="T85" i="115"/>
  <c r="T83" i="115"/>
  <c r="AG96" i="115"/>
  <c r="AG92" i="115"/>
  <c r="AG91" i="115"/>
  <c r="AO83" i="115"/>
  <c r="BC100" i="115"/>
  <c r="BC98" i="115"/>
  <c r="BC97" i="115"/>
  <c r="BC96" i="115"/>
  <c r="BC90" i="115"/>
  <c r="BC85" i="115"/>
  <c r="BC83" i="115"/>
  <c r="AT84" i="115"/>
  <c r="AX85" i="115"/>
  <c r="L86" i="115"/>
  <c r="BK86" i="115"/>
  <c r="AO87" i="115"/>
  <c r="T88" i="115"/>
  <c r="BK88" i="115"/>
  <c r="BC89" i="115"/>
  <c r="AO90" i="115"/>
  <c r="T92" i="115"/>
  <c r="X95" i="115"/>
  <c r="AT93" i="115"/>
  <c r="T94" i="115"/>
  <c r="BC94" i="115"/>
  <c r="BK95" i="115"/>
  <c r="AG98" i="115"/>
  <c r="BH54" i="116"/>
  <c r="P38" i="116"/>
  <c r="BH56" i="116"/>
  <c r="AE40" i="116"/>
  <c r="AC54" i="116"/>
  <c r="L59" i="116"/>
  <c r="X39" i="117"/>
  <c r="W39" i="111"/>
  <c r="X38" i="111" s="1"/>
  <c r="O40" i="111"/>
  <c r="C42" i="111"/>
  <c r="S55" i="111"/>
  <c r="T55" i="111" s="1"/>
  <c r="BH55" i="111"/>
  <c r="BH56" i="111"/>
  <c r="AB57" i="111"/>
  <c r="AC57" i="111" s="1"/>
  <c r="AF60" i="111"/>
  <c r="AG60" i="111" s="1"/>
  <c r="C63" i="111"/>
  <c r="D57" i="111" s="1"/>
  <c r="AR63" i="111"/>
  <c r="AS60" i="111" s="1"/>
  <c r="AZ63" i="111"/>
  <c r="P51" i="112"/>
  <c r="Y51" i="112"/>
  <c r="AO51" i="112"/>
  <c r="BA60" i="112"/>
  <c r="AQ39" i="113"/>
  <c r="K43" i="113"/>
  <c r="L40" i="113" s="1"/>
  <c r="AA46" i="113"/>
  <c r="AN38" i="113" s="1"/>
  <c r="BD57" i="113"/>
  <c r="BE57" i="113" s="1"/>
  <c r="G63" i="113"/>
  <c r="H53" i="113" s="1"/>
  <c r="AV70" i="113"/>
  <c r="AF38" i="114"/>
  <c r="AN38" i="114"/>
  <c r="L51" i="114"/>
  <c r="AK51" i="114"/>
  <c r="H83" i="114"/>
  <c r="P83" i="114"/>
  <c r="X83" i="114"/>
  <c r="AO83" i="114"/>
  <c r="AX83" i="114"/>
  <c r="BG83" i="114"/>
  <c r="T84" i="114"/>
  <c r="T86" i="114"/>
  <c r="T87" i="114"/>
  <c r="T88" i="114"/>
  <c r="AG88" i="114"/>
  <c r="AG89" i="114"/>
  <c r="AB97" i="114"/>
  <c r="AG95" i="114"/>
  <c r="AG96" i="114"/>
  <c r="X101" i="114"/>
  <c r="C104" i="114"/>
  <c r="D104" i="114" s="1"/>
  <c r="BH53" i="115"/>
  <c r="BH51" i="115"/>
  <c r="O40" i="115"/>
  <c r="BH55" i="115" s="1"/>
  <c r="BH52" i="115"/>
  <c r="AB44" i="115"/>
  <c r="P59" i="115"/>
  <c r="P55" i="115"/>
  <c r="L100" i="115"/>
  <c r="L98" i="115"/>
  <c r="L90" i="115"/>
  <c r="L85" i="115"/>
  <c r="X99" i="115"/>
  <c r="X94" i="115"/>
  <c r="X93" i="115"/>
  <c r="X89" i="115"/>
  <c r="X88" i="115"/>
  <c r="X87" i="115"/>
  <c r="X86" i="115"/>
  <c r="AB85" i="115"/>
  <c r="X84" i="115"/>
  <c r="AB83" i="115"/>
  <c r="AT99" i="115"/>
  <c r="AX95" i="115"/>
  <c r="AX94" i="115"/>
  <c r="AX93" i="115"/>
  <c r="AT89" i="115"/>
  <c r="AT88" i="115"/>
  <c r="AT87" i="115"/>
  <c r="AT85" i="115"/>
  <c r="AX84" i="115"/>
  <c r="AT83" i="115"/>
  <c r="BG92" i="115"/>
  <c r="BG87" i="115"/>
  <c r="AO85" i="115"/>
  <c r="BK92" i="115"/>
  <c r="L94" i="115"/>
  <c r="AT94" i="115"/>
  <c r="AB95" i="115"/>
  <c r="AB96" i="115"/>
  <c r="L101" i="115"/>
  <c r="P37" i="116"/>
  <c r="C63" i="116"/>
  <c r="D63" i="116" s="1"/>
  <c r="AJ67" i="116"/>
  <c r="AK67" i="116" s="1"/>
  <c r="AZ63" i="116"/>
  <c r="BA63" i="116" s="1"/>
  <c r="AC53" i="116"/>
  <c r="BH51" i="112"/>
  <c r="K101" i="114"/>
  <c r="L100" i="114" s="1"/>
  <c r="T95" i="114"/>
  <c r="T94" i="114"/>
  <c r="T93" i="114"/>
  <c r="T92" i="114"/>
  <c r="T91" i="114"/>
  <c r="AK95" i="114"/>
  <c r="AK94" i="114"/>
  <c r="AK93" i="114"/>
  <c r="AK92" i="114"/>
  <c r="AK91" i="114"/>
  <c r="BB101" i="114"/>
  <c r="BJ95" i="114"/>
  <c r="BK90" i="114" s="1"/>
  <c r="G96" i="114"/>
  <c r="H96" i="114" s="1"/>
  <c r="H94" i="114"/>
  <c r="X94" i="114"/>
  <c r="AO94" i="114"/>
  <c r="BG94" i="114"/>
  <c r="C98" i="114"/>
  <c r="D98" i="114" s="1"/>
  <c r="D96" i="114"/>
  <c r="AG97" i="114"/>
  <c r="AT99" i="114"/>
  <c r="AS101" i="114"/>
  <c r="AT101" i="114" s="1"/>
  <c r="AE40" i="115"/>
  <c r="C42" i="115"/>
  <c r="AI40" i="115"/>
  <c r="G38" i="115"/>
  <c r="H37" i="115" s="1"/>
  <c r="L39" i="115"/>
  <c r="AB41" i="115"/>
  <c r="AO74" i="115"/>
  <c r="AO72" i="115"/>
  <c r="AW69" i="115"/>
  <c r="AO68" i="115"/>
  <c r="AW67" i="115"/>
  <c r="AW66" i="115"/>
  <c r="AO65" i="115"/>
  <c r="AW64" i="115"/>
  <c r="AW63" i="115"/>
  <c r="AO63" i="115"/>
  <c r="AW61" i="115"/>
  <c r="AO61" i="115"/>
  <c r="AW59" i="115"/>
  <c r="AO59" i="115"/>
  <c r="AW57" i="115"/>
  <c r="AO57" i="115"/>
  <c r="AW56" i="115"/>
  <c r="AO56" i="115"/>
  <c r="AW55" i="115"/>
  <c r="AO55" i="115"/>
  <c r="AW53" i="115"/>
  <c r="BA58" i="115"/>
  <c r="BA54" i="115"/>
  <c r="D52" i="115"/>
  <c r="Y52" i="115"/>
  <c r="AK52" i="115"/>
  <c r="T53" i="115"/>
  <c r="BA53" i="115"/>
  <c r="P54" i="115"/>
  <c r="AW54" i="115"/>
  <c r="AK55" i="115"/>
  <c r="AK56" i="115"/>
  <c r="P58" i="115"/>
  <c r="D59" i="115"/>
  <c r="AS59" i="115"/>
  <c r="P60" i="115"/>
  <c r="AW60" i="115"/>
  <c r="D61" i="115"/>
  <c r="AW62" i="115"/>
  <c r="AK63" i="115"/>
  <c r="BA63" i="115"/>
  <c r="AK65" i="115"/>
  <c r="AO66" i="115"/>
  <c r="L68" i="115"/>
  <c r="AO70" i="115"/>
  <c r="D102" i="115"/>
  <c r="D96" i="115"/>
  <c r="H95" i="115"/>
  <c r="H94" i="115"/>
  <c r="H93" i="115"/>
  <c r="H92" i="115"/>
  <c r="D89" i="115"/>
  <c r="D88" i="115"/>
  <c r="D87" i="115"/>
  <c r="D85" i="115"/>
  <c r="H84" i="115"/>
  <c r="D83" i="115"/>
  <c r="P95" i="115"/>
  <c r="P94" i="115"/>
  <c r="P93" i="115"/>
  <c r="P92" i="115"/>
  <c r="P91" i="115"/>
  <c r="P89" i="115"/>
  <c r="P88" i="115"/>
  <c r="P87" i="115"/>
  <c r="P86" i="115"/>
  <c r="P84" i="115"/>
  <c r="X83" i="115"/>
  <c r="AK90" i="115"/>
  <c r="AK89" i="115"/>
  <c r="AK88" i="115"/>
  <c r="AK87" i="115"/>
  <c r="AK85" i="115"/>
  <c r="AK83" i="115"/>
  <c r="AX86" i="115"/>
  <c r="AB84" i="115"/>
  <c r="BK84" i="115"/>
  <c r="AG85" i="115"/>
  <c r="D86" i="115"/>
  <c r="T87" i="115"/>
  <c r="BK87" i="115"/>
  <c r="AO88" i="115"/>
  <c r="L89" i="115"/>
  <c r="AO89" i="115"/>
  <c r="P90" i="115"/>
  <c r="L91" i="115"/>
  <c r="BK91" i="115"/>
  <c r="BC92" i="115"/>
  <c r="AB93" i="115"/>
  <c r="BK93" i="115"/>
  <c r="AK94" i="115"/>
  <c r="AG99" i="115"/>
  <c r="AG101" i="115"/>
  <c r="D103" i="115"/>
  <c r="T41" i="116"/>
  <c r="H37" i="116"/>
  <c r="X38" i="116"/>
  <c r="AM40" i="116"/>
  <c r="P39" i="116"/>
  <c r="L52" i="116"/>
  <c r="T54" i="116"/>
  <c r="BH55" i="116"/>
  <c r="O60" i="116"/>
  <c r="P60" i="116" s="1"/>
  <c r="X66" i="116"/>
  <c r="Y66" i="116" s="1"/>
  <c r="C42" i="117"/>
  <c r="D40" i="117" s="1"/>
  <c r="K69" i="117"/>
  <c r="L65" i="117" s="1"/>
  <c r="AR63" i="117"/>
  <c r="AS61" i="117" s="1"/>
  <c r="BH56" i="117"/>
  <c r="X99" i="117"/>
  <c r="X94" i="117"/>
  <c r="X93" i="117"/>
  <c r="X89" i="117"/>
  <c r="X88" i="117"/>
  <c r="X87" i="117"/>
  <c r="X86" i="117"/>
  <c r="AB85" i="117"/>
  <c r="X84" i="117"/>
  <c r="AB83" i="117"/>
  <c r="X100" i="117"/>
  <c r="AB96" i="117"/>
  <c r="AB95" i="117"/>
  <c r="AB94" i="117"/>
  <c r="AB93" i="117"/>
  <c r="X85" i="117"/>
  <c r="AB84" i="117"/>
  <c r="X83" i="117"/>
  <c r="AO95" i="117"/>
  <c r="AO94" i="117"/>
  <c r="AO93" i="117"/>
  <c r="AO92" i="117"/>
  <c r="AO91" i="117"/>
  <c r="AO86" i="117"/>
  <c r="AO84" i="117"/>
  <c r="AO90" i="117"/>
  <c r="AO89" i="117"/>
  <c r="AO88" i="117"/>
  <c r="AO87" i="117"/>
  <c r="AO85" i="117"/>
  <c r="AO83" i="117"/>
  <c r="BG93" i="117"/>
  <c r="BG88" i="117"/>
  <c r="BG90" i="117"/>
  <c r="AB86" i="117"/>
  <c r="AX97" i="117"/>
  <c r="AT101" i="117"/>
  <c r="L39" i="118"/>
  <c r="AF39" i="118"/>
  <c r="L40" i="118"/>
  <c r="L41" i="118"/>
  <c r="H52" i="118"/>
  <c r="Y52" i="118"/>
  <c r="AO52" i="118"/>
  <c r="L53" i="118"/>
  <c r="P54" i="118"/>
  <c r="AW54" i="118"/>
  <c r="H55" i="118"/>
  <c r="Y56" i="118"/>
  <c r="AO56" i="118"/>
  <c r="BE56" i="118"/>
  <c r="P57" i="118"/>
  <c r="Y58" i="118"/>
  <c r="H59" i="118"/>
  <c r="AW59" i="118"/>
  <c r="L60" i="118"/>
  <c r="H61" i="118"/>
  <c r="AO61" i="118"/>
  <c r="AK62" i="118"/>
  <c r="AK64" i="118"/>
  <c r="Y65" i="118"/>
  <c r="L66" i="118"/>
  <c r="L67" i="118"/>
  <c r="AO68" i="118"/>
  <c r="AO70" i="118"/>
  <c r="AO74" i="118"/>
  <c r="P95" i="118"/>
  <c r="P91" i="118"/>
  <c r="P86" i="118"/>
  <c r="H85" i="118"/>
  <c r="X85" i="118"/>
  <c r="AT95" i="118"/>
  <c r="AX95" i="118"/>
  <c r="AR39" i="119"/>
  <c r="AR36" i="119"/>
  <c r="AR37" i="119"/>
  <c r="BD57" i="115"/>
  <c r="G63" i="115"/>
  <c r="H51" i="115" s="1"/>
  <c r="AV70" i="115"/>
  <c r="AW70" i="115" s="1"/>
  <c r="P95" i="116"/>
  <c r="P94" i="116"/>
  <c r="P93" i="116"/>
  <c r="P92" i="116"/>
  <c r="P91" i="116"/>
  <c r="P89" i="116"/>
  <c r="P88" i="116"/>
  <c r="X99" i="116"/>
  <c r="X94" i="116"/>
  <c r="X93" i="116"/>
  <c r="X89" i="116"/>
  <c r="X88" i="116"/>
  <c r="AG100" i="116"/>
  <c r="AG97" i="116"/>
  <c r="AG96" i="116"/>
  <c r="AG95" i="116"/>
  <c r="AG94" i="116"/>
  <c r="AG93" i="116"/>
  <c r="AG92" i="116"/>
  <c r="AG91" i="116"/>
  <c r="AO95" i="116"/>
  <c r="AO94" i="116"/>
  <c r="AO93" i="116"/>
  <c r="AO92" i="116"/>
  <c r="AO91" i="116"/>
  <c r="BG95" i="116"/>
  <c r="BG94" i="116"/>
  <c r="BG93" i="116"/>
  <c r="BG92" i="116"/>
  <c r="BG91" i="116"/>
  <c r="BG89" i="116"/>
  <c r="BG88" i="116"/>
  <c r="BG86" i="116"/>
  <c r="P87" i="116"/>
  <c r="X87" i="116"/>
  <c r="BG87" i="116"/>
  <c r="AO90" i="116"/>
  <c r="X95" i="116"/>
  <c r="AG98" i="116"/>
  <c r="X101" i="116"/>
  <c r="X100" i="116"/>
  <c r="AE40" i="117"/>
  <c r="T52" i="117"/>
  <c r="AF60" i="117"/>
  <c r="AG53" i="117" s="1"/>
  <c r="L100" i="117"/>
  <c r="L98" i="117"/>
  <c r="L96" i="117"/>
  <c r="L90" i="117"/>
  <c r="L85" i="117"/>
  <c r="L101" i="117"/>
  <c r="L99" i="117"/>
  <c r="L95" i="117"/>
  <c r="L93" i="117"/>
  <c r="L92" i="117"/>
  <c r="L91" i="117"/>
  <c r="L89" i="117"/>
  <c r="L88" i="117"/>
  <c r="L87" i="117"/>
  <c r="L86" i="117"/>
  <c r="L84" i="117"/>
  <c r="AT99" i="117"/>
  <c r="AX95" i="117"/>
  <c r="AX94" i="117"/>
  <c r="AX93" i="117"/>
  <c r="AT89" i="117"/>
  <c r="AT88" i="117"/>
  <c r="AT87" i="117"/>
  <c r="AT85" i="117"/>
  <c r="AX84" i="117"/>
  <c r="AT83" i="117"/>
  <c r="AT100" i="117"/>
  <c r="AX96" i="117"/>
  <c r="AT94" i="117"/>
  <c r="AT93" i="117"/>
  <c r="AT86" i="117"/>
  <c r="AX85" i="117"/>
  <c r="AT84" i="117"/>
  <c r="AX83" i="117"/>
  <c r="BK90" i="117"/>
  <c r="BK85" i="117"/>
  <c r="BK83" i="117"/>
  <c r="BK95" i="117"/>
  <c r="BK94" i="117"/>
  <c r="BK93" i="117"/>
  <c r="BK92" i="117"/>
  <c r="BK91" i="117"/>
  <c r="BK89" i="117"/>
  <c r="BK88" i="117"/>
  <c r="BK87" i="117"/>
  <c r="BK86" i="117"/>
  <c r="BK84" i="117"/>
  <c r="X95" i="117"/>
  <c r="AB43" i="118"/>
  <c r="L52" i="118"/>
  <c r="P53" i="118"/>
  <c r="AW53" i="118"/>
  <c r="AK54" i="118"/>
  <c r="L55" i="118"/>
  <c r="AW55" i="118"/>
  <c r="H56" i="118"/>
  <c r="Y57" i="118"/>
  <c r="H58" i="118"/>
  <c r="AW58" i="118"/>
  <c r="L59" i="118"/>
  <c r="AK59" i="118"/>
  <c r="Y60" i="118"/>
  <c r="AW60" i="118"/>
  <c r="L61" i="118"/>
  <c r="H62" i="118"/>
  <c r="AO62" i="118"/>
  <c r="L63" i="118"/>
  <c r="AW63" i="118"/>
  <c r="AO64" i="118"/>
  <c r="AK65" i="118"/>
  <c r="AK66" i="118"/>
  <c r="AO67" i="118"/>
  <c r="AW68" i="118"/>
  <c r="AO71" i="118"/>
  <c r="D103" i="118"/>
  <c r="D97" i="118"/>
  <c r="H96" i="118"/>
  <c r="D96" i="118"/>
  <c r="H95" i="118"/>
  <c r="H94" i="118"/>
  <c r="H93" i="118"/>
  <c r="H92" i="118"/>
  <c r="D89" i="118"/>
  <c r="D88" i="118"/>
  <c r="D87" i="118"/>
  <c r="D85" i="118"/>
  <c r="H84" i="118"/>
  <c r="X84" i="118"/>
  <c r="X95" i="118"/>
  <c r="D38" i="119"/>
  <c r="D36" i="119"/>
  <c r="D41" i="119"/>
  <c r="D40" i="119"/>
  <c r="D37" i="119"/>
  <c r="D42" i="119"/>
  <c r="P51" i="115"/>
  <c r="Y51" i="115"/>
  <c r="AO51" i="115"/>
  <c r="AQ39" i="116"/>
  <c r="AR38" i="116" s="1"/>
  <c r="K43" i="116"/>
  <c r="L40" i="116" s="1"/>
  <c r="AA46" i="116"/>
  <c r="AN75" i="116"/>
  <c r="AW52" i="116" s="1"/>
  <c r="AV70" i="116"/>
  <c r="BD57" i="116"/>
  <c r="BE57" i="116" s="1"/>
  <c r="G63" i="116"/>
  <c r="H63" i="116" s="1"/>
  <c r="C63" i="117"/>
  <c r="D61" i="117" s="1"/>
  <c r="T51" i="117"/>
  <c r="AJ67" i="117"/>
  <c r="AK57" i="117" s="1"/>
  <c r="AZ63" i="117"/>
  <c r="BA56" i="117" s="1"/>
  <c r="T54" i="117"/>
  <c r="AB57" i="117"/>
  <c r="AC57" i="117" s="1"/>
  <c r="P95" i="117"/>
  <c r="P94" i="117"/>
  <c r="P93" i="117"/>
  <c r="P92" i="117"/>
  <c r="P91" i="117"/>
  <c r="P89" i="117"/>
  <c r="P88" i="117"/>
  <c r="P87" i="117"/>
  <c r="P86" i="117"/>
  <c r="P84" i="117"/>
  <c r="P90" i="117"/>
  <c r="P85" i="117"/>
  <c r="P83" i="117"/>
  <c r="AG95" i="117"/>
  <c r="AG91" i="117"/>
  <c r="AG99" i="117"/>
  <c r="AG88" i="117"/>
  <c r="AB97" i="117"/>
  <c r="X101" i="117"/>
  <c r="H36" i="118"/>
  <c r="H37" i="118"/>
  <c r="L37" i="118"/>
  <c r="L36" i="118"/>
  <c r="L43" i="118"/>
  <c r="AB37" i="118"/>
  <c r="AF37" i="118"/>
  <c r="AR37" i="118"/>
  <c r="AR36" i="118"/>
  <c r="AR39" i="118"/>
  <c r="AB40" i="118"/>
  <c r="AK55" i="118"/>
  <c r="L56" i="118"/>
  <c r="AW56" i="118"/>
  <c r="H57" i="118"/>
  <c r="AW57" i="118"/>
  <c r="L58" i="118"/>
  <c r="AK58" i="118"/>
  <c r="P59" i="118"/>
  <c r="AO59" i="118"/>
  <c r="AK60" i="118"/>
  <c r="Y61" i="118"/>
  <c r="AW61" i="118"/>
  <c r="L62" i="118"/>
  <c r="Y63" i="118"/>
  <c r="L64" i="118"/>
  <c r="AW64" i="118"/>
  <c r="AO65" i="118"/>
  <c r="AO66" i="118"/>
  <c r="AW67" i="118"/>
  <c r="AO69" i="118"/>
  <c r="AO72" i="118"/>
  <c r="X100" i="118"/>
  <c r="AB94" i="118"/>
  <c r="AB93" i="118"/>
  <c r="AB96" i="118"/>
  <c r="AB95" i="118"/>
  <c r="X99" i="118"/>
  <c r="X94" i="118"/>
  <c r="X93" i="118"/>
  <c r="X89" i="118"/>
  <c r="X88" i="118"/>
  <c r="X87" i="118"/>
  <c r="X86" i="118"/>
  <c r="AB85" i="118"/>
  <c r="AB84" i="118"/>
  <c r="AX85" i="118"/>
  <c r="D86" i="118"/>
  <c r="AT86" i="118"/>
  <c r="D102" i="116"/>
  <c r="D96" i="116"/>
  <c r="H95" i="116"/>
  <c r="H94" i="116"/>
  <c r="H93" i="116"/>
  <c r="H92" i="116"/>
  <c r="D89" i="116"/>
  <c r="D88" i="116"/>
  <c r="L100" i="116"/>
  <c r="L98" i="116"/>
  <c r="L97" i="116"/>
  <c r="L96" i="116"/>
  <c r="L90" i="116"/>
  <c r="AK90" i="116"/>
  <c r="AK89" i="116"/>
  <c r="AK88" i="116"/>
  <c r="AT99" i="116"/>
  <c r="AX95" i="116"/>
  <c r="AX94" i="116"/>
  <c r="AX93" i="116"/>
  <c r="AT89" i="116"/>
  <c r="AT88" i="116"/>
  <c r="BC100" i="116"/>
  <c r="BC98" i="116"/>
  <c r="BC97" i="116"/>
  <c r="BC96" i="116"/>
  <c r="BC90" i="116"/>
  <c r="P86" i="116"/>
  <c r="X86" i="116"/>
  <c r="BC86" i="116"/>
  <c r="BK86" i="116"/>
  <c r="L87" i="116"/>
  <c r="T87" i="116"/>
  <c r="AG87" i="116"/>
  <c r="AO87" i="116"/>
  <c r="BC87" i="116"/>
  <c r="BK87" i="116"/>
  <c r="AO88" i="116"/>
  <c r="L89" i="116"/>
  <c r="AO89" i="116"/>
  <c r="P90" i="116"/>
  <c r="L91" i="116"/>
  <c r="BK91" i="116"/>
  <c r="BC92" i="116"/>
  <c r="AB93" i="116"/>
  <c r="BK93" i="116"/>
  <c r="AK94" i="116"/>
  <c r="L95" i="116"/>
  <c r="AG99" i="116"/>
  <c r="AG101" i="116"/>
  <c r="D103" i="116"/>
  <c r="T41" i="117"/>
  <c r="H37" i="117"/>
  <c r="X38" i="117"/>
  <c r="AM40" i="117"/>
  <c r="T53" i="117"/>
  <c r="O60" i="117"/>
  <c r="H94" i="117"/>
  <c r="D88" i="117"/>
  <c r="D83" i="117"/>
  <c r="D86" i="117"/>
  <c r="T90" i="117"/>
  <c r="T85" i="117"/>
  <c r="T83" i="117"/>
  <c r="T95" i="117"/>
  <c r="T94" i="117"/>
  <c r="T93" i="117"/>
  <c r="T92" i="117"/>
  <c r="T91" i="117"/>
  <c r="T89" i="117"/>
  <c r="T88" i="117"/>
  <c r="T87" i="117"/>
  <c r="T86" i="117"/>
  <c r="T84" i="117"/>
  <c r="AK90" i="117"/>
  <c r="AK89" i="117"/>
  <c r="AK88" i="117"/>
  <c r="AK87" i="117"/>
  <c r="AK85" i="117"/>
  <c r="AK83" i="117"/>
  <c r="AK95" i="117"/>
  <c r="AK94" i="117"/>
  <c r="AK93" i="117"/>
  <c r="AK92" i="117"/>
  <c r="AK91" i="117"/>
  <c r="AK86" i="117"/>
  <c r="AK84" i="117"/>
  <c r="BC100" i="117"/>
  <c r="BC98" i="117"/>
  <c r="BC97" i="117"/>
  <c r="BC96" i="117"/>
  <c r="BC90" i="117"/>
  <c r="BC85" i="117"/>
  <c r="BC83" i="117"/>
  <c r="BC101" i="117"/>
  <c r="BC99" i="117"/>
  <c r="BC95" i="117"/>
  <c r="BC94" i="117"/>
  <c r="BC93" i="117"/>
  <c r="BC92" i="117"/>
  <c r="BC91" i="117"/>
  <c r="BC89" i="117"/>
  <c r="BC88" i="117"/>
  <c r="BC87" i="117"/>
  <c r="BC86" i="117"/>
  <c r="BC84" i="117"/>
  <c r="L42" i="118"/>
  <c r="AK52" i="118"/>
  <c r="H53" i="118"/>
  <c r="Y53" i="118"/>
  <c r="AO53" i="118"/>
  <c r="BE53" i="118"/>
  <c r="L54" i="118"/>
  <c r="Y55" i="118"/>
  <c r="AO55" i="118"/>
  <c r="BE55" i="118"/>
  <c r="P56" i="118"/>
  <c r="AK56" i="118"/>
  <c r="L57" i="118"/>
  <c r="AK57" i="118"/>
  <c r="P58" i="118"/>
  <c r="AO58" i="118"/>
  <c r="Y59" i="118"/>
  <c r="H60" i="118"/>
  <c r="AO60" i="118"/>
  <c r="AK61" i="118"/>
  <c r="Y62" i="118"/>
  <c r="AW62" i="118"/>
  <c r="AK63" i="118"/>
  <c r="Y64" i="118"/>
  <c r="L65" i="118"/>
  <c r="AW65" i="118"/>
  <c r="AW66" i="118"/>
  <c r="L68" i="118"/>
  <c r="AW69" i="118"/>
  <c r="AO73" i="118"/>
  <c r="AB86" i="118"/>
  <c r="AT101" i="118"/>
  <c r="AT100" i="118"/>
  <c r="AT94" i="118"/>
  <c r="AT93" i="118"/>
  <c r="AX96" i="118"/>
  <c r="AT99" i="118"/>
  <c r="AX94" i="118"/>
  <c r="AX93" i="118"/>
  <c r="AT89" i="118"/>
  <c r="AT88" i="118"/>
  <c r="AT87" i="118"/>
  <c r="AT85" i="118"/>
  <c r="AX84" i="118"/>
  <c r="D102" i="118"/>
  <c r="X37" i="119"/>
  <c r="X38" i="119"/>
  <c r="X39" i="119"/>
  <c r="X36" i="119"/>
  <c r="L43" i="119"/>
  <c r="L36" i="119"/>
  <c r="L37" i="119"/>
  <c r="D39" i="119"/>
  <c r="X66" i="117"/>
  <c r="Y62" i="117" s="1"/>
  <c r="AN75" i="117"/>
  <c r="AO60" i="117" s="1"/>
  <c r="L38" i="118"/>
  <c r="AR38" i="118"/>
  <c r="H51" i="118"/>
  <c r="P51" i="118"/>
  <c r="Y51" i="118"/>
  <c r="AO51" i="118"/>
  <c r="AW51" i="118"/>
  <c r="BE51" i="118"/>
  <c r="D83" i="118"/>
  <c r="AB83" i="118"/>
  <c r="AT83" i="118"/>
  <c r="AG86" i="118"/>
  <c r="AG91" i="118"/>
  <c r="AG92" i="118"/>
  <c r="AG93" i="118"/>
  <c r="AG94" i="118"/>
  <c r="BF95" i="118"/>
  <c r="AG100" i="118"/>
  <c r="AG101" i="118"/>
  <c r="C104" i="118"/>
  <c r="D104" i="118" s="1"/>
  <c r="G38" i="119"/>
  <c r="H37" i="119" s="1"/>
  <c r="L39" i="119"/>
  <c r="O40" i="119"/>
  <c r="BH56" i="119" s="1"/>
  <c r="O60" i="119"/>
  <c r="P51" i="119" s="1"/>
  <c r="AB57" i="119"/>
  <c r="AC52" i="119" s="1"/>
  <c r="AV70" i="119"/>
  <c r="L52" i="119"/>
  <c r="L54" i="119"/>
  <c r="AF60" i="119"/>
  <c r="AS52" i="119" s="1"/>
  <c r="X36" i="121"/>
  <c r="X39" i="121"/>
  <c r="X37" i="121"/>
  <c r="W39" i="118"/>
  <c r="X38" i="118" s="1"/>
  <c r="O40" i="118"/>
  <c r="P38" i="118" s="1"/>
  <c r="C42" i="118"/>
  <c r="S55" i="118"/>
  <c r="T55" i="118" s="1"/>
  <c r="BH55" i="118"/>
  <c r="BH56" i="118"/>
  <c r="AB57" i="118"/>
  <c r="AF60" i="118"/>
  <c r="AG60" i="118" s="1"/>
  <c r="C63" i="118"/>
  <c r="D63" i="118" s="1"/>
  <c r="AR63" i="118"/>
  <c r="AZ63" i="118"/>
  <c r="BA63" i="118" s="1"/>
  <c r="AN95" i="118"/>
  <c r="AO83" i="118" s="1"/>
  <c r="L38" i="119"/>
  <c r="AR38" i="119"/>
  <c r="L42" i="119"/>
  <c r="G63" i="119"/>
  <c r="H61" i="119" s="1"/>
  <c r="AN75" i="119"/>
  <c r="AO53" i="119" s="1"/>
  <c r="AZ63" i="119"/>
  <c r="BA57" i="119" s="1"/>
  <c r="L58" i="119"/>
  <c r="L59" i="119"/>
  <c r="BG90" i="119"/>
  <c r="BG85" i="119"/>
  <c r="BG95" i="119"/>
  <c r="AQ39" i="117"/>
  <c r="K43" i="117"/>
  <c r="L42" i="117" s="1"/>
  <c r="AA46" i="117"/>
  <c r="BD57" i="117"/>
  <c r="BE52" i="117" s="1"/>
  <c r="G63" i="117"/>
  <c r="H56" i="117" s="1"/>
  <c r="AV70" i="117"/>
  <c r="AN38" i="118"/>
  <c r="L51" i="118"/>
  <c r="AK51" i="118"/>
  <c r="H83" i="118"/>
  <c r="X83" i="118"/>
  <c r="AG83" i="118"/>
  <c r="AX83" i="118"/>
  <c r="AG87" i="118"/>
  <c r="AG88" i="118"/>
  <c r="AG89" i="118"/>
  <c r="AG90" i="118"/>
  <c r="AG97" i="118"/>
  <c r="AG98" i="118"/>
  <c r="BH53" i="119"/>
  <c r="BH51" i="119"/>
  <c r="AI40" i="119"/>
  <c r="AA46" i="119"/>
  <c r="AB39" i="119" s="1"/>
  <c r="AS63" i="119"/>
  <c r="AS59" i="119"/>
  <c r="AS57" i="119"/>
  <c r="BH52" i="119"/>
  <c r="L55" i="119"/>
  <c r="L56" i="119"/>
  <c r="K101" i="118"/>
  <c r="L97" i="118" s="1"/>
  <c r="S95" i="118"/>
  <c r="T87" i="118" s="1"/>
  <c r="AJ95" i="118"/>
  <c r="AK86" i="118" s="1"/>
  <c r="BB101" i="118"/>
  <c r="BJ95" i="118"/>
  <c r="BK86" i="118" s="1"/>
  <c r="AW97" i="118"/>
  <c r="AX97" i="118" s="1"/>
  <c r="L40" i="119"/>
  <c r="L41" i="119"/>
  <c r="C63" i="119"/>
  <c r="D52" i="119" s="1"/>
  <c r="L51" i="119"/>
  <c r="X66" i="119"/>
  <c r="Y55" i="119" s="1"/>
  <c r="AJ67" i="119"/>
  <c r="AK60" i="119" s="1"/>
  <c r="BD57" i="119"/>
  <c r="BE55" i="119" s="1"/>
  <c r="T52" i="119"/>
  <c r="L53" i="119"/>
  <c r="L61" i="119"/>
  <c r="AS61" i="119"/>
  <c r="L67" i="119"/>
  <c r="L68" i="119"/>
  <c r="AF101" i="119"/>
  <c r="AG91" i="119" s="1"/>
  <c r="AW86" i="119"/>
  <c r="C89" i="119"/>
  <c r="D87" i="119" s="1"/>
  <c r="W89" i="119"/>
  <c r="X88" i="119" s="1"/>
  <c r="AS89" i="119"/>
  <c r="AT88" i="119" s="1"/>
  <c r="BG91" i="119"/>
  <c r="BG93" i="119"/>
  <c r="W39" i="120"/>
  <c r="X36" i="120" s="1"/>
  <c r="AM40" i="120"/>
  <c r="K43" i="120"/>
  <c r="L37" i="120" s="1"/>
  <c r="AA46" i="120"/>
  <c r="AN36" i="120" s="1"/>
  <c r="AQ39" i="120"/>
  <c r="AR37" i="120" s="1"/>
  <c r="D62" i="120"/>
  <c r="D60" i="120"/>
  <c r="D58" i="120"/>
  <c r="D57" i="120"/>
  <c r="Y65" i="120"/>
  <c r="Y63" i="120"/>
  <c r="Y61" i="120"/>
  <c r="Y60" i="120"/>
  <c r="Y58" i="120"/>
  <c r="Y57" i="120"/>
  <c r="Y56" i="120"/>
  <c r="AK67" i="120"/>
  <c r="AK66" i="120"/>
  <c r="AK64" i="120"/>
  <c r="AK62" i="120"/>
  <c r="AK60" i="120"/>
  <c r="AK58" i="120"/>
  <c r="T52" i="120"/>
  <c r="AG59" i="120"/>
  <c r="AG57" i="120"/>
  <c r="AG56" i="120"/>
  <c r="AO52" i="120"/>
  <c r="BA52" i="120"/>
  <c r="D53" i="120"/>
  <c r="P53" i="120"/>
  <c r="AK53" i="120"/>
  <c r="AW53" i="120"/>
  <c r="AG54" i="120"/>
  <c r="AS54" i="120"/>
  <c r="T55" i="120"/>
  <c r="AG55" i="120"/>
  <c r="BA55" i="120"/>
  <c r="P56" i="120"/>
  <c r="BA56" i="120"/>
  <c r="P57" i="120"/>
  <c r="AS57" i="120"/>
  <c r="AO58" i="120"/>
  <c r="Y59" i="120"/>
  <c r="AG60" i="120"/>
  <c r="AK61" i="120"/>
  <c r="Y62" i="120"/>
  <c r="AS63" i="120"/>
  <c r="AO64" i="120"/>
  <c r="T90" i="120"/>
  <c r="T85" i="120"/>
  <c r="T83" i="120"/>
  <c r="AO83" i="120"/>
  <c r="BC100" i="120"/>
  <c r="BC90" i="120"/>
  <c r="L84" i="120"/>
  <c r="AT84" i="120"/>
  <c r="AX85" i="120"/>
  <c r="L86" i="120"/>
  <c r="AK86" i="120"/>
  <c r="BK86" i="120"/>
  <c r="AO87" i="120"/>
  <c r="T88" i="120"/>
  <c r="BK88" i="120"/>
  <c r="BC89" i="120"/>
  <c r="AO90" i="120"/>
  <c r="T92" i="120"/>
  <c r="X95" i="120"/>
  <c r="AT93" i="120"/>
  <c r="T94" i="120"/>
  <c r="BK95" i="120"/>
  <c r="X101" i="120"/>
  <c r="BH54" i="121"/>
  <c r="P38" i="121"/>
  <c r="BH56" i="121"/>
  <c r="BH55" i="121"/>
  <c r="AE40" i="121"/>
  <c r="AS58" i="119"/>
  <c r="L60" i="119"/>
  <c r="L62" i="119"/>
  <c r="AS62" i="119"/>
  <c r="L64" i="119"/>
  <c r="AO72" i="119"/>
  <c r="S95" i="119"/>
  <c r="T83" i="119" s="1"/>
  <c r="AJ95" i="119"/>
  <c r="AK87" i="119" s="1"/>
  <c r="BB101" i="119"/>
  <c r="BC83" i="119" s="1"/>
  <c r="BG84" i="119"/>
  <c r="W101" i="119"/>
  <c r="BH53" i="120"/>
  <c r="BH51" i="120"/>
  <c r="O40" i="120"/>
  <c r="P36" i="120" s="1"/>
  <c r="BH52" i="120"/>
  <c r="L61" i="120"/>
  <c r="L100" i="120"/>
  <c r="L98" i="120"/>
  <c r="L97" i="120"/>
  <c r="L96" i="120"/>
  <c r="L90" i="120"/>
  <c r="L85" i="120"/>
  <c r="L83" i="120"/>
  <c r="X99" i="120"/>
  <c r="X94" i="120"/>
  <c r="X93" i="120"/>
  <c r="X89" i="120"/>
  <c r="X88" i="120"/>
  <c r="X87" i="120"/>
  <c r="X86" i="120"/>
  <c r="AB85" i="120"/>
  <c r="X84" i="120"/>
  <c r="AB83" i="120"/>
  <c r="AT99" i="120"/>
  <c r="AX95" i="120"/>
  <c r="AX94" i="120"/>
  <c r="AX93" i="120"/>
  <c r="AT89" i="120"/>
  <c r="AT88" i="120"/>
  <c r="AT87" i="120"/>
  <c r="AT85" i="120"/>
  <c r="AX84" i="120"/>
  <c r="AT83" i="120"/>
  <c r="BG95" i="120"/>
  <c r="BG94" i="120"/>
  <c r="BG93" i="120"/>
  <c r="BG92" i="120"/>
  <c r="BG91" i="120"/>
  <c r="BG89" i="120"/>
  <c r="BG88" i="120"/>
  <c r="BG87" i="120"/>
  <c r="BG86" i="120"/>
  <c r="BG84" i="120"/>
  <c r="AO85" i="120"/>
  <c r="L88" i="120"/>
  <c r="L92" i="120"/>
  <c r="BK92" i="120"/>
  <c r="L94" i="120"/>
  <c r="AT94" i="120"/>
  <c r="AB95" i="120"/>
  <c r="AB96" i="120"/>
  <c r="L101" i="120"/>
  <c r="C63" i="121"/>
  <c r="D60" i="121" s="1"/>
  <c r="S55" i="121"/>
  <c r="T54" i="121" s="1"/>
  <c r="AJ67" i="121"/>
  <c r="AK57" i="121" s="1"/>
  <c r="AZ63" i="121"/>
  <c r="BA54" i="121" s="1"/>
  <c r="AK90" i="121"/>
  <c r="AK89" i="121"/>
  <c r="AK88" i="121"/>
  <c r="AK87" i="121"/>
  <c r="AK85" i="121"/>
  <c r="AK95" i="121"/>
  <c r="AK93" i="121"/>
  <c r="AK92" i="121"/>
  <c r="AK83" i="121"/>
  <c r="BC100" i="121"/>
  <c r="BC98" i="121"/>
  <c r="BC97" i="121"/>
  <c r="BC96" i="121"/>
  <c r="BC90" i="121"/>
  <c r="BC85" i="121"/>
  <c r="BC101" i="121"/>
  <c r="BC88" i="121"/>
  <c r="BC86" i="121"/>
  <c r="BC93" i="121"/>
  <c r="BC91" i="121"/>
  <c r="BC87" i="121"/>
  <c r="BC83" i="121"/>
  <c r="AK86" i="121"/>
  <c r="BC89" i="121"/>
  <c r="AK91" i="121"/>
  <c r="BC92" i="121"/>
  <c r="AK94" i="121"/>
  <c r="BC94" i="121"/>
  <c r="BC95" i="121"/>
  <c r="BA61" i="119"/>
  <c r="Y62" i="119"/>
  <c r="AW62" i="119"/>
  <c r="L63" i="119"/>
  <c r="Y64" i="119"/>
  <c r="L65" i="119"/>
  <c r="AW65" i="119"/>
  <c r="X83" i="119"/>
  <c r="BG83" i="119"/>
  <c r="BG86" i="119"/>
  <c r="BG87" i="119"/>
  <c r="BG88" i="119"/>
  <c r="BG89" i="119"/>
  <c r="T90" i="119"/>
  <c r="G96" i="119"/>
  <c r="BG92" i="119"/>
  <c r="AW97" i="119"/>
  <c r="H94" i="119"/>
  <c r="X94" i="119"/>
  <c r="BG94" i="119"/>
  <c r="O95" i="119"/>
  <c r="P83" i="119" s="1"/>
  <c r="AN95" i="119"/>
  <c r="AO84" i="119" s="1"/>
  <c r="C98" i="119"/>
  <c r="AS101" i="119"/>
  <c r="AE40" i="120"/>
  <c r="C42" i="120"/>
  <c r="D37" i="120" s="1"/>
  <c r="AI40" i="120"/>
  <c r="AJ37" i="120"/>
  <c r="AO74" i="120"/>
  <c r="AO72" i="120"/>
  <c r="AW69" i="120"/>
  <c r="AO68" i="120"/>
  <c r="AW67" i="120"/>
  <c r="AW66" i="120"/>
  <c r="AO65" i="120"/>
  <c r="AW64" i="120"/>
  <c r="AW63" i="120"/>
  <c r="AO63" i="120"/>
  <c r="AW61" i="120"/>
  <c r="AO61" i="120"/>
  <c r="AW59" i="120"/>
  <c r="AO59" i="120"/>
  <c r="AW57" i="120"/>
  <c r="AO57" i="120"/>
  <c r="AW56" i="120"/>
  <c r="AO56" i="120"/>
  <c r="BA53" i="120"/>
  <c r="P54" i="120"/>
  <c r="AW54" i="120"/>
  <c r="AK55" i="120"/>
  <c r="AW55" i="120"/>
  <c r="AK56" i="120"/>
  <c r="P58" i="120"/>
  <c r="D59" i="120"/>
  <c r="P60" i="120"/>
  <c r="AW60" i="120"/>
  <c r="D61" i="120"/>
  <c r="AW62" i="120"/>
  <c r="AK63" i="120"/>
  <c r="BA63" i="120"/>
  <c r="AK65" i="120"/>
  <c r="AO66" i="120"/>
  <c r="AO70" i="120"/>
  <c r="H94" i="120"/>
  <c r="D88" i="120"/>
  <c r="D83" i="120"/>
  <c r="P95" i="120"/>
  <c r="P94" i="120"/>
  <c r="P93" i="120"/>
  <c r="P92" i="120"/>
  <c r="P91" i="120"/>
  <c r="P89" i="120"/>
  <c r="P88" i="120"/>
  <c r="P87" i="120"/>
  <c r="P86" i="120"/>
  <c r="P84" i="120"/>
  <c r="X83" i="120"/>
  <c r="AK90" i="120"/>
  <c r="AK89" i="120"/>
  <c r="AK88" i="120"/>
  <c r="AK87" i="120"/>
  <c r="AK85" i="120"/>
  <c r="AK83" i="120"/>
  <c r="AX86" i="120"/>
  <c r="BG83" i="120"/>
  <c r="AB84" i="120"/>
  <c r="BK84" i="120"/>
  <c r="BK87" i="120"/>
  <c r="AO88" i="120"/>
  <c r="L89" i="120"/>
  <c r="P90" i="120"/>
  <c r="L91" i="120"/>
  <c r="BK91" i="120"/>
  <c r="AB93" i="120"/>
  <c r="AK94" i="120"/>
  <c r="L95" i="120"/>
  <c r="T41" i="121"/>
  <c r="H37" i="121"/>
  <c r="X38" i="121"/>
  <c r="AM40" i="121"/>
  <c r="P39" i="121"/>
  <c r="L57" i="119"/>
  <c r="Y58" i="119"/>
  <c r="Y60" i="119"/>
  <c r="AS60" i="119"/>
  <c r="AO61" i="119"/>
  <c r="BA62" i="119"/>
  <c r="Y63" i="119"/>
  <c r="Y65" i="119"/>
  <c r="L66" i="119"/>
  <c r="K101" i="119"/>
  <c r="L98" i="119" s="1"/>
  <c r="AA86" i="119"/>
  <c r="AB86" i="119" s="1"/>
  <c r="AB83" i="119"/>
  <c r="BJ95" i="119"/>
  <c r="D85" i="119"/>
  <c r="T85" i="119"/>
  <c r="G86" i="119"/>
  <c r="X86" i="119"/>
  <c r="W95" i="119"/>
  <c r="H36" i="120"/>
  <c r="L62" i="120"/>
  <c r="L56" i="120"/>
  <c r="AS62" i="120"/>
  <c r="AS60" i="120"/>
  <c r="AS58" i="120"/>
  <c r="P52" i="120"/>
  <c r="AC52" i="120"/>
  <c r="P55" i="120"/>
  <c r="AS61" i="120"/>
  <c r="AO95" i="120"/>
  <c r="AO94" i="120"/>
  <c r="AO93" i="120"/>
  <c r="AO92" i="120"/>
  <c r="AO91" i="120"/>
  <c r="AO86" i="120"/>
  <c r="AO84" i="120"/>
  <c r="AX83" i="120"/>
  <c r="BK90" i="120"/>
  <c r="BK85" i="120"/>
  <c r="BK83" i="120"/>
  <c r="X85" i="120"/>
  <c r="BG85" i="120"/>
  <c r="AT86" i="120"/>
  <c r="L87" i="120"/>
  <c r="BK89" i="120"/>
  <c r="BG90" i="120"/>
  <c r="AB94" i="120"/>
  <c r="BK94" i="120"/>
  <c r="L99" i="120"/>
  <c r="AT101" i="120"/>
  <c r="AT100" i="120"/>
  <c r="P36" i="121"/>
  <c r="P40" i="121"/>
  <c r="C42" i="121"/>
  <c r="K69" i="121"/>
  <c r="L54" i="121" s="1"/>
  <c r="AB57" i="121"/>
  <c r="AC51" i="121" s="1"/>
  <c r="AR63" i="121"/>
  <c r="AS60" i="121" s="1"/>
  <c r="AF60" i="121"/>
  <c r="AG54" i="121" s="1"/>
  <c r="T53" i="121"/>
  <c r="AK60" i="121"/>
  <c r="BK94" i="121"/>
  <c r="O60" i="121"/>
  <c r="P53" i="121" s="1"/>
  <c r="X66" i="121"/>
  <c r="Y52" i="121" s="1"/>
  <c r="D83" i="121"/>
  <c r="AT83" i="121"/>
  <c r="H84" i="121"/>
  <c r="BC84" i="121"/>
  <c r="AS95" i="121"/>
  <c r="AT95" i="121" s="1"/>
  <c r="D97" i="121"/>
  <c r="AX97" i="121"/>
  <c r="K101" i="121"/>
  <c r="L99" i="121" s="1"/>
  <c r="D103" i="121"/>
  <c r="BH55" i="122"/>
  <c r="BH54" i="122"/>
  <c r="BH56" i="122"/>
  <c r="O40" i="122"/>
  <c r="P37" i="122" s="1"/>
  <c r="H55" i="122"/>
  <c r="H53" i="122"/>
  <c r="H51" i="122"/>
  <c r="H63" i="122"/>
  <c r="Y66" i="122"/>
  <c r="Y56" i="122"/>
  <c r="Y53" i="122"/>
  <c r="Y51" i="122"/>
  <c r="Y55" i="122"/>
  <c r="AO75" i="122"/>
  <c r="AO74" i="122"/>
  <c r="AW69" i="122"/>
  <c r="AW67" i="122"/>
  <c r="AW64" i="122"/>
  <c r="AO63" i="122"/>
  <c r="AW61" i="122"/>
  <c r="AW55" i="122"/>
  <c r="AW53" i="122"/>
  <c r="AO53" i="122"/>
  <c r="AW51" i="122"/>
  <c r="AO51" i="122"/>
  <c r="AO68" i="122"/>
  <c r="AW66" i="122"/>
  <c r="AO72" i="122"/>
  <c r="BE56" i="122"/>
  <c r="BE53" i="122"/>
  <c r="BE51" i="122"/>
  <c r="BE55" i="122"/>
  <c r="BE57" i="122"/>
  <c r="D53" i="122"/>
  <c r="BA53" i="122"/>
  <c r="Y54" i="122"/>
  <c r="AO54" i="122"/>
  <c r="BE54" i="122"/>
  <c r="AW56" i="122"/>
  <c r="AW57" i="122"/>
  <c r="BA58" i="122"/>
  <c r="P59" i="122"/>
  <c r="AO59" i="122"/>
  <c r="D60" i="122"/>
  <c r="AW63" i="122"/>
  <c r="BH54" i="120"/>
  <c r="BD57" i="120"/>
  <c r="G63" i="120"/>
  <c r="AV70" i="120"/>
  <c r="AW70" i="120" s="1"/>
  <c r="AN75" i="121"/>
  <c r="AW57" i="121" s="1"/>
  <c r="H86" i="121"/>
  <c r="P95" i="121"/>
  <c r="P94" i="121"/>
  <c r="P93" i="121"/>
  <c r="P92" i="121"/>
  <c r="P91" i="121"/>
  <c r="P89" i="121"/>
  <c r="P88" i="121"/>
  <c r="P87" i="121"/>
  <c r="P86" i="121"/>
  <c r="W89" i="121"/>
  <c r="AB96" i="121" s="1"/>
  <c r="AN95" i="121"/>
  <c r="AO83" i="121" s="1"/>
  <c r="BF95" i="121"/>
  <c r="BG85" i="121" s="1"/>
  <c r="AT84" i="121"/>
  <c r="AX85" i="121"/>
  <c r="S95" i="121"/>
  <c r="T87" i="121" s="1"/>
  <c r="AT101" i="121"/>
  <c r="AF101" i="121"/>
  <c r="AG98" i="121" s="1"/>
  <c r="C42" i="122"/>
  <c r="D39" i="122" s="1"/>
  <c r="AI40" i="122"/>
  <c r="AE40" i="122"/>
  <c r="AC54" i="122"/>
  <c r="AG60" i="122"/>
  <c r="AG59" i="122"/>
  <c r="AG57" i="122"/>
  <c r="AS54" i="122"/>
  <c r="AG53" i="122"/>
  <c r="AS52" i="122"/>
  <c r="AG51" i="122"/>
  <c r="AG56" i="122"/>
  <c r="D55" i="122"/>
  <c r="Y61" i="122"/>
  <c r="Y63" i="122"/>
  <c r="AO65" i="122"/>
  <c r="P51" i="120"/>
  <c r="Y51" i="120"/>
  <c r="AO51" i="120"/>
  <c r="AQ39" i="121"/>
  <c r="K43" i="121"/>
  <c r="L42" i="121" s="1"/>
  <c r="AA46" i="121"/>
  <c r="AB41" i="121" s="1"/>
  <c r="AV70" i="121"/>
  <c r="BD57" i="121"/>
  <c r="G63" i="121"/>
  <c r="H56" i="121" s="1"/>
  <c r="H83" i="121"/>
  <c r="P83" i="121"/>
  <c r="AX83" i="121"/>
  <c r="AK84" i="121"/>
  <c r="AX96" i="121"/>
  <c r="C98" i="121"/>
  <c r="D98" i="121" s="1"/>
  <c r="BC99" i="121"/>
  <c r="AT100" i="121"/>
  <c r="G38" i="122"/>
  <c r="H36" i="122" s="1"/>
  <c r="P60" i="122"/>
  <c r="P55" i="122"/>
  <c r="P53" i="122"/>
  <c r="P51" i="122"/>
  <c r="H52" i="122"/>
  <c r="AS53" i="122"/>
  <c r="P54" i="122"/>
  <c r="AG54" i="122"/>
  <c r="AW54" i="122"/>
  <c r="D56" i="122"/>
  <c r="AO56" i="122"/>
  <c r="AO57" i="122"/>
  <c r="Y58" i="122"/>
  <c r="H59" i="122"/>
  <c r="AW59" i="122"/>
  <c r="BH55" i="120"/>
  <c r="BA60" i="121"/>
  <c r="D102" i="121"/>
  <c r="D96" i="121"/>
  <c r="H95" i="121"/>
  <c r="H94" i="121"/>
  <c r="H93" i="121"/>
  <c r="H92" i="121"/>
  <c r="D89" i="121"/>
  <c r="D88" i="121"/>
  <c r="D87" i="121"/>
  <c r="D85" i="121"/>
  <c r="AT99" i="121"/>
  <c r="AX95" i="121"/>
  <c r="AX94" i="121"/>
  <c r="AX93" i="121"/>
  <c r="AT89" i="121"/>
  <c r="AT88" i="121"/>
  <c r="AT87" i="121"/>
  <c r="AT85" i="121"/>
  <c r="AX84" i="121"/>
  <c r="D86" i="121"/>
  <c r="AT94" i="121"/>
  <c r="X101" i="121"/>
  <c r="D104" i="121"/>
  <c r="K43" i="122"/>
  <c r="L36" i="122" s="1"/>
  <c r="AA46" i="122"/>
  <c r="AF38" i="122" s="1"/>
  <c r="AQ39" i="122"/>
  <c r="AR36" i="122" s="1"/>
  <c r="W39" i="122"/>
  <c r="X37" i="122" s="1"/>
  <c r="AM40" i="122"/>
  <c r="D63" i="122"/>
  <c r="D58" i="122"/>
  <c r="D54" i="122"/>
  <c r="D52" i="122"/>
  <c r="D57" i="122"/>
  <c r="BA63" i="122"/>
  <c r="BA54" i="122"/>
  <c r="BA52" i="122"/>
  <c r="D62" i="122"/>
  <c r="L38" i="123"/>
  <c r="L37" i="123"/>
  <c r="L43" i="123"/>
  <c r="AJ67" i="122"/>
  <c r="AK58" i="122" s="1"/>
  <c r="S55" i="122"/>
  <c r="T53" i="122" s="1"/>
  <c r="BA55" i="122"/>
  <c r="H58" i="122"/>
  <c r="AW58" i="122"/>
  <c r="D61" i="122"/>
  <c r="AW62" i="122"/>
  <c r="AR63" i="122"/>
  <c r="AS60" i="122" s="1"/>
  <c r="L65" i="122"/>
  <c r="AO66" i="122"/>
  <c r="L68" i="122"/>
  <c r="L69" i="122"/>
  <c r="AO70" i="122"/>
  <c r="L88" i="122"/>
  <c r="L87" i="122"/>
  <c r="L85" i="122"/>
  <c r="L100" i="122"/>
  <c r="L98" i="122"/>
  <c r="L97" i="122"/>
  <c r="L96" i="122"/>
  <c r="L90" i="122"/>
  <c r="AF101" i="122"/>
  <c r="AG83" i="122" s="1"/>
  <c r="AK84" i="122"/>
  <c r="T91" i="122"/>
  <c r="L92" i="122"/>
  <c r="L94" i="122"/>
  <c r="BC95" i="122"/>
  <c r="C42" i="123"/>
  <c r="D36" i="123" s="1"/>
  <c r="L40" i="123"/>
  <c r="AI40" i="123"/>
  <c r="P59" i="123"/>
  <c r="P60" i="123"/>
  <c r="P55" i="123"/>
  <c r="P51" i="123"/>
  <c r="P57" i="123"/>
  <c r="D51" i="122"/>
  <c r="L51" i="122"/>
  <c r="BA51" i="122"/>
  <c r="AG52" i="122"/>
  <c r="AS55" i="122"/>
  <c r="P56" i="122"/>
  <c r="BA56" i="122"/>
  <c r="AO58" i="122"/>
  <c r="Y59" i="122"/>
  <c r="H60" i="122"/>
  <c r="AW60" i="122"/>
  <c r="AO62" i="122"/>
  <c r="AO64" i="122"/>
  <c r="AO67" i="122"/>
  <c r="AO69" i="122"/>
  <c r="AO73" i="122"/>
  <c r="L83" i="122"/>
  <c r="W89" i="122"/>
  <c r="AB97" i="122" s="1"/>
  <c r="AK89" i="122"/>
  <c r="AK85" i="122"/>
  <c r="AK95" i="122"/>
  <c r="AK90" i="122"/>
  <c r="AK88" i="122"/>
  <c r="AK87" i="122"/>
  <c r="BF95" i="122"/>
  <c r="BG83" i="122" s="1"/>
  <c r="AA86" i="122"/>
  <c r="AB86" i="122" s="1"/>
  <c r="L91" i="122"/>
  <c r="BC92" i="122"/>
  <c r="AK94" i="122"/>
  <c r="L95" i="122"/>
  <c r="L99" i="122"/>
  <c r="W39" i="123"/>
  <c r="X37" i="123" s="1"/>
  <c r="AM40" i="123"/>
  <c r="D62" i="123"/>
  <c r="D60" i="123"/>
  <c r="D58" i="123"/>
  <c r="D57" i="123"/>
  <c r="D56" i="123"/>
  <c r="D63" i="123"/>
  <c r="D52" i="123"/>
  <c r="D54" i="123"/>
  <c r="AG59" i="123"/>
  <c r="AG57" i="123"/>
  <c r="AG56" i="123"/>
  <c r="AG60" i="123"/>
  <c r="AG51" i="123"/>
  <c r="AG53" i="123"/>
  <c r="AS52" i="123"/>
  <c r="P53" i="123"/>
  <c r="AS54" i="123"/>
  <c r="AG55" i="123"/>
  <c r="AV70" i="122"/>
  <c r="AW70" i="122" s="1"/>
  <c r="H56" i="122"/>
  <c r="AS56" i="122"/>
  <c r="P57" i="122"/>
  <c r="BA57" i="122"/>
  <c r="AG58" i="122"/>
  <c r="L59" i="122"/>
  <c r="BA59" i="122"/>
  <c r="AO60" i="122"/>
  <c r="Y62" i="122"/>
  <c r="L63" i="122"/>
  <c r="Y64" i="122"/>
  <c r="AW65" i="122"/>
  <c r="AO71" i="122"/>
  <c r="O95" i="122"/>
  <c r="P85" i="122" s="1"/>
  <c r="AK83" i="122"/>
  <c r="AW86" i="122"/>
  <c r="BJ95" i="122"/>
  <c r="T84" i="122"/>
  <c r="BC84" i="122"/>
  <c r="T86" i="122"/>
  <c r="T89" i="122"/>
  <c r="BC91" i="122"/>
  <c r="AK92" i="122"/>
  <c r="L36" i="123"/>
  <c r="AA46" i="123"/>
  <c r="AB36" i="123" s="1"/>
  <c r="AQ39" i="123"/>
  <c r="AR36" i="123" s="1"/>
  <c r="O40" i="123"/>
  <c r="BH53" i="123" s="1"/>
  <c r="L41" i="123"/>
  <c r="L42" i="123"/>
  <c r="AK67" i="123"/>
  <c r="AK66" i="123"/>
  <c r="AK64" i="123"/>
  <c r="AK62" i="123"/>
  <c r="AK60" i="123"/>
  <c r="AK58" i="123"/>
  <c r="AK52" i="123"/>
  <c r="AK54" i="123"/>
  <c r="H57" i="122"/>
  <c r="P58" i="122"/>
  <c r="D59" i="122"/>
  <c r="AS59" i="122"/>
  <c r="L61" i="122"/>
  <c r="H62" i="122"/>
  <c r="L67" i="122"/>
  <c r="AW68" i="122"/>
  <c r="G86" i="122"/>
  <c r="T95" i="122"/>
  <c r="T88" i="122"/>
  <c r="T87" i="122"/>
  <c r="T85" i="122"/>
  <c r="T90" i="122"/>
  <c r="AN95" i="122"/>
  <c r="AO83" i="122" s="1"/>
  <c r="BC88" i="122"/>
  <c r="BC87" i="122"/>
  <c r="BC86" i="122"/>
  <c r="BC85" i="122"/>
  <c r="BC101" i="122"/>
  <c r="BC100" i="122"/>
  <c r="BC98" i="122"/>
  <c r="BC97" i="122"/>
  <c r="BC96" i="122"/>
  <c r="BC90" i="122"/>
  <c r="L84" i="122"/>
  <c r="L86" i="122"/>
  <c r="AK86" i="122"/>
  <c r="L89" i="122"/>
  <c r="BC89" i="122"/>
  <c r="AK91" i="122"/>
  <c r="T92" i="122"/>
  <c r="L93" i="122"/>
  <c r="T94" i="122"/>
  <c r="BC94" i="122"/>
  <c r="BC99" i="122"/>
  <c r="L101" i="122"/>
  <c r="AE40" i="123"/>
  <c r="L39" i="123"/>
  <c r="W101" i="122"/>
  <c r="AS101" i="122"/>
  <c r="H63" i="123"/>
  <c r="H61" i="123"/>
  <c r="H59" i="123"/>
  <c r="AO74" i="123"/>
  <c r="AO72" i="123"/>
  <c r="AW69" i="123"/>
  <c r="AO68" i="123"/>
  <c r="AW67" i="123"/>
  <c r="AW66" i="123"/>
  <c r="AO65" i="123"/>
  <c r="AW64" i="123"/>
  <c r="AW63" i="123"/>
  <c r="AO63" i="123"/>
  <c r="AW61" i="123"/>
  <c r="AO61" i="123"/>
  <c r="AW59" i="123"/>
  <c r="AO59" i="123"/>
  <c r="AW57" i="123"/>
  <c r="AO57" i="123"/>
  <c r="AW56" i="123"/>
  <c r="AO56" i="123"/>
  <c r="AW55" i="123"/>
  <c r="AO75" i="123"/>
  <c r="AO73" i="123"/>
  <c r="AO71" i="123"/>
  <c r="AO70" i="123"/>
  <c r="AO69" i="123"/>
  <c r="AW68" i="123"/>
  <c r="AO67" i="123"/>
  <c r="AW51" i="123"/>
  <c r="Y52" i="123"/>
  <c r="BE52" i="123"/>
  <c r="H53" i="123"/>
  <c r="T53" i="123"/>
  <c r="AO53" i="123"/>
  <c r="BA53" i="123"/>
  <c r="P54" i="123"/>
  <c r="AW54" i="123"/>
  <c r="L55" i="123"/>
  <c r="AK55" i="123"/>
  <c r="H56" i="123"/>
  <c r="AC56" i="123"/>
  <c r="AS56" i="123"/>
  <c r="AS57" i="123"/>
  <c r="H58" i="123"/>
  <c r="AG58" i="123"/>
  <c r="AW58" i="123"/>
  <c r="L59" i="123"/>
  <c r="AK59" i="123"/>
  <c r="BA59" i="123"/>
  <c r="AW60" i="123"/>
  <c r="AK63" i="123"/>
  <c r="Y64" i="123"/>
  <c r="L65" i="123"/>
  <c r="AW65" i="123"/>
  <c r="BG95" i="123"/>
  <c r="BG88" i="123"/>
  <c r="BG87" i="123"/>
  <c r="BG86" i="123"/>
  <c r="BG90" i="123"/>
  <c r="BG84" i="123"/>
  <c r="BG91" i="123"/>
  <c r="BG89" i="123"/>
  <c r="BG85" i="123"/>
  <c r="BG83" i="123"/>
  <c r="C89" i="122"/>
  <c r="D98" i="122" s="1"/>
  <c r="AS89" i="122"/>
  <c r="AT84" i="122" s="1"/>
  <c r="G38" i="123"/>
  <c r="H36" i="123" s="1"/>
  <c r="AF38" i="123"/>
  <c r="H51" i="123"/>
  <c r="AO51" i="123"/>
  <c r="BA58" i="123"/>
  <c r="BA63" i="123"/>
  <c r="P52" i="123"/>
  <c r="AW52" i="123"/>
  <c r="L53" i="123"/>
  <c r="AS53" i="123"/>
  <c r="H54" i="123"/>
  <c r="AC54" i="123"/>
  <c r="AO54" i="123"/>
  <c r="D55" i="123"/>
  <c r="AC55" i="123"/>
  <c r="BA55" i="123"/>
  <c r="H57" i="123"/>
  <c r="L61" i="123"/>
  <c r="AS61" i="123"/>
  <c r="H62" i="123"/>
  <c r="AO62" i="123"/>
  <c r="L67" i="123"/>
  <c r="BH56" i="123"/>
  <c r="BH55" i="123"/>
  <c r="BH54" i="123"/>
  <c r="L69" i="123"/>
  <c r="L66" i="123"/>
  <c r="L64" i="123"/>
  <c r="L62" i="123"/>
  <c r="L60" i="123"/>
  <c r="L58" i="123"/>
  <c r="L57" i="123"/>
  <c r="L56" i="123"/>
  <c r="L68" i="123"/>
  <c r="Y65" i="123"/>
  <c r="Y63" i="123"/>
  <c r="Y61" i="123"/>
  <c r="Y60" i="123"/>
  <c r="Y58" i="123"/>
  <c r="Y57" i="123"/>
  <c r="Y56" i="123"/>
  <c r="Y66" i="123"/>
  <c r="AS62" i="123"/>
  <c r="AS60" i="123"/>
  <c r="AS58" i="123"/>
  <c r="AS63" i="123"/>
  <c r="BE57" i="123"/>
  <c r="BE56" i="123"/>
  <c r="BE55" i="123"/>
  <c r="H52" i="123"/>
  <c r="AC52" i="123"/>
  <c r="AO52" i="123"/>
  <c r="D53" i="123"/>
  <c r="Y53" i="123"/>
  <c r="AK53" i="123"/>
  <c r="BE53" i="123"/>
  <c r="T54" i="123"/>
  <c r="AG54" i="123"/>
  <c r="BA54" i="123"/>
  <c r="AO55" i="123"/>
  <c r="P56" i="123"/>
  <c r="AK56" i="123"/>
  <c r="BA56" i="123"/>
  <c r="AK57" i="123"/>
  <c r="BA57" i="123"/>
  <c r="P58" i="123"/>
  <c r="AO58" i="123"/>
  <c r="D59" i="123"/>
  <c r="Y59" i="123"/>
  <c r="AS59" i="123"/>
  <c r="H60" i="123"/>
  <c r="AO60" i="123"/>
  <c r="L63" i="123"/>
  <c r="AO64" i="123"/>
  <c r="AK65" i="123"/>
  <c r="D51" i="123"/>
  <c r="L51" i="123"/>
  <c r="T51" i="123"/>
  <c r="AC51" i="123"/>
  <c r="AK51" i="123"/>
  <c r="AS51" i="123"/>
  <c r="BA51" i="123"/>
  <c r="AG52" i="123"/>
  <c r="AO83" i="123"/>
  <c r="AO85" i="123"/>
  <c r="AO86" i="123"/>
  <c r="X99" i="123"/>
  <c r="W101" i="123"/>
  <c r="X101" i="123" s="1"/>
  <c r="K101" i="123"/>
  <c r="L100" i="123" s="1"/>
  <c r="T95" i="123"/>
  <c r="T91" i="123"/>
  <c r="AK95" i="123"/>
  <c r="AK91" i="123"/>
  <c r="BB101" i="123"/>
  <c r="BC92" i="123" s="1"/>
  <c r="P86" i="123"/>
  <c r="X86" i="123"/>
  <c r="BK86" i="123"/>
  <c r="T87" i="123"/>
  <c r="AO87" i="123"/>
  <c r="T88" i="123"/>
  <c r="AO88" i="123"/>
  <c r="X89" i="123"/>
  <c r="AK89" i="123"/>
  <c r="P92" i="123"/>
  <c r="AO92" i="123"/>
  <c r="H93" i="123"/>
  <c r="X93" i="123"/>
  <c r="AO93" i="123"/>
  <c r="BG93" i="123"/>
  <c r="P94" i="123"/>
  <c r="AX94" i="123"/>
  <c r="H95" i="123"/>
  <c r="AT101" i="123"/>
  <c r="AF101" i="123"/>
  <c r="AG93" i="123" s="1"/>
  <c r="T86" i="123"/>
  <c r="D87" i="123"/>
  <c r="P87" i="123"/>
  <c r="X87" i="123"/>
  <c r="AK87" i="123"/>
  <c r="AT87" i="123"/>
  <c r="P88" i="123"/>
  <c r="AK88" i="123"/>
  <c r="AO89" i="123"/>
  <c r="W95" i="123"/>
  <c r="X95" i="123" s="1"/>
  <c r="H92" i="123"/>
  <c r="BG92" i="123"/>
  <c r="P93" i="123"/>
  <c r="AX93" i="123"/>
  <c r="H94" i="123"/>
  <c r="X94" i="123"/>
  <c r="AO94" i="123"/>
  <c r="BG94" i="123"/>
  <c r="AX95" i="123"/>
  <c r="D96" i="123"/>
  <c r="AT99" i="123"/>
  <c r="D102" i="123"/>
  <c r="AK92" i="123"/>
  <c r="BK92" i="123"/>
  <c r="T93" i="123"/>
  <c r="AK93" i="123"/>
  <c r="AB94" i="123"/>
  <c r="AT94" i="123"/>
  <c r="G96" i="123"/>
  <c r="H96" i="123" s="1"/>
  <c r="AX96" i="123"/>
  <c r="C98" i="123"/>
  <c r="D98" i="123" s="1"/>
  <c r="AT100" i="123"/>
  <c r="D103" i="123"/>
  <c r="T92" i="123"/>
  <c r="AB93" i="123"/>
  <c r="AT93" i="123"/>
  <c r="T94" i="123"/>
  <c r="AK94" i="123"/>
  <c r="AB95" i="123"/>
  <c r="AS95" i="123"/>
  <c r="AT95" i="123" s="1"/>
  <c r="AB96" i="123"/>
  <c r="D97" i="123"/>
  <c r="AW97" i="123"/>
  <c r="AX97" i="123" s="1"/>
  <c r="X100" i="123"/>
  <c r="AG59" i="119" l="1"/>
  <c r="AC52" i="116"/>
  <c r="X36" i="117"/>
  <c r="AG84" i="115"/>
  <c r="AG93" i="115"/>
  <c r="AG97" i="115"/>
  <c r="AO92" i="115"/>
  <c r="AS61" i="115"/>
  <c r="AK57" i="113"/>
  <c r="AK67" i="113"/>
  <c r="AT83" i="112"/>
  <c r="AO75" i="112"/>
  <c r="AO55" i="112"/>
  <c r="AR38" i="112"/>
  <c r="BC100" i="110"/>
  <c r="AO74" i="110"/>
  <c r="D39" i="113"/>
  <c r="AO71" i="112"/>
  <c r="AK55" i="112"/>
  <c r="AO63" i="112"/>
  <c r="AW66" i="112"/>
  <c r="AO72" i="112"/>
  <c r="BC91" i="110"/>
  <c r="AW66" i="110"/>
  <c r="AO55" i="110"/>
  <c r="AO93" i="114"/>
  <c r="AO69" i="112"/>
  <c r="AW62" i="112"/>
  <c r="AK60" i="112"/>
  <c r="AK57" i="112"/>
  <c r="AO53" i="112"/>
  <c r="AW51" i="112"/>
  <c r="BK87" i="110"/>
  <c r="BK93" i="110"/>
  <c r="AO89" i="113"/>
  <c r="AO91" i="113"/>
  <c r="AO95" i="113"/>
  <c r="AK65" i="112"/>
  <c r="AK67" i="112"/>
  <c r="BG95" i="110"/>
  <c r="BG93" i="110"/>
  <c r="BC93" i="107"/>
  <c r="T89" i="108"/>
  <c r="AG89" i="107"/>
  <c r="AW60" i="108"/>
  <c r="L97" i="106"/>
  <c r="AX97" i="106"/>
  <c r="AT86" i="106"/>
  <c r="AT100" i="106"/>
  <c r="L55" i="106"/>
  <c r="L65" i="106"/>
  <c r="AK92" i="104"/>
  <c r="D55" i="104"/>
  <c r="D52" i="103"/>
  <c r="D57" i="104"/>
  <c r="H84" i="108"/>
  <c r="H92" i="108"/>
  <c r="D102" i="108"/>
  <c r="D86" i="108"/>
  <c r="AK83" i="104"/>
  <c r="AK89" i="104"/>
  <c r="D53" i="104"/>
  <c r="AG90" i="116"/>
  <c r="AG89" i="116"/>
  <c r="L39" i="114"/>
  <c r="L40" i="120"/>
  <c r="AO74" i="119"/>
  <c r="AG86" i="115"/>
  <c r="AG94" i="115"/>
  <c r="AG100" i="115"/>
  <c r="AO84" i="115"/>
  <c r="AO93" i="115"/>
  <c r="AS58" i="115"/>
  <c r="AK56" i="113"/>
  <c r="AT88" i="112"/>
  <c r="AW68" i="112"/>
  <c r="AW59" i="112"/>
  <c r="BC97" i="110"/>
  <c r="BK85" i="110"/>
  <c r="AO64" i="112"/>
  <c r="AS61" i="112"/>
  <c r="AO57" i="112"/>
  <c r="AW54" i="112"/>
  <c r="AW63" i="112"/>
  <c r="AW67" i="112"/>
  <c r="AO74" i="112"/>
  <c r="BC84" i="110"/>
  <c r="BC94" i="110"/>
  <c r="AT100" i="112"/>
  <c r="BG85" i="112"/>
  <c r="AO67" i="112"/>
  <c r="BK88" i="110"/>
  <c r="BK95" i="110"/>
  <c r="AW62" i="110"/>
  <c r="AO90" i="113"/>
  <c r="AO92" i="113"/>
  <c r="BG86" i="110"/>
  <c r="BG84" i="110"/>
  <c r="BG83" i="110"/>
  <c r="BK85" i="109"/>
  <c r="AB97" i="107"/>
  <c r="AG85" i="107"/>
  <c r="BC94" i="107"/>
  <c r="BC92" i="107"/>
  <c r="BC95" i="107"/>
  <c r="AX83" i="106"/>
  <c r="AT93" i="106"/>
  <c r="L86" i="106"/>
  <c r="L59" i="106"/>
  <c r="L67" i="106"/>
  <c r="BG90" i="105"/>
  <c r="AK95" i="104"/>
  <c r="D56" i="104"/>
  <c r="AS58" i="104"/>
  <c r="D58" i="104"/>
  <c r="D96" i="108"/>
  <c r="H93" i="108"/>
  <c r="H94" i="108"/>
  <c r="H83" i="108"/>
  <c r="D97" i="108"/>
  <c r="AK94" i="104"/>
  <c r="AK85" i="104"/>
  <c r="AK90" i="104"/>
  <c r="D59" i="104"/>
  <c r="D54" i="104"/>
  <c r="D51" i="104"/>
  <c r="AK91" i="106"/>
  <c r="BA54" i="120"/>
  <c r="L41" i="114"/>
  <c r="L38" i="120"/>
  <c r="AW66" i="119"/>
  <c r="AW68" i="119"/>
  <c r="AC55" i="116"/>
  <c r="AC56" i="116"/>
  <c r="AG95" i="115"/>
  <c r="AO86" i="115"/>
  <c r="AO88" i="113"/>
  <c r="AK60" i="113"/>
  <c r="BG88" i="112"/>
  <c r="AX95" i="112"/>
  <c r="AW61" i="112"/>
  <c r="AW58" i="112"/>
  <c r="AO56" i="112"/>
  <c r="BK90" i="110"/>
  <c r="AO85" i="113"/>
  <c r="AW60" i="112"/>
  <c r="AW56" i="112"/>
  <c r="AW64" i="112"/>
  <c r="AO68" i="112"/>
  <c r="BC86" i="110"/>
  <c r="AO60" i="110"/>
  <c r="AW56" i="110"/>
  <c r="BK91" i="110"/>
  <c r="AO84" i="113"/>
  <c r="BG88" i="110"/>
  <c r="BG87" i="110"/>
  <c r="BC91" i="107"/>
  <c r="BK90" i="109"/>
  <c r="L51" i="106"/>
  <c r="AG99" i="107"/>
  <c r="BC89" i="107"/>
  <c r="AT84" i="106"/>
  <c r="AT94" i="106"/>
  <c r="L61" i="106"/>
  <c r="L68" i="106"/>
  <c r="AS61" i="104"/>
  <c r="AS60" i="104"/>
  <c r="D60" i="103"/>
  <c r="D60" i="104"/>
  <c r="D85" i="108"/>
  <c r="D89" i="108"/>
  <c r="D84" i="108"/>
  <c r="D103" i="108"/>
  <c r="AK87" i="104"/>
  <c r="D63" i="104"/>
  <c r="BA57" i="120"/>
  <c r="AT101" i="115"/>
  <c r="X94" i="105"/>
  <c r="D98" i="118"/>
  <c r="AB86" i="106"/>
  <c r="D98" i="120"/>
  <c r="AW56" i="114"/>
  <c r="AO72" i="114"/>
  <c r="AW66" i="114"/>
  <c r="AO63" i="114"/>
  <c r="AW60" i="114"/>
  <c r="AW65" i="114"/>
  <c r="AW70" i="114"/>
  <c r="AO53" i="114"/>
  <c r="AO60" i="114"/>
  <c r="AO67" i="114"/>
  <c r="AW69" i="114"/>
  <c r="AO65" i="114"/>
  <c r="AW61" i="114"/>
  <c r="AW55" i="114"/>
  <c r="AW58" i="114"/>
  <c r="AO58" i="114"/>
  <c r="AW68" i="114"/>
  <c r="AO51" i="114"/>
  <c r="AO74" i="114"/>
  <c r="AW67" i="114"/>
  <c r="AW63" i="114"/>
  <c r="AW59" i="114"/>
  <c r="P40" i="113"/>
  <c r="BH52" i="113"/>
  <c r="BH51" i="113"/>
  <c r="BH53" i="113"/>
  <c r="P37" i="113"/>
  <c r="P36" i="113"/>
  <c r="AF39" i="123"/>
  <c r="BG85" i="122"/>
  <c r="AK58" i="121"/>
  <c r="L63" i="120"/>
  <c r="L60" i="120"/>
  <c r="L69" i="120"/>
  <c r="D102" i="119"/>
  <c r="AW59" i="119"/>
  <c r="AF36" i="120"/>
  <c r="H92" i="119"/>
  <c r="AK89" i="119"/>
  <c r="AO67" i="119"/>
  <c r="AO60" i="119"/>
  <c r="L67" i="120"/>
  <c r="AB38" i="118"/>
  <c r="AB45" i="118"/>
  <c r="AW51" i="116"/>
  <c r="AB41" i="118"/>
  <c r="AJ36" i="118"/>
  <c r="AN36" i="118"/>
  <c r="AG87" i="117"/>
  <c r="AG98" i="117"/>
  <c r="AG86" i="117"/>
  <c r="AG94" i="117"/>
  <c r="AG100" i="117"/>
  <c r="AW51" i="114"/>
  <c r="AO55" i="114"/>
  <c r="AG83" i="112"/>
  <c r="AO75" i="114"/>
  <c r="Y66" i="109"/>
  <c r="Y57" i="109"/>
  <c r="Y53" i="109"/>
  <c r="Y60" i="109"/>
  <c r="AN38" i="104"/>
  <c r="AJ36" i="104"/>
  <c r="AN37" i="104"/>
  <c r="AF39" i="104"/>
  <c r="AB41" i="104"/>
  <c r="AO52" i="103"/>
  <c r="AO51" i="103"/>
  <c r="AO61" i="103"/>
  <c r="AO63" i="103"/>
  <c r="AO65" i="103"/>
  <c r="AW69" i="103"/>
  <c r="AW51" i="103"/>
  <c r="AO53" i="103"/>
  <c r="AO55" i="103"/>
  <c r="AW61" i="103"/>
  <c r="AW63" i="103"/>
  <c r="AW66" i="103"/>
  <c r="AO72" i="103"/>
  <c r="AW56" i="103"/>
  <c r="AW57" i="103"/>
  <c r="AW59" i="103"/>
  <c r="AW64" i="103"/>
  <c r="AO68" i="103"/>
  <c r="AO56" i="103"/>
  <c r="AO59" i="103"/>
  <c r="AO74" i="103"/>
  <c r="AW55" i="103"/>
  <c r="AW53" i="103"/>
  <c r="AW67" i="103"/>
  <c r="P85" i="109"/>
  <c r="P89" i="109"/>
  <c r="P94" i="109"/>
  <c r="P92" i="109"/>
  <c r="P86" i="109"/>
  <c r="P83" i="109"/>
  <c r="BG94" i="108"/>
  <c r="BG93" i="108"/>
  <c r="BG95" i="108"/>
  <c r="BG90" i="108"/>
  <c r="BG91" i="108"/>
  <c r="BG92" i="108"/>
  <c r="BG89" i="108"/>
  <c r="BG83" i="108"/>
  <c r="BG84" i="108"/>
  <c r="BG86" i="108"/>
  <c r="BG85" i="108"/>
  <c r="BG88" i="108"/>
  <c r="L84" i="115"/>
  <c r="L97" i="115"/>
  <c r="L83" i="115"/>
  <c r="L88" i="115"/>
  <c r="L96" i="115"/>
  <c r="L92" i="115"/>
  <c r="L95" i="115"/>
  <c r="AC51" i="115"/>
  <c r="AC53" i="115"/>
  <c r="AC57" i="115"/>
  <c r="AG91" i="114"/>
  <c r="AG90" i="114"/>
  <c r="AG83" i="114"/>
  <c r="AG87" i="114"/>
  <c r="AG92" i="114"/>
  <c r="AG100" i="114"/>
  <c r="AG101" i="114"/>
  <c r="AG85" i="114"/>
  <c r="P60" i="114"/>
  <c r="P56" i="114"/>
  <c r="P58" i="114"/>
  <c r="P53" i="114"/>
  <c r="AK66" i="113"/>
  <c r="AK58" i="113"/>
  <c r="AK64" i="113"/>
  <c r="AK53" i="113"/>
  <c r="AK65" i="113"/>
  <c r="AK51" i="113"/>
  <c r="AK54" i="113"/>
  <c r="AK63" i="113"/>
  <c r="AK64" i="112"/>
  <c r="AK51" i="112"/>
  <c r="AK54" i="112"/>
  <c r="AK58" i="112"/>
  <c r="AK62" i="112"/>
  <c r="AK63" i="112"/>
  <c r="AK56" i="112"/>
  <c r="AK59" i="112"/>
  <c r="AK61" i="112"/>
  <c r="AK66" i="112"/>
  <c r="BC90" i="110"/>
  <c r="BC101" i="110"/>
  <c r="BC93" i="110"/>
  <c r="BC88" i="110"/>
  <c r="BC99" i="110"/>
  <c r="BC92" i="110"/>
  <c r="BC87" i="110"/>
  <c r="BC83" i="110"/>
  <c r="AO53" i="110"/>
  <c r="AO75" i="110"/>
  <c r="AO69" i="110"/>
  <c r="AW65" i="110"/>
  <c r="AW60" i="110"/>
  <c r="AO57" i="110"/>
  <c r="AO59" i="110"/>
  <c r="AO63" i="110"/>
  <c r="AW67" i="110"/>
  <c r="AW53" i="110"/>
  <c r="AO73" i="110"/>
  <c r="AW68" i="110"/>
  <c r="AO64" i="110"/>
  <c r="AO56" i="110"/>
  <c r="AW57" i="110"/>
  <c r="AW59" i="110"/>
  <c r="AO65" i="110"/>
  <c r="AW61" i="110"/>
  <c r="AW69" i="110"/>
  <c r="AO70" i="110"/>
  <c r="AO66" i="110"/>
  <c r="AO62" i="110"/>
  <c r="AW51" i="110"/>
  <c r="AW55" i="110"/>
  <c r="BC98" i="108"/>
  <c r="BC99" i="108"/>
  <c r="BC92" i="108"/>
  <c r="BC87" i="108"/>
  <c r="BC100" i="108"/>
  <c r="BC94" i="108"/>
  <c r="BC89" i="108"/>
  <c r="BC84" i="108"/>
  <c r="BC101" i="108"/>
  <c r="BC88" i="108"/>
  <c r="BC95" i="108"/>
  <c r="BC86" i="108"/>
  <c r="BC91" i="108"/>
  <c r="BC83" i="108"/>
  <c r="BC97" i="108"/>
  <c r="AW69" i="108"/>
  <c r="AO71" i="108"/>
  <c r="AO67" i="108"/>
  <c r="AW62" i="108"/>
  <c r="AW58" i="108"/>
  <c r="AW54" i="108"/>
  <c r="AO70" i="108"/>
  <c r="AO66" i="108"/>
  <c r="AO62" i="108"/>
  <c r="AO58" i="108"/>
  <c r="AO73" i="108"/>
  <c r="AW68" i="108"/>
  <c r="AO64" i="108"/>
  <c r="AO60" i="108"/>
  <c r="AO69" i="108"/>
  <c r="AW65" i="108"/>
  <c r="AW57" i="108"/>
  <c r="AO75" i="108"/>
  <c r="AW51" i="108"/>
  <c r="BK94" i="106"/>
  <c r="BK89" i="106"/>
  <c r="BK84" i="106"/>
  <c r="BK93" i="106"/>
  <c r="BK88" i="106"/>
  <c r="BK95" i="106"/>
  <c r="BK91" i="106"/>
  <c r="BK86" i="106"/>
  <c r="BK90" i="106"/>
  <c r="BK92" i="106"/>
  <c r="BK83" i="106"/>
  <c r="BK85" i="106"/>
  <c r="AG59" i="106"/>
  <c r="AS56" i="106"/>
  <c r="AG52" i="106"/>
  <c r="AG57" i="106"/>
  <c r="AS52" i="106"/>
  <c r="AS55" i="106"/>
  <c r="AS51" i="106"/>
  <c r="AG58" i="106"/>
  <c r="AS53" i="106"/>
  <c r="AG51" i="106"/>
  <c r="AG60" i="106"/>
  <c r="AG56" i="106"/>
  <c r="AG53" i="106"/>
  <c r="AS54" i="106"/>
  <c r="H63" i="106"/>
  <c r="H60" i="106"/>
  <c r="H54" i="106"/>
  <c r="H58" i="106"/>
  <c r="H52" i="106"/>
  <c r="H51" i="106"/>
  <c r="H61" i="106"/>
  <c r="H62" i="106"/>
  <c r="H56" i="106"/>
  <c r="H57" i="106"/>
  <c r="H53" i="106"/>
  <c r="H59" i="106"/>
  <c r="BK86" i="104"/>
  <c r="BK90" i="104"/>
  <c r="BK85" i="104"/>
  <c r="BK89" i="104"/>
  <c r="BK94" i="104"/>
  <c r="L60" i="104"/>
  <c r="L53" i="104"/>
  <c r="L57" i="104"/>
  <c r="L64" i="104"/>
  <c r="L65" i="104"/>
  <c r="L69" i="104"/>
  <c r="AG99" i="112"/>
  <c r="AG88" i="112"/>
  <c r="AG96" i="112"/>
  <c r="AG92" i="112"/>
  <c r="AG98" i="112"/>
  <c r="AG95" i="112"/>
  <c r="AG91" i="112"/>
  <c r="AG87" i="112"/>
  <c r="AG90" i="112"/>
  <c r="P37" i="117"/>
  <c r="P40" i="117"/>
  <c r="BH51" i="117"/>
  <c r="BA58" i="107"/>
  <c r="BA53" i="107"/>
  <c r="AB43" i="123"/>
  <c r="L57" i="120"/>
  <c r="L64" i="120"/>
  <c r="AG84" i="119"/>
  <c r="H83" i="119"/>
  <c r="L59" i="120"/>
  <c r="AO68" i="119"/>
  <c r="BH57" i="121"/>
  <c r="BI53" i="121" s="1"/>
  <c r="AG92" i="120"/>
  <c r="AF38" i="118"/>
  <c r="AB39" i="118"/>
  <c r="L59" i="117"/>
  <c r="AN39" i="118"/>
  <c r="AB46" i="118"/>
  <c r="AN37" i="118"/>
  <c r="AJ37" i="118"/>
  <c r="AG83" i="117"/>
  <c r="AG89" i="117"/>
  <c r="AG101" i="117"/>
  <c r="AG92" i="117"/>
  <c r="AG96" i="117"/>
  <c r="AJ39" i="118"/>
  <c r="P38" i="113"/>
  <c r="AG86" i="112"/>
  <c r="AG100" i="112"/>
  <c r="AW64" i="114"/>
  <c r="P39" i="113"/>
  <c r="AN36" i="112"/>
  <c r="AJ39" i="112"/>
  <c r="AO57" i="103"/>
  <c r="AK53" i="103"/>
  <c r="AK54" i="103"/>
  <c r="AK52" i="103"/>
  <c r="AK58" i="103"/>
  <c r="AK60" i="103"/>
  <c r="BE54" i="103"/>
  <c r="BE56" i="103"/>
  <c r="BE55" i="103"/>
  <c r="BE51" i="103"/>
  <c r="AO75" i="118"/>
  <c r="AO57" i="118"/>
  <c r="AO63" i="118"/>
  <c r="L97" i="117"/>
  <c r="L83" i="117"/>
  <c r="L94" i="117"/>
  <c r="L65" i="120"/>
  <c r="L53" i="120"/>
  <c r="L58" i="120"/>
  <c r="L66" i="120"/>
  <c r="H86" i="119"/>
  <c r="L55" i="120"/>
  <c r="D96" i="119"/>
  <c r="L52" i="120"/>
  <c r="L54" i="120"/>
  <c r="L51" i="120"/>
  <c r="AJ38" i="118"/>
  <c r="AF40" i="118"/>
  <c r="AB44" i="118"/>
  <c r="AB36" i="118"/>
  <c r="AF36" i="118"/>
  <c r="AG85" i="117"/>
  <c r="AG90" i="117"/>
  <c r="AG84" i="117"/>
  <c r="AG93" i="117"/>
  <c r="AN40" i="118"/>
  <c r="P38" i="117"/>
  <c r="AJ40" i="118"/>
  <c r="AO71" i="114"/>
  <c r="AG93" i="112"/>
  <c r="AO73" i="114"/>
  <c r="AW53" i="114"/>
  <c r="AO68" i="114"/>
  <c r="AO74" i="111"/>
  <c r="AW63" i="111"/>
  <c r="AO57" i="111"/>
  <c r="AO65" i="111"/>
  <c r="AW51" i="111"/>
  <c r="AS55" i="105"/>
  <c r="AS56" i="105"/>
  <c r="AG57" i="105"/>
  <c r="AS51" i="105"/>
  <c r="AS54" i="105"/>
  <c r="AG55" i="106"/>
  <c r="T89" i="107"/>
  <c r="T86" i="107"/>
  <c r="T92" i="107"/>
  <c r="T94" i="107"/>
  <c r="T91" i="107"/>
  <c r="AW51" i="107"/>
  <c r="AO57" i="107"/>
  <c r="AW62" i="107"/>
  <c r="AO66" i="107"/>
  <c r="AO69" i="107"/>
  <c r="AW60" i="107"/>
  <c r="AO52" i="107"/>
  <c r="AO58" i="107"/>
  <c r="AW65" i="107"/>
  <c r="AO64" i="107"/>
  <c r="BK90" i="105"/>
  <c r="BK83" i="105"/>
  <c r="BK94" i="105"/>
  <c r="P58" i="103"/>
  <c r="P52" i="103"/>
  <c r="AW70" i="110"/>
  <c r="H61" i="108"/>
  <c r="H57" i="108"/>
  <c r="H62" i="108"/>
  <c r="H56" i="108"/>
  <c r="H53" i="108"/>
  <c r="H58" i="108"/>
  <c r="P60" i="107"/>
  <c r="P56" i="107"/>
  <c r="P59" i="107"/>
  <c r="P52" i="107"/>
  <c r="P55" i="107"/>
  <c r="P53" i="107"/>
  <c r="P57" i="107"/>
  <c r="AO90" i="106"/>
  <c r="AO85" i="106"/>
  <c r="AO94" i="106"/>
  <c r="AO89" i="106"/>
  <c r="AO83" i="106"/>
  <c r="AO95" i="106"/>
  <c r="AO92" i="106"/>
  <c r="AO87" i="106"/>
  <c r="AC56" i="106"/>
  <c r="AC52" i="106"/>
  <c r="AC55" i="106"/>
  <c r="AC57" i="106"/>
  <c r="AC51" i="106"/>
  <c r="AC54" i="106"/>
  <c r="X100" i="104"/>
  <c r="X99" i="104"/>
  <c r="X88" i="104"/>
  <c r="X84" i="104"/>
  <c r="AB96" i="104"/>
  <c r="AB93" i="104"/>
  <c r="X85" i="104"/>
  <c r="X94" i="104"/>
  <c r="X87" i="104"/>
  <c r="AB83" i="104"/>
  <c r="AB84" i="104"/>
  <c r="X89" i="104"/>
  <c r="AB85" i="104"/>
  <c r="AB95" i="104"/>
  <c r="AO69" i="105"/>
  <c r="AO58" i="105"/>
  <c r="AW52" i="105"/>
  <c r="AK52" i="104"/>
  <c r="AK63" i="104"/>
  <c r="AK60" i="104"/>
  <c r="AK53" i="104"/>
  <c r="AX94" i="108"/>
  <c r="AT99" i="108"/>
  <c r="AT83" i="108"/>
  <c r="AT89" i="108"/>
  <c r="AX84" i="108"/>
  <c r="AX96" i="108"/>
  <c r="AX85" i="108"/>
  <c r="AX93" i="108"/>
  <c r="D98" i="111"/>
  <c r="BK84" i="110"/>
  <c r="BK89" i="110"/>
  <c r="BK94" i="110"/>
  <c r="AT84" i="108"/>
  <c r="AT100" i="108"/>
  <c r="AW70" i="105"/>
  <c r="P58" i="107"/>
  <c r="P51" i="107"/>
  <c r="P54" i="107"/>
  <c r="AF39" i="106"/>
  <c r="AF38" i="106"/>
  <c r="AB43" i="106"/>
  <c r="AJ36" i="106"/>
  <c r="AN39" i="106"/>
  <c r="X86" i="104"/>
  <c r="T83" i="122"/>
  <c r="AT88" i="108"/>
  <c r="AT86" i="108"/>
  <c r="AW59" i="107"/>
  <c r="T87" i="107"/>
  <c r="X95" i="107"/>
  <c r="AB95" i="107"/>
  <c r="AB94" i="104"/>
  <c r="D63" i="105"/>
  <c r="D62" i="105"/>
  <c r="X93" i="104"/>
  <c r="P91" i="108"/>
  <c r="P85" i="108"/>
  <c r="P83" i="108"/>
  <c r="P92" i="108"/>
  <c r="P90" i="108"/>
  <c r="P88" i="108"/>
  <c r="P95" i="108"/>
  <c r="D55" i="120"/>
  <c r="D52" i="120"/>
  <c r="D63" i="120"/>
  <c r="D54" i="120"/>
  <c r="D51" i="120"/>
  <c r="D56" i="120"/>
  <c r="BK95" i="112"/>
  <c r="BK88" i="112"/>
  <c r="BK84" i="112"/>
  <c r="BK92" i="112"/>
  <c r="BK91" i="112"/>
  <c r="BK87" i="112"/>
  <c r="AT87" i="108"/>
  <c r="T95" i="120"/>
  <c r="T84" i="120"/>
  <c r="T87" i="120"/>
  <c r="T93" i="120"/>
  <c r="T91" i="120"/>
  <c r="X37" i="105"/>
  <c r="X38" i="105"/>
  <c r="X39" i="105"/>
  <c r="AB86" i="107"/>
  <c r="AW70" i="107"/>
  <c r="AN40" i="104"/>
  <c r="AX84" i="103"/>
  <c r="D59" i="103"/>
  <c r="D55" i="103"/>
  <c r="AX86" i="121"/>
  <c r="AX97" i="112"/>
  <c r="P53" i="112"/>
  <c r="AT101" i="108"/>
  <c r="AT95" i="108"/>
  <c r="AB86" i="123"/>
  <c r="AX86" i="108"/>
  <c r="H86" i="106"/>
  <c r="AK56" i="117"/>
  <c r="AB84" i="116"/>
  <c r="D98" i="107"/>
  <c r="AT99" i="119"/>
  <c r="AX97" i="119"/>
  <c r="D60" i="119"/>
  <c r="AO65" i="119"/>
  <c r="AW61" i="119"/>
  <c r="D58" i="119"/>
  <c r="L68" i="116"/>
  <c r="BA54" i="116"/>
  <c r="H55" i="111"/>
  <c r="L39" i="112"/>
  <c r="AO72" i="111"/>
  <c r="AO59" i="111"/>
  <c r="AO53" i="111"/>
  <c r="AB97" i="111"/>
  <c r="AB45" i="106"/>
  <c r="AJ40" i="106"/>
  <c r="AJ40" i="104"/>
  <c r="AG89" i="103"/>
  <c r="BA56" i="103"/>
  <c r="AO66" i="123"/>
  <c r="AW70" i="123"/>
  <c r="H86" i="114"/>
  <c r="D98" i="108"/>
  <c r="H96" i="108"/>
  <c r="X38" i="123"/>
  <c r="P38" i="122"/>
  <c r="BG83" i="121"/>
  <c r="L41" i="120"/>
  <c r="AW67" i="119"/>
  <c r="AW63" i="119"/>
  <c r="AW57" i="119"/>
  <c r="L39" i="120"/>
  <c r="AO70" i="119"/>
  <c r="AK58" i="119"/>
  <c r="X101" i="119"/>
  <c r="L57" i="116"/>
  <c r="L64" i="116"/>
  <c r="AO58" i="111"/>
  <c r="AO68" i="111"/>
  <c r="AW61" i="111"/>
  <c r="X101" i="111"/>
  <c r="AB85" i="111"/>
  <c r="Y58" i="109"/>
  <c r="D86" i="107"/>
  <c r="AK66" i="103"/>
  <c r="AK62" i="103"/>
  <c r="BE53" i="103"/>
  <c r="AB40" i="106"/>
  <c r="AS56" i="103"/>
  <c r="AG54" i="103"/>
  <c r="L57" i="122"/>
  <c r="AG96" i="118"/>
  <c r="AW62" i="123"/>
  <c r="L58" i="112"/>
  <c r="H52" i="108"/>
  <c r="AK57" i="122"/>
  <c r="AK67" i="105"/>
  <c r="AK61" i="105"/>
  <c r="AK62" i="105"/>
  <c r="AK65" i="105"/>
  <c r="AK55" i="105"/>
  <c r="AK57" i="105"/>
  <c r="AK63" i="105"/>
  <c r="AK53" i="105"/>
  <c r="AK59" i="105"/>
  <c r="AK58" i="105"/>
  <c r="D37" i="113"/>
  <c r="D42" i="113"/>
  <c r="BE51" i="106"/>
  <c r="BE54" i="106"/>
  <c r="BE53" i="106"/>
  <c r="BE52" i="106"/>
  <c r="BE57" i="106"/>
  <c r="L97" i="104"/>
  <c r="L87" i="104"/>
  <c r="L83" i="104"/>
  <c r="L99" i="104"/>
  <c r="L99" i="123"/>
  <c r="BK94" i="123"/>
  <c r="L92" i="123"/>
  <c r="BK93" i="123"/>
  <c r="BK91" i="123"/>
  <c r="AC52" i="122"/>
  <c r="AG100" i="119"/>
  <c r="AT95" i="119"/>
  <c r="BC85" i="120"/>
  <c r="BC98" i="120"/>
  <c r="P85" i="118"/>
  <c r="P89" i="118"/>
  <c r="P94" i="118"/>
  <c r="BG85" i="117"/>
  <c r="BG87" i="117"/>
  <c r="BG92" i="117"/>
  <c r="AS59" i="116"/>
  <c r="L55" i="115"/>
  <c r="AG53" i="115"/>
  <c r="AJ37" i="115"/>
  <c r="AF40" i="115"/>
  <c r="L59" i="115"/>
  <c r="L63" i="115"/>
  <c r="L57" i="115"/>
  <c r="L64" i="115"/>
  <c r="AT94" i="112"/>
  <c r="AT87" i="112"/>
  <c r="AX94" i="112"/>
  <c r="D41" i="113"/>
  <c r="H84" i="109"/>
  <c r="D83" i="109"/>
  <c r="L61" i="108"/>
  <c r="D38" i="113"/>
  <c r="D104" i="107"/>
  <c r="H96" i="107"/>
  <c r="D98" i="103"/>
  <c r="D97" i="103"/>
  <c r="D103" i="103"/>
  <c r="L52" i="103"/>
  <c r="L60" i="103"/>
  <c r="L57" i="103"/>
  <c r="L64" i="103"/>
  <c r="L66" i="103"/>
  <c r="L58" i="103"/>
  <c r="L41" i="103"/>
  <c r="L42" i="103"/>
  <c r="T90" i="103"/>
  <c r="T92" i="103"/>
  <c r="L69" i="109"/>
  <c r="L60" i="109"/>
  <c r="L66" i="109"/>
  <c r="L63" i="109"/>
  <c r="L64" i="109"/>
  <c r="L55" i="109"/>
  <c r="L54" i="109"/>
  <c r="L61" i="109"/>
  <c r="L67" i="109"/>
  <c r="D63" i="112"/>
  <c r="D53" i="112"/>
  <c r="BG92" i="113"/>
  <c r="BG87" i="113"/>
  <c r="AB96" i="116"/>
  <c r="X83" i="116"/>
  <c r="X85" i="116"/>
  <c r="AB94" i="116"/>
  <c r="AB85" i="116"/>
  <c r="X84" i="116"/>
  <c r="Y66" i="115"/>
  <c r="Y54" i="115"/>
  <c r="Y64" i="115"/>
  <c r="Y53" i="115"/>
  <c r="T51" i="112"/>
  <c r="T55" i="112"/>
  <c r="AK90" i="112"/>
  <c r="AK89" i="112"/>
  <c r="AK83" i="112"/>
  <c r="P58" i="108"/>
  <c r="P59" i="108"/>
  <c r="P57" i="108"/>
  <c r="P51" i="108"/>
  <c r="P52" i="108"/>
  <c r="P56" i="108"/>
  <c r="BG93" i="104"/>
  <c r="BG88" i="104"/>
  <c r="BG92" i="104"/>
  <c r="BG87" i="104"/>
  <c r="BG85" i="104"/>
  <c r="BG95" i="104"/>
  <c r="BG91" i="104"/>
  <c r="BG86" i="104"/>
  <c r="BG90" i="104"/>
  <c r="AK94" i="106"/>
  <c r="AK86" i="106"/>
  <c r="AK83" i="106"/>
  <c r="AK90" i="106"/>
  <c r="AK89" i="106"/>
  <c r="AK93" i="106"/>
  <c r="AK84" i="106"/>
  <c r="AK85" i="106"/>
  <c r="AK92" i="106"/>
  <c r="AK87" i="106"/>
  <c r="AK88" i="106"/>
  <c r="T53" i="120"/>
  <c r="T51" i="120"/>
  <c r="T54" i="120"/>
  <c r="Y54" i="110"/>
  <c r="Y59" i="110"/>
  <c r="Y52" i="110"/>
  <c r="Y53" i="110"/>
  <c r="L69" i="105"/>
  <c r="L54" i="105"/>
  <c r="AS63" i="105"/>
  <c r="AS60" i="105"/>
  <c r="AG96" i="104"/>
  <c r="AG92" i="104"/>
  <c r="AG99" i="104"/>
  <c r="BA53" i="104"/>
  <c r="BA54" i="104"/>
  <c r="BA57" i="104"/>
  <c r="D62" i="107"/>
  <c r="D58" i="107"/>
  <c r="D56" i="107"/>
  <c r="D59" i="107"/>
  <c r="AO75" i="105"/>
  <c r="AO57" i="105"/>
  <c r="AW64" i="105"/>
  <c r="AO52" i="105"/>
  <c r="AW65" i="105"/>
  <c r="AO72" i="105"/>
  <c r="AO71" i="105"/>
  <c r="AO51" i="105"/>
  <c r="AW57" i="105"/>
  <c r="AW66" i="105"/>
  <c r="AO53" i="105"/>
  <c r="AO59" i="105"/>
  <c r="AO74" i="105"/>
  <c r="AW60" i="105"/>
  <c r="AO65" i="105"/>
  <c r="AW59" i="105"/>
  <c r="AO66" i="105"/>
  <c r="AW55" i="105"/>
  <c r="AW58" i="105"/>
  <c r="AW62" i="105"/>
  <c r="AW69" i="105"/>
  <c r="AW54" i="105"/>
  <c r="AW68" i="105"/>
  <c r="AO62" i="105"/>
  <c r="AO67" i="105"/>
  <c r="AW53" i="105"/>
  <c r="AW61" i="105"/>
  <c r="AW67" i="105"/>
  <c r="AW51" i="105"/>
  <c r="AO56" i="105"/>
  <c r="AW63" i="105"/>
  <c r="AO73" i="105"/>
  <c r="AO55" i="105"/>
  <c r="AO61" i="105"/>
  <c r="AO68" i="105"/>
  <c r="AG52" i="115"/>
  <c r="AS53" i="115"/>
  <c r="AG51" i="115"/>
  <c r="AS51" i="115"/>
  <c r="L94" i="123"/>
  <c r="BK87" i="123"/>
  <c r="AC55" i="122"/>
  <c r="AC51" i="122"/>
  <c r="AC56" i="122"/>
  <c r="AC57" i="122"/>
  <c r="P84" i="119"/>
  <c r="BC92" i="120"/>
  <c r="AG93" i="119"/>
  <c r="BC96" i="120"/>
  <c r="AX94" i="119"/>
  <c r="P55" i="119"/>
  <c r="P83" i="118"/>
  <c r="P84" i="118"/>
  <c r="P87" i="118"/>
  <c r="P92" i="118"/>
  <c r="P90" i="118"/>
  <c r="BG84" i="117"/>
  <c r="BG89" i="117"/>
  <c r="BG94" i="117"/>
  <c r="BA56" i="116"/>
  <c r="L67" i="115"/>
  <c r="L52" i="115"/>
  <c r="AG55" i="115"/>
  <c r="L53" i="115"/>
  <c r="L54" i="115"/>
  <c r="L60" i="115"/>
  <c r="L69" i="115"/>
  <c r="AX84" i="112"/>
  <c r="AT89" i="112"/>
  <c r="AT99" i="112"/>
  <c r="AT101" i="112"/>
  <c r="AX83" i="112"/>
  <c r="X84" i="111"/>
  <c r="D104" i="109"/>
  <c r="AK64" i="109"/>
  <c r="H86" i="107"/>
  <c r="L62" i="103"/>
  <c r="L54" i="103"/>
  <c r="AK64" i="105"/>
  <c r="AO54" i="105"/>
  <c r="BK95" i="105"/>
  <c r="BK92" i="105"/>
  <c r="BK85" i="105"/>
  <c r="BK86" i="105"/>
  <c r="BK89" i="105"/>
  <c r="BK87" i="105"/>
  <c r="AO63" i="105"/>
  <c r="AS52" i="120"/>
  <c r="AS51" i="120"/>
  <c r="AK67" i="114"/>
  <c r="AK60" i="114"/>
  <c r="AB83" i="116"/>
  <c r="AS52" i="115"/>
  <c r="T52" i="112"/>
  <c r="AG86" i="111"/>
  <c r="AG91" i="111"/>
  <c r="AK93" i="108"/>
  <c r="AK84" i="108"/>
  <c r="AK90" i="108"/>
  <c r="AK92" i="108"/>
  <c r="AK89" i="108"/>
  <c r="AK87" i="108"/>
  <c r="AK95" i="108"/>
  <c r="AK91" i="108"/>
  <c r="AK88" i="108"/>
  <c r="AK83" i="108"/>
  <c r="X87" i="106"/>
  <c r="AB97" i="106"/>
  <c r="AB83" i="106"/>
  <c r="AB95" i="106"/>
  <c r="AB84" i="106"/>
  <c r="X93" i="106"/>
  <c r="X94" i="106"/>
  <c r="AB94" i="106"/>
  <c r="X83" i="106"/>
  <c r="AB85" i="106"/>
  <c r="X88" i="106"/>
  <c r="X101" i="106"/>
  <c r="X100" i="106"/>
  <c r="AB93" i="106"/>
  <c r="P60" i="106"/>
  <c r="P54" i="106"/>
  <c r="P53" i="106"/>
  <c r="P59" i="106"/>
  <c r="P58" i="106"/>
  <c r="P52" i="106"/>
  <c r="P55" i="106"/>
  <c r="P57" i="106"/>
  <c r="P53" i="104"/>
  <c r="P51" i="104"/>
  <c r="P54" i="104"/>
  <c r="AJ39" i="110"/>
  <c r="AB44" i="110"/>
  <c r="BE57" i="109"/>
  <c r="BE54" i="109"/>
  <c r="AG98" i="106"/>
  <c r="AG87" i="106"/>
  <c r="BK88" i="123"/>
  <c r="AX95" i="119"/>
  <c r="BC94" i="120"/>
  <c r="BC83" i="120"/>
  <c r="BC97" i="120"/>
  <c r="T54" i="119"/>
  <c r="AK65" i="117"/>
  <c r="AC52" i="117"/>
  <c r="P88" i="118"/>
  <c r="BG83" i="117"/>
  <c r="BG86" i="117"/>
  <c r="BG91" i="117"/>
  <c r="AF36" i="115"/>
  <c r="L61" i="115"/>
  <c r="AW70" i="113"/>
  <c r="AS61" i="116"/>
  <c r="AG56" i="115"/>
  <c r="L65" i="115"/>
  <c r="L56" i="115"/>
  <c r="BE51" i="114"/>
  <c r="BE55" i="114"/>
  <c r="BE53" i="114"/>
  <c r="D40" i="113"/>
  <c r="AT85" i="112"/>
  <c r="AX93" i="112"/>
  <c r="AB83" i="111"/>
  <c r="X94" i="111"/>
  <c r="Y61" i="111"/>
  <c r="AT86" i="112"/>
  <c r="L51" i="109"/>
  <c r="AO64" i="105"/>
  <c r="BA51" i="104"/>
  <c r="L53" i="109"/>
  <c r="P53" i="108"/>
  <c r="BK88" i="105"/>
  <c r="AO60" i="105"/>
  <c r="L89" i="104"/>
  <c r="BG83" i="104"/>
  <c r="BA63" i="104"/>
  <c r="AK52" i="105"/>
  <c r="BG94" i="104"/>
  <c r="BC99" i="103"/>
  <c r="BC95" i="103"/>
  <c r="BC92" i="103"/>
  <c r="BC85" i="103"/>
  <c r="BC83" i="103"/>
  <c r="BC86" i="103"/>
  <c r="BC88" i="103"/>
  <c r="BC94" i="103"/>
  <c r="X89" i="106"/>
  <c r="P56" i="106"/>
  <c r="AW56" i="105"/>
  <c r="D57" i="103"/>
  <c r="D53" i="103"/>
  <c r="D61" i="103"/>
  <c r="D58" i="103"/>
  <c r="D54" i="103"/>
  <c r="D56" i="103"/>
  <c r="D62" i="103"/>
  <c r="T51" i="103"/>
  <c r="T54" i="103"/>
  <c r="T52" i="103"/>
  <c r="T53" i="103"/>
  <c r="AB86" i="116"/>
  <c r="BK90" i="123"/>
  <c r="AC56" i="112"/>
  <c r="AC51" i="112"/>
  <c r="H57" i="107"/>
  <c r="AS61" i="103"/>
  <c r="AC56" i="103"/>
  <c r="Y53" i="120"/>
  <c r="X101" i="108"/>
  <c r="H51" i="107"/>
  <c r="D38" i="104"/>
  <c r="D98" i="112"/>
  <c r="D98" i="113"/>
  <c r="AO62" i="119"/>
  <c r="P57" i="119"/>
  <c r="AW57" i="111"/>
  <c r="X99" i="111"/>
  <c r="Y56" i="109"/>
  <c r="AT95" i="111"/>
  <c r="BA58" i="116"/>
  <c r="BG93" i="105"/>
  <c r="BA59" i="103"/>
  <c r="BA57" i="103"/>
  <c r="AG51" i="120"/>
  <c r="AC52" i="112"/>
  <c r="AK91" i="115"/>
  <c r="H86" i="104"/>
  <c r="BH54" i="110"/>
  <c r="BA55" i="103"/>
  <c r="AW53" i="104"/>
  <c r="BE51" i="108"/>
  <c r="AB85" i="123"/>
  <c r="X85" i="122"/>
  <c r="P83" i="116"/>
  <c r="AG56" i="121"/>
  <c r="BH57" i="116"/>
  <c r="AG51" i="116"/>
  <c r="P84" i="111"/>
  <c r="BG94" i="111"/>
  <c r="BG89" i="111"/>
  <c r="BG86" i="111"/>
  <c r="L52" i="107"/>
  <c r="L67" i="107"/>
  <c r="P88" i="103"/>
  <c r="P91" i="103"/>
  <c r="P84" i="103"/>
  <c r="AC54" i="115"/>
  <c r="AC52" i="115"/>
  <c r="AK55" i="113"/>
  <c r="AK61" i="113"/>
  <c r="AK52" i="113"/>
  <c r="AG101" i="111"/>
  <c r="AG89" i="111"/>
  <c r="AG83" i="111"/>
  <c r="AG98" i="111"/>
  <c r="AG87" i="111"/>
  <c r="AG90" i="111"/>
  <c r="AG85" i="111"/>
  <c r="AG94" i="111"/>
  <c r="AG95" i="111"/>
  <c r="L98" i="108"/>
  <c r="L95" i="108"/>
  <c r="L91" i="108"/>
  <c r="L86" i="108"/>
  <c r="L85" i="108"/>
  <c r="L101" i="108"/>
  <c r="L93" i="108"/>
  <c r="L88" i="108"/>
  <c r="L90" i="108"/>
  <c r="L97" i="108"/>
  <c r="L99" i="108"/>
  <c r="L92" i="108"/>
  <c r="L87" i="108"/>
  <c r="L56" i="108"/>
  <c r="L63" i="108"/>
  <c r="L55" i="108"/>
  <c r="L60" i="108"/>
  <c r="L67" i="108"/>
  <c r="L59" i="108"/>
  <c r="L52" i="108"/>
  <c r="L65" i="108"/>
  <c r="AG84" i="106"/>
  <c r="AG99" i="106"/>
  <c r="AG88" i="106"/>
  <c r="AG90" i="106"/>
  <c r="AG85" i="106"/>
  <c r="AG94" i="106"/>
  <c r="AG101" i="106"/>
  <c r="AG89" i="106"/>
  <c r="AG83" i="106"/>
  <c r="BA58" i="106"/>
  <c r="BA57" i="106"/>
  <c r="BA51" i="106"/>
  <c r="BA63" i="106"/>
  <c r="BA55" i="106"/>
  <c r="BA54" i="106"/>
  <c r="BA59" i="106"/>
  <c r="BA53" i="106"/>
  <c r="AG90" i="104"/>
  <c r="AG83" i="104"/>
  <c r="AG97" i="104"/>
  <c r="AG93" i="104"/>
  <c r="AG84" i="104"/>
  <c r="AG89" i="104"/>
  <c r="AG95" i="104"/>
  <c r="AG91" i="104"/>
  <c r="AG101" i="104"/>
  <c r="AG98" i="104"/>
  <c r="AG87" i="104"/>
  <c r="AG100" i="104"/>
  <c r="AG94" i="104"/>
  <c r="AG86" i="104"/>
  <c r="AG85" i="104"/>
  <c r="AG88" i="104"/>
  <c r="Y59" i="104"/>
  <c r="Y63" i="104"/>
  <c r="Y57" i="104"/>
  <c r="Y52" i="104"/>
  <c r="Y60" i="104"/>
  <c r="Y54" i="104"/>
  <c r="Y62" i="104"/>
  <c r="Y53" i="104"/>
  <c r="Y66" i="104"/>
  <c r="Y51" i="104"/>
  <c r="Y65" i="104"/>
  <c r="Y58" i="104"/>
  <c r="Y55" i="104"/>
  <c r="Y64" i="104"/>
  <c r="AO83" i="116"/>
  <c r="AO86" i="116"/>
  <c r="AO85" i="116"/>
  <c r="AK67" i="108"/>
  <c r="AK59" i="108"/>
  <c r="AK58" i="108"/>
  <c r="AK60" i="108"/>
  <c r="AK55" i="108"/>
  <c r="AK53" i="108"/>
  <c r="AK63" i="108"/>
  <c r="AK56" i="108"/>
  <c r="AK64" i="108"/>
  <c r="AK61" i="108"/>
  <c r="AK66" i="108"/>
  <c r="AK62" i="108"/>
  <c r="T85" i="108"/>
  <c r="T95" i="108"/>
  <c r="T91" i="108"/>
  <c r="T86" i="108"/>
  <c r="T90" i="108"/>
  <c r="T93" i="108"/>
  <c r="T88" i="108"/>
  <c r="T83" i="108"/>
  <c r="T92" i="108"/>
  <c r="T87" i="108"/>
  <c r="L99" i="106"/>
  <c r="L92" i="106"/>
  <c r="L87" i="106"/>
  <c r="L94" i="106"/>
  <c r="L89" i="106"/>
  <c r="L84" i="106"/>
  <c r="L101" i="106"/>
  <c r="L93" i="106"/>
  <c r="L88" i="106"/>
  <c r="L90" i="106"/>
  <c r="AK87" i="105"/>
  <c r="AK92" i="105"/>
  <c r="AK85" i="105"/>
  <c r="AK93" i="105"/>
  <c r="BC92" i="104"/>
  <c r="BC88" i="104"/>
  <c r="BC98" i="104"/>
  <c r="BC85" i="104"/>
  <c r="BC84" i="104"/>
  <c r="BC101" i="104"/>
  <c r="BC94" i="104"/>
  <c r="BC86" i="104"/>
  <c r="BC89" i="104"/>
  <c r="BC96" i="104"/>
  <c r="BC87" i="104"/>
  <c r="BC93" i="104"/>
  <c r="BC99" i="104"/>
  <c r="BC100" i="104"/>
  <c r="BC90" i="104"/>
  <c r="BC91" i="104"/>
  <c r="BC95" i="104"/>
  <c r="BC99" i="123"/>
  <c r="BC97" i="123"/>
  <c r="AB42" i="123"/>
  <c r="AN38" i="123"/>
  <c r="AN39" i="123"/>
  <c r="AW51" i="121"/>
  <c r="AK53" i="121"/>
  <c r="AR38" i="120"/>
  <c r="BC96" i="119"/>
  <c r="AX84" i="119"/>
  <c r="AT83" i="119"/>
  <c r="D62" i="119"/>
  <c r="AK59" i="121"/>
  <c r="AJ39" i="120"/>
  <c r="AT101" i="119"/>
  <c r="AO73" i="119"/>
  <c r="AO66" i="119"/>
  <c r="D61" i="119"/>
  <c r="Y57" i="119"/>
  <c r="AB38" i="120"/>
  <c r="AT85" i="119"/>
  <c r="AG57" i="119"/>
  <c r="AG94" i="119"/>
  <c r="AO69" i="119"/>
  <c r="BE53" i="119"/>
  <c r="AW56" i="119"/>
  <c r="AO51" i="116"/>
  <c r="AW70" i="116"/>
  <c r="BA57" i="116"/>
  <c r="AG57" i="116"/>
  <c r="D39" i="116"/>
  <c r="AK54" i="111"/>
  <c r="BG92" i="111"/>
  <c r="BG88" i="111"/>
  <c r="H55" i="103"/>
  <c r="H51" i="103"/>
  <c r="H53" i="103"/>
  <c r="H61" i="103"/>
  <c r="D51" i="107"/>
  <c r="P37" i="106"/>
  <c r="BH55" i="106"/>
  <c r="BH54" i="106"/>
  <c r="P38" i="106"/>
  <c r="P39" i="106"/>
  <c r="AG89" i="122"/>
  <c r="L96" i="119"/>
  <c r="AK51" i="117"/>
  <c r="AS53" i="116"/>
  <c r="AS54" i="116"/>
  <c r="BG87" i="111"/>
  <c r="AX93" i="109"/>
  <c r="AT85" i="109"/>
  <c r="AT88" i="109"/>
  <c r="AT95" i="109"/>
  <c r="D41" i="106"/>
  <c r="D36" i="106"/>
  <c r="AG87" i="103"/>
  <c r="AG99" i="103"/>
  <c r="AG91" i="103"/>
  <c r="Y54" i="103"/>
  <c r="Y53" i="103"/>
  <c r="Y56" i="103"/>
  <c r="Y61" i="103"/>
  <c r="Y63" i="103"/>
  <c r="Y65" i="103"/>
  <c r="Y51" i="103"/>
  <c r="Y57" i="103"/>
  <c r="Y60" i="103"/>
  <c r="Y54" i="114"/>
  <c r="Y61" i="114"/>
  <c r="AX86" i="113"/>
  <c r="AX94" i="113"/>
  <c r="AT87" i="113"/>
  <c r="AT100" i="113"/>
  <c r="AX93" i="113"/>
  <c r="AT85" i="113"/>
  <c r="AX96" i="113"/>
  <c r="T84" i="112"/>
  <c r="T86" i="112"/>
  <c r="T93" i="112"/>
  <c r="AS57" i="112"/>
  <c r="AS58" i="112"/>
  <c r="D104" i="110"/>
  <c r="H96" i="110"/>
  <c r="AG86" i="108"/>
  <c r="AG88" i="108"/>
  <c r="AG91" i="108"/>
  <c r="AG99" i="108"/>
  <c r="D104" i="115"/>
  <c r="D98" i="115"/>
  <c r="P57" i="114"/>
  <c r="X89" i="113"/>
  <c r="AB85" i="113"/>
  <c r="AB96" i="113"/>
  <c r="AB84" i="113"/>
  <c r="X94" i="113"/>
  <c r="X87" i="113"/>
  <c r="AB83" i="113"/>
  <c r="AB94" i="113"/>
  <c r="X95" i="113"/>
  <c r="X93" i="113"/>
  <c r="X86" i="113"/>
  <c r="X100" i="113"/>
  <c r="AB93" i="113"/>
  <c r="T54" i="104"/>
  <c r="T52" i="104"/>
  <c r="T53" i="104"/>
  <c r="P87" i="111"/>
  <c r="AS57" i="107"/>
  <c r="AS59" i="107"/>
  <c r="AS61" i="107"/>
  <c r="P60" i="104"/>
  <c r="P55" i="104"/>
  <c r="P58" i="104"/>
  <c r="P52" i="104"/>
  <c r="D53" i="107"/>
  <c r="D63" i="107"/>
  <c r="D57" i="107"/>
  <c r="D52" i="107"/>
  <c r="D55" i="107"/>
  <c r="D61" i="107"/>
  <c r="D54" i="107"/>
  <c r="L100" i="105"/>
  <c r="L101" i="105"/>
  <c r="L87" i="105"/>
  <c r="L94" i="105"/>
  <c r="L97" i="105"/>
  <c r="L85" i="105"/>
  <c r="L88" i="105"/>
  <c r="L99" i="105"/>
  <c r="L96" i="105"/>
  <c r="L93" i="105"/>
  <c r="L84" i="105"/>
  <c r="L86" i="105"/>
  <c r="L89" i="105"/>
  <c r="L92" i="105"/>
  <c r="AT95" i="115"/>
  <c r="AG83" i="116"/>
  <c r="X101" i="110"/>
  <c r="AB97" i="118"/>
  <c r="AB86" i="115"/>
  <c r="X101" i="118"/>
  <c r="AW70" i="118"/>
  <c r="D104" i="112"/>
  <c r="X93" i="111"/>
  <c r="BK91" i="105"/>
  <c r="H86" i="115"/>
  <c r="H96" i="104"/>
  <c r="AK91" i="104"/>
  <c r="X95" i="104"/>
  <c r="BK93" i="105"/>
  <c r="AG86" i="116"/>
  <c r="H55" i="119"/>
  <c r="H93" i="111"/>
  <c r="AG93" i="105"/>
  <c r="AG84" i="105"/>
  <c r="BG85" i="115"/>
  <c r="BG90" i="115"/>
  <c r="D97" i="110"/>
  <c r="H83" i="110"/>
  <c r="H94" i="110"/>
  <c r="H93" i="110"/>
  <c r="D96" i="110"/>
  <c r="D86" i="110"/>
  <c r="D102" i="110"/>
  <c r="H92" i="110"/>
  <c r="H84" i="110"/>
  <c r="H85" i="110"/>
  <c r="H95" i="110"/>
  <c r="D88" i="110"/>
  <c r="D83" i="110"/>
  <c r="H83" i="120"/>
  <c r="D97" i="120"/>
  <c r="H96" i="120"/>
  <c r="H36" i="105"/>
  <c r="H37" i="105"/>
  <c r="T52" i="106"/>
  <c r="T54" i="106"/>
  <c r="T55" i="106"/>
  <c r="T53" i="106"/>
  <c r="AG88" i="120"/>
  <c r="AG85" i="120"/>
  <c r="AG89" i="120"/>
  <c r="AG83" i="120"/>
  <c r="AG87" i="120"/>
  <c r="BA63" i="107"/>
  <c r="BA59" i="107"/>
  <c r="BA55" i="107"/>
  <c r="BA52" i="107"/>
  <c r="BA56" i="107"/>
  <c r="BA57" i="107"/>
  <c r="T92" i="106"/>
  <c r="T87" i="106"/>
  <c r="T95" i="106"/>
  <c r="T91" i="106"/>
  <c r="T86" i="106"/>
  <c r="T85" i="106"/>
  <c r="T94" i="106"/>
  <c r="T89" i="106"/>
  <c r="T84" i="106"/>
  <c r="BK91" i="121"/>
  <c r="BK86" i="121"/>
  <c r="BK87" i="121"/>
  <c r="H54" i="110"/>
  <c r="H62" i="110"/>
  <c r="H60" i="110"/>
  <c r="H63" i="110"/>
  <c r="H57" i="110"/>
  <c r="H58" i="110"/>
  <c r="H52" i="110"/>
  <c r="H55" i="110"/>
  <c r="AO95" i="105"/>
  <c r="AO94" i="105"/>
  <c r="AO85" i="105"/>
  <c r="AO92" i="105"/>
  <c r="BK95" i="121"/>
  <c r="BK90" i="121"/>
  <c r="AC55" i="120"/>
  <c r="D103" i="120"/>
  <c r="H84" i="120"/>
  <c r="D89" i="120"/>
  <c r="H95" i="120"/>
  <c r="AC54" i="120"/>
  <c r="BK93" i="121"/>
  <c r="AK51" i="121"/>
  <c r="D104" i="120"/>
  <c r="AG84" i="120"/>
  <c r="AG93" i="120"/>
  <c r="AG97" i="120"/>
  <c r="AC54" i="119"/>
  <c r="H83" i="117"/>
  <c r="H84" i="117"/>
  <c r="D89" i="117"/>
  <c r="H95" i="117"/>
  <c r="AG55" i="117"/>
  <c r="D53" i="117"/>
  <c r="AS55" i="117"/>
  <c r="BH53" i="117"/>
  <c r="BH52" i="117"/>
  <c r="P36" i="117"/>
  <c r="L65" i="116"/>
  <c r="L55" i="116"/>
  <c r="AG53" i="116"/>
  <c r="L62" i="116"/>
  <c r="AG56" i="116"/>
  <c r="T51" i="116"/>
  <c r="BG88" i="115"/>
  <c r="BG93" i="115"/>
  <c r="L63" i="116"/>
  <c r="AG58" i="116"/>
  <c r="L60" i="116"/>
  <c r="AG52" i="116"/>
  <c r="BG84" i="112"/>
  <c r="BG89" i="112"/>
  <c r="BG94" i="112"/>
  <c r="H86" i="111"/>
  <c r="AF36" i="112"/>
  <c r="H94" i="111"/>
  <c r="AK88" i="111"/>
  <c r="H59" i="110"/>
  <c r="H51" i="110"/>
  <c r="L37" i="112"/>
  <c r="AO63" i="109"/>
  <c r="AW60" i="109"/>
  <c r="AW58" i="109"/>
  <c r="AK55" i="109"/>
  <c r="AG83" i="108"/>
  <c r="AG89" i="108"/>
  <c r="AG101" i="108"/>
  <c r="AK65" i="107"/>
  <c r="BA51" i="107"/>
  <c r="AO74" i="109"/>
  <c r="AW65" i="109"/>
  <c r="AO61" i="109"/>
  <c r="AO54" i="109"/>
  <c r="AO87" i="107"/>
  <c r="BA54" i="107"/>
  <c r="BA63" i="105"/>
  <c r="BA58" i="105"/>
  <c r="D89" i="110"/>
  <c r="AO88" i="105"/>
  <c r="AN37" i="103"/>
  <c r="AJ37" i="103"/>
  <c r="AB44" i="103"/>
  <c r="AF36" i="103"/>
  <c r="AB41" i="103"/>
  <c r="AG60" i="105"/>
  <c r="AG53" i="105"/>
  <c r="AS52" i="105"/>
  <c r="AG55" i="105"/>
  <c r="AG52" i="105"/>
  <c r="AG59" i="105"/>
  <c r="AG58" i="105"/>
  <c r="AG51" i="105"/>
  <c r="AT86" i="121"/>
  <c r="AT93" i="121"/>
  <c r="AG90" i="120"/>
  <c r="H56" i="110"/>
  <c r="AK95" i="105"/>
  <c r="AK91" i="105"/>
  <c r="AK94" i="105"/>
  <c r="AK89" i="105"/>
  <c r="AK90" i="105"/>
  <c r="AK86" i="105"/>
  <c r="AK88" i="105"/>
  <c r="AK83" i="105"/>
  <c r="AK84" i="105"/>
  <c r="AK66" i="104"/>
  <c r="AK58" i="104"/>
  <c r="AK61" i="104"/>
  <c r="AK51" i="104"/>
  <c r="AK56" i="104"/>
  <c r="AK59" i="104"/>
  <c r="AK64" i="104"/>
  <c r="AK65" i="104"/>
  <c r="AK62" i="104"/>
  <c r="AK54" i="104"/>
  <c r="AK57" i="104"/>
  <c r="AK55" i="104"/>
  <c r="H86" i="120"/>
  <c r="L67" i="116"/>
  <c r="BC94" i="123"/>
  <c r="D41" i="123"/>
  <c r="D40" i="122"/>
  <c r="BK83" i="121"/>
  <c r="BA55" i="121"/>
  <c r="H59" i="119"/>
  <c r="D85" i="120"/>
  <c r="D96" i="120"/>
  <c r="AC53" i="120"/>
  <c r="AG86" i="120"/>
  <c r="AG94" i="120"/>
  <c r="AG100" i="120"/>
  <c r="D84" i="117"/>
  <c r="D97" i="117"/>
  <c r="D85" i="117"/>
  <c r="H92" i="117"/>
  <c r="D96" i="117"/>
  <c r="BA59" i="117"/>
  <c r="BA53" i="117"/>
  <c r="AS52" i="116"/>
  <c r="BG83" i="115"/>
  <c r="L56" i="116"/>
  <c r="L53" i="116"/>
  <c r="BG84" i="115"/>
  <c r="BG89" i="115"/>
  <c r="BG94" i="115"/>
  <c r="AS56" i="116"/>
  <c r="L54" i="116"/>
  <c r="AG59" i="116"/>
  <c r="D59" i="113"/>
  <c r="BG86" i="112"/>
  <c r="BG91" i="112"/>
  <c r="AK85" i="111"/>
  <c r="D98" i="110"/>
  <c r="AJ37" i="112"/>
  <c r="AF40" i="112"/>
  <c r="AK89" i="111"/>
  <c r="AB44" i="112"/>
  <c r="H84" i="111"/>
  <c r="D83" i="111"/>
  <c r="AJ38" i="112"/>
  <c r="AO71" i="109"/>
  <c r="AW57" i="109"/>
  <c r="AK52" i="109"/>
  <c r="AG85" i="108"/>
  <c r="AG90" i="108"/>
  <c r="AK51" i="107"/>
  <c r="AW70" i="109"/>
  <c r="AW55" i="109"/>
  <c r="H86" i="110"/>
  <c r="AO66" i="109"/>
  <c r="AG96" i="108"/>
  <c r="AG90" i="105"/>
  <c r="D55" i="105"/>
  <c r="D84" i="110"/>
  <c r="T51" i="106"/>
  <c r="AB94" i="103"/>
  <c r="X84" i="103"/>
  <c r="X88" i="103"/>
  <c r="AB93" i="103"/>
  <c r="AB85" i="103"/>
  <c r="X86" i="103"/>
  <c r="X100" i="103"/>
  <c r="P56" i="103"/>
  <c r="P57" i="103"/>
  <c r="P53" i="103"/>
  <c r="P59" i="103"/>
  <c r="P54" i="103"/>
  <c r="P51" i="103"/>
  <c r="P55" i="103"/>
  <c r="P86" i="106"/>
  <c r="P83" i="106"/>
  <c r="P95" i="106"/>
  <c r="P91" i="106"/>
  <c r="P88" i="106"/>
  <c r="P92" i="106"/>
  <c r="P90" i="106"/>
  <c r="P89" i="106"/>
  <c r="AK64" i="106"/>
  <c r="AK62" i="106"/>
  <c r="AK63" i="106"/>
  <c r="AK56" i="106"/>
  <c r="AK52" i="106"/>
  <c r="AK54" i="106"/>
  <c r="AK61" i="106"/>
  <c r="AK55" i="106"/>
  <c r="AK67" i="106"/>
  <c r="AK59" i="106"/>
  <c r="AK53" i="106"/>
  <c r="AK58" i="106"/>
  <c r="P85" i="104"/>
  <c r="P95" i="104"/>
  <c r="P91" i="104"/>
  <c r="P86" i="104"/>
  <c r="P90" i="104"/>
  <c r="P94" i="104"/>
  <c r="P89" i="104"/>
  <c r="P84" i="104"/>
  <c r="P93" i="104"/>
  <c r="P88" i="104"/>
  <c r="L59" i="104"/>
  <c r="L66" i="104"/>
  <c r="L58" i="104"/>
  <c r="L63" i="104"/>
  <c r="L62" i="104"/>
  <c r="L56" i="104"/>
  <c r="Y61" i="108"/>
  <c r="Y51" i="108"/>
  <c r="X83" i="112"/>
  <c r="X95" i="112"/>
  <c r="L96" i="104"/>
  <c r="L101" i="104"/>
  <c r="L95" i="104"/>
  <c r="L100" i="104"/>
  <c r="L90" i="104"/>
  <c r="L91" i="104"/>
  <c r="L86" i="104"/>
  <c r="L98" i="104"/>
  <c r="L85" i="104"/>
  <c r="L88" i="104"/>
  <c r="L92" i="104"/>
  <c r="H53" i="110"/>
  <c r="AT87" i="110"/>
  <c r="AX93" i="110"/>
  <c r="AT101" i="110"/>
  <c r="AT83" i="110"/>
  <c r="BK95" i="123"/>
  <c r="BK89" i="123"/>
  <c r="BK84" i="123"/>
  <c r="BK85" i="123"/>
  <c r="AC57" i="123"/>
  <c r="AC53" i="123"/>
  <c r="BG90" i="112"/>
  <c r="BG83" i="112"/>
  <c r="D38" i="123"/>
  <c r="D39" i="123"/>
  <c r="AB45" i="123"/>
  <c r="AF37" i="123"/>
  <c r="AK61" i="122"/>
  <c r="BK84" i="121"/>
  <c r="D53" i="121"/>
  <c r="AG101" i="120"/>
  <c r="D86" i="120"/>
  <c r="H92" i="120"/>
  <c r="AC51" i="120"/>
  <c r="L93" i="123"/>
  <c r="BC96" i="123"/>
  <c r="D40" i="123"/>
  <c r="AB40" i="123"/>
  <c r="AF40" i="123"/>
  <c r="AS57" i="122"/>
  <c r="BH51" i="123"/>
  <c r="AK63" i="122"/>
  <c r="BK89" i="121"/>
  <c r="BK92" i="121"/>
  <c r="AK55" i="121"/>
  <c r="AB39" i="120"/>
  <c r="X95" i="119"/>
  <c r="AK54" i="121"/>
  <c r="AG99" i="120"/>
  <c r="D87" i="120"/>
  <c r="H93" i="120"/>
  <c r="D102" i="120"/>
  <c r="AC57" i="120"/>
  <c r="AB41" i="120"/>
  <c r="AJ40" i="120"/>
  <c r="AF40" i="120"/>
  <c r="AG97" i="119"/>
  <c r="AX93" i="119"/>
  <c r="AG92" i="119"/>
  <c r="P59" i="119"/>
  <c r="AG96" i="119"/>
  <c r="BE56" i="119"/>
  <c r="AG98" i="120"/>
  <c r="AG91" i="120"/>
  <c r="AG95" i="120"/>
  <c r="AJ38" i="120"/>
  <c r="D104" i="117"/>
  <c r="H85" i="117"/>
  <c r="D103" i="117"/>
  <c r="D87" i="117"/>
  <c r="H93" i="117"/>
  <c r="AK59" i="117"/>
  <c r="AK53" i="117"/>
  <c r="L52" i="117"/>
  <c r="AS55" i="116"/>
  <c r="AK54" i="116"/>
  <c r="AJ39" i="115"/>
  <c r="AJ40" i="115"/>
  <c r="L58" i="116"/>
  <c r="AG54" i="116"/>
  <c r="D40" i="116"/>
  <c r="BG86" i="115"/>
  <c r="BG91" i="115"/>
  <c r="BG95" i="115"/>
  <c r="AB38" i="115"/>
  <c r="L61" i="116"/>
  <c r="T52" i="116"/>
  <c r="AJ38" i="115"/>
  <c r="T53" i="116"/>
  <c r="BG87" i="112"/>
  <c r="BG92" i="112"/>
  <c r="H36" i="112"/>
  <c r="D85" i="111"/>
  <c r="AO56" i="111"/>
  <c r="AO52" i="111"/>
  <c r="AB41" i="112"/>
  <c r="AJ40" i="112"/>
  <c r="AT101" i="111"/>
  <c r="D96" i="111"/>
  <c r="AX97" i="111"/>
  <c r="H92" i="111"/>
  <c r="P89" i="111"/>
  <c r="AK87" i="111"/>
  <c r="AW69" i="111"/>
  <c r="AO55" i="111"/>
  <c r="AB38" i="112"/>
  <c r="BH56" i="110"/>
  <c r="AO69" i="109"/>
  <c r="Y65" i="109"/>
  <c r="AO62" i="109"/>
  <c r="AK59" i="109"/>
  <c r="AW56" i="109"/>
  <c r="BE53" i="109"/>
  <c r="AW51" i="109"/>
  <c r="AG87" i="108"/>
  <c r="AG98" i="108"/>
  <c r="AX96" i="107"/>
  <c r="AT94" i="107"/>
  <c r="AK63" i="107"/>
  <c r="L61" i="107"/>
  <c r="L51" i="107"/>
  <c r="AW67" i="109"/>
  <c r="Y64" i="109"/>
  <c r="AW59" i="109"/>
  <c r="AW52" i="109"/>
  <c r="AG95" i="108"/>
  <c r="D103" i="107"/>
  <c r="T83" i="106"/>
  <c r="D60" i="105"/>
  <c r="BA57" i="105"/>
  <c r="AB37" i="103"/>
  <c r="AN36" i="103"/>
  <c r="D87" i="110"/>
  <c r="D103" i="110"/>
  <c r="AW57" i="107"/>
  <c r="AW54" i="107"/>
  <c r="AO67" i="107"/>
  <c r="AO71" i="107"/>
  <c r="T90" i="106"/>
  <c r="T88" i="106"/>
  <c r="P94" i="106"/>
  <c r="P95" i="105"/>
  <c r="P88" i="105"/>
  <c r="P86" i="105"/>
  <c r="P91" i="105"/>
  <c r="P87" i="105"/>
  <c r="P90" i="105"/>
  <c r="P93" i="105"/>
  <c r="BK88" i="121"/>
  <c r="P85" i="115"/>
  <c r="P83" i="115"/>
  <c r="AO70" i="106"/>
  <c r="AO66" i="106"/>
  <c r="AO62" i="106"/>
  <c r="AO58" i="106"/>
  <c r="AO52" i="106"/>
  <c r="AO53" i="106"/>
  <c r="AO51" i="106"/>
  <c r="AW56" i="106"/>
  <c r="AO68" i="106"/>
  <c r="AO75" i="106"/>
  <c r="AO69" i="106"/>
  <c r="AW65" i="106"/>
  <c r="AW60" i="106"/>
  <c r="AW54" i="106"/>
  <c r="AW51" i="106"/>
  <c r="AO57" i="106"/>
  <c r="AO63" i="106"/>
  <c r="AO73" i="106"/>
  <c r="AW68" i="106"/>
  <c r="AO64" i="106"/>
  <c r="AO60" i="106"/>
  <c r="AO54" i="106"/>
  <c r="AW57" i="106"/>
  <c r="AO65" i="106"/>
  <c r="P60" i="105"/>
  <c r="P56" i="105"/>
  <c r="P57" i="105"/>
  <c r="P51" i="105"/>
  <c r="P58" i="105"/>
  <c r="X83" i="105"/>
  <c r="H86" i="117"/>
  <c r="D98" i="117"/>
  <c r="AB97" i="112"/>
  <c r="AJ40" i="114"/>
  <c r="X86" i="105"/>
  <c r="AG95" i="118"/>
  <c r="T89" i="115"/>
  <c r="AO52" i="108"/>
  <c r="AK93" i="104"/>
  <c r="BA57" i="114"/>
  <c r="AJ40" i="111"/>
  <c r="D87" i="111"/>
  <c r="AN36" i="110"/>
  <c r="Y63" i="109"/>
  <c r="Y59" i="109"/>
  <c r="BG94" i="105"/>
  <c r="Y52" i="122"/>
  <c r="H96" i="116"/>
  <c r="AX86" i="123"/>
  <c r="AO66" i="114"/>
  <c r="AT89" i="110"/>
  <c r="AT85" i="110"/>
  <c r="AT99" i="110"/>
  <c r="AT88" i="110"/>
  <c r="AT95" i="110"/>
  <c r="BA59" i="120"/>
  <c r="AX94" i="110"/>
  <c r="AX86" i="110"/>
  <c r="H37" i="113"/>
  <c r="AG99" i="123"/>
  <c r="BC93" i="123"/>
  <c r="BC98" i="123"/>
  <c r="AO85" i="122"/>
  <c r="AG85" i="122"/>
  <c r="AK59" i="122"/>
  <c r="P39" i="122"/>
  <c r="P55" i="121"/>
  <c r="BC85" i="119"/>
  <c r="D98" i="119"/>
  <c r="H96" i="119"/>
  <c r="AB44" i="120"/>
  <c r="H84" i="119"/>
  <c r="D83" i="119"/>
  <c r="Y61" i="119"/>
  <c r="BE51" i="119"/>
  <c r="AG53" i="119"/>
  <c r="AG56" i="119"/>
  <c r="AW70" i="119"/>
  <c r="D54" i="117"/>
  <c r="AG55" i="116"/>
  <c r="T88" i="113"/>
  <c r="BA57" i="113"/>
  <c r="AC54" i="113"/>
  <c r="BK83" i="111"/>
  <c r="P88" i="111"/>
  <c r="AB38" i="110"/>
  <c r="H62" i="109"/>
  <c r="AJ40" i="109"/>
  <c r="AB37" i="110"/>
  <c r="D88" i="109"/>
  <c r="L59" i="107"/>
  <c r="AO73" i="109"/>
  <c r="Y62" i="109"/>
  <c r="Y51" i="109"/>
  <c r="T90" i="105"/>
  <c r="T88" i="105"/>
  <c r="AT95" i="116"/>
  <c r="BE52" i="118"/>
  <c r="AO52" i="114"/>
  <c r="AX97" i="113"/>
  <c r="AB94" i="115"/>
  <c r="AW52" i="110"/>
  <c r="AT83" i="106"/>
  <c r="H85" i="120"/>
  <c r="AO83" i="119"/>
  <c r="AW55" i="119"/>
  <c r="P58" i="116"/>
  <c r="P56" i="116"/>
  <c r="H56" i="109"/>
  <c r="AG83" i="107"/>
  <c r="AW68" i="107"/>
  <c r="BG89" i="105"/>
  <c r="AS58" i="105"/>
  <c r="Y60" i="122"/>
  <c r="D84" i="120"/>
  <c r="L95" i="123"/>
  <c r="L97" i="123"/>
  <c r="L96" i="123"/>
  <c r="AK65" i="122"/>
  <c r="AK56" i="122"/>
  <c r="AK51" i="122"/>
  <c r="BI51" i="121"/>
  <c r="AO64" i="119"/>
  <c r="D56" i="119"/>
  <c r="AO57" i="119"/>
  <c r="AG51" i="119"/>
  <c r="D60" i="116"/>
  <c r="BA56" i="113"/>
  <c r="D53" i="113"/>
  <c r="H95" i="111"/>
  <c r="D88" i="111"/>
  <c r="BG90" i="107"/>
  <c r="AJ38" i="110"/>
  <c r="H85" i="109"/>
  <c r="AO83" i="107"/>
  <c r="AO60" i="109"/>
  <c r="D97" i="107"/>
  <c r="BE56" i="107"/>
  <c r="L95" i="103"/>
  <c r="T87" i="105"/>
  <c r="P92" i="105"/>
  <c r="Y54" i="123"/>
  <c r="P90" i="121"/>
  <c r="AG84" i="118"/>
  <c r="AO69" i="114"/>
  <c r="AW54" i="114"/>
  <c r="D98" i="104"/>
  <c r="AX84" i="110"/>
  <c r="T86" i="120"/>
  <c r="AX95" i="110"/>
  <c r="AG92" i="123"/>
  <c r="L98" i="123"/>
  <c r="P83" i="122"/>
  <c r="AK55" i="122"/>
  <c r="AN40" i="123"/>
  <c r="AS61" i="122"/>
  <c r="D41" i="122"/>
  <c r="AW70" i="121"/>
  <c r="AK60" i="122"/>
  <c r="AO54" i="121"/>
  <c r="AB38" i="121"/>
  <c r="AO94" i="119"/>
  <c r="AK52" i="121"/>
  <c r="L42" i="120"/>
  <c r="AB37" i="120"/>
  <c r="X99" i="119"/>
  <c r="L90" i="119"/>
  <c r="AX86" i="119"/>
  <c r="Y53" i="119"/>
  <c r="Y51" i="119"/>
  <c r="BA59" i="119"/>
  <c r="AJ40" i="119"/>
  <c r="P39" i="118"/>
  <c r="Y56" i="119"/>
  <c r="D52" i="118"/>
  <c r="Y54" i="117"/>
  <c r="L40" i="117"/>
  <c r="BK84" i="118"/>
  <c r="D53" i="118"/>
  <c r="D59" i="117"/>
  <c r="AC56" i="117"/>
  <c r="Y64" i="116"/>
  <c r="BE55" i="116"/>
  <c r="AW63" i="116"/>
  <c r="BA59" i="116"/>
  <c r="AR38" i="115"/>
  <c r="D52" i="114"/>
  <c r="D40" i="114"/>
  <c r="BH54" i="114"/>
  <c r="AO55" i="113"/>
  <c r="H54" i="113"/>
  <c r="AO91" i="111"/>
  <c r="L41" i="111"/>
  <c r="D57" i="114"/>
  <c r="AK87" i="109"/>
  <c r="AK85" i="109"/>
  <c r="AK84" i="109"/>
  <c r="X38" i="108"/>
  <c r="AR38" i="110"/>
  <c r="AR37" i="110"/>
  <c r="AG96" i="123"/>
  <c r="AK62" i="122"/>
  <c r="D36" i="122"/>
  <c r="P59" i="121"/>
  <c r="P52" i="121"/>
  <c r="L83" i="119"/>
  <c r="AO71" i="121"/>
  <c r="AW53" i="121"/>
  <c r="L84" i="119"/>
  <c r="H95" i="119"/>
  <c r="X93" i="119"/>
  <c r="D88" i="119"/>
  <c r="D84" i="119"/>
  <c r="BA54" i="119"/>
  <c r="AB38" i="119"/>
  <c r="BA58" i="119"/>
  <c r="AG58" i="119"/>
  <c r="P53" i="119"/>
  <c r="BA57" i="118"/>
  <c r="AS54" i="118"/>
  <c r="D60" i="118"/>
  <c r="AK54" i="117"/>
  <c r="Y52" i="117"/>
  <c r="D55" i="117"/>
  <c r="AK61" i="116"/>
  <c r="AK57" i="116"/>
  <c r="AW64" i="116"/>
  <c r="P59" i="116"/>
  <c r="AW54" i="116"/>
  <c r="BA51" i="116"/>
  <c r="BA55" i="116"/>
  <c r="Y53" i="116"/>
  <c r="L37" i="115"/>
  <c r="L51" i="116"/>
  <c r="H60" i="113"/>
  <c r="D55" i="113"/>
  <c r="AC52" i="113"/>
  <c r="D51" i="113"/>
  <c r="AG83" i="113"/>
  <c r="AO70" i="113"/>
  <c r="AW51" i="113"/>
  <c r="P91" i="111"/>
  <c r="H53" i="111"/>
  <c r="AG60" i="109"/>
  <c r="AS51" i="109"/>
  <c r="BA54" i="113"/>
  <c r="AO84" i="111"/>
  <c r="AK64" i="111"/>
  <c r="D56" i="113"/>
  <c r="AB37" i="112"/>
  <c r="H59" i="111"/>
  <c r="BA52" i="110"/>
  <c r="P36" i="110"/>
  <c r="AG57" i="109"/>
  <c r="AS54" i="109"/>
  <c r="P60" i="109"/>
  <c r="P57" i="109"/>
  <c r="BG93" i="109"/>
  <c r="AG83" i="109"/>
  <c r="AX86" i="122"/>
  <c r="AO51" i="121"/>
  <c r="AK63" i="121"/>
  <c r="H93" i="119"/>
  <c r="X87" i="119"/>
  <c r="D104" i="119"/>
  <c r="BA52" i="119"/>
  <c r="D54" i="119"/>
  <c r="AG51" i="118"/>
  <c r="BA55" i="118"/>
  <c r="H57" i="117"/>
  <c r="AF40" i="119"/>
  <c r="AK63" i="117"/>
  <c r="AC53" i="117"/>
  <c r="BA52" i="116"/>
  <c r="L96" i="114"/>
  <c r="BK88" i="113"/>
  <c r="AW68" i="113"/>
  <c r="BA58" i="114"/>
  <c r="H57" i="113"/>
  <c r="AK52" i="111"/>
  <c r="BA59" i="114"/>
  <c r="AC51" i="113"/>
  <c r="AT101" i="122"/>
  <c r="AK53" i="122"/>
  <c r="AJ39" i="121"/>
  <c r="L85" i="119"/>
  <c r="AK56" i="121"/>
  <c r="L96" i="118"/>
  <c r="L83" i="118"/>
  <c r="D61" i="118"/>
  <c r="H51" i="117"/>
  <c r="D51" i="117"/>
  <c r="T54" i="118"/>
  <c r="BA52" i="117"/>
  <c r="AK58" i="116"/>
  <c r="P54" i="116"/>
  <c r="AO52" i="116"/>
  <c r="AO67" i="116"/>
  <c r="L42" i="115"/>
  <c r="AB37" i="115"/>
  <c r="L66" i="116"/>
  <c r="Y54" i="116"/>
  <c r="AO58" i="113"/>
  <c r="AB39" i="113"/>
  <c r="T54" i="111"/>
  <c r="L84" i="114"/>
  <c r="BA53" i="114"/>
  <c r="P55" i="113"/>
  <c r="AK58" i="111"/>
  <c r="AB39" i="111"/>
  <c r="AS63" i="109"/>
  <c r="AS58" i="109"/>
  <c r="AS53" i="113"/>
  <c r="AX86" i="111"/>
  <c r="AT88" i="111"/>
  <c r="X87" i="111"/>
  <c r="AK62" i="111"/>
  <c r="L39" i="110"/>
  <c r="L42" i="110"/>
  <c r="L37" i="110"/>
  <c r="L40" i="110"/>
  <c r="AX94" i="109"/>
  <c r="AT87" i="109"/>
  <c r="AW68" i="109"/>
  <c r="AW64" i="109"/>
  <c r="BC99" i="105"/>
  <c r="BA55" i="105"/>
  <c r="BG83" i="105"/>
  <c r="P91" i="109"/>
  <c r="AK60" i="105"/>
  <c r="AK56" i="105"/>
  <c r="AK54" i="105"/>
  <c r="L52" i="111"/>
  <c r="AG54" i="105"/>
  <c r="H86" i="123"/>
  <c r="L64" i="122"/>
  <c r="AO55" i="122"/>
  <c r="AS51" i="122"/>
  <c r="AT100" i="116"/>
  <c r="AT86" i="116"/>
  <c r="L101" i="116"/>
  <c r="L93" i="116"/>
  <c r="AT88" i="123"/>
  <c r="AX84" i="123"/>
  <c r="AT83" i="123"/>
  <c r="AT89" i="123"/>
  <c r="AX85" i="123"/>
  <c r="L58" i="122"/>
  <c r="Y65" i="122"/>
  <c r="AK54" i="120"/>
  <c r="D104" i="116"/>
  <c r="AB86" i="120"/>
  <c r="AG53" i="120"/>
  <c r="BE54" i="118"/>
  <c r="AK53" i="118"/>
  <c r="AX86" i="117"/>
  <c r="BC88" i="120"/>
  <c r="BK92" i="116"/>
  <c r="T86" i="116"/>
  <c r="L85" i="116"/>
  <c r="H84" i="116"/>
  <c r="D83" i="116"/>
  <c r="AX96" i="112"/>
  <c r="AX85" i="112"/>
  <c r="AT84" i="112"/>
  <c r="AW53" i="112"/>
  <c r="P89" i="110"/>
  <c r="P93" i="110"/>
  <c r="P91" i="110"/>
  <c r="AT85" i="123"/>
  <c r="AX96" i="116"/>
  <c r="BK88" i="116"/>
  <c r="T84" i="116"/>
  <c r="BC101" i="115"/>
  <c r="BC95" i="115"/>
  <c r="BC88" i="115"/>
  <c r="BC93" i="115"/>
  <c r="BC87" i="115"/>
  <c r="BC84" i="115"/>
  <c r="D84" i="115"/>
  <c r="D97" i="115"/>
  <c r="H83" i="115"/>
  <c r="AK86" i="114"/>
  <c r="AK87" i="114"/>
  <c r="AK89" i="114"/>
  <c r="AK84" i="114"/>
  <c r="AW62" i="114"/>
  <c r="Y58" i="114"/>
  <c r="AO56" i="114"/>
  <c r="P54" i="114"/>
  <c r="Y52" i="114"/>
  <c r="P60" i="110"/>
  <c r="P56" i="110"/>
  <c r="P52" i="110"/>
  <c r="P57" i="110"/>
  <c r="T94" i="116"/>
  <c r="BC89" i="116"/>
  <c r="BC85" i="116"/>
  <c r="AX84" i="116"/>
  <c r="AT83" i="116"/>
  <c r="BC99" i="115"/>
  <c r="BA59" i="115"/>
  <c r="BA51" i="115"/>
  <c r="D63" i="115"/>
  <c r="D55" i="115"/>
  <c r="D51" i="115"/>
  <c r="L99" i="112"/>
  <c r="L89" i="112"/>
  <c r="L84" i="112"/>
  <c r="L86" i="112"/>
  <c r="L85" i="110"/>
  <c r="L83" i="110"/>
  <c r="L98" i="110"/>
  <c r="L100" i="108"/>
  <c r="L83" i="108"/>
  <c r="L96" i="108"/>
  <c r="T84" i="115"/>
  <c r="AC56" i="115"/>
  <c r="AO70" i="114"/>
  <c r="L100" i="110"/>
  <c r="AO74" i="108"/>
  <c r="AO68" i="108"/>
  <c r="AW66" i="108"/>
  <c r="AO63" i="108"/>
  <c r="AO61" i="108"/>
  <c r="AO59" i="108"/>
  <c r="AW63" i="108"/>
  <c r="AO55" i="108"/>
  <c r="AO56" i="108"/>
  <c r="AO65" i="108"/>
  <c r="AW53" i="108"/>
  <c r="AO51" i="108"/>
  <c r="Y51" i="106"/>
  <c r="Y61" i="106"/>
  <c r="BA58" i="104"/>
  <c r="BA59" i="104"/>
  <c r="BA55" i="104"/>
  <c r="D86" i="116"/>
  <c r="BK84" i="116"/>
  <c r="AC55" i="115"/>
  <c r="AB84" i="112"/>
  <c r="AG92" i="110"/>
  <c r="BC96" i="108"/>
  <c r="H86" i="108"/>
  <c r="AW70" i="108"/>
  <c r="H96" i="115"/>
  <c r="BA56" i="115"/>
  <c r="AO85" i="112"/>
  <c r="BC85" i="110"/>
  <c r="AW67" i="108"/>
  <c r="H63" i="108"/>
  <c r="H51" i="108"/>
  <c r="H55" i="108"/>
  <c r="AO84" i="106"/>
  <c r="AO86" i="106"/>
  <c r="AO93" i="106"/>
  <c r="AO91" i="106"/>
  <c r="AO88" i="104"/>
  <c r="AO89" i="104"/>
  <c r="AO87" i="104"/>
  <c r="AO83" i="104"/>
  <c r="AO90" i="104"/>
  <c r="AO85" i="104"/>
  <c r="P59" i="104"/>
  <c r="P56" i="104"/>
  <c r="AC55" i="112"/>
  <c r="Y55" i="106"/>
  <c r="AO72" i="106"/>
  <c r="AW63" i="106"/>
  <c r="AO59" i="106"/>
  <c r="P57" i="104"/>
  <c r="BA52" i="106"/>
  <c r="P59" i="114"/>
  <c r="P55" i="114"/>
  <c r="H54" i="114"/>
  <c r="AT95" i="113"/>
  <c r="L67" i="113"/>
  <c r="BC98" i="110"/>
  <c r="AG96" i="106"/>
  <c r="AW64" i="106"/>
  <c r="Y56" i="106"/>
  <c r="D104" i="104"/>
  <c r="AG92" i="106"/>
  <c r="L67" i="104"/>
  <c r="AK85" i="114"/>
  <c r="L57" i="108"/>
  <c r="H55" i="106"/>
  <c r="AB94" i="107"/>
  <c r="AX86" i="109"/>
  <c r="D84" i="109"/>
  <c r="D36" i="108"/>
  <c r="AO88" i="107"/>
  <c r="X83" i="107"/>
  <c r="AO67" i="109"/>
  <c r="AO58" i="109"/>
  <c r="AO56" i="109"/>
  <c r="AO51" i="109"/>
  <c r="H51" i="109"/>
  <c r="AT99" i="109"/>
  <c r="AW63" i="109"/>
  <c r="BE52" i="107"/>
  <c r="D85" i="105"/>
  <c r="L58" i="105"/>
  <c r="BE53" i="104"/>
  <c r="BK93" i="103"/>
  <c r="AO53" i="107"/>
  <c r="AO87" i="105"/>
  <c r="AB36" i="108"/>
  <c r="Y51" i="107"/>
  <c r="AK51" i="105"/>
  <c r="Y55" i="123"/>
  <c r="Y51" i="123"/>
  <c r="BC93" i="122"/>
  <c r="BC83" i="122"/>
  <c r="L62" i="122"/>
  <c r="AW52" i="122"/>
  <c r="BC101" i="120"/>
  <c r="BC86" i="120"/>
  <c r="BC99" i="120"/>
  <c r="BC87" i="120"/>
  <c r="AK93" i="116"/>
  <c r="AK92" i="116"/>
  <c r="AK87" i="116"/>
  <c r="AK95" i="116"/>
  <c r="AK86" i="116"/>
  <c r="P95" i="123"/>
  <c r="P91" i="123"/>
  <c r="P89" i="123"/>
  <c r="P84" i="123"/>
  <c r="L56" i="122"/>
  <c r="AK52" i="120"/>
  <c r="T55" i="119"/>
  <c r="T53" i="119"/>
  <c r="AO61" i="122"/>
  <c r="D98" i="116"/>
  <c r="P85" i="120"/>
  <c r="P83" i="120"/>
  <c r="Y66" i="120"/>
  <c r="Y64" i="120"/>
  <c r="AO54" i="118"/>
  <c r="AW52" i="118"/>
  <c r="AT86" i="123"/>
  <c r="BC99" i="116"/>
  <c r="L94" i="116"/>
  <c r="L92" i="116"/>
  <c r="BC83" i="116"/>
  <c r="AX96" i="115"/>
  <c r="AT86" i="115"/>
  <c r="AK57" i="115"/>
  <c r="AK51" i="115"/>
  <c r="AG89" i="112"/>
  <c r="AG101" i="112"/>
  <c r="AG85" i="112"/>
  <c r="P57" i="112"/>
  <c r="P56" i="112"/>
  <c r="P54" i="112"/>
  <c r="P58" i="112"/>
  <c r="P52" i="112"/>
  <c r="P60" i="112"/>
  <c r="AG97" i="108"/>
  <c r="AG84" i="108"/>
  <c r="P85" i="123"/>
  <c r="BC91" i="120"/>
  <c r="H85" i="116"/>
  <c r="D84" i="116"/>
  <c r="AX97" i="115"/>
  <c r="AK90" i="114"/>
  <c r="Y62" i="114"/>
  <c r="AO57" i="114"/>
  <c r="Y56" i="114"/>
  <c r="H52" i="114"/>
  <c r="AT101" i="113"/>
  <c r="AX85" i="113"/>
  <c r="BA57" i="112"/>
  <c r="BA63" i="112"/>
  <c r="BA55" i="112"/>
  <c r="BA56" i="112"/>
  <c r="D104" i="108"/>
  <c r="AT93" i="116"/>
  <c r="T89" i="116"/>
  <c r="AK85" i="116"/>
  <c r="AG84" i="116"/>
  <c r="AK92" i="115"/>
  <c r="L93" i="115"/>
  <c r="L87" i="115"/>
  <c r="AW68" i="115"/>
  <c r="AO64" i="115"/>
  <c r="AO62" i="115"/>
  <c r="AO75" i="115"/>
  <c r="AO52" i="115"/>
  <c r="AO71" i="115"/>
  <c r="AO69" i="115"/>
  <c r="AW58" i="115"/>
  <c r="AO54" i="115"/>
  <c r="AO61" i="112"/>
  <c r="H37" i="111"/>
  <c r="H36" i="111"/>
  <c r="AO58" i="110"/>
  <c r="AW54" i="110"/>
  <c r="AO72" i="110"/>
  <c r="AO61" i="110"/>
  <c r="AO52" i="110"/>
  <c r="L99" i="115"/>
  <c r="AX83" i="115"/>
  <c r="AO62" i="114"/>
  <c r="AX86" i="112"/>
  <c r="AG97" i="110"/>
  <c r="P58" i="110"/>
  <c r="AW64" i="108"/>
  <c r="BK93" i="104"/>
  <c r="BK91" i="104"/>
  <c r="BK95" i="104"/>
  <c r="AO75" i="104"/>
  <c r="AO71" i="104"/>
  <c r="AO58" i="104"/>
  <c r="AO64" i="104"/>
  <c r="AX85" i="116"/>
  <c r="AT84" i="116"/>
  <c r="AK93" i="115"/>
  <c r="AW65" i="115"/>
  <c r="BC92" i="112"/>
  <c r="BA58" i="112"/>
  <c r="P86" i="110"/>
  <c r="AG93" i="108"/>
  <c r="AO72" i="108"/>
  <c r="AW52" i="115"/>
  <c r="BC85" i="108"/>
  <c r="L62" i="108"/>
  <c r="AO54" i="108"/>
  <c r="H37" i="107"/>
  <c r="H36" i="107"/>
  <c r="L95" i="112"/>
  <c r="BC96" i="110"/>
  <c r="AT89" i="106"/>
  <c r="AX94" i="106"/>
  <c r="AT85" i="106"/>
  <c r="AX95" i="106"/>
  <c r="AT87" i="106"/>
  <c r="L69" i="106"/>
  <c r="L57" i="106"/>
  <c r="L64" i="106"/>
  <c r="L66" i="106"/>
  <c r="L56" i="106"/>
  <c r="BK92" i="104"/>
  <c r="AO52" i="104"/>
  <c r="AW70" i="106"/>
  <c r="AW57" i="114"/>
  <c r="BE54" i="114"/>
  <c r="AW52" i="114"/>
  <c r="H85" i="113"/>
  <c r="L61" i="113"/>
  <c r="AW63" i="110"/>
  <c r="AG93" i="106"/>
  <c r="L62" i="106"/>
  <c r="AW53" i="106"/>
  <c r="AB97" i="104"/>
  <c r="BA56" i="104"/>
  <c r="AS59" i="104"/>
  <c r="AS63" i="104"/>
  <c r="AX84" i="106"/>
  <c r="H85" i="115"/>
  <c r="BC84" i="120"/>
  <c r="AG88" i="116"/>
  <c r="BA55" i="115"/>
  <c r="H54" i="108"/>
  <c r="L54" i="104"/>
  <c r="AN39" i="109"/>
  <c r="D98" i="109"/>
  <c r="H61" i="105"/>
  <c r="AK85" i="123"/>
  <c r="AK86" i="123"/>
  <c r="AK83" i="123"/>
  <c r="AK91" i="120"/>
  <c r="AK93" i="120"/>
  <c r="AK84" i="120"/>
  <c r="AK95" i="120"/>
  <c r="BK90" i="116"/>
  <c r="BK94" i="116"/>
  <c r="BK89" i="116"/>
  <c r="BK95" i="116"/>
  <c r="D88" i="123"/>
  <c r="H85" i="123"/>
  <c r="D84" i="123"/>
  <c r="D86" i="123"/>
  <c r="D83" i="123"/>
  <c r="D89" i="123"/>
  <c r="H83" i="123"/>
  <c r="L55" i="122"/>
  <c r="AS56" i="120"/>
  <c r="AG52" i="120"/>
  <c r="AG58" i="120"/>
  <c r="AS53" i="120"/>
  <c r="H86" i="118"/>
  <c r="Y54" i="118"/>
  <c r="AT95" i="117"/>
  <c r="D85" i="123"/>
  <c r="L99" i="116"/>
  <c r="BC93" i="116"/>
  <c r="BC91" i="116"/>
  <c r="AT87" i="116"/>
  <c r="AT85" i="116"/>
  <c r="AK83" i="116"/>
  <c r="AG89" i="115"/>
  <c r="AG83" i="115"/>
  <c r="T95" i="112"/>
  <c r="T87" i="112"/>
  <c r="P93" i="108"/>
  <c r="P89" i="108"/>
  <c r="P87" i="108"/>
  <c r="P86" i="108"/>
  <c r="AT84" i="123"/>
  <c r="Y54" i="120"/>
  <c r="AX97" i="116"/>
  <c r="BC84" i="116"/>
  <c r="AX83" i="116"/>
  <c r="H55" i="114"/>
  <c r="BE52" i="114"/>
  <c r="AO73" i="112"/>
  <c r="AO70" i="112"/>
  <c r="AO66" i="112"/>
  <c r="T92" i="116"/>
  <c r="P84" i="116"/>
  <c r="L83" i="116"/>
  <c r="AG86" i="114"/>
  <c r="AG84" i="114"/>
  <c r="L54" i="113"/>
  <c r="P55" i="112"/>
  <c r="AO93" i="110"/>
  <c r="AO91" i="110"/>
  <c r="AO86" i="110"/>
  <c r="AC57" i="110"/>
  <c r="AC51" i="110"/>
  <c r="AO93" i="108"/>
  <c r="AO86" i="108"/>
  <c r="AO91" i="108"/>
  <c r="H62" i="114"/>
  <c r="AO58" i="112"/>
  <c r="AG93" i="110"/>
  <c r="L66" i="108"/>
  <c r="L64" i="108"/>
  <c r="L58" i="108"/>
  <c r="L54" i="108"/>
  <c r="L69" i="108"/>
  <c r="AG95" i="106"/>
  <c r="AG97" i="106"/>
  <c r="H83" i="116"/>
  <c r="BC91" i="115"/>
  <c r="BA52" i="115"/>
  <c r="AC55" i="110"/>
  <c r="AG92" i="108"/>
  <c r="AG87" i="115"/>
  <c r="AO58" i="115"/>
  <c r="AW51" i="115"/>
  <c r="L56" i="113"/>
  <c r="L91" i="112"/>
  <c r="X100" i="112"/>
  <c r="AB93" i="112"/>
  <c r="AW64" i="110"/>
  <c r="AG100" i="108"/>
  <c r="AW61" i="108"/>
  <c r="Y54" i="108"/>
  <c r="L83" i="106"/>
  <c r="L100" i="106"/>
  <c r="L96" i="106"/>
  <c r="L85" i="106"/>
  <c r="AO53" i="104"/>
  <c r="AT93" i="112"/>
  <c r="L96" i="110"/>
  <c r="AC56" i="110"/>
  <c r="AG100" i="106"/>
  <c r="AG86" i="106"/>
  <c r="BK88" i="104"/>
  <c r="AW51" i="104"/>
  <c r="H57" i="114"/>
  <c r="AO54" i="114"/>
  <c r="P52" i="114"/>
  <c r="D84" i="113"/>
  <c r="AT99" i="106"/>
  <c r="AG91" i="106"/>
  <c r="L60" i="106"/>
  <c r="L52" i="106"/>
  <c r="BK87" i="104"/>
  <c r="L55" i="104"/>
  <c r="P84" i="110"/>
  <c r="H83" i="104"/>
  <c r="L54" i="122"/>
  <c r="AS55" i="120"/>
  <c r="L88" i="116"/>
  <c r="X95" i="106"/>
  <c r="AX86" i="106"/>
  <c r="X101" i="104"/>
  <c r="BK84" i="104"/>
  <c r="BC90" i="108"/>
  <c r="AB42" i="109"/>
  <c r="AB84" i="107"/>
  <c r="AT83" i="109"/>
  <c r="AO70" i="109"/>
  <c r="AO65" i="109"/>
  <c r="AW62" i="109"/>
  <c r="H60" i="109"/>
  <c r="AO57" i="109"/>
  <c r="AW53" i="109"/>
  <c r="AK57" i="120"/>
  <c r="AK51" i="120"/>
  <c r="BC88" i="116"/>
  <c r="BC101" i="116"/>
  <c r="T90" i="116"/>
  <c r="T88" i="116"/>
  <c r="T95" i="116"/>
  <c r="AB97" i="120"/>
  <c r="L66" i="122"/>
  <c r="P85" i="121"/>
  <c r="D104" i="123"/>
  <c r="L52" i="123"/>
  <c r="L54" i="123"/>
  <c r="L53" i="122"/>
  <c r="AG85" i="118"/>
  <c r="H54" i="118"/>
  <c r="AT94" i="116"/>
  <c r="T93" i="116"/>
  <c r="T91" i="116"/>
  <c r="D87" i="116"/>
  <c r="T83" i="116"/>
  <c r="AS62" i="112"/>
  <c r="AS59" i="112"/>
  <c r="AG100" i="110"/>
  <c r="AG96" i="110"/>
  <c r="AG84" i="110"/>
  <c r="BK90" i="108"/>
  <c r="BK85" i="108"/>
  <c r="BK83" i="108"/>
  <c r="BC93" i="120"/>
  <c r="Y52" i="120"/>
  <c r="AK84" i="116"/>
  <c r="AX86" i="116"/>
  <c r="BE56" i="114"/>
  <c r="AT86" i="113"/>
  <c r="AT84" i="113"/>
  <c r="AC53" i="112"/>
  <c r="AC57" i="112"/>
  <c r="BG94" i="110"/>
  <c r="BG89" i="110"/>
  <c r="P90" i="123"/>
  <c r="BC94" i="116"/>
  <c r="AK91" i="116"/>
  <c r="L86" i="116"/>
  <c r="D85" i="116"/>
  <c r="BK83" i="116"/>
  <c r="AT100" i="115"/>
  <c r="P57" i="115"/>
  <c r="P52" i="115"/>
  <c r="T89" i="114"/>
  <c r="T83" i="114"/>
  <c r="T90" i="114"/>
  <c r="T85" i="114"/>
  <c r="AO90" i="112"/>
  <c r="AO83" i="112"/>
  <c r="AO89" i="112"/>
  <c r="AC54" i="112"/>
  <c r="L65" i="112"/>
  <c r="L61" i="112"/>
  <c r="L51" i="112"/>
  <c r="L68" i="112"/>
  <c r="L55" i="112"/>
  <c r="H37" i="109"/>
  <c r="H36" i="109"/>
  <c r="T95" i="115"/>
  <c r="T93" i="115"/>
  <c r="T91" i="115"/>
  <c r="L56" i="112"/>
  <c r="P93" i="106"/>
  <c r="P84" i="106"/>
  <c r="L68" i="104"/>
  <c r="L51" i="104"/>
  <c r="L61" i="104"/>
  <c r="L84" i="116"/>
  <c r="H86" i="116"/>
  <c r="AG88" i="115"/>
  <c r="AO60" i="115"/>
  <c r="AK88" i="114"/>
  <c r="AO59" i="112"/>
  <c r="L54" i="112"/>
  <c r="P54" i="110"/>
  <c r="L53" i="108"/>
  <c r="AK86" i="115"/>
  <c r="BA57" i="115"/>
  <c r="AG93" i="114"/>
  <c r="AS60" i="112"/>
  <c r="AG86" i="110"/>
  <c r="AW58" i="110"/>
  <c r="AW59" i="108"/>
  <c r="AW52" i="108"/>
  <c r="BC96" i="106"/>
  <c r="BC98" i="106"/>
  <c r="BC90" i="106"/>
  <c r="AS62" i="106"/>
  <c r="AS60" i="106"/>
  <c r="AS58" i="106"/>
  <c r="AG95" i="110"/>
  <c r="AW56" i="108"/>
  <c r="L98" i="106"/>
  <c r="BC85" i="106"/>
  <c r="BE56" i="106"/>
  <c r="BE55" i="106"/>
  <c r="AO57" i="108"/>
  <c r="AB97" i="115"/>
  <c r="AO59" i="114"/>
  <c r="AO87" i="112"/>
  <c r="AT101" i="106"/>
  <c r="L58" i="106"/>
  <c r="L84" i="104"/>
  <c r="L93" i="104"/>
  <c r="BA52" i="104"/>
  <c r="H59" i="108"/>
  <c r="AG58" i="115"/>
  <c r="AS56" i="115"/>
  <c r="AS55" i="115"/>
  <c r="Y57" i="106"/>
  <c r="AK90" i="123"/>
  <c r="L52" i="122"/>
  <c r="AO67" i="115"/>
  <c r="AO54" i="110"/>
  <c r="P84" i="108"/>
  <c r="AT88" i="106"/>
  <c r="AO61" i="106"/>
  <c r="D84" i="104"/>
  <c r="AW65" i="104"/>
  <c r="T51" i="104"/>
  <c r="T55" i="104"/>
  <c r="AW55" i="108"/>
  <c r="P39" i="123"/>
  <c r="AX95" i="122"/>
  <c r="AT85" i="122"/>
  <c r="AT99" i="122"/>
  <c r="AX94" i="122"/>
  <c r="AX93" i="122"/>
  <c r="AT89" i="122"/>
  <c r="AT88" i="122"/>
  <c r="AT87" i="122"/>
  <c r="AT93" i="122"/>
  <c r="AX96" i="122"/>
  <c r="AT86" i="122"/>
  <c r="AT100" i="122"/>
  <c r="AX84" i="122"/>
  <c r="AT83" i="122"/>
  <c r="AT94" i="122"/>
  <c r="X101" i="122"/>
  <c r="AB95" i="122"/>
  <c r="AO95" i="122"/>
  <c r="AO88" i="122"/>
  <c r="AO87" i="122"/>
  <c r="AO94" i="122"/>
  <c r="AO93" i="122"/>
  <c r="AO92" i="122"/>
  <c r="AO91" i="122"/>
  <c r="AO86" i="122"/>
  <c r="AO90" i="122"/>
  <c r="AO84" i="122"/>
  <c r="P37" i="123"/>
  <c r="AB46" i="123"/>
  <c r="AJ39" i="123"/>
  <c r="AJ37" i="123"/>
  <c r="AB37" i="123"/>
  <c r="AN36" i="123"/>
  <c r="AF36" i="123"/>
  <c r="AB44" i="123"/>
  <c r="AB39" i="123"/>
  <c r="AJ38" i="123"/>
  <c r="AB41" i="123"/>
  <c r="AO89" i="122"/>
  <c r="X83" i="122"/>
  <c r="AJ40" i="123"/>
  <c r="AJ36" i="123"/>
  <c r="D84" i="122"/>
  <c r="AS63" i="122"/>
  <c r="AS62" i="122"/>
  <c r="AS58" i="122"/>
  <c r="T51" i="122"/>
  <c r="AN37" i="122"/>
  <c r="AF39" i="122"/>
  <c r="AB84" i="121"/>
  <c r="X83" i="121"/>
  <c r="BE57" i="121"/>
  <c r="BE51" i="121"/>
  <c r="BE55" i="121"/>
  <c r="BE53" i="121"/>
  <c r="AR39" i="121"/>
  <c r="AR37" i="121"/>
  <c r="AR36" i="121"/>
  <c r="AB40" i="122"/>
  <c r="AF40" i="122"/>
  <c r="D37" i="122"/>
  <c r="D42" i="122"/>
  <c r="AO95" i="121"/>
  <c r="AO94" i="121"/>
  <c r="AO93" i="121"/>
  <c r="AO92" i="121"/>
  <c r="AO91" i="121"/>
  <c r="AO86" i="121"/>
  <c r="AO84" i="121"/>
  <c r="AO89" i="121"/>
  <c r="AO85" i="121"/>
  <c r="AO90" i="121"/>
  <c r="AO87" i="121"/>
  <c r="AO88" i="121"/>
  <c r="AO70" i="121"/>
  <c r="AO69" i="121"/>
  <c r="AW66" i="121"/>
  <c r="AO65" i="121"/>
  <c r="AW64" i="121"/>
  <c r="AW63" i="121"/>
  <c r="AO63" i="121"/>
  <c r="AO75" i="121"/>
  <c r="AO68" i="121"/>
  <c r="AW67" i="121"/>
  <c r="AW69" i="121"/>
  <c r="AO66" i="121"/>
  <c r="AW65" i="121"/>
  <c r="AO74" i="121"/>
  <c r="AO72" i="121"/>
  <c r="AO55" i="121"/>
  <c r="AO56" i="121"/>
  <c r="AW60" i="121"/>
  <c r="AO62" i="121"/>
  <c r="AW68" i="121"/>
  <c r="AO53" i="121"/>
  <c r="AO58" i="121"/>
  <c r="AO60" i="121"/>
  <c r="AW62" i="121"/>
  <c r="AO52" i="121"/>
  <c r="AW54" i="121"/>
  <c r="AW55" i="121"/>
  <c r="AO64" i="121"/>
  <c r="AN39" i="122"/>
  <c r="BH52" i="122"/>
  <c r="P36" i="122"/>
  <c r="P40" i="122"/>
  <c r="BH53" i="122"/>
  <c r="BH51" i="122"/>
  <c r="AB93" i="121"/>
  <c r="AB86" i="121"/>
  <c r="BA58" i="121"/>
  <c r="AG57" i="121"/>
  <c r="L56" i="121"/>
  <c r="BE54" i="121"/>
  <c r="BA53" i="121"/>
  <c r="AW52" i="121"/>
  <c r="BI57" i="121"/>
  <c r="BI52" i="121"/>
  <c r="AC57" i="121"/>
  <c r="AC54" i="121"/>
  <c r="AC55" i="121"/>
  <c r="AC56" i="121"/>
  <c r="AC52" i="121"/>
  <c r="AB44" i="121"/>
  <c r="BK95" i="119"/>
  <c r="BK94" i="119"/>
  <c r="BK93" i="119"/>
  <c r="BK92" i="119"/>
  <c r="BK91" i="119"/>
  <c r="BK89" i="119"/>
  <c r="BK88" i="119"/>
  <c r="BK87" i="119"/>
  <c r="BK86" i="119"/>
  <c r="BK84" i="119"/>
  <c r="BK90" i="119"/>
  <c r="BK85" i="119"/>
  <c r="BK83" i="119"/>
  <c r="AB95" i="121"/>
  <c r="AO67" i="121"/>
  <c r="Y60" i="121"/>
  <c r="Y57" i="121"/>
  <c r="H51" i="121"/>
  <c r="AN40" i="121"/>
  <c r="P91" i="119"/>
  <c r="T92" i="121"/>
  <c r="AW59" i="121"/>
  <c r="BE56" i="121"/>
  <c r="T55" i="121"/>
  <c r="T52" i="121"/>
  <c r="T51" i="121"/>
  <c r="L39" i="121"/>
  <c r="BC101" i="118"/>
  <c r="BC95" i="118"/>
  <c r="BC99" i="118"/>
  <c r="BC94" i="118"/>
  <c r="BC93" i="118"/>
  <c r="BC92" i="118"/>
  <c r="BC91" i="118"/>
  <c r="BC89" i="118"/>
  <c r="BC88" i="118"/>
  <c r="BC87" i="118"/>
  <c r="BC100" i="118"/>
  <c r="BC98" i="118"/>
  <c r="BC90" i="118"/>
  <c r="BC85" i="118"/>
  <c r="BC84" i="118"/>
  <c r="BC83" i="118"/>
  <c r="BC96" i="118"/>
  <c r="AC57" i="118"/>
  <c r="AC52" i="118"/>
  <c r="AC55" i="118"/>
  <c r="AC56" i="118"/>
  <c r="AC54" i="118"/>
  <c r="AC53" i="118"/>
  <c r="AC51" i="118"/>
  <c r="D37" i="118"/>
  <c r="D42" i="118"/>
  <c r="D38" i="118"/>
  <c r="D36" i="118"/>
  <c r="D41" i="118"/>
  <c r="D39" i="118"/>
  <c r="BC86" i="118"/>
  <c r="BI57" i="116"/>
  <c r="BI51" i="116"/>
  <c r="BI53" i="116"/>
  <c r="BI52" i="116"/>
  <c r="AG101" i="123"/>
  <c r="AG91" i="123"/>
  <c r="AG89" i="123"/>
  <c r="AG90" i="123"/>
  <c r="AG84" i="123"/>
  <c r="AG88" i="123"/>
  <c r="AG87" i="123"/>
  <c r="AG86" i="123"/>
  <c r="AG85" i="123"/>
  <c r="AG83" i="123"/>
  <c r="BC101" i="123"/>
  <c r="BC91" i="123"/>
  <c r="BC89" i="123"/>
  <c r="BC85" i="123"/>
  <c r="BC83" i="123"/>
  <c r="BC88" i="123"/>
  <c r="BC87" i="123"/>
  <c r="BC86" i="123"/>
  <c r="BC90" i="123"/>
  <c r="BC84" i="123"/>
  <c r="D85" i="122"/>
  <c r="D96" i="122"/>
  <c r="H95" i="122"/>
  <c r="H94" i="122"/>
  <c r="H93" i="122"/>
  <c r="H92" i="122"/>
  <c r="D88" i="122"/>
  <c r="D87" i="122"/>
  <c r="D102" i="122"/>
  <c r="D89" i="122"/>
  <c r="H84" i="122"/>
  <c r="D83" i="122"/>
  <c r="D97" i="122"/>
  <c r="H96" i="122"/>
  <c r="D103" i="122"/>
  <c r="P40" i="123"/>
  <c r="P36" i="123"/>
  <c r="BK88" i="122"/>
  <c r="BK87" i="122"/>
  <c r="BK86" i="122"/>
  <c r="BK85" i="122"/>
  <c r="BK90" i="122"/>
  <c r="BK83" i="122"/>
  <c r="BK94" i="122"/>
  <c r="BK89" i="122"/>
  <c r="BK95" i="122"/>
  <c r="BK93" i="122"/>
  <c r="BK91" i="122"/>
  <c r="BK92" i="122"/>
  <c r="P38" i="123"/>
  <c r="X39" i="123"/>
  <c r="X36" i="123"/>
  <c r="D86" i="122"/>
  <c r="BK84" i="122"/>
  <c r="BG95" i="122"/>
  <c r="BG94" i="122"/>
  <c r="BG93" i="122"/>
  <c r="BG92" i="122"/>
  <c r="BG91" i="122"/>
  <c r="BG89" i="122"/>
  <c r="BG88" i="122"/>
  <c r="BG87" i="122"/>
  <c r="BG86" i="122"/>
  <c r="BG90" i="122"/>
  <c r="BG84" i="122"/>
  <c r="X89" i="122"/>
  <c r="AB85" i="122"/>
  <c r="X99" i="122"/>
  <c r="X94" i="122"/>
  <c r="X93" i="122"/>
  <c r="X86" i="122"/>
  <c r="X88" i="122"/>
  <c r="X87" i="122"/>
  <c r="AB96" i="122"/>
  <c r="AB83" i="122"/>
  <c r="X100" i="122"/>
  <c r="X95" i="122"/>
  <c r="AB94" i="122"/>
  <c r="AB93" i="122"/>
  <c r="X84" i="122"/>
  <c r="T55" i="122"/>
  <c r="T54" i="122"/>
  <c r="T52" i="122"/>
  <c r="AN40" i="122"/>
  <c r="AR39" i="122"/>
  <c r="AR38" i="122"/>
  <c r="AR37" i="122"/>
  <c r="L43" i="122"/>
  <c r="L42" i="122"/>
  <c r="L41" i="122"/>
  <c r="L40" i="122"/>
  <c r="L39" i="122"/>
  <c r="L38" i="122"/>
  <c r="L37" i="122"/>
  <c r="AJ36" i="122"/>
  <c r="AG100" i="121"/>
  <c r="AG97" i="121"/>
  <c r="AG96" i="121"/>
  <c r="AG95" i="121"/>
  <c r="AG94" i="121"/>
  <c r="AG93" i="121"/>
  <c r="AG92" i="121"/>
  <c r="AG91" i="121"/>
  <c r="AG86" i="121"/>
  <c r="AG101" i="121"/>
  <c r="AG90" i="121"/>
  <c r="AG87" i="121"/>
  <c r="AG85" i="121"/>
  <c r="AG89" i="121"/>
  <c r="AG88" i="121"/>
  <c r="AG84" i="121"/>
  <c r="X99" i="121"/>
  <c r="X94" i="121"/>
  <c r="X93" i="121"/>
  <c r="X89" i="121"/>
  <c r="X88" i="121"/>
  <c r="X87" i="121"/>
  <c r="X86" i="121"/>
  <c r="AB85" i="121"/>
  <c r="AB94" i="121"/>
  <c r="X84" i="121"/>
  <c r="AB83" i="121"/>
  <c r="AB97" i="121"/>
  <c r="AX97" i="122"/>
  <c r="L100" i="121"/>
  <c r="L98" i="121"/>
  <c r="L97" i="121"/>
  <c r="L96" i="121"/>
  <c r="L90" i="121"/>
  <c r="L85" i="121"/>
  <c r="L101" i="121"/>
  <c r="L94" i="121"/>
  <c r="L92" i="121"/>
  <c r="L88" i="121"/>
  <c r="L87" i="121"/>
  <c r="L86" i="121"/>
  <c r="L83" i="121"/>
  <c r="Y65" i="121"/>
  <c r="Y63" i="121"/>
  <c r="Y66" i="121"/>
  <c r="Y53" i="121"/>
  <c r="Y64" i="121"/>
  <c r="Y62" i="121"/>
  <c r="Y51" i="121"/>
  <c r="L84" i="121"/>
  <c r="H57" i="121"/>
  <c r="AG60" i="121"/>
  <c r="AG59" i="121"/>
  <c r="AS54" i="121"/>
  <c r="AG51" i="121"/>
  <c r="AS53" i="121"/>
  <c r="AG53" i="121"/>
  <c r="AG58" i="121"/>
  <c r="D37" i="121"/>
  <c r="D42" i="121"/>
  <c r="D38" i="121"/>
  <c r="D36" i="121"/>
  <c r="D39" i="121"/>
  <c r="T88" i="121"/>
  <c r="L63" i="121"/>
  <c r="AS56" i="121"/>
  <c r="AS52" i="121"/>
  <c r="P88" i="119"/>
  <c r="AG83" i="121"/>
  <c r="H59" i="121"/>
  <c r="Y56" i="121"/>
  <c r="BA63" i="121"/>
  <c r="BA56" i="121"/>
  <c r="BA52" i="121"/>
  <c r="BA51" i="121"/>
  <c r="BA59" i="121"/>
  <c r="D63" i="121"/>
  <c r="D51" i="121"/>
  <c r="D58" i="121"/>
  <c r="D54" i="121"/>
  <c r="D55" i="121"/>
  <c r="D59" i="121"/>
  <c r="D56" i="121"/>
  <c r="D62" i="121"/>
  <c r="D57" i="121"/>
  <c r="BH57" i="120"/>
  <c r="BI51" i="120" s="1"/>
  <c r="AK95" i="119"/>
  <c r="AK94" i="119"/>
  <c r="AK93" i="119"/>
  <c r="AK92" i="119"/>
  <c r="AK91" i="119"/>
  <c r="AK86" i="119"/>
  <c r="AK84" i="119"/>
  <c r="AK90" i="119"/>
  <c r="AK83" i="119"/>
  <c r="AK88" i="119"/>
  <c r="AK85" i="119"/>
  <c r="D61" i="121"/>
  <c r="Y55" i="121"/>
  <c r="D52" i="121"/>
  <c r="AS63" i="118"/>
  <c r="AS58" i="118"/>
  <c r="AS61" i="118"/>
  <c r="AS62" i="118"/>
  <c r="AS60" i="118"/>
  <c r="AS57" i="118"/>
  <c r="AS59" i="118"/>
  <c r="P37" i="119"/>
  <c r="P39" i="119"/>
  <c r="P40" i="119"/>
  <c r="P36" i="119"/>
  <c r="BH54" i="119"/>
  <c r="BH55" i="119"/>
  <c r="P38" i="119"/>
  <c r="AN40" i="117"/>
  <c r="AG98" i="123"/>
  <c r="BC95" i="123"/>
  <c r="AG100" i="123"/>
  <c r="AG95" i="123"/>
  <c r="AG97" i="123"/>
  <c r="AG94" i="123"/>
  <c r="L101" i="123"/>
  <c r="L86" i="123"/>
  <c r="L91" i="123"/>
  <c r="L85" i="123"/>
  <c r="L83" i="123"/>
  <c r="L88" i="123"/>
  <c r="L87" i="123"/>
  <c r="L90" i="123"/>
  <c r="L89" i="123"/>
  <c r="L84" i="123"/>
  <c r="H85" i="122"/>
  <c r="H83" i="122"/>
  <c r="BH52" i="123"/>
  <c r="AR38" i="123"/>
  <c r="AR37" i="123"/>
  <c r="AR39" i="123"/>
  <c r="AT95" i="122"/>
  <c r="AX83" i="122"/>
  <c r="P94" i="122"/>
  <c r="P93" i="122"/>
  <c r="P92" i="122"/>
  <c r="P91" i="122"/>
  <c r="P86" i="122"/>
  <c r="P95" i="122"/>
  <c r="P88" i="122"/>
  <c r="P87" i="122"/>
  <c r="P90" i="122"/>
  <c r="P89" i="122"/>
  <c r="P84" i="122"/>
  <c r="AN37" i="123"/>
  <c r="D104" i="122"/>
  <c r="AX85" i="122"/>
  <c r="AB84" i="122"/>
  <c r="AB38" i="123"/>
  <c r="D42" i="123"/>
  <c r="D37" i="123"/>
  <c r="AG101" i="122"/>
  <c r="AG88" i="122"/>
  <c r="AG87" i="122"/>
  <c r="AG100" i="122"/>
  <c r="AG97" i="122"/>
  <c r="AG96" i="122"/>
  <c r="AG94" i="122"/>
  <c r="AG93" i="122"/>
  <c r="AG92" i="122"/>
  <c r="AG91" i="122"/>
  <c r="AG86" i="122"/>
  <c r="AG84" i="122"/>
  <c r="AG98" i="122"/>
  <c r="AG95" i="122"/>
  <c r="AG99" i="122"/>
  <c r="AG90" i="122"/>
  <c r="AK66" i="122"/>
  <c r="AK54" i="122"/>
  <c r="AK52" i="122"/>
  <c r="AK67" i="122"/>
  <c r="AK64" i="122"/>
  <c r="AB42" i="122"/>
  <c r="AB36" i="122"/>
  <c r="AB45" i="122"/>
  <c r="AN38" i="122"/>
  <c r="X95" i="121"/>
  <c r="AB46" i="121"/>
  <c r="AJ37" i="121"/>
  <c r="AB37" i="121"/>
  <c r="AN36" i="121"/>
  <c r="AF36" i="121"/>
  <c r="AN37" i="121"/>
  <c r="AB36" i="121"/>
  <c r="AF37" i="121"/>
  <c r="AJ36" i="121"/>
  <c r="AB45" i="121"/>
  <c r="AB39" i="121"/>
  <c r="AF39" i="121"/>
  <c r="AB43" i="121"/>
  <c r="AN39" i="121"/>
  <c r="AJ38" i="121"/>
  <c r="AB40" i="121"/>
  <c r="AN38" i="121"/>
  <c r="AJ40" i="121"/>
  <c r="D38" i="122"/>
  <c r="AJ40" i="122"/>
  <c r="BG95" i="121"/>
  <c r="BG94" i="121"/>
  <c r="BG93" i="121"/>
  <c r="BG92" i="121"/>
  <c r="BG91" i="121"/>
  <c r="BG89" i="121"/>
  <c r="BG88" i="121"/>
  <c r="BG87" i="121"/>
  <c r="BG86" i="121"/>
  <c r="BG84" i="121"/>
  <c r="BG90" i="121"/>
  <c r="H63" i="120"/>
  <c r="H61" i="120"/>
  <c r="H59" i="120"/>
  <c r="H58" i="120"/>
  <c r="H54" i="120"/>
  <c r="H62" i="120"/>
  <c r="H57" i="120"/>
  <c r="H56" i="120"/>
  <c r="H60" i="120"/>
  <c r="H52" i="120"/>
  <c r="H55" i="120"/>
  <c r="H53" i="120"/>
  <c r="X100" i="121"/>
  <c r="P60" i="121"/>
  <c r="P58" i="121"/>
  <c r="P54" i="121"/>
  <c r="P51" i="121"/>
  <c r="P56" i="121"/>
  <c r="P57" i="121"/>
  <c r="AW61" i="121"/>
  <c r="AO59" i="121"/>
  <c r="L58" i="121"/>
  <c r="AW56" i="121"/>
  <c r="Y54" i="121"/>
  <c r="AG52" i="121"/>
  <c r="AS62" i="121"/>
  <c r="AS63" i="121"/>
  <c r="AS59" i="121"/>
  <c r="AS57" i="121"/>
  <c r="AS58" i="121"/>
  <c r="AS61" i="121"/>
  <c r="L51" i="121"/>
  <c r="D41" i="121"/>
  <c r="AR38" i="121"/>
  <c r="H62" i="121"/>
  <c r="AW58" i="121"/>
  <c r="L52" i="121"/>
  <c r="L40" i="121"/>
  <c r="H51" i="120"/>
  <c r="L95" i="121"/>
  <c r="L93" i="121"/>
  <c r="L91" i="121"/>
  <c r="X85" i="121"/>
  <c r="AO61" i="121"/>
  <c r="Y58" i="121"/>
  <c r="AS55" i="121"/>
  <c r="AC53" i="121"/>
  <c r="AB42" i="121"/>
  <c r="P86" i="119"/>
  <c r="Y59" i="121"/>
  <c r="AK67" i="119"/>
  <c r="AK56" i="119"/>
  <c r="AK55" i="119"/>
  <c r="AK53" i="119"/>
  <c r="AK51" i="119"/>
  <c r="AK52" i="119"/>
  <c r="AK54" i="119"/>
  <c r="AK63" i="119"/>
  <c r="AK66" i="119"/>
  <c r="AK61" i="119"/>
  <c r="AK57" i="119"/>
  <c r="AK59" i="119"/>
  <c r="AK65" i="119"/>
  <c r="AK62" i="119"/>
  <c r="AK64" i="119"/>
  <c r="D63" i="119"/>
  <c r="D59" i="119"/>
  <c r="D55" i="119"/>
  <c r="D53" i="119"/>
  <c r="D51" i="119"/>
  <c r="D57" i="119"/>
  <c r="BC97" i="118"/>
  <c r="D40" i="118"/>
  <c r="BC100" i="123"/>
  <c r="H86" i="122"/>
  <c r="H37" i="123"/>
  <c r="X36" i="122"/>
  <c r="X39" i="122"/>
  <c r="AB46" i="122"/>
  <c r="AB44" i="122"/>
  <c r="AB41" i="122"/>
  <c r="AJ39" i="122"/>
  <c r="AB39" i="122"/>
  <c r="AJ38" i="122"/>
  <c r="AB38" i="122"/>
  <c r="AJ37" i="122"/>
  <c r="AB37" i="122"/>
  <c r="AN36" i="122"/>
  <c r="AF36" i="122"/>
  <c r="BI55" i="120"/>
  <c r="X38" i="122"/>
  <c r="H63" i="121"/>
  <c r="H52" i="121"/>
  <c r="H61" i="121"/>
  <c r="H60" i="121"/>
  <c r="L43" i="121"/>
  <c r="L37" i="121"/>
  <c r="L36" i="121"/>
  <c r="L41" i="121"/>
  <c r="L38" i="121"/>
  <c r="AF37" i="122"/>
  <c r="T90" i="121"/>
  <c r="T85" i="121"/>
  <c r="T91" i="121"/>
  <c r="T89" i="121"/>
  <c r="T95" i="121"/>
  <c r="T93" i="121"/>
  <c r="T83" i="121"/>
  <c r="T84" i="121"/>
  <c r="T94" i="121"/>
  <c r="T86" i="121"/>
  <c r="BE57" i="120"/>
  <c r="BE56" i="120"/>
  <c r="BE52" i="120"/>
  <c r="BE54" i="120"/>
  <c r="BE51" i="120"/>
  <c r="BE55" i="120"/>
  <c r="BE53" i="120"/>
  <c r="AB43" i="122"/>
  <c r="AG99" i="121"/>
  <c r="L89" i="121"/>
  <c r="Y61" i="121"/>
  <c r="H54" i="121"/>
  <c r="AS51" i="121"/>
  <c r="L66" i="121"/>
  <c r="L64" i="121"/>
  <c r="L62" i="121"/>
  <c r="L69" i="121"/>
  <c r="L67" i="121"/>
  <c r="L53" i="121"/>
  <c r="L55" i="121"/>
  <c r="L59" i="121"/>
  <c r="L57" i="121"/>
  <c r="L65" i="121"/>
  <c r="L68" i="121"/>
  <c r="L60" i="121"/>
  <c r="L61" i="121"/>
  <c r="H58" i="121"/>
  <c r="AG55" i="121"/>
  <c r="P90" i="119"/>
  <c r="P85" i="119"/>
  <c r="P95" i="119"/>
  <c r="P92" i="119"/>
  <c r="P87" i="119"/>
  <c r="P94" i="119"/>
  <c r="P89" i="119"/>
  <c r="P93" i="119"/>
  <c r="AO57" i="121"/>
  <c r="H55" i="121"/>
  <c r="BE52" i="121"/>
  <c r="D40" i="121"/>
  <c r="BI52" i="120"/>
  <c r="AO73" i="121"/>
  <c r="BA57" i="121"/>
  <c r="H53" i="121"/>
  <c r="AF38" i="121"/>
  <c r="AB46" i="117"/>
  <c r="AJ37" i="117"/>
  <c r="AB37" i="117"/>
  <c r="AN36" i="117"/>
  <c r="AF36" i="117"/>
  <c r="AB36" i="117"/>
  <c r="AF37" i="117"/>
  <c r="AJ36" i="117"/>
  <c r="AN37" i="117"/>
  <c r="AB45" i="117"/>
  <c r="AN38" i="117"/>
  <c r="AJ40" i="117"/>
  <c r="AJ39" i="117"/>
  <c r="AN39" i="117"/>
  <c r="AJ38" i="117"/>
  <c r="AB40" i="117"/>
  <c r="AB41" i="117"/>
  <c r="AB44" i="117"/>
  <c r="AB42" i="117"/>
  <c r="AF39" i="117"/>
  <c r="AB43" i="117"/>
  <c r="AB38" i="117"/>
  <c r="AF38" i="117"/>
  <c r="AB39" i="117"/>
  <c r="H63" i="119"/>
  <c r="H54" i="119"/>
  <c r="H52" i="119"/>
  <c r="H60" i="119"/>
  <c r="H56" i="119"/>
  <c r="H53" i="119"/>
  <c r="H57" i="119"/>
  <c r="H58" i="119"/>
  <c r="H51" i="119"/>
  <c r="H62" i="119"/>
  <c r="AO74" i="117"/>
  <c r="AO72" i="117"/>
  <c r="AW69" i="117"/>
  <c r="AO68" i="117"/>
  <c r="AW67" i="117"/>
  <c r="AW66" i="117"/>
  <c r="AO65" i="117"/>
  <c r="AW64" i="117"/>
  <c r="AW63" i="117"/>
  <c r="AO63" i="117"/>
  <c r="AW61" i="117"/>
  <c r="AO61" i="117"/>
  <c r="AW59" i="117"/>
  <c r="AO59" i="117"/>
  <c r="AW57" i="117"/>
  <c r="AO57" i="117"/>
  <c r="AW56" i="117"/>
  <c r="AO56" i="117"/>
  <c r="AW55" i="117"/>
  <c r="AO55" i="117"/>
  <c r="AO75" i="117"/>
  <c r="AW62" i="117"/>
  <c r="AW60" i="117"/>
  <c r="AW65" i="117"/>
  <c r="AO52" i="117"/>
  <c r="AW53" i="117"/>
  <c r="AO54" i="117"/>
  <c r="AW68" i="117"/>
  <c r="AO66" i="117"/>
  <c r="AO62" i="117"/>
  <c r="AO51" i="117"/>
  <c r="AO64" i="117"/>
  <c r="AO71" i="117"/>
  <c r="AO53" i="117"/>
  <c r="AO69" i="117"/>
  <c r="AW54" i="117"/>
  <c r="AO58" i="117"/>
  <c r="AO73" i="117"/>
  <c r="AW58" i="117"/>
  <c r="AW52" i="117"/>
  <c r="AW51" i="117"/>
  <c r="AO70" i="117"/>
  <c r="AO67" i="117"/>
  <c r="C67" i="124"/>
  <c r="AB46" i="116"/>
  <c r="AJ37" i="116"/>
  <c r="AB37" i="116"/>
  <c r="AN36" i="116"/>
  <c r="AF36" i="116"/>
  <c r="AB36" i="116"/>
  <c r="AF37" i="116"/>
  <c r="AJ36" i="116"/>
  <c r="AN37" i="116"/>
  <c r="AS56" i="118"/>
  <c r="AG55" i="118"/>
  <c r="AG59" i="117"/>
  <c r="AG57" i="117"/>
  <c r="AG56" i="117"/>
  <c r="AG60" i="117"/>
  <c r="H55" i="117"/>
  <c r="BE57" i="115"/>
  <c r="BE56" i="115"/>
  <c r="BE55" i="115"/>
  <c r="BE53" i="115"/>
  <c r="BE52" i="115"/>
  <c r="BE54" i="115"/>
  <c r="AS55" i="118"/>
  <c r="AG54" i="118"/>
  <c r="BE53" i="117"/>
  <c r="AS62" i="117"/>
  <c r="AS60" i="117"/>
  <c r="AS58" i="117"/>
  <c r="AS63" i="117"/>
  <c r="L69" i="117"/>
  <c r="L66" i="117"/>
  <c r="L64" i="117"/>
  <c r="L62" i="117"/>
  <c r="L60" i="117"/>
  <c r="L58" i="117"/>
  <c r="L57" i="117"/>
  <c r="L56" i="117"/>
  <c r="H51" i="116"/>
  <c r="AN40" i="116"/>
  <c r="D38" i="115"/>
  <c r="D36" i="115"/>
  <c r="D41" i="115"/>
  <c r="D40" i="115"/>
  <c r="D39" i="115"/>
  <c r="D42" i="115"/>
  <c r="BC101" i="114"/>
  <c r="BC99" i="114"/>
  <c r="BC95" i="114"/>
  <c r="BC94" i="114"/>
  <c r="BC93" i="114"/>
  <c r="BC92" i="114"/>
  <c r="BC91" i="114"/>
  <c r="BC90" i="114"/>
  <c r="BC89" i="114"/>
  <c r="BC88" i="114"/>
  <c r="BC87" i="114"/>
  <c r="BC86" i="114"/>
  <c r="BC84" i="114"/>
  <c r="BC85" i="114"/>
  <c r="BC83" i="114"/>
  <c r="H57" i="116"/>
  <c r="P37" i="115"/>
  <c r="P38" i="115"/>
  <c r="P40" i="115"/>
  <c r="P39" i="115"/>
  <c r="BA63" i="111"/>
  <c r="BA59" i="111"/>
  <c r="D42" i="111"/>
  <c r="D38" i="111"/>
  <c r="D36" i="111"/>
  <c r="D37" i="111"/>
  <c r="D57" i="116"/>
  <c r="AB45" i="116"/>
  <c r="BC100" i="114"/>
  <c r="AO63" i="116"/>
  <c r="H61" i="116"/>
  <c r="D58" i="116"/>
  <c r="AO56" i="116"/>
  <c r="H36" i="115"/>
  <c r="L100" i="113"/>
  <c r="L98" i="113"/>
  <c r="L97" i="113"/>
  <c r="L96" i="113"/>
  <c r="L90" i="113"/>
  <c r="L85" i="113"/>
  <c r="L83" i="113"/>
  <c r="L101" i="113"/>
  <c r="L99" i="113"/>
  <c r="L95" i="113"/>
  <c r="L94" i="113"/>
  <c r="L93" i="113"/>
  <c r="L92" i="113"/>
  <c r="L91" i="113"/>
  <c r="L89" i="113"/>
  <c r="AS62" i="113"/>
  <c r="AS60" i="113"/>
  <c r="AS58" i="113"/>
  <c r="AS63" i="113"/>
  <c r="AS54" i="114"/>
  <c r="AG51" i="114"/>
  <c r="L101" i="111"/>
  <c r="L99" i="111"/>
  <c r="L95" i="111"/>
  <c r="L94" i="111"/>
  <c r="L93" i="111"/>
  <c r="L92" i="111"/>
  <c r="L91" i="111"/>
  <c r="L89" i="111"/>
  <c r="L88" i="111"/>
  <c r="L87" i="111"/>
  <c r="L86" i="111"/>
  <c r="L84" i="111"/>
  <c r="AC55" i="111"/>
  <c r="D40" i="111"/>
  <c r="AS63" i="110"/>
  <c r="AS61" i="110"/>
  <c r="AS58" i="110"/>
  <c r="AS59" i="110"/>
  <c r="AS62" i="110"/>
  <c r="AS57" i="110"/>
  <c r="AS60" i="110"/>
  <c r="AG56" i="114"/>
  <c r="AG52" i="114"/>
  <c r="BE52" i="113"/>
  <c r="L42" i="113"/>
  <c r="D38" i="112"/>
  <c r="D36" i="112"/>
  <c r="D42" i="112"/>
  <c r="D41" i="112"/>
  <c r="D40" i="112"/>
  <c r="D39" i="112"/>
  <c r="D60" i="111"/>
  <c r="BE55" i="111"/>
  <c r="AC51" i="111"/>
  <c r="P40" i="109"/>
  <c r="P37" i="109"/>
  <c r="BH54" i="109"/>
  <c r="P36" i="109"/>
  <c r="AG58" i="114"/>
  <c r="AG53" i="114"/>
  <c r="AC52" i="114"/>
  <c r="BC87" i="113"/>
  <c r="L86" i="113"/>
  <c r="AS57" i="113"/>
  <c r="H56" i="113"/>
  <c r="AB44" i="113"/>
  <c r="AB38" i="113"/>
  <c r="P37" i="112"/>
  <c r="P38" i="112"/>
  <c r="P40" i="112"/>
  <c r="P39" i="112"/>
  <c r="L97" i="111"/>
  <c r="BC101" i="111"/>
  <c r="BC99" i="111"/>
  <c r="BC95" i="111"/>
  <c r="BC94" i="111"/>
  <c r="BC93" i="111"/>
  <c r="BC92" i="111"/>
  <c r="BC91" i="111"/>
  <c r="BC89" i="111"/>
  <c r="BC88" i="111"/>
  <c r="BC87" i="111"/>
  <c r="BC86" i="111"/>
  <c r="BC84" i="111"/>
  <c r="T95" i="111"/>
  <c r="T94" i="111"/>
  <c r="T93" i="111"/>
  <c r="T92" i="111"/>
  <c r="T91" i="111"/>
  <c r="T89" i="111"/>
  <c r="T88" i="111"/>
  <c r="T87" i="111"/>
  <c r="T86" i="111"/>
  <c r="T84" i="111"/>
  <c r="AG56" i="111"/>
  <c r="P55" i="111"/>
  <c r="D53" i="111"/>
  <c r="BE51" i="111"/>
  <c r="Y66" i="111"/>
  <c r="Y64" i="111"/>
  <c r="Y62" i="111"/>
  <c r="Y59" i="111"/>
  <c r="D41" i="111"/>
  <c r="L38" i="111"/>
  <c r="BE57" i="110"/>
  <c r="BE56" i="110"/>
  <c r="BE55" i="110"/>
  <c r="BE54" i="110"/>
  <c r="BE52" i="110"/>
  <c r="AG60" i="108"/>
  <c r="AG58" i="108"/>
  <c r="AS56" i="108"/>
  <c r="AG57" i="108"/>
  <c r="AG51" i="108"/>
  <c r="AG53" i="108"/>
  <c r="AG59" i="108"/>
  <c r="AS52" i="108"/>
  <c r="AG56" i="108"/>
  <c r="AG55" i="108"/>
  <c r="AS54" i="108"/>
  <c r="T55" i="108"/>
  <c r="T54" i="108"/>
  <c r="T52" i="108"/>
  <c r="D61" i="114"/>
  <c r="D56" i="114"/>
  <c r="AG85" i="113"/>
  <c r="AO66" i="113"/>
  <c r="P57" i="113"/>
  <c r="AW54" i="113"/>
  <c r="Y51" i="113"/>
  <c r="AJ40" i="113"/>
  <c r="L90" i="111"/>
  <c r="BC101" i="109"/>
  <c r="BC99" i="109"/>
  <c r="BC95" i="109"/>
  <c r="BC94" i="109"/>
  <c r="BC93" i="109"/>
  <c r="BC92" i="109"/>
  <c r="BC91" i="109"/>
  <c r="BC89" i="109"/>
  <c r="BC88" i="109"/>
  <c r="BC87" i="109"/>
  <c r="BC86" i="109"/>
  <c r="T95" i="109"/>
  <c r="T94" i="109"/>
  <c r="T93" i="109"/>
  <c r="T92" i="109"/>
  <c r="T91" i="109"/>
  <c r="T89" i="109"/>
  <c r="T88" i="109"/>
  <c r="T87" i="109"/>
  <c r="T86" i="109"/>
  <c r="L36" i="109"/>
  <c r="L43" i="109"/>
  <c r="L37" i="109"/>
  <c r="L39" i="109"/>
  <c r="AN40" i="111"/>
  <c r="D54" i="110"/>
  <c r="BC100" i="109"/>
  <c r="X100" i="109"/>
  <c r="AB96" i="109"/>
  <c r="AB95" i="109"/>
  <c r="AB94" i="109"/>
  <c r="AB93" i="109"/>
  <c r="X89" i="109"/>
  <c r="D62" i="109"/>
  <c r="BA53" i="109"/>
  <c r="P38" i="109"/>
  <c r="P40" i="107"/>
  <c r="P37" i="107"/>
  <c r="P36" i="107"/>
  <c r="BH52" i="107"/>
  <c r="AT99" i="105"/>
  <c r="AX95" i="105"/>
  <c r="AT89" i="105"/>
  <c r="BH57" i="113"/>
  <c r="BI57" i="113" s="1"/>
  <c r="AG84" i="109"/>
  <c r="L101" i="109"/>
  <c r="L99" i="109"/>
  <c r="L95" i="109"/>
  <c r="L94" i="109"/>
  <c r="L93" i="109"/>
  <c r="L92" i="109"/>
  <c r="L91" i="109"/>
  <c r="L89" i="109"/>
  <c r="L88" i="109"/>
  <c r="L87" i="109"/>
  <c r="D56" i="109"/>
  <c r="BA54" i="109"/>
  <c r="AS52" i="109"/>
  <c r="AN37" i="107"/>
  <c r="AF37" i="107"/>
  <c r="AJ36" i="107"/>
  <c r="AB36" i="107"/>
  <c r="AB46" i="107"/>
  <c r="AF36" i="107"/>
  <c r="AB37" i="107"/>
  <c r="AN36" i="107"/>
  <c r="AJ37" i="107"/>
  <c r="AF39" i="107"/>
  <c r="X36" i="106"/>
  <c r="X39" i="106"/>
  <c r="AX96" i="105"/>
  <c r="AT94" i="105"/>
  <c r="AT88" i="105"/>
  <c r="D37" i="105"/>
  <c r="D42" i="105"/>
  <c r="D38" i="105"/>
  <c r="D36" i="105"/>
  <c r="L40" i="104"/>
  <c r="L39" i="104"/>
  <c r="L38" i="104"/>
  <c r="L37" i="104"/>
  <c r="L43" i="104"/>
  <c r="AJ64" i="124"/>
  <c r="AK53" i="124" s="1"/>
  <c r="AK95" i="103"/>
  <c r="AK84" i="103"/>
  <c r="AK83" i="103"/>
  <c r="AK91" i="103"/>
  <c r="AK86" i="103"/>
  <c r="AK87" i="103"/>
  <c r="BF64" i="124"/>
  <c r="BG56" i="124" s="1"/>
  <c r="BG95" i="103"/>
  <c r="BG94" i="103"/>
  <c r="BG93" i="103"/>
  <c r="BG92" i="103"/>
  <c r="BG91" i="103"/>
  <c r="BG90" i="103"/>
  <c r="BG83" i="103"/>
  <c r="L37" i="106"/>
  <c r="L41" i="106"/>
  <c r="L40" i="106"/>
  <c r="L38" i="106"/>
  <c r="L43" i="106"/>
  <c r="L39" i="106"/>
  <c r="L42" i="106"/>
  <c r="O64" i="124"/>
  <c r="P56" i="124" s="1"/>
  <c r="P95" i="103"/>
  <c r="P94" i="103"/>
  <c r="P93" i="103"/>
  <c r="P92" i="103"/>
  <c r="C11" i="124"/>
  <c r="D39" i="103"/>
  <c r="D40" i="103"/>
  <c r="D42" i="103"/>
  <c r="D38" i="110"/>
  <c r="D36" i="110"/>
  <c r="D39" i="110"/>
  <c r="D42" i="110"/>
  <c r="D40" i="110"/>
  <c r="D41" i="110"/>
  <c r="AK89" i="109"/>
  <c r="P54" i="109"/>
  <c r="H52" i="109"/>
  <c r="D51" i="109"/>
  <c r="X85" i="107"/>
  <c r="AK90" i="107"/>
  <c r="AK89" i="107"/>
  <c r="AK88" i="107"/>
  <c r="AK87" i="107"/>
  <c r="AK85" i="107"/>
  <c r="AK83" i="107"/>
  <c r="AK95" i="107"/>
  <c r="D84" i="107"/>
  <c r="AK59" i="107"/>
  <c r="AK56" i="107"/>
  <c r="AB42" i="107"/>
  <c r="AB39" i="107"/>
  <c r="AG100" i="105"/>
  <c r="AG97" i="105"/>
  <c r="AG96" i="105"/>
  <c r="AG101" i="105"/>
  <c r="AX93" i="105"/>
  <c r="AG92" i="105"/>
  <c r="BC90" i="105"/>
  <c r="H86" i="105"/>
  <c r="H58" i="105"/>
  <c r="BE56" i="105"/>
  <c r="Y51" i="105"/>
  <c r="AJ40" i="105"/>
  <c r="L91" i="103"/>
  <c r="P90" i="103"/>
  <c r="AT87" i="103"/>
  <c r="D87" i="103"/>
  <c r="BK85" i="103"/>
  <c r="BG84" i="103"/>
  <c r="K38" i="124"/>
  <c r="L27" i="124" s="1"/>
  <c r="L69" i="103"/>
  <c r="G32" i="124"/>
  <c r="H28" i="124" s="1"/>
  <c r="H63" i="103"/>
  <c r="K12" i="124"/>
  <c r="L9" i="124" s="1"/>
  <c r="L43" i="103"/>
  <c r="L39" i="103"/>
  <c r="L38" i="103"/>
  <c r="L40" i="103"/>
  <c r="G7" i="124"/>
  <c r="AJ37" i="106"/>
  <c r="AB37" i="106"/>
  <c r="AN36" i="106"/>
  <c r="AF36" i="106"/>
  <c r="AB46" i="106"/>
  <c r="AB39" i="106"/>
  <c r="AB41" i="106"/>
  <c r="AJ39" i="106"/>
  <c r="AJ38" i="106"/>
  <c r="AB44" i="106"/>
  <c r="AB38" i="106"/>
  <c r="AN40" i="106"/>
  <c r="H93" i="105"/>
  <c r="L64" i="105"/>
  <c r="BA52" i="105"/>
  <c r="AF38" i="105"/>
  <c r="AJ39" i="104"/>
  <c r="AB39" i="104"/>
  <c r="AJ38" i="104"/>
  <c r="AB38" i="104"/>
  <c r="AJ37" i="104"/>
  <c r="AB37" i="104"/>
  <c r="AN36" i="104"/>
  <c r="AF36" i="104"/>
  <c r="AB46" i="104"/>
  <c r="AB45" i="104"/>
  <c r="AB40" i="104"/>
  <c r="AB42" i="104"/>
  <c r="AB43" i="104"/>
  <c r="S64" i="124"/>
  <c r="T63" i="124" s="1"/>
  <c r="T95" i="103"/>
  <c r="T89" i="103"/>
  <c r="T87" i="103"/>
  <c r="T83" i="103"/>
  <c r="X87" i="103"/>
  <c r="X94" i="109"/>
  <c r="H92" i="109"/>
  <c r="BC90" i="109"/>
  <c r="AX85" i="109"/>
  <c r="AT84" i="109"/>
  <c r="BA57" i="109"/>
  <c r="BA56" i="109"/>
  <c r="AO55" i="109"/>
  <c r="P36" i="108"/>
  <c r="P40" i="108"/>
  <c r="BC86" i="107"/>
  <c r="AG58" i="107"/>
  <c r="AS54" i="107"/>
  <c r="AG52" i="107"/>
  <c r="AB44" i="107"/>
  <c r="AN38" i="106"/>
  <c r="D103" i="105"/>
  <c r="AX97" i="105"/>
  <c r="BC92" i="105"/>
  <c r="T89" i="105"/>
  <c r="BG87" i="105"/>
  <c r="AB85" i="105"/>
  <c r="X84" i="105"/>
  <c r="T83" i="105"/>
  <c r="Y64" i="105"/>
  <c r="L62" i="105"/>
  <c r="L60" i="105"/>
  <c r="H57" i="105"/>
  <c r="BA54" i="105"/>
  <c r="L39" i="105"/>
  <c r="AF40" i="104"/>
  <c r="AO73" i="103"/>
  <c r="AW68" i="103"/>
  <c r="AO66" i="103"/>
  <c r="AO64" i="103"/>
  <c r="AW62" i="103"/>
  <c r="L59" i="103"/>
  <c r="AK55" i="103"/>
  <c r="AW52" i="103"/>
  <c r="AK51" i="103"/>
  <c r="D41" i="103"/>
  <c r="D38" i="103"/>
  <c r="AB36" i="103"/>
  <c r="AC56" i="111"/>
  <c r="H54" i="111"/>
  <c r="AS52" i="111"/>
  <c r="BG87" i="109"/>
  <c r="L62" i="109"/>
  <c r="AN40" i="109"/>
  <c r="H56" i="107"/>
  <c r="AS52" i="107"/>
  <c r="AG87" i="105"/>
  <c r="L53" i="105"/>
  <c r="BA51" i="111"/>
  <c r="AK60" i="109"/>
  <c r="L58" i="109"/>
  <c r="BE54" i="107"/>
  <c r="AW53" i="107"/>
  <c r="AB43" i="107"/>
  <c r="AJ39" i="107"/>
  <c r="AG91" i="105"/>
  <c r="BC86" i="105"/>
  <c r="AX83" i="105"/>
  <c r="AK66" i="105"/>
  <c r="AG56" i="105"/>
  <c r="L42" i="105"/>
  <c r="H55" i="104"/>
  <c r="D37" i="104"/>
  <c r="D42" i="104"/>
  <c r="D41" i="104"/>
  <c r="AB26" i="124"/>
  <c r="AC57" i="103"/>
  <c r="S24" i="124"/>
  <c r="T55" i="103"/>
  <c r="BC98" i="119"/>
  <c r="AO90" i="119"/>
  <c r="AO89" i="119"/>
  <c r="AO88" i="119"/>
  <c r="AO87" i="119"/>
  <c r="AO85" i="119"/>
  <c r="AO95" i="119"/>
  <c r="BC90" i="119"/>
  <c r="AO86" i="119"/>
  <c r="BI53" i="120"/>
  <c r="AG95" i="119"/>
  <c r="AW69" i="119"/>
  <c r="AW64" i="119"/>
  <c r="AF40" i="121"/>
  <c r="BI54" i="121"/>
  <c r="AR36" i="120"/>
  <c r="AR39" i="120"/>
  <c r="L36" i="120"/>
  <c r="L43" i="120"/>
  <c r="X37" i="120"/>
  <c r="X39" i="120"/>
  <c r="X38" i="120"/>
  <c r="AT100" i="119"/>
  <c r="AX96" i="119"/>
  <c r="AT94" i="119"/>
  <c r="AT93" i="119"/>
  <c r="AT86" i="119"/>
  <c r="AX85" i="119"/>
  <c r="AT84" i="119"/>
  <c r="AT89" i="119"/>
  <c r="AX83" i="119"/>
  <c r="AO71" i="119"/>
  <c r="AO59" i="119"/>
  <c r="AO55" i="119"/>
  <c r="Y66" i="119"/>
  <c r="Y54" i="119"/>
  <c r="Y52" i="119"/>
  <c r="Y59" i="119"/>
  <c r="AB44" i="119"/>
  <c r="AK94" i="118"/>
  <c r="AK93" i="118"/>
  <c r="AK92" i="118"/>
  <c r="AK91" i="118"/>
  <c r="AK95" i="118"/>
  <c r="AK90" i="118"/>
  <c r="AK89" i="118"/>
  <c r="AK88" i="118"/>
  <c r="AK87" i="118"/>
  <c r="AK85" i="118"/>
  <c r="AW70" i="117"/>
  <c r="L43" i="117"/>
  <c r="L37" i="117"/>
  <c r="L36" i="117"/>
  <c r="BA63" i="119"/>
  <c r="BA53" i="119"/>
  <c r="BA51" i="119"/>
  <c r="BA56" i="119"/>
  <c r="BA55" i="119"/>
  <c r="P36" i="118"/>
  <c r="P40" i="118"/>
  <c r="P37" i="118"/>
  <c r="AS54" i="119"/>
  <c r="AC57" i="119"/>
  <c r="AC56" i="119"/>
  <c r="AC55" i="119"/>
  <c r="AC53" i="119"/>
  <c r="AC51" i="119"/>
  <c r="BG90" i="118"/>
  <c r="BG95" i="118"/>
  <c r="BG94" i="118"/>
  <c r="BG93" i="118"/>
  <c r="BG92" i="118"/>
  <c r="BG91" i="118"/>
  <c r="BG89" i="118"/>
  <c r="BG88" i="118"/>
  <c r="BG87" i="118"/>
  <c r="BG86" i="118"/>
  <c r="BG84" i="118"/>
  <c r="Y65" i="117"/>
  <c r="Y63" i="117"/>
  <c r="Y61" i="117"/>
  <c r="Y60" i="117"/>
  <c r="Y58" i="117"/>
  <c r="Y57" i="117"/>
  <c r="Y56" i="117"/>
  <c r="Y66" i="117"/>
  <c r="L86" i="118"/>
  <c r="BA56" i="118"/>
  <c r="T52" i="118"/>
  <c r="P59" i="117"/>
  <c r="P60" i="117"/>
  <c r="P55" i="117"/>
  <c r="H54" i="117"/>
  <c r="BE51" i="117"/>
  <c r="AG52" i="118"/>
  <c r="L67" i="117"/>
  <c r="L61" i="117"/>
  <c r="AC55" i="117"/>
  <c r="P53" i="117"/>
  <c r="H52" i="117"/>
  <c r="AK67" i="117"/>
  <c r="AK66" i="117"/>
  <c r="AK64" i="117"/>
  <c r="AK62" i="117"/>
  <c r="AK60" i="117"/>
  <c r="AK58" i="117"/>
  <c r="L39" i="117"/>
  <c r="L43" i="116"/>
  <c r="L37" i="116"/>
  <c r="L36" i="116"/>
  <c r="D54" i="118"/>
  <c r="Y64" i="117"/>
  <c r="H60" i="117"/>
  <c r="AS53" i="117"/>
  <c r="AK52" i="117"/>
  <c r="AG51" i="117"/>
  <c r="L41" i="117"/>
  <c r="AF40" i="117"/>
  <c r="BH54" i="115"/>
  <c r="BG85" i="118"/>
  <c r="AG59" i="118"/>
  <c r="D58" i="118"/>
  <c r="BA51" i="118"/>
  <c r="AK61" i="117"/>
  <c r="P57" i="117"/>
  <c r="AS54" i="117"/>
  <c r="AG52" i="117"/>
  <c r="AS51" i="117"/>
  <c r="L38" i="117"/>
  <c r="AW66" i="116"/>
  <c r="AK63" i="116"/>
  <c r="D61" i="116"/>
  <c r="Y59" i="116"/>
  <c r="AK56" i="116"/>
  <c r="P53" i="116"/>
  <c r="AB43" i="116"/>
  <c r="AF39" i="116"/>
  <c r="AW67" i="116"/>
  <c r="AW61" i="116"/>
  <c r="AO59" i="116"/>
  <c r="AW56" i="116"/>
  <c r="AO55" i="116"/>
  <c r="Y52" i="116"/>
  <c r="AK51" i="116"/>
  <c r="D51" i="116"/>
  <c r="AB39" i="116"/>
  <c r="BH56" i="115"/>
  <c r="L97" i="114"/>
  <c r="P38" i="114"/>
  <c r="AB46" i="113"/>
  <c r="AJ37" i="113"/>
  <c r="AB37" i="113"/>
  <c r="AN36" i="113"/>
  <c r="AF36" i="113"/>
  <c r="AB36" i="113"/>
  <c r="AF37" i="113"/>
  <c r="AJ36" i="113"/>
  <c r="AN37" i="113"/>
  <c r="AS63" i="111"/>
  <c r="AS61" i="111"/>
  <c r="AS59" i="111"/>
  <c r="P40" i="111"/>
  <c r="BH53" i="111"/>
  <c r="BH51" i="111"/>
  <c r="P37" i="111"/>
  <c r="P36" i="111"/>
  <c r="BH52" i="111"/>
  <c r="AK66" i="116"/>
  <c r="AK59" i="116"/>
  <c r="H58" i="116"/>
  <c r="AK55" i="116"/>
  <c r="H53" i="116"/>
  <c r="D52" i="116"/>
  <c r="L42" i="116"/>
  <c r="AF38" i="116"/>
  <c r="BI54" i="116"/>
  <c r="BE51" i="115"/>
  <c r="AN37" i="115"/>
  <c r="AF37" i="115"/>
  <c r="AJ36" i="115"/>
  <c r="AB36" i="115"/>
  <c r="AB46" i="115"/>
  <c r="AB42" i="115"/>
  <c r="AN38" i="115"/>
  <c r="AF39" i="115"/>
  <c r="AB43" i="115"/>
  <c r="AN39" i="115"/>
  <c r="AB45" i="115"/>
  <c r="AB40" i="115"/>
  <c r="AF38" i="115"/>
  <c r="AN40" i="115"/>
  <c r="D37" i="114"/>
  <c r="D42" i="114"/>
  <c r="D38" i="114"/>
  <c r="D36" i="114"/>
  <c r="H63" i="112"/>
  <c r="H58" i="112"/>
  <c r="H54" i="112"/>
  <c r="H57" i="112"/>
  <c r="H56" i="112"/>
  <c r="H62" i="112"/>
  <c r="H60" i="112"/>
  <c r="H52" i="112"/>
  <c r="AK62" i="116"/>
  <c r="AS60" i="116"/>
  <c r="H59" i="116"/>
  <c r="AO57" i="116"/>
  <c r="Y56" i="116"/>
  <c r="P55" i="116"/>
  <c r="H54" i="116"/>
  <c r="D53" i="116"/>
  <c r="P52" i="116"/>
  <c r="AS51" i="116"/>
  <c r="AB38" i="116"/>
  <c r="AB39" i="115"/>
  <c r="BK90" i="113"/>
  <c r="BK85" i="113"/>
  <c r="BK83" i="113"/>
  <c r="BK95" i="113"/>
  <c r="BK94" i="113"/>
  <c r="BK93" i="113"/>
  <c r="BK92" i="113"/>
  <c r="BK91" i="113"/>
  <c r="BK89" i="113"/>
  <c r="AO74" i="113"/>
  <c r="AO72" i="113"/>
  <c r="AW69" i="113"/>
  <c r="AO68" i="113"/>
  <c r="AW67" i="113"/>
  <c r="AW66" i="113"/>
  <c r="AO65" i="113"/>
  <c r="AW64" i="113"/>
  <c r="AW63" i="113"/>
  <c r="AO63" i="113"/>
  <c r="AW61" i="113"/>
  <c r="AO61" i="113"/>
  <c r="AW59" i="113"/>
  <c r="AO59" i="113"/>
  <c r="AW57" i="113"/>
  <c r="AO57" i="113"/>
  <c r="AO75" i="113"/>
  <c r="AG59" i="113"/>
  <c r="AG57" i="113"/>
  <c r="AG60" i="113"/>
  <c r="BA56" i="114"/>
  <c r="AC54" i="114"/>
  <c r="T52" i="114"/>
  <c r="BK87" i="113"/>
  <c r="AO71" i="113"/>
  <c r="AO64" i="113"/>
  <c r="AS59" i="113"/>
  <c r="P58" i="113"/>
  <c r="Y55" i="113"/>
  <c r="BA53" i="113"/>
  <c r="AS52" i="113"/>
  <c r="AB42" i="113"/>
  <c r="L39" i="113"/>
  <c r="BC96" i="111"/>
  <c r="T85" i="111"/>
  <c r="D59" i="111"/>
  <c r="Y56" i="111"/>
  <c r="D54" i="111"/>
  <c r="BE52" i="111"/>
  <c r="AN37" i="111"/>
  <c r="AF37" i="111"/>
  <c r="AJ36" i="111"/>
  <c r="AB36" i="111"/>
  <c r="AB46" i="111"/>
  <c r="AF36" i="111"/>
  <c r="AB37" i="111"/>
  <c r="AN36" i="111"/>
  <c r="AJ37" i="111"/>
  <c r="AF39" i="111"/>
  <c r="AK65" i="110"/>
  <c r="AK63" i="110"/>
  <c r="AK61" i="110"/>
  <c r="AK66" i="110"/>
  <c r="AK58" i="110"/>
  <c r="AK64" i="110"/>
  <c r="AK62" i="110"/>
  <c r="AK56" i="110"/>
  <c r="AK55" i="110"/>
  <c r="AK51" i="110"/>
  <c r="AK57" i="110"/>
  <c r="AK67" i="110"/>
  <c r="AK60" i="110"/>
  <c r="AK53" i="110"/>
  <c r="AK59" i="110"/>
  <c r="BC84" i="113"/>
  <c r="AO62" i="113"/>
  <c r="AW56" i="113"/>
  <c r="BE54" i="113"/>
  <c r="AW53" i="113"/>
  <c r="AO52" i="113"/>
  <c r="AG51" i="113"/>
  <c r="L41" i="113"/>
  <c r="AF38" i="113"/>
  <c r="H51" i="112"/>
  <c r="AS62" i="111"/>
  <c r="BA56" i="111"/>
  <c r="AG54" i="111"/>
  <c r="Y53" i="111"/>
  <c r="T52" i="111"/>
  <c r="AB40" i="111"/>
  <c r="D39" i="111"/>
  <c r="AG101" i="109"/>
  <c r="AG99" i="109"/>
  <c r="AG98" i="109"/>
  <c r="AG90" i="109"/>
  <c r="AG89" i="109"/>
  <c r="AG88" i="109"/>
  <c r="AG87" i="109"/>
  <c r="BH55" i="109"/>
  <c r="X39" i="109"/>
  <c r="X37" i="109"/>
  <c r="X36" i="109"/>
  <c r="AS56" i="114"/>
  <c r="AG55" i="114"/>
  <c r="T54" i="114"/>
  <c r="AG87" i="113"/>
  <c r="AW65" i="113"/>
  <c r="AW60" i="113"/>
  <c r="AW58" i="113"/>
  <c r="D57" i="113"/>
  <c r="AW55" i="113"/>
  <c r="AC53" i="113"/>
  <c r="T52" i="113"/>
  <c r="L38" i="113"/>
  <c r="H53" i="112"/>
  <c r="BH55" i="112"/>
  <c r="AO63" i="111"/>
  <c r="AW58" i="111"/>
  <c r="AG57" i="111"/>
  <c r="BA53" i="111"/>
  <c r="AW52" i="111"/>
  <c r="AO51" i="111"/>
  <c r="H51" i="111"/>
  <c r="AN39" i="111"/>
  <c r="BA63" i="108"/>
  <c r="BA59" i="108"/>
  <c r="BA57" i="108"/>
  <c r="BA56" i="108"/>
  <c r="BA55" i="108"/>
  <c r="BA54" i="108"/>
  <c r="BA58" i="108"/>
  <c r="BA52" i="108"/>
  <c r="AC57" i="108"/>
  <c r="AC56" i="108"/>
  <c r="AC52" i="108"/>
  <c r="AC54" i="108"/>
  <c r="AG59" i="114"/>
  <c r="AS55" i="114"/>
  <c r="AS53" i="114"/>
  <c r="T51" i="114"/>
  <c r="BK84" i="113"/>
  <c r="AW62" i="113"/>
  <c r="BE56" i="113"/>
  <c r="AS55" i="113"/>
  <c r="AG54" i="113"/>
  <c r="H51" i="113"/>
  <c r="AN40" i="113"/>
  <c r="AR36" i="112"/>
  <c r="AR39" i="112"/>
  <c r="L36" i="112"/>
  <c r="L43" i="112"/>
  <c r="X37" i="112"/>
  <c r="X39" i="112"/>
  <c r="X38" i="112"/>
  <c r="L98" i="111"/>
  <c r="P94" i="111"/>
  <c r="AT100" i="111"/>
  <c r="AX96" i="111"/>
  <c r="AT94" i="111"/>
  <c r="AT93" i="111"/>
  <c r="AT86" i="111"/>
  <c r="AX85" i="111"/>
  <c r="AT84" i="111"/>
  <c r="AX83" i="111"/>
  <c r="AT89" i="111"/>
  <c r="D62" i="111"/>
  <c r="AS58" i="111"/>
  <c r="AG96" i="109"/>
  <c r="AB97" i="109"/>
  <c r="AB85" i="109"/>
  <c r="X84" i="109"/>
  <c r="AK83" i="109"/>
  <c r="AS61" i="109"/>
  <c r="BA59" i="109"/>
  <c r="AG58" i="109"/>
  <c r="H57" i="109"/>
  <c r="BA55" i="109"/>
  <c r="AC54" i="109"/>
  <c r="T52" i="109"/>
  <c r="P51" i="109"/>
  <c r="AF40" i="109"/>
  <c r="AJ38" i="109"/>
  <c r="X36" i="108"/>
  <c r="X39" i="108"/>
  <c r="AG53" i="110"/>
  <c r="AN37" i="110"/>
  <c r="AF37" i="110"/>
  <c r="AJ36" i="110"/>
  <c r="AB36" i="110"/>
  <c r="AB46" i="110"/>
  <c r="AF39" i="110"/>
  <c r="AB43" i="110"/>
  <c r="AN39" i="110"/>
  <c r="AB45" i="110"/>
  <c r="AB40" i="110"/>
  <c r="AF38" i="110"/>
  <c r="AN38" i="110"/>
  <c r="AB42" i="110"/>
  <c r="AN40" i="110"/>
  <c r="L100" i="109"/>
  <c r="AK90" i="109"/>
  <c r="D103" i="109"/>
  <c r="D97" i="109"/>
  <c r="D89" i="109"/>
  <c r="AG86" i="109"/>
  <c r="X85" i="109"/>
  <c r="T84" i="109"/>
  <c r="AK63" i="109"/>
  <c r="D57" i="109"/>
  <c r="AK53" i="109"/>
  <c r="AG52" i="109"/>
  <c r="AC51" i="109"/>
  <c r="L41" i="109"/>
  <c r="AB39" i="109"/>
  <c r="D55" i="108"/>
  <c r="T51" i="108"/>
  <c r="H37" i="108"/>
  <c r="D37" i="108"/>
  <c r="D42" i="108"/>
  <c r="AX85" i="107"/>
  <c r="AT84" i="107"/>
  <c r="BG95" i="107"/>
  <c r="BG94" i="107"/>
  <c r="BG93" i="107"/>
  <c r="BG92" i="107"/>
  <c r="BG91" i="107"/>
  <c r="BG89" i="107"/>
  <c r="BG88" i="107"/>
  <c r="BG87" i="107"/>
  <c r="BG86" i="107"/>
  <c r="BG84" i="107"/>
  <c r="X99" i="107"/>
  <c r="X94" i="107"/>
  <c r="X93" i="107"/>
  <c r="X89" i="107"/>
  <c r="X88" i="107"/>
  <c r="X87" i="107"/>
  <c r="X86" i="107"/>
  <c r="AB85" i="107"/>
  <c r="X84" i="107"/>
  <c r="AB83" i="107"/>
  <c r="L68" i="107"/>
  <c r="AK67" i="107"/>
  <c r="AK66" i="107"/>
  <c r="AK64" i="107"/>
  <c r="AK62" i="107"/>
  <c r="AK60" i="107"/>
  <c r="X39" i="107"/>
  <c r="X37" i="107"/>
  <c r="X36" i="107"/>
  <c r="D102" i="105"/>
  <c r="D96" i="105"/>
  <c r="D89" i="105"/>
  <c r="AB46" i="105"/>
  <c r="AJ37" i="105"/>
  <c r="AB37" i="105"/>
  <c r="AN36" i="105"/>
  <c r="AF36" i="105"/>
  <c r="AN37" i="105"/>
  <c r="AF37" i="105"/>
  <c r="AJ36" i="105"/>
  <c r="AB36" i="105"/>
  <c r="AS70" i="124"/>
  <c r="AT101" i="103"/>
  <c r="AB43" i="111"/>
  <c r="AB39" i="110"/>
  <c r="D102" i="109"/>
  <c r="AX95" i="109"/>
  <c r="T85" i="109"/>
  <c r="AB83" i="109"/>
  <c r="AK61" i="109"/>
  <c r="AS59" i="109"/>
  <c r="P58" i="109"/>
  <c r="BE56" i="109"/>
  <c r="AS55" i="109"/>
  <c r="AK54" i="109"/>
  <c r="AG53" i="109"/>
  <c r="AC52" i="109"/>
  <c r="AB44" i="109"/>
  <c r="BA53" i="108"/>
  <c r="AC51" i="108"/>
  <c r="D40" i="108"/>
  <c r="AT93" i="107"/>
  <c r="AO90" i="107"/>
  <c r="AS62" i="107"/>
  <c r="AS60" i="107"/>
  <c r="AS63" i="107"/>
  <c r="AK61" i="107"/>
  <c r="BC98" i="109"/>
  <c r="X95" i="109"/>
  <c r="AK66" i="109"/>
  <c r="AS53" i="107"/>
  <c r="L36" i="107"/>
  <c r="L43" i="107"/>
  <c r="L37" i="107"/>
  <c r="L39" i="107"/>
  <c r="X38" i="106"/>
  <c r="H96" i="105"/>
  <c r="BC91" i="105"/>
  <c r="D87" i="105"/>
  <c r="BC85" i="105"/>
  <c r="AX84" i="105"/>
  <c r="AT83" i="105"/>
  <c r="Y53" i="105"/>
  <c r="L51" i="105"/>
  <c r="D41" i="105"/>
  <c r="AB38" i="105"/>
  <c r="AK94" i="103"/>
  <c r="D104" i="105"/>
  <c r="BC84" i="105"/>
  <c r="L61" i="105"/>
  <c r="S10" i="124"/>
  <c r="T41" i="103"/>
  <c r="AJ37" i="110"/>
  <c r="AF36" i="110"/>
  <c r="AW69" i="109"/>
  <c r="BE52" i="109"/>
  <c r="BA51" i="109"/>
  <c r="AS55" i="108"/>
  <c r="D39" i="108"/>
  <c r="H85" i="107"/>
  <c r="AK57" i="107"/>
  <c r="BE53" i="107"/>
  <c r="AS51" i="107"/>
  <c r="L41" i="107"/>
  <c r="D39" i="107"/>
  <c r="AT101" i="105"/>
  <c r="H92" i="105"/>
  <c r="D86" i="105"/>
  <c r="L66" i="105"/>
  <c r="Y63" i="105"/>
  <c r="D61" i="105"/>
  <c r="L59" i="105"/>
  <c r="Y54" i="105"/>
  <c r="T53" i="105"/>
  <c r="L52" i="105"/>
  <c r="H51" i="105"/>
  <c r="AN38" i="105"/>
  <c r="H51" i="104"/>
  <c r="C58" i="124"/>
  <c r="D66" i="124" s="1"/>
  <c r="D102" i="103"/>
  <c r="D96" i="103"/>
  <c r="H95" i="103"/>
  <c r="H94" i="103"/>
  <c r="H93" i="103"/>
  <c r="H92" i="103"/>
  <c r="D89" i="103"/>
  <c r="H85" i="103"/>
  <c r="D84" i="103"/>
  <c r="D83" i="103"/>
  <c r="D86" i="103"/>
  <c r="BG53" i="124"/>
  <c r="X101" i="105"/>
  <c r="BG91" i="105"/>
  <c r="H62" i="105"/>
  <c r="AF40" i="105"/>
  <c r="BH57" i="104"/>
  <c r="BI52" i="104" s="1"/>
  <c r="AF70" i="124"/>
  <c r="AG67" i="124" s="1"/>
  <c r="AG100" i="103"/>
  <c r="AG97" i="103"/>
  <c r="AG96" i="103"/>
  <c r="AG95" i="103"/>
  <c r="AG94" i="103"/>
  <c r="AG93" i="103"/>
  <c r="AG92" i="103"/>
  <c r="AG101" i="103"/>
  <c r="AG88" i="103"/>
  <c r="AG85" i="103"/>
  <c r="X35" i="124"/>
  <c r="Y26" i="124" s="1"/>
  <c r="Y66" i="103"/>
  <c r="P90" i="109"/>
  <c r="P95" i="109"/>
  <c r="H94" i="109"/>
  <c r="P93" i="109"/>
  <c r="H96" i="109"/>
  <c r="T90" i="109"/>
  <c r="AG85" i="109"/>
  <c r="AB84" i="109"/>
  <c r="X83" i="109"/>
  <c r="AK57" i="109"/>
  <c r="AK56" i="109"/>
  <c r="Y55" i="109"/>
  <c r="AR37" i="108"/>
  <c r="AR38" i="108"/>
  <c r="AR39" i="108"/>
  <c r="L37" i="108"/>
  <c r="L41" i="108"/>
  <c r="L40" i="108"/>
  <c r="L38" i="108"/>
  <c r="L43" i="108"/>
  <c r="L39" i="108"/>
  <c r="L42" i="108"/>
  <c r="AO60" i="107"/>
  <c r="AW56" i="107"/>
  <c r="AK55" i="107"/>
  <c r="AC54" i="107"/>
  <c r="T53" i="107"/>
  <c r="Y65" i="107"/>
  <c r="Y63" i="107"/>
  <c r="Y61" i="107"/>
  <c r="Y60" i="107"/>
  <c r="Y66" i="107"/>
  <c r="L42" i="107"/>
  <c r="AB38" i="107"/>
  <c r="AB42" i="106"/>
  <c r="D38" i="106"/>
  <c r="D97" i="105"/>
  <c r="AT93" i="105"/>
  <c r="T92" i="105"/>
  <c r="AO90" i="105"/>
  <c r="BG88" i="105"/>
  <c r="T86" i="105"/>
  <c r="H84" i="105"/>
  <c r="D83" i="105"/>
  <c r="Y58" i="105"/>
  <c r="BA56" i="105"/>
  <c r="Y52" i="105"/>
  <c r="AB40" i="105"/>
  <c r="AJ38" i="105"/>
  <c r="BB70" i="124"/>
  <c r="BC59" i="124" s="1"/>
  <c r="BC100" i="103"/>
  <c r="BC98" i="103"/>
  <c r="BC97" i="103"/>
  <c r="BC96" i="103"/>
  <c r="BC101" i="103"/>
  <c r="BC91" i="103"/>
  <c r="BC89" i="103"/>
  <c r="BC87" i="103"/>
  <c r="H96" i="103"/>
  <c r="BK94" i="103"/>
  <c r="BC93" i="103"/>
  <c r="T93" i="103"/>
  <c r="AK92" i="103"/>
  <c r="T91" i="103"/>
  <c r="AG90" i="103"/>
  <c r="BK88" i="103"/>
  <c r="T88" i="103"/>
  <c r="BK86" i="103"/>
  <c r="AK85" i="103"/>
  <c r="D85" i="103"/>
  <c r="AG84" i="103"/>
  <c r="BK83" i="103"/>
  <c r="AG83" i="103"/>
  <c r="AO71" i="103"/>
  <c r="L68" i="103"/>
  <c r="AW65" i="103"/>
  <c r="Y64" i="103"/>
  <c r="AO62" i="103"/>
  <c r="AW60" i="103"/>
  <c r="AK57" i="103"/>
  <c r="H56" i="103"/>
  <c r="AW54" i="103"/>
  <c r="L53" i="103"/>
  <c r="H52" i="103"/>
  <c r="AB45" i="103"/>
  <c r="AB40" i="103"/>
  <c r="W8" i="124"/>
  <c r="X39" i="103"/>
  <c r="X38" i="103"/>
  <c r="H37" i="103"/>
  <c r="AS57" i="111"/>
  <c r="BE54" i="111"/>
  <c r="AW70" i="111"/>
  <c r="L68" i="111"/>
  <c r="L67" i="111"/>
  <c r="L65" i="111"/>
  <c r="L63" i="111"/>
  <c r="L61" i="111"/>
  <c r="L69" i="111"/>
  <c r="D60" i="109"/>
  <c r="L40" i="109"/>
  <c r="D51" i="108"/>
  <c r="AW55" i="107"/>
  <c r="AR37" i="106"/>
  <c r="AR38" i="106"/>
  <c r="AR39" i="106"/>
  <c r="AS61" i="105"/>
  <c r="BE55" i="105"/>
  <c r="BE51" i="104"/>
  <c r="AN64" i="124"/>
  <c r="AO55" i="124" s="1"/>
  <c r="AO95" i="103"/>
  <c r="AO94" i="103"/>
  <c r="AO93" i="103"/>
  <c r="AO92" i="103"/>
  <c r="AO91" i="103"/>
  <c r="AO88" i="103"/>
  <c r="AO85" i="103"/>
  <c r="AO90" i="103"/>
  <c r="AS62" i="109"/>
  <c r="AO59" i="109"/>
  <c r="AJ39" i="109"/>
  <c r="Y57" i="107"/>
  <c r="AO54" i="107"/>
  <c r="AC52" i="107"/>
  <c r="AB41" i="107"/>
  <c r="AN38" i="107"/>
  <c r="P94" i="105"/>
  <c r="AG86" i="105"/>
  <c r="AX86" i="105"/>
  <c r="Y57" i="105"/>
  <c r="Y55" i="105"/>
  <c r="AN39" i="105"/>
  <c r="L42" i="104"/>
  <c r="L90" i="103"/>
  <c r="AR32" i="124"/>
  <c r="AS31" i="124" s="1"/>
  <c r="AS63" i="103"/>
  <c r="P83" i="103"/>
  <c r="BC101" i="119"/>
  <c r="BC99" i="119"/>
  <c r="BC95" i="119"/>
  <c r="BC94" i="119"/>
  <c r="BC93" i="119"/>
  <c r="BC92" i="119"/>
  <c r="BC91" i="119"/>
  <c r="BC89" i="119"/>
  <c r="BC88" i="119"/>
  <c r="BC87" i="119"/>
  <c r="BC86" i="119"/>
  <c r="BC84" i="119"/>
  <c r="T95" i="119"/>
  <c r="T94" i="119"/>
  <c r="T93" i="119"/>
  <c r="T92" i="119"/>
  <c r="T91" i="119"/>
  <c r="T89" i="119"/>
  <c r="T88" i="119"/>
  <c r="T87" i="119"/>
  <c r="T86" i="119"/>
  <c r="T84" i="119"/>
  <c r="BI55" i="121"/>
  <c r="BC100" i="119"/>
  <c r="AO92" i="119"/>
  <c r="X100" i="119"/>
  <c r="AB96" i="119"/>
  <c r="AB95" i="119"/>
  <c r="AB94" i="119"/>
  <c r="AB93" i="119"/>
  <c r="X85" i="119"/>
  <c r="AB84" i="119"/>
  <c r="X89" i="119"/>
  <c r="AG101" i="119"/>
  <c r="AG99" i="119"/>
  <c r="AG98" i="119"/>
  <c r="AG90" i="119"/>
  <c r="AG89" i="119"/>
  <c r="AG88" i="119"/>
  <c r="AG87" i="119"/>
  <c r="AG85" i="119"/>
  <c r="T94" i="118"/>
  <c r="T93" i="118"/>
  <c r="T92" i="118"/>
  <c r="T91" i="118"/>
  <c r="T89" i="118"/>
  <c r="T88" i="118"/>
  <c r="T95" i="118"/>
  <c r="T90" i="118"/>
  <c r="T85" i="118"/>
  <c r="AB46" i="119"/>
  <c r="AN37" i="119"/>
  <c r="AF37" i="119"/>
  <c r="AJ36" i="119"/>
  <c r="AB36" i="119"/>
  <c r="AB43" i="119"/>
  <c r="AB45" i="119"/>
  <c r="AF38" i="119"/>
  <c r="AJ37" i="119"/>
  <c r="AB37" i="119"/>
  <c r="AN36" i="119"/>
  <c r="AF36" i="119"/>
  <c r="AB40" i="119"/>
  <c r="AF39" i="119"/>
  <c r="AN38" i="119"/>
  <c r="AJ38" i="119"/>
  <c r="H63" i="117"/>
  <c r="H61" i="117"/>
  <c r="H59" i="117"/>
  <c r="AR39" i="117"/>
  <c r="AR37" i="117"/>
  <c r="AR36" i="117"/>
  <c r="AO75" i="119"/>
  <c r="AO58" i="119"/>
  <c r="AO54" i="119"/>
  <c r="AO52" i="119"/>
  <c r="AW54" i="119"/>
  <c r="AW52" i="119"/>
  <c r="AO95" i="118"/>
  <c r="AO90" i="118"/>
  <c r="AO89" i="118"/>
  <c r="AO88" i="118"/>
  <c r="AO87" i="118"/>
  <c r="AO94" i="118"/>
  <c r="AO93" i="118"/>
  <c r="AO92" i="118"/>
  <c r="AO91" i="118"/>
  <c r="AO86" i="118"/>
  <c r="AO84" i="118"/>
  <c r="X36" i="118"/>
  <c r="X39" i="118"/>
  <c r="X37" i="118"/>
  <c r="AW60" i="119"/>
  <c r="AN40" i="119"/>
  <c r="AG58" i="117"/>
  <c r="BE54" i="117"/>
  <c r="AS52" i="117"/>
  <c r="AN39" i="119"/>
  <c r="L84" i="118"/>
  <c r="AG56" i="118"/>
  <c r="BA53" i="118"/>
  <c r="AS57" i="117"/>
  <c r="L55" i="117"/>
  <c r="BA58" i="117"/>
  <c r="BA63" i="117"/>
  <c r="AR39" i="116"/>
  <c r="AR37" i="116"/>
  <c r="AR36" i="116"/>
  <c r="T86" i="118"/>
  <c r="AK83" i="118"/>
  <c r="BA54" i="118"/>
  <c r="AS52" i="118"/>
  <c r="L68" i="117"/>
  <c r="AS59" i="117"/>
  <c r="P58" i="117"/>
  <c r="AG54" i="117"/>
  <c r="P51" i="117"/>
  <c r="AB42" i="119"/>
  <c r="AO85" i="118"/>
  <c r="AK84" i="118"/>
  <c r="T51" i="118"/>
  <c r="BA55" i="117"/>
  <c r="AC54" i="117"/>
  <c r="Y53" i="117"/>
  <c r="P52" i="117"/>
  <c r="AC51" i="117"/>
  <c r="D37" i="117"/>
  <c r="D42" i="117"/>
  <c r="D38" i="117"/>
  <c r="D36" i="117"/>
  <c r="AW65" i="116"/>
  <c r="AW62" i="116"/>
  <c r="AO60" i="116"/>
  <c r="D59" i="116"/>
  <c r="D54" i="116"/>
  <c r="BE51" i="116"/>
  <c r="AB41" i="116"/>
  <c r="BC98" i="114"/>
  <c r="AO66" i="116"/>
  <c r="Y63" i="116"/>
  <c r="Y61" i="116"/>
  <c r="AW57" i="116"/>
  <c r="Y55" i="116"/>
  <c r="H52" i="116"/>
  <c r="AB42" i="116"/>
  <c r="L39" i="116"/>
  <c r="P36" i="115"/>
  <c r="L43" i="113"/>
  <c r="L37" i="113"/>
  <c r="L36" i="113"/>
  <c r="D63" i="111"/>
  <c r="D61" i="111"/>
  <c r="X39" i="111"/>
  <c r="X37" i="111"/>
  <c r="X36" i="111"/>
  <c r="AK65" i="116"/>
  <c r="AO62" i="116"/>
  <c r="AW60" i="116"/>
  <c r="AS57" i="116"/>
  <c r="D55" i="116"/>
  <c r="BE53" i="116"/>
  <c r="L41" i="116"/>
  <c r="AF40" i="116"/>
  <c r="AS63" i="114"/>
  <c r="AS62" i="114"/>
  <c r="AS60" i="114"/>
  <c r="P36" i="114"/>
  <c r="P40" i="114"/>
  <c r="P37" i="114"/>
  <c r="BE57" i="112"/>
  <c r="BE52" i="112"/>
  <c r="BE54" i="112"/>
  <c r="Y65" i="116"/>
  <c r="D62" i="116"/>
  <c r="AS58" i="116"/>
  <c r="P57" i="116"/>
  <c r="D56" i="116"/>
  <c r="BE54" i="116"/>
  <c r="BA53" i="116"/>
  <c r="AB44" i="116"/>
  <c r="L38" i="116"/>
  <c r="BC97" i="114"/>
  <c r="BC100" i="113"/>
  <c r="BC98" i="113"/>
  <c r="BC97" i="113"/>
  <c r="BC96" i="113"/>
  <c r="BC90" i="113"/>
  <c r="BC85" i="113"/>
  <c r="BC83" i="113"/>
  <c r="BC101" i="113"/>
  <c r="BC99" i="113"/>
  <c r="BC95" i="113"/>
  <c r="BC94" i="113"/>
  <c r="BC93" i="113"/>
  <c r="BC92" i="113"/>
  <c r="BC91" i="113"/>
  <c r="BC89" i="113"/>
  <c r="AK90" i="113"/>
  <c r="AK89" i="113"/>
  <c r="AK88" i="113"/>
  <c r="AK87" i="113"/>
  <c r="AK85" i="113"/>
  <c r="AK83" i="113"/>
  <c r="AK95" i="113"/>
  <c r="AK94" i="113"/>
  <c r="AK93" i="113"/>
  <c r="AK92" i="113"/>
  <c r="AK91" i="113"/>
  <c r="Y65" i="113"/>
  <c r="Y63" i="113"/>
  <c r="Y61" i="113"/>
  <c r="Y60" i="113"/>
  <c r="Y58" i="113"/>
  <c r="Y57" i="113"/>
  <c r="Y66" i="113"/>
  <c r="P59" i="113"/>
  <c r="P60" i="113"/>
  <c r="Y59" i="113"/>
  <c r="P56" i="113"/>
  <c r="T51" i="113"/>
  <c r="AB40" i="113"/>
  <c r="AJ38" i="113"/>
  <c r="L96" i="111"/>
  <c r="P57" i="111"/>
  <c r="D56" i="111"/>
  <c r="BA54" i="111"/>
  <c r="AS53" i="111"/>
  <c r="AG51" i="111"/>
  <c r="L36" i="111"/>
  <c r="L43" i="111"/>
  <c r="L37" i="111"/>
  <c r="L39" i="111"/>
  <c r="AG60" i="110"/>
  <c r="AG59" i="110"/>
  <c r="AG57" i="110"/>
  <c r="AG56" i="110"/>
  <c r="AG55" i="110"/>
  <c r="AS53" i="110"/>
  <c r="AG58" i="110"/>
  <c r="AS56" i="110"/>
  <c r="AS55" i="110"/>
  <c r="AS51" i="110"/>
  <c r="AG54" i="110"/>
  <c r="AG52" i="110"/>
  <c r="L68" i="110"/>
  <c r="L67" i="110"/>
  <c r="L65" i="110"/>
  <c r="L63" i="110"/>
  <c r="L61" i="110"/>
  <c r="L64" i="110"/>
  <c r="L62" i="110"/>
  <c r="L60" i="110"/>
  <c r="L58" i="110"/>
  <c r="L57" i="110"/>
  <c r="L56" i="110"/>
  <c r="L66" i="110"/>
  <c r="L69" i="110"/>
  <c r="L55" i="110"/>
  <c r="L53" i="110"/>
  <c r="L59" i="110"/>
  <c r="L51" i="110"/>
  <c r="AS61" i="114"/>
  <c r="BA55" i="114"/>
  <c r="T53" i="114"/>
  <c r="AS51" i="114"/>
  <c r="AK84" i="113"/>
  <c r="H62" i="113"/>
  <c r="AG56" i="113"/>
  <c r="AO54" i="113"/>
  <c r="AG53" i="113"/>
  <c r="Y52" i="113"/>
  <c r="P51" i="113"/>
  <c r="AN39" i="113"/>
  <c r="AF40" i="113"/>
  <c r="H61" i="112"/>
  <c r="BC98" i="111"/>
  <c r="AO90" i="111"/>
  <c r="AO89" i="111"/>
  <c r="AO88" i="111"/>
  <c r="AO87" i="111"/>
  <c r="AO85" i="111"/>
  <c r="AO83" i="111"/>
  <c r="AO95" i="111"/>
  <c r="BC90" i="111"/>
  <c r="AO86" i="111"/>
  <c r="AK65" i="111"/>
  <c r="AK63" i="111"/>
  <c r="AK61" i="111"/>
  <c r="AK59" i="111"/>
  <c r="AK67" i="111"/>
  <c r="P59" i="111"/>
  <c r="BA57" i="111"/>
  <c r="AK56" i="111"/>
  <c r="Y55" i="111"/>
  <c r="P54" i="111"/>
  <c r="D52" i="111"/>
  <c r="AB45" i="111"/>
  <c r="AF38" i="111"/>
  <c r="AS57" i="114"/>
  <c r="AC56" i="114"/>
  <c r="D54" i="114"/>
  <c r="L87" i="113"/>
  <c r="AG58" i="113"/>
  <c r="AS56" i="113"/>
  <c r="AG55" i="113"/>
  <c r="T54" i="113"/>
  <c r="AJ39" i="113"/>
  <c r="BE55" i="112"/>
  <c r="P36" i="112"/>
  <c r="BH56" i="112"/>
  <c r="BG90" i="111"/>
  <c r="BG85" i="111"/>
  <c r="BG83" i="111"/>
  <c r="BG95" i="111"/>
  <c r="L85" i="111"/>
  <c r="AK95" i="111"/>
  <c r="AK94" i="111"/>
  <c r="AK93" i="111"/>
  <c r="AK92" i="111"/>
  <c r="AK91" i="111"/>
  <c r="AK86" i="111"/>
  <c r="AK84" i="111"/>
  <c r="H62" i="111"/>
  <c r="H60" i="111"/>
  <c r="H63" i="111"/>
  <c r="AG58" i="111"/>
  <c r="H57" i="111"/>
  <c r="BA55" i="111"/>
  <c r="AS54" i="111"/>
  <c r="AK53" i="111"/>
  <c r="AG52" i="111"/>
  <c r="AO75" i="111"/>
  <c r="AO73" i="111"/>
  <c r="AO71" i="111"/>
  <c r="AO70" i="111"/>
  <c r="AO69" i="111"/>
  <c r="AW68" i="111"/>
  <c r="AO67" i="111"/>
  <c r="AO66" i="111"/>
  <c r="AW65" i="111"/>
  <c r="AO64" i="111"/>
  <c r="AW62" i="111"/>
  <c r="AO62" i="111"/>
  <c r="AW60" i="111"/>
  <c r="AO60" i="111"/>
  <c r="AB44" i="111"/>
  <c r="AS63" i="108"/>
  <c r="AS61" i="108"/>
  <c r="AS59" i="108"/>
  <c r="AS57" i="108"/>
  <c r="AS58" i="108"/>
  <c r="AS60" i="108"/>
  <c r="AS62" i="108"/>
  <c r="AS58" i="114"/>
  <c r="AC55" i="114"/>
  <c r="AC53" i="114"/>
  <c r="Y62" i="113"/>
  <c r="AO56" i="113"/>
  <c r="AC55" i="113"/>
  <c r="P54" i="113"/>
  <c r="BE51" i="113"/>
  <c r="AB43" i="113"/>
  <c r="AF39" i="113"/>
  <c r="H55" i="112"/>
  <c r="BC100" i="111"/>
  <c r="BG93" i="111"/>
  <c r="AO92" i="111"/>
  <c r="X100" i="111"/>
  <c r="AB96" i="111"/>
  <c r="AB95" i="111"/>
  <c r="AB94" i="111"/>
  <c r="AB93" i="111"/>
  <c r="X85" i="111"/>
  <c r="AB84" i="111"/>
  <c r="X83" i="111"/>
  <c r="X89" i="111"/>
  <c r="AW67" i="111"/>
  <c r="AO61" i="111"/>
  <c r="AW59" i="111"/>
  <c r="Y58" i="111"/>
  <c r="BH57" i="110"/>
  <c r="BG90" i="109"/>
  <c r="BG95" i="109"/>
  <c r="L85" i="109"/>
  <c r="AK95" i="109"/>
  <c r="AK94" i="109"/>
  <c r="AK93" i="109"/>
  <c r="AK92" i="109"/>
  <c r="AK91" i="109"/>
  <c r="AK86" i="109"/>
  <c r="H58" i="109"/>
  <c r="H53" i="109"/>
  <c r="D52" i="109"/>
  <c r="D40" i="109"/>
  <c r="AG54" i="108"/>
  <c r="AT99" i="107"/>
  <c r="AX95" i="107"/>
  <c r="AX94" i="107"/>
  <c r="AX93" i="107"/>
  <c r="AT89" i="107"/>
  <c r="AT88" i="107"/>
  <c r="AT87" i="107"/>
  <c r="AT85" i="107"/>
  <c r="AX84" i="107"/>
  <c r="AT83" i="107"/>
  <c r="AJ39" i="111"/>
  <c r="X99" i="109"/>
  <c r="AG94" i="109"/>
  <c r="X93" i="109"/>
  <c r="BG91" i="109"/>
  <c r="L90" i="109"/>
  <c r="X87" i="109"/>
  <c r="L86" i="109"/>
  <c r="H61" i="109"/>
  <c r="AG59" i="109"/>
  <c r="D58" i="109"/>
  <c r="AS56" i="109"/>
  <c r="AG55" i="109"/>
  <c r="T53" i="109"/>
  <c r="P52" i="109"/>
  <c r="AB40" i="109"/>
  <c r="AS53" i="108"/>
  <c r="AT101" i="107"/>
  <c r="L69" i="107"/>
  <c r="L66" i="107"/>
  <c r="L64" i="107"/>
  <c r="L62" i="107"/>
  <c r="L60" i="107"/>
  <c r="L43" i="105"/>
  <c r="L37" i="105"/>
  <c r="L36" i="105"/>
  <c r="W70" i="124"/>
  <c r="X101" i="103"/>
  <c r="L54" i="110"/>
  <c r="AG51" i="110"/>
  <c r="BC97" i="109"/>
  <c r="X86" i="109"/>
  <c r="D85" i="109"/>
  <c r="AB86" i="109"/>
  <c r="D61" i="109"/>
  <c r="AC55" i="109"/>
  <c r="T54" i="109"/>
  <c r="P53" i="109"/>
  <c r="L42" i="109"/>
  <c r="AB38" i="109"/>
  <c r="AB93" i="107"/>
  <c r="L63" i="107"/>
  <c r="D63" i="106"/>
  <c r="D61" i="106"/>
  <c r="D59" i="106"/>
  <c r="D55" i="106"/>
  <c r="D53" i="106"/>
  <c r="D62" i="106"/>
  <c r="D57" i="106"/>
  <c r="D56" i="106"/>
  <c r="D60" i="106"/>
  <c r="D52" i="106"/>
  <c r="D58" i="106"/>
  <c r="D54" i="106"/>
  <c r="H63" i="104"/>
  <c r="H61" i="104"/>
  <c r="H59" i="104"/>
  <c r="H58" i="104"/>
  <c r="H54" i="104"/>
  <c r="H60" i="104"/>
  <c r="H52" i="104"/>
  <c r="H62" i="104"/>
  <c r="H57" i="104"/>
  <c r="H56" i="104"/>
  <c r="AB41" i="110"/>
  <c r="AG97" i="109"/>
  <c r="AK65" i="109"/>
  <c r="AS55" i="107"/>
  <c r="AK54" i="107"/>
  <c r="AC53" i="107"/>
  <c r="AG51" i="107"/>
  <c r="AF40" i="107"/>
  <c r="AJ38" i="107"/>
  <c r="BC100" i="105"/>
  <c r="BC98" i="105"/>
  <c r="BC97" i="105"/>
  <c r="BC96" i="105"/>
  <c r="BC101" i="105"/>
  <c r="D98" i="105"/>
  <c r="D88" i="105"/>
  <c r="AT86" i="105"/>
  <c r="Y60" i="105"/>
  <c r="H53" i="105"/>
  <c r="O9" i="124"/>
  <c r="P36" i="105"/>
  <c r="P40" i="105"/>
  <c r="P37" i="105"/>
  <c r="L38" i="105"/>
  <c r="L41" i="104"/>
  <c r="AW66" i="124"/>
  <c r="AX97" i="103"/>
  <c r="BG88" i="103"/>
  <c r="AX94" i="105"/>
  <c r="D84" i="105"/>
  <c r="D39" i="105"/>
  <c r="BK90" i="103"/>
  <c r="AJ40" i="110"/>
  <c r="AF40" i="110"/>
  <c r="AW54" i="109"/>
  <c r="AS53" i="109"/>
  <c r="AO52" i="109"/>
  <c r="AK51" i="109"/>
  <c r="BG85" i="107"/>
  <c r="BC100" i="107"/>
  <c r="BC98" i="107"/>
  <c r="BC97" i="107"/>
  <c r="BC96" i="107"/>
  <c r="BC90" i="107"/>
  <c r="BC85" i="107"/>
  <c r="BC83" i="107"/>
  <c r="BC101" i="107"/>
  <c r="T90" i="107"/>
  <c r="T85" i="107"/>
  <c r="T83" i="107"/>
  <c r="T95" i="107"/>
  <c r="AX86" i="107"/>
  <c r="P95" i="107"/>
  <c r="P94" i="107"/>
  <c r="P93" i="107"/>
  <c r="P92" i="107"/>
  <c r="P91" i="107"/>
  <c r="P89" i="107"/>
  <c r="P88" i="107"/>
  <c r="P87" i="107"/>
  <c r="P86" i="107"/>
  <c r="P84" i="107"/>
  <c r="AK58" i="107"/>
  <c r="L57" i="107"/>
  <c r="BE55" i="107"/>
  <c r="AK52" i="107"/>
  <c r="AC51" i="107"/>
  <c r="AB40" i="107"/>
  <c r="AF38" i="107"/>
  <c r="H37" i="106"/>
  <c r="AT95" i="105"/>
  <c r="AO91" i="105"/>
  <c r="AX85" i="105"/>
  <c r="AT84" i="105"/>
  <c r="X99" i="105"/>
  <c r="X89" i="105"/>
  <c r="Y65" i="105"/>
  <c r="Y56" i="105"/>
  <c r="H54" i="105"/>
  <c r="D53" i="105"/>
  <c r="BE51" i="105"/>
  <c r="AB43" i="105"/>
  <c r="AF39" i="105"/>
  <c r="AN40" i="105"/>
  <c r="AK90" i="103"/>
  <c r="AS58" i="124"/>
  <c r="AX65" i="124" s="1"/>
  <c r="AT99" i="103"/>
  <c r="AX95" i="103"/>
  <c r="AX94" i="103"/>
  <c r="AX93" i="103"/>
  <c r="AT89" i="103"/>
  <c r="AT86" i="103"/>
  <c r="AT83" i="103"/>
  <c r="L88" i="103"/>
  <c r="AX85" i="103"/>
  <c r="P85" i="103"/>
  <c r="AT84" i="103"/>
  <c r="L84" i="103"/>
  <c r="AV39" i="124"/>
  <c r="AW70" i="103"/>
  <c r="AA15" i="124"/>
  <c r="AJ8" i="124" s="1"/>
  <c r="AB46" i="103"/>
  <c r="AN39" i="103"/>
  <c r="AF38" i="103"/>
  <c r="AF39" i="103"/>
  <c r="AN38" i="103"/>
  <c r="AJ39" i="103"/>
  <c r="AB38" i="103"/>
  <c r="AB39" i="103"/>
  <c r="AJ38" i="103"/>
  <c r="AM9" i="124"/>
  <c r="AN40" i="103"/>
  <c r="AG94" i="105"/>
  <c r="AG83" i="105"/>
  <c r="D59" i="105"/>
  <c r="T52" i="105"/>
  <c r="BI53" i="104"/>
  <c r="AT95" i="103"/>
  <c r="W58" i="124"/>
  <c r="AB63" i="124" s="1"/>
  <c r="X99" i="103"/>
  <c r="X94" i="103"/>
  <c r="X93" i="103"/>
  <c r="X89" i="103"/>
  <c r="AB83" i="103"/>
  <c r="AB84" i="103"/>
  <c r="AW55" i="124"/>
  <c r="AX86" i="103"/>
  <c r="AN44" i="124"/>
  <c r="AO28" i="124" s="1"/>
  <c r="AO75" i="103"/>
  <c r="BG94" i="109"/>
  <c r="BG92" i="109"/>
  <c r="BG89" i="109"/>
  <c r="L84" i="109"/>
  <c r="H83" i="109"/>
  <c r="P56" i="109"/>
  <c r="D55" i="109"/>
  <c r="AC53" i="108"/>
  <c r="BC88" i="107"/>
  <c r="AG59" i="107"/>
  <c r="AG56" i="107"/>
  <c r="L54" i="107"/>
  <c r="BE51" i="107"/>
  <c r="L38" i="107"/>
  <c r="AF37" i="106"/>
  <c r="AG99" i="105"/>
  <c r="AB96" i="105"/>
  <c r="AB93" i="105"/>
  <c r="BG84" i="105"/>
  <c r="BC83" i="105"/>
  <c r="L63" i="105"/>
  <c r="Y61" i="105"/>
  <c r="D58" i="105"/>
  <c r="T54" i="105"/>
  <c r="H52" i="105"/>
  <c r="T51" i="105"/>
  <c r="D40" i="105"/>
  <c r="AB44" i="104"/>
  <c r="AT100" i="103"/>
  <c r="L99" i="103"/>
  <c r="AA66" i="124"/>
  <c r="AB97" i="103"/>
  <c r="G65" i="124"/>
  <c r="BC55" i="124"/>
  <c r="G55" i="124"/>
  <c r="H86" i="103"/>
  <c r="D54" i="124"/>
  <c r="X83" i="103"/>
  <c r="AO70" i="103"/>
  <c r="AO67" i="103"/>
  <c r="AK65" i="103"/>
  <c r="AK63" i="103"/>
  <c r="Y62" i="103"/>
  <c r="AK61" i="103"/>
  <c r="AO60" i="103"/>
  <c r="AK59" i="103"/>
  <c r="AW58" i="103"/>
  <c r="H58" i="103"/>
  <c r="AK56" i="103"/>
  <c r="L55" i="103"/>
  <c r="AO54" i="103"/>
  <c r="H54" i="103"/>
  <c r="AB43" i="103"/>
  <c r="AF37" i="103"/>
  <c r="L36" i="103"/>
  <c r="Y57" i="111"/>
  <c r="AW55" i="111"/>
  <c r="AO54" i="111"/>
  <c r="AW53" i="111"/>
  <c r="BG86" i="109"/>
  <c r="AK58" i="109"/>
  <c r="P39" i="109"/>
  <c r="BH54" i="108"/>
  <c r="AS56" i="107"/>
  <c r="AG55" i="107"/>
  <c r="P39" i="107"/>
  <c r="BC95" i="105"/>
  <c r="X85" i="105"/>
  <c r="H55" i="105"/>
  <c r="AR39" i="104"/>
  <c r="AR38" i="104"/>
  <c r="AR37" i="104"/>
  <c r="P86" i="103"/>
  <c r="AG53" i="111"/>
  <c r="T51" i="111"/>
  <c r="P88" i="109"/>
  <c r="AW61" i="109"/>
  <c r="P59" i="109"/>
  <c r="X101" i="107"/>
  <c r="Y54" i="107"/>
  <c r="T51" i="107"/>
  <c r="AN40" i="107"/>
  <c r="X38" i="107"/>
  <c r="X93" i="105"/>
  <c r="BC88" i="105"/>
  <c r="BG85" i="105"/>
  <c r="P83" i="105"/>
  <c r="AS59" i="105"/>
  <c r="D57" i="105"/>
  <c r="P38" i="105"/>
  <c r="AF38" i="104"/>
  <c r="C32" i="124"/>
  <c r="D26" i="124" s="1"/>
  <c r="D63" i="103"/>
  <c r="AF29" i="124"/>
  <c r="AG22" i="124" s="1"/>
  <c r="AG60" i="103"/>
  <c r="BH57" i="103"/>
  <c r="BI56" i="103" s="1"/>
  <c r="AF40" i="106"/>
  <c r="BC97" i="119"/>
  <c r="L101" i="119"/>
  <c r="L99" i="119"/>
  <c r="L95" i="119"/>
  <c r="L94" i="119"/>
  <c r="L93" i="119"/>
  <c r="L92" i="119"/>
  <c r="L91" i="119"/>
  <c r="L89" i="119"/>
  <c r="L88" i="119"/>
  <c r="L87" i="119"/>
  <c r="L86" i="119"/>
  <c r="D38" i="120"/>
  <c r="D36" i="120"/>
  <c r="D42" i="120"/>
  <c r="D41" i="120"/>
  <c r="D40" i="120"/>
  <c r="D39" i="120"/>
  <c r="AO91" i="119"/>
  <c r="AK66" i="121"/>
  <c r="AK64" i="121"/>
  <c r="AK62" i="121"/>
  <c r="AK67" i="121"/>
  <c r="AK65" i="121"/>
  <c r="P37" i="120"/>
  <c r="P38" i="120"/>
  <c r="P40" i="120"/>
  <c r="P39" i="120"/>
  <c r="L97" i="119"/>
  <c r="AB97" i="119"/>
  <c r="AB85" i="119"/>
  <c r="X84" i="119"/>
  <c r="AO63" i="119"/>
  <c r="AK61" i="121"/>
  <c r="BI56" i="121"/>
  <c r="AN37" i="120"/>
  <c r="AF37" i="120"/>
  <c r="AJ36" i="120"/>
  <c r="AB36" i="120"/>
  <c r="AB46" i="120"/>
  <c r="AB45" i="120"/>
  <c r="AB40" i="120"/>
  <c r="AF38" i="120"/>
  <c r="AB42" i="120"/>
  <c r="AN38" i="120"/>
  <c r="AF39" i="120"/>
  <c r="AB43" i="120"/>
  <c r="AN39" i="120"/>
  <c r="AN40" i="120"/>
  <c r="L100" i="119"/>
  <c r="AO93" i="119"/>
  <c r="D103" i="119"/>
  <c r="D97" i="119"/>
  <c r="D86" i="119"/>
  <c r="H85" i="119"/>
  <c r="D89" i="119"/>
  <c r="AT87" i="119"/>
  <c r="AG86" i="119"/>
  <c r="AG83" i="119"/>
  <c r="AO56" i="119"/>
  <c r="BE57" i="119"/>
  <c r="BE54" i="119"/>
  <c r="BE52" i="119"/>
  <c r="BK95" i="118"/>
  <c r="BK94" i="118"/>
  <c r="BK93" i="118"/>
  <c r="BK92" i="118"/>
  <c r="BK91" i="118"/>
  <c r="BK89" i="118"/>
  <c r="BK88" i="118"/>
  <c r="BK87" i="118"/>
  <c r="BK90" i="118"/>
  <c r="BK85" i="118"/>
  <c r="L99" i="118"/>
  <c r="L95" i="118"/>
  <c r="L94" i="118"/>
  <c r="L93" i="118"/>
  <c r="L92" i="118"/>
  <c r="L91" i="118"/>
  <c r="L89" i="118"/>
  <c r="L88" i="118"/>
  <c r="L101" i="118"/>
  <c r="L100" i="118"/>
  <c r="L98" i="118"/>
  <c r="L90" i="118"/>
  <c r="L85" i="118"/>
  <c r="AB41" i="119"/>
  <c r="BE57" i="117"/>
  <c r="BE56" i="117"/>
  <c r="BE55" i="117"/>
  <c r="AW58" i="119"/>
  <c r="AO51" i="119"/>
  <c r="AJ39" i="119"/>
  <c r="BH57" i="118"/>
  <c r="BI56" i="118" s="1"/>
  <c r="AG60" i="119"/>
  <c r="AS53" i="119"/>
  <c r="AS51" i="119"/>
  <c r="AS56" i="119"/>
  <c r="AS55" i="119"/>
  <c r="AG54" i="119"/>
  <c r="AG52" i="119"/>
  <c r="AG55" i="119"/>
  <c r="AW53" i="119"/>
  <c r="AW51" i="119"/>
  <c r="P60" i="119"/>
  <c r="P58" i="119"/>
  <c r="P54" i="119"/>
  <c r="P52" i="119"/>
  <c r="P56" i="119"/>
  <c r="L87" i="118"/>
  <c r="BK83" i="118"/>
  <c r="D59" i="118"/>
  <c r="D55" i="118"/>
  <c r="BA52" i="118"/>
  <c r="L63" i="117"/>
  <c r="H58" i="117"/>
  <c r="Y51" i="117"/>
  <c r="H36" i="119"/>
  <c r="BG83" i="118"/>
  <c r="BA58" i="118"/>
  <c r="AG57" i="118"/>
  <c r="T53" i="118"/>
  <c r="AS51" i="118"/>
  <c r="H62" i="117"/>
  <c r="P56" i="117"/>
  <c r="BA54" i="117"/>
  <c r="BA51" i="117"/>
  <c r="D62" i="117"/>
  <c r="D60" i="117"/>
  <c r="D58" i="117"/>
  <c r="D57" i="117"/>
  <c r="D56" i="117"/>
  <c r="D63" i="117"/>
  <c r="AO73" i="116"/>
  <c r="AO71" i="116"/>
  <c r="AO68" i="116"/>
  <c r="AO75" i="116"/>
  <c r="AW69" i="116"/>
  <c r="AO74" i="116"/>
  <c r="AO72" i="116"/>
  <c r="AO70" i="116"/>
  <c r="AO69" i="116"/>
  <c r="T83" i="118"/>
  <c r="BA59" i="118"/>
  <c r="AG58" i="118"/>
  <c r="D57" i="118"/>
  <c r="AG53" i="118"/>
  <c r="Y59" i="117"/>
  <c r="Y55" i="117"/>
  <c r="P54" i="117"/>
  <c r="L53" i="117"/>
  <c r="D52" i="117"/>
  <c r="D39" i="117"/>
  <c r="H63" i="115"/>
  <c r="H61" i="115"/>
  <c r="H59" i="115"/>
  <c r="H55" i="115"/>
  <c r="H62" i="115"/>
  <c r="H57" i="115"/>
  <c r="H56" i="115"/>
  <c r="H60" i="115"/>
  <c r="H52" i="115"/>
  <c r="H58" i="115"/>
  <c r="H54" i="115"/>
  <c r="T84" i="118"/>
  <c r="D62" i="118"/>
  <c r="D56" i="118"/>
  <c r="AS53" i="118"/>
  <c r="D51" i="118"/>
  <c r="BA57" i="117"/>
  <c r="AS56" i="117"/>
  <c r="AK55" i="117"/>
  <c r="L54" i="117"/>
  <c r="H53" i="117"/>
  <c r="BH57" i="117"/>
  <c r="BI56" i="117" s="1"/>
  <c r="L51" i="117"/>
  <c r="D41" i="117"/>
  <c r="AR38" i="117"/>
  <c r="Y62" i="116"/>
  <c r="H60" i="116"/>
  <c r="AO58" i="116"/>
  <c r="BI55" i="116"/>
  <c r="AW53" i="116"/>
  <c r="Y51" i="116"/>
  <c r="AJ40" i="116"/>
  <c r="AN38" i="116"/>
  <c r="D37" i="115"/>
  <c r="BK95" i="114"/>
  <c r="BK94" i="114"/>
  <c r="BK93" i="114"/>
  <c r="BK92" i="114"/>
  <c r="BK91" i="114"/>
  <c r="BK89" i="114"/>
  <c r="BK88" i="114"/>
  <c r="BK87" i="114"/>
  <c r="BK86" i="114"/>
  <c r="BK84" i="114"/>
  <c r="BK85" i="114"/>
  <c r="BK83" i="114"/>
  <c r="L101" i="114"/>
  <c r="L99" i="114"/>
  <c r="L95" i="114"/>
  <c r="L94" i="114"/>
  <c r="L93" i="114"/>
  <c r="L92" i="114"/>
  <c r="L91" i="114"/>
  <c r="L89" i="114"/>
  <c r="L88" i="114"/>
  <c r="L87" i="114"/>
  <c r="L86" i="114"/>
  <c r="L90" i="114"/>
  <c r="L85" i="114"/>
  <c r="L83" i="114"/>
  <c r="AO65" i="116"/>
  <c r="AS62" i="116"/>
  <c r="AK60" i="116"/>
  <c r="H55" i="116"/>
  <c r="BE52" i="116"/>
  <c r="AB40" i="116"/>
  <c r="AJ38" i="116"/>
  <c r="H53" i="115"/>
  <c r="H63" i="113"/>
  <c r="H61" i="113"/>
  <c r="H59" i="113"/>
  <c r="AR39" i="113"/>
  <c r="AR37" i="113"/>
  <c r="AR36" i="113"/>
  <c r="AW68" i="116"/>
  <c r="AO64" i="116"/>
  <c r="H62" i="116"/>
  <c r="Y60" i="116"/>
  <c r="AW58" i="116"/>
  <c r="Y57" i="116"/>
  <c r="H56" i="116"/>
  <c r="AO53" i="116"/>
  <c r="AK52" i="116"/>
  <c r="P51" i="116"/>
  <c r="AN39" i="116"/>
  <c r="BI56" i="116"/>
  <c r="AR36" i="115"/>
  <c r="AR39" i="115"/>
  <c r="L36" i="115"/>
  <c r="L43" i="115"/>
  <c r="X37" i="115"/>
  <c r="X39" i="115"/>
  <c r="X38" i="115"/>
  <c r="L98" i="114"/>
  <c r="D63" i="114"/>
  <c r="D62" i="114"/>
  <c r="D60" i="114"/>
  <c r="BH55" i="114"/>
  <c r="X36" i="114"/>
  <c r="X39" i="114"/>
  <c r="X37" i="114"/>
  <c r="AK64" i="116"/>
  <c r="AO61" i="116"/>
  <c r="AW59" i="116"/>
  <c r="Y58" i="116"/>
  <c r="BE56" i="116"/>
  <c r="AW55" i="116"/>
  <c r="AO54" i="116"/>
  <c r="AK53" i="116"/>
  <c r="AC51" i="116"/>
  <c r="D37" i="116"/>
  <c r="D42" i="116"/>
  <c r="D38" i="116"/>
  <c r="D36" i="116"/>
  <c r="AJ39" i="116"/>
  <c r="L41" i="115"/>
  <c r="L38" i="115"/>
  <c r="BC96" i="114"/>
  <c r="AG100" i="113"/>
  <c r="AG97" i="113"/>
  <c r="AG96" i="113"/>
  <c r="AG95" i="113"/>
  <c r="AG94" i="113"/>
  <c r="AG93" i="113"/>
  <c r="AG92" i="113"/>
  <c r="AG91" i="113"/>
  <c r="AG86" i="113"/>
  <c r="AG84" i="113"/>
  <c r="AG101" i="113"/>
  <c r="AG99" i="113"/>
  <c r="AG98" i="113"/>
  <c r="AG90" i="113"/>
  <c r="AG89" i="113"/>
  <c r="T90" i="113"/>
  <c r="T85" i="113"/>
  <c r="T83" i="113"/>
  <c r="T95" i="113"/>
  <c r="T94" i="113"/>
  <c r="T93" i="113"/>
  <c r="T92" i="113"/>
  <c r="T91" i="113"/>
  <c r="T89" i="113"/>
  <c r="BA58" i="113"/>
  <c r="BA63" i="113"/>
  <c r="D59" i="114"/>
  <c r="D55" i="114"/>
  <c r="BA52" i="114"/>
  <c r="D41" i="114"/>
  <c r="T87" i="113"/>
  <c r="AO67" i="113"/>
  <c r="AO60" i="113"/>
  <c r="BE55" i="113"/>
  <c r="AS54" i="113"/>
  <c r="T53" i="113"/>
  <c r="BA51" i="113"/>
  <c r="D62" i="113"/>
  <c r="D60" i="113"/>
  <c r="D58" i="113"/>
  <c r="D63" i="113"/>
  <c r="BC85" i="111"/>
  <c r="BK95" i="111"/>
  <c r="BK94" i="111"/>
  <c r="BK93" i="111"/>
  <c r="BK92" i="111"/>
  <c r="BK91" i="111"/>
  <c r="BK89" i="111"/>
  <c r="BK88" i="111"/>
  <c r="BK87" i="111"/>
  <c r="BK86" i="111"/>
  <c r="BK84" i="111"/>
  <c r="L83" i="111"/>
  <c r="P58" i="111"/>
  <c r="BE56" i="111"/>
  <c r="AS55" i="111"/>
  <c r="AC53" i="111"/>
  <c r="Y52" i="111"/>
  <c r="P51" i="111"/>
  <c r="AF40" i="111"/>
  <c r="AJ38" i="111"/>
  <c r="BA63" i="110"/>
  <c r="BA58" i="110"/>
  <c r="BA59" i="110"/>
  <c r="BA53" i="110"/>
  <c r="BA56" i="110"/>
  <c r="BA55" i="110"/>
  <c r="BA51" i="110"/>
  <c r="BA57" i="110"/>
  <c r="D63" i="110"/>
  <c r="D61" i="110"/>
  <c r="D62" i="110"/>
  <c r="D60" i="110"/>
  <c r="D58" i="110"/>
  <c r="D57" i="110"/>
  <c r="D56" i="110"/>
  <c r="D59" i="110"/>
  <c r="D51" i="110"/>
  <c r="D55" i="110"/>
  <c r="D53" i="110"/>
  <c r="AG57" i="114"/>
  <c r="D53" i="114"/>
  <c r="AC51" i="114"/>
  <c r="T84" i="113"/>
  <c r="AS61" i="113"/>
  <c r="BA55" i="113"/>
  <c r="Y54" i="113"/>
  <c r="P53" i="113"/>
  <c r="H52" i="113"/>
  <c r="AB45" i="113"/>
  <c r="X36" i="113"/>
  <c r="X39" i="113"/>
  <c r="X37" i="113"/>
  <c r="BI55" i="113"/>
  <c r="D37" i="112"/>
  <c r="P90" i="111"/>
  <c r="P85" i="111"/>
  <c r="P83" i="111"/>
  <c r="P95" i="111"/>
  <c r="P93" i="111"/>
  <c r="T90" i="111"/>
  <c r="AK66" i="111"/>
  <c r="AK60" i="111"/>
  <c r="BA58" i="111"/>
  <c r="AK57" i="111"/>
  <c r="P56" i="111"/>
  <c r="D55" i="111"/>
  <c r="BE53" i="111"/>
  <c r="BA52" i="111"/>
  <c r="AS51" i="111"/>
  <c r="AB42" i="111"/>
  <c r="P38" i="111"/>
  <c r="D42" i="109"/>
  <c r="D38" i="109"/>
  <c r="D36" i="109"/>
  <c r="D37" i="109"/>
  <c r="BA54" i="114"/>
  <c r="AS52" i="114"/>
  <c r="X38" i="114"/>
  <c r="L88" i="113"/>
  <c r="BC86" i="113"/>
  <c r="AO73" i="113"/>
  <c r="Y64" i="113"/>
  <c r="H58" i="113"/>
  <c r="AC56" i="113"/>
  <c r="D54" i="113"/>
  <c r="BA52" i="113"/>
  <c r="AS51" i="113"/>
  <c r="AR38" i="113"/>
  <c r="BE56" i="112"/>
  <c r="BH54" i="112"/>
  <c r="BH57" i="112" s="1"/>
  <c r="BK85" i="111"/>
  <c r="BG84" i="111"/>
  <c r="BC83" i="111"/>
  <c r="T83" i="111"/>
  <c r="Y65" i="111"/>
  <c r="Y60" i="111"/>
  <c r="H58" i="111"/>
  <c r="AW56" i="111"/>
  <c r="AK55" i="111"/>
  <c r="AC54" i="111"/>
  <c r="T53" i="111"/>
  <c r="P52" i="111"/>
  <c r="Y51" i="111"/>
  <c r="L42" i="111"/>
  <c r="AB38" i="111"/>
  <c r="D63" i="108"/>
  <c r="D61" i="108"/>
  <c r="D59" i="108"/>
  <c r="D62" i="108"/>
  <c r="D57" i="108"/>
  <c r="D56" i="108"/>
  <c r="D60" i="108"/>
  <c r="D52" i="108"/>
  <c r="D58" i="108"/>
  <c r="D54" i="108"/>
  <c r="D58" i="114"/>
  <c r="AG54" i="114"/>
  <c r="BA51" i="114"/>
  <c r="BH56" i="114"/>
  <c r="L84" i="113"/>
  <c r="AO69" i="113"/>
  <c r="D61" i="113"/>
  <c r="Y56" i="113"/>
  <c r="H55" i="113"/>
  <c r="BE53" i="113"/>
  <c r="AW52" i="113"/>
  <c r="AO51" i="113"/>
  <c r="AB41" i="113"/>
  <c r="BE51" i="112"/>
  <c r="AN37" i="112"/>
  <c r="AF37" i="112"/>
  <c r="AJ36" i="112"/>
  <c r="AB36" i="112"/>
  <c r="AB46" i="112"/>
  <c r="AB45" i="112"/>
  <c r="AB40" i="112"/>
  <c r="AF38" i="112"/>
  <c r="AB42" i="112"/>
  <c r="AN38" i="112"/>
  <c r="AF39" i="112"/>
  <c r="AB43" i="112"/>
  <c r="AN39" i="112"/>
  <c r="AN40" i="112"/>
  <c r="L100" i="111"/>
  <c r="AX94" i="111"/>
  <c r="AO93" i="111"/>
  <c r="P92" i="111"/>
  <c r="AK90" i="111"/>
  <c r="D103" i="111"/>
  <c r="D97" i="111"/>
  <c r="D86" i="111"/>
  <c r="H85" i="111"/>
  <c r="D84" i="111"/>
  <c r="H83" i="111"/>
  <c r="D89" i="111"/>
  <c r="AT87" i="111"/>
  <c r="AW66" i="111"/>
  <c r="H61" i="111"/>
  <c r="AG59" i="111"/>
  <c r="D58" i="111"/>
  <c r="BE53" i="110"/>
  <c r="P37" i="110"/>
  <c r="P38" i="110"/>
  <c r="P40" i="110"/>
  <c r="P39" i="110"/>
  <c r="X101" i="109"/>
  <c r="AG95" i="109"/>
  <c r="BG84" i="109"/>
  <c r="BC83" i="109"/>
  <c r="T83" i="109"/>
  <c r="AG56" i="109"/>
  <c r="P55" i="109"/>
  <c r="BA52" i="109"/>
  <c r="AN37" i="109"/>
  <c r="AF37" i="109"/>
  <c r="AJ36" i="109"/>
  <c r="AB36" i="109"/>
  <c r="AB46" i="109"/>
  <c r="AF36" i="109"/>
  <c r="AB37" i="109"/>
  <c r="AN36" i="109"/>
  <c r="AJ37" i="109"/>
  <c r="AF39" i="109"/>
  <c r="AS51" i="108"/>
  <c r="AT100" i="107"/>
  <c r="AT86" i="107"/>
  <c r="AB41" i="111"/>
  <c r="P39" i="111"/>
  <c r="AK54" i="110"/>
  <c r="BE51" i="110"/>
  <c r="AR36" i="110"/>
  <c r="AR39" i="110"/>
  <c r="L36" i="110"/>
  <c r="L43" i="110"/>
  <c r="X37" i="110"/>
  <c r="X38" i="110"/>
  <c r="X39" i="110"/>
  <c r="L98" i="109"/>
  <c r="H93" i="109"/>
  <c r="AG91" i="109"/>
  <c r="AT100" i="109"/>
  <c r="AX96" i="109"/>
  <c r="AT94" i="109"/>
  <c r="AT93" i="109"/>
  <c r="AT86" i="109"/>
  <c r="AT89" i="109"/>
  <c r="X88" i="109"/>
  <c r="D87" i="109"/>
  <c r="BG85" i="109"/>
  <c r="BC84" i="109"/>
  <c r="AX83" i="109"/>
  <c r="AK62" i="109"/>
  <c r="AS60" i="109"/>
  <c r="H59" i="109"/>
  <c r="AS57" i="109"/>
  <c r="AC56" i="109"/>
  <c r="H54" i="109"/>
  <c r="D53" i="109"/>
  <c r="AB45" i="109"/>
  <c r="AF38" i="109"/>
  <c r="AT95" i="107"/>
  <c r="AO95" i="107"/>
  <c r="AO94" i="107"/>
  <c r="AO93" i="107"/>
  <c r="AO92" i="107"/>
  <c r="AO91" i="107"/>
  <c r="AO86" i="107"/>
  <c r="AO84" i="107"/>
  <c r="BH53" i="107"/>
  <c r="D42" i="107"/>
  <c r="D38" i="107"/>
  <c r="D36" i="107"/>
  <c r="D37" i="107"/>
  <c r="AR39" i="105"/>
  <c r="AR37" i="105"/>
  <c r="AR36" i="105"/>
  <c r="C73" i="124"/>
  <c r="D73" i="124" s="1"/>
  <c r="D104" i="103"/>
  <c r="W64" i="124"/>
  <c r="X95" i="103"/>
  <c r="BG61" i="124"/>
  <c r="L41" i="110"/>
  <c r="L38" i="110"/>
  <c r="BC96" i="109"/>
  <c r="BC85" i="109"/>
  <c r="AX84" i="109"/>
  <c r="BK95" i="109"/>
  <c r="BK94" i="109"/>
  <c r="BK93" i="109"/>
  <c r="BK92" i="109"/>
  <c r="BK91" i="109"/>
  <c r="BK89" i="109"/>
  <c r="BK88" i="109"/>
  <c r="BK87" i="109"/>
  <c r="BK86" i="109"/>
  <c r="L83" i="109"/>
  <c r="D59" i="109"/>
  <c r="H55" i="109"/>
  <c r="D54" i="109"/>
  <c r="BE51" i="109"/>
  <c r="D41" i="109"/>
  <c r="L38" i="109"/>
  <c r="T53" i="108"/>
  <c r="D38" i="108"/>
  <c r="X100" i="107"/>
  <c r="AB96" i="107"/>
  <c r="D102" i="107"/>
  <c r="D96" i="107"/>
  <c r="H95" i="107"/>
  <c r="H94" i="107"/>
  <c r="H93" i="107"/>
  <c r="H92" i="107"/>
  <c r="D89" i="107"/>
  <c r="D88" i="107"/>
  <c r="D87" i="107"/>
  <c r="D85" i="107"/>
  <c r="H84" i="107"/>
  <c r="D83" i="107"/>
  <c r="L65" i="107"/>
  <c r="BE57" i="104"/>
  <c r="BE56" i="104"/>
  <c r="BE52" i="104"/>
  <c r="BE54" i="104"/>
  <c r="AG100" i="109"/>
  <c r="D96" i="109"/>
  <c r="AO68" i="109"/>
  <c r="AO64" i="109"/>
  <c r="AC55" i="107"/>
  <c r="T54" i="107"/>
  <c r="L53" i="107"/>
  <c r="D40" i="107"/>
  <c r="AJ40" i="107"/>
  <c r="X37" i="106"/>
  <c r="AT100" i="105"/>
  <c r="BC93" i="105"/>
  <c r="AT87" i="105"/>
  <c r="L67" i="105"/>
  <c r="H56" i="105"/>
  <c r="BE53" i="105"/>
  <c r="AB44" i="105"/>
  <c r="AJ39" i="105"/>
  <c r="L36" i="104"/>
  <c r="K70" i="124"/>
  <c r="L68" i="124" s="1"/>
  <c r="L100" i="103"/>
  <c r="L98" i="103"/>
  <c r="L97" i="103"/>
  <c r="L96" i="103"/>
  <c r="L101" i="103"/>
  <c r="L86" i="103"/>
  <c r="L83" i="103"/>
  <c r="L89" i="103"/>
  <c r="L87" i="103"/>
  <c r="BJ64" i="124"/>
  <c r="BK62" i="124" s="1"/>
  <c r="BK95" i="103"/>
  <c r="BK89" i="103"/>
  <c r="BK87" i="103"/>
  <c r="BK84" i="103"/>
  <c r="L93" i="103"/>
  <c r="AK89" i="103"/>
  <c r="BG57" i="124"/>
  <c r="BG86" i="103"/>
  <c r="AQ8" i="124"/>
  <c r="AR39" i="103"/>
  <c r="AR38" i="103"/>
  <c r="AR37" i="103"/>
  <c r="L36" i="106"/>
  <c r="L56" i="105"/>
  <c r="L41" i="105"/>
  <c r="AS52" i="110"/>
  <c r="D37" i="110"/>
  <c r="AT101" i="109"/>
  <c r="AG54" i="109"/>
  <c r="AC53" i="109"/>
  <c r="Y52" i="109"/>
  <c r="T51" i="109"/>
  <c r="AG52" i="108"/>
  <c r="AO85" i="107"/>
  <c r="BC84" i="107"/>
  <c r="T84" i="107"/>
  <c r="AG100" i="107"/>
  <c r="AG97" i="107"/>
  <c r="AG96" i="107"/>
  <c r="AG95" i="107"/>
  <c r="AG94" i="107"/>
  <c r="AG93" i="107"/>
  <c r="AG92" i="107"/>
  <c r="AG91" i="107"/>
  <c r="AG86" i="107"/>
  <c r="AG84" i="107"/>
  <c r="AG101" i="107"/>
  <c r="AO74" i="107"/>
  <c r="AO72" i="107"/>
  <c r="AW69" i="107"/>
  <c r="AO68" i="107"/>
  <c r="AW67" i="107"/>
  <c r="AW66" i="107"/>
  <c r="AO65" i="107"/>
  <c r="AW64" i="107"/>
  <c r="AW63" i="107"/>
  <c r="AO63" i="107"/>
  <c r="AW61" i="107"/>
  <c r="AO61" i="107"/>
  <c r="AO75" i="107"/>
  <c r="L58" i="107"/>
  <c r="AO55" i="107"/>
  <c r="AG54" i="107"/>
  <c r="T52" i="107"/>
  <c r="AB45" i="107"/>
  <c r="AR36" i="107"/>
  <c r="AR39" i="107"/>
  <c r="AR37" i="107"/>
  <c r="P38" i="107"/>
  <c r="D37" i="106"/>
  <c r="D42" i="106"/>
  <c r="H94" i="105"/>
  <c r="BG92" i="105"/>
  <c r="AG89" i="105"/>
  <c r="AO86" i="105"/>
  <c r="AG85" i="105"/>
  <c r="AB84" i="105"/>
  <c r="AO83" i="105"/>
  <c r="H83" i="105"/>
  <c r="L68" i="105"/>
  <c r="Y62" i="105"/>
  <c r="BA59" i="105"/>
  <c r="L57" i="105"/>
  <c r="D56" i="105"/>
  <c r="BE54" i="105"/>
  <c r="BA53" i="105"/>
  <c r="AB41" i="105"/>
  <c r="P39" i="105"/>
  <c r="AJ36" i="124"/>
  <c r="AK27" i="124" s="1"/>
  <c r="AK67" i="103"/>
  <c r="BD26" i="124"/>
  <c r="BE57" i="103"/>
  <c r="AE9" i="124"/>
  <c r="AF40" i="103"/>
  <c r="AB36" i="106"/>
  <c r="AO93" i="105"/>
  <c r="AG88" i="105"/>
  <c r="BH53" i="105"/>
  <c r="D52" i="105"/>
  <c r="AB45" i="105"/>
  <c r="AB36" i="104"/>
  <c r="AS64" i="124"/>
  <c r="AA55" i="124"/>
  <c r="AB55" i="124" s="1"/>
  <c r="H84" i="103"/>
  <c r="AX97" i="109"/>
  <c r="AG92" i="109"/>
  <c r="D86" i="109"/>
  <c r="BK84" i="109"/>
  <c r="BG83" i="109"/>
  <c r="AO72" i="109"/>
  <c r="L57" i="109"/>
  <c r="BE55" i="109"/>
  <c r="P37" i="108"/>
  <c r="AJ37" i="108"/>
  <c r="AB37" i="108"/>
  <c r="AN36" i="108"/>
  <c r="AF36" i="108"/>
  <c r="AB46" i="108"/>
  <c r="AB39" i="108"/>
  <c r="AB41" i="108"/>
  <c r="AJ39" i="108"/>
  <c r="AB44" i="108"/>
  <c r="AB38" i="108"/>
  <c r="AJ38" i="108"/>
  <c r="AX97" i="107"/>
  <c r="AG88" i="107"/>
  <c r="AW58" i="107"/>
  <c r="AG57" i="107"/>
  <c r="L56" i="107"/>
  <c r="AW52" i="107"/>
  <c r="AO51" i="107"/>
  <c r="H63" i="107"/>
  <c r="H61" i="107"/>
  <c r="AN39" i="107"/>
  <c r="D40" i="106"/>
  <c r="AG98" i="105"/>
  <c r="T94" i="105"/>
  <c r="BC89" i="105"/>
  <c r="BG86" i="105"/>
  <c r="AT85" i="105"/>
  <c r="AO84" i="105"/>
  <c r="L65" i="105"/>
  <c r="AS62" i="105"/>
  <c r="H59" i="105"/>
  <c r="AS57" i="105"/>
  <c r="L55" i="105"/>
  <c r="D54" i="105"/>
  <c r="BE52" i="105"/>
  <c r="BA51" i="105"/>
  <c r="D51" i="105"/>
  <c r="AB39" i="105"/>
  <c r="AN39" i="104"/>
  <c r="AF37" i="104"/>
  <c r="AT69" i="124"/>
  <c r="AX96" i="103"/>
  <c r="AB95" i="103"/>
  <c r="AT94" i="103"/>
  <c r="L94" i="103"/>
  <c r="AK93" i="103"/>
  <c r="BK92" i="103"/>
  <c r="L92" i="103"/>
  <c r="BC90" i="103"/>
  <c r="BG89" i="103"/>
  <c r="P89" i="103"/>
  <c r="AK88" i="103"/>
  <c r="BG87" i="103"/>
  <c r="P87" i="103"/>
  <c r="BG85" i="103"/>
  <c r="X85" i="103"/>
  <c r="BC84" i="103"/>
  <c r="T84" i="103"/>
  <c r="AX83" i="103"/>
  <c r="H83" i="103"/>
  <c r="AO69" i="103"/>
  <c r="L67" i="103"/>
  <c r="L65" i="103"/>
  <c r="L63" i="103"/>
  <c r="H62" i="103"/>
  <c r="L61" i="103"/>
  <c r="H60" i="103"/>
  <c r="Y59" i="103"/>
  <c r="AO58" i="103"/>
  <c r="H57" i="103"/>
  <c r="BE52" i="103"/>
  <c r="Y52" i="103"/>
  <c r="L51" i="103"/>
  <c r="AB42" i="103"/>
  <c r="D8" i="124"/>
  <c r="X37" i="103"/>
  <c r="AJ36" i="103"/>
  <c r="D36" i="103"/>
  <c r="AS56" i="111"/>
  <c r="AG55" i="111"/>
  <c r="Y54" i="111"/>
  <c r="P53" i="111"/>
  <c r="AK88" i="109"/>
  <c r="AB41" i="109"/>
  <c r="AN38" i="109"/>
  <c r="AS58" i="107"/>
  <c r="AC56" i="107"/>
  <c r="AG53" i="107"/>
  <c r="D39" i="106"/>
  <c r="AO89" i="105"/>
  <c r="T84" i="105"/>
  <c r="H60" i="105"/>
  <c r="AZ32" i="124"/>
  <c r="BA63" i="103"/>
  <c r="AC52" i="111"/>
  <c r="D51" i="111"/>
  <c r="P87" i="109"/>
  <c r="Y61" i="109"/>
  <c r="BA58" i="109"/>
  <c r="H59" i="107"/>
  <c r="L55" i="107"/>
  <c r="H54" i="107"/>
  <c r="L40" i="107"/>
  <c r="P36" i="106"/>
  <c r="P40" i="106"/>
  <c r="AG95" i="105"/>
  <c r="BC87" i="105"/>
  <c r="H85" i="105"/>
  <c r="Y59" i="105"/>
  <c r="AS53" i="105"/>
  <c r="BH52" i="105"/>
  <c r="D88" i="103"/>
  <c r="O29" i="124"/>
  <c r="P60" i="103"/>
  <c r="AI9" i="124"/>
  <c r="AJ40" i="103"/>
  <c r="AB86" i="103"/>
  <c r="S36" i="41"/>
  <c r="T36" i="41" s="1"/>
  <c r="S37" i="41"/>
  <c r="T37" i="41" s="1"/>
  <c r="S38" i="41"/>
  <c r="T38" i="41" s="1"/>
  <c r="S39" i="41"/>
  <c r="T39" i="41" s="1"/>
  <c r="S40" i="41"/>
  <c r="T40" i="41" s="1"/>
  <c r="C84" i="41"/>
  <c r="C85" i="41"/>
  <c r="C86" i="41"/>
  <c r="C87" i="41"/>
  <c r="C88" i="41"/>
  <c r="BH57" i="106" l="1"/>
  <c r="BI53" i="106" s="1"/>
  <c r="BI57" i="106"/>
  <c r="BI56" i="106"/>
  <c r="BI54" i="106"/>
  <c r="BH20" i="124"/>
  <c r="BH57" i="115"/>
  <c r="BI53" i="115" s="1"/>
  <c r="BC57" i="124"/>
  <c r="BC54" i="124"/>
  <c r="BH57" i="105"/>
  <c r="BI56" i="105" s="1"/>
  <c r="BC56" i="124"/>
  <c r="BC62" i="124"/>
  <c r="BC61" i="124"/>
  <c r="BI51" i="104"/>
  <c r="AS21" i="124"/>
  <c r="AK63" i="124"/>
  <c r="AG68" i="124"/>
  <c r="BI52" i="117"/>
  <c r="BH57" i="119"/>
  <c r="BI57" i="119" s="1"/>
  <c r="BH22" i="124"/>
  <c r="BI51" i="117"/>
  <c r="BC68" i="124"/>
  <c r="D29" i="124"/>
  <c r="AW30" i="124"/>
  <c r="AK59" i="124"/>
  <c r="T62" i="124"/>
  <c r="BI54" i="113"/>
  <c r="AW22" i="124"/>
  <c r="Y27" i="124"/>
  <c r="T54" i="124"/>
  <c r="P7" i="124"/>
  <c r="AJ9" i="124"/>
  <c r="AO54" i="124"/>
  <c r="AO63" i="124"/>
  <c r="AG53" i="124"/>
  <c r="AK61" i="124"/>
  <c r="AX55" i="124"/>
  <c r="L31" i="124"/>
  <c r="L21" i="124"/>
  <c r="AT64" i="124"/>
  <c r="AK54" i="124"/>
  <c r="AG56" i="124"/>
  <c r="AF7" i="124"/>
  <c r="T59" i="124"/>
  <c r="AN8" i="124"/>
  <c r="AF9" i="124"/>
  <c r="AG62" i="124"/>
  <c r="AG66" i="124"/>
  <c r="AO52" i="124"/>
  <c r="AN9" i="124"/>
  <c r="AO53" i="124"/>
  <c r="H53" i="124"/>
  <c r="P55" i="124"/>
  <c r="H63" i="124"/>
  <c r="P57" i="124"/>
  <c r="P62" i="124"/>
  <c r="D53" i="124"/>
  <c r="BK59" i="124"/>
  <c r="AG24" i="124"/>
  <c r="P53" i="124"/>
  <c r="H61" i="124"/>
  <c r="H55" i="124"/>
  <c r="H65" i="124"/>
  <c r="D57" i="124"/>
  <c r="P58" i="124"/>
  <c r="D56" i="124"/>
  <c r="H54" i="124"/>
  <c r="AB66" i="124"/>
  <c r="AW39" i="124"/>
  <c r="AT57" i="124"/>
  <c r="D72" i="124"/>
  <c r="P52" i="124"/>
  <c r="AB10" i="124"/>
  <c r="AO60" i="124"/>
  <c r="AG57" i="124"/>
  <c r="BI57" i="105"/>
  <c r="BI57" i="112"/>
  <c r="BI53" i="112"/>
  <c r="BI52" i="112"/>
  <c r="BI51" i="112"/>
  <c r="X58" i="124"/>
  <c r="X52" i="124"/>
  <c r="X68" i="124"/>
  <c r="X54" i="124"/>
  <c r="AB53" i="124"/>
  <c r="AB52" i="124"/>
  <c r="X62" i="124"/>
  <c r="P9" i="124"/>
  <c r="P6" i="124"/>
  <c r="P8" i="124"/>
  <c r="P5" i="124"/>
  <c r="X70" i="124"/>
  <c r="BI57" i="110"/>
  <c r="BI53" i="110"/>
  <c r="BI51" i="110"/>
  <c r="BI52" i="110"/>
  <c r="BI56" i="112"/>
  <c r="X56" i="124"/>
  <c r="X63" i="124"/>
  <c r="BI56" i="110"/>
  <c r="BI55" i="112"/>
  <c r="AT63" i="124"/>
  <c r="H32" i="124"/>
  <c r="H24" i="124"/>
  <c r="H22" i="124"/>
  <c r="H26" i="124"/>
  <c r="H25" i="124"/>
  <c r="H27" i="124"/>
  <c r="H30" i="124"/>
  <c r="H29" i="124"/>
  <c r="H31" i="124"/>
  <c r="H21" i="124"/>
  <c r="H23" i="124"/>
  <c r="H20" i="124"/>
  <c r="D11" i="124"/>
  <c r="D9" i="124"/>
  <c r="D7" i="124"/>
  <c r="D10" i="124"/>
  <c r="D6" i="124"/>
  <c r="D5" i="124"/>
  <c r="BG64" i="124"/>
  <c r="BG59" i="124"/>
  <c r="BG54" i="124"/>
  <c r="BG60" i="124"/>
  <c r="BG62" i="124"/>
  <c r="AT62" i="124"/>
  <c r="AK64" i="124"/>
  <c r="AK52" i="124"/>
  <c r="AK55" i="124"/>
  <c r="AK60" i="124"/>
  <c r="AG69" i="124"/>
  <c r="BH57" i="107"/>
  <c r="BI52" i="107" s="1"/>
  <c r="BI55" i="110"/>
  <c r="BH57" i="109"/>
  <c r="BI55" i="109" s="1"/>
  <c r="BH57" i="122"/>
  <c r="BI52" i="122" s="1"/>
  <c r="L70" i="124"/>
  <c r="L55" i="124"/>
  <c r="L65" i="124"/>
  <c r="L60" i="124"/>
  <c r="L52" i="124"/>
  <c r="L61" i="124"/>
  <c r="L58" i="124"/>
  <c r="L67" i="124"/>
  <c r="L69" i="124"/>
  <c r="L53" i="124"/>
  <c r="L66" i="124"/>
  <c r="L54" i="124"/>
  <c r="BA32" i="124"/>
  <c r="BA20" i="124"/>
  <c r="BA26" i="124"/>
  <c r="BA25" i="124"/>
  <c r="BA28" i="124"/>
  <c r="BA21" i="124"/>
  <c r="BA23" i="124"/>
  <c r="BA30" i="124"/>
  <c r="BA31" i="124"/>
  <c r="BA24" i="124"/>
  <c r="BA22" i="124"/>
  <c r="BE26" i="124"/>
  <c r="BE23" i="124"/>
  <c r="BE20" i="124"/>
  <c r="BE21" i="124"/>
  <c r="BE22" i="124"/>
  <c r="BE24" i="124"/>
  <c r="BE25" i="124"/>
  <c r="AK36" i="124"/>
  <c r="AK28" i="124"/>
  <c r="AK25" i="124"/>
  <c r="AK21" i="124"/>
  <c r="AK34" i="124"/>
  <c r="AK31" i="124"/>
  <c r="AK26" i="124"/>
  <c r="AK32" i="124"/>
  <c r="AK33" i="124"/>
  <c r="AK24" i="124"/>
  <c r="AK35" i="124"/>
  <c r="AK22" i="124"/>
  <c r="AK20" i="124"/>
  <c r="AK23" i="124"/>
  <c r="AK30" i="124"/>
  <c r="AR8" i="124"/>
  <c r="AR5" i="124"/>
  <c r="AR6" i="124"/>
  <c r="AR7" i="124"/>
  <c r="BK64" i="124"/>
  <c r="BK57" i="124"/>
  <c r="BK56" i="124"/>
  <c r="BK53" i="124"/>
  <c r="BK55" i="124"/>
  <c r="BK58" i="124"/>
  <c r="BK60" i="124"/>
  <c r="X64" i="124"/>
  <c r="BI57" i="117"/>
  <c r="BI55" i="117"/>
  <c r="BI54" i="117"/>
  <c r="BI57" i="103"/>
  <c r="BI53" i="103"/>
  <c r="BI52" i="103"/>
  <c r="BI51" i="103"/>
  <c r="D32" i="124"/>
  <c r="D25" i="124"/>
  <c r="D31" i="124"/>
  <c r="D24" i="124"/>
  <c r="D30" i="124"/>
  <c r="D23" i="124"/>
  <c r="D22" i="124"/>
  <c r="D28" i="124"/>
  <c r="D20" i="124"/>
  <c r="D21" i="124"/>
  <c r="BK63" i="124"/>
  <c r="BH25" i="124"/>
  <c r="AX66" i="124"/>
  <c r="BI55" i="118"/>
  <c r="AS32" i="124"/>
  <c r="AS24" i="124"/>
  <c r="AS28" i="124"/>
  <c r="AS23" i="124"/>
  <c r="AS26" i="124"/>
  <c r="AS29" i="124"/>
  <c r="AS22" i="124"/>
  <c r="AS30" i="124"/>
  <c r="AS20" i="124"/>
  <c r="AS25" i="124"/>
  <c r="BC70" i="124"/>
  <c r="BC60" i="124"/>
  <c r="BC69" i="124"/>
  <c r="BC58" i="124"/>
  <c r="BC66" i="124"/>
  <c r="BC65" i="124"/>
  <c r="BC53" i="124"/>
  <c r="BI57" i="104"/>
  <c r="BI56" i="104"/>
  <c r="BA29" i="124"/>
  <c r="AB54" i="124"/>
  <c r="AT56" i="124"/>
  <c r="BI54" i="103"/>
  <c r="BG52" i="124"/>
  <c r="AG61" i="124"/>
  <c r="BG63" i="124"/>
  <c r="T24" i="124"/>
  <c r="T20" i="124"/>
  <c r="T23" i="124"/>
  <c r="T22" i="124"/>
  <c r="T21" i="124"/>
  <c r="AK57" i="124"/>
  <c r="BK61" i="124"/>
  <c r="AB64" i="124"/>
  <c r="H5" i="124"/>
  <c r="H6" i="124"/>
  <c r="AW24" i="124"/>
  <c r="P64" i="124"/>
  <c r="P59" i="124"/>
  <c r="P60" i="124"/>
  <c r="P61" i="124"/>
  <c r="P63" i="124"/>
  <c r="P54" i="124"/>
  <c r="D27" i="124"/>
  <c r="AX53" i="124"/>
  <c r="AK58" i="124"/>
  <c r="BI51" i="113"/>
  <c r="BI56" i="113"/>
  <c r="BH57" i="123"/>
  <c r="BI52" i="123" s="1"/>
  <c r="BI54" i="112"/>
  <c r="BA27" i="124"/>
  <c r="L59" i="124"/>
  <c r="AB15" i="124"/>
  <c r="AJ5" i="124"/>
  <c r="AN5" i="124"/>
  <c r="AB13" i="124"/>
  <c r="AB12" i="124"/>
  <c r="AB11" i="124"/>
  <c r="AN6" i="124"/>
  <c r="AF6" i="124"/>
  <c r="AB14" i="124"/>
  <c r="AJ6" i="124"/>
  <c r="AB7" i="124"/>
  <c r="AB8" i="124"/>
  <c r="AB9" i="124"/>
  <c r="AB5" i="124"/>
  <c r="AN7" i="124"/>
  <c r="AF8" i="124"/>
  <c r="AF5" i="124"/>
  <c r="AB6" i="124"/>
  <c r="AJ7" i="124"/>
  <c r="L64" i="124"/>
  <c r="AT68" i="124"/>
  <c r="Y35" i="124"/>
  <c r="Y23" i="124"/>
  <c r="Y21" i="124"/>
  <c r="Y28" i="124"/>
  <c r="Y31" i="124"/>
  <c r="Y24" i="124"/>
  <c r="Y25" i="124"/>
  <c r="Y29" i="124"/>
  <c r="Y33" i="124"/>
  <c r="Y20" i="124"/>
  <c r="Y34" i="124"/>
  <c r="Y22" i="124"/>
  <c r="Y32" i="124"/>
  <c r="BC52" i="124"/>
  <c r="BK54" i="124"/>
  <c r="X57" i="124"/>
  <c r="D58" i="124"/>
  <c r="D52" i="124"/>
  <c r="H62" i="124"/>
  <c r="H52" i="124"/>
  <c r="D55" i="124"/>
  <c r="H64" i="124"/>
  <c r="D71" i="124"/>
  <c r="BH23" i="124"/>
  <c r="AK62" i="124"/>
  <c r="BI55" i="103"/>
  <c r="T64" i="124"/>
  <c r="T60" i="124"/>
  <c r="T56" i="124"/>
  <c r="T57" i="124"/>
  <c r="T55" i="124"/>
  <c r="T52" i="124"/>
  <c r="T53" i="124"/>
  <c r="T58" i="124"/>
  <c r="L12" i="124"/>
  <c r="L6" i="124"/>
  <c r="L10" i="124"/>
  <c r="L7" i="124"/>
  <c r="L8" i="124"/>
  <c r="L11" i="124"/>
  <c r="L5" i="124"/>
  <c r="AS27" i="124"/>
  <c r="L38" i="124"/>
  <c r="L36" i="124"/>
  <c r="L34" i="124"/>
  <c r="L22" i="124"/>
  <c r="L30" i="124"/>
  <c r="L33" i="124"/>
  <c r="L35" i="124"/>
  <c r="L26" i="124"/>
  <c r="L24" i="124"/>
  <c r="L20" i="124"/>
  <c r="L37" i="124"/>
  <c r="L23" i="124"/>
  <c r="L25" i="124"/>
  <c r="L32" i="124"/>
  <c r="L28" i="124"/>
  <c r="L29" i="124"/>
  <c r="BG55" i="124"/>
  <c r="T61" i="124"/>
  <c r="BC63" i="124"/>
  <c r="D65" i="124"/>
  <c r="BI53" i="117"/>
  <c r="BI57" i="120"/>
  <c r="BI56" i="120"/>
  <c r="BI54" i="120"/>
  <c r="P29" i="124"/>
  <c r="P21" i="124"/>
  <c r="P26" i="124"/>
  <c r="P25" i="124"/>
  <c r="P20" i="124"/>
  <c r="P27" i="124"/>
  <c r="P23" i="124"/>
  <c r="P24" i="124"/>
  <c r="BI53" i="107"/>
  <c r="BI57" i="118"/>
  <c r="BI54" i="118"/>
  <c r="BI53" i="118"/>
  <c r="BI51" i="118"/>
  <c r="BI52" i="118"/>
  <c r="BH21" i="124"/>
  <c r="BI53" i="105"/>
  <c r="AK29" i="124"/>
  <c r="X55" i="124"/>
  <c r="BI51" i="119"/>
  <c r="AG29" i="124"/>
  <c r="AG20" i="124"/>
  <c r="AG21" i="124"/>
  <c r="AG23" i="124"/>
  <c r="AG28" i="124"/>
  <c r="AG27" i="124"/>
  <c r="AG26" i="124"/>
  <c r="AG25" i="124"/>
  <c r="BK52" i="124"/>
  <c r="L57" i="124"/>
  <c r="AO44" i="124"/>
  <c r="AW31" i="124"/>
  <c r="AO23" i="124"/>
  <c r="AO21" i="124"/>
  <c r="AO39" i="124"/>
  <c r="AO20" i="124"/>
  <c r="AO32" i="124"/>
  <c r="AO34" i="124"/>
  <c r="AW38" i="124"/>
  <c r="AW23" i="124"/>
  <c r="AW37" i="124"/>
  <c r="AO22" i="124"/>
  <c r="AW25" i="124"/>
  <c r="AW32" i="124"/>
  <c r="AO38" i="124"/>
  <c r="AW21" i="124"/>
  <c r="AW34" i="124"/>
  <c r="AW36" i="124"/>
  <c r="AO40" i="124"/>
  <c r="AW20" i="124"/>
  <c r="AW29" i="124"/>
  <c r="AO24" i="124"/>
  <c r="AO25" i="124"/>
  <c r="AW28" i="124"/>
  <c r="AW33" i="124"/>
  <c r="AO37" i="124"/>
  <c r="AO41" i="124"/>
  <c r="AO29" i="124"/>
  <c r="AO26" i="124"/>
  <c r="AO33" i="124"/>
  <c r="AW27" i="124"/>
  <c r="AO42" i="124"/>
  <c r="AO31" i="124"/>
  <c r="AO36" i="124"/>
  <c r="AW26" i="124"/>
  <c r="AO30" i="124"/>
  <c r="AW35" i="124"/>
  <c r="AO43" i="124"/>
  <c r="AO27" i="124"/>
  <c r="AO35" i="124"/>
  <c r="AT58" i="124"/>
  <c r="AT55" i="124"/>
  <c r="AX52" i="124"/>
  <c r="AT52" i="124"/>
  <c r="AX63" i="124"/>
  <c r="AX64" i="124"/>
  <c r="AT53" i="124"/>
  <c r="AX54" i="124"/>
  <c r="L56" i="124"/>
  <c r="AB62" i="124"/>
  <c r="AB65" i="124"/>
  <c r="BI54" i="110"/>
  <c r="AO64" i="124"/>
  <c r="AO57" i="124"/>
  <c r="AO59" i="124"/>
  <c r="AO62" i="124"/>
  <c r="AO56" i="124"/>
  <c r="AO58" i="124"/>
  <c r="AO61" i="124"/>
  <c r="X8" i="124"/>
  <c r="X6" i="124"/>
  <c r="X7" i="124"/>
  <c r="X5" i="124"/>
  <c r="BH57" i="108"/>
  <c r="BI54" i="108" s="1"/>
  <c r="AT54" i="124"/>
  <c r="AG70" i="124"/>
  <c r="AG54" i="124"/>
  <c r="AG58" i="124"/>
  <c r="AG60" i="124"/>
  <c r="AG64" i="124"/>
  <c r="AG65" i="124"/>
  <c r="AG52" i="124"/>
  <c r="AG59" i="124"/>
  <c r="AG63" i="124"/>
  <c r="P22" i="124"/>
  <c r="X53" i="124"/>
  <c r="AG55" i="124"/>
  <c r="BC64" i="124"/>
  <c r="P28" i="124"/>
  <c r="AK56" i="124"/>
  <c r="X69" i="124"/>
  <c r="BI53" i="113"/>
  <c r="AX62" i="124"/>
  <c r="AT70" i="124"/>
  <c r="BH57" i="114"/>
  <c r="BI56" i="114" s="1"/>
  <c r="BH57" i="111"/>
  <c r="BI51" i="111" s="1"/>
  <c r="AC26" i="124"/>
  <c r="AC24" i="124"/>
  <c r="AC22" i="124"/>
  <c r="AC20" i="124"/>
  <c r="AC25" i="124"/>
  <c r="AC23" i="124"/>
  <c r="BG58" i="124"/>
  <c r="L63" i="124"/>
  <c r="BH24" i="124"/>
  <c r="AC21" i="124"/>
  <c r="Y30" i="124"/>
  <c r="L62" i="124"/>
  <c r="BI54" i="104"/>
  <c r="BI52" i="113"/>
  <c r="BC67" i="124"/>
  <c r="BI55" i="104"/>
  <c r="D67" i="124"/>
  <c r="BI52" i="119"/>
  <c r="T41" i="41"/>
  <c r="BI51" i="106" l="1"/>
  <c r="BI52" i="106"/>
  <c r="BI55" i="106"/>
  <c r="BI54" i="105"/>
  <c r="BI55" i="105"/>
  <c r="BI53" i="122"/>
  <c r="BI51" i="115"/>
  <c r="BI54" i="115"/>
  <c r="BI52" i="115"/>
  <c r="BI56" i="115"/>
  <c r="BI57" i="115"/>
  <c r="BI51" i="105"/>
  <c r="BI55" i="115"/>
  <c r="BI52" i="105"/>
  <c r="BI55" i="119"/>
  <c r="BI56" i="119"/>
  <c r="BI53" i="119"/>
  <c r="BI54" i="119"/>
  <c r="BI57" i="111"/>
  <c r="BI54" i="111"/>
  <c r="BI55" i="111"/>
  <c r="BI56" i="111"/>
  <c r="BI57" i="122"/>
  <c r="BI56" i="122"/>
  <c r="BI54" i="122"/>
  <c r="BI55" i="122"/>
  <c r="BI55" i="114"/>
  <c r="BH26" i="124"/>
  <c r="BI25" i="124" s="1"/>
  <c r="BI57" i="107"/>
  <c r="BI54" i="107"/>
  <c r="BI56" i="107"/>
  <c r="BI51" i="107"/>
  <c r="BI55" i="107"/>
  <c r="BI53" i="111"/>
  <c r="BI57" i="123"/>
  <c r="BI55" i="123"/>
  <c r="BI56" i="123"/>
  <c r="BI53" i="123"/>
  <c r="BI54" i="123"/>
  <c r="BI51" i="123"/>
  <c r="BI57" i="109"/>
  <c r="BI52" i="109"/>
  <c r="BI51" i="109"/>
  <c r="BI53" i="109"/>
  <c r="BI56" i="109"/>
  <c r="BI52" i="111"/>
  <c r="BI57" i="114"/>
  <c r="BI52" i="114"/>
  <c r="BI51" i="114"/>
  <c r="BI53" i="114"/>
  <c r="BI54" i="114"/>
  <c r="BI57" i="108"/>
  <c r="BI53" i="108"/>
  <c r="BI52" i="108"/>
  <c r="BI55" i="108"/>
  <c r="BI51" i="108"/>
  <c r="BI56" i="108"/>
  <c r="BI51" i="122"/>
  <c r="BI54" i="109"/>
  <c r="C41" i="99"/>
  <c r="C40" i="99"/>
  <c r="G37" i="59"/>
  <c r="G36" i="59"/>
  <c r="G37" i="57"/>
  <c r="G36" i="57"/>
  <c r="G37" i="55"/>
  <c r="G36" i="55"/>
  <c r="G37" i="53"/>
  <c r="G36" i="53"/>
  <c r="G37" i="51"/>
  <c r="G36" i="51"/>
  <c r="G37" i="49"/>
  <c r="G36" i="49"/>
  <c r="C38" i="43"/>
  <c r="C37" i="43"/>
  <c r="C40" i="43"/>
  <c r="C37" i="41"/>
  <c r="BI24" i="124" l="1"/>
  <c r="BI21" i="124"/>
  <c r="BI26" i="124"/>
  <c r="BI22" i="124"/>
  <c r="BI20" i="124"/>
  <c r="BI23" i="124"/>
  <c r="G38" i="49"/>
  <c r="H36" i="49" s="1"/>
  <c r="G38" i="51"/>
  <c r="H36" i="51" s="1"/>
  <c r="G38" i="53"/>
  <c r="H36" i="53" s="1"/>
  <c r="G38" i="55"/>
  <c r="H36" i="55" s="1"/>
  <c r="G38" i="57"/>
  <c r="H36" i="57" s="1"/>
  <c r="G38" i="59"/>
  <c r="H36" i="59" s="1"/>
  <c r="C103" i="102"/>
  <c r="C102" i="102"/>
  <c r="CT100" i="102"/>
  <c r="CK100" i="102"/>
  <c r="BX100" i="102"/>
  <c r="BO100" i="102"/>
  <c r="BB100" i="102"/>
  <c r="AS100" i="102"/>
  <c r="AF100" i="102"/>
  <c r="W100" i="102"/>
  <c r="K100" i="102"/>
  <c r="CT99" i="102"/>
  <c r="CK99" i="102"/>
  <c r="BX99" i="102"/>
  <c r="BO99" i="102"/>
  <c r="BB99" i="102"/>
  <c r="AS99" i="102"/>
  <c r="AF99" i="102"/>
  <c r="W99" i="102"/>
  <c r="K99" i="102"/>
  <c r="CT98" i="102"/>
  <c r="BX98" i="102"/>
  <c r="BB98" i="102"/>
  <c r="AF98" i="102"/>
  <c r="K98" i="102"/>
  <c r="CT97" i="102"/>
  <c r="BX97" i="102"/>
  <c r="BB97" i="102"/>
  <c r="AF97" i="102"/>
  <c r="K97" i="102"/>
  <c r="C97" i="102"/>
  <c r="CT96" i="102"/>
  <c r="BX96" i="102"/>
  <c r="BS96" i="102"/>
  <c r="BB96" i="102"/>
  <c r="AW96" i="102"/>
  <c r="AF96" i="102"/>
  <c r="AA96" i="102"/>
  <c r="K96" i="102"/>
  <c r="C96" i="102"/>
  <c r="CT95" i="102"/>
  <c r="CO95" i="102"/>
  <c r="BX95" i="102"/>
  <c r="BS95" i="102"/>
  <c r="BB95" i="102"/>
  <c r="AW95" i="102"/>
  <c r="AF95" i="102"/>
  <c r="AA95" i="102"/>
  <c r="K95" i="102"/>
  <c r="G95" i="102"/>
  <c r="DB94" i="102"/>
  <c r="CX94" i="102"/>
  <c r="CT94" i="102"/>
  <c r="CO94" i="102"/>
  <c r="CK94" i="102"/>
  <c r="CF94" i="102"/>
  <c r="CB94" i="102"/>
  <c r="BX94" i="102"/>
  <c r="BS94" i="102"/>
  <c r="BO94" i="102"/>
  <c r="BJ94" i="102"/>
  <c r="BF94" i="102"/>
  <c r="BB94" i="102"/>
  <c r="AW94" i="102"/>
  <c r="AS94" i="102"/>
  <c r="AN94" i="102"/>
  <c r="AJ94" i="102"/>
  <c r="AF94" i="102"/>
  <c r="AA94" i="102"/>
  <c r="W94" i="102"/>
  <c r="S94" i="102"/>
  <c r="O94" i="102"/>
  <c r="K94" i="102"/>
  <c r="G94" i="102"/>
  <c r="DB93" i="102"/>
  <c r="CX93" i="102"/>
  <c r="CT93" i="102"/>
  <c r="CO93" i="102"/>
  <c r="CK93" i="102"/>
  <c r="CF93" i="102"/>
  <c r="CB93" i="102"/>
  <c r="BX93" i="102"/>
  <c r="BS93" i="102"/>
  <c r="BO93" i="102"/>
  <c r="BJ93" i="102"/>
  <c r="BF93" i="102"/>
  <c r="BB93" i="102"/>
  <c r="AW93" i="102"/>
  <c r="AS93" i="102"/>
  <c r="AN93" i="102"/>
  <c r="AJ93" i="102"/>
  <c r="AF93" i="102"/>
  <c r="AA93" i="102"/>
  <c r="W93" i="102"/>
  <c r="S93" i="102"/>
  <c r="O93" i="102"/>
  <c r="K93" i="102"/>
  <c r="G93" i="102"/>
  <c r="DB92" i="102"/>
  <c r="CX92" i="102"/>
  <c r="CT92" i="102"/>
  <c r="CO92" i="102"/>
  <c r="CF92" i="102"/>
  <c r="CB92" i="102"/>
  <c r="BX92" i="102"/>
  <c r="BJ92" i="102"/>
  <c r="BF92" i="102"/>
  <c r="BB92" i="102"/>
  <c r="AN92" i="102"/>
  <c r="AJ92" i="102"/>
  <c r="AF92" i="102"/>
  <c r="S92" i="102"/>
  <c r="O92" i="102"/>
  <c r="K92" i="102"/>
  <c r="G92" i="102"/>
  <c r="DB91" i="102"/>
  <c r="CX91" i="102"/>
  <c r="CT91" i="102"/>
  <c r="CF91" i="102"/>
  <c r="CB91" i="102"/>
  <c r="BX91" i="102"/>
  <c r="BJ91" i="102"/>
  <c r="BF91" i="102"/>
  <c r="BB91" i="102"/>
  <c r="AN91" i="102"/>
  <c r="AJ91" i="102"/>
  <c r="AF91" i="102"/>
  <c r="S91" i="102"/>
  <c r="O91" i="102"/>
  <c r="K91" i="102"/>
  <c r="DB90" i="102"/>
  <c r="CX90" i="102"/>
  <c r="CT90" i="102"/>
  <c r="CF90" i="102"/>
  <c r="CB90" i="102"/>
  <c r="BX90" i="102"/>
  <c r="BJ90" i="102"/>
  <c r="BF90" i="102"/>
  <c r="BB90" i="102"/>
  <c r="AN90" i="102"/>
  <c r="AJ90" i="102"/>
  <c r="AF90" i="102"/>
  <c r="S90" i="102"/>
  <c r="O90" i="102"/>
  <c r="K90" i="102"/>
  <c r="DB89" i="102"/>
  <c r="CX89" i="102"/>
  <c r="CT89" i="102"/>
  <c r="CF89" i="102"/>
  <c r="CB89" i="102"/>
  <c r="BX89" i="102"/>
  <c r="BJ89" i="102"/>
  <c r="BF89" i="102"/>
  <c r="BB89" i="102"/>
  <c r="AN89" i="102"/>
  <c r="AJ89" i="102"/>
  <c r="AF89" i="102"/>
  <c r="S89" i="102"/>
  <c r="O89" i="102"/>
  <c r="K89" i="102"/>
  <c r="DB88" i="102"/>
  <c r="CX88" i="102"/>
  <c r="CT88" i="102"/>
  <c r="CK88" i="102"/>
  <c r="CF88" i="102"/>
  <c r="CB88" i="102"/>
  <c r="BX88" i="102"/>
  <c r="BO88" i="102"/>
  <c r="BJ88" i="102"/>
  <c r="BF88" i="102"/>
  <c r="BB88" i="102"/>
  <c r="AS88" i="102"/>
  <c r="AN88" i="102"/>
  <c r="AJ88" i="102"/>
  <c r="AF88" i="102"/>
  <c r="W88" i="102"/>
  <c r="S88" i="102"/>
  <c r="O88" i="102"/>
  <c r="K88" i="102"/>
  <c r="C88" i="102"/>
  <c r="DB87" i="102"/>
  <c r="CX87" i="102"/>
  <c r="CT87" i="102"/>
  <c r="CK87" i="102"/>
  <c r="CF87" i="102"/>
  <c r="CB87" i="102"/>
  <c r="BX87" i="102"/>
  <c r="BO87" i="102"/>
  <c r="BJ87" i="102"/>
  <c r="BF87" i="102"/>
  <c r="BB87" i="102"/>
  <c r="AS87" i="102"/>
  <c r="AN87" i="102"/>
  <c r="AJ87" i="102"/>
  <c r="AF87" i="102"/>
  <c r="W87" i="102"/>
  <c r="S87" i="102"/>
  <c r="O87" i="102"/>
  <c r="K87" i="102"/>
  <c r="C87" i="102"/>
  <c r="DB86" i="102"/>
  <c r="CX86" i="102"/>
  <c r="CT86" i="102"/>
  <c r="CK86" i="102"/>
  <c r="CF86" i="102"/>
  <c r="CB86" i="102"/>
  <c r="BX86" i="102"/>
  <c r="BO86" i="102"/>
  <c r="BJ86" i="102"/>
  <c r="BF86" i="102"/>
  <c r="BB86" i="102"/>
  <c r="AS86" i="102"/>
  <c r="AN86" i="102"/>
  <c r="AJ86" i="102"/>
  <c r="AF86" i="102"/>
  <c r="W86" i="102"/>
  <c r="S86" i="102"/>
  <c r="O86" i="102"/>
  <c r="K86" i="102"/>
  <c r="C86" i="102"/>
  <c r="DB85" i="102"/>
  <c r="CX85" i="102"/>
  <c r="CT85" i="102"/>
  <c r="CO85" i="102"/>
  <c r="CK85" i="102"/>
  <c r="CF85" i="102"/>
  <c r="CB85" i="102"/>
  <c r="BX85" i="102"/>
  <c r="BS85" i="102"/>
  <c r="BO85" i="102"/>
  <c r="BJ85" i="102"/>
  <c r="BF85" i="102"/>
  <c r="BB85" i="102"/>
  <c r="AW85" i="102"/>
  <c r="AS85" i="102"/>
  <c r="AN85" i="102"/>
  <c r="AJ85" i="102"/>
  <c r="AF85" i="102"/>
  <c r="AA85" i="102"/>
  <c r="W85" i="102"/>
  <c r="S85" i="102"/>
  <c r="O85" i="102"/>
  <c r="K85" i="102"/>
  <c r="G85" i="102"/>
  <c r="C85" i="102"/>
  <c r="DB84" i="102"/>
  <c r="CT84" i="102"/>
  <c r="CO84" i="102"/>
  <c r="CK84" i="102"/>
  <c r="CF84" i="102"/>
  <c r="CB84" i="102"/>
  <c r="BX84" i="102"/>
  <c r="BS84" i="102"/>
  <c r="BO84" i="102"/>
  <c r="BJ84" i="102"/>
  <c r="BF84" i="102"/>
  <c r="BB84" i="102"/>
  <c r="AW84" i="102"/>
  <c r="AS84" i="102"/>
  <c r="AN84" i="102"/>
  <c r="AJ84" i="102"/>
  <c r="AF84" i="102"/>
  <c r="AA84" i="102"/>
  <c r="W84" i="102"/>
  <c r="S84" i="102"/>
  <c r="O84" i="102"/>
  <c r="K84" i="102"/>
  <c r="G84" i="102"/>
  <c r="C84" i="102"/>
  <c r="DB83" i="102"/>
  <c r="CX83" i="102"/>
  <c r="CT83" i="102"/>
  <c r="CO83" i="102"/>
  <c r="CK83" i="102"/>
  <c r="CF83" i="102"/>
  <c r="CB83" i="102"/>
  <c r="BX83" i="102"/>
  <c r="BS83" i="102"/>
  <c r="BO83" i="102"/>
  <c r="BJ83" i="102"/>
  <c r="BF83" i="102"/>
  <c r="BB83" i="102"/>
  <c r="AW83" i="102"/>
  <c r="AS83" i="102"/>
  <c r="AN83" i="102"/>
  <c r="AJ83" i="102"/>
  <c r="AF83" i="102"/>
  <c r="AA83" i="102"/>
  <c r="W83" i="102"/>
  <c r="S83" i="102"/>
  <c r="O83" i="102"/>
  <c r="K83" i="102"/>
  <c r="G83" i="102"/>
  <c r="C83" i="102"/>
  <c r="AN74" i="102"/>
  <c r="AN73" i="102"/>
  <c r="AN72" i="102"/>
  <c r="AN71" i="102"/>
  <c r="AN70" i="102"/>
  <c r="AV69" i="102"/>
  <c r="AN69" i="102"/>
  <c r="AV68" i="102"/>
  <c r="AN68" i="102"/>
  <c r="K68" i="102"/>
  <c r="AV67" i="102"/>
  <c r="AN67" i="102"/>
  <c r="K67" i="102"/>
  <c r="AV66" i="102"/>
  <c r="AN66" i="102"/>
  <c r="AJ66" i="102"/>
  <c r="K66" i="102"/>
  <c r="AV65" i="102"/>
  <c r="AN65" i="102"/>
  <c r="AJ65" i="102"/>
  <c r="X65" i="102"/>
  <c r="K65" i="102"/>
  <c r="AV64" i="102"/>
  <c r="AN64" i="102"/>
  <c r="AJ64" i="102"/>
  <c r="X64" i="102"/>
  <c r="K64" i="102"/>
  <c r="AV63" i="102"/>
  <c r="AN63" i="102"/>
  <c r="AJ63" i="102"/>
  <c r="X63" i="102"/>
  <c r="K63" i="102"/>
  <c r="AZ62" i="102"/>
  <c r="AV62" i="102"/>
  <c r="AR62" i="102"/>
  <c r="AN62" i="102"/>
  <c r="AJ62" i="102"/>
  <c r="X62" i="102"/>
  <c r="K62" i="102"/>
  <c r="G62" i="102"/>
  <c r="C62" i="102"/>
  <c r="AZ61" i="102"/>
  <c r="AV61" i="102"/>
  <c r="AR61" i="102"/>
  <c r="AN61" i="102"/>
  <c r="AJ61" i="102"/>
  <c r="X61" i="102"/>
  <c r="K61" i="102"/>
  <c r="G61" i="102"/>
  <c r="C61" i="102"/>
  <c r="AZ60" i="102"/>
  <c r="AV60" i="102"/>
  <c r="AR60" i="102"/>
  <c r="AN60" i="102"/>
  <c r="AJ60" i="102"/>
  <c r="X60" i="102"/>
  <c r="K60" i="102"/>
  <c r="G60" i="102"/>
  <c r="C60" i="102"/>
  <c r="AZ59" i="102"/>
  <c r="AV59" i="102"/>
  <c r="AR59" i="102"/>
  <c r="AN59" i="102"/>
  <c r="AJ59" i="102"/>
  <c r="AF59" i="102"/>
  <c r="X59" i="102"/>
  <c r="O59" i="102"/>
  <c r="K59" i="102"/>
  <c r="G59" i="102"/>
  <c r="C59" i="102"/>
  <c r="AZ58" i="102"/>
  <c r="AV58" i="102"/>
  <c r="AR58" i="102"/>
  <c r="AN58" i="102"/>
  <c r="AJ58" i="102"/>
  <c r="AF58" i="102"/>
  <c r="X58" i="102"/>
  <c r="O58" i="102"/>
  <c r="K58" i="102"/>
  <c r="G58" i="102"/>
  <c r="C58" i="102"/>
  <c r="AZ57" i="102"/>
  <c r="AV57" i="102"/>
  <c r="AR57" i="102"/>
  <c r="AN57" i="102"/>
  <c r="AJ57" i="102"/>
  <c r="AF57" i="102"/>
  <c r="X57" i="102"/>
  <c r="O57" i="102"/>
  <c r="K57" i="102"/>
  <c r="G57" i="102"/>
  <c r="C57" i="102"/>
  <c r="BD56" i="102"/>
  <c r="AZ56" i="102"/>
  <c r="AV56" i="102"/>
  <c r="AR56" i="102"/>
  <c r="AN56" i="102"/>
  <c r="AJ56" i="102"/>
  <c r="AF56" i="102"/>
  <c r="AB56" i="102"/>
  <c r="X56" i="102"/>
  <c r="O56" i="102"/>
  <c r="K56" i="102"/>
  <c r="G56" i="102"/>
  <c r="C56" i="102"/>
  <c r="BD55" i="102"/>
  <c r="AZ55" i="102"/>
  <c r="AV55" i="102"/>
  <c r="AR55" i="102"/>
  <c r="AN55" i="102"/>
  <c r="AJ55" i="102"/>
  <c r="AF55" i="102"/>
  <c r="AB55" i="102"/>
  <c r="X55" i="102"/>
  <c r="O55" i="102"/>
  <c r="K55" i="102"/>
  <c r="G55" i="102"/>
  <c r="C55" i="102"/>
  <c r="BD54" i="102"/>
  <c r="AZ54" i="102"/>
  <c r="AV54" i="102"/>
  <c r="AR54" i="102"/>
  <c r="AN54" i="102"/>
  <c r="AJ54" i="102"/>
  <c r="AF54" i="102"/>
  <c r="AB54" i="102"/>
  <c r="X54" i="102"/>
  <c r="S54" i="102"/>
  <c r="O54" i="102"/>
  <c r="K54" i="102"/>
  <c r="G54" i="102"/>
  <c r="C54" i="102"/>
  <c r="BD53" i="102"/>
  <c r="AZ53" i="102"/>
  <c r="AV53" i="102"/>
  <c r="AR53" i="102"/>
  <c r="AN53" i="102"/>
  <c r="AJ53" i="102"/>
  <c r="AF53" i="102"/>
  <c r="AB53" i="102"/>
  <c r="X53" i="102"/>
  <c r="S53" i="102"/>
  <c r="O53" i="102"/>
  <c r="K53" i="102"/>
  <c r="G53" i="102"/>
  <c r="C53" i="102"/>
  <c r="BD52" i="102"/>
  <c r="AZ52" i="102"/>
  <c r="AV52" i="102"/>
  <c r="AR52" i="102"/>
  <c r="AN52" i="102"/>
  <c r="AJ52" i="102"/>
  <c r="AF52" i="102"/>
  <c r="AB52" i="102"/>
  <c r="X52" i="102"/>
  <c r="S52" i="102"/>
  <c r="O52" i="102"/>
  <c r="K52" i="102"/>
  <c r="G52" i="102"/>
  <c r="C52" i="102"/>
  <c r="BD51" i="102"/>
  <c r="AZ51" i="102"/>
  <c r="AV51" i="102"/>
  <c r="AR51" i="102"/>
  <c r="AN51" i="102"/>
  <c r="AJ51" i="102"/>
  <c r="AF51" i="102"/>
  <c r="AB51" i="102"/>
  <c r="X51" i="102"/>
  <c r="S51" i="102"/>
  <c r="O51" i="102"/>
  <c r="K51" i="102"/>
  <c r="G51" i="102"/>
  <c r="C51" i="102"/>
  <c r="AA45" i="102"/>
  <c r="AA44" i="102"/>
  <c r="AA43" i="102"/>
  <c r="AA42" i="102"/>
  <c r="K42" i="102"/>
  <c r="AA41" i="102"/>
  <c r="S41" i="102"/>
  <c r="K41" i="102"/>
  <c r="C41" i="102"/>
  <c r="AA40" i="102"/>
  <c r="S40" i="102"/>
  <c r="T40" i="102" s="1"/>
  <c r="K40" i="102"/>
  <c r="C40" i="102"/>
  <c r="AM39" i="102"/>
  <c r="AI39" i="102"/>
  <c r="AE39" i="102"/>
  <c r="AA39" i="102"/>
  <c r="S39" i="102"/>
  <c r="T39" i="102" s="1"/>
  <c r="O39" i="102"/>
  <c r="K39" i="102"/>
  <c r="C39" i="102"/>
  <c r="AQ38" i="102"/>
  <c r="AM38" i="102"/>
  <c r="AI38" i="102"/>
  <c r="AE38" i="102"/>
  <c r="AA38" i="102"/>
  <c r="W38" i="102"/>
  <c r="S38" i="102"/>
  <c r="T38" i="102" s="1"/>
  <c r="O38" i="102"/>
  <c r="BH53" i="102" s="1"/>
  <c r="K38" i="102"/>
  <c r="C38" i="102"/>
  <c r="AQ37" i="102"/>
  <c r="AM37" i="102"/>
  <c r="AI37" i="102"/>
  <c r="AE37" i="102"/>
  <c r="AA37" i="102"/>
  <c r="W37" i="102"/>
  <c r="S37" i="102"/>
  <c r="T37" i="102" s="1"/>
  <c r="O37" i="102"/>
  <c r="K37" i="102"/>
  <c r="G37" i="102"/>
  <c r="C37" i="102"/>
  <c r="AQ36" i="102"/>
  <c r="AM36" i="102"/>
  <c r="AI36" i="102"/>
  <c r="AE36" i="102"/>
  <c r="AA36" i="102"/>
  <c r="W36" i="102"/>
  <c r="S36" i="102"/>
  <c r="T36" i="102" s="1"/>
  <c r="O36" i="102"/>
  <c r="K36" i="102"/>
  <c r="G36" i="102"/>
  <c r="C36" i="102"/>
  <c r="C103" i="99"/>
  <c r="C102" i="99"/>
  <c r="CT100" i="99"/>
  <c r="CK100" i="99"/>
  <c r="BX100" i="99"/>
  <c r="BO100" i="99"/>
  <c r="BB100" i="99"/>
  <c r="AS100" i="99"/>
  <c r="AF100" i="99"/>
  <c r="W100" i="99"/>
  <c r="K100" i="99"/>
  <c r="CT99" i="99"/>
  <c r="CK99" i="99"/>
  <c r="BX99" i="99"/>
  <c r="BO99" i="99"/>
  <c r="BB99" i="99"/>
  <c r="AS99" i="99"/>
  <c r="AF99" i="99"/>
  <c r="W99" i="99"/>
  <c r="K99" i="99"/>
  <c r="CT98" i="99"/>
  <c r="BX98" i="99"/>
  <c r="BB98" i="99"/>
  <c r="AF98" i="99"/>
  <c r="K98" i="99"/>
  <c r="CT97" i="99"/>
  <c r="BX97" i="99"/>
  <c r="BB97" i="99"/>
  <c r="AF97" i="99"/>
  <c r="K97" i="99"/>
  <c r="C97" i="99"/>
  <c r="CT96" i="99"/>
  <c r="BX96" i="99"/>
  <c r="BS96" i="99"/>
  <c r="BB96" i="99"/>
  <c r="AW96" i="99"/>
  <c r="AF96" i="99"/>
  <c r="AA96" i="99"/>
  <c r="K96" i="99"/>
  <c r="C96" i="99"/>
  <c r="CT95" i="99"/>
  <c r="CO95" i="99"/>
  <c r="BX95" i="99"/>
  <c r="BS95" i="99"/>
  <c r="BB95" i="99"/>
  <c r="AW95" i="99"/>
  <c r="AF95" i="99"/>
  <c r="AA95" i="99"/>
  <c r="K95" i="99"/>
  <c r="G95" i="99"/>
  <c r="DB94" i="99"/>
  <c r="CX94" i="99"/>
  <c r="CT94" i="99"/>
  <c r="CO94" i="99"/>
  <c r="CK94" i="99"/>
  <c r="CF94" i="99"/>
  <c r="CB94" i="99"/>
  <c r="BX94" i="99"/>
  <c r="BS94" i="99"/>
  <c r="BO94" i="99"/>
  <c r="BJ94" i="99"/>
  <c r="BF94" i="99"/>
  <c r="BB94" i="99"/>
  <c r="AW94" i="99"/>
  <c r="AS94" i="99"/>
  <c r="AN94" i="99"/>
  <c r="AJ94" i="99"/>
  <c r="AF94" i="99"/>
  <c r="AA94" i="99"/>
  <c r="W94" i="99"/>
  <c r="S94" i="99"/>
  <c r="O94" i="99"/>
  <c r="K94" i="99"/>
  <c r="G94" i="99"/>
  <c r="DB93" i="99"/>
  <c r="CX93" i="99"/>
  <c r="CT93" i="99"/>
  <c r="CO93" i="99"/>
  <c r="CK93" i="99"/>
  <c r="CF93" i="99"/>
  <c r="CB93" i="99"/>
  <c r="BX93" i="99"/>
  <c r="BS93" i="99"/>
  <c r="BO93" i="99"/>
  <c r="BJ93" i="99"/>
  <c r="BF93" i="99"/>
  <c r="BB93" i="99"/>
  <c r="AW93" i="99"/>
  <c r="AS93" i="99"/>
  <c r="AN93" i="99"/>
  <c r="AJ93" i="99"/>
  <c r="AF93" i="99"/>
  <c r="AA93" i="99"/>
  <c r="W93" i="99"/>
  <c r="S93" i="99"/>
  <c r="O93" i="99"/>
  <c r="K93" i="99"/>
  <c r="G93" i="99"/>
  <c r="DB92" i="99"/>
  <c r="CX92" i="99"/>
  <c r="CT92" i="99"/>
  <c r="CO92" i="99"/>
  <c r="CF92" i="99"/>
  <c r="CB92" i="99"/>
  <c r="BX92" i="99"/>
  <c r="BJ92" i="99"/>
  <c r="BF92" i="99"/>
  <c r="BB92" i="99"/>
  <c r="AN92" i="99"/>
  <c r="AJ92" i="99"/>
  <c r="AF92" i="99"/>
  <c r="S92" i="99"/>
  <c r="O92" i="99"/>
  <c r="K92" i="99"/>
  <c r="G92" i="99"/>
  <c r="DB91" i="99"/>
  <c r="CX91" i="99"/>
  <c r="CT91" i="99"/>
  <c r="CF91" i="99"/>
  <c r="CB91" i="99"/>
  <c r="BX91" i="99"/>
  <c r="BJ91" i="99"/>
  <c r="BF91" i="99"/>
  <c r="BB91" i="99"/>
  <c r="AN91" i="99"/>
  <c r="AJ91" i="99"/>
  <c r="AF91" i="99"/>
  <c r="S91" i="99"/>
  <c r="O91" i="99"/>
  <c r="K91" i="99"/>
  <c r="DB90" i="99"/>
  <c r="CX90" i="99"/>
  <c r="CT90" i="99"/>
  <c r="CF90" i="99"/>
  <c r="CB90" i="99"/>
  <c r="BX90" i="99"/>
  <c r="BJ90" i="99"/>
  <c r="BF90" i="99"/>
  <c r="BB90" i="99"/>
  <c r="AN90" i="99"/>
  <c r="AJ90" i="99"/>
  <c r="AF90" i="99"/>
  <c r="S90" i="99"/>
  <c r="O90" i="99"/>
  <c r="K90" i="99"/>
  <c r="DB89" i="99"/>
  <c r="CX89" i="99"/>
  <c r="CT89" i="99"/>
  <c r="CF89" i="99"/>
  <c r="CB89" i="99"/>
  <c r="BX89" i="99"/>
  <c r="BJ89" i="99"/>
  <c r="BF89" i="99"/>
  <c r="BB89" i="99"/>
  <c r="AN89" i="99"/>
  <c r="AJ89" i="99"/>
  <c r="AF89" i="99"/>
  <c r="S89" i="99"/>
  <c r="O89" i="99"/>
  <c r="K89" i="99"/>
  <c r="DB88" i="99"/>
  <c r="CX88" i="99"/>
  <c r="CT88" i="99"/>
  <c r="CK88" i="99"/>
  <c r="CF88" i="99"/>
  <c r="CB88" i="99"/>
  <c r="BX88" i="99"/>
  <c r="BO88" i="99"/>
  <c r="BJ88" i="99"/>
  <c r="BF88" i="99"/>
  <c r="BB88" i="99"/>
  <c r="AS88" i="99"/>
  <c r="AN88" i="99"/>
  <c r="AJ88" i="99"/>
  <c r="AF88" i="99"/>
  <c r="W88" i="99"/>
  <c r="S88" i="99"/>
  <c r="O88" i="99"/>
  <c r="K88" i="99"/>
  <c r="C88" i="99"/>
  <c r="DB87" i="99"/>
  <c r="CX87" i="99"/>
  <c r="CT87" i="99"/>
  <c r="CK87" i="99"/>
  <c r="CF87" i="99"/>
  <c r="CB87" i="99"/>
  <c r="BX87" i="99"/>
  <c r="BO87" i="99"/>
  <c r="BJ87" i="99"/>
  <c r="BF87" i="99"/>
  <c r="BB87" i="99"/>
  <c r="AS87" i="99"/>
  <c r="AN87" i="99"/>
  <c r="AJ87" i="99"/>
  <c r="AF87" i="99"/>
  <c r="W87" i="99"/>
  <c r="S87" i="99"/>
  <c r="O87" i="99"/>
  <c r="K87" i="99"/>
  <c r="C87" i="99"/>
  <c r="DB86" i="99"/>
  <c r="CX86" i="99"/>
  <c r="CT86" i="99"/>
  <c r="CK86" i="99"/>
  <c r="CF86" i="99"/>
  <c r="CB86" i="99"/>
  <c r="BX86" i="99"/>
  <c r="BO86" i="99"/>
  <c r="BJ86" i="99"/>
  <c r="BF86" i="99"/>
  <c r="BB86" i="99"/>
  <c r="AS86" i="99"/>
  <c r="AN86" i="99"/>
  <c r="AJ86" i="99"/>
  <c r="AF86" i="99"/>
  <c r="W86" i="99"/>
  <c r="S86" i="99"/>
  <c r="O86" i="99"/>
  <c r="K86" i="99"/>
  <c r="C86" i="99"/>
  <c r="DB85" i="99"/>
  <c r="CX85" i="99"/>
  <c r="CT85" i="99"/>
  <c r="CO85" i="99"/>
  <c r="CK85" i="99"/>
  <c r="CF85" i="99"/>
  <c r="CB85" i="99"/>
  <c r="BX85" i="99"/>
  <c r="BS85" i="99"/>
  <c r="BO85" i="99"/>
  <c r="BJ85" i="99"/>
  <c r="BF85" i="99"/>
  <c r="BB85" i="99"/>
  <c r="AW85" i="99"/>
  <c r="AS85" i="99"/>
  <c r="AN85" i="99"/>
  <c r="AJ85" i="99"/>
  <c r="AF85" i="99"/>
  <c r="AA85" i="99"/>
  <c r="W85" i="99"/>
  <c r="S85" i="99"/>
  <c r="O85" i="99"/>
  <c r="K85" i="99"/>
  <c r="G85" i="99"/>
  <c r="C85" i="99"/>
  <c r="DB84" i="99"/>
  <c r="CT84" i="99"/>
  <c r="CO84" i="99"/>
  <c r="CK84" i="99"/>
  <c r="CF84" i="99"/>
  <c r="CB84" i="99"/>
  <c r="BX84" i="99"/>
  <c r="BS84" i="99"/>
  <c r="BO84" i="99"/>
  <c r="BJ84" i="99"/>
  <c r="BF84" i="99"/>
  <c r="BB84" i="99"/>
  <c r="AW84" i="99"/>
  <c r="AS84" i="99"/>
  <c r="AN84" i="99"/>
  <c r="AJ84" i="99"/>
  <c r="AF84" i="99"/>
  <c r="AA84" i="99"/>
  <c r="W84" i="99"/>
  <c r="S84" i="99"/>
  <c r="O84" i="99"/>
  <c r="K84" i="99"/>
  <c r="G84" i="99"/>
  <c r="C84" i="99"/>
  <c r="DB83" i="99"/>
  <c r="CX83" i="99"/>
  <c r="CT83" i="99"/>
  <c r="CO83" i="99"/>
  <c r="CK83" i="99"/>
  <c r="CF83" i="99"/>
  <c r="CB83" i="99"/>
  <c r="BX83" i="99"/>
  <c r="BS83" i="99"/>
  <c r="BO83" i="99"/>
  <c r="BJ83" i="99"/>
  <c r="BF83" i="99"/>
  <c r="BB83" i="99"/>
  <c r="AW83" i="99"/>
  <c r="AS83" i="99"/>
  <c r="AN83" i="99"/>
  <c r="AJ83" i="99"/>
  <c r="AF83" i="99"/>
  <c r="AA83" i="99"/>
  <c r="W83" i="99"/>
  <c r="S83" i="99"/>
  <c r="O83" i="99"/>
  <c r="K83" i="99"/>
  <c r="G83" i="99"/>
  <c r="C83" i="99"/>
  <c r="AN74" i="99"/>
  <c r="AN73" i="99"/>
  <c r="AN72" i="99"/>
  <c r="AN71" i="99"/>
  <c r="AN70" i="99"/>
  <c r="AV69" i="99"/>
  <c r="AN69" i="99"/>
  <c r="AV68" i="99"/>
  <c r="AN68" i="99"/>
  <c r="K68" i="99"/>
  <c r="AV67" i="99"/>
  <c r="AN67" i="99"/>
  <c r="K67" i="99"/>
  <c r="AV66" i="99"/>
  <c r="AN66" i="99"/>
  <c r="AJ66" i="99"/>
  <c r="K66" i="99"/>
  <c r="AV65" i="99"/>
  <c r="AN65" i="99"/>
  <c r="AJ65" i="99"/>
  <c r="X65" i="99"/>
  <c r="K65" i="99"/>
  <c r="AV64" i="99"/>
  <c r="AN64" i="99"/>
  <c r="AJ64" i="99"/>
  <c r="X64" i="99"/>
  <c r="K64" i="99"/>
  <c r="AV63" i="99"/>
  <c r="AN63" i="99"/>
  <c r="AJ63" i="99"/>
  <c r="X63" i="99"/>
  <c r="K63" i="99"/>
  <c r="AZ62" i="99"/>
  <c r="AV62" i="99"/>
  <c r="AR62" i="99"/>
  <c r="AN62" i="99"/>
  <c r="AJ62" i="99"/>
  <c r="X62" i="99"/>
  <c r="K62" i="99"/>
  <c r="G62" i="99"/>
  <c r="C62" i="99"/>
  <c r="AZ61" i="99"/>
  <c r="AV61" i="99"/>
  <c r="AR61" i="99"/>
  <c r="AN61" i="99"/>
  <c r="AJ61" i="99"/>
  <c r="X61" i="99"/>
  <c r="K61" i="99"/>
  <c r="G61" i="99"/>
  <c r="C61" i="99"/>
  <c r="AZ60" i="99"/>
  <c r="AV60" i="99"/>
  <c r="AR60" i="99"/>
  <c r="AN60" i="99"/>
  <c r="AJ60" i="99"/>
  <c r="X60" i="99"/>
  <c r="K60" i="99"/>
  <c r="G60" i="99"/>
  <c r="C60" i="99"/>
  <c r="AZ59" i="99"/>
  <c r="AV59" i="99"/>
  <c r="AR59" i="99"/>
  <c r="AN59" i="99"/>
  <c r="AJ59" i="99"/>
  <c r="AF59" i="99"/>
  <c r="X59" i="99"/>
  <c r="O59" i="99"/>
  <c r="K59" i="99"/>
  <c r="G59" i="99"/>
  <c r="C59" i="99"/>
  <c r="AZ58" i="99"/>
  <c r="AV58" i="99"/>
  <c r="AR58" i="99"/>
  <c r="AN58" i="99"/>
  <c r="AJ58" i="99"/>
  <c r="AF58" i="99"/>
  <c r="X58" i="99"/>
  <c r="O58" i="99"/>
  <c r="K58" i="99"/>
  <c r="G58" i="99"/>
  <c r="C58" i="99"/>
  <c r="AZ57" i="99"/>
  <c r="AV57" i="99"/>
  <c r="AR57" i="99"/>
  <c r="AN57" i="99"/>
  <c r="AJ57" i="99"/>
  <c r="AF57" i="99"/>
  <c r="X57" i="99"/>
  <c r="O57" i="99"/>
  <c r="K57" i="99"/>
  <c r="G57" i="99"/>
  <c r="C57" i="99"/>
  <c r="BD56" i="99"/>
  <c r="AZ56" i="99"/>
  <c r="AV56" i="99"/>
  <c r="AR56" i="99"/>
  <c r="AN56" i="99"/>
  <c r="AJ56" i="99"/>
  <c r="AF56" i="99"/>
  <c r="AB56" i="99"/>
  <c r="X56" i="99"/>
  <c r="O56" i="99"/>
  <c r="K56" i="99"/>
  <c r="G56" i="99"/>
  <c r="C56" i="99"/>
  <c r="BD55" i="99"/>
  <c r="AZ55" i="99"/>
  <c r="AV55" i="99"/>
  <c r="AR55" i="99"/>
  <c r="AN55" i="99"/>
  <c r="AJ55" i="99"/>
  <c r="AF55" i="99"/>
  <c r="AB55" i="99"/>
  <c r="X55" i="99"/>
  <c r="O55" i="99"/>
  <c r="K55" i="99"/>
  <c r="G55" i="99"/>
  <c r="C55" i="99"/>
  <c r="BD54" i="99"/>
  <c r="AZ54" i="99"/>
  <c r="AV54" i="99"/>
  <c r="AR54" i="99"/>
  <c r="AN54" i="99"/>
  <c r="AJ54" i="99"/>
  <c r="AF54" i="99"/>
  <c r="AB54" i="99"/>
  <c r="X54" i="99"/>
  <c r="S54" i="99"/>
  <c r="O54" i="99"/>
  <c r="K54" i="99"/>
  <c r="G54" i="99"/>
  <c r="C54" i="99"/>
  <c r="BH53" i="99"/>
  <c r="BD53" i="99"/>
  <c r="AZ53" i="99"/>
  <c r="AV53" i="99"/>
  <c r="AR53" i="99"/>
  <c r="AN53" i="99"/>
  <c r="AJ53" i="99"/>
  <c r="AF53" i="99"/>
  <c r="AB53" i="99"/>
  <c r="X53" i="99"/>
  <c r="S53" i="99"/>
  <c r="O53" i="99"/>
  <c r="K53" i="99"/>
  <c r="G53" i="99"/>
  <c r="C53" i="99"/>
  <c r="BH52" i="99"/>
  <c r="BD52" i="99"/>
  <c r="AZ52" i="99"/>
  <c r="AV52" i="99"/>
  <c r="AR52" i="99"/>
  <c r="AN52" i="99"/>
  <c r="AJ52" i="99"/>
  <c r="AF52" i="99"/>
  <c r="AB52" i="99"/>
  <c r="X52" i="99"/>
  <c r="S52" i="99"/>
  <c r="O52" i="99"/>
  <c r="K52" i="99"/>
  <c r="G52" i="99"/>
  <c r="C52" i="99"/>
  <c r="BH51" i="99"/>
  <c r="BD51" i="99"/>
  <c r="AZ51" i="99"/>
  <c r="AV51" i="99"/>
  <c r="AR51" i="99"/>
  <c r="AN51" i="99"/>
  <c r="AJ51" i="99"/>
  <c r="AF51" i="99"/>
  <c r="AB51" i="99"/>
  <c r="X51" i="99"/>
  <c r="S51" i="99"/>
  <c r="O51" i="99"/>
  <c r="K51" i="99"/>
  <c r="G51" i="99"/>
  <c r="C51" i="99"/>
  <c r="AA45" i="99"/>
  <c r="AA44" i="99"/>
  <c r="AA43" i="99"/>
  <c r="AA42" i="99"/>
  <c r="K42" i="99"/>
  <c r="AA41" i="99"/>
  <c r="S41" i="99"/>
  <c r="K41" i="99"/>
  <c r="AA40" i="99"/>
  <c r="S40" i="99"/>
  <c r="T40" i="99" s="1"/>
  <c r="K40" i="99"/>
  <c r="AM39" i="99"/>
  <c r="AI39" i="99"/>
  <c r="AE39" i="99"/>
  <c r="AA39" i="99"/>
  <c r="S39" i="99"/>
  <c r="T39" i="99" s="1"/>
  <c r="O39" i="99"/>
  <c r="K39" i="99"/>
  <c r="C39" i="99"/>
  <c r="AQ38" i="99"/>
  <c r="AM38" i="99"/>
  <c r="AI38" i="99"/>
  <c r="AE38" i="99"/>
  <c r="AA38" i="99"/>
  <c r="W38" i="99"/>
  <c r="S38" i="99"/>
  <c r="T38" i="99" s="1"/>
  <c r="O38" i="99"/>
  <c r="K38" i="99"/>
  <c r="C38" i="99"/>
  <c r="AQ37" i="99"/>
  <c r="AM37" i="99"/>
  <c r="AI37" i="99"/>
  <c r="AE37" i="99"/>
  <c r="AA37" i="99"/>
  <c r="W37" i="99"/>
  <c r="S37" i="99"/>
  <c r="T37" i="99" s="1"/>
  <c r="O37" i="99"/>
  <c r="K37" i="99"/>
  <c r="G37" i="99"/>
  <c r="C37" i="99"/>
  <c r="AQ36" i="99"/>
  <c r="AM36" i="99"/>
  <c r="AI36" i="99"/>
  <c r="AE36" i="99"/>
  <c r="AA36" i="99"/>
  <c r="W36" i="99"/>
  <c r="S36" i="99"/>
  <c r="T36" i="99" s="1"/>
  <c r="O36" i="99"/>
  <c r="K36" i="99"/>
  <c r="G36" i="99"/>
  <c r="C36" i="99"/>
  <c r="C103" i="96"/>
  <c r="C102" i="96"/>
  <c r="CT100" i="96"/>
  <c r="CK100" i="96"/>
  <c r="BX100" i="96"/>
  <c r="BO100" i="96"/>
  <c r="BB100" i="96"/>
  <c r="AS100" i="96"/>
  <c r="AF100" i="96"/>
  <c r="W100" i="96"/>
  <c r="K100" i="96"/>
  <c r="CT99" i="96"/>
  <c r="CK99" i="96"/>
  <c r="BX99" i="96"/>
  <c r="BO99" i="96"/>
  <c r="BB99" i="96"/>
  <c r="AS99" i="96"/>
  <c r="AF99" i="96"/>
  <c r="W99" i="96"/>
  <c r="K99" i="96"/>
  <c r="CT98" i="96"/>
  <c r="BX98" i="96"/>
  <c r="BB98" i="96"/>
  <c r="AF98" i="96"/>
  <c r="K98" i="96"/>
  <c r="CT97" i="96"/>
  <c r="BX97" i="96"/>
  <c r="BB97" i="96"/>
  <c r="AF97" i="96"/>
  <c r="K97" i="96"/>
  <c r="C97" i="96"/>
  <c r="CT96" i="96"/>
  <c r="BX96" i="96"/>
  <c r="BS96" i="96"/>
  <c r="BB96" i="96"/>
  <c r="AW96" i="96"/>
  <c r="AF96" i="96"/>
  <c r="AA96" i="96"/>
  <c r="K96" i="96"/>
  <c r="C96" i="96"/>
  <c r="CT95" i="96"/>
  <c r="CO95" i="96"/>
  <c r="BX95" i="96"/>
  <c r="BS95" i="96"/>
  <c r="BB95" i="96"/>
  <c r="AW95" i="96"/>
  <c r="AF95" i="96"/>
  <c r="AA95" i="96"/>
  <c r="K95" i="96"/>
  <c r="G95" i="96"/>
  <c r="DB94" i="96"/>
  <c r="CX94" i="96"/>
  <c r="CT94" i="96"/>
  <c r="CO94" i="96"/>
  <c r="CK94" i="96"/>
  <c r="CF94" i="96"/>
  <c r="CB94" i="96"/>
  <c r="BX94" i="96"/>
  <c r="BS94" i="96"/>
  <c r="BO94" i="96"/>
  <c r="BJ94" i="96"/>
  <c r="BF94" i="96"/>
  <c r="BB94" i="96"/>
  <c r="AW94" i="96"/>
  <c r="AS94" i="96"/>
  <c r="AN94" i="96"/>
  <c r="AJ94" i="96"/>
  <c r="AF94" i="96"/>
  <c r="AA94" i="96"/>
  <c r="W94" i="96"/>
  <c r="S94" i="96"/>
  <c r="O94" i="96"/>
  <c r="K94" i="96"/>
  <c r="G94" i="96"/>
  <c r="DB93" i="96"/>
  <c r="CX93" i="96"/>
  <c r="CT93" i="96"/>
  <c r="CO93" i="96"/>
  <c r="CK93" i="96"/>
  <c r="CF93" i="96"/>
  <c r="CB93" i="96"/>
  <c r="BX93" i="96"/>
  <c r="BS93" i="96"/>
  <c r="BO93" i="96"/>
  <c r="BJ93" i="96"/>
  <c r="BF93" i="96"/>
  <c r="BB93" i="96"/>
  <c r="AW93" i="96"/>
  <c r="AS93" i="96"/>
  <c r="AN93" i="96"/>
  <c r="AJ93" i="96"/>
  <c r="AF93" i="96"/>
  <c r="AA93" i="96"/>
  <c r="W93" i="96"/>
  <c r="S93" i="96"/>
  <c r="O93" i="96"/>
  <c r="K93" i="96"/>
  <c r="G93" i="96"/>
  <c r="DB92" i="96"/>
  <c r="CX92" i="96"/>
  <c r="CT92" i="96"/>
  <c r="CO92" i="96"/>
  <c r="CF92" i="96"/>
  <c r="CB92" i="96"/>
  <c r="BX92" i="96"/>
  <c r="BJ92" i="96"/>
  <c r="BF92" i="96"/>
  <c r="BB92" i="96"/>
  <c r="AN92" i="96"/>
  <c r="AJ92" i="96"/>
  <c r="AF92" i="96"/>
  <c r="S92" i="96"/>
  <c r="O92" i="96"/>
  <c r="K92" i="96"/>
  <c r="G92" i="96"/>
  <c r="DB91" i="96"/>
  <c r="CX91" i="96"/>
  <c r="CT91" i="96"/>
  <c r="CF91" i="96"/>
  <c r="CB91" i="96"/>
  <c r="BX91" i="96"/>
  <c r="BJ91" i="96"/>
  <c r="BF91" i="96"/>
  <c r="BB91" i="96"/>
  <c r="AN91" i="96"/>
  <c r="AJ91" i="96"/>
  <c r="AF91" i="96"/>
  <c r="S91" i="96"/>
  <c r="O91" i="96"/>
  <c r="K91" i="96"/>
  <c r="DB90" i="96"/>
  <c r="CX90" i="96"/>
  <c r="CT90" i="96"/>
  <c r="CF90" i="96"/>
  <c r="CB90" i="96"/>
  <c r="BX90" i="96"/>
  <c r="BJ90" i="96"/>
  <c r="BF90" i="96"/>
  <c r="BB90" i="96"/>
  <c r="AN90" i="96"/>
  <c r="AJ90" i="96"/>
  <c r="AF90" i="96"/>
  <c r="S90" i="96"/>
  <c r="O90" i="96"/>
  <c r="K90" i="96"/>
  <c r="DB89" i="96"/>
  <c r="CX89" i="96"/>
  <c r="CT89" i="96"/>
  <c r="CF89" i="96"/>
  <c r="CB89" i="96"/>
  <c r="BX89" i="96"/>
  <c r="BJ89" i="96"/>
  <c r="BF89" i="96"/>
  <c r="BB89" i="96"/>
  <c r="AN89" i="96"/>
  <c r="AJ89" i="96"/>
  <c r="AF89" i="96"/>
  <c r="S89" i="96"/>
  <c r="O89" i="96"/>
  <c r="K89" i="96"/>
  <c r="DB88" i="96"/>
  <c r="CX88" i="96"/>
  <c r="CT88" i="96"/>
  <c r="CK88" i="96"/>
  <c r="CF88" i="96"/>
  <c r="CB88" i="96"/>
  <c r="BX88" i="96"/>
  <c r="BO88" i="96"/>
  <c r="BJ88" i="96"/>
  <c r="BF88" i="96"/>
  <c r="BB88" i="96"/>
  <c r="AS88" i="96"/>
  <c r="AN88" i="96"/>
  <c r="AJ88" i="96"/>
  <c r="AF88" i="96"/>
  <c r="W88" i="96"/>
  <c r="S88" i="96"/>
  <c r="O88" i="96"/>
  <c r="K88" i="96"/>
  <c r="C88" i="96"/>
  <c r="DB87" i="96"/>
  <c r="CX87" i="96"/>
  <c r="CT87" i="96"/>
  <c r="CK87" i="96"/>
  <c r="CF87" i="96"/>
  <c r="CB87" i="96"/>
  <c r="BX87" i="96"/>
  <c r="BO87" i="96"/>
  <c r="BJ87" i="96"/>
  <c r="BF87" i="96"/>
  <c r="BB87" i="96"/>
  <c r="AS87" i="96"/>
  <c r="AN87" i="96"/>
  <c r="AJ87" i="96"/>
  <c r="AF87" i="96"/>
  <c r="W87" i="96"/>
  <c r="S87" i="96"/>
  <c r="O87" i="96"/>
  <c r="K87" i="96"/>
  <c r="C87" i="96"/>
  <c r="DB86" i="96"/>
  <c r="CX86" i="96"/>
  <c r="CT86" i="96"/>
  <c r="CK86" i="96"/>
  <c r="CF86" i="96"/>
  <c r="CB86" i="96"/>
  <c r="BX86" i="96"/>
  <c r="BO86" i="96"/>
  <c r="BJ86" i="96"/>
  <c r="BF86" i="96"/>
  <c r="BB86" i="96"/>
  <c r="AS86" i="96"/>
  <c r="AN86" i="96"/>
  <c r="AJ86" i="96"/>
  <c r="AF86" i="96"/>
  <c r="W86" i="96"/>
  <c r="S86" i="96"/>
  <c r="O86" i="96"/>
  <c r="K86" i="96"/>
  <c r="C86" i="96"/>
  <c r="DB85" i="96"/>
  <c r="CX85" i="96"/>
  <c r="CT85" i="96"/>
  <c r="CO85" i="96"/>
  <c r="CK85" i="96"/>
  <c r="CF85" i="96"/>
  <c r="CB85" i="96"/>
  <c r="BX85" i="96"/>
  <c r="BS85" i="96"/>
  <c r="BO85" i="96"/>
  <c r="BJ85" i="96"/>
  <c r="BF85" i="96"/>
  <c r="BB85" i="96"/>
  <c r="AW85" i="96"/>
  <c r="AS85" i="96"/>
  <c r="AN85" i="96"/>
  <c r="AJ85" i="96"/>
  <c r="AF85" i="96"/>
  <c r="AA85" i="96"/>
  <c r="W85" i="96"/>
  <c r="S85" i="96"/>
  <c r="O85" i="96"/>
  <c r="K85" i="96"/>
  <c r="G85" i="96"/>
  <c r="C85" i="96"/>
  <c r="DB84" i="96"/>
  <c r="CT84" i="96"/>
  <c r="CO84" i="96"/>
  <c r="CK84" i="96"/>
  <c r="CF84" i="96"/>
  <c r="CB84" i="96"/>
  <c r="BX84" i="96"/>
  <c r="BS84" i="96"/>
  <c r="BO84" i="96"/>
  <c r="BJ84" i="96"/>
  <c r="BF84" i="96"/>
  <c r="BB84" i="96"/>
  <c r="AW84" i="96"/>
  <c r="AS84" i="96"/>
  <c r="AN84" i="96"/>
  <c r="AJ84" i="96"/>
  <c r="AF84" i="96"/>
  <c r="AA84" i="96"/>
  <c r="W84" i="96"/>
  <c r="S84" i="96"/>
  <c r="O84" i="96"/>
  <c r="K84" i="96"/>
  <c r="G84" i="96"/>
  <c r="C84" i="96"/>
  <c r="DB83" i="96"/>
  <c r="CX83" i="96"/>
  <c r="CT83" i="96"/>
  <c r="CO83" i="96"/>
  <c r="CK83" i="96"/>
  <c r="CF83" i="96"/>
  <c r="CB83" i="96"/>
  <c r="BX83" i="96"/>
  <c r="BS83" i="96"/>
  <c r="BO83" i="96"/>
  <c r="BJ83" i="96"/>
  <c r="BF83" i="96"/>
  <c r="BB83" i="96"/>
  <c r="AW83" i="96"/>
  <c r="AS83" i="96"/>
  <c r="AN83" i="96"/>
  <c r="AJ83" i="96"/>
  <c r="AF83" i="96"/>
  <c r="AA83" i="96"/>
  <c r="W83" i="96"/>
  <c r="S83" i="96"/>
  <c r="O83" i="96"/>
  <c r="K83" i="96"/>
  <c r="G83" i="96"/>
  <c r="C83" i="96"/>
  <c r="AN74" i="96"/>
  <c r="AN73" i="96"/>
  <c r="AN72" i="96"/>
  <c r="AN71" i="96"/>
  <c r="AN70" i="96"/>
  <c r="AV69" i="96"/>
  <c r="AN69" i="96"/>
  <c r="AV68" i="96"/>
  <c r="AN68" i="96"/>
  <c r="K68" i="96"/>
  <c r="AV67" i="96"/>
  <c r="AN67" i="96"/>
  <c r="K67" i="96"/>
  <c r="AV66" i="96"/>
  <c r="AN66" i="96"/>
  <c r="AJ66" i="96"/>
  <c r="K66" i="96"/>
  <c r="AV65" i="96"/>
  <c r="AN65" i="96"/>
  <c r="AJ65" i="96"/>
  <c r="X65" i="96"/>
  <c r="K65" i="96"/>
  <c r="AV64" i="96"/>
  <c r="AN64" i="96"/>
  <c r="AJ64" i="96"/>
  <c r="X64" i="96"/>
  <c r="K64" i="96"/>
  <c r="AV63" i="96"/>
  <c r="AN63" i="96"/>
  <c r="AJ63" i="96"/>
  <c r="X63" i="96"/>
  <c r="K63" i="96"/>
  <c r="AZ62" i="96"/>
  <c r="AV62" i="96"/>
  <c r="AR62" i="96"/>
  <c r="AN62" i="96"/>
  <c r="AJ62" i="96"/>
  <c r="X62" i="96"/>
  <c r="K62" i="96"/>
  <c r="G62" i="96"/>
  <c r="C62" i="96"/>
  <c r="AZ61" i="96"/>
  <c r="AV61" i="96"/>
  <c r="AR61" i="96"/>
  <c r="AN61" i="96"/>
  <c r="AJ61" i="96"/>
  <c r="X61" i="96"/>
  <c r="K61" i="96"/>
  <c r="G61" i="96"/>
  <c r="C61" i="96"/>
  <c r="AZ60" i="96"/>
  <c r="AV60" i="96"/>
  <c r="AR60" i="96"/>
  <c r="AN60" i="96"/>
  <c r="AJ60" i="96"/>
  <c r="X60" i="96"/>
  <c r="K60" i="96"/>
  <c r="G60" i="96"/>
  <c r="C60" i="96"/>
  <c r="AZ59" i="96"/>
  <c r="AV59" i="96"/>
  <c r="AR59" i="96"/>
  <c r="AN59" i="96"/>
  <c r="AJ59" i="96"/>
  <c r="AF59" i="96"/>
  <c r="X59" i="96"/>
  <c r="O59" i="96"/>
  <c r="K59" i="96"/>
  <c r="G59" i="96"/>
  <c r="C59" i="96"/>
  <c r="AZ58" i="96"/>
  <c r="AV58" i="96"/>
  <c r="AR58" i="96"/>
  <c r="AN58" i="96"/>
  <c r="AJ58" i="96"/>
  <c r="AF58" i="96"/>
  <c r="X58" i="96"/>
  <c r="O58" i="96"/>
  <c r="K58" i="96"/>
  <c r="G58" i="96"/>
  <c r="C58" i="96"/>
  <c r="AZ57" i="96"/>
  <c r="AV57" i="96"/>
  <c r="AR57" i="96"/>
  <c r="AN57" i="96"/>
  <c r="AJ57" i="96"/>
  <c r="AF57" i="96"/>
  <c r="X57" i="96"/>
  <c r="O57" i="96"/>
  <c r="K57" i="96"/>
  <c r="G57" i="96"/>
  <c r="C57" i="96"/>
  <c r="BD56" i="96"/>
  <c r="AZ56" i="96"/>
  <c r="AV56" i="96"/>
  <c r="AR56" i="96"/>
  <c r="AN56" i="96"/>
  <c r="AJ56" i="96"/>
  <c r="AF56" i="96"/>
  <c r="AB56" i="96"/>
  <c r="X56" i="96"/>
  <c r="O56" i="96"/>
  <c r="K56" i="96"/>
  <c r="G56" i="96"/>
  <c r="C56" i="96"/>
  <c r="BD55" i="96"/>
  <c r="AZ55" i="96"/>
  <c r="AV55" i="96"/>
  <c r="AR55" i="96"/>
  <c r="AN55" i="96"/>
  <c r="AJ55" i="96"/>
  <c r="AF55" i="96"/>
  <c r="AB55" i="96"/>
  <c r="X55" i="96"/>
  <c r="O55" i="96"/>
  <c r="K55" i="96"/>
  <c r="G55" i="96"/>
  <c r="C55" i="96"/>
  <c r="BD54" i="96"/>
  <c r="AZ54" i="96"/>
  <c r="AV54" i="96"/>
  <c r="AR54" i="96"/>
  <c r="AN54" i="96"/>
  <c r="AJ54" i="96"/>
  <c r="AF54" i="96"/>
  <c r="AB54" i="96"/>
  <c r="X54" i="96"/>
  <c r="S54" i="96"/>
  <c r="O54" i="96"/>
  <c r="K54" i="96"/>
  <c r="G54" i="96"/>
  <c r="C54" i="96"/>
  <c r="BD53" i="96"/>
  <c r="AZ53" i="96"/>
  <c r="AV53" i="96"/>
  <c r="AR53" i="96"/>
  <c r="AN53" i="96"/>
  <c r="AJ53" i="96"/>
  <c r="AF53" i="96"/>
  <c r="AB53" i="96"/>
  <c r="X53" i="96"/>
  <c r="S53" i="96"/>
  <c r="O53" i="96"/>
  <c r="K53" i="96"/>
  <c r="G53" i="96"/>
  <c r="C53" i="96"/>
  <c r="BD52" i="96"/>
  <c r="AZ52" i="96"/>
  <c r="AV52" i="96"/>
  <c r="AR52" i="96"/>
  <c r="AN52" i="96"/>
  <c r="AJ52" i="96"/>
  <c r="AF52" i="96"/>
  <c r="AB52" i="96"/>
  <c r="X52" i="96"/>
  <c r="S52" i="96"/>
  <c r="O52" i="96"/>
  <c r="K52" i="96"/>
  <c r="G52" i="96"/>
  <c r="C52" i="96"/>
  <c r="BD51" i="96"/>
  <c r="AZ51" i="96"/>
  <c r="AV51" i="96"/>
  <c r="AR51" i="96"/>
  <c r="AN51" i="96"/>
  <c r="AJ51" i="96"/>
  <c r="AF51" i="96"/>
  <c r="AB51" i="96"/>
  <c r="X51" i="96"/>
  <c r="S51" i="96"/>
  <c r="O51" i="96"/>
  <c r="K51" i="96"/>
  <c r="G51" i="96"/>
  <c r="C51" i="96"/>
  <c r="AA45" i="96"/>
  <c r="AA44" i="96"/>
  <c r="AA43" i="96"/>
  <c r="AA42" i="96"/>
  <c r="K42" i="96"/>
  <c r="AA41" i="96"/>
  <c r="S41" i="96"/>
  <c r="K41" i="96"/>
  <c r="C41" i="96"/>
  <c r="AA40" i="96"/>
  <c r="S40" i="96"/>
  <c r="T40" i="96" s="1"/>
  <c r="K40" i="96"/>
  <c r="C40" i="96"/>
  <c r="AM39" i="96"/>
  <c r="AI39" i="96"/>
  <c r="AE39" i="96"/>
  <c r="AA39" i="96"/>
  <c r="S39" i="96"/>
  <c r="T39" i="96" s="1"/>
  <c r="O39" i="96"/>
  <c r="K39" i="96"/>
  <c r="C39" i="96"/>
  <c r="AQ38" i="96"/>
  <c r="AM38" i="96"/>
  <c r="AI38" i="96"/>
  <c r="AE38" i="96"/>
  <c r="AA38" i="96"/>
  <c r="W38" i="96"/>
  <c r="S38" i="96"/>
  <c r="T38" i="96" s="1"/>
  <c r="O38" i="96"/>
  <c r="K38" i="96"/>
  <c r="C38" i="96"/>
  <c r="AQ37" i="96"/>
  <c r="AM37" i="96"/>
  <c r="AI37" i="96"/>
  <c r="AE37" i="96"/>
  <c r="AA37" i="96"/>
  <c r="W37" i="96"/>
  <c r="S37" i="96"/>
  <c r="T37" i="96" s="1"/>
  <c r="O37" i="96"/>
  <c r="K37" i="96"/>
  <c r="G37" i="96"/>
  <c r="C37" i="96"/>
  <c r="AQ36" i="96"/>
  <c r="AM36" i="96"/>
  <c r="AI36" i="96"/>
  <c r="AE36" i="96"/>
  <c r="AA36" i="96"/>
  <c r="W36" i="96"/>
  <c r="S36" i="96"/>
  <c r="T36" i="96" s="1"/>
  <c r="O36" i="96"/>
  <c r="K36" i="96"/>
  <c r="G36" i="96"/>
  <c r="C36" i="96"/>
  <c r="H37" i="57" l="1"/>
  <c r="BS86" i="99"/>
  <c r="H37" i="59"/>
  <c r="H37" i="55"/>
  <c r="T41" i="99"/>
  <c r="BO89" i="102"/>
  <c r="CF95" i="102"/>
  <c r="CG84" i="102" s="1"/>
  <c r="CX95" i="96"/>
  <c r="CY86" i="96" s="1"/>
  <c r="CB95" i="99"/>
  <c r="CC89" i="99" s="1"/>
  <c r="CT101" i="99"/>
  <c r="T41" i="102"/>
  <c r="CO86" i="102"/>
  <c r="H37" i="51"/>
  <c r="T41" i="96"/>
  <c r="H37" i="53"/>
  <c r="CK89" i="99"/>
  <c r="CL86" i="99" s="1"/>
  <c r="BX101" i="102"/>
  <c r="BY94" i="102" s="1"/>
  <c r="H37" i="49"/>
  <c r="CX95" i="99"/>
  <c r="CY84" i="99" s="1"/>
  <c r="C89" i="102"/>
  <c r="H92" i="102" s="1"/>
  <c r="AS89" i="102"/>
  <c r="AX94" i="102" s="1"/>
  <c r="BB101" i="102"/>
  <c r="BC84" i="102" s="1"/>
  <c r="BJ95" i="102"/>
  <c r="BK84" i="102" s="1"/>
  <c r="BS86" i="102"/>
  <c r="CB95" i="102"/>
  <c r="CC84" i="102" s="1"/>
  <c r="CK89" i="102"/>
  <c r="CT101" i="102"/>
  <c r="CU97" i="102" s="1"/>
  <c r="CX95" i="102"/>
  <c r="CY88" i="102" s="1"/>
  <c r="G38" i="96"/>
  <c r="H36" i="96" s="1"/>
  <c r="G38" i="99"/>
  <c r="H36" i="99" s="1"/>
  <c r="AA86" i="96"/>
  <c r="AS89" i="96"/>
  <c r="AT89" i="96" s="1"/>
  <c r="BS86" i="96"/>
  <c r="CK89" i="96"/>
  <c r="CL86" i="96" s="1"/>
  <c r="CO86" i="96"/>
  <c r="CT101" i="96"/>
  <c r="CU85" i="96" s="1"/>
  <c r="BO89" i="99"/>
  <c r="BP84" i="99" s="1"/>
  <c r="CF95" i="99"/>
  <c r="CG84" i="99" s="1"/>
  <c r="CO86" i="99"/>
  <c r="G38" i="102"/>
  <c r="H36" i="102" s="1"/>
  <c r="BH56" i="102"/>
  <c r="BF95" i="102"/>
  <c r="BG84" i="102" s="1"/>
  <c r="BH54" i="102"/>
  <c r="BH52" i="102"/>
  <c r="BH51" i="102"/>
  <c r="BH55" i="102"/>
  <c r="K101" i="102"/>
  <c r="L83" i="102" s="1"/>
  <c r="W89" i="102"/>
  <c r="X85" i="102" s="1"/>
  <c r="C104" i="102"/>
  <c r="AF101" i="102"/>
  <c r="AG101" i="102" s="1"/>
  <c r="AJ95" i="102"/>
  <c r="AK94" i="102" s="1"/>
  <c r="AN95" i="102"/>
  <c r="AO93" i="102" s="1"/>
  <c r="AQ39" i="102"/>
  <c r="AR39" i="102" s="1"/>
  <c r="S95" i="102"/>
  <c r="T92" i="102" s="1"/>
  <c r="G96" i="102"/>
  <c r="O95" i="102"/>
  <c r="P83" i="102" s="1"/>
  <c r="AI40" i="102"/>
  <c r="G86" i="102"/>
  <c r="H86" i="102" s="1"/>
  <c r="AF60" i="102"/>
  <c r="AG51" i="102" s="1"/>
  <c r="X66" i="102"/>
  <c r="Y65" i="102" s="1"/>
  <c r="AW86" i="102"/>
  <c r="O60" i="102"/>
  <c r="P60" i="102" s="1"/>
  <c r="AS89" i="99"/>
  <c r="AX84" i="99" s="1"/>
  <c r="BX101" i="99"/>
  <c r="BY94" i="99" s="1"/>
  <c r="BB101" i="99"/>
  <c r="W89" i="99"/>
  <c r="AB85" i="99" s="1"/>
  <c r="G86" i="99"/>
  <c r="O60" i="99"/>
  <c r="P55" i="99" s="1"/>
  <c r="BJ95" i="99"/>
  <c r="BK84" i="99" s="1"/>
  <c r="AW86" i="99"/>
  <c r="BF95" i="99"/>
  <c r="BG84" i="99" s="1"/>
  <c r="CG83" i="99"/>
  <c r="AJ95" i="99"/>
  <c r="AK85" i="99" s="1"/>
  <c r="C104" i="99"/>
  <c r="C89" i="99"/>
  <c r="D102" i="99" s="1"/>
  <c r="K101" i="99"/>
  <c r="L96" i="99" s="1"/>
  <c r="S95" i="99"/>
  <c r="T85" i="99" s="1"/>
  <c r="AN95" i="99"/>
  <c r="AO83" i="99" s="1"/>
  <c r="AF101" i="99"/>
  <c r="AG94" i="99" s="1"/>
  <c r="AQ39" i="99"/>
  <c r="AR38" i="99" s="1"/>
  <c r="G96" i="99"/>
  <c r="AF60" i="99"/>
  <c r="AG60" i="99" s="1"/>
  <c r="C42" i="99"/>
  <c r="D42" i="99" s="1"/>
  <c r="O95" i="99"/>
  <c r="O40" i="99"/>
  <c r="BH54" i="99" s="1"/>
  <c r="BH53" i="96"/>
  <c r="BH52" i="96"/>
  <c r="BH51" i="96"/>
  <c r="CB95" i="96"/>
  <c r="CC95" i="96" s="1"/>
  <c r="C63" i="96"/>
  <c r="D52" i="96" s="1"/>
  <c r="BO89" i="96"/>
  <c r="BP89" i="96" s="1"/>
  <c r="BX101" i="96"/>
  <c r="BY96" i="96" s="1"/>
  <c r="CF95" i="96"/>
  <c r="CG95" i="96" s="1"/>
  <c r="BB101" i="96"/>
  <c r="BC101" i="96" s="1"/>
  <c r="AJ95" i="96"/>
  <c r="AK95" i="96" s="1"/>
  <c r="AJ67" i="96"/>
  <c r="AK54" i="96" s="1"/>
  <c r="BJ95" i="96"/>
  <c r="BK95" i="96" s="1"/>
  <c r="AW86" i="96"/>
  <c r="AX86" i="96" s="1"/>
  <c r="BF95" i="96"/>
  <c r="BG95" i="96" s="1"/>
  <c r="AN95" i="96"/>
  <c r="AO95" i="96" s="1"/>
  <c r="AF101" i="96"/>
  <c r="AG101" i="96" s="1"/>
  <c r="K69" i="96"/>
  <c r="L53" i="96" s="1"/>
  <c r="AB57" i="96"/>
  <c r="AC52" i="96" s="1"/>
  <c r="AR63" i="96"/>
  <c r="AS63" i="96" s="1"/>
  <c r="AZ63" i="96"/>
  <c r="BA55" i="96" s="1"/>
  <c r="G63" i="96"/>
  <c r="H52" i="96" s="1"/>
  <c r="AN75" i="96"/>
  <c r="AW52" i="96" s="1"/>
  <c r="AV70" i="96"/>
  <c r="W39" i="96"/>
  <c r="X39" i="96" s="1"/>
  <c r="AF60" i="96"/>
  <c r="AG54" i="96" s="1"/>
  <c r="BD57" i="96"/>
  <c r="BE52" i="96" s="1"/>
  <c r="X66" i="96"/>
  <c r="Y52" i="96" s="1"/>
  <c r="O60" i="96"/>
  <c r="P52" i="96" s="1"/>
  <c r="S55" i="96"/>
  <c r="T55" i="96" s="1"/>
  <c r="BT85" i="96"/>
  <c r="AT85" i="96"/>
  <c r="AT86" i="96"/>
  <c r="C42" i="102"/>
  <c r="D42" i="102" s="1"/>
  <c r="K69" i="102"/>
  <c r="L69" i="102" s="1"/>
  <c r="AJ67" i="102"/>
  <c r="AK67" i="102" s="1"/>
  <c r="P52" i="102"/>
  <c r="S55" i="102"/>
  <c r="T55" i="102" s="1"/>
  <c r="AS55" i="102"/>
  <c r="P57" i="102"/>
  <c r="AB57" i="102"/>
  <c r="AC57" i="102" s="1"/>
  <c r="C63" i="102"/>
  <c r="D63" i="102" s="1"/>
  <c r="AR63" i="102"/>
  <c r="AS63" i="102" s="1"/>
  <c r="AZ63" i="102"/>
  <c r="BA63" i="102" s="1"/>
  <c r="AB84" i="102"/>
  <c r="H85" i="102"/>
  <c r="W39" i="102"/>
  <c r="X39" i="102" s="1"/>
  <c r="O40" i="102"/>
  <c r="P40" i="102" s="1"/>
  <c r="AE40" i="102"/>
  <c r="AM40" i="102"/>
  <c r="K43" i="102"/>
  <c r="L43" i="102" s="1"/>
  <c r="AA46" i="102"/>
  <c r="AB46" i="102" s="1"/>
  <c r="AN75" i="102"/>
  <c r="AO75" i="102" s="1"/>
  <c r="AV70" i="102"/>
  <c r="AG56" i="102"/>
  <c r="BD57" i="102"/>
  <c r="BE57" i="102" s="1"/>
  <c r="G63" i="102"/>
  <c r="H63" i="102" s="1"/>
  <c r="D102" i="102"/>
  <c r="D89" i="102"/>
  <c r="BP89" i="102"/>
  <c r="BP84" i="102"/>
  <c r="BT83" i="102"/>
  <c r="BP83" i="102"/>
  <c r="CL84" i="102"/>
  <c r="CP83" i="102"/>
  <c r="D85" i="102"/>
  <c r="BT85" i="102"/>
  <c r="BC101" i="102"/>
  <c r="BC92" i="102"/>
  <c r="CU101" i="102"/>
  <c r="CY91" i="102"/>
  <c r="DB95" i="102"/>
  <c r="CY84" i="102"/>
  <c r="D86" i="102"/>
  <c r="AA86" i="102"/>
  <c r="BC86" i="102"/>
  <c r="CG87" i="102"/>
  <c r="BC88" i="102"/>
  <c r="CU89" i="102"/>
  <c r="BY90" i="102"/>
  <c r="BC91" i="102"/>
  <c r="X83" i="102"/>
  <c r="CL85" i="102"/>
  <c r="P86" i="102"/>
  <c r="BP86" i="102"/>
  <c r="CY86" i="102"/>
  <c r="BG87" i="102"/>
  <c r="BP87" i="102"/>
  <c r="D88" i="102"/>
  <c r="CL88" i="102"/>
  <c r="CY89" i="102"/>
  <c r="CG92" i="102"/>
  <c r="BS97" i="102"/>
  <c r="BT93" i="102"/>
  <c r="T94" i="102"/>
  <c r="BT94" i="102"/>
  <c r="CK95" i="102"/>
  <c r="CL95" i="102" s="1"/>
  <c r="CY92" i="102"/>
  <c r="W95" i="102"/>
  <c r="BO95" i="102"/>
  <c r="BP93" i="102"/>
  <c r="CG93" i="102"/>
  <c r="CP93" i="102"/>
  <c r="CY93" i="102"/>
  <c r="BP94" i="102"/>
  <c r="AS95" i="102"/>
  <c r="BC95" i="102"/>
  <c r="BT95" i="102"/>
  <c r="BT96" i="102"/>
  <c r="CO96" i="102"/>
  <c r="CP96" i="102" s="1"/>
  <c r="D97" i="102"/>
  <c r="AA97" i="102"/>
  <c r="AW97" i="102"/>
  <c r="CP94" i="102"/>
  <c r="CY94" i="102"/>
  <c r="CP95" i="102"/>
  <c r="BY96" i="102"/>
  <c r="C98" i="102"/>
  <c r="BC99" i="102"/>
  <c r="CL100" i="102"/>
  <c r="BC98" i="102"/>
  <c r="W101" i="102"/>
  <c r="AS101" i="102"/>
  <c r="BP99" i="102"/>
  <c r="BO101" i="102"/>
  <c r="BP101" i="102" s="1"/>
  <c r="CK101" i="102"/>
  <c r="BC100" i="102"/>
  <c r="W39" i="99"/>
  <c r="X39" i="99" s="1"/>
  <c r="AI40" i="99"/>
  <c r="K69" i="99"/>
  <c r="L69" i="99" s="1"/>
  <c r="AJ67" i="99"/>
  <c r="AK67" i="99" s="1"/>
  <c r="S55" i="99"/>
  <c r="T55" i="99" s="1"/>
  <c r="AB57" i="99"/>
  <c r="AC57" i="99" s="1"/>
  <c r="C63" i="99"/>
  <c r="D63" i="99" s="1"/>
  <c r="AR63" i="99"/>
  <c r="AS63" i="99" s="1"/>
  <c r="AZ63" i="99"/>
  <c r="BA63" i="99" s="1"/>
  <c r="X66" i="99"/>
  <c r="Y66" i="99" s="1"/>
  <c r="X84" i="99"/>
  <c r="D40" i="99"/>
  <c r="AE40" i="99"/>
  <c r="AM40" i="99"/>
  <c r="K43" i="99"/>
  <c r="L39" i="99" s="1"/>
  <c r="AA46" i="99"/>
  <c r="AB46" i="99" s="1"/>
  <c r="AN75" i="99"/>
  <c r="AO75" i="99" s="1"/>
  <c r="AV70" i="99"/>
  <c r="BD57" i="99"/>
  <c r="BE57" i="99" s="1"/>
  <c r="G63" i="99"/>
  <c r="H63" i="99" s="1"/>
  <c r="H84" i="99"/>
  <c r="T95" i="99"/>
  <c r="AG101" i="99"/>
  <c r="AK95" i="99"/>
  <c r="CG95" i="99"/>
  <c r="CG91" i="99"/>
  <c r="CU91" i="99"/>
  <c r="DB95" i="99"/>
  <c r="DC89" i="99" s="1"/>
  <c r="CG85" i="99"/>
  <c r="CY85" i="99"/>
  <c r="AA86" i="99"/>
  <c r="CU87" i="99"/>
  <c r="CG88" i="99"/>
  <c r="CU88" i="99"/>
  <c r="CG89" i="99"/>
  <c r="AK91" i="99"/>
  <c r="BC91" i="99"/>
  <c r="D83" i="99"/>
  <c r="L83" i="99"/>
  <c r="AG84" i="99"/>
  <c r="CL85" i="99"/>
  <c r="CU85" i="99"/>
  <c r="AO86" i="99"/>
  <c r="CG86" i="99"/>
  <c r="D88" i="99"/>
  <c r="AK88" i="99"/>
  <c r="CC88" i="99"/>
  <c r="AK90" i="99"/>
  <c r="CU90" i="99"/>
  <c r="CG92" i="99"/>
  <c r="CU92" i="99"/>
  <c r="AA97" i="99"/>
  <c r="AK93" i="99"/>
  <c r="BC93" i="99"/>
  <c r="BS97" i="99"/>
  <c r="CU93" i="99"/>
  <c r="T94" i="99"/>
  <c r="AB94" i="99"/>
  <c r="BC94" i="99"/>
  <c r="CU94" i="99"/>
  <c r="CK95" i="99"/>
  <c r="CU95" i="99"/>
  <c r="W95" i="99"/>
  <c r="X93" i="99"/>
  <c r="AW97" i="99"/>
  <c r="BO95" i="99"/>
  <c r="CG93" i="99"/>
  <c r="AS95" i="99"/>
  <c r="CO96" i="99"/>
  <c r="CP94" i="99"/>
  <c r="AG95" i="99"/>
  <c r="CU96" i="99"/>
  <c r="L97" i="99"/>
  <c r="C98" i="99"/>
  <c r="AG99" i="99"/>
  <c r="CU99" i="99"/>
  <c r="X100" i="99"/>
  <c r="CU97" i="99"/>
  <c r="CU98" i="99"/>
  <c r="X99" i="99"/>
  <c r="W101" i="99"/>
  <c r="AS101" i="99"/>
  <c r="BO101" i="99"/>
  <c r="CK101" i="99"/>
  <c r="BC100" i="99"/>
  <c r="BY100" i="99"/>
  <c r="CU100" i="99"/>
  <c r="AC53" i="96"/>
  <c r="AQ39" i="96"/>
  <c r="AR39" i="96" s="1"/>
  <c r="O40" i="96"/>
  <c r="P40" i="96" s="1"/>
  <c r="AE40" i="96"/>
  <c r="AI40" i="96"/>
  <c r="AM40" i="96"/>
  <c r="C42" i="96"/>
  <c r="D42" i="96" s="1"/>
  <c r="K43" i="96"/>
  <c r="L43" i="96" s="1"/>
  <c r="AA46" i="96"/>
  <c r="AB46" i="96" s="1"/>
  <c r="AW58" i="96"/>
  <c r="G86" i="96"/>
  <c r="O95" i="96"/>
  <c r="P83" i="96" s="1"/>
  <c r="W89" i="96"/>
  <c r="X83" i="96" s="1"/>
  <c r="L60" i="96"/>
  <c r="AO68" i="96"/>
  <c r="C89" i="96"/>
  <c r="D83" i="96" s="1"/>
  <c r="K101" i="96"/>
  <c r="L83" i="96" s="1"/>
  <c r="S95" i="96"/>
  <c r="T83" i="96" s="1"/>
  <c r="AK83" i="96"/>
  <c r="AX83" i="96"/>
  <c r="BT83" i="96"/>
  <c r="AT84" i="96"/>
  <c r="BP84" i="96"/>
  <c r="BP87" i="96"/>
  <c r="CY87" i="96"/>
  <c r="AT88" i="96"/>
  <c r="DB95" i="96"/>
  <c r="DC84" i="96" s="1"/>
  <c r="CY84" i="96"/>
  <c r="CU87" i="96"/>
  <c r="CG88" i="96"/>
  <c r="CU88" i="96"/>
  <c r="CO96" i="96"/>
  <c r="CP96" i="96" s="1"/>
  <c r="CY92" i="96"/>
  <c r="W95" i="96"/>
  <c r="AO93" i="96"/>
  <c r="AW97" i="96"/>
  <c r="AX97" i="96" s="1"/>
  <c r="BO95" i="96"/>
  <c r="CY93" i="96"/>
  <c r="BP88" i="96"/>
  <c r="CC88" i="96"/>
  <c r="CY89" i="96"/>
  <c r="CU90" i="96"/>
  <c r="CY91" i="96"/>
  <c r="G96" i="96"/>
  <c r="AA97" i="96"/>
  <c r="AK93" i="96"/>
  <c r="AT93" i="96"/>
  <c r="AS95" i="96"/>
  <c r="BS97" i="96"/>
  <c r="BT97" i="96" s="1"/>
  <c r="CK95" i="96"/>
  <c r="BT95" i="96"/>
  <c r="AX96" i="96"/>
  <c r="CU97" i="96"/>
  <c r="CU98" i="96"/>
  <c r="CL99" i="96"/>
  <c r="CU100" i="96"/>
  <c r="W101" i="96"/>
  <c r="AS101" i="96"/>
  <c r="AT101" i="96" s="1"/>
  <c r="BO101" i="96"/>
  <c r="CK101" i="96"/>
  <c r="C104" i="96"/>
  <c r="CY94" i="96"/>
  <c r="CU96" i="96"/>
  <c r="C98" i="96"/>
  <c r="CU99" i="96"/>
  <c r="O39" i="73"/>
  <c r="O38" i="73"/>
  <c r="O37" i="73"/>
  <c r="O36" i="73"/>
  <c r="O39" i="71"/>
  <c r="O38" i="71"/>
  <c r="O37" i="71"/>
  <c r="O36" i="71"/>
  <c r="O39" i="69"/>
  <c r="O38" i="69"/>
  <c r="O37" i="69"/>
  <c r="O36" i="69"/>
  <c r="O39" i="67"/>
  <c r="O38" i="67"/>
  <c r="O37" i="67"/>
  <c r="O36" i="67"/>
  <c r="O39" i="65"/>
  <c r="O38" i="65"/>
  <c r="O37" i="65"/>
  <c r="O36" i="65"/>
  <c r="O39" i="63"/>
  <c r="O38" i="63"/>
  <c r="O37" i="63"/>
  <c r="O36" i="63"/>
  <c r="O39" i="61"/>
  <c r="O38" i="61"/>
  <c r="O37" i="61"/>
  <c r="O36" i="61"/>
  <c r="O39" i="59"/>
  <c r="O38" i="59"/>
  <c r="O37" i="59"/>
  <c r="O36" i="59"/>
  <c r="O39" i="57"/>
  <c r="O38" i="57"/>
  <c r="O37" i="57"/>
  <c r="O36" i="57"/>
  <c r="O39" i="55"/>
  <c r="O38" i="55"/>
  <c r="O37" i="55"/>
  <c r="O36" i="55"/>
  <c r="O39" i="53"/>
  <c r="O38" i="53"/>
  <c r="O37" i="53"/>
  <c r="O36" i="53"/>
  <c r="O39" i="51"/>
  <c r="O38" i="51"/>
  <c r="O37" i="51"/>
  <c r="O36" i="51"/>
  <c r="O39" i="49"/>
  <c r="O38" i="49"/>
  <c r="O37" i="49"/>
  <c r="O36" i="49"/>
  <c r="O39" i="47"/>
  <c r="O38" i="47"/>
  <c r="O37" i="47"/>
  <c r="O36" i="47"/>
  <c r="O39" i="45"/>
  <c r="O38" i="45"/>
  <c r="O37" i="45"/>
  <c r="O36" i="45"/>
  <c r="O39" i="43"/>
  <c r="O38" i="43"/>
  <c r="O37" i="43"/>
  <c r="O36" i="43"/>
  <c r="O39" i="41"/>
  <c r="O38" i="41"/>
  <c r="O37" i="41"/>
  <c r="O36" i="41"/>
  <c r="O37" i="3"/>
  <c r="O38" i="3"/>
  <c r="O7" i="91" s="1"/>
  <c r="O7" i="125" s="1"/>
  <c r="O39" i="3"/>
  <c r="BP100" i="96" l="1"/>
  <c r="BP99" i="96"/>
  <c r="AK90" i="96"/>
  <c r="BG94" i="96"/>
  <c r="BG93" i="96"/>
  <c r="BG90" i="96"/>
  <c r="BT84" i="96"/>
  <c r="AK84" i="96"/>
  <c r="BE56" i="96"/>
  <c r="AO60" i="96"/>
  <c r="AO54" i="96"/>
  <c r="BE57" i="96"/>
  <c r="AG97" i="99"/>
  <c r="D96" i="99"/>
  <c r="H94" i="99"/>
  <c r="H83" i="99"/>
  <c r="AG90" i="99"/>
  <c r="AG88" i="99"/>
  <c r="D86" i="99"/>
  <c r="D84" i="99"/>
  <c r="D103" i="99"/>
  <c r="BK94" i="102"/>
  <c r="L93" i="102"/>
  <c r="L88" i="102"/>
  <c r="AG57" i="102"/>
  <c r="AS52" i="102"/>
  <c r="BT86" i="102"/>
  <c r="BT94" i="96"/>
  <c r="BT93" i="96"/>
  <c r="BG91" i="96"/>
  <c r="BG89" i="96"/>
  <c r="BG88" i="96"/>
  <c r="BP93" i="96"/>
  <c r="AK92" i="96"/>
  <c r="BG87" i="96"/>
  <c r="BG84" i="96"/>
  <c r="BP83" i="96"/>
  <c r="AW51" i="96"/>
  <c r="AC55" i="96"/>
  <c r="AG98" i="99"/>
  <c r="H95" i="99"/>
  <c r="BG94" i="99"/>
  <c r="CY87" i="99"/>
  <c r="AG86" i="99"/>
  <c r="AG83" i="99"/>
  <c r="AG87" i="99"/>
  <c r="H92" i="99"/>
  <c r="H85" i="99"/>
  <c r="BK90" i="102"/>
  <c r="CG89" i="102"/>
  <c r="L87" i="102"/>
  <c r="CG91" i="102"/>
  <c r="L92" i="102"/>
  <c r="AG59" i="102"/>
  <c r="AG55" i="102"/>
  <c r="BP101" i="96"/>
  <c r="BT96" i="96"/>
  <c r="AK94" i="96"/>
  <c r="BG92" i="96"/>
  <c r="AK89" i="96"/>
  <c r="BP94" i="96"/>
  <c r="BP95" i="96"/>
  <c r="AK91" i="96"/>
  <c r="AK88" i="96"/>
  <c r="AK87" i="96"/>
  <c r="BG83" i="96"/>
  <c r="AW57" i="96"/>
  <c r="AC51" i="96"/>
  <c r="AO53" i="96"/>
  <c r="D98" i="99"/>
  <c r="AG96" i="99"/>
  <c r="AX93" i="99"/>
  <c r="H93" i="99"/>
  <c r="D87" i="99"/>
  <c r="D85" i="99"/>
  <c r="L90" i="102"/>
  <c r="CG90" i="102"/>
  <c r="BK95" i="102"/>
  <c r="AS54" i="102"/>
  <c r="AG57" i="96"/>
  <c r="D51" i="96"/>
  <c r="AB96" i="99"/>
  <c r="X94" i="99"/>
  <c r="AB93" i="99"/>
  <c r="X88" i="99"/>
  <c r="X86" i="99"/>
  <c r="AB86" i="99"/>
  <c r="X89" i="99"/>
  <c r="AG99" i="102"/>
  <c r="P59" i="102"/>
  <c r="P58" i="102"/>
  <c r="AT99" i="96"/>
  <c r="CU94" i="96"/>
  <c r="CU93" i="96"/>
  <c r="AT95" i="96"/>
  <c r="CU92" i="96"/>
  <c r="AX94" i="96"/>
  <c r="CU91" i="96"/>
  <c r="CU89" i="96"/>
  <c r="CU86" i="96"/>
  <c r="AT87" i="96"/>
  <c r="BC83" i="96"/>
  <c r="L66" i="96"/>
  <c r="Y64" i="96"/>
  <c r="BA51" i="96"/>
  <c r="X36" i="96"/>
  <c r="X101" i="99"/>
  <c r="CL100" i="99"/>
  <c r="AB97" i="99"/>
  <c r="X83" i="99"/>
  <c r="AO89" i="99"/>
  <c r="CP84" i="99"/>
  <c r="D98" i="102"/>
  <c r="H95" i="102"/>
  <c r="H94" i="102"/>
  <c r="P93" i="102"/>
  <c r="P88" i="102"/>
  <c r="P87" i="102"/>
  <c r="T89" i="102"/>
  <c r="CY85" i="102"/>
  <c r="CY95" i="102"/>
  <c r="D84" i="102"/>
  <c r="P55" i="102"/>
  <c r="AT100" i="96"/>
  <c r="AX95" i="96"/>
  <c r="BC98" i="96"/>
  <c r="CU95" i="96"/>
  <c r="AT94" i="96"/>
  <c r="CY88" i="96"/>
  <c r="AX93" i="96"/>
  <c r="CY90" i="96"/>
  <c r="AX84" i="96"/>
  <c r="AT83" i="96"/>
  <c r="L59" i="96"/>
  <c r="X95" i="99"/>
  <c r="AB95" i="99"/>
  <c r="X87" i="99"/>
  <c r="X85" i="99"/>
  <c r="AB84" i="99"/>
  <c r="X99" i="102"/>
  <c r="D96" i="102"/>
  <c r="H96" i="102"/>
  <c r="D83" i="102"/>
  <c r="P95" i="102"/>
  <c r="P53" i="102"/>
  <c r="P56" i="102"/>
  <c r="AX85" i="96"/>
  <c r="DC87" i="99"/>
  <c r="D104" i="99"/>
  <c r="BK89" i="96"/>
  <c r="AG87" i="96"/>
  <c r="CC84" i="96"/>
  <c r="BA53" i="96"/>
  <c r="H53" i="96"/>
  <c r="BK87" i="99"/>
  <c r="P94" i="102"/>
  <c r="AB95" i="102"/>
  <c r="BC85" i="102"/>
  <c r="D104" i="102"/>
  <c r="BT86" i="96"/>
  <c r="BA52" i="96"/>
  <c r="O8" i="91"/>
  <c r="O8" i="125" s="1"/>
  <c r="CC93" i="96"/>
  <c r="CC91" i="96"/>
  <c r="BY84" i="99"/>
  <c r="BC84" i="96"/>
  <c r="L64" i="96"/>
  <c r="D60" i="96"/>
  <c r="L57" i="96"/>
  <c r="H62" i="96"/>
  <c r="AS53" i="96"/>
  <c r="D63" i="96"/>
  <c r="AG56" i="96"/>
  <c r="BY98" i="99"/>
  <c r="AG51" i="99"/>
  <c r="D62" i="96"/>
  <c r="L58" i="96"/>
  <c r="L67" i="96"/>
  <c r="AG58" i="96"/>
  <c r="AG51" i="96"/>
  <c r="AS54" i="96"/>
  <c r="L52" i="96"/>
  <c r="H63" i="96"/>
  <c r="CC94" i="99"/>
  <c r="CC92" i="99"/>
  <c r="AG53" i="99"/>
  <c r="P56" i="99"/>
  <c r="BY93" i="102"/>
  <c r="BY86" i="102"/>
  <c r="CC85" i="102"/>
  <c r="CC92" i="102"/>
  <c r="AR37" i="102"/>
  <c r="BC96" i="96"/>
  <c r="BC93" i="96"/>
  <c r="BC92" i="96"/>
  <c r="BC91" i="96"/>
  <c r="BC88" i="96"/>
  <c r="H61" i="96"/>
  <c r="L65" i="96"/>
  <c r="H60" i="96"/>
  <c r="AS56" i="96"/>
  <c r="BY95" i="102"/>
  <c r="DC86" i="99"/>
  <c r="DC94" i="99"/>
  <c r="P85" i="99"/>
  <c r="P86" i="99"/>
  <c r="P88" i="99"/>
  <c r="BY84" i="102"/>
  <c r="BY83" i="102"/>
  <c r="BY101" i="102"/>
  <c r="BY97" i="96"/>
  <c r="BY95" i="96"/>
  <c r="DC93" i="96"/>
  <c r="BY89" i="96"/>
  <c r="Y59" i="96"/>
  <c r="AS57" i="96"/>
  <c r="P94" i="99"/>
  <c r="DC90" i="99"/>
  <c r="P87" i="99"/>
  <c r="BY97" i="102"/>
  <c r="BY89" i="102"/>
  <c r="T87" i="102"/>
  <c r="BC83" i="99"/>
  <c r="BC88" i="99"/>
  <c r="BC98" i="99"/>
  <c r="AG60" i="102"/>
  <c r="AS51" i="102"/>
  <c r="AG53" i="102"/>
  <c r="AO83" i="102"/>
  <c r="AO86" i="102"/>
  <c r="AB85" i="102"/>
  <c r="X84" i="102"/>
  <c r="AB94" i="102"/>
  <c r="X94" i="102"/>
  <c r="CU84" i="99"/>
  <c r="CU101" i="99"/>
  <c r="CU86" i="99"/>
  <c r="CU89" i="99"/>
  <c r="BP85" i="102"/>
  <c r="BT84" i="102"/>
  <c r="BP88" i="102"/>
  <c r="BP100" i="102"/>
  <c r="AR39" i="99"/>
  <c r="AR36" i="99"/>
  <c r="L101" i="99"/>
  <c r="L92" i="99"/>
  <c r="L86" i="99"/>
  <c r="L99" i="99"/>
  <c r="P60" i="99"/>
  <c r="P52" i="99"/>
  <c r="P57" i="99"/>
  <c r="BY85" i="99"/>
  <c r="BY86" i="99"/>
  <c r="BY93" i="99"/>
  <c r="BY95" i="99"/>
  <c r="BY96" i="99"/>
  <c r="BY97" i="99"/>
  <c r="AK83" i="102"/>
  <c r="AK95" i="102"/>
  <c r="L85" i="102"/>
  <c r="L101" i="102"/>
  <c r="L86" i="102"/>
  <c r="L84" i="102"/>
  <c r="L95" i="102"/>
  <c r="L97" i="102"/>
  <c r="L99" i="102"/>
  <c r="L98" i="102"/>
  <c r="L100" i="102"/>
  <c r="CC91" i="102"/>
  <c r="CC86" i="102"/>
  <c r="CC89" i="102"/>
  <c r="CC84" i="99"/>
  <c r="CC95" i="99"/>
  <c r="CC91" i="99"/>
  <c r="CC85" i="99"/>
  <c r="CC90" i="99"/>
  <c r="AO92" i="96"/>
  <c r="DC90" i="96"/>
  <c r="AO90" i="96"/>
  <c r="AS60" i="96"/>
  <c r="AS58" i="96"/>
  <c r="AS59" i="96"/>
  <c r="Y54" i="96"/>
  <c r="Y56" i="96"/>
  <c r="L98" i="99"/>
  <c r="CC93" i="99"/>
  <c r="BY91" i="99"/>
  <c r="CC87" i="99"/>
  <c r="DC85" i="99"/>
  <c r="L84" i="99"/>
  <c r="L91" i="99"/>
  <c r="BY92" i="99"/>
  <c r="BY98" i="102"/>
  <c r="L96" i="102"/>
  <c r="L94" i="102"/>
  <c r="AT88" i="102"/>
  <c r="L89" i="102"/>
  <c r="BY91" i="102"/>
  <c r="AX84" i="102"/>
  <c r="D38" i="99"/>
  <c r="D39" i="99"/>
  <c r="AG85" i="99"/>
  <c r="AG92" i="99"/>
  <c r="AG89" i="99"/>
  <c r="AG91" i="99"/>
  <c r="AG93" i="99"/>
  <c r="AG100" i="99"/>
  <c r="D89" i="99"/>
  <c r="D97" i="99"/>
  <c r="CC83" i="99"/>
  <c r="BY85" i="102"/>
  <c r="CY83" i="102"/>
  <c r="CY90" i="102"/>
  <c r="CY87" i="102"/>
  <c r="D103" i="102"/>
  <c r="H84" i="102"/>
  <c r="H83" i="102"/>
  <c r="D87" i="102"/>
  <c r="H93" i="102"/>
  <c r="CP83" i="99"/>
  <c r="CL88" i="99"/>
  <c r="CP92" i="99"/>
  <c r="CY95" i="96"/>
  <c r="CY83" i="96"/>
  <c r="CY85" i="96"/>
  <c r="BY101" i="96"/>
  <c r="BY86" i="96"/>
  <c r="DC94" i="96"/>
  <c r="DC92" i="96"/>
  <c r="DC91" i="96"/>
  <c r="AS62" i="96"/>
  <c r="Y60" i="96"/>
  <c r="AS61" i="96"/>
  <c r="AK59" i="96"/>
  <c r="Y53" i="96"/>
  <c r="L100" i="99"/>
  <c r="BY99" i="99"/>
  <c r="P91" i="99"/>
  <c r="L90" i="99"/>
  <c r="BY90" i="99"/>
  <c r="BY89" i="99"/>
  <c r="BY88" i="99"/>
  <c r="BY87" i="99"/>
  <c r="CC86" i="99"/>
  <c r="BY101" i="99"/>
  <c r="P95" i="99"/>
  <c r="P54" i="99"/>
  <c r="AR37" i="99"/>
  <c r="BY100" i="102"/>
  <c r="BY99" i="102"/>
  <c r="AK89" i="102"/>
  <c r="L91" i="102"/>
  <c r="BY88" i="102"/>
  <c r="BY87" i="102"/>
  <c r="AK86" i="102"/>
  <c r="BY92" i="102"/>
  <c r="T95" i="102"/>
  <c r="AG52" i="96"/>
  <c r="AS55" i="96"/>
  <c r="L69" i="96"/>
  <c r="L56" i="96"/>
  <c r="D59" i="96"/>
  <c r="D54" i="96"/>
  <c r="D53" i="96"/>
  <c r="BY83" i="99"/>
  <c r="Y66" i="102"/>
  <c r="Y56" i="102"/>
  <c r="P85" i="102"/>
  <c r="P91" i="102"/>
  <c r="AK85" i="102"/>
  <c r="CG87" i="99"/>
  <c r="CG90" i="99"/>
  <c r="CG94" i="99"/>
  <c r="H37" i="96"/>
  <c r="CU83" i="102"/>
  <c r="CU88" i="102"/>
  <c r="CY91" i="99"/>
  <c r="CY83" i="99"/>
  <c r="AT101" i="102"/>
  <c r="BP95" i="102"/>
  <c r="BT97" i="102"/>
  <c r="H96" i="99"/>
  <c r="CP86" i="102"/>
  <c r="AG99" i="96"/>
  <c r="BC100" i="96"/>
  <c r="BC94" i="96"/>
  <c r="BC87" i="96"/>
  <c r="L62" i="96"/>
  <c r="P59" i="96"/>
  <c r="L68" i="96"/>
  <c r="L63" i="96"/>
  <c r="D61" i="96"/>
  <c r="H57" i="96"/>
  <c r="AS51" i="96"/>
  <c r="L51" i="96"/>
  <c r="D55" i="96"/>
  <c r="H54" i="96"/>
  <c r="T53" i="96"/>
  <c r="D56" i="96"/>
  <c r="L54" i="96"/>
  <c r="T52" i="96"/>
  <c r="AG55" i="96"/>
  <c r="AX95" i="99"/>
  <c r="AO93" i="99"/>
  <c r="BG87" i="99"/>
  <c r="AO95" i="99"/>
  <c r="AG56" i="99"/>
  <c r="P39" i="99"/>
  <c r="CL99" i="102"/>
  <c r="X101" i="102"/>
  <c r="X100" i="102"/>
  <c r="BC97" i="102"/>
  <c r="AB97" i="102"/>
  <c r="AB96" i="102"/>
  <c r="CG94" i="102"/>
  <c r="AO94" i="102"/>
  <c r="X95" i="102"/>
  <c r="CP92" i="102"/>
  <c r="CL94" i="102"/>
  <c r="CL93" i="102"/>
  <c r="AB93" i="102"/>
  <c r="AO91" i="102"/>
  <c r="X88" i="102"/>
  <c r="CL87" i="102"/>
  <c r="AO89" i="102"/>
  <c r="CG88" i="102"/>
  <c r="AO87" i="102"/>
  <c r="CG85" i="102"/>
  <c r="AO95" i="102"/>
  <c r="CL83" i="102"/>
  <c r="CL89" i="102"/>
  <c r="P51" i="102"/>
  <c r="AG58" i="102"/>
  <c r="AS56" i="102"/>
  <c r="AG52" i="102"/>
  <c r="AB83" i="102"/>
  <c r="CU83" i="99"/>
  <c r="P40" i="99"/>
  <c r="BC99" i="96"/>
  <c r="BC97" i="96"/>
  <c r="BC95" i="96"/>
  <c r="BK94" i="96"/>
  <c r="BC90" i="96"/>
  <c r="AG90" i="96"/>
  <c r="BC89" i="96"/>
  <c r="BK83" i="96"/>
  <c r="AG59" i="96"/>
  <c r="D58" i="96"/>
  <c r="D57" i="96"/>
  <c r="L61" i="96"/>
  <c r="P57" i="96"/>
  <c r="T51" i="96"/>
  <c r="L55" i="96"/>
  <c r="T54" i="96"/>
  <c r="AG53" i="96"/>
  <c r="AS52" i="96"/>
  <c r="AG60" i="96"/>
  <c r="AT101" i="99"/>
  <c r="DC93" i="99"/>
  <c r="DC92" i="99"/>
  <c r="AO91" i="99"/>
  <c r="AO90" i="99"/>
  <c r="DC88" i="99"/>
  <c r="BG92" i="99"/>
  <c r="AX83" i="99"/>
  <c r="CL101" i="102"/>
  <c r="BC96" i="102"/>
  <c r="X93" i="102"/>
  <c r="BC94" i="102"/>
  <c r="BC93" i="102"/>
  <c r="BC90" i="102"/>
  <c r="X87" i="102"/>
  <c r="CG86" i="102"/>
  <c r="X86" i="102"/>
  <c r="AO84" i="102"/>
  <c r="AO90" i="102"/>
  <c r="BC89" i="102"/>
  <c r="AO88" i="102"/>
  <c r="BC87" i="102"/>
  <c r="CL86" i="102"/>
  <c r="AB86" i="102"/>
  <c r="CP85" i="102"/>
  <c r="CG95" i="102"/>
  <c r="AO92" i="102"/>
  <c r="CP84" i="102"/>
  <c r="Y60" i="102"/>
  <c r="Y51" i="102"/>
  <c r="AR38" i="102"/>
  <c r="X89" i="102"/>
  <c r="Y59" i="102"/>
  <c r="BC83" i="102"/>
  <c r="CG83" i="102"/>
  <c r="O6" i="91"/>
  <c r="O6" i="125" s="1"/>
  <c r="CL100" i="96"/>
  <c r="CP94" i="96"/>
  <c r="AG100" i="96"/>
  <c r="CL93" i="96"/>
  <c r="BK93" i="96"/>
  <c r="CG92" i="96"/>
  <c r="AG91" i="96"/>
  <c r="BK90" i="96"/>
  <c r="CC89" i="96"/>
  <c r="CL88" i="96"/>
  <c r="CG94" i="96"/>
  <c r="AG94" i="96"/>
  <c r="BK92" i="96"/>
  <c r="AG88" i="96"/>
  <c r="CG86" i="96"/>
  <c r="BK84" i="96"/>
  <c r="BA61" i="96"/>
  <c r="BA63" i="96"/>
  <c r="BA54" i="96"/>
  <c r="P56" i="96"/>
  <c r="CY94" i="99"/>
  <c r="AX96" i="99"/>
  <c r="CP93" i="99"/>
  <c r="BG93" i="99"/>
  <c r="CY92" i="99"/>
  <c r="CL93" i="99"/>
  <c r="AT93" i="99"/>
  <c r="T93" i="99"/>
  <c r="CY89" i="99"/>
  <c r="CY88" i="99"/>
  <c r="AT88" i="99"/>
  <c r="BP87" i="99"/>
  <c r="AK84" i="99"/>
  <c r="AK83" i="99"/>
  <c r="CY90" i="99"/>
  <c r="T89" i="99"/>
  <c r="AK86" i="99"/>
  <c r="CY95" i="99"/>
  <c r="AK92" i="99"/>
  <c r="T92" i="99"/>
  <c r="P38" i="99"/>
  <c r="CL84" i="99"/>
  <c r="AT83" i="99"/>
  <c r="AT89" i="99"/>
  <c r="P37" i="99"/>
  <c r="P36" i="99"/>
  <c r="CU96" i="102"/>
  <c r="CU90" i="102"/>
  <c r="CU85" i="102"/>
  <c r="BK89" i="102"/>
  <c r="BK88" i="102"/>
  <c r="CU87" i="102"/>
  <c r="CU86" i="102"/>
  <c r="CU91" i="102"/>
  <c r="BK92" i="102"/>
  <c r="CP86" i="96"/>
  <c r="AG98" i="96"/>
  <c r="AG97" i="96"/>
  <c r="AG96" i="96"/>
  <c r="AG95" i="96"/>
  <c r="CL101" i="96"/>
  <c r="CL94" i="96"/>
  <c r="CG91" i="96"/>
  <c r="CP93" i="96"/>
  <c r="AG93" i="96"/>
  <c r="CP92" i="96"/>
  <c r="BK91" i="96"/>
  <c r="CG90" i="96"/>
  <c r="BK88" i="96"/>
  <c r="CG87" i="96"/>
  <c r="CL87" i="96"/>
  <c r="AG84" i="96"/>
  <c r="BA62" i="96"/>
  <c r="BA58" i="96"/>
  <c r="BA59" i="96"/>
  <c r="P58" i="96"/>
  <c r="X38" i="96"/>
  <c r="CL101" i="99"/>
  <c r="AT99" i="99"/>
  <c r="AT100" i="99"/>
  <c r="AT95" i="99"/>
  <c r="AX94" i="99"/>
  <c r="AX97" i="99"/>
  <c r="AT94" i="99"/>
  <c r="BG91" i="99"/>
  <c r="T90" i="99"/>
  <c r="BG89" i="99"/>
  <c r="CL87" i="99"/>
  <c r="AT87" i="99"/>
  <c r="BG86" i="99"/>
  <c r="T84" i="99"/>
  <c r="T91" i="99"/>
  <c r="T87" i="99"/>
  <c r="T86" i="99"/>
  <c r="CP85" i="99"/>
  <c r="BG95" i="99"/>
  <c r="BP85" i="99"/>
  <c r="CL83" i="99"/>
  <c r="CL89" i="99"/>
  <c r="AT84" i="99"/>
  <c r="CU98" i="102"/>
  <c r="CU99" i="102"/>
  <c r="BG93" i="102"/>
  <c r="CU95" i="102"/>
  <c r="CU94" i="102"/>
  <c r="BK91" i="102"/>
  <c r="BG95" i="102"/>
  <c r="CC83" i="96"/>
  <c r="AT85" i="99"/>
  <c r="AX86" i="99"/>
  <c r="BK85" i="102"/>
  <c r="CL85" i="96"/>
  <c r="CP95" i="96"/>
  <c r="CC94" i="96"/>
  <c r="CL95" i="96"/>
  <c r="AG92" i="96"/>
  <c r="CC90" i="96"/>
  <c r="CG93" i="96"/>
  <c r="CC92" i="96"/>
  <c r="CG89" i="96"/>
  <c r="AG89" i="96"/>
  <c r="BK87" i="96"/>
  <c r="CC87" i="96"/>
  <c r="AG83" i="96"/>
  <c r="BA60" i="96"/>
  <c r="BA57" i="96"/>
  <c r="BA56" i="96"/>
  <c r="P54" i="96"/>
  <c r="CL99" i="99"/>
  <c r="CP95" i="99"/>
  <c r="CP96" i="99"/>
  <c r="CY93" i="99"/>
  <c r="BP95" i="99"/>
  <c r="CL95" i="99"/>
  <c r="CL94" i="99"/>
  <c r="AK94" i="99"/>
  <c r="AK89" i="99"/>
  <c r="BG88" i="99"/>
  <c r="AK87" i="99"/>
  <c r="CY86" i="99"/>
  <c r="BT85" i="99"/>
  <c r="T83" i="99"/>
  <c r="BG90" i="99"/>
  <c r="T88" i="99"/>
  <c r="AT86" i="99"/>
  <c r="AX85" i="99"/>
  <c r="BT84" i="99"/>
  <c r="CU100" i="102"/>
  <c r="AG96" i="102"/>
  <c r="CU93" i="102"/>
  <c r="BK93" i="102"/>
  <c r="CU92" i="102"/>
  <c r="BK87" i="102"/>
  <c r="BK86" i="102"/>
  <c r="BK83" i="102"/>
  <c r="CP86" i="99"/>
  <c r="CU84" i="102"/>
  <c r="AX86" i="102"/>
  <c r="DC86" i="102"/>
  <c r="DC88" i="102"/>
  <c r="DC93" i="102"/>
  <c r="DC94" i="102"/>
  <c r="DC90" i="102"/>
  <c r="DC92" i="102"/>
  <c r="DC89" i="102"/>
  <c r="DC87" i="102"/>
  <c r="AK53" i="99"/>
  <c r="BY98" i="96"/>
  <c r="BY91" i="96"/>
  <c r="BY94" i="96"/>
  <c r="AO94" i="96"/>
  <c r="AO87" i="96"/>
  <c r="AO83" i="96"/>
  <c r="AW66" i="96"/>
  <c r="AO63" i="96"/>
  <c r="AO59" i="96"/>
  <c r="AW56" i="96"/>
  <c r="AO71" i="96"/>
  <c r="AW65" i="96"/>
  <c r="AO62" i="96"/>
  <c r="AK61" i="96"/>
  <c r="AK57" i="96"/>
  <c r="AC56" i="96"/>
  <c r="AW55" i="96"/>
  <c r="BP101" i="99"/>
  <c r="BP100" i="99"/>
  <c r="BC97" i="99"/>
  <c r="BT93" i="99"/>
  <c r="BC84" i="99"/>
  <c r="AO88" i="99"/>
  <c r="BC87" i="99"/>
  <c r="BK86" i="99"/>
  <c r="BK92" i="99"/>
  <c r="BC92" i="99"/>
  <c r="AG59" i="99"/>
  <c r="AG55" i="99"/>
  <c r="AS52" i="99"/>
  <c r="BP83" i="99"/>
  <c r="BP89" i="99"/>
  <c r="AS56" i="99"/>
  <c r="AG54" i="99"/>
  <c r="AG52" i="99"/>
  <c r="AT99" i="102"/>
  <c r="AX95" i="102"/>
  <c r="AX93" i="102"/>
  <c r="CC94" i="102"/>
  <c r="AT94" i="102"/>
  <c r="CC93" i="102"/>
  <c r="BG91" i="102"/>
  <c r="BG89" i="102"/>
  <c r="CC88" i="102"/>
  <c r="AT87" i="102"/>
  <c r="BG86" i="102"/>
  <c r="AG83" i="102"/>
  <c r="BG90" i="102"/>
  <c r="AG88" i="102"/>
  <c r="CC95" i="102"/>
  <c r="AT85" i="102"/>
  <c r="AT83" i="102"/>
  <c r="AT89" i="102"/>
  <c r="Y63" i="102"/>
  <c r="O40" i="41"/>
  <c r="O40" i="43"/>
  <c r="O40" i="51"/>
  <c r="BY99" i="96"/>
  <c r="BY92" i="96"/>
  <c r="BY93" i="96"/>
  <c r="BY90" i="96"/>
  <c r="AO88" i="96"/>
  <c r="BY87" i="96"/>
  <c r="AW61" i="96"/>
  <c r="AO69" i="96"/>
  <c r="BE51" i="96"/>
  <c r="AO51" i="96"/>
  <c r="AK55" i="96"/>
  <c r="AC57" i="96"/>
  <c r="AK52" i="96"/>
  <c r="BP99" i="99"/>
  <c r="BC99" i="99"/>
  <c r="BC96" i="99"/>
  <c r="BT95" i="99"/>
  <c r="AO94" i="99"/>
  <c r="BT94" i="99"/>
  <c r="BT97" i="99"/>
  <c r="BK90" i="99"/>
  <c r="BP88" i="99"/>
  <c r="BP86" i="99"/>
  <c r="AO84" i="99"/>
  <c r="BK89" i="99"/>
  <c r="AO87" i="99"/>
  <c r="BC86" i="99"/>
  <c r="BK95" i="99"/>
  <c r="BC101" i="99"/>
  <c r="BT83" i="99"/>
  <c r="AG58" i="99"/>
  <c r="AG100" i="102"/>
  <c r="AG95" i="102"/>
  <c r="AX97" i="102"/>
  <c r="AG94" i="102"/>
  <c r="AT93" i="102"/>
  <c r="CC87" i="102"/>
  <c r="AG84" i="102"/>
  <c r="T88" i="102"/>
  <c r="AG92" i="102"/>
  <c r="AX83" i="102"/>
  <c r="Y57" i="102"/>
  <c r="Y55" i="102"/>
  <c r="Y53" i="102"/>
  <c r="AX85" i="102"/>
  <c r="BG86" i="96"/>
  <c r="BP86" i="96"/>
  <c r="AO86" i="96"/>
  <c r="BT86" i="99"/>
  <c r="CC83" i="102"/>
  <c r="T85" i="102"/>
  <c r="AG85" i="102"/>
  <c r="BY100" i="96"/>
  <c r="AO91" i="96"/>
  <c r="AO89" i="96"/>
  <c r="BY88" i="96"/>
  <c r="BY84" i="96"/>
  <c r="AO84" i="96"/>
  <c r="AO72" i="96"/>
  <c r="AW64" i="96"/>
  <c r="BE54" i="96"/>
  <c r="AK53" i="96"/>
  <c r="AK67" i="96"/>
  <c r="AC54" i="96"/>
  <c r="BE53" i="96"/>
  <c r="BE55" i="96"/>
  <c r="BT96" i="99"/>
  <c r="BC95" i="99"/>
  <c r="BP94" i="99"/>
  <c r="BP93" i="99"/>
  <c r="BK94" i="99"/>
  <c r="BK93" i="99"/>
  <c r="BC90" i="99"/>
  <c r="BK91" i="99"/>
  <c r="BC89" i="99"/>
  <c r="BK88" i="99"/>
  <c r="AO92" i="99"/>
  <c r="AG57" i="99"/>
  <c r="AS54" i="99"/>
  <c r="AS55" i="99"/>
  <c r="AS53" i="99"/>
  <c r="AS51" i="99"/>
  <c r="AT100" i="102"/>
  <c r="AG98" i="102"/>
  <c r="AG97" i="102"/>
  <c r="AX96" i="102"/>
  <c r="AT95" i="102"/>
  <c r="BG94" i="102"/>
  <c r="AG93" i="102"/>
  <c r="AG91" i="102"/>
  <c r="CC90" i="102"/>
  <c r="BG88" i="102"/>
  <c r="AG86" i="102"/>
  <c r="T84" i="102"/>
  <c r="AG90" i="102"/>
  <c r="AG89" i="102"/>
  <c r="AG87" i="102"/>
  <c r="AT86" i="102"/>
  <c r="BG92" i="102"/>
  <c r="AT84" i="102"/>
  <c r="Y61" i="102"/>
  <c r="Y58" i="102"/>
  <c r="Y64" i="102"/>
  <c r="Y62" i="102"/>
  <c r="BY85" i="96"/>
  <c r="BY83" i="96"/>
  <c r="DC85" i="102"/>
  <c r="BA58" i="102"/>
  <c r="BA52" i="102"/>
  <c r="H37" i="102"/>
  <c r="O40" i="45"/>
  <c r="O40" i="47"/>
  <c r="O40" i="49"/>
  <c r="O40" i="53"/>
  <c r="O40" i="55"/>
  <c r="O40" i="57"/>
  <c r="O40" i="59"/>
  <c r="O40" i="61"/>
  <c r="O40" i="63"/>
  <c r="O40" i="65"/>
  <c r="O40" i="67"/>
  <c r="BH55" i="96"/>
  <c r="BH56" i="96"/>
  <c r="CU101" i="96"/>
  <c r="CU83" i="96"/>
  <c r="CL89" i="96"/>
  <c r="CP83" i="96"/>
  <c r="CL83" i="96"/>
  <c r="H37" i="99"/>
  <c r="BH54" i="96"/>
  <c r="CL84" i="96"/>
  <c r="BH57" i="102"/>
  <c r="BI57" i="102" s="1"/>
  <c r="CP85" i="96"/>
  <c r="CU84" i="96"/>
  <c r="CP84" i="96"/>
  <c r="D41" i="99"/>
  <c r="D37" i="99"/>
  <c r="D36" i="99"/>
  <c r="AR36" i="102"/>
  <c r="BG85" i="102"/>
  <c r="BG83" i="102"/>
  <c r="AK93" i="102"/>
  <c r="AK90" i="102"/>
  <c r="AK88" i="102"/>
  <c r="AK87" i="102"/>
  <c r="AK84" i="102"/>
  <c r="AK91" i="102"/>
  <c r="AK92" i="102"/>
  <c r="AG54" i="102"/>
  <c r="AK57" i="102"/>
  <c r="L65" i="102"/>
  <c r="L61" i="102"/>
  <c r="AS53" i="102"/>
  <c r="L62" i="102"/>
  <c r="D58" i="102"/>
  <c r="BI54" i="102"/>
  <c r="Y54" i="102"/>
  <c r="P54" i="102"/>
  <c r="AC52" i="102"/>
  <c r="D52" i="102"/>
  <c r="L67" i="102"/>
  <c r="AO85" i="102"/>
  <c r="AK54" i="102"/>
  <c r="D40" i="102"/>
  <c r="T93" i="102"/>
  <c r="T90" i="102"/>
  <c r="P89" i="102"/>
  <c r="P84" i="102"/>
  <c r="T83" i="102"/>
  <c r="T91" i="102"/>
  <c r="P90" i="102"/>
  <c r="T86" i="102"/>
  <c r="P92" i="102"/>
  <c r="AO63" i="102"/>
  <c r="AS58" i="102"/>
  <c r="D38" i="102"/>
  <c r="AK58" i="102"/>
  <c r="AK52" i="102"/>
  <c r="AK65" i="102"/>
  <c r="AK59" i="102"/>
  <c r="AS62" i="102"/>
  <c r="AO56" i="102"/>
  <c r="AO65" i="102"/>
  <c r="AW64" i="102"/>
  <c r="AW57" i="102"/>
  <c r="AW55" i="102"/>
  <c r="X37" i="102"/>
  <c r="L64" i="102"/>
  <c r="D60" i="102"/>
  <c r="L57" i="102"/>
  <c r="D56" i="102"/>
  <c r="L54" i="102"/>
  <c r="L53" i="102"/>
  <c r="AW68" i="102"/>
  <c r="AO61" i="102"/>
  <c r="BA60" i="102"/>
  <c r="AO71" i="102"/>
  <c r="AW66" i="102"/>
  <c r="BA62" i="102"/>
  <c r="AW59" i="102"/>
  <c r="BA54" i="102"/>
  <c r="AW53" i="102"/>
  <c r="BA61" i="102"/>
  <c r="BA59" i="102"/>
  <c r="BA57" i="102"/>
  <c r="AO73" i="102"/>
  <c r="AW69" i="102"/>
  <c r="AO67" i="102"/>
  <c r="AK66" i="102"/>
  <c r="AK64" i="102"/>
  <c r="AW63" i="102"/>
  <c r="AK62" i="102"/>
  <c r="AW61" i="102"/>
  <c r="AK60" i="102"/>
  <c r="AO59" i="102"/>
  <c r="AO57" i="102"/>
  <c r="AW56" i="102"/>
  <c r="AO55" i="102"/>
  <c r="AO53" i="102"/>
  <c r="AW70" i="102"/>
  <c r="AB44" i="102"/>
  <c r="AK63" i="102"/>
  <c r="AK61" i="102"/>
  <c r="AK55" i="102"/>
  <c r="AS60" i="102"/>
  <c r="BE56" i="102"/>
  <c r="AC54" i="102"/>
  <c r="Y52" i="102"/>
  <c r="AC56" i="102"/>
  <c r="AC53" i="102"/>
  <c r="T54" i="102"/>
  <c r="T52" i="102"/>
  <c r="P38" i="102"/>
  <c r="L42" i="102"/>
  <c r="L41" i="102"/>
  <c r="L68" i="102"/>
  <c r="L66" i="102"/>
  <c r="D62" i="102"/>
  <c r="L60" i="102"/>
  <c r="L58" i="102"/>
  <c r="D57" i="102"/>
  <c r="L56" i="102"/>
  <c r="D54" i="102"/>
  <c r="L52" i="102"/>
  <c r="L63" i="102"/>
  <c r="D61" i="102"/>
  <c r="L59" i="102"/>
  <c r="BH55" i="99"/>
  <c r="BH56" i="99"/>
  <c r="BK85" i="99"/>
  <c r="P93" i="99"/>
  <c r="P89" i="99"/>
  <c r="P84" i="99"/>
  <c r="P83" i="99"/>
  <c r="P90" i="99"/>
  <c r="P92" i="99"/>
  <c r="H86" i="99"/>
  <c r="D52" i="99"/>
  <c r="P59" i="99"/>
  <c r="P53" i="99"/>
  <c r="P51" i="99"/>
  <c r="P58" i="99"/>
  <c r="AB83" i="99"/>
  <c r="BG83" i="99"/>
  <c r="BC85" i="99"/>
  <c r="T54" i="99"/>
  <c r="L85" i="99"/>
  <c r="T52" i="99"/>
  <c r="BK83" i="99"/>
  <c r="BG85" i="99"/>
  <c r="L95" i="99"/>
  <c r="L94" i="99"/>
  <c r="L93" i="99"/>
  <c r="L89" i="99"/>
  <c r="L88" i="99"/>
  <c r="L87" i="99"/>
  <c r="AO85" i="99"/>
  <c r="AS60" i="99"/>
  <c r="AK60" i="99"/>
  <c r="Y65" i="99"/>
  <c r="AK54" i="99"/>
  <c r="Y60" i="99"/>
  <c r="Y57" i="99"/>
  <c r="Y56" i="99"/>
  <c r="AW55" i="99"/>
  <c r="Y63" i="99"/>
  <c r="Y61" i="99"/>
  <c r="Y58" i="99"/>
  <c r="Y55" i="99"/>
  <c r="AW53" i="99"/>
  <c r="AC54" i="99"/>
  <c r="Y53" i="99"/>
  <c r="BA62" i="99"/>
  <c r="BA54" i="99"/>
  <c r="AW69" i="99"/>
  <c r="AO56" i="99"/>
  <c r="L58" i="99"/>
  <c r="D62" i="99"/>
  <c r="D56" i="99"/>
  <c r="BA60" i="99"/>
  <c r="BA58" i="99"/>
  <c r="BA52" i="99"/>
  <c r="AK66" i="99"/>
  <c r="AK64" i="99"/>
  <c r="AK62" i="99"/>
  <c r="AK58" i="99"/>
  <c r="AK52" i="99"/>
  <c r="AK65" i="99"/>
  <c r="AK59" i="99"/>
  <c r="AK57" i="99"/>
  <c r="AK56" i="99"/>
  <c r="AO73" i="99"/>
  <c r="AO67" i="99"/>
  <c r="AO63" i="99"/>
  <c r="AW61" i="99"/>
  <c r="AW59" i="99"/>
  <c r="AO57" i="99"/>
  <c r="AW70" i="99"/>
  <c r="L60" i="99"/>
  <c r="L54" i="99"/>
  <c r="AO71" i="99"/>
  <c r="AW68" i="99"/>
  <c r="AW66" i="99"/>
  <c r="AO65" i="99"/>
  <c r="AW64" i="99"/>
  <c r="AW63" i="99"/>
  <c r="AO61" i="99"/>
  <c r="AO59" i="99"/>
  <c r="AW57" i="99"/>
  <c r="AW56" i="99"/>
  <c r="AO55" i="99"/>
  <c r="AO53" i="99"/>
  <c r="AW51" i="99"/>
  <c r="AO51" i="99"/>
  <c r="AK63" i="99"/>
  <c r="AK61" i="99"/>
  <c r="AK55" i="99"/>
  <c r="L68" i="99"/>
  <c r="L66" i="99"/>
  <c r="L65" i="99"/>
  <c r="L63" i="99"/>
  <c r="L55" i="99"/>
  <c r="AS62" i="99"/>
  <c r="AS58" i="99"/>
  <c r="AC52" i="99"/>
  <c r="X36" i="99"/>
  <c r="D60" i="99"/>
  <c r="D58" i="99"/>
  <c r="D57" i="99"/>
  <c r="D54" i="99"/>
  <c r="AC56" i="99"/>
  <c r="L64" i="99"/>
  <c r="L62" i="99"/>
  <c r="L57" i="99"/>
  <c r="L56" i="99"/>
  <c r="L52" i="99"/>
  <c r="L67" i="99"/>
  <c r="L61" i="99"/>
  <c r="L59" i="99"/>
  <c r="L53" i="99"/>
  <c r="X100" i="96"/>
  <c r="AB86" i="96"/>
  <c r="AO74" i="96"/>
  <c r="AW69" i="96"/>
  <c r="AW67" i="96"/>
  <c r="AK66" i="96"/>
  <c r="AO65" i="96"/>
  <c r="AK64" i="96"/>
  <c r="AW63" i="96"/>
  <c r="AK62" i="96"/>
  <c r="AO61" i="96"/>
  <c r="AK60" i="96"/>
  <c r="AW59" i="96"/>
  <c r="AK58" i="96"/>
  <c r="AO57" i="96"/>
  <c r="AO56" i="96"/>
  <c r="AO73" i="96"/>
  <c r="AO70" i="96"/>
  <c r="AW68" i="96"/>
  <c r="AO67" i="96"/>
  <c r="AO66" i="96"/>
  <c r="AK65" i="96"/>
  <c r="AO64" i="96"/>
  <c r="AK63" i="96"/>
  <c r="AW62" i="96"/>
  <c r="AW60" i="96"/>
  <c r="AO58" i="96"/>
  <c r="AK51" i="96"/>
  <c r="AW54" i="96"/>
  <c r="AK56" i="96"/>
  <c r="AW53" i="96"/>
  <c r="AO55" i="96"/>
  <c r="AO75" i="96"/>
  <c r="CC86" i="96"/>
  <c r="CG85" i="96"/>
  <c r="BP85" i="96"/>
  <c r="CC85" i="96"/>
  <c r="CG83" i="96"/>
  <c r="X99" i="96"/>
  <c r="AB96" i="96"/>
  <c r="AB95" i="96"/>
  <c r="AB94" i="96"/>
  <c r="AB93" i="96"/>
  <c r="X95" i="96"/>
  <c r="X88" i="96"/>
  <c r="X87" i="96"/>
  <c r="AB83" i="96"/>
  <c r="X85" i="96"/>
  <c r="AO85" i="96"/>
  <c r="L100" i="96"/>
  <c r="D104" i="96"/>
  <c r="BG85" i="96"/>
  <c r="X101" i="96"/>
  <c r="AB97" i="96"/>
  <c r="X94" i="96"/>
  <c r="X93" i="96"/>
  <c r="AB85" i="96"/>
  <c r="X86" i="96"/>
  <c r="P51" i="96"/>
  <c r="P53" i="96"/>
  <c r="P55" i="96"/>
  <c r="P60" i="96"/>
  <c r="AK86" i="96"/>
  <c r="AG85" i="96"/>
  <c r="AG86" i="96"/>
  <c r="AK85" i="96"/>
  <c r="D103" i="96"/>
  <c r="CG84" i="96"/>
  <c r="BC86" i="96"/>
  <c r="BC85" i="96"/>
  <c r="D98" i="96"/>
  <c r="D96" i="96"/>
  <c r="H96" i="96"/>
  <c r="AW70" i="96"/>
  <c r="BK86" i="96"/>
  <c r="BK85" i="96"/>
  <c r="Y65" i="96"/>
  <c r="Y63" i="96"/>
  <c r="Y61" i="96"/>
  <c r="H59" i="96"/>
  <c r="Y58" i="96"/>
  <c r="Y57" i="96"/>
  <c r="Y62" i="96"/>
  <c r="H58" i="96"/>
  <c r="Y51" i="96"/>
  <c r="H51" i="96"/>
  <c r="H55" i="96"/>
  <c r="Y55" i="96"/>
  <c r="Y66" i="96"/>
  <c r="H56" i="96"/>
  <c r="L97" i="96"/>
  <c r="L94" i="96"/>
  <c r="L92" i="96"/>
  <c r="L99" i="96"/>
  <c r="L96" i="96"/>
  <c r="L98" i="96"/>
  <c r="L88" i="96"/>
  <c r="H95" i="96"/>
  <c r="D102" i="96"/>
  <c r="D97" i="96"/>
  <c r="P92" i="96"/>
  <c r="H92" i="96"/>
  <c r="H94" i="96"/>
  <c r="H93" i="96"/>
  <c r="P89" i="96"/>
  <c r="P94" i="96"/>
  <c r="P88" i="96"/>
  <c r="T90" i="96"/>
  <c r="T92" i="96"/>
  <c r="T91" i="96"/>
  <c r="T86" i="96"/>
  <c r="L95" i="96"/>
  <c r="L93" i="96"/>
  <c r="L90" i="96"/>
  <c r="L85" i="96"/>
  <c r="AN40" i="96"/>
  <c r="AF40" i="96"/>
  <c r="AB42" i="96"/>
  <c r="AO52" i="96"/>
  <c r="AJ38" i="96"/>
  <c r="X37" i="96"/>
  <c r="P91" i="96"/>
  <c r="P93" i="96"/>
  <c r="P90" i="96"/>
  <c r="P87" i="96"/>
  <c r="T94" i="96"/>
  <c r="T93" i="96"/>
  <c r="T89" i="96"/>
  <c r="T87" i="96"/>
  <c r="H85" i="96"/>
  <c r="L91" i="96"/>
  <c r="L89" i="96"/>
  <c r="T88" i="96"/>
  <c r="L87" i="96"/>
  <c r="D88" i="96"/>
  <c r="D87" i="96"/>
  <c r="L86" i="96"/>
  <c r="T85" i="96"/>
  <c r="D85" i="96"/>
  <c r="P86" i="96"/>
  <c r="P85" i="96"/>
  <c r="P36" i="96"/>
  <c r="O40" i="73"/>
  <c r="O40" i="71"/>
  <c r="O40" i="69"/>
  <c r="DC95" i="102"/>
  <c r="DC91" i="102"/>
  <c r="DC83" i="102"/>
  <c r="H59" i="102"/>
  <c r="BE53" i="102"/>
  <c r="H53" i="102"/>
  <c r="AB41" i="102"/>
  <c r="AN40" i="102"/>
  <c r="AN39" i="102"/>
  <c r="AB38" i="102"/>
  <c r="AF37" i="102"/>
  <c r="L37" i="102"/>
  <c r="AJ36" i="102"/>
  <c r="P36" i="102"/>
  <c r="AO72" i="102"/>
  <c r="AO69" i="102"/>
  <c r="AW67" i="102"/>
  <c r="AO66" i="102"/>
  <c r="AO64" i="102"/>
  <c r="AO62" i="102"/>
  <c r="H62" i="102"/>
  <c r="AS61" i="102"/>
  <c r="AW60" i="102"/>
  <c r="H60" i="102"/>
  <c r="AS59" i="102"/>
  <c r="D59" i="102"/>
  <c r="AO58" i="102"/>
  <c r="AS57" i="102"/>
  <c r="H57" i="102"/>
  <c r="BA56" i="102"/>
  <c r="AK56" i="102"/>
  <c r="AC55" i="102"/>
  <c r="L55" i="102"/>
  <c r="BE54" i="102"/>
  <c r="AO54" i="102"/>
  <c r="H54" i="102"/>
  <c r="BA53" i="102"/>
  <c r="AK53" i="102"/>
  <c r="T53" i="102"/>
  <c r="D53" i="102"/>
  <c r="AW52" i="102"/>
  <c r="BI51" i="102"/>
  <c r="AK51" i="102"/>
  <c r="T51" i="102"/>
  <c r="L51" i="102"/>
  <c r="AB45" i="102"/>
  <c r="AB42" i="102"/>
  <c r="D41" i="102"/>
  <c r="L40" i="102"/>
  <c r="AB39" i="102"/>
  <c r="D39" i="102"/>
  <c r="AF38" i="102"/>
  <c r="L38" i="102"/>
  <c r="AJ37" i="102"/>
  <c r="P37" i="102"/>
  <c r="AN36" i="102"/>
  <c r="X36" i="102"/>
  <c r="D36" i="102"/>
  <c r="H61" i="102"/>
  <c r="BE55" i="102"/>
  <c r="H55" i="102"/>
  <c r="BE51" i="102"/>
  <c r="AW51" i="102"/>
  <c r="AO51" i="102"/>
  <c r="H51" i="102"/>
  <c r="AF40" i="102"/>
  <c r="AF39" i="102"/>
  <c r="L39" i="102"/>
  <c r="AJ38" i="102"/>
  <c r="AN37" i="102"/>
  <c r="AB36" i="102"/>
  <c r="DC84" i="102"/>
  <c r="AO74" i="102"/>
  <c r="AO70" i="102"/>
  <c r="AO68" i="102"/>
  <c r="AW65" i="102"/>
  <c r="AW62" i="102"/>
  <c r="AO60" i="102"/>
  <c r="AW58" i="102"/>
  <c r="H58" i="102"/>
  <c r="H56" i="102"/>
  <c r="BA55" i="102"/>
  <c r="D55" i="102"/>
  <c r="AW54" i="102"/>
  <c r="BE52" i="102"/>
  <c r="AO52" i="102"/>
  <c r="H52" i="102"/>
  <c r="BA51" i="102"/>
  <c r="AC51" i="102"/>
  <c r="D51" i="102"/>
  <c r="AB43" i="102"/>
  <c r="AB40" i="102"/>
  <c r="AJ39" i="102"/>
  <c r="P39" i="102"/>
  <c r="AN38" i="102"/>
  <c r="X38" i="102"/>
  <c r="AB37" i="102"/>
  <c r="D37" i="102"/>
  <c r="AF36" i="102"/>
  <c r="L36" i="102"/>
  <c r="AJ40" i="102"/>
  <c r="H59" i="99"/>
  <c r="BE56" i="99"/>
  <c r="BE53" i="99"/>
  <c r="H53" i="99"/>
  <c r="H51" i="99"/>
  <c r="AB44" i="99"/>
  <c r="L42" i="99"/>
  <c r="AN40" i="99"/>
  <c r="AF37" i="99"/>
  <c r="AO72" i="99"/>
  <c r="AO69" i="99"/>
  <c r="AW67" i="99"/>
  <c r="AO66" i="99"/>
  <c r="AW65" i="99"/>
  <c r="Y64" i="99"/>
  <c r="AW62" i="99"/>
  <c r="Y62" i="99"/>
  <c r="BA61" i="99"/>
  <c r="D61" i="99"/>
  <c r="AO60" i="99"/>
  <c r="BA59" i="99"/>
  <c r="AW58" i="99"/>
  <c r="H58" i="99"/>
  <c r="BA57" i="99"/>
  <c r="H56" i="99"/>
  <c r="BA55" i="99"/>
  <c r="D55" i="99"/>
  <c r="AW54" i="99"/>
  <c r="AC53" i="99"/>
  <c r="BE52" i="99"/>
  <c r="AO52" i="99"/>
  <c r="Y52" i="99"/>
  <c r="H52" i="99"/>
  <c r="BA51" i="99"/>
  <c r="AC51" i="99"/>
  <c r="D51" i="99"/>
  <c r="AB43" i="99"/>
  <c r="AB40" i="99"/>
  <c r="AJ39" i="99"/>
  <c r="AN38" i="99"/>
  <c r="X38" i="99"/>
  <c r="AB37" i="99"/>
  <c r="AF36" i="99"/>
  <c r="Y51" i="99"/>
  <c r="AN39" i="99"/>
  <c r="AJ36" i="99"/>
  <c r="DC95" i="99"/>
  <c r="DC91" i="99"/>
  <c r="DC83" i="99"/>
  <c r="H61" i="99"/>
  <c r="BE55" i="99"/>
  <c r="H55" i="99"/>
  <c r="BE51" i="99"/>
  <c r="L43" i="99"/>
  <c r="L36" i="99"/>
  <c r="AB41" i="99"/>
  <c r="AF40" i="99"/>
  <c r="AF39" i="99"/>
  <c r="AJ38" i="99"/>
  <c r="AN37" i="99"/>
  <c r="L37" i="99"/>
  <c r="DC84" i="99"/>
  <c r="AO74" i="99"/>
  <c r="AO70" i="99"/>
  <c r="AO68" i="99"/>
  <c r="AO64" i="99"/>
  <c r="AO62" i="99"/>
  <c r="H62" i="99"/>
  <c r="AS61" i="99"/>
  <c r="AW60" i="99"/>
  <c r="H60" i="99"/>
  <c r="AS59" i="99"/>
  <c r="Y59" i="99"/>
  <c r="D59" i="99"/>
  <c r="AO58" i="99"/>
  <c r="AS57" i="99"/>
  <c r="H57" i="99"/>
  <c r="BA56" i="99"/>
  <c r="AC55" i="99"/>
  <c r="BE54" i="99"/>
  <c r="AO54" i="99"/>
  <c r="Y54" i="99"/>
  <c r="H54" i="99"/>
  <c r="BA53" i="99"/>
  <c r="T53" i="99"/>
  <c r="D53" i="99"/>
  <c r="AW52" i="99"/>
  <c r="AK51" i="99"/>
  <c r="T51" i="99"/>
  <c r="L51" i="99"/>
  <c r="AB45" i="99"/>
  <c r="AB42" i="99"/>
  <c r="AJ40" i="99"/>
  <c r="L40" i="99"/>
  <c r="AB39" i="99"/>
  <c r="AF38" i="99"/>
  <c r="L38" i="99"/>
  <c r="AJ37" i="99"/>
  <c r="AN36" i="99"/>
  <c r="L41" i="99"/>
  <c r="AB38" i="99"/>
  <c r="X37" i="99"/>
  <c r="AB36" i="99"/>
  <c r="DC89" i="96"/>
  <c r="DC88" i="96"/>
  <c r="DC87" i="96"/>
  <c r="DC86" i="96"/>
  <c r="T95" i="96"/>
  <c r="T84" i="96"/>
  <c r="L101" i="96"/>
  <c r="L84" i="96"/>
  <c r="D89" i="96"/>
  <c r="H84" i="96"/>
  <c r="D84" i="96"/>
  <c r="D86" i="96"/>
  <c r="X89" i="96"/>
  <c r="AB84" i="96"/>
  <c r="X84" i="96"/>
  <c r="P95" i="96"/>
  <c r="P84" i="96"/>
  <c r="H86" i="96"/>
  <c r="AJ40" i="96"/>
  <c r="AJ39" i="96"/>
  <c r="AF37" i="96"/>
  <c r="AB36" i="96"/>
  <c r="AB45" i="96"/>
  <c r="L42" i="96"/>
  <c r="L40" i="96"/>
  <c r="AF39" i="96"/>
  <c r="D39" i="96"/>
  <c r="AF38" i="96"/>
  <c r="L38" i="96"/>
  <c r="AJ37" i="96"/>
  <c r="P37" i="96"/>
  <c r="AN36" i="96"/>
  <c r="L36" i="96"/>
  <c r="AB44" i="96"/>
  <c r="L41" i="96"/>
  <c r="D40" i="96"/>
  <c r="L39" i="96"/>
  <c r="AB38" i="96"/>
  <c r="D38" i="96"/>
  <c r="AR36" i="96"/>
  <c r="DC95" i="96"/>
  <c r="DC83" i="96"/>
  <c r="DC85" i="96"/>
  <c r="H83" i="96"/>
  <c r="L37" i="96"/>
  <c r="AB43" i="96"/>
  <c r="D41" i="96"/>
  <c r="AN39" i="96"/>
  <c r="P39" i="96"/>
  <c r="AN38" i="96"/>
  <c r="AR37" i="96"/>
  <c r="AB37" i="96"/>
  <c r="D37" i="96"/>
  <c r="AF36" i="96"/>
  <c r="D36" i="96"/>
  <c r="AB41" i="96"/>
  <c r="AB40" i="96"/>
  <c r="AB39" i="96"/>
  <c r="AR38" i="96"/>
  <c r="P38" i="96"/>
  <c r="AN37" i="96"/>
  <c r="AJ36" i="96"/>
  <c r="BI55" i="102" l="1"/>
  <c r="BI56" i="102"/>
  <c r="BI53" i="102"/>
  <c r="BI52" i="102"/>
  <c r="BH57" i="96"/>
  <c r="BI52" i="96" s="1"/>
  <c r="BH57" i="99"/>
  <c r="BI54" i="99" s="1"/>
  <c r="AA36" i="3"/>
  <c r="AA37" i="3"/>
  <c r="AA38" i="3"/>
  <c r="AA39" i="3"/>
  <c r="AA40" i="3"/>
  <c r="AA41" i="3"/>
  <c r="AA42" i="3"/>
  <c r="AA43" i="3"/>
  <c r="AA44" i="3"/>
  <c r="AA45" i="3"/>
  <c r="BI56" i="96" l="1"/>
  <c r="BI53" i="96"/>
  <c r="BI51" i="96"/>
  <c r="BI56" i="99"/>
  <c r="BI55" i="96"/>
  <c r="BI57" i="96"/>
  <c r="BI54" i="96"/>
  <c r="BI57" i="99"/>
  <c r="BI52" i="99"/>
  <c r="BI53" i="99"/>
  <c r="BI55" i="99"/>
  <c r="BI51" i="99"/>
  <c r="C103" i="73"/>
  <c r="C102" i="73"/>
  <c r="CT100" i="73"/>
  <c r="CK100" i="73"/>
  <c r="BX100" i="73"/>
  <c r="BO100" i="73"/>
  <c r="BB100" i="73"/>
  <c r="AS100" i="73"/>
  <c r="AF100" i="73"/>
  <c r="W100" i="73"/>
  <c r="K100" i="73"/>
  <c r="CT99" i="73"/>
  <c r="CK99" i="73"/>
  <c r="BX99" i="73"/>
  <c r="BO99" i="73"/>
  <c r="BB99" i="73"/>
  <c r="AS99" i="73"/>
  <c r="AF99" i="73"/>
  <c r="W99" i="73"/>
  <c r="K99" i="73"/>
  <c r="CT98" i="73"/>
  <c r="BX98" i="73"/>
  <c r="BB98" i="73"/>
  <c r="AF98" i="73"/>
  <c r="K98" i="73"/>
  <c r="CT97" i="73"/>
  <c r="BX97" i="73"/>
  <c r="BB97" i="73"/>
  <c r="AF97" i="73"/>
  <c r="K97" i="73"/>
  <c r="C97" i="73"/>
  <c r="CT96" i="73"/>
  <c r="BX96" i="73"/>
  <c r="BS96" i="73"/>
  <c r="BB96" i="73"/>
  <c r="AW96" i="73"/>
  <c r="AF96" i="73"/>
  <c r="AA96" i="73"/>
  <c r="K96" i="73"/>
  <c r="C96" i="73"/>
  <c r="CT95" i="73"/>
  <c r="CO95" i="73"/>
  <c r="BX95" i="73"/>
  <c r="BS95" i="73"/>
  <c r="BB95" i="73"/>
  <c r="AW95" i="73"/>
  <c r="AF95" i="73"/>
  <c r="AA95" i="73"/>
  <c r="K95" i="73"/>
  <c r="G95" i="73"/>
  <c r="DB94" i="73"/>
  <c r="CX94" i="73"/>
  <c r="CT94" i="73"/>
  <c r="CO94" i="73"/>
  <c r="CK94" i="73"/>
  <c r="CF94" i="73"/>
  <c r="CB94" i="73"/>
  <c r="BX94" i="73"/>
  <c r="BS94" i="73"/>
  <c r="BO94" i="73"/>
  <c r="BJ94" i="73"/>
  <c r="BF94" i="73"/>
  <c r="BB94" i="73"/>
  <c r="AW94" i="73"/>
  <c r="AS94" i="73"/>
  <c r="AN94" i="73"/>
  <c r="AJ94" i="73"/>
  <c r="AF94" i="73"/>
  <c r="AA94" i="73"/>
  <c r="W94" i="73"/>
  <c r="S94" i="73"/>
  <c r="O94" i="73"/>
  <c r="K94" i="73"/>
  <c r="G94" i="73"/>
  <c r="DB93" i="73"/>
  <c r="CX93" i="73"/>
  <c r="CT93" i="73"/>
  <c r="CO93" i="73"/>
  <c r="CK93" i="73"/>
  <c r="CK95" i="73" s="1"/>
  <c r="CF93" i="73"/>
  <c r="CB93" i="73"/>
  <c r="BX93" i="73"/>
  <c r="BS93" i="73"/>
  <c r="BO93" i="73"/>
  <c r="BO95" i="73" s="1"/>
  <c r="BJ93" i="73"/>
  <c r="BF93" i="73"/>
  <c r="BB93" i="73"/>
  <c r="AW93" i="73"/>
  <c r="AS93" i="73"/>
  <c r="AS95" i="73" s="1"/>
  <c r="AN93" i="73"/>
  <c r="AJ93" i="73"/>
  <c r="AF93" i="73"/>
  <c r="AA93" i="73"/>
  <c r="W93" i="73"/>
  <c r="W95" i="73" s="1"/>
  <c r="S93" i="73"/>
  <c r="O93" i="73"/>
  <c r="K93" i="73"/>
  <c r="G93" i="73"/>
  <c r="DB92" i="73"/>
  <c r="CX92" i="73"/>
  <c r="CT92" i="73"/>
  <c r="CO92" i="73"/>
  <c r="CO96" i="73" s="1"/>
  <c r="CF92" i="73"/>
  <c r="CB92" i="73"/>
  <c r="BX92" i="73"/>
  <c r="BJ92" i="73"/>
  <c r="BF92" i="73"/>
  <c r="BB92" i="73"/>
  <c r="AN92" i="73"/>
  <c r="AJ92" i="73"/>
  <c r="AF92" i="73"/>
  <c r="S92" i="73"/>
  <c r="O92" i="73"/>
  <c r="K92" i="73"/>
  <c r="G92" i="73"/>
  <c r="DB91" i="73"/>
  <c r="CX91" i="73"/>
  <c r="CT91" i="73"/>
  <c r="CF91" i="73"/>
  <c r="CB91" i="73"/>
  <c r="BX91" i="73"/>
  <c r="BJ91" i="73"/>
  <c r="BF91" i="73"/>
  <c r="BB91" i="73"/>
  <c r="AN91" i="73"/>
  <c r="AJ91" i="73"/>
  <c r="AF91" i="73"/>
  <c r="S91" i="73"/>
  <c r="O91" i="73"/>
  <c r="K91" i="73"/>
  <c r="DB90" i="73"/>
  <c r="CX90" i="73"/>
  <c r="CT90" i="73"/>
  <c r="CF90" i="73"/>
  <c r="CB90" i="73"/>
  <c r="BX90" i="73"/>
  <c r="BJ90" i="73"/>
  <c r="BF90" i="73"/>
  <c r="BB90" i="73"/>
  <c r="AN90" i="73"/>
  <c r="AJ90" i="73"/>
  <c r="AF90" i="73"/>
  <c r="S90" i="73"/>
  <c r="O90" i="73"/>
  <c r="K90" i="73"/>
  <c r="DB89" i="73"/>
  <c r="CX89" i="73"/>
  <c r="CT89" i="73"/>
  <c r="CF89" i="73"/>
  <c r="CB89" i="73"/>
  <c r="BX89" i="73"/>
  <c r="BJ89" i="73"/>
  <c r="BF89" i="73"/>
  <c r="BB89" i="73"/>
  <c r="AN89" i="73"/>
  <c r="AJ89" i="73"/>
  <c r="AF89" i="73"/>
  <c r="S89" i="73"/>
  <c r="O89" i="73"/>
  <c r="K89" i="73"/>
  <c r="DB88" i="73"/>
  <c r="CX88" i="73"/>
  <c r="CT88" i="73"/>
  <c r="CK88" i="73"/>
  <c r="CF88" i="73"/>
  <c r="CB88" i="73"/>
  <c r="BX88" i="73"/>
  <c r="BO88" i="73"/>
  <c r="BJ88" i="73"/>
  <c r="BF88" i="73"/>
  <c r="BB88" i="73"/>
  <c r="AS88" i="73"/>
  <c r="AN88" i="73"/>
  <c r="AJ88" i="73"/>
  <c r="AF88" i="73"/>
  <c r="W88" i="73"/>
  <c r="S88" i="73"/>
  <c r="O88" i="73"/>
  <c r="K88" i="73"/>
  <c r="C88" i="73"/>
  <c r="DB87" i="73"/>
  <c r="CX87" i="73"/>
  <c r="CT87" i="73"/>
  <c r="CK87" i="73"/>
  <c r="CF87" i="73"/>
  <c r="CB87" i="73"/>
  <c r="BX87" i="73"/>
  <c r="BO87" i="73"/>
  <c r="BJ87" i="73"/>
  <c r="BF87" i="73"/>
  <c r="BB87" i="73"/>
  <c r="AS87" i="73"/>
  <c r="AN87" i="73"/>
  <c r="AJ87" i="73"/>
  <c r="AF87" i="73"/>
  <c r="W87" i="73"/>
  <c r="S87" i="73"/>
  <c r="O87" i="73"/>
  <c r="K87" i="73"/>
  <c r="C87" i="73"/>
  <c r="DB86" i="73"/>
  <c r="CX86" i="73"/>
  <c r="CT86" i="73"/>
  <c r="CK86" i="73"/>
  <c r="CF86" i="73"/>
  <c r="CB86" i="73"/>
  <c r="BX86" i="73"/>
  <c r="BO86" i="73"/>
  <c r="BJ86" i="73"/>
  <c r="BF86" i="73"/>
  <c r="BB86" i="73"/>
  <c r="AS86" i="73"/>
  <c r="AN86" i="73"/>
  <c r="AJ86" i="73"/>
  <c r="AF86" i="73"/>
  <c r="W86" i="73"/>
  <c r="S86" i="73"/>
  <c r="O86" i="73"/>
  <c r="K86" i="73"/>
  <c r="C86" i="73"/>
  <c r="DB85" i="73"/>
  <c r="CX85" i="73"/>
  <c r="CT85" i="73"/>
  <c r="CO85" i="73"/>
  <c r="CK85" i="73"/>
  <c r="CF85" i="73"/>
  <c r="CB85" i="73"/>
  <c r="BX85" i="73"/>
  <c r="BS85" i="73"/>
  <c r="BO85" i="73"/>
  <c r="BJ85" i="73"/>
  <c r="BF85" i="73"/>
  <c r="BB85" i="73"/>
  <c r="AW85" i="73"/>
  <c r="AS85" i="73"/>
  <c r="AN85" i="73"/>
  <c r="AJ85" i="73"/>
  <c r="AF85" i="73"/>
  <c r="AA85" i="73"/>
  <c r="W85" i="73"/>
  <c r="S85" i="73"/>
  <c r="O85" i="73"/>
  <c r="K85" i="73"/>
  <c r="G85" i="73"/>
  <c r="C85" i="73"/>
  <c r="DB84" i="73"/>
  <c r="CT84" i="73"/>
  <c r="CO84" i="73"/>
  <c r="CK84" i="73"/>
  <c r="CF84" i="73"/>
  <c r="CB84" i="73"/>
  <c r="BX84" i="73"/>
  <c r="BS84" i="73"/>
  <c r="BO84" i="73"/>
  <c r="BJ84" i="73"/>
  <c r="BF84" i="73"/>
  <c r="BB84" i="73"/>
  <c r="AW84" i="73"/>
  <c r="AS84" i="73"/>
  <c r="AN84" i="73"/>
  <c r="AJ84" i="73"/>
  <c r="AF84" i="73"/>
  <c r="AA84" i="73"/>
  <c r="W84" i="73"/>
  <c r="S84" i="73"/>
  <c r="O84" i="73"/>
  <c r="K84" i="73"/>
  <c r="G84" i="73"/>
  <c r="C84" i="73"/>
  <c r="DB83" i="73"/>
  <c r="CX83" i="73"/>
  <c r="CT83" i="73"/>
  <c r="CO83" i="73"/>
  <c r="CK83" i="73"/>
  <c r="CF83" i="73"/>
  <c r="CB83" i="73"/>
  <c r="BX83" i="73"/>
  <c r="BS83" i="73"/>
  <c r="BO83" i="73"/>
  <c r="BJ83" i="73"/>
  <c r="BF83" i="73"/>
  <c r="BB83" i="73"/>
  <c r="AW83" i="73"/>
  <c r="AS83" i="73"/>
  <c r="AN83" i="73"/>
  <c r="AJ83" i="73"/>
  <c r="AF83" i="73"/>
  <c r="AA83" i="73"/>
  <c r="W83" i="73"/>
  <c r="S83" i="73"/>
  <c r="O83" i="73"/>
  <c r="K83" i="73"/>
  <c r="G83" i="73"/>
  <c r="C83" i="73"/>
  <c r="AN74" i="73"/>
  <c r="AN73" i="73"/>
  <c r="AN72" i="73"/>
  <c r="AN71" i="73"/>
  <c r="AN70" i="73"/>
  <c r="AV69" i="73"/>
  <c r="AN69" i="73"/>
  <c r="AV68" i="73"/>
  <c r="AN68" i="73"/>
  <c r="K68" i="73"/>
  <c r="AV67" i="73"/>
  <c r="AN67" i="73"/>
  <c r="K67" i="73"/>
  <c r="AV66" i="73"/>
  <c r="AN66" i="73"/>
  <c r="AJ66" i="73"/>
  <c r="K66" i="73"/>
  <c r="AV65" i="73"/>
  <c r="AN65" i="73"/>
  <c r="AJ65" i="73"/>
  <c r="X65" i="73"/>
  <c r="K65" i="73"/>
  <c r="AV64" i="73"/>
  <c r="AN64" i="73"/>
  <c r="AJ64" i="73"/>
  <c r="X64" i="73"/>
  <c r="K64" i="73"/>
  <c r="AV63" i="73"/>
  <c r="AN63" i="73"/>
  <c r="AJ63" i="73"/>
  <c r="X63" i="73"/>
  <c r="K63" i="73"/>
  <c r="AZ62" i="73"/>
  <c r="AV62" i="73"/>
  <c r="AR62" i="73"/>
  <c r="AN62" i="73"/>
  <c r="AJ62" i="73"/>
  <c r="X62" i="73"/>
  <c r="K62" i="73"/>
  <c r="G62" i="73"/>
  <c r="C62" i="73"/>
  <c r="AZ61" i="73"/>
  <c r="AV61" i="73"/>
  <c r="AR61" i="73"/>
  <c r="AN61" i="73"/>
  <c r="AJ61" i="73"/>
  <c r="X61" i="73"/>
  <c r="K61" i="73"/>
  <c r="G61" i="73"/>
  <c r="C61" i="73"/>
  <c r="AZ60" i="73"/>
  <c r="AV60" i="73"/>
  <c r="AR60" i="73"/>
  <c r="AN60" i="73"/>
  <c r="AJ60" i="73"/>
  <c r="X60" i="73"/>
  <c r="K60" i="73"/>
  <c r="G60" i="73"/>
  <c r="C60" i="73"/>
  <c r="AZ59" i="73"/>
  <c r="AV59" i="73"/>
  <c r="AR59" i="73"/>
  <c r="AN59" i="73"/>
  <c r="AJ59" i="73"/>
  <c r="AF59" i="73"/>
  <c r="X59" i="73"/>
  <c r="O59" i="73"/>
  <c r="K59" i="73"/>
  <c r="G59" i="73"/>
  <c r="C59" i="73"/>
  <c r="AZ58" i="73"/>
  <c r="AV58" i="73"/>
  <c r="AR58" i="73"/>
  <c r="AN58" i="73"/>
  <c r="AJ58" i="73"/>
  <c r="AF58" i="73"/>
  <c r="X58" i="73"/>
  <c r="O58" i="73"/>
  <c r="K58" i="73"/>
  <c r="G58" i="73"/>
  <c r="C58" i="73"/>
  <c r="AZ57" i="73"/>
  <c r="AV57" i="73"/>
  <c r="AR57" i="73"/>
  <c r="AN57" i="73"/>
  <c r="AJ57" i="73"/>
  <c r="AF57" i="73"/>
  <c r="X57" i="73"/>
  <c r="O57" i="73"/>
  <c r="K57" i="73"/>
  <c r="G57" i="73"/>
  <c r="C57" i="73"/>
  <c r="BH56" i="73"/>
  <c r="BD56" i="73"/>
  <c r="AZ56" i="73"/>
  <c r="AV56" i="73"/>
  <c r="AR56" i="73"/>
  <c r="AN56" i="73"/>
  <c r="AJ56" i="73"/>
  <c r="AF56" i="73"/>
  <c r="AB56" i="73"/>
  <c r="X56" i="73"/>
  <c r="O56" i="73"/>
  <c r="K56" i="73"/>
  <c r="G56" i="73"/>
  <c r="C56" i="73"/>
  <c r="BH55" i="73"/>
  <c r="BD55" i="73"/>
  <c r="AZ55" i="73"/>
  <c r="AV55" i="73"/>
  <c r="AR55" i="73"/>
  <c r="AN55" i="73"/>
  <c r="AJ55" i="73"/>
  <c r="AF55" i="73"/>
  <c r="AB55" i="73"/>
  <c r="X55" i="73"/>
  <c r="O55" i="73"/>
  <c r="K55" i="73"/>
  <c r="G55" i="73"/>
  <c r="C55" i="73"/>
  <c r="BH54" i="73"/>
  <c r="BD54" i="73"/>
  <c r="AZ54" i="73"/>
  <c r="AV54" i="73"/>
  <c r="AR54" i="73"/>
  <c r="AN54" i="73"/>
  <c r="AJ54" i="73"/>
  <c r="AF54" i="73"/>
  <c r="AB54" i="73"/>
  <c r="X54" i="73"/>
  <c r="S54" i="73"/>
  <c r="O54" i="73"/>
  <c r="K54" i="73"/>
  <c r="G54" i="73"/>
  <c r="C54" i="73"/>
  <c r="BH53" i="73"/>
  <c r="BD53" i="73"/>
  <c r="AZ53" i="73"/>
  <c r="AV53" i="73"/>
  <c r="AR53" i="73"/>
  <c r="AN53" i="73"/>
  <c r="AJ53" i="73"/>
  <c r="AF53" i="73"/>
  <c r="AB53" i="73"/>
  <c r="X53" i="73"/>
  <c r="S53" i="73"/>
  <c r="O53" i="73"/>
  <c r="K53" i="73"/>
  <c r="G53" i="73"/>
  <c r="C53" i="73"/>
  <c r="BH52" i="73"/>
  <c r="BD52" i="73"/>
  <c r="AZ52" i="73"/>
  <c r="AV52" i="73"/>
  <c r="AR52" i="73"/>
  <c r="AN52" i="73"/>
  <c r="AJ52" i="73"/>
  <c r="AF52" i="73"/>
  <c r="AB52" i="73"/>
  <c r="X52" i="73"/>
  <c r="S52" i="73"/>
  <c r="O52" i="73"/>
  <c r="K52" i="73"/>
  <c r="G52" i="73"/>
  <c r="C52" i="73"/>
  <c r="BH51" i="73"/>
  <c r="BD51" i="73"/>
  <c r="AZ51" i="73"/>
  <c r="AV51" i="73"/>
  <c r="AR51" i="73"/>
  <c r="AN51" i="73"/>
  <c r="AJ51" i="73"/>
  <c r="AF51" i="73"/>
  <c r="AB51" i="73"/>
  <c r="X51" i="73"/>
  <c r="S51" i="73"/>
  <c r="O51" i="73"/>
  <c r="K51" i="73"/>
  <c r="G51" i="73"/>
  <c r="C51" i="73"/>
  <c r="AA45" i="73"/>
  <c r="AA44" i="73"/>
  <c r="AA43" i="73"/>
  <c r="AA42" i="73"/>
  <c r="K42" i="73"/>
  <c r="AA41" i="73"/>
  <c r="S41" i="73"/>
  <c r="K41" i="73"/>
  <c r="C41" i="73"/>
  <c r="AA40" i="73"/>
  <c r="S40" i="73"/>
  <c r="T40" i="73" s="1"/>
  <c r="P40" i="73"/>
  <c r="K40" i="73"/>
  <c r="C40" i="73"/>
  <c r="AM39" i="73"/>
  <c r="AI39" i="73"/>
  <c r="AE39" i="73"/>
  <c r="AA39" i="73"/>
  <c r="S39" i="73"/>
  <c r="T39" i="73" s="1"/>
  <c r="P39" i="73"/>
  <c r="K39" i="73"/>
  <c r="C39" i="73"/>
  <c r="AQ38" i="73"/>
  <c r="AM38" i="73"/>
  <c r="AI38" i="73"/>
  <c r="AE38" i="73"/>
  <c r="AA38" i="73"/>
  <c r="W38" i="73"/>
  <c r="S38" i="73"/>
  <c r="T38" i="73" s="1"/>
  <c r="P38" i="73"/>
  <c r="K38" i="73"/>
  <c r="C38" i="73"/>
  <c r="AQ37" i="73"/>
  <c r="AM37" i="73"/>
  <c r="AI37" i="73"/>
  <c r="AE37" i="73"/>
  <c r="AA37" i="73"/>
  <c r="W37" i="73"/>
  <c r="S37" i="73"/>
  <c r="T37" i="73" s="1"/>
  <c r="P37" i="73"/>
  <c r="K37" i="73"/>
  <c r="G37" i="73"/>
  <c r="C37" i="73"/>
  <c r="AQ36" i="73"/>
  <c r="AM36" i="73"/>
  <c r="AI36" i="73"/>
  <c r="AE36" i="73"/>
  <c r="AA36" i="73"/>
  <c r="W36" i="73"/>
  <c r="S36" i="73"/>
  <c r="T36" i="73" s="1"/>
  <c r="P36" i="73"/>
  <c r="K36" i="73"/>
  <c r="G36" i="73"/>
  <c r="C36" i="73"/>
  <c r="C103" i="71"/>
  <c r="C102" i="71"/>
  <c r="CT100" i="71"/>
  <c r="CK100" i="71"/>
  <c r="BX100" i="71"/>
  <c r="BO100" i="71"/>
  <c r="BB100" i="71"/>
  <c r="AS100" i="71"/>
  <c r="AF100" i="71"/>
  <c r="W100" i="71"/>
  <c r="K100" i="71"/>
  <c r="CT99" i="71"/>
  <c r="CK99" i="71"/>
  <c r="BX99" i="71"/>
  <c r="BO99" i="71"/>
  <c r="BB99" i="71"/>
  <c r="AS99" i="71"/>
  <c r="AF99" i="71"/>
  <c r="W99" i="71"/>
  <c r="K99" i="71"/>
  <c r="CT98" i="71"/>
  <c r="BX98" i="71"/>
  <c r="BB98" i="71"/>
  <c r="AF98" i="71"/>
  <c r="K98" i="71"/>
  <c r="CT97" i="71"/>
  <c r="BX97" i="71"/>
  <c r="BB97" i="71"/>
  <c r="AF97" i="71"/>
  <c r="K97" i="71"/>
  <c r="C97" i="71"/>
  <c r="CT96" i="71"/>
  <c r="BX96" i="71"/>
  <c r="BS96" i="71"/>
  <c r="BB96" i="71"/>
  <c r="AW96" i="71"/>
  <c r="AF96" i="71"/>
  <c r="AA96" i="71"/>
  <c r="K96" i="71"/>
  <c r="C96" i="71"/>
  <c r="CT95" i="71"/>
  <c r="CO95" i="71"/>
  <c r="BX95" i="71"/>
  <c r="BS95" i="71"/>
  <c r="BB95" i="71"/>
  <c r="AW95" i="71"/>
  <c r="AF95" i="71"/>
  <c r="AA95" i="71"/>
  <c r="K95" i="71"/>
  <c r="G95" i="71"/>
  <c r="DB94" i="71"/>
  <c r="CX94" i="71"/>
  <c r="CT94" i="71"/>
  <c r="CO94" i="71"/>
  <c r="CK94" i="71"/>
  <c r="CF94" i="71"/>
  <c r="CB94" i="71"/>
  <c r="BX94" i="71"/>
  <c r="BS94" i="71"/>
  <c r="BO94" i="71"/>
  <c r="BJ94" i="71"/>
  <c r="BF94" i="71"/>
  <c r="BB94" i="71"/>
  <c r="AW94" i="71"/>
  <c r="AS94" i="71"/>
  <c r="AN94" i="71"/>
  <c r="AJ94" i="71"/>
  <c r="AF94" i="71"/>
  <c r="AA94" i="71"/>
  <c r="W94" i="71"/>
  <c r="S94" i="71"/>
  <c r="O94" i="71"/>
  <c r="K94" i="71"/>
  <c r="G94" i="71"/>
  <c r="DB93" i="71"/>
  <c r="CX93" i="71"/>
  <c r="CT93" i="71"/>
  <c r="CO93" i="71"/>
  <c r="CK93" i="71"/>
  <c r="CF93" i="71"/>
  <c r="CB93" i="71"/>
  <c r="BX93" i="71"/>
  <c r="BS93" i="71"/>
  <c r="BO93" i="71"/>
  <c r="BJ93" i="71"/>
  <c r="BF93" i="71"/>
  <c r="BB93" i="71"/>
  <c r="AW93" i="71"/>
  <c r="AS93" i="71"/>
  <c r="AN93" i="71"/>
  <c r="AJ93" i="71"/>
  <c r="AF93" i="71"/>
  <c r="AA93" i="71"/>
  <c r="W93" i="71"/>
  <c r="S93" i="71"/>
  <c r="O93" i="71"/>
  <c r="K93" i="71"/>
  <c r="G93" i="71"/>
  <c r="DB92" i="71"/>
  <c r="CX92" i="71"/>
  <c r="CT92" i="71"/>
  <c r="CO92" i="71"/>
  <c r="CF92" i="71"/>
  <c r="CB92" i="71"/>
  <c r="BX92" i="71"/>
  <c r="BJ92" i="71"/>
  <c r="BF92" i="71"/>
  <c r="BB92" i="71"/>
  <c r="AN92" i="71"/>
  <c r="AJ92" i="71"/>
  <c r="AF92" i="71"/>
  <c r="S92" i="71"/>
  <c r="O92" i="71"/>
  <c r="K92" i="71"/>
  <c r="G92" i="71"/>
  <c r="DB91" i="71"/>
  <c r="CX91" i="71"/>
  <c r="CT91" i="71"/>
  <c r="CF91" i="71"/>
  <c r="CB91" i="71"/>
  <c r="BX91" i="71"/>
  <c r="BJ91" i="71"/>
  <c r="BF91" i="71"/>
  <c r="BB91" i="71"/>
  <c r="AN91" i="71"/>
  <c r="AJ91" i="71"/>
  <c r="AF91" i="71"/>
  <c r="S91" i="71"/>
  <c r="O91" i="71"/>
  <c r="K91" i="71"/>
  <c r="DB90" i="71"/>
  <c r="CX90" i="71"/>
  <c r="CT90" i="71"/>
  <c r="CF90" i="71"/>
  <c r="CB90" i="71"/>
  <c r="BX90" i="71"/>
  <c r="BJ90" i="71"/>
  <c r="BF90" i="71"/>
  <c r="BB90" i="71"/>
  <c r="AN90" i="71"/>
  <c r="AJ90" i="71"/>
  <c r="AF90" i="71"/>
  <c r="S90" i="71"/>
  <c r="O90" i="71"/>
  <c r="K90" i="71"/>
  <c r="DB89" i="71"/>
  <c r="CX89" i="71"/>
  <c r="CT89" i="71"/>
  <c r="CF89" i="71"/>
  <c r="CB89" i="71"/>
  <c r="BX89" i="71"/>
  <c r="BJ89" i="71"/>
  <c r="BF89" i="71"/>
  <c r="BB89" i="71"/>
  <c r="AN89" i="71"/>
  <c r="AJ89" i="71"/>
  <c r="AF89" i="71"/>
  <c r="S89" i="71"/>
  <c r="O89" i="71"/>
  <c r="K89" i="71"/>
  <c r="DB88" i="71"/>
  <c r="CX88" i="71"/>
  <c r="CT88" i="71"/>
  <c r="CK88" i="71"/>
  <c r="CF88" i="71"/>
  <c r="CB88" i="71"/>
  <c r="BX88" i="71"/>
  <c r="BO88" i="71"/>
  <c r="BJ88" i="71"/>
  <c r="BF88" i="71"/>
  <c r="BB88" i="71"/>
  <c r="AS88" i="71"/>
  <c r="AN88" i="71"/>
  <c r="AJ88" i="71"/>
  <c r="AF88" i="71"/>
  <c r="W88" i="71"/>
  <c r="S88" i="71"/>
  <c r="O88" i="71"/>
  <c r="K88" i="71"/>
  <c r="C88" i="71"/>
  <c r="DB87" i="71"/>
  <c r="CX87" i="71"/>
  <c r="CT87" i="71"/>
  <c r="CK87" i="71"/>
  <c r="CF87" i="71"/>
  <c r="CB87" i="71"/>
  <c r="BX87" i="71"/>
  <c r="BO87" i="71"/>
  <c r="BJ87" i="71"/>
  <c r="BF87" i="71"/>
  <c r="BB87" i="71"/>
  <c r="AS87" i="71"/>
  <c r="AN87" i="71"/>
  <c r="AJ87" i="71"/>
  <c r="AF87" i="71"/>
  <c r="W87" i="71"/>
  <c r="S87" i="71"/>
  <c r="O87" i="71"/>
  <c r="K87" i="71"/>
  <c r="C87" i="71"/>
  <c r="DB86" i="71"/>
  <c r="CX86" i="71"/>
  <c r="CT86" i="71"/>
  <c r="CK86" i="71"/>
  <c r="CF86" i="71"/>
  <c r="CB86" i="71"/>
  <c r="BX86" i="71"/>
  <c r="BO86" i="71"/>
  <c r="BJ86" i="71"/>
  <c r="BF86" i="71"/>
  <c r="BB86" i="71"/>
  <c r="AS86" i="71"/>
  <c r="AN86" i="71"/>
  <c r="AJ86" i="71"/>
  <c r="AF86" i="71"/>
  <c r="W86" i="71"/>
  <c r="S86" i="71"/>
  <c r="O86" i="71"/>
  <c r="K86" i="71"/>
  <c r="C86" i="71"/>
  <c r="DB85" i="71"/>
  <c r="CX85" i="71"/>
  <c r="CT85" i="71"/>
  <c r="CO85" i="71"/>
  <c r="CK85" i="71"/>
  <c r="CF85" i="71"/>
  <c r="CB85" i="71"/>
  <c r="BX85" i="71"/>
  <c r="BS85" i="71"/>
  <c r="BO85" i="71"/>
  <c r="BJ85" i="71"/>
  <c r="BF85" i="71"/>
  <c r="BB85" i="71"/>
  <c r="AW85" i="71"/>
  <c r="AS85" i="71"/>
  <c r="AN85" i="71"/>
  <c r="AJ85" i="71"/>
  <c r="AF85" i="71"/>
  <c r="AA85" i="71"/>
  <c r="W85" i="71"/>
  <c r="S85" i="71"/>
  <c r="O85" i="71"/>
  <c r="K85" i="71"/>
  <c r="G85" i="71"/>
  <c r="C85" i="71"/>
  <c r="DB84" i="71"/>
  <c r="CT84" i="71"/>
  <c r="CO84" i="71"/>
  <c r="CK84" i="71"/>
  <c r="CF84" i="71"/>
  <c r="CB84" i="71"/>
  <c r="BX84" i="71"/>
  <c r="BS84" i="71"/>
  <c r="BO84" i="71"/>
  <c r="BJ84" i="71"/>
  <c r="BF84" i="71"/>
  <c r="BB84" i="71"/>
  <c r="AW84" i="71"/>
  <c r="AS84" i="71"/>
  <c r="AN84" i="71"/>
  <c r="AJ84" i="71"/>
  <c r="AF84" i="71"/>
  <c r="AA84" i="71"/>
  <c r="W84" i="71"/>
  <c r="S84" i="71"/>
  <c r="O84" i="71"/>
  <c r="K84" i="71"/>
  <c r="G84" i="71"/>
  <c r="C84" i="71"/>
  <c r="DB83" i="71"/>
  <c r="CX83" i="71"/>
  <c r="CT83" i="71"/>
  <c r="CO83" i="71"/>
  <c r="CK83" i="71"/>
  <c r="CF83" i="71"/>
  <c r="CB83" i="71"/>
  <c r="BX83" i="71"/>
  <c r="BS83" i="71"/>
  <c r="BO83" i="71"/>
  <c r="BJ83" i="71"/>
  <c r="BF83" i="71"/>
  <c r="BB83" i="71"/>
  <c r="AW83" i="71"/>
  <c r="AS83" i="71"/>
  <c r="AN83" i="71"/>
  <c r="AJ83" i="71"/>
  <c r="AF83" i="71"/>
  <c r="AA83" i="71"/>
  <c r="W83" i="71"/>
  <c r="S83" i="71"/>
  <c r="O83" i="71"/>
  <c r="K83" i="71"/>
  <c r="G83" i="71"/>
  <c r="C83" i="71"/>
  <c r="AN74" i="71"/>
  <c r="AN73" i="71"/>
  <c r="AN72" i="71"/>
  <c r="AN71" i="71"/>
  <c r="AN70" i="71"/>
  <c r="AV69" i="71"/>
  <c r="AN69" i="71"/>
  <c r="AV68" i="71"/>
  <c r="AN68" i="71"/>
  <c r="K68" i="71"/>
  <c r="AV67" i="71"/>
  <c r="AN67" i="71"/>
  <c r="K67" i="71"/>
  <c r="AV66" i="71"/>
  <c r="AN66" i="71"/>
  <c r="AJ66" i="71"/>
  <c r="K66" i="71"/>
  <c r="AV65" i="71"/>
  <c r="AN65" i="71"/>
  <c r="AJ65" i="71"/>
  <c r="X65" i="71"/>
  <c r="K65" i="71"/>
  <c r="AV64" i="71"/>
  <c r="AN64" i="71"/>
  <c r="AJ64" i="71"/>
  <c r="X64" i="71"/>
  <c r="K64" i="71"/>
  <c r="AV63" i="71"/>
  <c r="AN63" i="71"/>
  <c r="AJ63" i="71"/>
  <c r="X63" i="71"/>
  <c r="K63" i="71"/>
  <c r="AZ62" i="71"/>
  <c r="AV62" i="71"/>
  <c r="AR62" i="71"/>
  <c r="AN62" i="71"/>
  <c r="AJ62" i="71"/>
  <c r="X62" i="71"/>
  <c r="K62" i="71"/>
  <c r="G62" i="71"/>
  <c r="C62" i="71"/>
  <c r="AZ61" i="71"/>
  <c r="AV61" i="71"/>
  <c r="AR61" i="71"/>
  <c r="AN61" i="71"/>
  <c r="AJ61" i="71"/>
  <c r="X61" i="71"/>
  <c r="K61" i="71"/>
  <c r="G61" i="71"/>
  <c r="C61" i="71"/>
  <c r="AZ60" i="71"/>
  <c r="AV60" i="71"/>
  <c r="AR60" i="71"/>
  <c r="AN60" i="71"/>
  <c r="AJ60" i="71"/>
  <c r="X60" i="71"/>
  <c r="K60" i="71"/>
  <c r="G60" i="71"/>
  <c r="C60" i="71"/>
  <c r="AZ59" i="71"/>
  <c r="AV59" i="71"/>
  <c r="AR59" i="71"/>
  <c r="AN59" i="71"/>
  <c r="AJ59" i="71"/>
  <c r="AF59" i="71"/>
  <c r="X59" i="71"/>
  <c r="O59" i="71"/>
  <c r="K59" i="71"/>
  <c r="G59" i="71"/>
  <c r="C59" i="71"/>
  <c r="AZ58" i="71"/>
  <c r="AV58" i="71"/>
  <c r="AR58" i="71"/>
  <c r="AN58" i="71"/>
  <c r="AJ58" i="71"/>
  <c r="AF58" i="71"/>
  <c r="X58" i="71"/>
  <c r="O58" i="71"/>
  <c r="K58" i="71"/>
  <c r="G58" i="71"/>
  <c r="C58" i="71"/>
  <c r="AZ57" i="71"/>
  <c r="AV57" i="71"/>
  <c r="AR57" i="71"/>
  <c r="AN57" i="71"/>
  <c r="AJ57" i="71"/>
  <c r="AF57" i="71"/>
  <c r="X57" i="71"/>
  <c r="O57" i="71"/>
  <c r="K57" i="71"/>
  <c r="G57" i="71"/>
  <c r="C57" i="71"/>
  <c r="BH56" i="71"/>
  <c r="BD56" i="71"/>
  <c r="AZ56" i="71"/>
  <c r="AV56" i="71"/>
  <c r="AR56" i="71"/>
  <c r="AN56" i="71"/>
  <c r="AJ56" i="71"/>
  <c r="AF56" i="71"/>
  <c r="AB56" i="71"/>
  <c r="X56" i="71"/>
  <c r="O56" i="71"/>
  <c r="K56" i="71"/>
  <c r="G56" i="71"/>
  <c r="C56" i="71"/>
  <c r="BH55" i="71"/>
  <c r="BD55" i="71"/>
  <c r="AZ55" i="71"/>
  <c r="AV55" i="71"/>
  <c r="AR55" i="71"/>
  <c r="AN55" i="71"/>
  <c r="AJ55" i="71"/>
  <c r="AF55" i="71"/>
  <c r="AB55" i="71"/>
  <c r="X55" i="71"/>
  <c r="O55" i="71"/>
  <c r="K55" i="71"/>
  <c r="G55" i="71"/>
  <c r="C55" i="71"/>
  <c r="BH54" i="71"/>
  <c r="BD54" i="71"/>
  <c r="AZ54" i="71"/>
  <c r="AV54" i="71"/>
  <c r="AR54" i="71"/>
  <c r="AN54" i="71"/>
  <c r="AJ54" i="71"/>
  <c r="AF54" i="71"/>
  <c r="AB54" i="71"/>
  <c r="X54" i="71"/>
  <c r="S54" i="71"/>
  <c r="O54" i="71"/>
  <c r="K54" i="71"/>
  <c r="G54" i="71"/>
  <c r="C54" i="71"/>
  <c r="BH53" i="71"/>
  <c r="BD53" i="71"/>
  <c r="AZ53" i="71"/>
  <c r="AV53" i="71"/>
  <c r="AR53" i="71"/>
  <c r="AN53" i="71"/>
  <c r="AJ53" i="71"/>
  <c r="AF53" i="71"/>
  <c r="AB53" i="71"/>
  <c r="X53" i="71"/>
  <c r="S53" i="71"/>
  <c r="O53" i="71"/>
  <c r="K53" i="71"/>
  <c r="G53" i="71"/>
  <c r="C53" i="71"/>
  <c r="BH52" i="71"/>
  <c r="BD52" i="71"/>
  <c r="AZ52" i="71"/>
  <c r="AV52" i="71"/>
  <c r="AR52" i="71"/>
  <c r="AN52" i="71"/>
  <c r="AJ52" i="71"/>
  <c r="AF52" i="71"/>
  <c r="AB52" i="71"/>
  <c r="X52" i="71"/>
  <c r="S52" i="71"/>
  <c r="O52" i="71"/>
  <c r="K52" i="71"/>
  <c r="G52" i="71"/>
  <c r="C52" i="71"/>
  <c r="BH51" i="71"/>
  <c r="BD51" i="71"/>
  <c r="AZ51" i="71"/>
  <c r="AV51" i="71"/>
  <c r="AR51" i="71"/>
  <c r="AN51" i="71"/>
  <c r="AJ51" i="71"/>
  <c r="AF51" i="71"/>
  <c r="AB51" i="71"/>
  <c r="X51" i="71"/>
  <c r="S51" i="71"/>
  <c r="O51" i="71"/>
  <c r="K51" i="71"/>
  <c r="G51" i="71"/>
  <c r="C51" i="71"/>
  <c r="AA45" i="71"/>
  <c r="AA44" i="71"/>
  <c r="AA43" i="71"/>
  <c r="AA42" i="71"/>
  <c r="K42" i="71"/>
  <c r="AA41" i="71"/>
  <c r="S41" i="71"/>
  <c r="K41" i="71"/>
  <c r="C41" i="71"/>
  <c r="AA40" i="71"/>
  <c r="S40" i="71"/>
  <c r="T40" i="71" s="1"/>
  <c r="P40" i="71"/>
  <c r="K40" i="71"/>
  <c r="C40" i="71"/>
  <c r="AM39" i="71"/>
  <c r="AI39" i="71"/>
  <c r="AE39" i="71"/>
  <c r="AA39" i="71"/>
  <c r="S39" i="71"/>
  <c r="T39" i="71" s="1"/>
  <c r="P39" i="71"/>
  <c r="K39" i="71"/>
  <c r="C39" i="71"/>
  <c r="AQ38" i="71"/>
  <c r="AM38" i="71"/>
  <c r="AI38" i="71"/>
  <c r="AE38" i="71"/>
  <c r="AA38" i="71"/>
  <c r="W38" i="71"/>
  <c r="S38" i="71"/>
  <c r="T38" i="71" s="1"/>
  <c r="P38" i="71"/>
  <c r="K38" i="71"/>
  <c r="C38" i="71"/>
  <c r="AQ37" i="71"/>
  <c r="AM37" i="71"/>
  <c r="AI37" i="71"/>
  <c r="AE37" i="71"/>
  <c r="AA37" i="71"/>
  <c r="W37" i="71"/>
  <c r="S37" i="71"/>
  <c r="T37" i="71" s="1"/>
  <c r="P37" i="71"/>
  <c r="K37" i="71"/>
  <c r="G37" i="71"/>
  <c r="C37" i="71"/>
  <c r="AQ36" i="71"/>
  <c r="AM36" i="71"/>
  <c r="AI36" i="71"/>
  <c r="AE36" i="71"/>
  <c r="AA36" i="71"/>
  <c r="W36" i="71"/>
  <c r="S36" i="71"/>
  <c r="T36" i="71" s="1"/>
  <c r="P36" i="71"/>
  <c r="K36" i="71"/>
  <c r="G36" i="71"/>
  <c r="C36" i="71"/>
  <c r="C103" i="69"/>
  <c r="C102" i="69"/>
  <c r="CT100" i="69"/>
  <c r="CK100" i="69"/>
  <c r="BX100" i="69"/>
  <c r="BO100" i="69"/>
  <c r="BB100" i="69"/>
  <c r="AS100" i="69"/>
  <c r="AF100" i="69"/>
  <c r="W100" i="69"/>
  <c r="K100" i="69"/>
  <c r="CT99" i="69"/>
  <c r="CK99" i="69"/>
  <c r="BX99" i="69"/>
  <c r="BO99" i="69"/>
  <c r="BB99" i="69"/>
  <c r="AS99" i="69"/>
  <c r="AF99" i="69"/>
  <c r="W99" i="69"/>
  <c r="K99" i="69"/>
  <c r="CT98" i="69"/>
  <c r="BX98" i="69"/>
  <c r="BB98" i="69"/>
  <c r="AF98" i="69"/>
  <c r="K98" i="69"/>
  <c r="CT97" i="69"/>
  <c r="BX97" i="69"/>
  <c r="BB97" i="69"/>
  <c r="AF97" i="69"/>
  <c r="K97" i="69"/>
  <c r="C97" i="69"/>
  <c r="CT96" i="69"/>
  <c r="BX96" i="69"/>
  <c r="BS96" i="69"/>
  <c r="BB96" i="69"/>
  <c r="AW96" i="69"/>
  <c r="AF96" i="69"/>
  <c r="AA96" i="69"/>
  <c r="K96" i="69"/>
  <c r="C96" i="69"/>
  <c r="CT95" i="69"/>
  <c r="CO95" i="69"/>
  <c r="BX95" i="69"/>
  <c r="BS95" i="69"/>
  <c r="BB95" i="69"/>
  <c r="AW95" i="69"/>
  <c r="AF95" i="69"/>
  <c r="AA95" i="69"/>
  <c r="K95" i="69"/>
  <c r="G95" i="69"/>
  <c r="DB94" i="69"/>
  <c r="CX94" i="69"/>
  <c r="CT94" i="69"/>
  <c r="CO94" i="69"/>
  <c r="CK94" i="69"/>
  <c r="CF94" i="69"/>
  <c r="CB94" i="69"/>
  <c r="BX94" i="69"/>
  <c r="BS94" i="69"/>
  <c r="BO94" i="69"/>
  <c r="BJ94" i="69"/>
  <c r="BF94" i="69"/>
  <c r="BB94" i="69"/>
  <c r="AW94" i="69"/>
  <c r="AS94" i="69"/>
  <c r="AN94" i="69"/>
  <c r="AJ94" i="69"/>
  <c r="AF94" i="69"/>
  <c r="AA94" i="69"/>
  <c r="W94" i="69"/>
  <c r="S94" i="69"/>
  <c r="O94" i="69"/>
  <c r="K94" i="69"/>
  <c r="G94" i="69"/>
  <c r="DB93" i="69"/>
  <c r="CX93" i="69"/>
  <c r="CT93" i="69"/>
  <c r="CO93" i="69"/>
  <c r="CK93" i="69"/>
  <c r="CF93" i="69"/>
  <c r="CB93" i="69"/>
  <c r="BX93" i="69"/>
  <c r="BS93" i="69"/>
  <c r="BO93" i="69"/>
  <c r="BJ93" i="69"/>
  <c r="BF93" i="69"/>
  <c r="BB93" i="69"/>
  <c r="AW93" i="69"/>
  <c r="AS93" i="69"/>
  <c r="AN93" i="69"/>
  <c r="AJ93" i="69"/>
  <c r="AF93" i="69"/>
  <c r="AA93" i="69"/>
  <c r="W93" i="69"/>
  <c r="S93" i="69"/>
  <c r="O93" i="69"/>
  <c r="K93" i="69"/>
  <c r="G93" i="69"/>
  <c r="DB92" i="69"/>
  <c r="CX92" i="69"/>
  <c r="CT92" i="69"/>
  <c r="CO92" i="69"/>
  <c r="CF92" i="69"/>
  <c r="CB92" i="69"/>
  <c r="BX92" i="69"/>
  <c r="BJ92" i="69"/>
  <c r="BF92" i="69"/>
  <c r="BB92" i="69"/>
  <c r="AN92" i="69"/>
  <c r="AJ92" i="69"/>
  <c r="AF92" i="69"/>
  <c r="S92" i="69"/>
  <c r="O92" i="69"/>
  <c r="K92" i="69"/>
  <c r="G92" i="69"/>
  <c r="DB91" i="69"/>
  <c r="CX91" i="69"/>
  <c r="CT91" i="69"/>
  <c r="CF91" i="69"/>
  <c r="CB91" i="69"/>
  <c r="BX91" i="69"/>
  <c r="BJ91" i="69"/>
  <c r="BF91" i="69"/>
  <c r="BB91" i="69"/>
  <c r="AN91" i="69"/>
  <c r="AJ91" i="69"/>
  <c r="AF91" i="69"/>
  <c r="S91" i="69"/>
  <c r="O91" i="69"/>
  <c r="K91" i="69"/>
  <c r="DB90" i="69"/>
  <c r="CX90" i="69"/>
  <c r="CT90" i="69"/>
  <c r="CF90" i="69"/>
  <c r="CB90" i="69"/>
  <c r="BX90" i="69"/>
  <c r="BJ90" i="69"/>
  <c r="BF90" i="69"/>
  <c r="BB90" i="69"/>
  <c r="AN90" i="69"/>
  <c r="AJ90" i="69"/>
  <c r="AF90" i="69"/>
  <c r="S90" i="69"/>
  <c r="O90" i="69"/>
  <c r="K90" i="69"/>
  <c r="DB89" i="69"/>
  <c r="CX89" i="69"/>
  <c r="CT89" i="69"/>
  <c r="CF89" i="69"/>
  <c r="CB89" i="69"/>
  <c r="BX89" i="69"/>
  <c r="BJ89" i="69"/>
  <c r="BF89" i="69"/>
  <c r="BB89" i="69"/>
  <c r="AN89" i="69"/>
  <c r="AJ89" i="69"/>
  <c r="AF89" i="69"/>
  <c r="S89" i="69"/>
  <c r="O89" i="69"/>
  <c r="K89" i="69"/>
  <c r="DB88" i="69"/>
  <c r="CX88" i="69"/>
  <c r="CT88" i="69"/>
  <c r="CK88" i="69"/>
  <c r="CF88" i="69"/>
  <c r="CB88" i="69"/>
  <c r="BX88" i="69"/>
  <c r="BO88" i="69"/>
  <c r="BJ88" i="69"/>
  <c r="BF88" i="69"/>
  <c r="BB88" i="69"/>
  <c r="AS88" i="69"/>
  <c r="AN88" i="69"/>
  <c r="AJ88" i="69"/>
  <c r="AF88" i="69"/>
  <c r="W88" i="69"/>
  <c r="S88" i="69"/>
  <c r="O88" i="69"/>
  <c r="K88" i="69"/>
  <c r="C88" i="69"/>
  <c r="DB87" i="69"/>
  <c r="CX87" i="69"/>
  <c r="CT87" i="69"/>
  <c r="CK87" i="69"/>
  <c r="CF87" i="69"/>
  <c r="CB87" i="69"/>
  <c r="BX87" i="69"/>
  <c r="BO87" i="69"/>
  <c r="BJ87" i="69"/>
  <c r="BF87" i="69"/>
  <c r="BB87" i="69"/>
  <c r="AS87" i="69"/>
  <c r="AN87" i="69"/>
  <c r="AJ87" i="69"/>
  <c r="AF87" i="69"/>
  <c r="W87" i="69"/>
  <c r="S87" i="69"/>
  <c r="O87" i="69"/>
  <c r="K87" i="69"/>
  <c r="C87" i="69"/>
  <c r="DB86" i="69"/>
  <c r="CX86" i="69"/>
  <c r="CT86" i="69"/>
  <c r="CK86" i="69"/>
  <c r="CF86" i="69"/>
  <c r="CB86" i="69"/>
  <c r="BX86" i="69"/>
  <c r="BO86" i="69"/>
  <c r="BJ86" i="69"/>
  <c r="BF86" i="69"/>
  <c r="BB86" i="69"/>
  <c r="AS86" i="69"/>
  <c r="AN86" i="69"/>
  <c r="AJ86" i="69"/>
  <c r="AF86" i="69"/>
  <c r="W86" i="69"/>
  <c r="S86" i="69"/>
  <c r="O86" i="69"/>
  <c r="K86" i="69"/>
  <c r="C86" i="69"/>
  <c r="DB85" i="69"/>
  <c r="CX85" i="69"/>
  <c r="CT85" i="69"/>
  <c r="CO85" i="69"/>
  <c r="CK85" i="69"/>
  <c r="CF85" i="69"/>
  <c r="CB85" i="69"/>
  <c r="BX85" i="69"/>
  <c r="BS85" i="69"/>
  <c r="BO85" i="69"/>
  <c r="BJ85" i="69"/>
  <c r="BF85" i="69"/>
  <c r="BB85" i="69"/>
  <c r="AW85" i="69"/>
  <c r="AS85" i="69"/>
  <c r="AN85" i="69"/>
  <c r="AJ85" i="69"/>
  <c r="AF85" i="69"/>
  <c r="AA85" i="69"/>
  <c r="W85" i="69"/>
  <c r="S85" i="69"/>
  <c r="O85" i="69"/>
  <c r="K85" i="69"/>
  <c r="G85" i="69"/>
  <c r="C85" i="69"/>
  <c r="DB84" i="69"/>
  <c r="CT84" i="69"/>
  <c r="CO84" i="69"/>
  <c r="CK84" i="69"/>
  <c r="CF84" i="69"/>
  <c r="CB84" i="69"/>
  <c r="BX84" i="69"/>
  <c r="BS84" i="69"/>
  <c r="BO84" i="69"/>
  <c r="BJ84" i="69"/>
  <c r="BF84" i="69"/>
  <c r="BB84" i="69"/>
  <c r="AW84" i="69"/>
  <c r="AS84" i="69"/>
  <c r="AN84" i="69"/>
  <c r="AJ84" i="69"/>
  <c r="AF84" i="69"/>
  <c r="AA84" i="69"/>
  <c r="W84" i="69"/>
  <c r="S84" i="69"/>
  <c r="O84" i="69"/>
  <c r="K84" i="69"/>
  <c r="G84" i="69"/>
  <c r="C84" i="69"/>
  <c r="DB83" i="69"/>
  <c r="CX83" i="69"/>
  <c r="CT83" i="69"/>
  <c r="CO83" i="69"/>
  <c r="CK83" i="69"/>
  <c r="CF83" i="69"/>
  <c r="CB83" i="69"/>
  <c r="BX83" i="69"/>
  <c r="BS83" i="69"/>
  <c r="BO83" i="69"/>
  <c r="BJ83" i="69"/>
  <c r="BF83" i="69"/>
  <c r="BB83" i="69"/>
  <c r="AW83" i="69"/>
  <c r="AS83" i="69"/>
  <c r="AN83" i="69"/>
  <c r="AJ83" i="69"/>
  <c r="AF83" i="69"/>
  <c r="AA83" i="69"/>
  <c r="W83" i="69"/>
  <c r="S83" i="69"/>
  <c r="O83" i="69"/>
  <c r="K83" i="69"/>
  <c r="G83" i="69"/>
  <c r="C83" i="69"/>
  <c r="AN74" i="69"/>
  <c r="AN73" i="69"/>
  <c r="AN72" i="69"/>
  <c r="AN71" i="69"/>
  <c r="AN70" i="69"/>
  <c r="AV69" i="69"/>
  <c r="AN69" i="69"/>
  <c r="AV68" i="69"/>
  <c r="AN68" i="69"/>
  <c r="K68" i="69"/>
  <c r="AV67" i="69"/>
  <c r="AN67" i="69"/>
  <c r="K67" i="69"/>
  <c r="AV66" i="69"/>
  <c r="AN66" i="69"/>
  <c r="AJ66" i="69"/>
  <c r="K66" i="69"/>
  <c r="AV65" i="69"/>
  <c r="AN65" i="69"/>
  <c r="AJ65" i="69"/>
  <c r="X65" i="69"/>
  <c r="K65" i="69"/>
  <c r="AV64" i="69"/>
  <c r="AN64" i="69"/>
  <c r="AJ64" i="69"/>
  <c r="X64" i="69"/>
  <c r="K64" i="69"/>
  <c r="AV63" i="69"/>
  <c r="AN63" i="69"/>
  <c r="AJ63" i="69"/>
  <c r="X63" i="69"/>
  <c r="K63" i="69"/>
  <c r="AZ62" i="69"/>
  <c r="AV62" i="69"/>
  <c r="AR62" i="69"/>
  <c r="AN62" i="69"/>
  <c r="AJ62" i="69"/>
  <c r="X62" i="69"/>
  <c r="K62" i="69"/>
  <c r="G62" i="69"/>
  <c r="C62" i="69"/>
  <c r="AZ61" i="69"/>
  <c r="AV61" i="69"/>
  <c r="AR61" i="69"/>
  <c r="AN61" i="69"/>
  <c r="AJ61" i="69"/>
  <c r="X61" i="69"/>
  <c r="K61" i="69"/>
  <c r="G61" i="69"/>
  <c r="C61" i="69"/>
  <c r="AZ60" i="69"/>
  <c r="AV60" i="69"/>
  <c r="AR60" i="69"/>
  <c r="AN60" i="69"/>
  <c r="AJ60" i="69"/>
  <c r="X60" i="69"/>
  <c r="K60" i="69"/>
  <c r="G60" i="69"/>
  <c r="C60" i="69"/>
  <c r="AZ59" i="69"/>
  <c r="AV59" i="69"/>
  <c r="AR59" i="69"/>
  <c r="AN59" i="69"/>
  <c r="AJ59" i="69"/>
  <c r="AF59" i="69"/>
  <c r="X59" i="69"/>
  <c r="O59" i="69"/>
  <c r="K59" i="69"/>
  <c r="G59" i="69"/>
  <c r="C59" i="69"/>
  <c r="AZ58" i="69"/>
  <c r="AV58" i="69"/>
  <c r="AR58" i="69"/>
  <c r="AN58" i="69"/>
  <c r="AJ58" i="69"/>
  <c r="AF58" i="69"/>
  <c r="X58" i="69"/>
  <c r="O58" i="69"/>
  <c r="K58" i="69"/>
  <c r="G58" i="69"/>
  <c r="C58" i="69"/>
  <c r="AZ57" i="69"/>
  <c r="AV57" i="69"/>
  <c r="AR57" i="69"/>
  <c r="AN57" i="69"/>
  <c r="AJ57" i="69"/>
  <c r="AF57" i="69"/>
  <c r="X57" i="69"/>
  <c r="O57" i="69"/>
  <c r="K57" i="69"/>
  <c r="G57" i="69"/>
  <c r="C57" i="69"/>
  <c r="BH56" i="69"/>
  <c r="BD56" i="69"/>
  <c r="AZ56" i="69"/>
  <c r="AV56" i="69"/>
  <c r="AR56" i="69"/>
  <c r="AN56" i="69"/>
  <c r="AJ56" i="69"/>
  <c r="AF56" i="69"/>
  <c r="AB56" i="69"/>
  <c r="X56" i="69"/>
  <c r="O56" i="69"/>
  <c r="K56" i="69"/>
  <c r="G56" i="69"/>
  <c r="C56" i="69"/>
  <c r="BH55" i="69"/>
  <c r="BD55" i="69"/>
  <c r="AZ55" i="69"/>
  <c r="AV55" i="69"/>
  <c r="AR55" i="69"/>
  <c r="AN55" i="69"/>
  <c r="AJ55" i="69"/>
  <c r="AF55" i="69"/>
  <c r="AB55" i="69"/>
  <c r="X55" i="69"/>
  <c r="O55" i="69"/>
  <c r="K55" i="69"/>
  <c r="G55" i="69"/>
  <c r="C55" i="69"/>
  <c r="BH54" i="69"/>
  <c r="BD54" i="69"/>
  <c r="AZ54" i="69"/>
  <c r="AV54" i="69"/>
  <c r="AR54" i="69"/>
  <c r="AN54" i="69"/>
  <c r="AJ54" i="69"/>
  <c r="AF54" i="69"/>
  <c r="AB54" i="69"/>
  <c r="X54" i="69"/>
  <c r="S54" i="69"/>
  <c r="O54" i="69"/>
  <c r="K54" i="69"/>
  <c r="G54" i="69"/>
  <c r="C54" i="69"/>
  <c r="BH53" i="69"/>
  <c r="BD53" i="69"/>
  <c r="AZ53" i="69"/>
  <c r="AV53" i="69"/>
  <c r="AR53" i="69"/>
  <c r="AN53" i="69"/>
  <c r="AJ53" i="69"/>
  <c r="AF53" i="69"/>
  <c r="AB53" i="69"/>
  <c r="X53" i="69"/>
  <c r="S53" i="69"/>
  <c r="O53" i="69"/>
  <c r="K53" i="69"/>
  <c r="G53" i="69"/>
  <c r="C53" i="69"/>
  <c r="BH52" i="69"/>
  <c r="BD52" i="69"/>
  <c r="AZ52" i="69"/>
  <c r="AV52" i="69"/>
  <c r="AR52" i="69"/>
  <c r="AN52" i="69"/>
  <c r="AJ52" i="69"/>
  <c r="AF52" i="69"/>
  <c r="AB52" i="69"/>
  <c r="X52" i="69"/>
  <c r="S52" i="69"/>
  <c r="O52" i="69"/>
  <c r="K52" i="69"/>
  <c r="G52" i="69"/>
  <c r="C52" i="69"/>
  <c r="BH51" i="69"/>
  <c r="BD51" i="69"/>
  <c r="AZ51" i="69"/>
  <c r="AV51" i="69"/>
  <c r="AR51" i="69"/>
  <c r="AN51" i="69"/>
  <c r="AJ51" i="69"/>
  <c r="AF51" i="69"/>
  <c r="AB51" i="69"/>
  <c r="X51" i="69"/>
  <c r="S51" i="69"/>
  <c r="O51" i="69"/>
  <c r="K51" i="69"/>
  <c r="G51" i="69"/>
  <c r="C51" i="69"/>
  <c r="AA45" i="69"/>
  <c r="AA44" i="69"/>
  <c r="AA43" i="69"/>
  <c r="AA42" i="69"/>
  <c r="K42" i="69"/>
  <c r="AA41" i="69"/>
  <c r="S41" i="69"/>
  <c r="K41" i="69"/>
  <c r="C41" i="69"/>
  <c r="AA40" i="69"/>
  <c r="S40" i="69"/>
  <c r="T40" i="69" s="1"/>
  <c r="P40" i="69"/>
  <c r="K40" i="69"/>
  <c r="C40" i="69"/>
  <c r="AM39" i="69"/>
  <c r="AI39" i="69"/>
  <c r="AE39" i="69"/>
  <c r="AA39" i="69"/>
  <c r="S39" i="69"/>
  <c r="T39" i="69" s="1"/>
  <c r="P39" i="69"/>
  <c r="K39" i="69"/>
  <c r="C39" i="69"/>
  <c r="AQ38" i="69"/>
  <c r="AM38" i="69"/>
  <c r="AI38" i="69"/>
  <c r="AE38" i="69"/>
  <c r="AA38" i="69"/>
  <c r="W38" i="69"/>
  <c r="S38" i="69"/>
  <c r="T38" i="69" s="1"/>
  <c r="P38" i="69"/>
  <c r="K38" i="69"/>
  <c r="C38" i="69"/>
  <c r="AQ37" i="69"/>
  <c r="AM37" i="69"/>
  <c r="AI37" i="69"/>
  <c r="AE37" i="69"/>
  <c r="AA37" i="69"/>
  <c r="W37" i="69"/>
  <c r="S37" i="69"/>
  <c r="T37" i="69" s="1"/>
  <c r="P37" i="69"/>
  <c r="K37" i="69"/>
  <c r="G37" i="69"/>
  <c r="C37" i="69"/>
  <c r="AQ36" i="69"/>
  <c r="AM36" i="69"/>
  <c r="AI36" i="69"/>
  <c r="AE36" i="69"/>
  <c r="AA36" i="69"/>
  <c r="W36" i="69"/>
  <c r="S36" i="69"/>
  <c r="T36" i="69" s="1"/>
  <c r="P36" i="69"/>
  <c r="K36" i="69"/>
  <c r="G36" i="69"/>
  <c r="C36" i="69"/>
  <c r="C103" i="67"/>
  <c r="C102" i="67"/>
  <c r="CT100" i="67"/>
  <c r="CK100" i="67"/>
  <c r="BX100" i="67"/>
  <c r="BO100" i="67"/>
  <c r="BB100" i="67"/>
  <c r="AS100" i="67"/>
  <c r="AF100" i="67"/>
  <c r="W100" i="67"/>
  <c r="K100" i="67"/>
  <c r="CT99" i="67"/>
  <c r="CK99" i="67"/>
  <c r="BX99" i="67"/>
  <c r="BO99" i="67"/>
  <c r="BB99" i="67"/>
  <c r="AS99" i="67"/>
  <c r="AF99" i="67"/>
  <c r="W99" i="67"/>
  <c r="K99" i="67"/>
  <c r="CT98" i="67"/>
  <c r="BX98" i="67"/>
  <c r="BB98" i="67"/>
  <c r="AF98" i="67"/>
  <c r="K98" i="67"/>
  <c r="CT97" i="67"/>
  <c r="BX97" i="67"/>
  <c r="BB97" i="67"/>
  <c r="AF97" i="67"/>
  <c r="K97" i="67"/>
  <c r="C97" i="67"/>
  <c r="CT96" i="67"/>
  <c r="BX96" i="67"/>
  <c r="BS96" i="67"/>
  <c r="BB96" i="67"/>
  <c r="AW96" i="67"/>
  <c r="AF96" i="67"/>
  <c r="AA96" i="67"/>
  <c r="K96" i="67"/>
  <c r="C96" i="67"/>
  <c r="CT95" i="67"/>
  <c r="CO95" i="67"/>
  <c r="BX95" i="67"/>
  <c r="BS95" i="67"/>
  <c r="BB95" i="67"/>
  <c r="AW95" i="67"/>
  <c r="AF95" i="67"/>
  <c r="AA95" i="67"/>
  <c r="K95" i="67"/>
  <c r="G95" i="67"/>
  <c r="DB94" i="67"/>
  <c r="CX94" i="67"/>
  <c r="CT94" i="67"/>
  <c r="CO94" i="67"/>
  <c r="CK94" i="67"/>
  <c r="CF94" i="67"/>
  <c r="CB94" i="67"/>
  <c r="BX94" i="67"/>
  <c r="BS94" i="67"/>
  <c r="BO94" i="67"/>
  <c r="BJ94" i="67"/>
  <c r="BF94" i="67"/>
  <c r="BB94" i="67"/>
  <c r="AW94" i="67"/>
  <c r="AS94" i="67"/>
  <c r="AN94" i="67"/>
  <c r="AJ94" i="67"/>
  <c r="AF94" i="67"/>
  <c r="AA94" i="67"/>
  <c r="W94" i="67"/>
  <c r="S94" i="67"/>
  <c r="O94" i="67"/>
  <c r="K94" i="67"/>
  <c r="G94" i="67"/>
  <c r="DB93" i="67"/>
  <c r="CX93" i="67"/>
  <c r="CT93" i="67"/>
  <c r="CO93" i="67"/>
  <c r="CK93" i="67"/>
  <c r="CK95" i="67" s="1"/>
  <c r="CF93" i="67"/>
  <c r="CB93" i="67"/>
  <c r="BX93" i="67"/>
  <c r="BS93" i="67"/>
  <c r="BO93" i="67"/>
  <c r="BO95" i="67" s="1"/>
  <c r="BJ93" i="67"/>
  <c r="BF93" i="67"/>
  <c r="BB93" i="67"/>
  <c r="AW93" i="67"/>
  <c r="AS93" i="67"/>
  <c r="AS95" i="67" s="1"/>
  <c r="AN93" i="67"/>
  <c r="AJ93" i="67"/>
  <c r="AF93" i="67"/>
  <c r="AA93" i="67"/>
  <c r="W93" i="67"/>
  <c r="W95" i="67" s="1"/>
  <c r="S93" i="67"/>
  <c r="O93" i="67"/>
  <c r="K93" i="67"/>
  <c r="G93" i="67"/>
  <c r="DB92" i="67"/>
  <c r="CX92" i="67"/>
  <c r="CT92" i="67"/>
  <c r="CO92" i="67"/>
  <c r="CO96" i="67" s="1"/>
  <c r="CF92" i="67"/>
  <c r="CB92" i="67"/>
  <c r="BX92" i="67"/>
  <c r="BJ92" i="67"/>
  <c r="BF92" i="67"/>
  <c r="BB92" i="67"/>
  <c r="AN92" i="67"/>
  <c r="AJ92" i="67"/>
  <c r="AF92" i="67"/>
  <c r="S92" i="67"/>
  <c r="O92" i="67"/>
  <c r="K92" i="67"/>
  <c r="G92" i="67"/>
  <c r="DB91" i="67"/>
  <c r="CX91" i="67"/>
  <c r="CT91" i="67"/>
  <c r="CF91" i="67"/>
  <c r="CB91" i="67"/>
  <c r="BX91" i="67"/>
  <c r="BJ91" i="67"/>
  <c r="BF91" i="67"/>
  <c r="BB91" i="67"/>
  <c r="AN91" i="67"/>
  <c r="AJ91" i="67"/>
  <c r="AF91" i="67"/>
  <c r="S91" i="67"/>
  <c r="O91" i="67"/>
  <c r="K91" i="67"/>
  <c r="DB90" i="67"/>
  <c r="CX90" i="67"/>
  <c r="CT90" i="67"/>
  <c r="CF90" i="67"/>
  <c r="CB90" i="67"/>
  <c r="BX90" i="67"/>
  <c r="BJ90" i="67"/>
  <c r="BF90" i="67"/>
  <c r="BB90" i="67"/>
  <c r="AN90" i="67"/>
  <c r="AJ90" i="67"/>
  <c r="AF90" i="67"/>
  <c r="S90" i="67"/>
  <c r="O90" i="67"/>
  <c r="K90" i="67"/>
  <c r="DB89" i="67"/>
  <c r="CX89" i="67"/>
  <c r="CT89" i="67"/>
  <c r="CF89" i="67"/>
  <c r="CB89" i="67"/>
  <c r="BX89" i="67"/>
  <c r="BJ89" i="67"/>
  <c r="BF89" i="67"/>
  <c r="BB89" i="67"/>
  <c r="AN89" i="67"/>
  <c r="AJ89" i="67"/>
  <c r="AF89" i="67"/>
  <c r="S89" i="67"/>
  <c r="O89" i="67"/>
  <c r="K89" i="67"/>
  <c r="DB88" i="67"/>
  <c r="CX88" i="67"/>
  <c r="CT88" i="67"/>
  <c r="CK88" i="67"/>
  <c r="CF88" i="67"/>
  <c r="CB88" i="67"/>
  <c r="BX88" i="67"/>
  <c r="BO88" i="67"/>
  <c r="BJ88" i="67"/>
  <c r="BF88" i="67"/>
  <c r="BB88" i="67"/>
  <c r="AS88" i="67"/>
  <c r="AN88" i="67"/>
  <c r="AJ88" i="67"/>
  <c r="AF88" i="67"/>
  <c r="W88" i="67"/>
  <c r="S88" i="67"/>
  <c r="O88" i="67"/>
  <c r="K88" i="67"/>
  <c r="C88" i="67"/>
  <c r="DB87" i="67"/>
  <c r="CX87" i="67"/>
  <c r="CT87" i="67"/>
  <c r="CK87" i="67"/>
  <c r="CF87" i="67"/>
  <c r="CB87" i="67"/>
  <c r="BX87" i="67"/>
  <c r="BO87" i="67"/>
  <c r="BJ87" i="67"/>
  <c r="BF87" i="67"/>
  <c r="BB87" i="67"/>
  <c r="AS87" i="67"/>
  <c r="AN87" i="67"/>
  <c r="AJ87" i="67"/>
  <c r="AF87" i="67"/>
  <c r="W87" i="67"/>
  <c r="S87" i="67"/>
  <c r="O87" i="67"/>
  <c r="K87" i="67"/>
  <c r="C87" i="67"/>
  <c r="DB86" i="67"/>
  <c r="CX86" i="67"/>
  <c r="CT86" i="67"/>
  <c r="CK86" i="67"/>
  <c r="CF86" i="67"/>
  <c r="CB86" i="67"/>
  <c r="BX86" i="67"/>
  <c r="BO86" i="67"/>
  <c r="BJ86" i="67"/>
  <c r="BF86" i="67"/>
  <c r="BB86" i="67"/>
  <c r="AS86" i="67"/>
  <c r="AN86" i="67"/>
  <c r="AJ86" i="67"/>
  <c r="AF86" i="67"/>
  <c r="W86" i="67"/>
  <c r="S86" i="67"/>
  <c r="O86" i="67"/>
  <c r="K86" i="67"/>
  <c r="C86" i="67"/>
  <c r="DB85" i="67"/>
  <c r="CX85" i="67"/>
  <c r="CT85" i="67"/>
  <c r="CO85" i="67"/>
  <c r="CK85" i="67"/>
  <c r="CF85" i="67"/>
  <c r="CB85" i="67"/>
  <c r="BX85" i="67"/>
  <c r="BS85" i="67"/>
  <c r="BO85" i="67"/>
  <c r="BJ85" i="67"/>
  <c r="BF85" i="67"/>
  <c r="BB85" i="67"/>
  <c r="AW85" i="67"/>
  <c r="AS85" i="67"/>
  <c r="AN85" i="67"/>
  <c r="AJ85" i="67"/>
  <c r="AF85" i="67"/>
  <c r="AA85" i="67"/>
  <c r="W85" i="67"/>
  <c r="S85" i="67"/>
  <c r="O85" i="67"/>
  <c r="K85" i="67"/>
  <c r="G85" i="67"/>
  <c r="C85" i="67"/>
  <c r="DB84" i="67"/>
  <c r="CT84" i="67"/>
  <c r="CO84" i="67"/>
  <c r="CK84" i="67"/>
  <c r="CF84" i="67"/>
  <c r="CB84" i="67"/>
  <c r="BX84" i="67"/>
  <c r="BS84" i="67"/>
  <c r="BO84" i="67"/>
  <c r="BJ84" i="67"/>
  <c r="BF84" i="67"/>
  <c r="BB84" i="67"/>
  <c r="AW84" i="67"/>
  <c r="AS84" i="67"/>
  <c r="AN84" i="67"/>
  <c r="AJ84" i="67"/>
  <c r="AF84" i="67"/>
  <c r="AA84" i="67"/>
  <c r="W84" i="67"/>
  <c r="S84" i="67"/>
  <c r="O84" i="67"/>
  <c r="K84" i="67"/>
  <c r="G84" i="67"/>
  <c r="C84" i="67"/>
  <c r="DB83" i="67"/>
  <c r="CX83" i="67"/>
  <c r="CT83" i="67"/>
  <c r="CO83" i="67"/>
  <c r="CK83" i="67"/>
  <c r="CF83" i="67"/>
  <c r="CB83" i="67"/>
  <c r="BX83" i="67"/>
  <c r="BS83" i="67"/>
  <c r="BO83" i="67"/>
  <c r="BJ83" i="67"/>
  <c r="BF83" i="67"/>
  <c r="BB83" i="67"/>
  <c r="AW83" i="67"/>
  <c r="AS83" i="67"/>
  <c r="AN83" i="67"/>
  <c r="AJ83" i="67"/>
  <c r="AF83" i="67"/>
  <c r="AA83" i="67"/>
  <c r="W83" i="67"/>
  <c r="S83" i="67"/>
  <c r="O83" i="67"/>
  <c r="K83" i="67"/>
  <c r="G83" i="67"/>
  <c r="C83" i="67"/>
  <c r="AN74" i="67"/>
  <c r="AN73" i="67"/>
  <c r="AN72" i="67"/>
  <c r="AN71" i="67"/>
  <c r="AN70" i="67"/>
  <c r="AV69" i="67"/>
  <c r="AN69" i="67"/>
  <c r="AV68" i="67"/>
  <c r="AN68" i="67"/>
  <c r="K68" i="67"/>
  <c r="AV67" i="67"/>
  <c r="AN67" i="67"/>
  <c r="K67" i="67"/>
  <c r="AV66" i="67"/>
  <c r="AN66" i="67"/>
  <c r="AJ66" i="67"/>
  <c r="K66" i="67"/>
  <c r="AV65" i="67"/>
  <c r="AN65" i="67"/>
  <c r="AJ65" i="67"/>
  <c r="X65" i="67"/>
  <c r="K65" i="67"/>
  <c r="AV64" i="67"/>
  <c r="AN64" i="67"/>
  <c r="AJ64" i="67"/>
  <c r="X64" i="67"/>
  <c r="K64" i="67"/>
  <c r="AV63" i="67"/>
  <c r="AN63" i="67"/>
  <c r="AJ63" i="67"/>
  <c r="X63" i="67"/>
  <c r="K63" i="67"/>
  <c r="AZ62" i="67"/>
  <c r="AV62" i="67"/>
  <c r="AR62" i="67"/>
  <c r="AN62" i="67"/>
  <c r="AJ62" i="67"/>
  <c r="X62" i="67"/>
  <c r="K62" i="67"/>
  <c r="G62" i="67"/>
  <c r="C62" i="67"/>
  <c r="AZ61" i="67"/>
  <c r="AV61" i="67"/>
  <c r="AR61" i="67"/>
  <c r="AN61" i="67"/>
  <c r="AJ61" i="67"/>
  <c r="X61" i="67"/>
  <c r="K61" i="67"/>
  <c r="G61" i="67"/>
  <c r="C61" i="67"/>
  <c r="AZ60" i="67"/>
  <c r="AV60" i="67"/>
  <c r="AR60" i="67"/>
  <c r="AN60" i="67"/>
  <c r="AJ60" i="67"/>
  <c r="X60" i="67"/>
  <c r="K60" i="67"/>
  <c r="G60" i="67"/>
  <c r="C60" i="67"/>
  <c r="AZ59" i="67"/>
  <c r="AV59" i="67"/>
  <c r="AR59" i="67"/>
  <c r="AN59" i="67"/>
  <c r="AJ59" i="67"/>
  <c r="AF59" i="67"/>
  <c r="X59" i="67"/>
  <c r="O59" i="67"/>
  <c r="K59" i="67"/>
  <c r="G59" i="67"/>
  <c r="C59" i="67"/>
  <c r="AZ58" i="67"/>
  <c r="AV58" i="67"/>
  <c r="AR58" i="67"/>
  <c r="AN58" i="67"/>
  <c r="AJ58" i="67"/>
  <c r="AF58" i="67"/>
  <c r="X58" i="67"/>
  <c r="O58" i="67"/>
  <c r="K58" i="67"/>
  <c r="G58" i="67"/>
  <c r="C58" i="67"/>
  <c r="AZ57" i="67"/>
  <c r="AV57" i="67"/>
  <c r="AR57" i="67"/>
  <c r="AN57" i="67"/>
  <c r="AJ57" i="67"/>
  <c r="AF57" i="67"/>
  <c r="X57" i="67"/>
  <c r="O57" i="67"/>
  <c r="K57" i="67"/>
  <c r="G57" i="67"/>
  <c r="C57" i="67"/>
  <c r="BD56" i="67"/>
  <c r="AZ56" i="67"/>
  <c r="AV56" i="67"/>
  <c r="AR56" i="67"/>
  <c r="AN56" i="67"/>
  <c r="AJ56" i="67"/>
  <c r="AF56" i="67"/>
  <c r="AB56" i="67"/>
  <c r="X56" i="67"/>
  <c r="O56" i="67"/>
  <c r="K56" i="67"/>
  <c r="G56" i="67"/>
  <c r="C56" i="67"/>
  <c r="BD55" i="67"/>
  <c r="AZ55" i="67"/>
  <c r="AV55" i="67"/>
  <c r="AR55" i="67"/>
  <c r="AN55" i="67"/>
  <c r="AJ55" i="67"/>
  <c r="AF55" i="67"/>
  <c r="AB55" i="67"/>
  <c r="X55" i="67"/>
  <c r="O55" i="67"/>
  <c r="K55" i="67"/>
  <c r="G55" i="67"/>
  <c r="C55" i="67"/>
  <c r="BD54" i="67"/>
  <c r="AZ54" i="67"/>
  <c r="AV54" i="67"/>
  <c r="AR54" i="67"/>
  <c r="AN54" i="67"/>
  <c r="AJ54" i="67"/>
  <c r="AF54" i="67"/>
  <c r="AB54" i="67"/>
  <c r="X54" i="67"/>
  <c r="S54" i="67"/>
  <c r="O54" i="67"/>
  <c r="K54" i="67"/>
  <c r="G54" i="67"/>
  <c r="C54" i="67"/>
  <c r="BH53" i="67"/>
  <c r="BD53" i="67"/>
  <c r="AZ53" i="67"/>
  <c r="AV53" i="67"/>
  <c r="AR53" i="67"/>
  <c r="AN53" i="67"/>
  <c r="AJ53" i="67"/>
  <c r="AF53" i="67"/>
  <c r="AB53" i="67"/>
  <c r="X53" i="67"/>
  <c r="S53" i="67"/>
  <c r="O53" i="67"/>
  <c r="K53" i="67"/>
  <c r="G53" i="67"/>
  <c r="C53" i="67"/>
  <c r="BH52" i="67"/>
  <c r="BD52" i="67"/>
  <c r="AZ52" i="67"/>
  <c r="AV52" i="67"/>
  <c r="AR52" i="67"/>
  <c r="AN52" i="67"/>
  <c r="AJ52" i="67"/>
  <c r="AF52" i="67"/>
  <c r="AB52" i="67"/>
  <c r="X52" i="67"/>
  <c r="S52" i="67"/>
  <c r="O52" i="67"/>
  <c r="K52" i="67"/>
  <c r="G52" i="67"/>
  <c r="C52" i="67"/>
  <c r="BH51" i="67"/>
  <c r="BD51" i="67"/>
  <c r="AZ51" i="67"/>
  <c r="AV51" i="67"/>
  <c r="AR51" i="67"/>
  <c r="AN51" i="67"/>
  <c r="AJ51" i="67"/>
  <c r="AF51" i="67"/>
  <c r="AB51" i="67"/>
  <c r="X51" i="67"/>
  <c r="S51" i="67"/>
  <c r="O51" i="67"/>
  <c r="K51" i="67"/>
  <c r="G51" i="67"/>
  <c r="C51" i="67"/>
  <c r="AA45" i="67"/>
  <c r="AA44" i="67"/>
  <c r="AA43" i="67"/>
  <c r="AA42" i="67"/>
  <c r="K42" i="67"/>
  <c r="AA41" i="67"/>
  <c r="S41" i="67"/>
  <c r="K41" i="67"/>
  <c r="C41" i="67"/>
  <c r="AA40" i="67"/>
  <c r="S40" i="67"/>
  <c r="T40" i="67" s="1"/>
  <c r="P40" i="67"/>
  <c r="K40" i="67"/>
  <c r="C40" i="67"/>
  <c r="AM39" i="67"/>
  <c r="AI39" i="67"/>
  <c r="AE39" i="67"/>
  <c r="AA39" i="67"/>
  <c r="S39" i="67"/>
  <c r="T39" i="67" s="1"/>
  <c r="P39" i="67"/>
  <c r="K39" i="67"/>
  <c r="C39" i="67"/>
  <c r="AQ38" i="67"/>
  <c r="AM38" i="67"/>
  <c r="AI38" i="67"/>
  <c r="AE38" i="67"/>
  <c r="AA38" i="67"/>
  <c r="W38" i="67"/>
  <c r="S38" i="67"/>
  <c r="T38" i="67" s="1"/>
  <c r="P38" i="67"/>
  <c r="K38" i="67"/>
  <c r="C38" i="67"/>
  <c r="AQ37" i="67"/>
  <c r="AM37" i="67"/>
  <c r="AI37" i="67"/>
  <c r="AE37" i="67"/>
  <c r="AA37" i="67"/>
  <c r="W37" i="67"/>
  <c r="S37" i="67"/>
  <c r="T37" i="67" s="1"/>
  <c r="P37" i="67"/>
  <c r="K37" i="67"/>
  <c r="G37" i="67"/>
  <c r="C37" i="67"/>
  <c r="AQ36" i="67"/>
  <c r="AM36" i="67"/>
  <c r="AI36" i="67"/>
  <c r="AE36" i="67"/>
  <c r="AA36" i="67"/>
  <c r="W36" i="67"/>
  <c r="S36" i="67"/>
  <c r="T36" i="67" s="1"/>
  <c r="P36" i="67"/>
  <c r="K36" i="67"/>
  <c r="G36" i="67"/>
  <c r="C36" i="67"/>
  <c r="C103" i="65"/>
  <c r="C102" i="65"/>
  <c r="CT100" i="65"/>
  <c r="CK100" i="65"/>
  <c r="BX100" i="65"/>
  <c r="BO100" i="65"/>
  <c r="BB100" i="65"/>
  <c r="AS100" i="65"/>
  <c r="AF100" i="65"/>
  <c r="W100" i="65"/>
  <c r="K100" i="65"/>
  <c r="CT99" i="65"/>
  <c r="CK99" i="65"/>
  <c r="BX99" i="65"/>
  <c r="BO99" i="65"/>
  <c r="BB99" i="65"/>
  <c r="AS99" i="65"/>
  <c r="AF99" i="65"/>
  <c r="W99" i="65"/>
  <c r="K99" i="65"/>
  <c r="CT98" i="65"/>
  <c r="BX98" i="65"/>
  <c r="BB98" i="65"/>
  <c r="AF98" i="65"/>
  <c r="K98" i="65"/>
  <c r="CT97" i="65"/>
  <c r="BX97" i="65"/>
  <c r="BB97" i="65"/>
  <c r="AF97" i="65"/>
  <c r="K97" i="65"/>
  <c r="C97" i="65"/>
  <c r="CT96" i="65"/>
  <c r="BX96" i="65"/>
  <c r="BS96" i="65"/>
  <c r="BB96" i="65"/>
  <c r="AW96" i="65"/>
  <c r="AF96" i="65"/>
  <c r="AA96" i="65"/>
  <c r="K96" i="65"/>
  <c r="C96" i="65"/>
  <c r="CT95" i="65"/>
  <c r="CO95" i="65"/>
  <c r="BX95" i="65"/>
  <c r="BS95" i="65"/>
  <c r="BB95" i="65"/>
  <c r="AW95" i="65"/>
  <c r="AF95" i="65"/>
  <c r="AA95" i="65"/>
  <c r="K95" i="65"/>
  <c r="G95" i="65"/>
  <c r="DB94" i="65"/>
  <c r="CX94" i="65"/>
  <c r="CT94" i="65"/>
  <c r="CO94" i="65"/>
  <c r="CK94" i="65"/>
  <c r="CF94" i="65"/>
  <c r="CB94" i="65"/>
  <c r="BX94" i="65"/>
  <c r="BS94" i="65"/>
  <c r="BO94" i="65"/>
  <c r="BJ94" i="65"/>
  <c r="BF94" i="65"/>
  <c r="BB94" i="65"/>
  <c r="AW94" i="65"/>
  <c r="AS94" i="65"/>
  <c r="AN94" i="65"/>
  <c r="AJ94" i="65"/>
  <c r="AF94" i="65"/>
  <c r="AA94" i="65"/>
  <c r="W94" i="65"/>
  <c r="S94" i="65"/>
  <c r="O94" i="65"/>
  <c r="K94" i="65"/>
  <c r="G94" i="65"/>
  <c r="DB93" i="65"/>
  <c r="CX93" i="65"/>
  <c r="CT93" i="65"/>
  <c r="CO93" i="65"/>
  <c r="CK93" i="65"/>
  <c r="CF93" i="65"/>
  <c r="CB93" i="65"/>
  <c r="BX93" i="65"/>
  <c r="BS93" i="65"/>
  <c r="BO93" i="65"/>
  <c r="BJ93" i="65"/>
  <c r="BF93" i="65"/>
  <c r="BB93" i="65"/>
  <c r="AW93" i="65"/>
  <c r="AS93" i="65"/>
  <c r="AN93" i="65"/>
  <c r="AJ93" i="65"/>
  <c r="AF93" i="65"/>
  <c r="AA93" i="65"/>
  <c r="W93" i="65"/>
  <c r="S93" i="65"/>
  <c r="O93" i="65"/>
  <c r="K93" i="65"/>
  <c r="G93" i="65"/>
  <c r="DB92" i="65"/>
  <c r="CX92" i="65"/>
  <c r="CT92" i="65"/>
  <c r="CO92" i="65"/>
  <c r="CF92" i="65"/>
  <c r="CB92" i="65"/>
  <c r="BX92" i="65"/>
  <c r="BJ92" i="65"/>
  <c r="BF92" i="65"/>
  <c r="BB92" i="65"/>
  <c r="AN92" i="65"/>
  <c r="AJ92" i="65"/>
  <c r="AF92" i="65"/>
  <c r="S92" i="65"/>
  <c r="O92" i="65"/>
  <c r="K92" i="65"/>
  <c r="G92" i="65"/>
  <c r="DB91" i="65"/>
  <c r="CX91" i="65"/>
  <c r="CT91" i="65"/>
  <c r="CF91" i="65"/>
  <c r="CB91" i="65"/>
  <c r="BX91" i="65"/>
  <c r="BJ91" i="65"/>
  <c r="BF91" i="65"/>
  <c r="BB91" i="65"/>
  <c r="AN91" i="65"/>
  <c r="AJ91" i="65"/>
  <c r="AF91" i="65"/>
  <c r="S91" i="65"/>
  <c r="O91" i="65"/>
  <c r="K91" i="65"/>
  <c r="DB90" i="65"/>
  <c r="CX90" i="65"/>
  <c r="CT90" i="65"/>
  <c r="CF90" i="65"/>
  <c r="CB90" i="65"/>
  <c r="BX90" i="65"/>
  <c r="BJ90" i="65"/>
  <c r="BF90" i="65"/>
  <c r="BB90" i="65"/>
  <c r="AN90" i="65"/>
  <c r="AJ90" i="65"/>
  <c r="AF90" i="65"/>
  <c r="S90" i="65"/>
  <c r="O90" i="65"/>
  <c r="K90" i="65"/>
  <c r="DB89" i="65"/>
  <c r="CX89" i="65"/>
  <c r="CT89" i="65"/>
  <c r="CF89" i="65"/>
  <c r="CB89" i="65"/>
  <c r="BX89" i="65"/>
  <c r="BJ89" i="65"/>
  <c r="BF89" i="65"/>
  <c r="BB89" i="65"/>
  <c r="AN89" i="65"/>
  <c r="AJ89" i="65"/>
  <c r="AF89" i="65"/>
  <c r="S89" i="65"/>
  <c r="O89" i="65"/>
  <c r="K89" i="65"/>
  <c r="DB88" i="65"/>
  <c r="CX88" i="65"/>
  <c r="CT88" i="65"/>
  <c r="CK88" i="65"/>
  <c r="CF88" i="65"/>
  <c r="CB88" i="65"/>
  <c r="BX88" i="65"/>
  <c r="BO88" i="65"/>
  <c r="BJ88" i="65"/>
  <c r="BF88" i="65"/>
  <c r="BB88" i="65"/>
  <c r="AS88" i="65"/>
  <c r="AN88" i="65"/>
  <c r="AJ88" i="65"/>
  <c r="AF88" i="65"/>
  <c r="W88" i="65"/>
  <c r="S88" i="65"/>
  <c r="O88" i="65"/>
  <c r="K88" i="65"/>
  <c r="C88" i="65"/>
  <c r="DB87" i="65"/>
  <c r="CX87" i="65"/>
  <c r="CT87" i="65"/>
  <c r="CK87" i="65"/>
  <c r="CF87" i="65"/>
  <c r="CB87" i="65"/>
  <c r="BX87" i="65"/>
  <c r="BO87" i="65"/>
  <c r="BJ87" i="65"/>
  <c r="BF87" i="65"/>
  <c r="BB87" i="65"/>
  <c r="AS87" i="65"/>
  <c r="AN87" i="65"/>
  <c r="AJ87" i="65"/>
  <c r="AF87" i="65"/>
  <c r="W87" i="65"/>
  <c r="S87" i="65"/>
  <c r="O87" i="65"/>
  <c r="K87" i="65"/>
  <c r="C87" i="65"/>
  <c r="DB86" i="65"/>
  <c r="CX86" i="65"/>
  <c r="CT86" i="65"/>
  <c r="CK86" i="65"/>
  <c r="CF86" i="65"/>
  <c r="CB86" i="65"/>
  <c r="BX86" i="65"/>
  <c r="BO86" i="65"/>
  <c r="BJ86" i="65"/>
  <c r="BF86" i="65"/>
  <c r="BB86" i="65"/>
  <c r="AS86" i="65"/>
  <c r="AN86" i="65"/>
  <c r="AJ86" i="65"/>
  <c r="AF86" i="65"/>
  <c r="W86" i="65"/>
  <c r="S86" i="65"/>
  <c r="O86" i="65"/>
  <c r="K86" i="65"/>
  <c r="C86" i="65"/>
  <c r="DB85" i="65"/>
  <c r="CX85" i="65"/>
  <c r="CT85" i="65"/>
  <c r="CO85" i="65"/>
  <c r="CK85" i="65"/>
  <c r="CF85" i="65"/>
  <c r="CB85" i="65"/>
  <c r="BX85" i="65"/>
  <c r="BS85" i="65"/>
  <c r="BO85" i="65"/>
  <c r="BJ85" i="65"/>
  <c r="BF85" i="65"/>
  <c r="BB85" i="65"/>
  <c r="AW85" i="65"/>
  <c r="AS85" i="65"/>
  <c r="AN85" i="65"/>
  <c r="AJ85" i="65"/>
  <c r="AF85" i="65"/>
  <c r="AA85" i="65"/>
  <c r="W85" i="65"/>
  <c r="S85" i="65"/>
  <c r="O85" i="65"/>
  <c r="K85" i="65"/>
  <c r="G85" i="65"/>
  <c r="C85" i="65"/>
  <c r="DB84" i="65"/>
  <c r="CT84" i="65"/>
  <c r="CO84" i="65"/>
  <c r="CK84" i="65"/>
  <c r="CF84" i="65"/>
  <c r="CB84" i="65"/>
  <c r="BX84" i="65"/>
  <c r="BS84" i="65"/>
  <c r="BO84" i="65"/>
  <c r="BJ84" i="65"/>
  <c r="BF84" i="65"/>
  <c r="BB84" i="65"/>
  <c r="AW84" i="65"/>
  <c r="AS84" i="65"/>
  <c r="AN84" i="65"/>
  <c r="AJ84" i="65"/>
  <c r="AF84" i="65"/>
  <c r="AA84" i="65"/>
  <c r="W84" i="65"/>
  <c r="S84" i="65"/>
  <c r="O84" i="65"/>
  <c r="K84" i="65"/>
  <c r="G84" i="65"/>
  <c r="C84" i="65"/>
  <c r="DB83" i="65"/>
  <c r="CX83" i="65"/>
  <c r="CT83" i="65"/>
  <c r="CO83" i="65"/>
  <c r="CK83" i="65"/>
  <c r="CF83" i="65"/>
  <c r="CB83" i="65"/>
  <c r="BX83" i="65"/>
  <c r="BS83" i="65"/>
  <c r="BO83" i="65"/>
  <c r="BJ83" i="65"/>
  <c r="BF83" i="65"/>
  <c r="BB83" i="65"/>
  <c r="AW83" i="65"/>
  <c r="AS83" i="65"/>
  <c r="AN83" i="65"/>
  <c r="AJ83" i="65"/>
  <c r="AF83" i="65"/>
  <c r="AA83" i="65"/>
  <c r="W83" i="65"/>
  <c r="S83" i="65"/>
  <c r="O83" i="65"/>
  <c r="K83" i="65"/>
  <c r="G83" i="65"/>
  <c r="C83" i="65"/>
  <c r="AN74" i="65"/>
  <c r="AN73" i="65"/>
  <c r="AN72" i="65"/>
  <c r="AN71" i="65"/>
  <c r="AN70" i="65"/>
  <c r="AV69" i="65"/>
  <c r="AN69" i="65"/>
  <c r="AV68" i="65"/>
  <c r="AN68" i="65"/>
  <c r="K68" i="65"/>
  <c r="AV67" i="65"/>
  <c r="AN67" i="65"/>
  <c r="K67" i="65"/>
  <c r="AV66" i="65"/>
  <c r="AN66" i="65"/>
  <c r="AJ66" i="65"/>
  <c r="K66" i="65"/>
  <c r="AV65" i="65"/>
  <c r="AN65" i="65"/>
  <c r="AJ65" i="65"/>
  <c r="X65" i="65"/>
  <c r="K65" i="65"/>
  <c r="AV64" i="65"/>
  <c r="AN64" i="65"/>
  <c r="AJ64" i="65"/>
  <c r="X64" i="65"/>
  <c r="K64" i="65"/>
  <c r="AV63" i="65"/>
  <c r="AN63" i="65"/>
  <c r="AJ63" i="65"/>
  <c r="X63" i="65"/>
  <c r="K63" i="65"/>
  <c r="AZ62" i="65"/>
  <c r="AV62" i="65"/>
  <c r="AR62" i="65"/>
  <c r="AN62" i="65"/>
  <c r="AJ62" i="65"/>
  <c r="X62" i="65"/>
  <c r="K62" i="65"/>
  <c r="G62" i="65"/>
  <c r="C62" i="65"/>
  <c r="AZ61" i="65"/>
  <c r="AV61" i="65"/>
  <c r="AR61" i="65"/>
  <c r="AN61" i="65"/>
  <c r="AJ61" i="65"/>
  <c r="X61" i="65"/>
  <c r="K61" i="65"/>
  <c r="G61" i="65"/>
  <c r="C61" i="65"/>
  <c r="AZ60" i="65"/>
  <c r="AV60" i="65"/>
  <c r="AR60" i="65"/>
  <c r="AN60" i="65"/>
  <c r="AJ60" i="65"/>
  <c r="X60" i="65"/>
  <c r="K60" i="65"/>
  <c r="G60" i="65"/>
  <c r="C60" i="65"/>
  <c r="AZ59" i="65"/>
  <c r="AV59" i="65"/>
  <c r="AR59" i="65"/>
  <c r="AN59" i="65"/>
  <c r="AJ59" i="65"/>
  <c r="AF59" i="65"/>
  <c r="X59" i="65"/>
  <c r="O59" i="65"/>
  <c r="K59" i="65"/>
  <c r="G59" i="65"/>
  <c r="C59" i="65"/>
  <c r="AZ58" i="65"/>
  <c r="AV58" i="65"/>
  <c r="AR58" i="65"/>
  <c r="AN58" i="65"/>
  <c r="AJ58" i="65"/>
  <c r="AF58" i="65"/>
  <c r="X58" i="65"/>
  <c r="O58" i="65"/>
  <c r="K58" i="65"/>
  <c r="G58" i="65"/>
  <c r="C58" i="65"/>
  <c r="AZ57" i="65"/>
  <c r="AV57" i="65"/>
  <c r="AR57" i="65"/>
  <c r="AN57" i="65"/>
  <c r="AJ57" i="65"/>
  <c r="AF57" i="65"/>
  <c r="X57" i="65"/>
  <c r="O57" i="65"/>
  <c r="K57" i="65"/>
  <c r="G57" i="65"/>
  <c r="C57" i="65"/>
  <c r="BD56" i="65"/>
  <c r="AZ56" i="65"/>
  <c r="AV56" i="65"/>
  <c r="AR56" i="65"/>
  <c r="AN56" i="65"/>
  <c r="AJ56" i="65"/>
  <c r="AF56" i="65"/>
  <c r="AB56" i="65"/>
  <c r="X56" i="65"/>
  <c r="O56" i="65"/>
  <c r="K56" i="65"/>
  <c r="G56" i="65"/>
  <c r="C56" i="65"/>
  <c r="BD55" i="65"/>
  <c r="AZ55" i="65"/>
  <c r="AV55" i="65"/>
  <c r="AR55" i="65"/>
  <c r="AN55" i="65"/>
  <c r="AJ55" i="65"/>
  <c r="AF55" i="65"/>
  <c r="AB55" i="65"/>
  <c r="X55" i="65"/>
  <c r="O55" i="65"/>
  <c r="K55" i="65"/>
  <c r="G55" i="65"/>
  <c r="C55" i="65"/>
  <c r="BD54" i="65"/>
  <c r="AZ54" i="65"/>
  <c r="AV54" i="65"/>
  <c r="AR54" i="65"/>
  <c r="AN54" i="65"/>
  <c r="AJ54" i="65"/>
  <c r="AF54" i="65"/>
  <c r="AB54" i="65"/>
  <c r="X54" i="65"/>
  <c r="S54" i="65"/>
  <c r="O54" i="65"/>
  <c r="K54" i="65"/>
  <c r="G54" i="65"/>
  <c r="C54" i="65"/>
  <c r="BH53" i="65"/>
  <c r="BD53" i="65"/>
  <c r="AZ53" i="65"/>
  <c r="AV53" i="65"/>
  <c r="AR53" i="65"/>
  <c r="AN53" i="65"/>
  <c r="AJ53" i="65"/>
  <c r="AF53" i="65"/>
  <c r="AB53" i="65"/>
  <c r="X53" i="65"/>
  <c r="S53" i="65"/>
  <c r="O53" i="65"/>
  <c r="K53" i="65"/>
  <c r="G53" i="65"/>
  <c r="C53" i="65"/>
  <c r="BH52" i="65"/>
  <c r="BD52" i="65"/>
  <c r="AZ52" i="65"/>
  <c r="AV52" i="65"/>
  <c r="AR52" i="65"/>
  <c r="AN52" i="65"/>
  <c r="AJ52" i="65"/>
  <c r="AF52" i="65"/>
  <c r="AB52" i="65"/>
  <c r="X52" i="65"/>
  <c r="S52" i="65"/>
  <c r="O52" i="65"/>
  <c r="K52" i="65"/>
  <c r="G52" i="65"/>
  <c r="C52" i="65"/>
  <c r="BH51" i="65"/>
  <c r="BD51" i="65"/>
  <c r="AZ51" i="65"/>
  <c r="AV51" i="65"/>
  <c r="AR51" i="65"/>
  <c r="AN51" i="65"/>
  <c r="AJ51" i="65"/>
  <c r="AF51" i="65"/>
  <c r="AB51" i="65"/>
  <c r="X51" i="65"/>
  <c r="S51" i="65"/>
  <c r="O51" i="65"/>
  <c r="K51" i="65"/>
  <c r="G51" i="65"/>
  <c r="C51" i="65"/>
  <c r="AA45" i="65"/>
  <c r="AA44" i="65"/>
  <c r="AA43" i="65"/>
  <c r="AA42" i="65"/>
  <c r="K42" i="65"/>
  <c r="AA41" i="65"/>
  <c r="S41" i="65"/>
  <c r="K41" i="65"/>
  <c r="C41" i="65"/>
  <c r="AA40" i="65"/>
  <c r="S40" i="65"/>
  <c r="T40" i="65" s="1"/>
  <c r="P40" i="65"/>
  <c r="K40" i="65"/>
  <c r="C40" i="65"/>
  <c r="AM39" i="65"/>
  <c r="AI39" i="65"/>
  <c r="AE39" i="65"/>
  <c r="AA39" i="65"/>
  <c r="S39" i="65"/>
  <c r="T39" i="65" s="1"/>
  <c r="P39" i="65"/>
  <c r="K39" i="65"/>
  <c r="C39" i="65"/>
  <c r="AQ38" i="65"/>
  <c r="AM38" i="65"/>
  <c r="AI38" i="65"/>
  <c r="AE38" i="65"/>
  <c r="AA38" i="65"/>
  <c r="W38" i="65"/>
  <c r="S38" i="65"/>
  <c r="T38" i="65" s="1"/>
  <c r="P38" i="65"/>
  <c r="K38" i="65"/>
  <c r="C38" i="65"/>
  <c r="AQ37" i="65"/>
  <c r="AM37" i="65"/>
  <c r="AI37" i="65"/>
  <c r="AE37" i="65"/>
  <c r="AA37" i="65"/>
  <c r="W37" i="65"/>
  <c r="S37" i="65"/>
  <c r="T37" i="65" s="1"/>
  <c r="P37" i="65"/>
  <c r="K37" i="65"/>
  <c r="G37" i="65"/>
  <c r="C37" i="65"/>
  <c r="AQ36" i="65"/>
  <c r="AM36" i="65"/>
  <c r="AI36" i="65"/>
  <c r="AE36" i="65"/>
  <c r="AA36" i="65"/>
  <c r="W36" i="65"/>
  <c r="S36" i="65"/>
  <c r="T36" i="65" s="1"/>
  <c r="P36" i="65"/>
  <c r="K36" i="65"/>
  <c r="G36" i="65"/>
  <c r="C36" i="65"/>
  <c r="C103" i="63"/>
  <c r="C102" i="63"/>
  <c r="CT100" i="63"/>
  <c r="CK100" i="63"/>
  <c r="BX100" i="63"/>
  <c r="BO100" i="63"/>
  <c r="BB100" i="63"/>
  <c r="AS100" i="63"/>
  <c r="AF100" i="63"/>
  <c r="W100" i="63"/>
  <c r="K100" i="63"/>
  <c r="CT99" i="63"/>
  <c r="CK99" i="63"/>
  <c r="BX99" i="63"/>
  <c r="BO99" i="63"/>
  <c r="BB99" i="63"/>
  <c r="AS99" i="63"/>
  <c r="AF99" i="63"/>
  <c r="W99" i="63"/>
  <c r="K99" i="63"/>
  <c r="CT98" i="63"/>
  <c r="BX98" i="63"/>
  <c r="BB98" i="63"/>
  <c r="AF98" i="63"/>
  <c r="K98" i="63"/>
  <c r="CT97" i="63"/>
  <c r="BX97" i="63"/>
  <c r="BB97" i="63"/>
  <c r="AF97" i="63"/>
  <c r="K97" i="63"/>
  <c r="C97" i="63"/>
  <c r="CT96" i="63"/>
  <c r="BX96" i="63"/>
  <c r="BS96" i="63"/>
  <c r="BB96" i="63"/>
  <c r="AW96" i="63"/>
  <c r="AF96" i="63"/>
  <c r="AA96" i="63"/>
  <c r="K96" i="63"/>
  <c r="C96" i="63"/>
  <c r="CT95" i="63"/>
  <c r="CO95" i="63"/>
  <c r="BX95" i="63"/>
  <c r="BS95" i="63"/>
  <c r="BB95" i="63"/>
  <c r="AW95" i="63"/>
  <c r="AF95" i="63"/>
  <c r="AA95" i="63"/>
  <c r="K95" i="63"/>
  <c r="G95" i="63"/>
  <c r="DB94" i="63"/>
  <c r="CX94" i="63"/>
  <c r="CT94" i="63"/>
  <c r="CO94" i="63"/>
  <c r="CK94" i="63"/>
  <c r="CF94" i="63"/>
  <c r="CB94" i="63"/>
  <c r="BX94" i="63"/>
  <c r="BS94" i="63"/>
  <c r="BO94" i="63"/>
  <c r="BJ94" i="63"/>
  <c r="BF94" i="63"/>
  <c r="BB94" i="63"/>
  <c r="AW94" i="63"/>
  <c r="AS94" i="63"/>
  <c r="AN94" i="63"/>
  <c r="AJ94" i="63"/>
  <c r="AF94" i="63"/>
  <c r="AA94" i="63"/>
  <c r="W94" i="63"/>
  <c r="S94" i="63"/>
  <c r="O94" i="63"/>
  <c r="K94" i="63"/>
  <c r="G94" i="63"/>
  <c r="DB93" i="63"/>
  <c r="CX93" i="63"/>
  <c r="CT93" i="63"/>
  <c r="CO93" i="63"/>
  <c r="CK93" i="63"/>
  <c r="CF93" i="63"/>
  <c r="CB93" i="63"/>
  <c r="BX93" i="63"/>
  <c r="BS93" i="63"/>
  <c r="BO93" i="63"/>
  <c r="BJ93" i="63"/>
  <c r="BF93" i="63"/>
  <c r="BB93" i="63"/>
  <c r="AW93" i="63"/>
  <c r="AS93" i="63"/>
  <c r="AN93" i="63"/>
  <c r="AJ93" i="63"/>
  <c r="AF93" i="63"/>
  <c r="AA93" i="63"/>
  <c r="W93" i="63"/>
  <c r="S93" i="63"/>
  <c r="O93" i="63"/>
  <c r="K93" i="63"/>
  <c r="G93" i="63"/>
  <c r="DB92" i="63"/>
  <c r="CX92" i="63"/>
  <c r="CT92" i="63"/>
  <c r="CO92" i="63"/>
  <c r="CF92" i="63"/>
  <c r="CB92" i="63"/>
  <c r="BX92" i="63"/>
  <c r="BJ92" i="63"/>
  <c r="BF92" i="63"/>
  <c r="BB92" i="63"/>
  <c r="AN92" i="63"/>
  <c r="AJ92" i="63"/>
  <c r="AF92" i="63"/>
  <c r="S92" i="63"/>
  <c r="O92" i="63"/>
  <c r="K92" i="63"/>
  <c r="G92" i="63"/>
  <c r="DB91" i="63"/>
  <c r="CX91" i="63"/>
  <c r="CT91" i="63"/>
  <c r="CF91" i="63"/>
  <c r="CB91" i="63"/>
  <c r="BX91" i="63"/>
  <c r="BJ91" i="63"/>
  <c r="BF91" i="63"/>
  <c r="BB91" i="63"/>
  <c r="AN91" i="63"/>
  <c r="AJ91" i="63"/>
  <c r="AF91" i="63"/>
  <c r="S91" i="63"/>
  <c r="O91" i="63"/>
  <c r="K91" i="63"/>
  <c r="DB90" i="63"/>
  <c r="CX90" i="63"/>
  <c r="CT90" i="63"/>
  <c r="CF90" i="63"/>
  <c r="CB90" i="63"/>
  <c r="BX90" i="63"/>
  <c r="BJ90" i="63"/>
  <c r="BF90" i="63"/>
  <c r="BB90" i="63"/>
  <c r="AN90" i="63"/>
  <c r="AJ90" i="63"/>
  <c r="AF90" i="63"/>
  <c r="S90" i="63"/>
  <c r="O90" i="63"/>
  <c r="K90" i="63"/>
  <c r="DB89" i="63"/>
  <c r="CX89" i="63"/>
  <c r="CT89" i="63"/>
  <c r="CF89" i="63"/>
  <c r="CB89" i="63"/>
  <c r="BX89" i="63"/>
  <c r="BJ89" i="63"/>
  <c r="BF89" i="63"/>
  <c r="BB89" i="63"/>
  <c r="AN89" i="63"/>
  <c r="AJ89" i="63"/>
  <c r="AF89" i="63"/>
  <c r="S89" i="63"/>
  <c r="O89" i="63"/>
  <c r="K89" i="63"/>
  <c r="DB88" i="63"/>
  <c r="CX88" i="63"/>
  <c r="CT88" i="63"/>
  <c r="CK88" i="63"/>
  <c r="CF88" i="63"/>
  <c r="CB88" i="63"/>
  <c r="BX88" i="63"/>
  <c r="BO88" i="63"/>
  <c r="BJ88" i="63"/>
  <c r="BF88" i="63"/>
  <c r="BB88" i="63"/>
  <c r="AS88" i="63"/>
  <c r="AN88" i="63"/>
  <c r="AJ88" i="63"/>
  <c r="AF88" i="63"/>
  <c r="W88" i="63"/>
  <c r="S88" i="63"/>
  <c r="O88" i="63"/>
  <c r="K88" i="63"/>
  <c r="C88" i="63"/>
  <c r="DB87" i="63"/>
  <c r="CX87" i="63"/>
  <c r="CT87" i="63"/>
  <c r="CK87" i="63"/>
  <c r="CF87" i="63"/>
  <c r="CB87" i="63"/>
  <c r="BX87" i="63"/>
  <c r="BO87" i="63"/>
  <c r="BJ87" i="63"/>
  <c r="BF87" i="63"/>
  <c r="BB87" i="63"/>
  <c r="AS87" i="63"/>
  <c r="AN87" i="63"/>
  <c r="AJ87" i="63"/>
  <c r="AF87" i="63"/>
  <c r="W87" i="63"/>
  <c r="S87" i="63"/>
  <c r="O87" i="63"/>
  <c r="K87" i="63"/>
  <c r="C87" i="63"/>
  <c r="DB86" i="63"/>
  <c r="CX86" i="63"/>
  <c r="CT86" i="63"/>
  <c r="CK86" i="63"/>
  <c r="CF86" i="63"/>
  <c r="CB86" i="63"/>
  <c r="BX86" i="63"/>
  <c r="BO86" i="63"/>
  <c r="BJ86" i="63"/>
  <c r="BF86" i="63"/>
  <c r="BB86" i="63"/>
  <c r="AS86" i="63"/>
  <c r="AN86" i="63"/>
  <c r="AJ86" i="63"/>
  <c r="AF86" i="63"/>
  <c r="W86" i="63"/>
  <c r="S86" i="63"/>
  <c r="O86" i="63"/>
  <c r="K86" i="63"/>
  <c r="C86" i="63"/>
  <c r="DB85" i="63"/>
  <c r="CX85" i="63"/>
  <c r="CT85" i="63"/>
  <c r="CO85" i="63"/>
  <c r="CK85" i="63"/>
  <c r="CF85" i="63"/>
  <c r="CB85" i="63"/>
  <c r="BX85" i="63"/>
  <c r="BS85" i="63"/>
  <c r="BO85" i="63"/>
  <c r="BJ85" i="63"/>
  <c r="BF85" i="63"/>
  <c r="BB85" i="63"/>
  <c r="AW85" i="63"/>
  <c r="AS85" i="63"/>
  <c r="AN85" i="63"/>
  <c r="AJ85" i="63"/>
  <c r="AF85" i="63"/>
  <c r="AA85" i="63"/>
  <c r="W85" i="63"/>
  <c r="S85" i="63"/>
  <c r="O85" i="63"/>
  <c r="K85" i="63"/>
  <c r="G85" i="63"/>
  <c r="C85" i="63"/>
  <c r="DB84" i="63"/>
  <c r="CT84" i="63"/>
  <c r="CO84" i="63"/>
  <c r="CK84" i="63"/>
  <c r="CF84" i="63"/>
  <c r="CB84" i="63"/>
  <c r="BX84" i="63"/>
  <c r="BS84" i="63"/>
  <c r="BO84" i="63"/>
  <c r="BJ84" i="63"/>
  <c r="BF84" i="63"/>
  <c r="BB84" i="63"/>
  <c r="AW84" i="63"/>
  <c r="AS84" i="63"/>
  <c r="AN84" i="63"/>
  <c r="AJ84" i="63"/>
  <c r="AF84" i="63"/>
  <c r="AA84" i="63"/>
  <c r="W84" i="63"/>
  <c r="S84" i="63"/>
  <c r="O84" i="63"/>
  <c r="K84" i="63"/>
  <c r="G84" i="63"/>
  <c r="C84" i="63"/>
  <c r="DB83" i="63"/>
  <c r="CX83" i="63"/>
  <c r="CT83" i="63"/>
  <c r="CO83" i="63"/>
  <c r="CK83" i="63"/>
  <c r="CF83" i="63"/>
  <c r="CB83" i="63"/>
  <c r="BX83" i="63"/>
  <c r="BS83" i="63"/>
  <c r="BO83" i="63"/>
  <c r="BJ83" i="63"/>
  <c r="BF83" i="63"/>
  <c r="BB83" i="63"/>
  <c r="AW83" i="63"/>
  <c r="AS83" i="63"/>
  <c r="AN83" i="63"/>
  <c r="AJ83" i="63"/>
  <c r="AF83" i="63"/>
  <c r="AA83" i="63"/>
  <c r="W83" i="63"/>
  <c r="S83" i="63"/>
  <c r="O83" i="63"/>
  <c r="K83" i="63"/>
  <c r="G83" i="63"/>
  <c r="C83" i="63"/>
  <c r="AN74" i="63"/>
  <c r="AN73" i="63"/>
  <c r="AN72" i="63"/>
  <c r="AN71" i="63"/>
  <c r="AN70" i="63"/>
  <c r="AV69" i="63"/>
  <c r="AN69" i="63"/>
  <c r="AV68" i="63"/>
  <c r="AN68" i="63"/>
  <c r="K68" i="63"/>
  <c r="AV67" i="63"/>
  <c r="AN67" i="63"/>
  <c r="K67" i="63"/>
  <c r="AV66" i="63"/>
  <c r="AN66" i="63"/>
  <c r="AJ66" i="63"/>
  <c r="K66" i="63"/>
  <c r="AV65" i="63"/>
  <c r="AN65" i="63"/>
  <c r="AJ65" i="63"/>
  <c r="X65" i="63"/>
  <c r="K65" i="63"/>
  <c r="AV64" i="63"/>
  <c r="AN64" i="63"/>
  <c r="AJ64" i="63"/>
  <c r="X64" i="63"/>
  <c r="K64" i="63"/>
  <c r="AV63" i="63"/>
  <c r="AN63" i="63"/>
  <c r="AJ63" i="63"/>
  <c r="X63" i="63"/>
  <c r="K63" i="63"/>
  <c r="AZ62" i="63"/>
  <c r="AV62" i="63"/>
  <c r="AR62" i="63"/>
  <c r="AN62" i="63"/>
  <c r="AJ62" i="63"/>
  <c r="X62" i="63"/>
  <c r="K62" i="63"/>
  <c r="G62" i="63"/>
  <c r="C62" i="63"/>
  <c r="AZ61" i="63"/>
  <c r="AV61" i="63"/>
  <c r="AR61" i="63"/>
  <c r="AN61" i="63"/>
  <c r="AJ61" i="63"/>
  <c r="X61" i="63"/>
  <c r="K61" i="63"/>
  <c r="G61" i="63"/>
  <c r="C61" i="63"/>
  <c r="AZ60" i="63"/>
  <c r="AV60" i="63"/>
  <c r="AR60" i="63"/>
  <c r="AN60" i="63"/>
  <c r="AJ60" i="63"/>
  <c r="X60" i="63"/>
  <c r="K60" i="63"/>
  <c r="G60" i="63"/>
  <c r="C60" i="63"/>
  <c r="AZ59" i="63"/>
  <c r="AV59" i="63"/>
  <c r="AR59" i="63"/>
  <c r="AN59" i="63"/>
  <c r="AJ59" i="63"/>
  <c r="AF59" i="63"/>
  <c r="X59" i="63"/>
  <c r="O59" i="63"/>
  <c r="K59" i="63"/>
  <c r="G59" i="63"/>
  <c r="C59" i="63"/>
  <c r="AZ58" i="63"/>
  <c r="AV58" i="63"/>
  <c r="AR58" i="63"/>
  <c r="AN58" i="63"/>
  <c r="AJ58" i="63"/>
  <c r="AF58" i="63"/>
  <c r="X58" i="63"/>
  <c r="O58" i="63"/>
  <c r="K58" i="63"/>
  <c r="G58" i="63"/>
  <c r="C58" i="63"/>
  <c r="AZ57" i="63"/>
  <c r="AV57" i="63"/>
  <c r="AR57" i="63"/>
  <c r="AN57" i="63"/>
  <c r="AJ57" i="63"/>
  <c r="AF57" i="63"/>
  <c r="X57" i="63"/>
  <c r="O57" i="63"/>
  <c r="K57" i="63"/>
  <c r="G57" i="63"/>
  <c r="C57" i="63"/>
  <c r="BD56" i="63"/>
  <c r="AZ56" i="63"/>
  <c r="AV56" i="63"/>
  <c r="AR56" i="63"/>
  <c r="AN56" i="63"/>
  <c r="AJ56" i="63"/>
  <c r="AF56" i="63"/>
  <c r="AB56" i="63"/>
  <c r="X56" i="63"/>
  <c r="O56" i="63"/>
  <c r="K56" i="63"/>
  <c r="G56" i="63"/>
  <c r="C56" i="63"/>
  <c r="BD55" i="63"/>
  <c r="AZ55" i="63"/>
  <c r="AV55" i="63"/>
  <c r="AR55" i="63"/>
  <c r="AN55" i="63"/>
  <c r="AJ55" i="63"/>
  <c r="AF55" i="63"/>
  <c r="AB55" i="63"/>
  <c r="X55" i="63"/>
  <c r="O55" i="63"/>
  <c r="K55" i="63"/>
  <c r="G55" i="63"/>
  <c r="C55" i="63"/>
  <c r="BD54" i="63"/>
  <c r="AZ54" i="63"/>
  <c r="AV54" i="63"/>
  <c r="AR54" i="63"/>
  <c r="AN54" i="63"/>
  <c r="AJ54" i="63"/>
  <c r="AF54" i="63"/>
  <c r="AB54" i="63"/>
  <c r="X54" i="63"/>
  <c r="S54" i="63"/>
  <c r="O54" i="63"/>
  <c r="K54" i="63"/>
  <c r="G54" i="63"/>
  <c r="C54" i="63"/>
  <c r="BH53" i="63"/>
  <c r="BD53" i="63"/>
  <c r="AZ53" i="63"/>
  <c r="AV53" i="63"/>
  <c r="AR53" i="63"/>
  <c r="AN53" i="63"/>
  <c r="AJ53" i="63"/>
  <c r="AF53" i="63"/>
  <c r="AB53" i="63"/>
  <c r="X53" i="63"/>
  <c r="S53" i="63"/>
  <c r="O53" i="63"/>
  <c r="K53" i="63"/>
  <c r="G53" i="63"/>
  <c r="C53" i="63"/>
  <c r="BH52" i="63"/>
  <c r="BD52" i="63"/>
  <c r="AZ52" i="63"/>
  <c r="AV52" i="63"/>
  <c r="AR52" i="63"/>
  <c r="AN52" i="63"/>
  <c r="AJ52" i="63"/>
  <c r="AF52" i="63"/>
  <c r="AB52" i="63"/>
  <c r="X52" i="63"/>
  <c r="S52" i="63"/>
  <c r="O52" i="63"/>
  <c r="K52" i="63"/>
  <c r="G52" i="63"/>
  <c r="C52" i="63"/>
  <c r="BH51" i="63"/>
  <c r="BD51" i="63"/>
  <c r="AZ51" i="63"/>
  <c r="AV51" i="63"/>
  <c r="AR51" i="63"/>
  <c r="AN51" i="63"/>
  <c r="AJ51" i="63"/>
  <c r="AF51" i="63"/>
  <c r="AB51" i="63"/>
  <c r="X51" i="63"/>
  <c r="S51" i="63"/>
  <c r="O51" i="63"/>
  <c r="K51" i="63"/>
  <c r="G51" i="63"/>
  <c r="C51" i="63"/>
  <c r="AA45" i="63"/>
  <c r="AA44" i="63"/>
  <c r="AA43" i="63"/>
  <c r="AA42" i="63"/>
  <c r="K42" i="63"/>
  <c r="AA41" i="63"/>
  <c r="S41" i="63"/>
  <c r="K41" i="63"/>
  <c r="C41" i="63"/>
  <c r="AA40" i="63"/>
  <c r="S40" i="63"/>
  <c r="T40" i="63" s="1"/>
  <c r="P40" i="63"/>
  <c r="K40" i="63"/>
  <c r="C40" i="63"/>
  <c r="AM39" i="63"/>
  <c r="AI39" i="63"/>
  <c r="AE39" i="63"/>
  <c r="AA39" i="63"/>
  <c r="S39" i="63"/>
  <c r="T39" i="63" s="1"/>
  <c r="P39" i="63"/>
  <c r="K39" i="63"/>
  <c r="C39" i="63"/>
  <c r="AQ38" i="63"/>
  <c r="AM38" i="63"/>
  <c r="AI38" i="63"/>
  <c r="AE38" i="63"/>
  <c r="AA38" i="63"/>
  <c r="W38" i="63"/>
  <c r="S38" i="63"/>
  <c r="T38" i="63" s="1"/>
  <c r="P38" i="63"/>
  <c r="K38" i="63"/>
  <c r="C38" i="63"/>
  <c r="AQ37" i="63"/>
  <c r="AM37" i="63"/>
  <c r="AI37" i="63"/>
  <c r="AE37" i="63"/>
  <c r="AA37" i="63"/>
  <c r="W37" i="63"/>
  <c r="S37" i="63"/>
  <c r="T37" i="63" s="1"/>
  <c r="P37" i="63"/>
  <c r="K37" i="63"/>
  <c r="G37" i="63"/>
  <c r="C37" i="63"/>
  <c r="AQ36" i="63"/>
  <c r="AM36" i="63"/>
  <c r="AI36" i="63"/>
  <c r="AE36" i="63"/>
  <c r="AA36" i="63"/>
  <c r="W36" i="63"/>
  <c r="S36" i="63"/>
  <c r="T36" i="63" s="1"/>
  <c r="P36" i="63"/>
  <c r="K36" i="63"/>
  <c r="G36" i="63"/>
  <c r="C36" i="63"/>
  <c r="C103" i="61"/>
  <c r="C102" i="61"/>
  <c r="CT100" i="61"/>
  <c r="CK100" i="61"/>
  <c r="BX100" i="61"/>
  <c r="BO100" i="61"/>
  <c r="BB100" i="61"/>
  <c r="AS100" i="61"/>
  <c r="AF100" i="61"/>
  <c r="W100" i="61"/>
  <c r="K100" i="61"/>
  <c r="CT99" i="61"/>
  <c r="CK99" i="61"/>
  <c r="BX99" i="61"/>
  <c r="BO99" i="61"/>
  <c r="BB99" i="61"/>
  <c r="AS99" i="61"/>
  <c r="AF99" i="61"/>
  <c r="W99" i="61"/>
  <c r="K99" i="61"/>
  <c r="CT98" i="61"/>
  <c r="BX98" i="61"/>
  <c r="BB98" i="61"/>
  <c r="AF98" i="61"/>
  <c r="K98" i="61"/>
  <c r="CT97" i="61"/>
  <c r="BX97" i="61"/>
  <c r="BB97" i="61"/>
  <c r="AF97" i="61"/>
  <c r="K97" i="61"/>
  <c r="C97" i="61"/>
  <c r="CT96" i="61"/>
  <c r="BX96" i="61"/>
  <c r="BS96" i="61"/>
  <c r="BB96" i="61"/>
  <c r="AW96" i="61"/>
  <c r="AF96" i="61"/>
  <c r="AA96" i="61"/>
  <c r="K96" i="61"/>
  <c r="C96" i="61"/>
  <c r="CT95" i="61"/>
  <c r="CO95" i="61"/>
  <c r="BX95" i="61"/>
  <c r="BS95" i="61"/>
  <c r="BB95" i="61"/>
  <c r="AW95" i="61"/>
  <c r="AF95" i="61"/>
  <c r="AA95" i="61"/>
  <c r="K95" i="61"/>
  <c r="G95" i="61"/>
  <c r="DB94" i="61"/>
  <c r="CX94" i="61"/>
  <c r="CT94" i="61"/>
  <c r="CO94" i="61"/>
  <c r="CK94" i="61"/>
  <c r="CF94" i="61"/>
  <c r="CB94" i="61"/>
  <c r="BX94" i="61"/>
  <c r="BS94" i="61"/>
  <c r="BO94" i="61"/>
  <c r="BJ94" i="61"/>
  <c r="BF94" i="61"/>
  <c r="BB94" i="61"/>
  <c r="AW94" i="61"/>
  <c r="AS94" i="61"/>
  <c r="AN94" i="61"/>
  <c r="AJ94" i="61"/>
  <c r="AF94" i="61"/>
  <c r="AA94" i="61"/>
  <c r="W94" i="61"/>
  <c r="S94" i="61"/>
  <c r="O94" i="61"/>
  <c r="K94" i="61"/>
  <c r="G94" i="61"/>
  <c r="DB93" i="61"/>
  <c r="CX93" i="61"/>
  <c r="CT93" i="61"/>
  <c r="CO93" i="61"/>
  <c r="CK93" i="61"/>
  <c r="CF93" i="61"/>
  <c r="CB93" i="61"/>
  <c r="BX93" i="61"/>
  <c r="BS93" i="61"/>
  <c r="BO93" i="61"/>
  <c r="BJ93" i="61"/>
  <c r="BF93" i="61"/>
  <c r="BB93" i="61"/>
  <c r="AW93" i="61"/>
  <c r="AS93" i="61"/>
  <c r="AN93" i="61"/>
  <c r="AJ93" i="61"/>
  <c r="AF93" i="61"/>
  <c r="AA93" i="61"/>
  <c r="W93" i="61"/>
  <c r="S93" i="61"/>
  <c r="O93" i="61"/>
  <c r="K93" i="61"/>
  <c r="G93" i="61"/>
  <c r="DB92" i="61"/>
  <c r="CX92" i="61"/>
  <c r="CT92" i="61"/>
  <c r="CO92" i="61"/>
  <c r="CO96" i="61" s="1"/>
  <c r="CF92" i="61"/>
  <c r="CB92" i="61"/>
  <c r="BX92" i="61"/>
  <c r="BJ92" i="61"/>
  <c r="BF92" i="61"/>
  <c r="BB92" i="61"/>
  <c r="AN92" i="61"/>
  <c r="AJ92" i="61"/>
  <c r="AF92" i="61"/>
  <c r="S92" i="61"/>
  <c r="O92" i="61"/>
  <c r="K92" i="61"/>
  <c r="G92" i="61"/>
  <c r="DB91" i="61"/>
  <c r="CX91" i="61"/>
  <c r="CT91" i="61"/>
  <c r="CF91" i="61"/>
  <c r="CB91" i="61"/>
  <c r="BX91" i="61"/>
  <c r="BJ91" i="61"/>
  <c r="BF91" i="61"/>
  <c r="BB91" i="61"/>
  <c r="AN91" i="61"/>
  <c r="AJ91" i="61"/>
  <c r="AF91" i="61"/>
  <c r="S91" i="61"/>
  <c r="O91" i="61"/>
  <c r="K91" i="61"/>
  <c r="DB90" i="61"/>
  <c r="CX90" i="61"/>
  <c r="CT90" i="61"/>
  <c r="CF90" i="61"/>
  <c r="CB90" i="61"/>
  <c r="BX90" i="61"/>
  <c r="BJ90" i="61"/>
  <c r="BF90" i="61"/>
  <c r="BB90" i="61"/>
  <c r="AN90" i="61"/>
  <c r="AJ90" i="61"/>
  <c r="AF90" i="61"/>
  <c r="S90" i="61"/>
  <c r="O90" i="61"/>
  <c r="K90" i="61"/>
  <c r="DB89" i="61"/>
  <c r="CX89" i="61"/>
  <c r="CT89" i="61"/>
  <c r="CF89" i="61"/>
  <c r="CB89" i="61"/>
  <c r="BX89" i="61"/>
  <c r="BJ89" i="61"/>
  <c r="BF89" i="61"/>
  <c r="BB89" i="61"/>
  <c r="AN89" i="61"/>
  <c r="AJ89" i="61"/>
  <c r="AF89" i="61"/>
  <c r="S89" i="61"/>
  <c r="O89" i="61"/>
  <c r="K89" i="61"/>
  <c r="DB88" i="61"/>
  <c r="CX88" i="61"/>
  <c r="CT88" i="61"/>
  <c r="CK88" i="61"/>
  <c r="CF88" i="61"/>
  <c r="CB88" i="61"/>
  <c r="BX88" i="61"/>
  <c r="BO88" i="61"/>
  <c r="BJ88" i="61"/>
  <c r="BF88" i="61"/>
  <c r="BB88" i="61"/>
  <c r="AS88" i="61"/>
  <c r="AN88" i="61"/>
  <c r="AJ88" i="61"/>
  <c r="AF88" i="61"/>
  <c r="W88" i="61"/>
  <c r="S88" i="61"/>
  <c r="O88" i="61"/>
  <c r="K88" i="61"/>
  <c r="C88" i="61"/>
  <c r="DB87" i="61"/>
  <c r="CX87" i="61"/>
  <c r="CT87" i="61"/>
  <c r="CK87" i="61"/>
  <c r="CF87" i="61"/>
  <c r="CB87" i="61"/>
  <c r="BX87" i="61"/>
  <c r="BO87" i="61"/>
  <c r="BJ87" i="61"/>
  <c r="BF87" i="61"/>
  <c r="BB87" i="61"/>
  <c r="AS87" i="61"/>
  <c r="AN87" i="61"/>
  <c r="AJ87" i="61"/>
  <c r="AF87" i="61"/>
  <c r="W87" i="61"/>
  <c r="S87" i="61"/>
  <c r="O87" i="61"/>
  <c r="K87" i="61"/>
  <c r="C87" i="61"/>
  <c r="DB86" i="61"/>
  <c r="CX86" i="61"/>
  <c r="CT86" i="61"/>
  <c r="CK86" i="61"/>
  <c r="CF86" i="61"/>
  <c r="CB86" i="61"/>
  <c r="BX86" i="61"/>
  <c r="BO86" i="61"/>
  <c r="BJ86" i="61"/>
  <c r="BF86" i="61"/>
  <c r="BB86" i="61"/>
  <c r="AS86" i="61"/>
  <c r="AN86" i="61"/>
  <c r="AJ86" i="61"/>
  <c r="AF86" i="61"/>
  <c r="W86" i="61"/>
  <c r="S86" i="61"/>
  <c r="O86" i="61"/>
  <c r="K86" i="61"/>
  <c r="C86" i="61"/>
  <c r="DB85" i="61"/>
  <c r="CX85" i="61"/>
  <c r="CT85" i="61"/>
  <c r="CO85" i="61"/>
  <c r="CK85" i="61"/>
  <c r="CF85" i="61"/>
  <c r="CB85" i="61"/>
  <c r="BX85" i="61"/>
  <c r="BS85" i="61"/>
  <c r="BO85" i="61"/>
  <c r="BJ85" i="61"/>
  <c r="BF85" i="61"/>
  <c r="BB85" i="61"/>
  <c r="AW85" i="61"/>
  <c r="AS85" i="61"/>
  <c r="AN85" i="61"/>
  <c r="AJ85" i="61"/>
  <c r="AF85" i="61"/>
  <c r="AA85" i="61"/>
  <c r="W85" i="61"/>
  <c r="S85" i="61"/>
  <c r="O85" i="61"/>
  <c r="K85" i="61"/>
  <c r="G85" i="61"/>
  <c r="C85" i="61"/>
  <c r="DB84" i="61"/>
  <c r="CT84" i="61"/>
  <c r="CO84" i="61"/>
  <c r="CK84" i="61"/>
  <c r="CF84" i="61"/>
  <c r="CB84" i="61"/>
  <c r="BX84" i="61"/>
  <c r="BS84" i="61"/>
  <c r="BO84" i="61"/>
  <c r="BJ84" i="61"/>
  <c r="BF84" i="61"/>
  <c r="BB84" i="61"/>
  <c r="AW84" i="61"/>
  <c r="AS84" i="61"/>
  <c r="AN84" i="61"/>
  <c r="AJ84" i="61"/>
  <c r="AF84" i="61"/>
  <c r="AA84" i="61"/>
  <c r="W84" i="61"/>
  <c r="S84" i="61"/>
  <c r="O84" i="61"/>
  <c r="K84" i="61"/>
  <c r="G84" i="61"/>
  <c r="C84" i="61"/>
  <c r="DB83" i="61"/>
  <c r="CX83" i="61"/>
  <c r="CT83" i="61"/>
  <c r="CO83" i="61"/>
  <c r="CK83" i="61"/>
  <c r="CF83" i="61"/>
  <c r="CB83" i="61"/>
  <c r="BX83" i="61"/>
  <c r="BS83" i="61"/>
  <c r="BO83" i="61"/>
  <c r="BJ83" i="61"/>
  <c r="BF83" i="61"/>
  <c r="BB83" i="61"/>
  <c r="AW83" i="61"/>
  <c r="AS83" i="61"/>
  <c r="AN83" i="61"/>
  <c r="AJ83" i="61"/>
  <c r="AF83" i="61"/>
  <c r="AA83" i="61"/>
  <c r="W83" i="61"/>
  <c r="S83" i="61"/>
  <c r="O83" i="61"/>
  <c r="K83" i="61"/>
  <c r="G83" i="61"/>
  <c r="C83" i="61"/>
  <c r="AN74" i="61"/>
  <c r="AN73" i="61"/>
  <c r="AN72" i="61"/>
  <c r="AN71" i="61"/>
  <c r="AN70" i="61"/>
  <c r="AV69" i="61"/>
  <c r="AN69" i="61"/>
  <c r="AV68" i="61"/>
  <c r="AN68" i="61"/>
  <c r="K68" i="61"/>
  <c r="AV67" i="61"/>
  <c r="AN67" i="61"/>
  <c r="K67" i="61"/>
  <c r="AV66" i="61"/>
  <c r="AN66" i="61"/>
  <c r="AJ66" i="61"/>
  <c r="K66" i="61"/>
  <c r="AV65" i="61"/>
  <c r="AN65" i="61"/>
  <c r="AJ65" i="61"/>
  <c r="X65" i="61"/>
  <c r="K65" i="61"/>
  <c r="AV64" i="61"/>
  <c r="AN64" i="61"/>
  <c r="AJ64" i="61"/>
  <c r="X64" i="61"/>
  <c r="K64" i="61"/>
  <c r="AV63" i="61"/>
  <c r="AN63" i="61"/>
  <c r="AJ63" i="61"/>
  <c r="X63" i="61"/>
  <c r="K63" i="61"/>
  <c r="AZ62" i="61"/>
  <c r="AV62" i="61"/>
  <c r="AR62" i="61"/>
  <c r="AN62" i="61"/>
  <c r="AJ62" i="61"/>
  <c r="X62" i="61"/>
  <c r="K62" i="61"/>
  <c r="G62" i="61"/>
  <c r="C62" i="61"/>
  <c r="AZ61" i="61"/>
  <c r="AV61" i="61"/>
  <c r="AR61" i="61"/>
  <c r="AN61" i="61"/>
  <c r="AJ61" i="61"/>
  <c r="X61" i="61"/>
  <c r="K61" i="61"/>
  <c r="G61" i="61"/>
  <c r="C61" i="61"/>
  <c r="AZ60" i="61"/>
  <c r="AV60" i="61"/>
  <c r="AR60" i="61"/>
  <c r="AN60" i="61"/>
  <c r="AJ60" i="61"/>
  <c r="X60" i="61"/>
  <c r="K60" i="61"/>
  <c r="G60" i="61"/>
  <c r="C60" i="61"/>
  <c r="AZ59" i="61"/>
  <c r="AV59" i="61"/>
  <c r="AR59" i="61"/>
  <c r="AN59" i="61"/>
  <c r="AJ59" i="61"/>
  <c r="AF59" i="61"/>
  <c r="X59" i="61"/>
  <c r="O59" i="61"/>
  <c r="K59" i="61"/>
  <c r="G59" i="61"/>
  <c r="C59" i="61"/>
  <c r="AZ58" i="61"/>
  <c r="AV58" i="61"/>
  <c r="AR58" i="61"/>
  <c r="AN58" i="61"/>
  <c r="AJ58" i="61"/>
  <c r="AF58" i="61"/>
  <c r="X58" i="61"/>
  <c r="O58" i="61"/>
  <c r="K58" i="61"/>
  <c r="G58" i="61"/>
  <c r="C58" i="61"/>
  <c r="AZ57" i="61"/>
  <c r="AV57" i="61"/>
  <c r="AR57" i="61"/>
  <c r="AN57" i="61"/>
  <c r="AJ57" i="61"/>
  <c r="AF57" i="61"/>
  <c r="X57" i="61"/>
  <c r="O57" i="61"/>
  <c r="K57" i="61"/>
  <c r="G57" i="61"/>
  <c r="C57" i="61"/>
  <c r="BD56" i="61"/>
  <c r="AZ56" i="61"/>
  <c r="AV56" i="61"/>
  <c r="AR56" i="61"/>
  <c r="AN56" i="61"/>
  <c r="AJ56" i="61"/>
  <c r="AF56" i="61"/>
  <c r="AB56" i="61"/>
  <c r="X56" i="61"/>
  <c r="O56" i="61"/>
  <c r="K56" i="61"/>
  <c r="G56" i="61"/>
  <c r="C56" i="61"/>
  <c r="BD55" i="61"/>
  <c r="AZ55" i="61"/>
  <c r="AV55" i="61"/>
  <c r="AR55" i="61"/>
  <c r="AN55" i="61"/>
  <c r="AJ55" i="61"/>
  <c r="AF55" i="61"/>
  <c r="AB55" i="61"/>
  <c r="X55" i="61"/>
  <c r="O55" i="61"/>
  <c r="K55" i="61"/>
  <c r="G55" i="61"/>
  <c r="C55" i="61"/>
  <c r="BD54" i="61"/>
  <c r="AZ54" i="61"/>
  <c r="AV54" i="61"/>
  <c r="AR54" i="61"/>
  <c r="AN54" i="61"/>
  <c r="AJ54" i="61"/>
  <c r="AF54" i="61"/>
  <c r="AB54" i="61"/>
  <c r="X54" i="61"/>
  <c r="S54" i="61"/>
  <c r="O54" i="61"/>
  <c r="K54" i="61"/>
  <c r="G54" i="61"/>
  <c r="C54" i="61"/>
  <c r="BH53" i="61"/>
  <c r="BD53" i="61"/>
  <c r="AZ53" i="61"/>
  <c r="AV53" i="61"/>
  <c r="AR53" i="61"/>
  <c r="AN53" i="61"/>
  <c r="AJ53" i="61"/>
  <c r="AF53" i="61"/>
  <c r="AB53" i="61"/>
  <c r="X53" i="61"/>
  <c r="S53" i="61"/>
  <c r="O53" i="61"/>
  <c r="K53" i="61"/>
  <c r="G53" i="61"/>
  <c r="C53" i="61"/>
  <c r="BH52" i="61"/>
  <c r="BD52" i="61"/>
  <c r="AZ52" i="61"/>
  <c r="AV52" i="61"/>
  <c r="AR52" i="61"/>
  <c r="AN52" i="61"/>
  <c r="AJ52" i="61"/>
  <c r="AF52" i="61"/>
  <c r="AB52" i="61"/>
  <c r="X52" i="61"/>
  <c r="S52" i="61"/>
  <c r="O52" i="61"/>
  <c r="K52" i="61"/>
  <c r="G52" i="61"/>
  <c r="C52" i="61"/>
  <c r="BH51" i="61"/>
  <c r="BD51" i="61"/>
  <c r="AZ51" i="61"/>
  <c r="AV51" i="61"/>
  <c r="AR51" i="61"/>
  <c r="AN51" i="61"/>
  <c r="AJ51" i="61"/>
  <c r="AF51" i="61"/>
  <c r="AB51" i="61"/>
  <c r="X51" i="61"/>
  <c r="S51" i="61"/>
  <c r="O51" i="61"/>
  <c r="K51" i="61"/>
  <c r="G51" i="61"/>
  <c r="C51" i="61"/>
  <c r="AA45" i="61"/>
  <c r="AA44" i="61"/>
  <c r="AA43" i="61"/>
  <c r="AA42" i="61"/>
  <c r="K42" i="61"/>
  <c r="AA41" i="61"/>
  <c r="S41" i="61"/>
  <c r="K41" i="61"/>
  <c r="C41" i="61"/>
  <c r="AA40" i="61"/>
  <c r="S40" i="61"/>
  <c r="T40" i="61" s="1"/>
  <c r="P40" i="61"/>
  <c r="K40" i="61"/>
  <c r="C40" i="61"/>
  <c r="AM39" i="61"/>
  <c r="AI39" i="61"/>
  <c r="AE39" i="61"/>
  <c r="AA39" i="61"/>
  <c r="S39" i="61"/>
  <c r="T39" i="61" s="1"/>
  <c r="P39" i="61"/>
  <c r="K39" i="61"/>
  <c r="C39" i="61"/>
  <c r="AQ38" i="61"/>
  <c r="AM38" i="61"/>
  <c r="AI38" i="61"/>
  <c r="AE38" i="61"/>
  <c r="AA38" i="61"/>
  <c r="W38" i="61"/>
  <c r="S38" i="61"/>
  <c r="T38" i="61" s="1"/>
  <c r="P38" i="61"/>
  <c r="K38" i="61"/>
  <c r="C38" i="61"/>
  <c r="AQ37" i="61"/>
  <c r="AM37" i="61"/>
  <c r="AI37" i="61"/>
  <c r="AE37" i="61"/>
  <c r="AA37" i="61"/>
  <c r="W37" i="61"/>
  <c r="S37" i="61"/>
  <c r="T37" i="61" s="1"/>
  <c r="P37" i="61"/>
  <c r="K37" i="61"/>
  <c r="G37" i="61"/>
  <c r="C37" i="61"/>
  <c r="AQ36" i="61"/>
  <c r="AM36" i="61"/>
  <c r="AI36" i="61"/>
  <c r="AE36" i="61"/>
  <c r="AA36" i="61"/>
  <c r="W36" i="61"/>
  <c r="S36" i="61"/>
  <c r="T36" i="61" s="1"/>
  <c r="P36" i="61"/>
  <c r="K36" i="61"/>
  <c r="G36" i="61"/>
  <c r="C36" i="61"/>
  <c r="C103" i="59"/>
  <c r="C102" i="59"/>
  <c r="CT100" i="59"/>
  <c r="CK100" i="59"/>
  <c r="BX100" i="59"/>
  <c r="BO100" i="59"/>
  <c r="BB100" i="59"/>
  <c r="AS100" i="59"/>
  <c r="AF100" i="59"/>
  <c r="W100" i="59"/>
  <c r="K100" i="59"/>
  <c r="CT99" i="59"/>
  <c r="CK99" i="59"/>
  <c r="BX99" i="59"/>
  <c r="BO99" i="59"/>
  <c r="BB99" i="59"/>
  <c r="AS99" i="59"/>
  <c r="AF99" i="59"/>
  <c r="W99" i="59"/>
  <c r="K99" i="59"/>
  <c r="CT98" i="59"/>
  <c r="BX98" i="59"/>
  <c r="BB98" i="59"/>
  <c r="AF98" i="59"/>
  <c r="K98" i="59"/>
  <c r="CT97" i="59"/>
  <c r="BX97" i="59"/>
  <c r="BB97" i="59"/>
  <c r="AF97" i="59"/>
  <c r="K97" i="59"/>
  <c r="C97" i="59"/>
  <c r="CT96" i="59"/>
  <c r="BX96" i="59"/>
  <c r="BS96" i="59"/>
  <c r="BB96" i="59"/>
  <c r="AW96" i="59"/>
  <c r="AF96" i="59"/>
  <c r="AA96" i="59"/>
  <c r="K96" i="59"/>
  <c r="C96" i="59"/>
  <c r="CT95" i="59"/>
  <c r="CO95" i="59"/>
  <c r="BX95" i="59"/>
  <c r="BS95" i="59"/>
  <c r="BB95" i="59"/>
  <c r="AW95" i="59"/>
  <c r="AF95" i="59"/>
  <c r="AA95" i="59"/>
  <c r="K95" i="59"/>
  <c r="G95" i="59"/>
  <c r="DB94" i="59"/>
  <c r="CX94" i="59"/>
  <c r="CT94" i="59"/>
  <c r="CO94" i="59"/>
  <c r="CK94" i="59"/>
  <c r="CF94" i="59"/>
  <c r="CB94" i="59"/>
  <c r="BX94" i="59"/>
  <c r="BS94" i="59"/>
  <c r="BO94" i="59"/>
  <c r="BJ94" i="59"/>
  <c r="BF94" i="59"/>
  <c r="BB94" i="59"/>
  <c r="AW94" i="59"/>
  <c r="AS94" i="59"/>
  <c r="AN94" i="59"/>
  <c r="AJ94" i="59"/>
  <c r="AF94" i="59"/>
  <c r="AA94" i="59"/>
  <c r="W94" i="59"/>
  <c r="S94" i="59"/>
  <c r="O94" i="59"/>
  <c r="K94" i="59"/>
  <c r="G94" i="59"/>
  <c r="DB93" i="59"/>
  <c r="CX93" i="59"/>
  <c r="CT93" i="59"/>
  <c r="CO93" i="59"/>
  <c r="CK93" i="59"/>
  <c r="CF93" i="59"/>
  <c r="CB93" i="59"/>
  <c r="BX93" i="59"/>
  <c r="BS93" i="59"/>
  <c r="BO93" i="59"/>
  <c r="BJ93" i="59"/>
  <c r="BF93" i="59"/>
  <c r="BB93" i="59"/>
  <c r="AW93" i="59"/>
  <c r="AS93" i="59"/>
  <c r="AN93" i="59"/>
  <c r="AJ93" i="59"/>
  <c r="AF93" i="59"/>
  <c r="AA93" i="59"/>
  <c r="W93" i="59"/>
  <c r="S93" i="59"/>
  <c r="O93" i="59"/>
  <c r="K93" i="59"/>
  <c r="G93" i="59"/>
  <c r="DB92" i="59"/>
  <c r="CX92" i="59"/>
  <c r="CT92" i="59"/>
  <c r="CO92" i="59"/>
  <c r="CF92" i="59"/>
  <c r="CB92" i="59"/>
  <c r="BX92" i="59"/>
  <c r="BJ92" i="59"/>
  <c r="BF92" i="59"/>
  <c r="BB92" i="59"/>
  <c r="AN92" i="59"/>
  <c r="AJ92" i="59"/>
  <c r="AF92" i="59"/>
  <c r="S92" i="59"/>
  <c r="O92" i="59"/>
  <c r="K92" i="59"/>
  <c r="G92" i="59"/>
  <c r="DB91" i="59"/>
  <c r="CX91" i="59"/>
  <c r="CT91" i="59"/>
  <c r="CF91" i="59"/>
  <c r="CB91" i="59"/>
  <c r="BX91" i="59"/>
  <c r="BJ91" i="59"/>
  <c r="BF91" i="59"/>
  <c r="BB91" i="59"/>
  <c r="AN91" i="59"/>
  <c r="AJ91" i="59"/>
  <c r="AF91" i="59"/>
  <c r="S91" i="59"/>
  <c r="O91" i="59"/>
  <c r="K91" i="59"/>
  <c r="DB90" i="59"/>
  <c r="CX90" i="59"/>
  <c r="CT90" i="59"/>
  <c r="CF90" i="59"/>
  <c r="CB90" i="59"/>
  <c r="BX90" i="59"/>
  <c r="BJ90" i="59"/>
  <c r="BF90" i="59"/>
  <c r="BB90" i="59"/>
  <c r="AN90" i="59"/>
  <c r="AJ90" i="59"/>
  <c r="AF90" i="59"/>
  <c r="S90" i="59"/>
  <c r="O90" i="59"/>
  <c r="K90" i="59"/>
  <c r="DB89" i="59"/>
  <c r="CX89" i="59"/>
  <c r="CT89" i="59"/>
  <c r="CF89" i="59"/>
  <c r="CB89" i="59"/>
  <c r="BX89" i="59"/>
  <c r="BJ89" i="59"/>
  <c r="BF89" i="59"/>
  <c r="BB89" i="59"/>
  <c r="AN89" i="59"/>
  <c r="AJ89" i="59"/>
  <c r="AF89" i="59"/>
  <c r="S89" i="59"/>
  <c r="O89" i="59"/>
  <c r="K89" i="59"/>
  <c r="DB88" i="59"/>
  <c r="CX88" i="59"/>
  <c r="CT88" i="59"/>
  <c r="CK88" i="59"/>
  <c r="CF88" i="59"/>
  <c r="CB88" i="59"/>
  <c r="BX88" i="59"/>
  <c r="BO88" i="59"/>
  <c r="BJ88" i="59"/>
  <c r="BF88" i="59"/>
  <c r="BB88" i="59"/>
  <c r="AS88" i="59"/>
  <c r="AN88" i="59"/>
  <c r="AJ88" i="59"/>
  <c r="AF88" i="59"/>
  <c r="W88" i="59"/>
  <c r="S88" i="59"/>
  <c r="O88" i="59"/>
  <c r="K88" i="59"/>
  <c r="C88" i="59"/>
  <c r="DB87" i="59"/>
  <c r="CX87" i="59"/>
  <c r="CT87" i="59"/>
  <c r="CK87" i="59"/>
  <c r="CF87" i="59"/>
  <c r="CB87" i="59"/>
  <c r="BX87" i="59"/>
  <c r="BO87" i="59"/>
  <c r="BJ87" i="59"/>
  <c r="BF87" i="59"/>
  <c r="BB87" i="59"/>
  <c r="AS87" i="59"/>
  <c r="AN87" i="59"/>
  <c r="AJ87" i="59"/>
  <c r="AF87" i="59"/>
  <c r="W87" i="59"/>
  <c r="S87" i="59"/>
  <c r="O87" i="59"/>
  <c r="K87" i="59"/>
  <c r="C87" i="59"/>
  <c r="DB86" i="59"/>
  <c r="CX86" i="59"/>
  <c r="CT86" i="59"/>
  <c r="CK86" i="59"/>
  <c r="CF86" i="59"/>
  <c r="CB86" i="59"/>
  <c r="BX86" i="59"/>
  <c r="BO86" i="59"/>
  <c r="BJ86" i="59"/>
  <c r="BF86" i="59"/>
  <c r="BB86" i="59"/>
  <c r="AS86" i="59"/>
  <c r="AN86" i="59"/>
  <c r="AJ86" i="59"/>
  <c r="AF86" i="59"/>
  <c r="W86" i="59"/>
  <c r="S86" i="59"/>
  <c r="O86" i="59"/>
  <c r="K86" i="59"/>
  <c r="C86" i="59"/>
  <c r="DB85" i="59"/>
  <c r="CX85" i="59"/>
  <c r="CT85" i="59"/>
  <c r="CO85" i="59"/>
  <c r="CK85" i="59"/>
  <c r="CF85" i="59"/>
  <c r="CB85" i="59"/>
  <c r="BX85" i="59"/>
  <c r="BS85" i="59"/>
  <c r="BO85" i="59"/>
  <c r="BJ85" i="59"/>
  <c r="BF85" i="59"/>
  <c r="BB85" i="59"/>
  <c r="AW85" i="59"/>
  <c r="AS85" i="59"/>
  <c r="AN85" i="59"/>
  <c r="AJ85" i="59"/>
  <c r="AF85" i="59"/>
  <c r="AA85" i="59"/>
  <c r="W85" i="59"/>
  <c r="S85" i="59"/>
  <c r="O85" i="59"/>
  <c r="K85" i="59"/>
  <c r="G85" i="59"/>
  <c r="C85" i="59"/>
  <c r="DB84" i="59"/>
  <c r="CT84" i="59"/>
  <c r="CO84" i="59"/>
  <c r="CK84" i="59"/>
  <c r="CF84" i="59"/>
  <c r="CB84" i="59"/>
  <c r="BX84" i="59"/>
  <c r="BS84" i="59"/>
  <c r="BO84" i="59"/>
  <c r="BJ84" i="59"/>
  <c r="BF84" i="59"/>
  <c r="BB84" i="59"/>
  <c r="AW84" i="59"/>
  <c r="AS84" i="59"/>
  <c r="AN84" i="59"/>
  <c r="AJ84" i="59"/>
  <c r="AF84" i="59"/>
  <c r="AA84" i="59"/>
  <c r="W84" i="59"/>
  <c r="S84" i="59"/>
  <c r="O84" i="59"/>
  <c r="K84" i="59"/>
  <c r="G84" i="59"/>
  <c r="C84" i="59"/>
  <c r="DB83" i="59"/>
  <c r="CX83" i="59"/>
  <c r="CT83" i="59"/>
  <c r="CO83" i="59"/>
  <c r="CK83" i="59"/>
  <c r="CF83" i="59"/>
  <c r="CB83" i="59"/>
  <c r="BX83" i="59"/>
  <c r="BS83" i="59"/>
  <c r="BO83" i="59"/>
  <c r="BJ83" i="59"/>
  <c r="BF83" i="59"/>
  <c r="BB83" i="59"/>
  <c r="AW83" i="59"/>
  <c r="AS83" i="59"/>
  <c r="AN83" i="59"/>
  <c r="AJ83" i="59"/>
  <c r="AF83" i="59"/>
  <c r="AA83" i="59"/>
  <c r="W83" i="59"/>
  <c r="S83" i="59"/>
  <c r="O83" i="59"/>
  <c r="K83" i="59"/>
  <c r="G83" i="59"/>
  <c r="C83" i="59"/>
  <c r="AN74" i="59"/>
  <c r="AN73" i="59"/>
  <c r="AN72" i="59"/>
  <c r="AN71" i="59"/>
  <c r="AN70" i="59"/>
  <c r="AV69" i="59"/>
  <c r="AN69" i="59"/>
  <c r="AV68" i="59"/>
  <c r="AN68" i="59"/>
  <c r="K68" i="59"/>
  <c r="AV67" i="59"/>
  <c r="AN67" i="59"/>
  <c r="K67" i="59"/>
  <c r="AV66" i="59"/>
  <c r="AN66" i="59"/>
  <c r="AJ66" i="59"/>
  <c r="K66" i="59"/>
  <c r="AV65" i="59"/>
  <c r="AN65" i="59"/>
  <c r="AJ65" i="59"/>
  <c r="X65" i="59"/>
  <c r="K65" i="59"/>
  <c r="AV64" i="59"/>
  <c r="AN64" i="59"/>
  <c r="AJ64" i="59"/>
  <c r="X64" i="59"/>
  <c r="K64" i="59"/>
  <c r="AV63" i="59"/>
  <c r="AN63" i="59"/>
  <c r="AJ63" i="59"/>
  <c r="X63" i="59"/>
  <c r="K63" i="59"/>
  <c r="AZ62" i="59"/>
  <c r="AV62" i="59"/>
  <c r="AR62" i="59"/>
  <c r="AN62" i="59"/>
  <c r="AJ62" i="59"/>
  <c r="X62" i="59"/>
  <c r="K62" i="59"/>
  <c r="G62" i="59"/>
  <c r="C62" i="59"/>
  <c r="AZ61" i="59"/>
  <c r="AV61" i="59"/>
  <c r="AR61" i="59"/>
  <c r="AN61" i="59"/>
  <c r="AJ61" i="59"/>
  <c r="X61" i="59"/>
  <c r="K61" i="59"/>
  <c r="G61" i="59"/>
  <c r="C61" i="59"/>
  <c r="AZ60" i="59"/>
  <c r="AV60" i="59"/>
  <c r="AR60" i="59"/>
  <c r="AN60" i="59"/>
  <c r="AJ60" i="59"/>
  <c r="X60" i="59"/>
  <c r="K60" i="59"/>
  <c r="G60" i="59"/>
  <c r="C60" i="59"/>
  <c r="AZ59" i="59"/>
  <c r="AV59" i="59"/>
  <c r="AR59" i="59"/>
  <c r="AN59" i="59"/>
  <c r="AJ59" i="59"/>
  <c r="AF59" i="59"/>
  <c r="X59" i="59"/>
  <c r="O59" i="59"/>
  <c r="K59" i="59"/>
  <c r="G59" i="59"/>
  <c r="C59" i="59"/>
  <c r="AZ58" i="59"/>
  <c r="AV58" i="59"/>
  <c r="AR58" i="59"/>
  <c r="AN58" i="59"/>
  <c r="AJ58" i="59"/>
  <c r="AF58" i="59"/>
  <c r="X58" i="59"/>
  <c r="O58" i="59"/>
  <c r="K58" i="59"/>
  <c r="G58" i="59"/>
  <c r="C58" i="59"/>
  <c r="AZ57" i="59"/>
  <c r="AV57" i="59"/>
  <c r="AR57" i="59"/>
  <c r="AN57" i="59"/>
  <c r="AJ57" i="59"/>
  <c r="AF57" i="59"/>
  <c r="X57" i="59"/>
  <c r="O57" i="59"/>
  <c r="K57" i="59"/>
  <c r="G57" i="59"/>
  <c r="C57" i="59"/>
  <c r="BH56" i="59"/>
  <c r="BD56" i="59"/>
  <c r="AZ56" i="59"/>
  <c r="AV56" i="59"/>
  <c r="AR56" i="59"/>
  <c r="AN56" i="59"/>
  <c r="AJ56" i="59"/>
  <c r="AF56" i="59"/>
  <c r="AB56" i="59"/>
  <c r="X56" i="59"/>
  <c r="O56" i="59"/>
  <c r="K56" i="59"/>
  <c r="G56" i="59"/>
  <c r="C56" i="59"/>
  <c r="BH55" i="59"/>
  <c r="BD55" i="59"/>
  <c r="AZ55" i="59"/>
  <c r="AV55" i="59"/>
  <c r="AR55" i="59"/>
  <c r="AN55" i="59"/>
  <c r="AJ55" i="59"/>
  <c r="AF55" i="59"/>
  <c r="AB55" i="59"/>
  <c r="X55" i="59"/>
  <c r="O55" i="59"/>
  <c r="K55" i="59"/>
  <c r="G55" i="59"/>
  <c r="C55" i="59"/>
  <c r="BH54" i="59"/>
  <c r="BD54" i="59"/>
  <c r="AZ54" i="59"/>
  <c r="AV54" i="59"/>
  <c r="AR54" i="59"/>
  <c r="AN54" i="59"/>
  <c r="AJ54" i="59"/>
  <c r="AF54" i="59"/>
  <c r="AB54" i="59"/>
  <c r="X54" i="59"/>
  <c r="S54" i="59"/>
  <c r="O54" i="59"/>
  <c r="K54" i="59"/>
  <c r="G54" i="59"/>
  <c r="C54" i="59"/>
  <c r="BH53" i="59"/>
  <c r="BD53" i="59"/>
  <c r="AZ53" i="59"/>
  <c r="AV53" i="59"/>
  <c r="AR53" i="59"/>
  <c r="AN53" i="59"/>
  <c r="AJ53" i="59"/>
  <c r="AF53" i="59"/>
  <c r="AB53" i="59"/>
  <c r="X53" i="59"/>
  <c r="S53" i="59"/>
  <c r="O53" i="59"/>
  <c r="K53" i="59"/>
  <c r="G53" i="59"/>
  <c r="C53" i="59"/>
  <c r="BH52" i="59"/>
  <c r="BD52" i="59"/>
  <c r="AZ52" i="59"/>
  <c r="AV52" i="59"/>
  <c r="AR52" i="59"/>
  <c r="AN52" i="59"/>
  <c r="AJ52" i="59"/>
  <c r="AF52" i="59"/>
  <c r="AB52" i="59"/>
  <c r="X52" i="59"/>
  <c r="S52" i="59"/>
  <c r="O52" i="59"/>
  <c r="K52" i="59"/>
  <c r="G52" i="59"/>
  <c r="C52" i="59"/>
  <c r="BH51" i="59"/>
  <c r="BD51" i="59"/>
  <c r="AZ51" i="59"/>
  <c r="AV51" i="59"/>
  <c r="AR51" i="59"/>
  <c r="AN51" i="59"/>
  <c r="AJ51" i="59"/>
  <c r="AF51" i="59"/>
  <c r="AB51" i="59"/>
  <c r="X51" i="59"/>
  <c r="S51" i="59"/>
  <c r="O51" i="59"/>
  <c r="K51" i="59"/>
  <c r="G51" i="59"/>
  <c r="C51" i="59"/>
  <c r="AA45" i="59"/>
  <c r="AA44" i="59"/>
  <c r="AA43" i="59"/>
  <c r="AA42" i="59"/>
  <c r="K42" i="59"/>
  <c r="AA41" i="59"/>
  <c r="S41" i="59"/>
  <c r="K41" i="59"/>
  <c r="C41" i="59"/>
  <c r="AA40" i="59"/>
  <c r="S40" i="59"/>
  <c r="T40" i="59" s="1"/>
  <c r="P40" i="59"/>
  <c r="K40" i="59"/>
  <c r="C40" i="59"/>
  <c r="AM39" i="59"/>
  <c r="AI39" i="59"/>
  <c r="AE39" i="59"/>
  <c r="AA39" i="59"/>
  <c r="S39" i="59"/>
  <c r="T39" i="59" s="1"/>
  <c r="P39" i="59"/>
  <c r="K39" i="59"/>
  <c r="C39" i="59"/>
  <c r="AQ38" i="59"/>
  <c r="AM38" i="59"/>
  <c r="AI38" i="59"/>
  <c r="AE38" i="59"/>
  <c r="AA38" i="59"/>
  <c r="W38" i="59"/>
  <c r="S38" i="59"/>
  <c r="T38" i="59" s="1"/>
  <c r="P38" i="59"/>
  <c r="K38" i="59"/>
  <c r="C38" i="59"/>
  <c r="AQ37" i="59"/>
  <c r="AM37" i="59"/>
  <c r="AI37" i="59"/>
  <c r="AE37" i="59"/>
  <c r="AA37" i="59"/>
  <c r="W37" i="59"/>
  <c r="S37" i="59"/>
  <c r="T37" i="59" s="1"/>
  <c r="P37" i="59"/>
  <c r="K37" i="59"/>
  <c r="C37" i="59"/>
  <c r="AQ36" i="59"/>
  <c r="AM36" i="59"/>
  <c r="AI36" i="59"/>
  <c r="AE36" i="59"/>
  <c r="AA36" i="59"/>
  <c r="W36" i="59"/>
  <c r="S36" i="59"/>
  <c r="T36" i="59" s="1"/>
  <c r="P36" i="59"/>
  <c r="K36" i="59"/>
  <c r="C36" i="59"/>
  <c r="C103" i="57"/>
  <c r="C102" i="57"/>
  <c r="CT100" i="57"/>
  <c r="CK100" i="57"/>
  <c r="BX100" i="57"/>
  <c r="BO100" i="57"/>
  <c r="BB100" i="57"/>
  <c r="AS100" i="57"/>
  <c r="AF100" i="57"/>
  <c r="W100" i="57"/>
  <c r="K100" i="57"/>
  <c r="CT99" i="57"/>
  <c r="CK99" i="57"/>
  <c r="BX99" i="57"/>
  <c r="BO99" i="57"/>
  <c r="BB99" i="57"/>
  <c r="AS99" i="57"/>
  <c r="AF99" i="57"/>
  <c r="W99" i="57"/>
  <c r="K99" i="57"/>
  <c r="CT98" i="57"/>
  <c r="BX98" i="57"/>
  <c r="BB98" i="57"/>
  <c r="AF98" i="57"/>
  <c r="K98" i="57"/>
  <c r="CT97" i="57"/>
  <c r="BX97" i="57"/>
  <c r="BB97" i="57"/>
  <c r="AF97" i="57"/>
  <c r="K97" i="57"/>
  <c r="C97" i="57"/>
  <c r="CT96" i="57"/>
  <c r="BX96" i="57"/>
  <c r="BS96" i="57"/>
  <c r="BB96" i="57"/>
  <c r="AW96" i="57"/>
  <c r="AF96" i="57"/>
  <c r="AA96" i="57"/>
  <c r="K96" i="57"/>
  <c r="C96" i="57"/>
  <c r="CT95" i="57"/>
  <c r="CO95" i="57"/>
  <c r="BX95" i="57"/>
  <c r="BS95" i="57"/>
  <c r="BB95" i="57"/>
  <c r="AW95" i="57"/>
  <c r="AF95" i="57"/>
  <c r="AA95" i="57"/>
  <c r="K95" i="57"/>
  <c r="G95" i="57"/>
  <c r="DB94" i="57"/>
  <c r="CX94" i="57"/>
  <c r="CT94" i="57"/>
  <c r="CO94" i="57"/>
  <c r="CK94" i="57"/>
  <c r="CF94" i="57"/>
  <c r="CB94" i="57"/>
  <c r="BX94" i="57"/>
  <c r="BS94" i="57"/>
  <c r="BO94" i="57"/>
  <c r="BJ94" i="57"/>
  <c r="BF94" i="57"/>
  <c r="BB94" i="57"/>
  <c r="AW94" i="57"/>
  <c r="AS94" i="57"/>
  <c r="AN94" i="57"/>
  <c r="AJ94" i="57"/>
  <c r="AF94" i="57"/>
  <c r="AA94" i="57"/>
  <c r="W94" i="57"/>
  <c r="S94" i="57"/>
  <c r="O94" i="57"/>
  <c r="K94" i="57"/>
  <c r="G94" i="57"/>
  <c r="DB93" i="57"/>
  <c r="CX93" i="57"/>
  <c r="CT93" i="57"/>
  <c r="CO93" i="57"/>
  <c r="CK93" i="57"/>
  <c r="CF93" i="57"/>
  <c r="CB93" i="57"/>
  <c r="BX93" i="57"/>
  <c r="BS93" i="57"/>
  <c r="BO93" i="57"/>
  <c r="BJ93" i="57"/>
  <c r="BF93" i="57"/>
  <c r="BB93" i="57"/>
  <c r="AW93" i="57"/>
  <c r="AS93" i="57"/>
  <c r="AN93" i="57"/>
  <c r="AJ93" i="57"/>
  <c r="AF93" i="57"/>
  <c r="AA93" i="57"/>
  <c r="W93" i="57"/>
  <c r="S93" i="57"/>
  <c r="O93" i="57"/>
  <c r="K93" i="57"/>
  <c r="G93" i="57"/>
  <c r="DB92" i="57"/>
  <c r="CX92" i="57"/>
  <c r="CT92" i="57"/>
  <c r="CO92" i="57"/>
  <c r="CO96" i="57" s="1"/>
  <c r="CF92" i="57"/>
  <c r="CB92" i="57"/>
  <c r="BX92" i="57"/>
  <c r="BJ92" i="57"/>
  <c r="BF92" i="57"/>
  <c r="BB92" i="57"/>
  <c r="AN92" i="57"/>
  <c r="AJ92" i="57"/>
  <c r="AF92" i="57"/>
  <c r="S92" i="57"/>
  <c r="O92" i="57"/>
  <c r="K92" i="57"/>
  <c r="G92" i="57"/>
  <c r="DB91" i="57"/>
  <c r="CX91" i="57"/>
  <c r="CT91" i="57"/>
  <c r="CF91" i="57"/>
  <c r="CB91" i="57"/>
  <c r="BX91" i="57"/>
  <c r="BJ91" i="57"/>
  <c r="BF91" i="57"/>
  <c r="BB91" i="57"/>
  <c r="AN91" i="57"/>
  <c r="AJ91" i="57"/>
  <c r="AF91" i="57"/>
  <c r="S91" i="57"/>
  <c r="O91" i="57"/>
  <c r="K91" i="57"/>
  <c r="DB90" i="57"/>
  <c r="CX90" i="57"/>
  <c r="CT90" i="57"/>
  <c r="CF90" i="57"/>
  <c r="CB90" i="57"/>
  <c r="BX90" i="57"/>
  <c r="BJ90" i="57"/>
  <c r="BF90" i="57"/>
  <c r="BB90" i="57"/>
  <c r="AN90" i="57"/>
  <c r="AJ90" i="57"/>
  <c r="AF90" i="57"/>
  <c r="S90" i="57"/>
  <c r="O90" i="57"/>
  <c r="K90" i="57"/>
  <c r="DB89" i="57"/>
  <c r="CX89" i="57"/>
  <c r="CT89" i="57"/>
  <c r="CF89" i="57"/>
  <c r="CB89" i="57"/>
  <c r="BX89" i="57"/>
  <c r="BJ89" i="57"/>
  <c r="BF89" i="57"/>
  <c r="BB89" i="57"/>
  <c r="AN89" i="57"/>
  <c r="AJ89" i="57"/>
  <c r="AF89" i="57"/>
  <c r="S89" i="57"/>
  <c r="O89" i="57"/>
  <c r="K89" i="57"/>
  <c r="DB88" i="57"/>
  <c r="CX88" i="57"/>
  <c r="CT88" i="57"/>
  <c r="CK88" i="57"/>
  <c r="CF88" i="57"/>
  <c r="CB88" i="57"/>
  <c r="BX88" i="57"/>
  <c r="BO88" i="57"/>
  <c r="BJ88" i="57"/>
  <c r="BF88" i="57"/>
  <c r="BB88" i="57"/>
  <c r="AS88" i="57"/>
  <c r="AN88" i="57"/>
  <c r="AJ88" i="57"/>
  <c r="AF88" i="57"/>
  <c r="W88" i="57"/>
  <c r="S88" i="57"/>
  <c r="O88" i="57"/>
  <c r="K88" i="57"/>
  <c r="C88" i="57"/>
  <c r="DB87" i="57"/>
  <c r="CX87" i="57"/>
  <c r="CT87" i="57"/>
  <c r="CK87" i="57"/>
  <c r="CF87" i="57"/>
  <c r="CB87" i="57"/>
  <c r="BX87" i="57"/>
  <c r="BO87" i="57"/>
  <c r="BJ87" i="57"/>
  <c r="BF87" i="57"/>
  <c r="BB87" i="57"/>
  <c r="AS87" i="57"/>
  <c r="AN87" i="57"/>
  <c r="AJ87" i="57"/>
  <c r="AF87" i="57"/>
  <c r="W87" i="57"/>
  <c r="S87" i="57"/>
  <c r="O87" i="57"/>
  <c r="K87" i="57"/>
  <c r="C87" i="57"/>
  <c r="DB86" i="57"/>
  <c r="CX86" i="57"/>
  <c r="CT86" i="57"/>
  <c r="CK86" i="57"/>
  <c r="CF86" i="57"/>
  <c r="CB86" i="57"/>
  <c r="BX86" i="57"/>
  <c r="BO86" i="57"/>
  <c r="BJ86" i="57"/>
  <c r="BF86" i="57"/>
  <c r="BB86" i="57"/>
  <c r="AS86" i="57"/>
  <c r="AN86" i="57"/>
  <c r="AJ86" i="57"/>
  <c r="AF86" i="57"/>
  <c r="W86" i="57"/>
  <c r="S86" i="57"/>
  <c r="O86" i="57"/>
  <c r="K86" i="57"/>
  <c r="C86" i="57"/>
  <c r="DB85" i="57"/>
  <c r="CX85" i="57"/>
  <c r="CT85" i="57"/>
  <c r="CO85" i="57"/>
  <c r="CK85" i="57"/>
  <c r="CF85" i="57"/>
  <c r="CB85" i="57"/>
  <c r="BX85" i="57"/>
  <c r="BS85" i="57"/>
  <c r="BO85" i="57"/>
  <c r="BJ85" i="57"/>
  <c r="BF85" i="57"/>
  <c r="BB85" i="57"/>
  <c r="AW85" i="57"/>
  <c r="AS85" i="57"/>
  <c r="AN85" i="57"/>
  <c r="AJ85" i="57"/>
  <c r="AF85" i="57"/>
  <c r="AA85" i="57"/>
  <c r="W85" i="57"/>
  <c r="S85" i="57"/>
  <c r="O85" i="57"/>
  <c r="K85" i="57"/>
  <c r="G85" i="57"/>
  <c r="C85" i="57"/>
  <c r="DB84" i="57"/>
  <c r="CT84" i="57"/>
  <c r="CO84" i="57"/>
  <c r="CK84" i="57"/>
  <c r="CF84" i="57"/>
  <c r="CB84" i="57"/>
  <c r="BX84" i="57"/>
  <c r="BS84" i="57"/>
  <c r="BO84" i="57"/>
  <c r="BJ84" i="57"/>
  <c r="BF84" i="57"/>
  <c r="BB84" i="57"/>
  <c r="AW84" i="57"/>
  <c r="AS84" i="57"/>
  <c r="AN84" i="57"/>
  <c r="AJ84" i="57"/>
  <c r="AF84" i="57"/>
  <c r="AA84" i="57"/>
  <c r="W84" i="57"/>
  <c r="S84" i="57"/>
  <c r="O84" i="57"/>
  <c r="K84" i="57"/>
  <c r="G84" i="57"/>
  <c r="C84" i="57"/>
  <c r="DB83" i="57"/>
  <c r="CX83" i="57"/>
  <c r="CT83" i="57"/>
  <c r="CO83" i="57"/>
  <c r="CK83" i="57"/>
  <c r="CF83" i="57"/>
  <c r="CB83" i="57"/>
  <c r="BX83" i="57"/>
  <c r="BS83" i="57"/>
  <c r="BO83" i="57"/>
  <c r="BJ83" i="57"/>
  <c r="BF83" i="57"/>
  <c r="BB83" i="57"/>
  <c r="AW83" i="57"/>
  <c r="AS83" i="57"/>
  <c r="AN83" i="57"/>
  <c r="AJ83" i="57"/>
  <c r="AF83" i="57"/>
  <c r="AA83" i="57"/>
  <c r="W83" i="57"/>
  <c r="S83" i="57"/>
  <c r="O83" i="57"/>
  <c r="K83" i="57"/>
  <c r="G83" i="57"/>
  <c r="C83" i="57"/>
  <c r="AN74" i="57"/>
  <c r="AN73" i="57"/>
  <c r="AN72" i="57"/>
  <c r="AN71" i="57"/>
  <c r="AN70" i="57"/>
  <c r="AV69" i="57"/>
  <c r="AN69" i="57"/>
  <c r="AV68" i="57"/>
  <c r="AN68" i="57"/>
  <c r="K68" i="57"/>
  <c r="AV67" i="57"/>
  <c r="AN67" i="57"/>
  <c r="K67" i="57"/>
  <c r="AV66" i="57"/>
  <c r="AN66" i="57"/>
  <c r="AJ66" i="57"/>
  <c r="K66" i="57"/>
  <c r="AV65" i="57"/>
  <c r="AN65" i="57"/>
  <c r="AJ65" i="57"/>
  <c r="X65" i="57"/>
  <c r="K65" i="57"/>
  <c r="AV64" i="57"/>
  <c r="AN64" i="57"/>
  <c r="AJ64" i="57"/>
  <c r="X64" i="57"/>
  <c r="K64" i="57"/>
  <c r="AV63" i="57"/>
  <c r="AN63" i="57"/>
  <c r="AJ63" i="57"/>
  <c r="X63" i="57"/>
  <c r="K63" i="57"/>
  <c r="AZ62" i="57"/>
  <c r="AV62" i="57"/>
  <c r="AR62" i="57"/>
  <c r="AN62" i="57"/>
  <c r="AJ62" i="57"/>
  <c r="X62" i="57"/>
  <c r="K62" i="57"/>
  <c r="G62" i="57"/>
  <c r="C62" i="57"/>
  <c r="AZ61" i="57"/>
  <c r="AV61" i="57"/>
  <c r="AR61" i="57"/>
  <c r="AN61" i="57"/>
  <c r="AJ61" i="57"/>
  <c r="X61" i="57"/>
  <c r="K61" i="57"/>
  <c r="G61" i="57"/>
  <c r="C61" i="57"/>
  <c r="AZ60" i="57"/>
  <c r="AV60" i="57"/>
  <c r="AR60" i="57"/>
  <c r="AN60" i="57"/>
  <c r="AJ60" i="57"/>
  <c r="X60" i="57"/>
  <c r="K60" i="57"/>
  <c r="G60" i="57"/>
  <c r="C60" i="57"/>
  <c r="AZ59" i="57"/>
  <c r="AV59" i="57"/>
  <c r="AR59" i="57"/>
  <c r="AN59" i="57"/>
  <c r="AJ59" i="57"/>
  <c r="AF59" i="57"/>
  <c r="X59" i="57"/>
  <c r="O59" i="57"/>
  <c r="K59" i="57"/>
  <c r="G59" i="57"/>
  <c r="C59" i="57"/>
  <c r="AZ58" i="57"/>
  <c r="AV58" i="57"/>
  <c r="AR58" i="57"/>
  <c r="AN58" i="57"/>
  <c r="AJ58" i="57"/>
  <c r="AF58" i="57"/>
  <c r="X58" i="57"/>
  <c r="O58" i="57"/>
  <c r="K58" i="57"/>
  <c r="G58" i="57"/>
  <c r="C58" i="57"/>
  <c r="AZ57" i="57"/>
  <c r="AV57" i="57"/>
  <c r="AR57" i="57"/>
  <c r="AN57" i="57"/>
  <c r="AJ57" i="57"/>
  <c r="AF57" i="57"/>
  <c r="X57" i="57"/>
  <c r="O57" i="57"/>
  <c r="K57" i="57"/>
  <c r="G57" i="57"/>
  <c r="C57" i="57"/>
  <c r="BD56" i="57"/>
  <c r="AZ56" i="57"/>
  <c r="AV56" i="57"/>
  <c r="AR56" i="57"/>
  <c r="AN56" i="57"/>
  <c r="AJ56" i="57"/>
  <c r="AF56" i="57"/>
  <c r="AB56" i="57"/>
  <c r="X56" i="57"/>
  <c r="O56" i="57"/>
  <c r="K56" i="57"/>
  <c r="G56" i="57"/>
  <c r="C56" i="57"/>
  <c r="BD55" i="57"/>
  <c r="AZ55" i="57"/>
  <c r="AV55" i="57"/>
  <c r="AR55" i="57"/>
  <c r="AN55" i="57"/>
  <c r="AJ55" i="57"/>
  <c r="AF55" i="57"/>
  <c r="AB55" i="57"/>
  <c r="X55" i="57"/>
  <c r="O55" i="57"/>
  <c r="K55" i="57"/>
  <c r="G55" i="57"/>
  <c r="C55" i="57"/>
  <c r="BD54" i="57"/>
  <c r="AZ54" i="57"/>
  <c r="AV54" i="57"/>
  <c r="AR54" i="57"/>
  <c r="AN54" i="57"/>
  <c r="AJ54" i="57"/>
  <c r="AF54" i="57"/>
  <c r="AB54" i="57"/>
  <c r="X54" i="57"/>
  <c r="S54" i="57"/>
  <c r="O54" i="57"/>
  <c r="K54" i="57"/>
  <c r="G54" i="57"/>
  <c r="C54" i="57"/>
  <c r="BH53" i="57"/>
  <c r="BD53" i="57"/>
  <c r="AZ53" i="57"/>
  <c r="AV53" i="57"/>
  <c r="AR53" i="57"/>
  <c r="AN53" i="57"/>
  <c r="AJ53" i="57"/>
  <c r="AF53" i="57"/>
  <c r="AB53" i="57"/>
  <c r="X53" i="57"/>
  <c r="S53" i="57"/>
  <c r="O53" i="57"/>
  <c r="K53" i="57"/>
  <c r="G53" i="57"/>
  <c r="C53" i="57"/>
  <c r="BH52" i="57"/>
  <c r="BD52" i="57"/>
  <c r="AZ52" i="57"/>
  <c r="AV52" i="57"/>
  <c r="AR52" i="57"/>
  <c r="AN52" i="57"/>
  <c r="AJ52" i="57"/>
  <c r="AF52" i="57"/>
  <c r="AB52" i="57"/>
  <c r="X52" i="57"/>
  <c r="S52" i="57"/>
  <c r="O52" i="57"/>
  <c r="K52" i="57"/>
  <c r="G52" i="57"/>
  <c r="C52" i="57"/>
  <c r="BH51" i="57"/>
  <c r="BD51" i="57"/>
  <c r="AZ51" i="57"/>
  <c r="AV51" i="57"/>
  <c r="AR51" i="57"/>
  <c r="AN51" i="57"/>
  <c r="AJ51" i="57"/>
  <c r="AF51" i="57"/>
  <c r="AB51" i="57"/>
  <c r="X51" i="57"/>
  <c r="S51" i="57"/>
  <c r="O51" i="57"/>
  <c r="K51" i="57"/>
  <c r="G51" i="57"/>
  <c r="C51" i="57"/>
  <c r="AA45" i="57"/>
  <c r="AA44" i="57"/>
  <c r="AA43" i="57"/>
  <c r="AA42" i="57"/>
  <c r="K42" i="57"/>
  <c r="AA41" i="57"/>
  <c r="S41" i="57"/>
  <c r="K41" i="57"/>
  <c r="C41" i="57"/>
  <c r="AA40" i="57"/>
  <c r="S40" i="57"/>
  <c r="T40" i="57" s="1"/>
  <c r="P40" i="57"/>
  <c r="K40" i="57"/>
  <c r="C40" i="57"/>
  <c r="AM39" i="57"/>
  <c r="AI39" i="57"/>
  <c r="AE39" i="57"/>
  <c r="AA39" i="57"/>
  <c r="S39" i="57"/>
  <c r="T39" i="57" s="1"/>
  <c r="P39" i="57"/>
  <c r="K39" i="57"/>
  <c r="C39" i="57"/>
  <c r="AQ38" i="57"/>
  <c r="AM38" i="57"/>
  <c r="AI38" i="57"/>
  <c r="AE38" i="57"/>
  <c r="AA38" i="57"/>
  <c r="W38" i="57"/>
  <c r="S38" i="57"/>
  <c r="T38" i="57" s="1"/>
  <c r="P38" i="57"/>
  <c r="K38" i="57"/>
  <c r="C38" i="57"/>
  <c r="AQ37" i="57"/>
  <c r="AM37" i="57"/>
  <c r="AI37" i="57"/>
  <c r="AE37" i="57"/>
  <c r="AA37" i="57"/>
  <c r="W37" i="57"/>
  <c r="S37" i="57"/>
  <c r="T37" i="57" s="1"/>
  <c r="P37" i="57"/>
  <c r="K37" i="57"/>
  <c r="C37" i="57"/>
  <c r="AQ36" i="57"/>
  <c r="AM36" i="57"/>
  <c r="AI36" i="57"/>
  <c r="AE36" i="57"/>
  <c r="AA36" i="57"/>
  <c r="W36" i="57"/>
  <c r="X36" i="57" s="1"/>
  <c r="S36" i="57"/>
  <c r="T36" i="57" s="1"/>
  <c r="P36" i="57"/>
  <c r="K36" i="57"/>
  <c r="C36" i="57"/>
  <c r="C103" i="55"/>
  <c r="C102" i="55"/>
  <c r="CT100" i="55"/>
  <c r="CK100" i="55"/>
  <c r="BX100" i="55"/>
  <c r="BO100" i="55"/>
  <c r="BB100" i="55"/>
  <c r="AS100" i="55"/>
  <c r="AF100" i="55"/>
  <c r="W100" i="55"/>
  <c r="K100" i="55"/>
  <c r="CT99" i="55"/>
  <c r="CK99" i="55"/>
  <c r="BX99" i="55"/>
  <c r="BO99" i="55"/>
  <c r="BB99" i="55"/>
  <c r="AS99" i="55"/>
  <c r="AF99" i="55"/>
  <c r="W99" i="55"/>
  <c r="K99" i="55"/>
  <c r="CT98" i="55"/>
  <c r="BX98" i="55"/>
  <c r="BB98" i="55"/>
  <c r="AF98" i="55"/>
  <c r="K98" i="55"/>
  <c r="CT97" i="55"/>
  <c r="BX97" i="55"/>
  <c r="BB97" i="55"/>
  <c r="AF97" i="55"/>
  <c r="K97" i="55"/>
  <c r="C97" i="55"/>
  <c r="CT96" i="55"/>
  <c r="BX96" i="55"/>
  <c r="BS96" i="55"/>
  <c r="BB96" i="55"/>
  <c r="AW96" i="55"/>
  <c r="AF96" i="55"/>
  <c r="AA96" i="55"/>
  <c r="K96" i="55"/>
  <c r="C96" i="55"/>
  <c r="CT95" i="55"/>
  <c r="CO95" i="55"/>
  <c r="BX95" i="55"/>
  <c r="BS95" i="55"/>
  <c r="BB95" i="55"/>
  <c r="AW95" i="55"/>
  <c r="AF95" i="55"/>
  <c r="AA95" i="55"/>
  <c r="K95" i="55"/>
  <c r="G95" i="55"/>
  <c r="DB94" i="55"/>
  <c r="CX94" i="55"/>
  <c r="CT94" i="55"/>
  <c r="CO94" i="55"/>
  <c r="CK94" i="55"/>
  <c r="CF94" i="55"/>
  <c r="CB94" i="55"/>
  <c r="BX94" i="55"/>
  <c r="BS94" i="55"/>
  <c r="BO94" i="55"/>
  <c r="BJ94" i="55"/>
  <c r="BF94" i="55"/>
  <c r="BB94" i="55"/>
  <c r="AW94" i="55"/>
  <c r="AS94" i="55"/>
  <c r="AN94" i="55"/>
  <c r="AJ94" i="55"/>
  <c r="AF94" i="55"/>
  <c r="AA94" i="55"/>
  <c r="W94" i="55"/>
  <c r="S94" i="55"/>
  <c r="O94" i="55"/>
  <c r="K94" i="55"/>
  <c r="G94" i="55"/>
  <c r="DB93" i="55"/>
  <c r="CX93" i="55"/>
  <c r="CT93" i="55"/>
  <c r="CO93" i="55"/>
  <c r="CK93" i="55"/>
  <c r="CF93" i="55"/>
  <c r="CB93" i="55"/>
  <c r="BX93" i="55"/>
  <c r="BS93" i="55"/>
  <c r="BO93" i="55"/>
  <c r="BJ93" i="55"/>
  <c r="BF93" i="55"/>
  <c r="BB93" i="55"/>
  <c r="AW93" i="55"/>
  <c r="AS93" i="55"/>
  <c r="AN93" i="55"/>
  <c r="AJ93" i="55"/>
  <c r="AF93" i="55"/>
  <c r="AA93" i="55"/>
  <c r="W93" i="55"/>
  <c r="S93" i="55"/>
  <c r="O93" i="55"/>
  <c r="K93" i="55"/>
  <c r="G93" i="55"/>
  <c r="DB92" i="55"/>
  <c r="CX92" i="55"/>
  <c r="CT92" i="55"/>
  <c r="CO92" i="55"/>
  <c r="CF92" i="55"/>
  <c r="CB92" i="55"/>
  <c r="BX92" i="55"/>
  <c r="BJ92" i="55"/>
  <c r="BF92" i="55"/>
  <c r="BB92" i="55"/>
  <c r="AN92" i="55"/>
  <c r="AJ92" i="55"/>
  <c r="AF92" i="55"/>
  <c r="S92" i="55"/>
  <c r="O92" i="55"/>
  <c r="K92" i="55"/>
  <c r="G92" i="55"/>
  <c r="DB91" i="55"/>
  <c r="CX91" i="55"/>
  <c r="CT91" i="55"/>
  <c r="CF91" i="55"/>
  <c r="CB91" i="55"/>
  <c r="BX91" i="55"/>
  <c r="BJ91" i="55"/>
  <c r="BF91" i="55"/>
  <c r="BB91" i="55"/>
  <c r="AN91" i="55"/>
  <c r="AJ91" i="55"/>
  <c r="AF91" i="55"/>
  <c r="S91" i="55"/>
  <c r="O91" i="55"/>
  <c r="K91" i="55"/>
  <c r="DB90" i="55"/>
  <c r="CX90" i="55"/>
  <c r="CT90" i="55"/>
  <c r="CF90" i="55"/>
  <c r="CB90" i="55"/>
  <c r="BX90" i="55"/>
  <c r="BJ90" i="55"/>
  <c r="BF90" i="55"/>
  <c r="BB90" i="55"/>
  <c r="AN90" i="55"/>
  <c r="AJ90" i="55"/>
  <c r="AF90" i="55"/>
  <c r="S90" i="55"/>
  <c r="O90" i="55"/>
  <c r="K90" i="55"/>
  <c r="DB89" i="55"/>
  <c r="CX89" i="55"/>
  <c r="CT89" i="55"/>
  <c r="CF89" i="55"/>
  <c r="CB89" i="55"/>
  <c r="BX89" i="55"/>
  <c r="BJ89" i="55"/>
  <c r="BF89" i="55"/>
  <c r="BB89" i="55"/>
  <c r="AN89" i="55"/>
  <c r="AJ89" i="55"/>
  <c r="AF89" i="55"/>
  <c r="S89" i="55"/>
  <c r="O89" i="55"/>
  <c r="K89" i="55"/>
  <c r="DB88" i="55"/>
  <c r="CX88" i="55"/>
  <c r="CT88" i="55"/>
  <c r="CK88" i="55"/>
  <c r="CF88" i="55"/>
  <c r="CB88" i="55"/>
  <c r="BX88" i="55"/>
  <c r="BO88" i="55"/>
  <c r="BJ88" i="55"/>
  <c r="BF88" i="55"/>
  <c r="BB88" i="55"/>
  <c r="AS88" i="55"/>
  <c r="AN88" i="55"/>
  <c r="AJ88" i="55"/>
  <c r="AF88" i="55"/>
  <c r="W88" i="55"/>
  <c r="S88" i="55"/>
  <c r="O88" i="55"/>
  <c r="K88" i="55"/>
  <c r="C88" i="55"/>
  <c r="DB87" i="55"/>
  <c r="CX87" i="55"/>
  <c r="CT87" i="55"/>
  <c r="CK87" i="55"/>
  <c r="CF87" i="55"/>
  <c r="CB87" i="55"/>
  <c r="BX87" i="55"/>
  <c r="BO87" i="55"/>
  <c r="BJ87" i="55"/>
  <c r="BF87" i="55"/>
  <c r="BB87" i="55"/>
  <c r="AS87" i="55"/>
  <c r="AN87" i="55"/>
  <c r="AJ87" i="55"/>
  <c r="AF87" i="55"/>
  <c r="W87" i="55"/>
  <c r="S87" i="55"/>
  <c r="O87" i="55"/>
  <c r="K87" i="55"/>
  <c r="C87" i="55"/>
  <c r="DB86" i="55"/>
  <c r="CX86" i="55"/>
  <c r="CT86" i="55"/>
  <c r="CK86" i="55"/>
  <c r="CF86" i="55"/>
  <c r="CB86" i="55"/>
  <c r="BX86" i="55"/>
  <c r="BO86" i="55"/>
  <c r="BJ86" i="55"/>
  <c r="BF86" i="55"/>
  <c r="BB86" i="55"/>
  <c r="AS86" i="55"/>
  <c r="AN86" i="55"/>
  <c r="AJ86" i="55"/>
  <c r="AF86" i="55"/>
  <c r="W86" i="55"/>
  <c r="S86" i="55"/>
  <c r="O86" i="55"/>
  <c r="K86" i="55"/>
  <c r="C86" i="55"/>
  <c r="DB85" i="55"/>
  <c r="CX85" i="55"/>
  <c r="CT85" i="55"/>
  <c r="CO85" i="55"/>
  <c r="CK85" i="55"/>
  <c r="CF85" i="55"/>
  <c r="CB85" i="55"/>
  <c r="BX85" i="55"/>
  <c r="BS85" i="55"/>
  <c r="BO85" i="55"/>
  <c r="BJ85" i="55"/>
  <c r="BF85" i="55"/>
  <c r="BB85" i="55"/>
  <c r="AW85" i="55"/>
  <c r="AS85" i="55"/>
  <c r="AN85" i="55"/>
  <c r="AJ85" i="55"/>
  <c r="AF85" i="55"/>
  <c r="AA85" i="55"/>
  <c r="W85" i="55"/>
  <c r="S85" i="55"/>
  <c r="O85" i="55"/>
  <c r="K85" i="55"/>
  <c r="G85" i="55"/>
  <c r="C85" i="55"/>
  <c r="DB84" i="55"/>
  <c r="CT84" i="55"/>
  <c r="CO84" i="55"/>
  <c r="CK84" i="55"/>
  <c r="CF84" i="55"/>
  <c r="CB84" i="55"/>
  <c r="BX84" i="55"/>
  <c r="BS84" i="55"/>
  <c r="BO84" i="55"/>
  <c r="BJ84" i="55"/>
  <c r="BF84" i="55"/>
  <c r="BB84" i="55"/>
  <c r="AW84" i="55"/>
  <c r="AS84" i="55"/>
  <c r="AN84" i="55"/>
  <c r="AJ84" i="55"/>
  <c r="AF84" i="55"/>
  <c r="AA84" i="55"/>
  <c r="W84" i="55"/>
  <c r="S84" i="55"/>
  <c r="O84" i="55"/>
  <c r="K84" i="55"/>
  <c r="G84" i="55"/>
  <c r="C84" i="55"/>
  <c r="DB83" i="55"/>
  <c r="CX83" i="55"/>
  <c r="CT83" i="55"/>
  <c r="CO83" i="55"/>
  <c r="CK83" i="55"/>
  <c r="CF83" i="55"/>
  <c r="CB83" i="55"/>
  <c r="BX83" i="55"/>
  <c r="BS83" i="55"/>
  <c r="BO83" i="55"/>
  <c r="BJ83" i="55"/>
  <c r="BF83" i="55"/>
  <c r="BB83" i="55"/>
  <c r="AW83" i="55"/>
  <c r="AS83" i="55"/>
  <c r="AN83" i="55"/>
  <c r="AJ83" i="55"/>
  <c r="AF83" i="55"/>
  <c r="AA83" i="55"/>
  <c r="W83" i="55"/>
  <c r="S83" i="55"/>
  <c r="O83" i="55"/>
  <c r="K83" i="55"/>
  <c r="G83" i="55"/>
  <c r="C83" i="55"/>
  <c r="AN74" i="55"/>
  <c r="AN73" i="55"/>
  <c r="AN72" i="55"/>
  <c r="AN71" i="55"/>
  <c r="AN70" i="55"/>
  <c r="AV69" i="55"/>
  <c r="AN69" i="55"/>
  <c r="AV68" i="55"/>
  <c r="AN68" i="55"/>
  <c r="K68" i="55"/>
  <c r="AV67" i="55"/>
  <c r="AN67" i="55"/>
  <c r="K67" i="55"/>
  <c r="AV66" i="55"/>
  <c r="AN66" i="55"/>
  <c r="AJ66" i="55"/>
  <c r="K66" i="55"/>
  <c r="AV65" i="55"/>
  <c r="AN65" i="55"/>
  <c r="AJ65" i="55"/>
  <c r="X65" i="55"/>
  <c r="K65" i="55"/>
  <c r="AV64" i="55"/>
  <c r="AN64" i="55"/>
  <c r="AJ64" i="55"/>
  <c r="X64" i="55"/>
  <c r="K64" i="55"/>
  <c r="AV63" i="55"/>
  <c r="AN63" i="55"/>
  <c r="AJ63" i="55"/>
  <c r="X63" i="55"/>
  <c r="K63" i="55"/>
  <c r="AZ62" i="55"/>
  <c r="AV62" i="55"/>
  <c r="AR62" i="55"/>
  <c r="AN62" i="55"/>
  <c r="AJ62" i="55"/>
  <c r="X62" i="55"/>
  <c r="K62" i="55"/>
  <c r="G62" i="55"/>
  <c r="C62" i="55"/>
  <c r="AZ61" i="55"/>
  <c r="AV61" i="55"/>
  <c r="AR61" i="55"/>
  <c r="AN61" i="55"/>
  <c r="AJ61" i="55"/>
  <c r="X61" i="55"/>
  <c r="K61" i="55"/>
  <c r="G61" i="55"/>
  <c r="C61" i="55"/>
  <c r="AZ60" i="55"/>
  <c r="AV60" i="55"/>
  <c r="AR60" i="55"/>
  <c r="AN60" i="55"/>
  <c r="AJ60" i="55"/>
  <c r="X60" i="55"/>
  <c r="K60" i="55"/>
  <c r="G60" i="55"/>
  <c r="C60" i="55"/>
  <c r="AZ59" i="55"/>
  <c r="AV59" i="55"/>
  <c r="AR59" i="55"/>
  <c r="AN59" i="55"/>
  <c r="AJ59" i="55"/>
  <c r="AF59" i="55"/>
  <c r="X59" i="55"/>
  <c r="O59" i="55"/>
  <c r="K59" i="55"/>
  <c r="G59" i="55"/>
  <c r="C59" i="55"/>
  <c r="AZ58" i="55"/>
  <c r="AV58" i="55"/>
  <c r="AR58" i="55"/>
  <c r="AN58" i="55"/>
  <c r="AJ58" i="55"/>
  <c r="AF58" i="55"/>
  <c r="X58" i="55"/>
  <c r="O58" i="55"/>
  <c r="K58" i="55"/>
  <c r="G58" i="55"/>
  <c r="C58" i="55"/>
  <c r="AZ57" i="55"/>
  <c r="AV57" i="55"/>
  <c r="AR57" i="55"/>
  <c r="AN57" i="55"/>
  <c r="AJ57" i="55"/>
  <c r="AF57" i="55"/>
  <c r="X57" i="55"/>
  <c r="O57" i="55"/>
  <c r="K57" i="55"/>
  <c r="G57" i="55"/>
  <c r="C57" i="55"/>
  <c r="BD56" i="55"/>
  <c r="AZ56" i="55"/>
  <c r="AV56" i="55"/>
  <c r="AR56" i="55"/>
  <c r="AN56" i="55"/>
  <c r="AJ56" i="55"/>
  <c r="AF56" i="55"/>
  <c r="AB56" i="55"/>
  <c r="X56" i="55"/>
  <c r="O56" i="55"/>
  <c r="K56" i="55"/>
  <c r="G56" i="55"/>
  <c r="C56" i="55"/>
  <c r="BD55" i="55"/>
  <c r="AZ55" i="55"/>
  <c r="AV55" i="55"/>
  <c r="AR55" i="55"/>
  <c r="AN55" i="55"/>
  <c r="AJ55" i="55"/>
  <c r="AF55" i="55"/>
  <c r="AB55" i="55"/>
  <c r="X55" i="55"/>
  <c r="O55" i="55"/>
  <c r="K55" i="55"/>
  <c r="G55" i="55"/>
  <c r="C55" i="55"/>
  <c r="BD54" i="55"/>
  <c r="AZ54" i="55"/>
  <c r="AV54" i="55"/>
  <c r="AR54" i="55"/>
  <c r="AN54" i="55"/>
  <c r="AJ54" i="55"/>
  <c r="AF54" i="55"/>
  <c r="AB54" i="55"/>
  <c r="X54" i="55"/>
  <c r="S54" i="55"/>
  <c r="O54" i="55"/>
  <c r="K54" i="55"/>
  <c r="G54" i="55"/>
  <c r="C54" i="55"/>
  <c r="BH53" i="55"/>
  <c r="BD53" i="55"/>
  <c r="AZ53" i="55"/>
  <c r="AV53" i="55"/>
  <c r="AR53" i="55"/>
  <c r="AN53" i="55"/>
  <c r="AJ53" i="55"/>
  <c r="AF53" i="55"/>
  <c r="AB53" i="55"/>
  <c r="X53" i="55"/>
  <c r="S53" i="55"/>
  <c r="O53" i="55"/>
  <c r="K53" i="55"/>
  <c r="G53" i="55"/>
  <c r="C53" i="55"/>
  <c r="BH52" i="55"/>
  <c r="BD52" i="55"/>
  <c r="AZ52" i="55"/>
  <c r="AV52" i="55"/>
  <c r="AR52" i="55"/>
  <c r="AN52" i="55"/>
  <c r="AJ52" i="55"/>
  <c r="AF52" i="55"/>
  <c r="AB52" i="55"/>
  <c r="X52" i="55"/>
  <c r="S52" i="55"/>
  <c r="O52" i="55"/>
  <c r="K52" i="55"/>
  <c r="G52" i="55"/>
  <c r="C52" i="55"/>
  <c r="BH51" i="55"/>
  <c r="BD51" i="55"/>
  <c r="AZ51" i="55"/>
  <c r="AV51" i="55"/>
  <c r="AR51" i="55"/>
  <c r="AN51" i="55"/>
  <c r="AJ51" i="55"/>
  <c r="AF51" i="55"/>
  <c r="AB51" i="55"/>
  <c r="X51" i="55"/>
  <c r="S51" i="55"/>
  <c r="O51" i="55"/>
  <c r="K51" i="55"/>
  <c r="G51" i="55"/>
  <c r="C51" i="55"/>
  <c r="AA45" i="55"/>
  <c r="AA44" i="55"/>
  <c r="AA43" i="55"/>
  <c r="AA42" i="55"/>
  <c r="K42" i="55"/>
  <c r="AA41" i="55"/>
  <c r="S41" i="55"/>
  <c r="K41" i="55"/>
  <c r="C41" i="55"/>
  <c r="AA40" i="55"/>
  <c r="S40" i="55"/>
  <c r="T40" i="55" s="1"/>
  <c r="P40" i="55"/>
  <c r="K40" i="55"/>
  <c r="C40" i="55"/>
  <c r="AM39" i="55"/>
  <c r="AI39" i="55"/>
  <c r="AE39" i="55"/>
  <c r="AA39" i="55"/>
  <c r="S39" i="55"/>
  <c r="T39" i="55" s="1"/>
  <c r="P39" i="55"/>
  <c r="K39" i="55"/>
  <c r="C39" i="55"/>
  <c r="AQ38" i="55"/>
  <c r="AM38" i="55"/>
  <c r="AI38" i="55"/>
  <c r="AE38" i="55"/>
  <c r="AA38" i="55"/>
  <c r="W38" i="55"/>
  <c r="S38" i="55"/>
  <c r="T38" i="55" s="1"/>
  <c r="P38" i="55"/>
  <c r="K38" i="55"/>
  <c r="C38" i="55"/>
  <c r="AQ37" i="55"/>
  <c r="AM37" i="55"/>
  <c r="AI37" i="55"/>
  <c r="AE37" i="55"/>
  <c r="AA37" i="55"/>
  <c r="W37" i="55"/>
  <c r="S37" i="55"/>
  <c r="T37" i="55" s="1"/>
  <c r="P37" i="55"/>
  <c r="K37" i="55"/>
  <c r="C37" i="55"/>
  <c r="AQ36" i="55"/>
  <c r="AM36" i="55"/>
  <c r="AI36" i="55"/>
  <c r="AE36" i="55"/>
  <c r="AA36" i="55"/>
  <c r="W36" i="55"/>
  <c r="S36" i="55"/>
  <c r="T36" i="55" s="1"/>
  <c r="P36" i="55"/>
  <c r="K36" i="55"/>
  <c r="C36" i="55"/>
  <c r="C103" i="53"/>
  <c r="C102" i="53"/>
  <c r="CT100" i="53"/>
  <c r="CK100" i="53"/>
  <c r="BX100" i="53"/>
  <c r="BO100" i="53"/>
  <c r="BB100" i="53"/>
  <c r="AS100" i="53"/>
  <c r="AF100" i="53"/>
  <c r="W100" i="53"/>
  <c r="K100" i="53"/>
  <c r="CT99" i="53"/>
  <c r="CK99" i="53"/>
  <c r="BX99" i="53"/>
  <c r="BO99" i="53"/>
  <c r="BB99" i="53"/>
  <c r="AS99" i="53"/>
  <c r="AF99" i="53"/>
  <c r="W99" i="53"/>
  <c r="K99" i="53"/>
  <c r="CT98" i="53"/>
  <c r="BX98" i="53"/>
  <c r="BB98" i="53"/>
  <c r="AF98" i="53"/>
  <c r="K98" i="53"/>
  <c r="CT97" i="53"/>
  <c r="BX97" i="53"/>
  <c r="BB97" i="53"/>
  <c r="AF97" i="53"/>
  <c r="K97" i="53"/>
  <c r="C97" i="53"/>
  <c r="CT96" i="53"/>
  <c r="BX96" i="53"/>
  <c r="BS96" i="53"/>
  <c r="BB96" i="53"/>
  <c r="AW96" i="53"/>
  <c r="AF96" i="53"/>
  <c r="AA96" i="53"/>
  <c r="K96" i="53"/>
  <c r="C96" i="53"/>
  <c r="CT95" i="53"/>
  <c r="CO95" i="53"/>
  <c r="BX95" i="53"/>
  <c r="BS95" i="53"/>
  <c r="BB95" i="53"/>
  <c r="AW95" i="53"/>
  <c r="AF95" i="53"/>
  <c r="AA95" i="53"/>
  <c r="K95" i="53"/>
  <c r="G95" i="53"/>
  <c r="DB94" i="53"/>
  <c r="CX94" i="53"/>
  <c r="CT94" i="53"/>
  <c r="CO94" i="53"/>
  <c r="CK94" i="53"/>
  <c r="CF94" i="53"/>
  <c r="CB94" i="53"/>
  <c r="BX94" i="53"/>
  <c r="BS94" i="53"/>
  <c r="BO94" i="53"/>
  <c r="BJ94" i="53"/>
  <c r="BF94" i="53"/>
  <c r="BB94" i="53"/>
  <c r="AW94" i="53"/>
  <c r="AS94" i="53"/>
  <c r="AN94" i="53"/>
  <c r="AJ94" i="53"/>
  <c r="AF94" i="53"/>
  <c r="AA94" i="53"/>
  <c r="W94" i="53"/>
  <c r="S94" i="53"/>
  <c r="O94" i="53"/>
  <c r="K94" i="53"/>
  <c r="G94" i="53"/>
  <c r="DB93" i="53"/>
  <c r="CX93" i="53"/>
  <c r="CT93" i="53"/>
  <c r="CO93" i="53"/>
  <c r="CK93" i="53"/>
  <c r="CF93" i="53"/>
  <c r="CB93" i="53"/>
  <c r="BX93" i="53"/>
  <c r="BS93" i="53"/>
  <c r="BO93" i="53"/>
  <c r="BJ93" i="53"/>
  <c r="BF93" i="53"/>
  <c r="BB93" i="53"/>
  <c r="AW93" i="53"/>
  <c r="AS93" i="53"/>
  <c r="AN93" i="53"/>
  <c r="AJ93" i="53"/>
  <c r="AF93" i="53"/>
  <c r="AA93" i="53"/>
  <c r="W93" i="53"/>
  <c r="S93" i="53"/>
  <c r="O93" i="53"/>
  <c r="K93" i="53"/>
  <c r="G93" i="53"/>
  <c r="DB92" i="53"/>
  <c r="CX92" i="53"/>
  <c r="CT92" i="53"/>
  <c r="CO92" i="53"/>
  <c r="CF92" i="53"/>
  <c r="CB92" i="53"/>
  <c r="BX92" i="53"/>
  <c r="BJ92" i="53"/>
  <c r="BF92" i="53"/>
  <c r="BB92" i="53"/>
  <c r="AN92" i="53"/>
  <c r="AJ92" i="53"/>
  <c r="AF92" i="53"/>
  <c r="S92" i="53"/>
  <c r="O92" i="53"/>
  <c r="K92" i="53"/>
  <c r="G92" i="53"/>
  <c r="DB91" i="53"/>
  <c r="CX91" i="53"/>
  <c r="CT91" i="53"/>
  <c r="CF91" i="53"/>
  <c r="CB91" i="53"/>
  <c r="BX91" i="53"/>
  <c r="BJ91" i="53"/>
  <c r="BF91" i="53"/>
  <c r="BB91" i="53"/>
  <c r="AN91" i="53"/>
  <c r="AJ91" i="53"/>
  <c r="AF91" i="53"/>
  <c r="S91" i="53"/>
  <c r="O91" i="53"/>
  <c r="K91" i="53"/>
  <c r="DB90" i="53"/>
  <c r="CX90" i="53"/>
  <c r="CT90" i="53"/>
  <c r="CF90" i="53"/>
  <c r="CB90" i="53"/>
  <c r="BX90" i="53"/>
  <c r="BJ90" i="53"/>
  <c r="BF90" i="53"/>
  <c r="BB90" i="53"/>
  <c r="AN90" i="53"/>
  <c r="AJ90" i="53"/>
  <c r="AF90" i="53"/>
  <c r="S90" i="53"/>
  <c r="O90" i="53"/>
  <c r="K90" i="53"/>
  <c r="DB89" i="53"/>
  <c r="CX89" i="53"/>
  <c r="CT89" i="53"/>
  <c r="CF89" i="53"/>
  <c r="CB89" i="53"/>
  <c r="BX89" i="53"/>
  <c r="BJ89" i="53"/>
  <c r="BF89" i="53"/>
  <c r="BB89" i="53"/>
  <c r="AN89" i="53"/>
  <c r="AJ89" i="53"/>
  <c r="AF89" i="53"/>
  <c r="S89" i="53"/>
  <c r="O89" i="53"/>
  <c r="K89" i="53"/>
  <c r="DB88" i="53"/>
  <c r="CX88" i="53"/>
  <c r="CT88" i="53"/>
  <c r="CK88" i="53"/>
  <c r="CF88" i="53"/>
  <c r="CB88" i="53"/>
  <c r="BX88" i="53"/>
  <c r="BO88" i="53"/>
  <c r="BJ88" i="53"/>
  <c r="BF88" i="53"/>
  <c r="BB88" i="53"/>
  <c r="AS88" i="53"/>
  <c r="AN88" i="53"/>
  <c r="AJ88" i="53"/>
  <c r="AF88" i="53"/>
  <c r="W88" i="53"/>
  <c r="S88" i="53"/>
  <c r="O88" i="53"/>
  <c r="K88" i="53"/>
  <c r="C88" i="53"/>
  <c r="DB87" i="53"/>
  <c r="CX87" i="53"/>
  <c r="CT87" i="53"/>
  <c r="CK87" i="53"/>
  <c r="CF87" i="53"/>
  <c r="CB87" i="53"/>
  <c r="BX87" i="53"/>
  <c r="BO87" i="53"/>
  <c r="BJ87" i="53"/>
  <c r="BF87" i="53"/>
  <c r="BB87" i="53"/>
  <c r="AS87" i="53"/>
  <c r="AN87" i="53"/>
  <c r="AJ87" i="53"/>
  <c r="AF87" i="53"/>
  <c r="W87" i="53"/>
  <c r="S87" i="53"/>
  <c r="O87" i="53"/>
  <c r="K87" i="53"/>
  <c r="C87" i="53"/>
  <c r="DB86" i="53"/>
  <c r="CX86" i="53"/>
  <c r="CT86" i="53"/>
  <c r="CK86" i="53"/>
  <c r="CF86" i="53"/>
  <c r="CB86" i="53"/>
  <c r="BX86" i="53"/>
  <c r="BO86" i="53"/>
  <c r="BJ86" i="53"/>
  <c r="BF86" i="53"/>
  <c r="BB86" i="53"/>
  <c r="AS86" i="53"/>
  <c r="AN86" i="53"/>
  <c r="AJ86" i="53"/>
  <c r="AF86" i="53"/>
  <c r="W86" i="53"/>
  <c r="S86" i="53"/>
  <c r="O86" i="53"/>
  <c r="K86" i="53"/>
  <c r="C86" i="53"/>
  <c r="DB85" i="53"/>
  <c r="CX85" i="53"/>
  <c r="CT85" i="53"/>
  <c r="CO85" i="53"/>
  <c r="CK85" i="53"/>
  <c r="CF85" i="53"/>
  <c r="CB85" i="53"/>
  <c r="BX85" i="53"/>
  <c r="BS85" i="53"/>
  <c r="BO85" i="53"/>
  <c r="BJ85" i="53"/>
  <c r="BF85" i="53"/>
  <c r="BB85" i="53"/>
  <c r="AW85" i="53"/>
  <c r="AS85" i="53"/>
  <c r="AN85" i="53"/>
  <c r="AJ85" i="53"/>
  <c r="AF85" i="53"/>
  <c r="AA85" i="53"/>
  <c r="W85" i="53"/>
  <c r="S85" i="53"/>
  <c r="O85" i="53"/>
  <c r="K85" i="53"/>
  <c r="G85" i="53"/>
  <c r="C85" i="53"/>
  <c r="DB84" i="53"/>
  <c r="CT84" i="53"/>
  <c r="CO84" i="53"/>
  <c r="CK84" i="53"/>
  <c r="CF84" i="53"/>
  <c r="CB84" i="53"/>
  <c r="BX84" i="53"/>
  <c r="BS84" i="53"/>
  <c r="BO84" i="53"/>
  <c r="BJ84" i="53"/>
  <c r="BF84" i="53"/>
  <c r="BB84" i="53"/>
  <c r="AW84" i="53"/>
  <c r="AS84" i="53"/>
  <c r="AN84" i="53"/>
  <c r="AJ84" i="53"/>
  <c r="AF84" i="53"/>
  <c r="AA84" i="53"/>
  <c r="W84" i="53"/>
  <c r="S84" i="53"/>
  <c r="O84" i="53"/>
  <c r="K84" i="53"/>
  <c r="G84" i="53"/>
  <c r="C84" i="53"/>
  <c r="DB83" i="53"/>
  <c r="CX83" i="53"/>
  <c r="CT83" i="53"/>
  <c r="CO83" i="53"/>
  <c r="CK83" i="53"/>
  <c r="CF83" i="53"/>
  <c r="CB83" i="53"/>
  <c r="BX83" i="53"/>
  <c r="BS83" i="53"/>
  <c r="BO83" i="53"/>
  <c r="BJ83" i="53"/>
  <c r="BF83" i="53"/>
  <c r="BB83" i="53"/>
  <c r="AW83" i="53"/>
  <c r="AS83" i="53"/>
  <c r="AN83" i="53"/>
  <c r="AJ83" i="53"/>
  <c r="AF83" i="53"/>
  <c r="AA83" i="53"/>
  <c r="W83" i="53"/>
  <c r="S83" i="53"/>
  <c r="O83" i="53"/>
  <c r="K83" i="53"/>
  <c r="G83" i="53"/>
  <c r="C83" i="53"/>
  <c r="AN74" i="53"/>
  <c r="AN73" i="53"/>
  <c r="AN72" i="53"/>
  <c r="AN71" i="53"/>
  <c r="AN70" i="53"/>
  <c r="AV69" i="53"/>
  <c r="AN69" i="53"/>
  <c r="AV68" i="53"/>
  <c r="AN68" i="53"/>
  <c r="K68" i="53"/>
  <c r="AV67" i="53"/>
  <c r="AN67" i="53"/>
  <c r="K67" i="53"/>
  <c r="AV66" i="53"/>
  <c r="AN66" i="53"/>
  <c r="AJ66" i="53"/>
  <c r="K66" i="53"/>
  <c r="AV65" i="53"/>
  <c r="AN65" i="53"/>
  <c r="AJ65" i="53"/>
  <c r="X65" i="53"/>
  <c r="K65" i="53"/>
  <c r="AV64" i="53"/>
  <c r="AN64" i="53"/>
  <c r="AJ64" i="53"/>
  <c r="X64" i="53"/>
  <c r="K64" i="53"/>
  <c r="AV63" i="53"/>
  <c r="AN63" i="53"/>
  <c r="AJ63" i="53"/>
  <c r="X63" i="53"/>
  <c r="K63" i="53"/>
  <c r="AZ62" i="53"/>
  <c r="AV62" i="53"/>
  <c r="AR62" i="53"/>
  <c r="AN62" i="53"/>
  <c r="AJ62" i="53"/>
  <c r="X62" i="53"/>
  <c r="K62" i="53"/>
  <c r="G62" i="53"/>
  <c r="C62" i="53"/>
  <c r="AZ61" i="53"/>
  <c r="AV61" i="53"/>
  <c r="AR61" i="53"/>
  <c r="AN61" i="53"/>
  <c r="AJ61" i="53"/>
  <c r="X61" i="53"/>
  <c r="K61" i="53"/>
  <c r="G61" i="53"/>
  <c r="C61" i="53"/>
  <c r="AZ60" i="53"/>
  <c r="AV60" i="53"/>
  <c r="AR60" i="53"/>
  <c r="AN60" i="53"/>
  <c r="AJ60" i="53"/>
  <c r="X60" i="53"/>
  <c r="K60" i="53"/>
  <c r="G60" i="53"/>
  <c r="C60" i="53"/>
  <c r="AZ59" i="53"/>
  <c r="AV59" i="53"/>
  <c r="AR59" i="53"/>
  <c r="AN59" i="53"/>
  <c r="AJ59" i="53"/>
  <c r="AF59" i="53"/>
  <c r="X59" i="53"/>
  <c r="O59" i="53"/>
  <c r="K59" i="53"/>
  <c r="G59" i="53"/>
  <c r="C59" i="53"/>
  <c r="AZ58" i="53"/>
  <c r="AV58" i="53"/>
  <c r="AR58" i="53"/>
  <c r="AN58" i="53"/>
  <c r="AJ58" i="53"/>
  <c r="AF58" i="53"/>
  <c r="X58" i="53"/>
  <c r="O58" i="53"/>
  <c r="K58" i="53"/>
  <c r="G58" i="53"/>
  <c r="C58" i="53"/>
  <c r="AZ57" i="53"/>
  <c r="AV57" i="53"/>
  <c r="AR57" i="53"/>
  <c r="AN57" i="53"/>
  <c r="AJ57" i="53"/>
  <c r="AF57" i="53"/>
  <c r="X57" i="53"/>
  <c r="O57" i="53"/>
  <c r="K57" i="53"/>
  <c r="G57" i="53"/>
  <c r="C57" i="53"/>
  <c r="BD56" i="53"/>
  <c r="AZ56" i="53"/>
  <c r="AV56" i="53"/>
  <c r="AR56" i="53"/>
  <c r="AN56" i="53"/>
  <c r="AJ56" i="53"/>
  <c r="AF56" i="53"/>
  <c r="AB56" i="53"/>
  <c r="X56" i="53"/>
  <c r="O56" i="53"/>
  <c r="K56" i="53"/>
  <c r="G56" i="53"/>
  <c r="C56" i="53"/>
  <c r="BD55" i="53"/>
  <c r="AZ55" i="53"/>
  <c r="AV55" i="53"/>
  <c r="AR55" i="53"/>
  <c r="AN55" i="53"/>
  <c r="AJ55" i="53"/>
  <c r="AF55" i="53"/>
  <c r="AB55" i="53"/>
  <c r="X55" i="53"/>
  <c r="O55" i="53"/>
  <c r="K55" i="53"/>
  <c r="G55" i="53"/>
  <c r="C55" i="53"/>
  <c r="BD54" i="53"/>
  <c r="AZ54" i="53"/>
  <c r="AV54" i="53"/>
  <c r="AR54" i="53"/>
  <c r="AN54" i="53"/>
  <c r="AJ54" i="53"/>
  <c r="AF54" i="53"/>
  <c r="AB54" i="53"/>
  <c r="X54" i="53"/>
  <c r="S54" i="53"/>
  <c r="O54" i="53"/>
  <c r="K54" i="53"/>
  <c r="G54" i="53"/>
  <c r="C54" i="53"/>
  <c r="BH53" i="53"/>
  <c r="BD53" i="53"/>
  <c r="AZ53" i="53"/>
  <c r="AV53" i="53"/>
  <c r="AR53" i="53"/>
  <c r="AN53" i="53"/>
  <c r="AJ53" i="53"/>
  <c r="AF53" i="53"/>
  <c r="AB53" i="53"/>
  <c r="X53" i="53"/>
  <c r="S53" i="53"/>
  <c r="O53" i="53"/>
  <c r="K53" i="53"/>
  <c r="G53" i="53"/>
  <c r="C53" i="53"/>
  <c r="BH52" i="53"/>
  <c r="BD52" i="53"/>
  <c r="AZ52" i="53"/>
  <c r="AV52" i="53"/>
  <c r="AR52" i="53"/>
  <c r="AN52" i="53"/>
  <c r="AJ52" i="53"/>
  <c r="AF52" i="53"/>
  <c r="AB52" i="53"/>
  <c r="X52" i="53"/>
  <c r="S52" i="53"/>
  <c r="O52" i="53"/>
  <c r="K52" i="53"/>
  <c r="G52" i="53"/>
  <c r="C52" i="53"/>
  <c r="BH51" i="53"/>
  <c r="BD51" i="53"/>
  <c r="AZ51" i="53"/>
  <c r="AV51" i="53"/>
  <c r="AR51" i="53"/>
  <c r="AN51" i="53"/>
  <c r="AJ51" i="53"/>
  <c r="AF51" i="53"/>
  <c r="AB51" i="53"/>
  <c r="X51" i="53"/>
  <c r="S51" i="53"/>
  <c r="O51" i="53"/>
  <c r="K51" i="53"/>
  <c r="G51" i="53"/>
  <c r="C51" i="53"/>
  <c r="AA45" i="53"/>
  <c r="AA44" i="53"/>
  <c r="AA43" i="53"/>
  <c r="AA42" i="53"/>
  <c r="K42" i="53"/>
  <c r="AA41" i="53"/>
  <c r="S41" i="53"/>
  <c r="K41" i="53"/>
  <c r="C41" i="53"/>
  <c r="AA40" i="53"/>
  <c r="S40" i="53"/>
  <c r="T40" i="53" s="1"/>
  <c r="P40" i="53"/>
  <c r="K40" i="53"/>
  <c r="C40" i="53"/>
  <c r="AM39" i="53"/>
  <c r="AI39" i="53"/>
  <c r="AE39" i="53"/>
  <c r="AA39" i="53"/>
  <c r="S39" i="53"/>
  <c r="T39" i="53" s="1"/>
  <c r="P39" i="53"/>
  <c r="K39" i="53"/>
  <c r="C39" i="53"/>
  <c r="AQ38" i="53"/>
  <c r="AM38" i="53"/>
  <c r="AI38" i="53"/>
  <c r="AE38" i="53"/>
  <c r="AA38" i="53"/>
  <c r="W38" i="53"/>
  <c r="S38" i="53"/>
  <c r="T38" i="53" s="1"/>
  <c r="P38" i="53"/>
  <c r="K38" i="53"/>
  <c r="C38" i="53"/>
  <c r="AQ37" i="53"/>
  <c r="AM37" i="53"/>
  <c r="AI37" i="53"/>
  <c r="AE37" i="53"/>
  <c r="AA37" i="53"/>
  <c r="W37" i="53"/>
  <c r="S37" i="53"/>
  <c r="T37" i="53" s="1"/>
  <c r="P37" i="53"/>
  <c r="K37" i="53"/>
  <c r="C37" i="53"/>
  <c r="AQ36" i="53"/>
  <c r="AM36" i="53"/>
  <c r="AI36" i="53"/>
  <c r="AE36" i="53"/>
  <c r="AA36" i="53"/>
  <c r="W36" i="53"/>
  <c r="S36" i="53"/>
  <c r="T36" i="53" s="1"/>
  <c r="P36" i="53"/>
  <c r="K36" i="53"/>
  <c r="C36" i="53"/>
  <c r="C103" i="51"/>
  <c r="C102" i="51"/>
  <c r="CT100" i="51"/>
  <c r="CK100" i="51"/>
  <c r="BX100" i="51"/>
  <c r="BO100" i="51"/>
  <c r="BB100" i="51"/>
  <c r="AS100" i="51"/>
  <c r="AF100" i="51"/>
  <c r="W100" i="51"/>
  <c r="K100" i="51"/>
  <c r="CT99" i="51"/>
  <c r="CK99" i="51"/>
  <c r="BX99" i="51"/>
  <c r="BO99" i="51"/>
  <c r="BB99" i="51"/>
  <c r="AS99" i="51"/>
  <c r="AF99" i="51"/>
  <c r="W99" i="51"/>
  <c r="K99" i="51"/>
  <c r="CT98" i="51"/>
  <c r="BX98" i="51"/>
  <c r="BB98" i="51"/>
  <c r="AF98" i="51"/>
  <c r="K98" i="51"/>
  <c r="CT97" i="51"/>
  <c r="BX97" i="51"/>
  <c r="BB97" i="51"/>
  <c r="AF97" i="51"/>
  <c r="K97" i="51"/>
  <c r="C97" i="51"/>
  <c r="CT96" i="51"/>
  <c r="BX96" i="51"/>
  <c r="BS96" i="51"/>
  <c r="BB96" i="51"/>
  <c r="AW96" i="51"/>
  <c r="AF96" i="51"/>
  <c r="AA96" i="51"/>
  <c r="K96" i="51"/>
  <c r="C96" i="51"/>
  <c r="CT95" i="51"/>
  <c r="CO95" i="51"/>
  <c r="BX95" i="51"/>
  <c r="BS95" i="51"/>
  <c r="BB95" i="51"/>
  <c r="AW95" i="51"/>
  <c r="AF95" i="51"/>
  <c r="AA95" i="51"/>
  <c r="K95" i="51"/>
  <c r="G95" i="51"/>
  <c r="DB94" i="51"/>
  <c r="CX94" i="51"/>
  <c r="CT94" i="51"/>
  <c r="CO94" i="51"/>
  <c r="CK94" i="51"/>
  <c r="CF94" i="51"/>
  <c r="CB94" i="51"/>
  <c r="BX94" i="51"/>
  <c r="BS94" i="51"/>
  <c r="BO94" i="51"/>
  <c r="BJ94" i="51"/>
  <c r="BF94" i="51"/>
  <c r="BB94" i="51"/>
  <c r="AW94" i="51"/>
  <c r="AS94" i="51"/>
  <c r="AN94" i="51"/>
  <c r="AJ94" i="51"/>
  <c r="AF94" i="51"/>
  <c r="AA94" i="51"/>
  <c r="W94" i="51"/>
  <c r="S94" i="51"/>
  <c r="O94" i="51"/>
  <c r="K94" i="51"/>
  <c r="G94" i="51"/>
  <c r="DB93" i="51"/>
  <c r="CX93" i="51"/>
  <c r="CT93" i="51"/>
  <c r="CO93" i="51"/>
  <c r="CK93" i="51"/>
  <c r="CF93" i="51"/>
  <c r="CB93" i="51"/>
  <c r="BX93" i="51"/>
  <c r="BS93" i="51"/>
  <c r="BO93" i="51"/>
  <c r="BJ93" i="51"/>
  <c r="BF93" i="51"/>
  <c r="BB93" i="51"/>
  <c r="AW93" i="51"/>
  <c r="AS93" i="51"/>
  <c r="AN93" i="51"/>
  <c r="AJ93" i="51"/>
  <c r="AF93" i="51"/>
  <c r="AA93" i="51"/>
  <c r="W93" i="51"/>
  <c r="S93" i="51"/>
  <c r="O93" i="51"/>
  <c r="K93" i="51"/>
  <c r="G93" i="51"/>
  <c r="DB92" i="51"/>
  <c r="CX92" i="51"/>
  <c r="CT92" i="51"/>
  <c r="CO92" i="51"/>
  <c r="CF92" i="51"/>
  <c r="CB92" i="51"/>
  <c r="BX92" i="51"/>
  <c r="BJ92" i="51"/>
  <c r="BF92" i="51"/>
  <c r="BB92" i="51"/>
  <c r="AN92" i="51"/>
  <c r="AJ92" i="51"/>
  <c r="AF92" i="51"/>
  <c r="S92" i="51"/>
  <c r="O92" i="51"/>
  <c r="K92" i="51"/>
  <c r="G92" i="51"/>
  <c r="DB91" i="51"/>
  <c r="CX91" i="51"/>
  <c r="CT91" i="51"/>
  <c r="CF91" i="51"/>
  <c r="CB91" i="51"/>
  <c r="BX91" i="51"/>
  <c r="BJ91" i="51"/>
  <c r="BF91" i="51"/>
  <c r="BB91" i="51"/>
  <c r="AN91" i="51"/>
  <c r="AJ91" i="51"/>
  <c r="AF91" i="51"/>
  <c r="S91" i="51"/>
  <c r="O91" i="51"/>
  <c r="K91" i="51"/>
  <c r="DB90" i="51"/>
  <c r="CX90" i="51"/>
  <c r="CT90" i="51"/>
  <c r="CF90" i="51"/>
  <c r="CB90" i="51"/>
  <c r="BX90" i="51"/>
  <c r="BJ90" i="51"/>
  <c r="BF90" i="51"/>
  <c r="BB90" i="51"/>
  <c r="AN90" i="51"/>
  <c r="AJ90" i="51"/>
  <c r="AF90" i="51"/>
  <c r="S90" i="51"/>
  <c r="O90" i="51"/>
  <c r="K90" i="51"/>
  <c r="DB89" i="51"/>
  <c r="CX89" i="51"/>
  <c r="CT89" i="51"/>
  <c r="CF89" i="51"/>
  <c r="CB89" i="51"/>
  <c r="BX89" i="51"/>
  <c r="BJ89" i="51"/>
  <c r="BF89" i="51"/>
  <c r="BB89" i="51"/>
  <c r="AN89" i="51"/>
  <c r="AJ89" i="51"/>
  <c r="AF89" i="51"/>
  <c r="S89" i="51"/>
  <c r="O89" i="51"/>
  <c r="K89" i="51"/>
  <c r="DB88" i="51"/>
  <c r="CX88" i="51"/>
  <c r="CT88" i="51"/>
  <c r="CK88" i="51"/>
  <c r="CF88" i="51"/>
  <c r="CB88" i="51"/>
  <c r="BX88" i="51"/>
  <c r="BO88" i="51"/>
  <c r="BJ88" i="51"/>
  <c r="BF88" i="51"/>
  <c r="BB88" i="51"/>
  <c r="AS88" i="51"/>
  <c r="AN88" i="51"/>
  <c r="AJ88" i="51"/>
  <c r="AF88" i="51"/>
  <c r="W88" i="51"/>
  <c r="S88" i="51"/>
  <c r="O88" i="51"/>
  <c r="K88" i="51"/>
  <c r="C88" i="51"/>
  <c r="DB87" i="51"/>
  <c r="CX87" i="51"/>
  <c r="CT87" i="51"/>
  <c r="CK87" i="51"/>
  <c r="CF87" i="51"/>
  <c r="CB87" i="51"/>
  <c r="BX87" i="51"/>
  <c r="BO87" i="51"/>
  <c r="BJ87" i="51"/>
  <c r="BF87" i="51"/>
  <c r="BB87" i="51"/>
  <c r="AS87" i="51"/>
  <c r="AN87" i="51"/>
  <c r="AJ87" i="51"/>
  <c r="AF87" i="51"/>
  <c r="W87" i="51"/>
  <c r="S87" i="51"/>
  <c r="O87" i="51"/>
  <c r="K87" i="51"/>
  <c r="C87" i="51"/>
  <c r="DB86" i="51"/>
  <c r="CX86" i="51"/>
  <c r="CT86" i="51"/>
  <c r="CK86" i="51"/>
  <c r="CF86" i="51"/>
  <c r="CB86" i="51"/>
  <c r="BX86" i="51"/>
  <c r="BO86" i="51"/>
  <c r="BJ86" i="51"/>
  <c r="BF86" i="51"/>
  <c r="BB86" i="51"/>
  <c r="AS86" i="51"/>
  <c r="AN86" i="51"/>
  <c r="AJ86" i="51"/>
  <c r="AF86" i="51"/>
  <c r="W86" i="51"/>
  <c r="S86" i="51"/>
  <c r="O86" i="51"/>
  <c r="K86" i="51"/>
  <c r="C86" i="51"/>
  <c r="DB85" i="51"/>
  <c r="CX85" i="51"/>
  <c r="CT85" i="51"/>
  <c r="CO85" i="51"/>
  <c r="CK85" i="51"/>
  <c r="CF85" i="51"/>
  <c r="CB85" i="51"/>
  <c r="BX85" i="51"/>
  <c r="BS85" i="51"/>
  <c r="BO85" i="51"/>
  <c r="BJ85" i="51"/>
  <c r="BF85" i="51"/>
  <c r="BB85" i="51"/>
  <c r="AW85" i="51"/>
  <c r="AS85" i="51"/>
  <c r="AN85" i="51"/>
  <c r="AJ85" i="51"/>
  <c r="AF85" i="51"/>
  <c r="AA85" i="51"/>
  <c r="W85" i="51"/>
  <c r="S85" i="51"/>
  <c r="O85" i="51"/>
  <c r="K85" i="51"/>
  <c r="G85" i="51"/>
  <c r="C85" i="51"/>
  <c r="DB84" i="51"/>
  <c r="CT84" i="51"/>
  <c r="CO84" i="51"/>
  <c r="CK84" i="51"/>
  <c r="CF84" i="51"/>
  <c r="CB84" i="51"/>
  <c r="BX84" i="51"/>
  <c r="BS84" i="51"/>
  <c r="BO84" i="51"/>
  <c r="BJ84" i="51"/>
  <c r="BF84" i="51"/>
  <c r="BB84" i="51"/>
  <c r="AW84" i="51"/>
  <c r="AS84" i="51"/>
  <c r="AN84" i="51"/>
  <c r="AJ84" i="51"/>
  <c r="AF84" i="51"/>
  <c r="AA84" i="51"/>
  <c r="W84" i="51"/>
  <c r="S84" i="51"/>
  <c r="O84" i="51"/>
  <c r="K84" i="51"/>
  <c r="G84" i="51"/>
  <c r="C84" i="51"/>
  <c r="DB83" i="51"/>
  <c r="CX83" i="51"/>
  <c r="CT83" i="51"/>
  <c r="CO83" i="51"/>
  <c r="CK83" i="51"/>
  <c r="CF83" i="51"/>
  <c r="CB83" i="51"/>
  <c r="BX83" i="51"/>
  <c r="BS83" i="51"/>
  <c r="BO83" i="51"/>
  <c r="BJ83" i="51"/>
  <c r="BF83" i="51"/>
  <c r="BB83" i="51"/>
  <c r="AW83" i="51"/>
  <c r="AS83" i="51"/>
  <c r="AN83" i="51"/>
  <c r="AJ83" i="51"/>
  <c r="AF83" i="51"/>
  <c r="AA83" i="51"/>
  <c r="W83" i="51"/>
  <c r="S83" i="51"/>
  <c r="O83" i="51"/>
  <c r="K83" i="51"/>
  <c r="G83" i="51"/>
  <c r="C83" i="51"/>
  <c r="AN74" i="51"/>
  <c r="AN73" i="51"/>
  <c r="AN72" i="51"/>
  <c r="AN71" i="51"/>
  <c r="AN70" i="51"/>
  <c r="AV69" i="51"/>
  <c r="AN69" i="51"/>
  <c r="AV68" i="51"/>
  <c r="AN68" i="51"/>
  <c r="K68" i="51"/>
  <c r="AV67" i="51"/>
  <c r="AN67" i="51"/>
  <c r="K67" i="51"/>
  <c r="AV66" i="51"/>
  <c r="AN66" i="51"/>
  <c r="AJ66" i="51"/>
  <c r="K66" i="51"/>
  <c r="AV65" i="51"/>
  <c r="AN65" i="51"/>
  <c r="AJ65" i="51"/>
  <c r="X65" i="51"/>
  <c r="K65" i="51"/>
  <c r="AV64" i="51"/>
  <c r="AN64" i="51"/>
  <c r="AJ64" i="51"/>
  <c r="X64" i="51"/>
  <c r="K64" i="51"/>
  <c r="AV63" i="51"/>
  <c r="AN63" i="51"/>
  <c r="AJ63" i="51"/>
  <c r="X63" i="51"/>
  <c r="K63" i="51"/>
  <c r="AZ62" i="51"/>
  <c r="AV62" i="51"/>
  <c r="AR62" i="51"/>
  <c r="AN62" i="51"/>
  <c r="AJ62" i="51"/>
  <c r="X62" i="51"/>
  <c r="K62" i="51"/>
  <c r="G62" i="51"/>
  <c r="C62" i="51"/>
  <c r="AZ61" i="51"/>
  <c r="AV61" i="51"/>
  <c r="AR61" i="51"/>
  <c r="AN61" i="51"/>
  <c r="AJ61" i="51"/>
  <c r="X61" i="51"/>
  <c r="K61" i="51"/>
  <c r="G61" i="51"/>
  <c r="C61" i="51"/>
  <c r="AZ60" i="51"/>
  <c r="AV60" i="51"/>
  <c r="AR60" i="51"/>
  <c r="AN60" i="51"/>
  <c r="AJ60" i="51"/>
  <c r="X60" i="51"/>
  <c r="K60" i="51"/>
  <c r="G60" i="51"/>
  <c r="C60" i="51"/>
  <c r="AZ59" i="51"/>
  <c r="AV59" i="51"/>
  <c r="AR59" i="51"/>
  <c r="AN59" i="51"/>
  <c r="AJ59" i="51"/>
  <c r="AF59" i="51"/>
  <c r="X59" i="51"/>
  <c r="O59" i="51"/>
  <c r="K59" i="51"/>
  <c r="G59" i="51"/>
  <c r="C59" i="51"/>
  <c r="AZ58" i="51"/>
  <c r="AV58" i="51"/>
  <c r="AR58" i="51"/>
  <c r="AN58" i="51"/>
  <c r="AJ58" i="51"/>
  <c r="AF58" i="51"/>
  <c r="X58" i="51"/>
  <c r="O58" i="51"/>
  <c r="K58" i="51"/>
  <c r="G58" i="51"/>
  <c r="C58" i="51"/>
  <c r="AZ57" i="51"/>
  <c r="AV57" i="51"/>
  <c r="AR57" i="51"/>
  <c r="AN57" i="51"/>
  <c r="AJ57" i="51"/>
  <c r="AF57" i="51"/>
  <c r="X57" i="51"/>
  <c r="O57" i="51"/>
  <c r="K57" i="51"/>
  <c r="G57" i="51"/>
  <c r="C57" i="51"/>
  <c r="BD56" i="51"/>
  <c r="AZ56" i="51"/>
  <c r="AV56" i="51"/>
  <c r="AR56" i="51"/>
  <c r="AN56" i="51"/>
  <c r="AJ56" i="51"/>
  <c r="AF56" i="51"/>
  <c r="AB56" i="51"/>
  <c r="X56" i="51"/>
  <c r="O56" i="51"/>
  <c r="K56" i="51"/>
  <c r="G56" i="51"/>
  <c r="C56" i="51"/>
  <c r="BD55" i="51"/>
  <c r="AZ55" i="51"/>
  <c r="AV55" i="51"/>
  <c r="AR55" i="51"/>
  <c r="AN55" i="51"/>
  <c r="AJ55" i="51"/>
  <c r="AF55" i="51"/>
  <c r="AB55" i="51"/>
  <c r="X55" i="51"/>
  <c r="O55" i="51"/>
  <c r="K55" i="51"/>
  <c r="G55" i="51"/>
  <c r="C55" i="51"/>
  <c r="BD54" i="51"/>
  <c r="AZ54" i="51"/>
  <c r="AV54" i="51"/>
  <c r="AR54" i="51"/>
  <c r="AN54" i="51"/>
  <c r="AJ54" i="51"/>
  <c r="AF54" i="51"/>
  <c r="AB54" i="51"/>
  <c r="X54" i="51"/>
  <c r="S54" i="51"/>
  <c r="O54" i="51"/>
  <c r="K54" i="51"/>
  <c r="G54" i="51"/>
  <c r="C54" i="51"/>
  <c r="BH53" i="51"/>
  <c r="BD53" i="51"/>
  <c r="AZ53" i="51"/>
  <c r="AV53" i="51"/>
  <c r="AR53" i="51"/>
  <c r="AN53" i="51"/>
  <c r="AJ53" i="51"/>
  <c r="AF53" i="51"/>
  <c r="AB53" i="51"/>
  <c r="X53" i="51"/>
  <c r="S53" i="51"/>
  <c r="O53" i="51"/>
  <c r="K53" i="51"/>
  <c r="G53" i="51"/>
  <c r="C53" i="51"/>
  <c r="BH52" i="51"/>
  <c r="BD52" i="51"/>
  <c r="AZ52" i="51"/>
  <c r="AV52" i="51"/>
  <c r="AR52" i="51"/>
  <c r="AN52" i="51"/>
  <c r="AJ52" i="51"/>
  <c r="AF52" i="51"/>
  <c r="AB52" i="51"/>
  <c r="X52" i="51"/>
  <c r="S52" i="51"/>
  <c r="O52" i="51"/>
  <c r="K52" i="51"/>
  <c r="G52" i="51"/>
  <c r="C52" i="51"/>
  <c r="BH51" i="51"/>
  <c r="BD51" i="51"/>
  <c r="AZ51" i="51"/>
  <c r="AV51" i="51"/>
  <c r="AR51" i="51"/>
  <c r="AN51" i="51"/>
  <c r="AJ51" i="51"/>
  <c r="AF51" i="51"/>
  <c r="AB51" i="51"/>
  <c r="X51" i="51"/>
  <c r="S51" i="51"/>
  <c r="O51" i="51"/>
  <c r="K51" i="51"/>
  <c r="G51" i="51"/>
  <c r="C51" i="51"/>
  <c r="AA45" i="51"/>
  <c r="AA44" i="51"/>
  <c r="AA43" i="51"/>
  <c r="AA42" i="51"/>
  <c r="K42" i="51"/>
  <c r="AA41" i="51"/>
  <c r="S41" i="51"/>
  <c r="K41" i="51"/>
  <c r="C41" i="51"/>
  <c r="AA40" i="51"/>
  <c r="S40" i="51"/>
  <c r="T40" i="51" s="1"/>
  <c r="P40" i="51"/>
  <c r="K40" i="51"/>
  <c r="C40" i="51"/>
  <c r="AM39" i="51"/>
  <c r="AI39" i="51"/>
  <c r="AE39" i="51"/>
  <c r="AA39" i="51"/>
  <c r="S39" i="51"/>
  <c r="T39" i="51" s="1"/>
  <c r="P39" i="51"/>
  <c r="K39" i="51"/>
  <c r="C39" i="51"/>
  <c r="AQ38" i="51"/>
  <c r="AM38" i="51"/>
  <c r="AI38" i="51"/>
  <c r="AE38" i="51"/>
  <c r="AA38" i="51"/>
  <c r="W38" i="51"/>
  <c r="S38" i="51"/>
  <c r="T38" i="51" s="1"/>
  <c r="P38" i="51"/>
  <c r="K38" i="51"/>
  <c r="C38" i="51"/>
  <c r="AQ37" i="51"/>
  <c r="AM37" i="51"/>
  <c r="AI37" i="51"/>
  <c r="AE37" i="51"/>
  <c r="AA37" i="51"/>
  <c r="W37" i="51"/>
  <c r="S37" i="51"/>
  <c r="T37" i="51" s="1"/>
  <c r="P37" i="51"/>
  <c r="K37" i="51"/>
  <c r="C37" i="51"/>
  <c r="AQ36" i="51"/>
  <c r="AM36" i="51"/>
  <c r="AI36" i="51"/>
  <c r="AE36" i="51"/>
  <c r="AA36" i="51"/>
  <c r="W36" i="51"/>
  <c r="S36" i="51"/>
  <c r="T36" i="51" s="1"/>
  <c r="P36" i="51"/>
  <c r="K36" i="51"/>
  <c r="C36" i="51"/>
  <c r="C103" i="49"/>
  <c r="C102" i="49"/>
  <c r="CT100" i="49"/>
  <c r="CK100" i="49"/>
  <c r="BX100" i="49"/>
  <c r="BO100" i="49"/>
  <c r="BB100" i="49"/>
  <c r="AS100" i="49"/>
  <c r="AF100" i="49"/>
  <c r="W100" i="49"/>
  <c r="K100" i="49"/>
  <c r="CT99" i="49"/>
  <c r="CK99" i="49"/>
  <c r="BX99" i="49"/>
  <c r="BO99" i="49"/>
  <c r="BB99" i="49"/>
  <c r="AS99" i="49"/>
  <c r="AF99" i="49"/>
  <c r="W99" i="49"/>
  <c r="K99" i="49"/>
  <c r="CT98" i="49"/>
  <c r="BX98" i="49"/>
  <c r="BB98" i="49"/>
  <c r="AF98" i="49"/>
  <c r="K98" i="49"/>
  <c r="CT97" i="49"/>
  <c r="BX97" i="49"/>
  <c r="BB97" i="49"/>
  <c r="AF97" i="49"/>
  <c r="K97" i="49"/>
  <c r="C97" i="49"/>
  <c r="CT96" i="49"/>
  <c r="BX96" i="49"/>
  <c r="BS96" i="49"/>
  <c r="BB96" i="49"/>
  <c r="AW96" i="49"/>
  <c r="AF96" i="49"/>
  <c r="AA96" i="49"/>
  <c r="K96" i="49"/>
  <c r="C96" i="49"/>
  <c r="CT95" i="49"/>
  <c r="CO95" i="49"/>
  <c r="BX95" i="49"/>
  <c r="BS95" i="49"/>
  <c r="BB95" i="49"/>
  <c r="AW95" i="49"/>
  <c r="AF95" i="49"/>
  <c r="AA95" i="49"/>
  <c r="K95" i="49"/>
  <c r="G95" i="49"/>
  <c r="DB94" i="49"/>
  <c r="CX94" i="49"/>
  <c r="CT94" i="49"/>
  <c r="CO94" i="49"/>
  <c r="CK94" i="49"/>
  <c r="CF94" i="49"/>
  <c r="CB94" i="49"/>
  <c r="BX94" i="49"/>
  <c r="BS94" i="49"/>
  <c r="BO94" i="49"/>
  <c r="BJ94" i="49"/>
  <c r="BF94" i="49"/>
  <c r="BB94" i="49"/>
  <c r="AW94" i="49"/>
  <c r="AS94" i="49"/>
  <c r="AN94" i="49"/>
  <c r="AJ94" i="49"/>
  <c r="AF94" i="49"/>
  <c r="AA94" i="49"/>
  <c r="W94" i="49"/>
  <c r="S94" i="49"/>
  <c r="O94" i="49"/>
  <c r="K94" i="49"/>
  <c r="G94" i="49"/>
  <c r="DB93" i="49"/>
  <c r="CX93" i="49"/>
  <c r="CT93" i="49"/>
  <c r="CO93" i="49"/>
  <c r="CK93" i="49"/>
  <c r="CF93" i="49"/>
  <c r="CB93" i="49"/>
  <c r="BX93" i="49"/>
  <c r="BS93" i="49"/>
  <c r="BO93" i="49"/>
  <c r="BJ93" i="49"/>
  <c r="BF93" i="49"/>
  <c r="BB93" i="49"/>
  <c r="AW93" i="49"/>
  <c r="AS93" i="49"/>
  <c r="AN93" i="49"/>
  <c r="AJ93" i="49"/>
  <c r="AF93" i="49"/>
  <c r="AA93" i="49"/>
  <c r="W93" i="49"/>
  <c r="S93" i="49"/>
  <c r="O93" i="49"/>
  <c r="K93" i="49"/>
  <c r="G93" i="49"/>
  <c r="DB92" i="49"/>
  <c r="CX92" i="49"/>
  <c r="CT92" i="49"/>
  <c r="CO92" i="49"/>
  <c r="CF92" i="49"/>
  <c r="CB92" i="49"/>
  <c r="BX92" i="49"/>
  <c r="BJ92" i="49"/>
  <c r="BF92" i="49"/>
  <c r="BB92" i="49"/>
  <c r="AN92" i="49"/>
  <c r="AJ92" i="49"/>
  <c r="AF92" i="49"/>
  <c r="S92" i="49"/>
  <c r="O92" i="49"/>
  <c r="K92" i="49"/>
  <c r="G92" i="49"/>
  <c r="DB91" i="49"/>
  <c r="CX91" i="49"/>
  <c r="CT91" i="49"/>
  <c r="CF91" i="49"/>
  <c r="CB91" i="49"/>
  <c r="BX91" i="49"/>
  <c r="BJ91" i="49"/>
  <c r="BF91" i="49"/>
  <c r="BB91" i="49"/>
  <c r="AN91" i="49"/>
  <c r="AJ91" i="49"/>
  <c r="AF91" i="49"/>
  <c r="S91" i="49"/>
  <c r="O91" i="49"/>
  <c r="K91" i="49"/>
  <c r="DB90" i="49"/>
  <c r="CX90" i="49"/>
  <c r="CT90" i="49"/>
  <c r="CF90" i="49"/>
  <c r="CB90" i="49"/>
  <c r="BX90" i="49"/>
  <c r="BJ90" i="49"/>
  <c r="BF90" i="49"/>
  <c r="BB90" i="49"/>
  <c r="AN90" i="49"/>
  <c r="AJ90" i="49"/>
  <c r="AF90" i="49"/>
  <c r="S90" i="49"/>
  <c r="O90" i="49"/>
  <c r="K90" i="49"/>
  <c r="DB89" i="49"/>
  <c r="CX89" i="49"/>
  <c r="CT89" i="49"/>
  <c r="CF89" i="49"/>
  <c r="CB89" i="49"/>
  <c r="BX89" i="49"/>
  <c r="BJ89" i="49"/>
  <c r="BF89" i="49"/>
  <c r="BB89" i="49"/>
  <c r="AN89" i="49"/>
  <c r="AJ89" i="49"/>
  <c r="AF89" i="49"/>
  <c r="S89" i="49"/>
  <c r="O89" i="49"/>
  <c r="K89" i="49"/>
  <c r="DB88" i="49"/>
  <c r="CX88" i="49"/>
  <c r="CT88" i="49"/>
  <c r="CK88" i="49"/>
  <c r="CF88" i="49"/>
  <c r="CB88" i="49"/>
  <c r="BX88" i="49"/>
  <c r="BO88" i="49"/>
  <c r="BJ88" i="49"/>
  <c r="BF88" i="49"/>
  <c r="BB88" i="49"/>
  <c r="AS88" i="49"/>
  <c r="AN88" i="49"/>
  <c r="AJ88" i="49"/>
  <c r="AF88" i="49"/>
  <c r="W88" i="49"/>
  <c r="S88" i="49"/>
  <c r="O88" i="49"/>
  <c r="K88" i="49"/>
  <c r="C88" i="49"/>
  <c r="DB87" i="49"/>
  <c r="CX87" i="49"/>
  <c r="CT87" i="49"/>
  <c r="CK87" i="49"/>
  <c r="CF87" i="49"/>
  <c r="CB87" i="49"/>
  <c r="BX87" i="49"/>
  <c r="BO87" i="49"/>
  <c r="BJ87" i="49"/>
  <c r="BF87" i="49"/>
  <c r="BB87" i="49"/>
  <c r="AS87" i="49"/>
  <c r="AN87" i="49"/>
  <c r="AJ87" i="49"/>
  <c r="AF87" i="49"/>
  <c r="W87" i="49"/>
  <c r="S87" i="49"/>
  <c r="O87" i="49"/>
  <c r="K87" i="49"/>
  <c r="C87" i="49"/>
  <c r="DB86" i="49"/>
  <c r="CX86" i="49"/>
  <c r="CT86" i="49"/>
  <c r="CK86" i="49"/>
  <c r="CF86" i="49"/>
  <c r="CB86" i="49"/>
  <c r="BX86" i="49"/>
  <c r="BO86" i="49"/>
  <c r="BJ86" i="49"/>
  <c r="BF86" i="49"/>
  <c r="BB86" i="49"/>
  <c r="AS86" i="49"/>
  <c r="AN86" i="49"/>
  <c r="AJ86" i="49"/>
  <c r="AF86" i="49"/>
  <c r="W86" i="49"/>
  <c r="S86" i="49"/>
  <c r="O86" i="49"/>
  <c r="K86" i="49"/>
  <c r="C86" i="49"/>
  <c r="DB85" i="49"/>
  <c r="CX85" i="49"/>
  <c r="CT85" i="49"/>
  <c r="CO85" i="49"/>
  <c r="CK85" i="49"/>
  <c r="CF85" i="49"/>
  <c r="CB85" i="49"/>
  <c r="BX85" i="49"/>
  <c r="BS85" i="49"/>
  <c r="BO85" i="49"/>
  <c r="BJ85" i="49"/>
  <c r="BF85" i="49"/>
  <c r="BB85" i="49"/>
  <c r="AW85" i="49"/>
  <c r="AS85" i="49"/>
  <c r="AN85" i="49"/>
  <c r="AJ85" i="49"/>
  <c r="AF85" i="49"/>
  <c r="AA85" i="49"/>
  <c r="W85" i="49"/>
  <c r="S85" i="49"/>
  <c r="O85" i="49"/>
  <c r="K85" i="49"/>
  <c r="G85" i="49"/>
  <c r="C85" i="49"/>
  <c r="DB84" i="49"/>
  <c r="CT84" i="49"/>
  <c r="CO84" i="49"/>
  <c r="CK84" i="49"/>
  <c r="CF84" i="49"/>
  <c r="CB84" i="49"/>
  <c r="BX84" i="49"/>
  <c r="BS84" i="49"/>
  <c r="BO84" i="49"/>
  <c r="BJ84" i="49"/>
  <c r="BF84" i="49"/>
  <c r="BB84" i="49"/>
  <c r="AW84" i="49"/>
  <c r="AS84" i="49"/>
  <c r="AN84" i="49"/>
  <c r="AJ84" i="49"/>
  <c r="AF84" i="49"/>
  <c r="AA84" i="49"/>
  <c r="W84" i="49"/>
  <c r="S84" i="49"/>
  <c r="O84" i="49"/>
  <c r="K84" i="49"/>
  <c r="G84" i="49"/>
  <c r="C84" i="49"/>
  <c r="DB83" i="49"/>
  <c r="CX83" i="49"/>
  <c r="CT83" i="49"/>
  <c r="CO83" i="49"/>
  <c r="CK83" i="49"/>
  <c r="CF83" i="49"/>
  <c r="CB83" i="49"/>
  <c r="BX83" i="49"/>
  <c r="BS83" i="49"/>
  <c r="BO83" i="49"/>
  <c r="BJ83" i="49"/>
  <c r="BF83" i="49"/>
  <c r="BB83" i="49"/>
  <c r="AW83" i="49"/>
  <c r="AS83" i="49"/>
  <c r="AN83" i="49"/>
  <c r="AJ83" i="49"/>
  <c r="AF83" i="49"/>
  <c r="AA83" i="49"/>
  <c r="W83" i="49"/>
  <c r="S83" i="49"/>
  <c r="O83" i="49"/>
  <c r="K83" i="49"/>
  <c r="G83" i="49"/>
  <c r="C83" i="49"/>
  <c r="AN74" i="49"/>
  <c r="AN73" i="49"/>
  <c r="AN72" i="49"/>
  <c r="AN71" i="49"/>
  <c r="AN70" i="49"/>
  <c r="AV69" i="49"/>
  <c r="AN69" i="49"/>
  <c r="AV68" i="49"/>
  <c r="AN68" i="49"/>
  <c r="K68" i="49"/>
  <c r="AV67" i="49"/>
  <c r="AN67" i="49"/>
  <c r="K67" i="49"/>
  <c r="AV66" i="49"/>
  <c r="AN66" i="49"/>
  <c r="AJ66" i="49"/>
  <c r="K66" i="49"/>
  <c r="AV65" i="49"/>
  <c r="AN65" i="49"/>
  <c r="AJ65" i="49"/>
  <c r="X65" i="49"/>
  <c r="K65" i="49"/>
  <c r="AV64" i="49"/>
  <c r="AN64" i="49"/>
  <c r="AJ64" i="49"/>
  <c r="X64" i="49"/>
  <c r="K64" i="49"/>
  <c r="AV63" i="49"/>
  <c r="AN63" i="49"/>
  <c r="AJ63" i="49"/>
  <c r="X63" i="49"/>
  <c r="K63" i="49"/>
  <c r="AZ62" i="49"/>
  <c r="AV62" i="49"/>
  <c r="AR62" i="49"/>
  <c r="AN62" i="49"/>
  <c r="AJ62" i="49"/>
  <c r="X62" i="49"/>
  <c r="K62" i="49"/>
  <c r="G62" i="49"/>
  <c r="C62" i="49"/>
  <c r="AZ61" i="49"/>
  <c r="AV61" i="49"/>
  <c r="AR61" i="49"/>
  <c r="AN61" i="49"/>
  <c r="AJ61" i="49"/>
  <c r="X61" i="49"/>
  <c r="K61" i="49"/>
  <c r="G61" i="49"/>
  <c r="C61" i="49"/>
  <c r="AZ60" i="49"/>
  <c r="AV60" i="49"/>
  <c r="AR60" i="49"/>
  <c r="AN60" i="49"/>
  <c r="AJ60" i="49"/>
  <c r="X60" i="49"/>
  <c r="K60" i="49"/>
  <c r="G60" i="49"/>
  <c r="C60" i="49"/>
  <c r="AZ59" i="49"/>
  <c r="AV59" i="49"/>
  <c r="AR59" i="49"/>
  <c r="AN59" i="49"/>
  <c r="AJ59" i="49"/>
  <c r="AF59" i="49"/>
  <c r="X59" i="49"/>
  <c r="O59" i="49"/>
  <c r="K59" i="49"/>
  <c r="G59" i="49"/>
  <c r="C59" i="49"/>
  <c r="AZ58" i="49"/>
  <c r="AV58" i="49"/>
  <c r="AR58" i="49"/>
  <c r="AN58" i="49"/>
  <c r="AJ58" i="49"/>
  <c r="AF58" i="49"/>
  <c r="X58" i="49"/>
  <c r="O58" i="49"/>
  <c r="K58" i="49"/>
  <c r="G58" i="49"/>
  <c r="C58" i="49"/>
  <c r="AZ57" i="49"/>
  <c r="AV57" i="49"/>
  <c r="AR57" i="49"/>
  <c r="AN57" i="49"/>
  <c r="AJ57" i="49"/>
  <c r="AF57" i="49"/>
  <c r="X57" i="49"/>
  <c r="O57" i="49"/>
  <c r="K57" i="49"/>
  <c r="G57" i="49"/>
  <c r="C57" i="49"/>
  <c r="BH56" i="49"/>
  <c r="BD56" i="49"/>
  <c r="AZ56" i="49"/>
  <c r="AV56" i="49"/>
  <c r="AR56" i="49"/>
  <c r="AN56" i="49"/>
  <c r="AJ56" i="49"/>
  <c r="AF56" i="49"/>
  <c r="AB56" i="49"/>
  <c r="X56" i="49"/>
  <c r="O56" i="49"/>
  <c r="K56" i="49"/>
  <c r="G56" i="49"/>
  <c r="C56" i="49"/>
  <c r="BH55" i="49"/>
  <c r="BD55" i="49"/>
  <c r="AZ55" i="49"/>
  <c r="AV55" i="49"/>
  <c r="AR55" i="49"/>
  <c r="AN55" i="49"/>
  <c r="AJ55" i="49"/>
  <c r="AF55" i="49"/>
  <c r="AB55" i="49"/>
  <c r="X55" i="49"/>
  <c r="O55" i="49"/>
  <c r="K55" i="49"/>
  <c r="G55" i="49"/>
  <c r="C55" i="49"/>
  <c r="BH54" i="49"/>
  <c r="BD54" i="49"/>
  <c r="AZ54" i="49"/>
  <c r="AV54" i="49"/>
  <c r="AR54" i="49"/>
  <c r="AN54" i="49"/>
  <c r="AJ54" i="49"/>
  <c r="AF54" i="49"/>
  <c r="AB54" i="49"/>
  <c r="X54" i="49"/>
  <c r="S54" i="49"/>
  <c r="O54" i="49"/>
  <c r="K54" i="49"/>
  <c r="G54" i="49"/>
  <c r="C54" i="49"/>
  <c r="BH53" i="49"/>
  <c r="BD53" i="49"/>
  <c r="AZ53" i="49"/>
  <c r="AV53" i="49"/>
  <c r="AR53" i="49"/>
  <c r="AN53" i="49"/>
  <c r="AJ53" i="49"/>
  <c r="AF53" i="49"/>
  <c r="AB53" i="49"/>
  <c r="X53" i="49"/>
  <c r="S53" i="49"/>
  <c r="O53" i="49"/>
  <c r="K53" i="49"/>
  <c r="G53" i="49"/>
  <c r="C53" i="49"/>
  <c r="BH52" i="49"/>
  <c r="BD52" i="49"/>
  <c r="AZ52" i="49"/>
  <c r="AV52" i="49"/>
  <c r="AR52" i="49"/>
  <c r="AN52" i="49"/>
  <c r="AJ52" i="49"/>
  <c r="AF52" i="49"/>
  <c r="AB52" i="49"/>
  <c r="X52" i="49"/>
  <c r="S52" i="49"/>
  <c r="O52" i="49"/>
  <c r="K52" i="49"/>
  <c r="G52" i="49"/>
  <c r="C52" i="49"/>
  <c r="BH51" i="49"/>
  <c r="BD51" i="49"/>
  <c r="AZ51" i="49"/>
  <c r="AV51" i="49"/>
  <c r="AR51" i="49"/>
  <c r="AN51" i="49"/>
  <c r="AJ51" i="49"/>
  <c r="AF51" i="49"/>
  <c r="AB51" i="49"/>
  <c r="X51" i="49"/>
  <c r="S51" i="49"/>
  <c r="O51" i="49"/>
  <c r="K51" i="49"/>
  <c r="G51" i="49"/>
  <c r="C51" i="49"/>
  <c r="AA45" i="49"/>
  <c r="AA44" i="49"/>
  <c r="AA43" i="49"/>
  <c r="AA42" i="49"/>
  <c r="K42" i="49"/>
  <c r="AA41" i="49"/>
  <c r="S41" i="49"/>
  <c r="K41" i="49"/>
  <c r="C41" i="49"/>
  <c r="AA40" i="49"/>
  <c r="S40" i="49"/>
  <c r="T40" i="49" s="1"/>
  <c r="P40" i="49"/>
  <c r="K40" i="49"/>
  <c r="C40" i="49"/>
  <c r="AM39" i="49"/>
  <c r="AI39" i="49"/>
  <c r="AE39" i="49"/>
  <c r="AA39" i="49"/>
  <c r="S39" i="49"/>
  <c r="T39" i="49" s="1"/>
  <c r="P39" i="49"/>
  <c r="K39" i="49"/>
  <c r="C39" i="49"/>
  <c r="AQ38" i="49"/>
  <c r="AM38" i="49"/>
  <c r="AI38" i="49"/>
  <c r="AE38" i="49"/>
  <c r="AA38" i="49"/>
  <c r="W38" i="49"/>
  <c r="S38" i="49"/>
  <c r="T38" i="49" s="1"/>
  <c r="P38" i="49"/>
  <c r="K38" i="49"/>
  <c r="C38" i="49"/>
  <c r="AQ37" i="49"/>
  <c r="AM37" i="49"/>
  <c r="AI37" i="49"/>
  <c r="AE37" i="49"/>
  <c r="AA37" i="49"/>
  <c r="W37" i="49"/>
  <c r="S37" i="49"/>
  <c r="T37" i="49" s="1"/>
  <c r="P37" i="49"/>
  <c r="K37" i="49"/>
  <c r="C37" i="49"/>
  <c r="AQ36" i="49"/>
  <c r="AM36" i="49"/>
  <c r="AI36" i="49"/>
  <c r="AE36" i="49"/>
  <c r="AA36" i="49"/>
  <c r="W36" i="49"/>
  <c r="S36" i="49"/>
  <c r="T36" i="49" s="1"/>
  <c r="P36" i="49"/>
  <c r="K36" i="49"/>
  <c r="C36" i="49"/>
  <c r="C103" i="47"/>
  <c r="C102" i="47"/>
  <c r="CT100" i="47"/>
  <c r="CK100" i="47"/>
  <c r="BX100" i="47"/>
  <c r="BO100" i="47"/>
  <c r="BB100" i="47"/>
  <c r="AS100" i="47"/>
  <c r="AF100" i="47"/>
  <c r="W100" i="47"/>
  <c r="K100" i="47"/>
  <c r="CT99" i="47"/>
  <c r="CK99" i="47"/>
  <c r="BX99" i="47"/>
  <c r="BO99" i="47"/>
  <c r="BB99" i="47"/>
  <c r="AS99" i="47"/>
  <c r="AF99" i="47"/>
  <c r="W99" i="47"/>
  <c r="K99" i="47"/>
  <c r="CT98" i="47"/>
  <c r="BX98" i="47"/>
  <c r="BB98" i="47"/>
  <c r="AF98" i="47"/>
  <c r="K98" i="47"/>
  <c r="CT97" i="47"/>
  <c r="BX97" i="47"/>
  <c r="BB97" i="47"/>
  <c r="AF97" i="47"/>
  <c r="K97" i="47"/>
  <c r="C97" i="47"/>
  <c r="CT96" i="47"/>
  <c r="BX96" i="47"/>
  <c r="BS96" i="47"/>
  <c r="BB96" i="47"/>
  <c r="AW96" i="47"/>
  <c r="AF96" i="47"/>
  <c r="AA96" i="47"/>
  <c r="K96" i="47"/>
  <c r="C96" i="47"/>
  <c r="CT95" i="47"/>
  <c r="CO95" i="47"/>
  <c r="BX95" i="47"/>
  <c r="BS95" i="47"/>
  <c r="BB95" i="47"/>
  <c r="AW95" i="47"/>
  <c r="AF95" i="47"/>
  <c r="AA95" i="47"/>
  <c r="K95" i="47"/>
  <c r="G95" i="47"/>
  <c r="DB94" i="47"/>
  <c r="CX94" i="47"/>
  <c r="CT94" i="47"/>
  <c r="CO94" i="47"/>
  <c r="CK94" i="47"/>
  <c r="CF94" i="47"/>
  <c r="CB94" i="47"/>
  <c r="BX94" i="47"/>
  <c r="BS94" i="47"/>
  <c r="BO94" i="47"/>
  <c r="BJ94" i="47"/>
  <c r="BF94" i="47"/>
  <c r="BB94" i="47"/>
  <c r="AW94" i="47"/>
  <c r="AS94" i="47"/>
  <c r="AN94" i="47"/>
  <c r="AJ94" i="47"/>
  <c r="AF94" i="47"/>
  <c r="AA94" i="47"/>
  <c r="W94" i="47"/>
  <c r="S94" i="47"/>
  <c r="O94" i="47"/>
  <c r="K94" i="47"/>
  <c r="G94" i="47"/>
  <c r="DB93" i="47"/>
  <c r="CX93" i="47"/>
  <c r="CT93" i="47"/>
  <c r="CO93" i="47"/>
  <c r="CK93" i="47"/>
  <c r="CF93" i="47"/>
  <c r="CB93" i="47"/>
  <c r="BX93" i="47"/>
  <c r="BS93" i="47"/>
  <c r="BO93" i="47"/>
  <c r="BJ93" i="47"/>
  <c r="BF93" i="47"/>
  <c r="BB93" i="47"/>
  <c r="AW93" i="47"/>
  <c r="AS93" i="47"/>
  <c r="AN93" i="47"/>
  <c r="AJ93" i="47"/>
  <c r="AF93" i="47"/>
  <c r="AA93" i="47"/>
  <c r="W93" i="47"/>
  <c r="S93" i="47"/>
  <c r="O93" i="47"/>
  <c r="K93" i="47"/>
  <c r="G93" i="47"/>
  <c r="DB92" i="47"/>
  <c r="CX92" i="47"/>
  <c r="CT92" i="47"/>
  <c r="CO92" i="47"/>
  <c r="CF92" i="47"/>
  <c r="CB92" i="47"/>
  <c r="BX92" i="47"/>
  <c r="BJ92" i="47"/>
  <c r="BF92" i="47"/>
  <c r="BB92" i="47"/>
  <c r="AN92" i="47"/>
  <c r="AJ92" i="47"/>
  <c r="AF92" i="47"/>
  <c r="S92" i="47"/>
  <c r="O92" i="47"/>
  <c r="K92" i="47"/>
  <c r="G92" i="47"/>
  <c r="DB91" i="47"/>
  <c r="CX91" i="47"/>
  <c r="CT91" i="47"/>
  <c r="CF91" i="47"/>
  <c r="CB91" i="47"/>
  <c r="BX91" i="47"/>
  <c r="BJ91" i="47"/>
  <c r="BF91" i="47"/>
  <c r="BB91" i="47"/>
  <c r="AN91" i="47"/>
  <c r="AJ91" i="47"/>
  <c r="AF91" i="47"/>
  <c r="S91" i="47"/>
  <c r="O91" i="47"/>
  <c r="K91" i="47"/>
  <c r="DB90" i="47"/>
  <c r="CX90" i="47"/>
  <c r="CT90" i="47"/>
  <c r="CF90" i="47"/>
  <c r="CB90" i="47"/>
  <c r="BX90" i="47"/>
  <c r="BJ90" i="47"/>
  <c r="BF90" i="47"/>
  <c r="BB90" i="47"/>
  <c r="AN90" i="47"/>
  <c r="AJ90" i="47"/>
  <c r="AF90" i="47"/>
  <c r="S90" i="47"/>
  <c r="O90" i="47"/>
  <c r="K90" i="47"/>
  <c r="DB89" i="47"/>
  <c r="CX89" i="47"/>
  <c r="CT89" i="47"/>
  <c r="CF89" i="47"/>
  <c r="CB89" i="47"/>
  <c r="BX89" i="47"/>
  <c r="BJ89" i="47"/>
  <c r="BF89" i="47"/>
  <c r="BB89" i="47"/>
  <c r="AN89" i="47"/>
  <c r="AJ89" i="47"/>
  <c r="AF89" i="47"/>
  <c r="S89" i="47"/>
  <c r="O89" i="47"/>
  <c r="K89" i="47"/>
  <c r="DB88" i="47"/>
  <c r="CX88" i="47"/>
  <c r="CT88" i="47"/>
  <c r="CK88" i="47"/>
  <c r="CF88" i="47"/>
  <c r="CB88" i="47"/>
  <c r="BX88" i="47"/>
  <c r="BO88" i="47"/>
  <c r="BJ88" i="47"/>
  <c r="BF88" i="47"/>
  <c r="BB88" i="47"/>
  <c r="AS88" i="47"/>
  <c r="AN88" i="47"/>
  <c r="AJ88" i="47"/>
  <c r="AF88" i="47"/>
  <c r="W88" i="47"/>
  <c r="S88" i="47"/>
  <c r="O88" i="47"/>
  <c r="K88" i="47"/>
  <c r="C88" i="47"/>
  <c r="DB87" i="47"/>
  <c r="CX87" i="47"/>
  <c r="CT87" i="47"/>
  <c r="CK87" i="47"/>
  <c r="CF87" i="47"/>
  <c r="CB87" i="47"/>
  <c r="BX87" i="47"/>
  <c r="BO87" i="47"/>
  <c r="BJ87" i="47"/>
  <c r="BF87" i="47"/>
  <c r="BB87" i="47"/>
  <c r="AS87" i="47"/>
  <c r="AN87" i="47"/>
  <c r="AJ87" i="47"/>
  <c r="AF87" i="47"/>
  <c r="W87" i="47"/>
  <c r="S87" i="47"/>
  <c r="O87" i="47"/>
  <c r="K87" i="47"/>
  <c r="C87" i="47"/>
  <c r="DB86" i="47"/>
  <c r="CX86" i="47"/>
  <c r="CT86" i="47"/>
  <c r="CK86" i="47"/>
  <c r="CF86" i="47"/>
  <c r="CB86" i="47"/>
  <c r="BX86" i="47"/>
  <c r="BO86" i="47"/>
  <c r="BJ86" i="47"/>
  <c r="BF86" i="47"/>
  <c r="BB86" i="47"/>
  <c r="AS86" i="47"/>
  <c r="AN86" i="47"/>
  <c r="AJ86" i="47"/>
  <c r="AF86" i="47"/>
  <c r="W86" i="47"/>
  <c r="S86" i="47"/>
  <c r="O86" i="47"/>
  <c r="K86" i="47"/>
  <c r="C86" i="47"/>
  <c r="DB85" i="47"/>
  <c r="CX85" i="47"/>
  <c r="CT85" i="47"/>
  <c r="CO85" i="47"/>
  <c r="CK85" i="47"/>
  <c r="CF85" i="47"/>
  <c r="CB85" i="47"/>
  <c r="BX85" i="47"/>
  <c r="BS85" i="47"/>
  <c r="BO85" i="47"/>
  <c r="BJ85" i="47"/>
  <c r="BF85" i="47"/>
  <c r="BB85" i="47"/>
  <c r="AW85" i="47"/>
  <c r="AS85" i="47"/>
  <c r="AN85" i="47"/>
  <c r="AJ85" i="47"/>
  <c r="AF85" i="47"/>
  <c r="AA85" i="47"/>
  <c r="W85" i="47"/>
  <c r="S85" i="47"/>
  <c r="O85" i="47"/>
  <c r="K85" i="47"/>
  <c r="G85" i="47"/>
  <c r="C85" i="47"/>
  <c r="DB84" i="47"/>
  <c r="CT84" i="47"/>
  <c r="CO84" i="47"/>
  <c r="CK84" i="47"/>
  <c r="CF84" i="47"/>
  <c r="CB84" i="47"/>
  <c r="BX84" i="47"/>
  <c r="BS84" i="47"/>
  <c r="BO84" i="47"/>
  <c r="BJ84" i="47"/>
  <c r="BF84" i="47"/>
  <c r="BB84" i="47"/>
  <c r="AW84" i="47"/>
  <c r="AS84" i="47"/>
  <c r="AN84" i="47"/>
  <c r="AJ84" i="47"/>
  <c r="AF84" i="47"/>
  <c r="AA84" i="47"/>
  <c r="W84" i="47"/>
  <c r="S84" i="47"/>
  <c r="O84" i="47"/>
  <c r="K84" i="47"/>
  <c r="G84" i="47"/>
  <c r="C84" i="47"/>
  <c r="DB83" i="47"/>
  <c r="CX83" i="47"/>
  <c r="CT83" i="47"/>
  <c r="CO83" i="47"/>
  <c r="CK83" i="47"/>
  <c r="CF83" i="47"/>
  <c r="CB83" i="47"/>
  <c r="BX83" i="47"/>
  <c r="BS83" i="47"/>
  <c r="BO83" i="47"/>
  <c r="BJ83" i="47"/>
  <c r="BF83" i="47"/>
  <c r="BB83" i="47"/>
  <c r="AW83" i="47"/>
  <c r="AS83" i="47"/>
  <c r="AN83" i="47"/>
  <c r="AJ83" i="47"/>
  <c r="AF83" i="47"/>
  <c r="AA83" i="47"/>
  <c r="W83" i="47"/>
  <c r="S83" i="47"/>
  <c r="O83" i="47"/>
  <c r="K83" i="47"/>
  <c r="G83" i="47"/>
  <c r="C83" i="47"/>
  <c r="AN74" i="47"/>
  <c r="AN73" i="47"/>
  <c r="AN72" i="47"/>
  <c r="AN71" i="47"/>
  <c r="AN70" i="47"/>
  <c r="AV69" i="47"/>
  <c r="AN69" i="47"/>
  <c r="AV68" i="47"/>
  <c r="AN68" i="47"/>
  <c r="K68" i="47"/>
  <c r="AV67" i="47"/>
  <c r="AN67" i="47"/>
  <c r="K67" i="47"/>
  <c r="AV66" i="47"/>
  <c r="AN66" i="47"/>
  <c r="AJ66" i="47"/>
  <c r="K66" i="47"/>
  <c r="AV65" i="47"/>
  <c r="AN65" i="47"/>
  <c r="AJ65" i="47"/>
  <c r="X65" i="47"/>
  <c r="K65" i="47"/>
  <c r="AV64" i="47"/>
  <c r="AN64" i="47"/>
  <c r="AJ64" i="47"/>
  <c r="X64" i="47"/>
  <c r="K64" i="47"/>
  <c r="AV63" i="47"/>
  <c r="AN63" i="47"/>
  <c r="AJ63" i="47"/>
  <c r="X63" i="47"/>
  <c r="K63" i="47"/>
  <c r="AZ62" i="47"/>
  <c r="AV62" i="47"/>
  <c r="AR62" i="47"/>
  <c r="AN62" i="47"/>
  <c r="AJ62" i="47"/>
  <c r="X62" i="47"/>
  <c r="K62" i="47"/>
  <c r="G62" i="47"/>
  <c r="C62" i="47"/>
  <c r="AZ61" i="47"/>
  <c r="AV61" i="47"/>
  <c r="AR61" i="47"/>
  <c r="AN61" i="47"/>
  <c r="AJ61" i="47"/>
  <c r="X61" i="47"/>
  <c r="K61" i="47"/>
  <c r="G61" i="47"/>
  <c r="C61" i="47"/>
  <c r="AZ60" i="47"/>
  <c r="AV60" i="47"/>
  <c r="AR60" i="47"/>
  <c r="AN60" i="47"/>
  <c r="AJ60" i="47"/>
  <c r="X60" i="47"/>
  <c r="K60" i="47"/>
  <c r="G60" i="47"/>
  <c r="C60" i="47"/>
  <c r="AZ59" i="47"/>
  <c r="AV59" i="47"/>
  <c r="AR59" i="47"/>
  <c r="AN59" i="47"/>
  <c r="AJ59" i="47"/>
  <c r="AF59" i="47"/>
  <c r="X59" i="47"/>
  <c r="O59" i="47"/>
  <c r="K59" i="47"/>
  <c r="G59" i="47"/>
  <c r="C59" i="47"/>
  <c r="AZ58" i="47"/>
  <c r="AV58" i="47"/>
  <c r="AR58" i="47"/>
  <c r="AN58" i="47"/>
  <c r="AJ58" i="47"/>
  <c r="AF58" i="47"/>
  <c r="X58" i="47"/>
  <c r="O58" i="47"/>
  <c r="K58" i="47"/>
  <c r="G58" i="47"/>
  <c r="C58" i="47"/>
  <c r="AZ57" i="47"/>
  <c r="AV57" i="47"/>
  <c r="AR57" i="47"/>
  <c r="AN57" i="47"/>
  <c r="AJ57" i="47"/>
  <c r="AF57" i="47"/>
  <c r="X57" i="47"/>
  <c r="O57" i="47"/>
  <c r="K57" i="47"/>
  <c r="G57" i="47"/>
  <c r="C57" i="47"/>
  <c r="BD56" i="47"/>
  <c r="AZ56" i="47"/>
  <c r="AV56" i="47"/>
  <c r="AR56" i="47"/>
  <c r="AN56" i="47"/>
  <c r="AJ56" i="47"/>
  <c r="AF56" i="47"/>
  <c r="AB56" i="47"/>
  <c r="X56" i="47"/>
  <c r="O56" i="47"/>
  <c r="K56" i="47"/>
  <c r="G56" i="47"/>
  <c r="C56" i="47"/>
  <c r="BD55" i="47"/>
  <c r="AZ55" i="47"/>
  <c r="AV55" i="47"/>
  <c r="AR55" i="47"/>
  <c r="AN55" i="47"/>
  <c r="AJ55" i="47"/>
  <c r="AF55" i="47"/>
  <c r="AB55" i="47"/>
  <c r="X55" i="47"/>
  <c r="O55" i="47"/>
  <c r="K55" i="47"/>
  <c r="G55" i="47"/>
  <c r="C55" i="47"/>
  <c r="BD54" i="47"/>
  <c r="AZ54" i="47"/>
  <c r="AV54" i="47"/>
  <c r="AR54" i="47"/>
  <c r="AN54" i="47"/>
  <c r="AJ54" i="47"/>
  <c r="AF54" i="47"/>
  <c r="AB54" i="47"/>
  <c r="X54" i="47"/>
  <c r="S54" i="47"/>
  <c r="O54" i="47"/>
  <c r="K54" i="47"/>
  <c r="G54" i="47"/>
  <c r="C54" i="47"/>
  <c r="BH53" i="47"/>
  <c r="BD53" i="47"/>
  <c r="AZ53" i="47"/>
  <c r="AV53" i="47"/>
  <c r="AR53" i="47"/>
  <c r="AN53" i="47"/>
  <c r="AJ53" i="47"/>
  <c r="AF53" i="47"/>
  <c r="AB53" i="47"/>
  <c r="X53" i="47"/>
  <c r="S53" i="47"/>
  <c r="O53" i="47"/>
  <c r="K53" i="47"/>
  <c r="G53" i="47"/>
  <c r="C53" i="47"/>
  <c r="BH52" i="47"/>
  <c r="BD52" i="47"/>
  <c r="AZ52" i="47"/>
  <c r="AV52" i="47"/>
  <c r="AR52" i="47"/>
  <c r="AN52" i="47"/>
  <c r="AJ52" i="47"/>
  <c r="AF52" i="47"/>
  <c r="AB52" i="47"/>
  <c r="X52" i="47"/>
  <c r="S52" i="47"/>
  <c r="O52" i="47"/>
  <c r="K52" i="47"/>
  <c r="G52" i="47"/>
  <c r="C52" i="47"/>
  <c r="BH51" i="47"/>
  <c r="BD51" i="47"/>
  <c r="AZ51" i="47"/>
  <c r="AV51" i="47"/>
  <c r="AR51" i="47"/>
  <c r="AN51" i="47"/>
  <c r="AJ51" i="47"/>
  <c r="AF51" i="47"/>
  <c r="AB51" i="47"/>
  <c r="X51" i="47"/>
  <c r="S51" i="47"/>
  <c r="O51" i="47"/>
  <c r="K51" i="47"/>
  <c r="G51" i="47"/>
  <c r="C51" i="47"/>
  <c r="AA45" i="47"/>
  <c r="AA44" i="47"/>
  <c r="AA43" i="47"/>
  <c r="AA42" i="47"/>
  <c r="K42" i="47"/>
  <c r="AA41" i="47"/>
  <c r="S41" i="47"/>
  <c r="K41" i="47"/>
  <c r="C41" i="47"/>
  <c r="AA40" i="47"/>
  <c r="S40" i="47"/>
  <c r="T40" i="47" s="1"/>
  <c r="P40" i="47"/>
  <c r="K40" i="47"/>
  <c r="C40" i="47"/>
  <c r="AM39" i="47"/>
  <c r="AI39" i="47"/>
  <c r="AE39" i="47"/>
  <c r="AA39" i="47"/>
  <c r="S39" i="47"/>
  <c r="T39" i="47" s="1"/>
  <c r="P39" i="47"/>
  <c r="K39" i="47"/>
  <c r="C39" i="47"/>
  <c r="AQ38" i="47"/>
  <c r="AM38" i="47"/>
  <c r="AI38" i="47"/>
  <c r="AE38" i="47"/>
  <c r="AA38" i="47"/>
  <c r="W38" i="47"/>
  <c r="S38" i="47"/>
  <c r="T38" i="47" s="1"/>
  <c r="P38" i="47"/>
  <c r="K38" i="47"/>
  <c r="C38" i="47"/>
  <c r="AQ37" i="47"/>
  <c r="AM37" i="47"/>
  <c r="AI37" i="47"/>
  <c r="AE37" i="47"/>
  <c r="AA37" i="47"/>
  <c r="W37" i="47"/>
  <c r="S37" i="47"/>
  <c r="T37" i="47" s="1"/>
  <c r="P37" i="47"/>
  <c r="K37" i="47"/>
  <c r="G37" i="47"/>
  <c r="C37" i="47"/>
  <c r="AQ36" i="47"/>
  <c r="AM36" i="47"/>
  <c r="AI36" i="47"/>
  <c r="AE36" i="47"/>
  <c r="AA36" i="47"/>
  <c r="W36" i="47"/>
  <c r="S36" i="47"/>
  <c r="T36" i="47" s="1"/>
  <c r="BH56" i="47"/>
  <c r="K36" i="47"/>
  <c r="G36" i="47"/>
  <c r="C36" i="47"/>
  <c r="C103" i="45"/>
  <c r="C102" i="45"/>
  <c r="CT100" i="45"/>
  <c r="CK100" i="45"/>
  <c r="BX100" i="45"/>
  <c r="BO100" i="45"/>
  <c r="BB100" i="45"/>
  <c r="AS100" i="45"/>
  <c r="AF100" i="45"/>
  <c r="W100" i="45"/>
  <c r="K100" i="45"/>
  <c r="CT99" i="45"/>
  <c r="CK99" i="45"/>
  <c r="BX99" i="45"/>
  <c r="BO99" i="45"/>
  <c r="BB99" i="45"/>
  <c r="AS99" i="45"/>
  <c r="AF99" i="45"/>
  <c r="W99" i="45"/>
  <c r="K99" i="45"/>
  <c r="CT98" i="45"/>
  <c r="BX98" i="45"/>
  <c r="BB98" i="45"/>
  <c r="AF98" i="45"/>
  <c r="K98" i="45"/>
  <c r="CT97" i="45"/>
  <c r="BX97" i="45"/>
  <c r="BB97" i="45"/>
  <c r="AF97" i="45"/>
  <c r="K97" i="45"/>
  <c r="C97" i="45"/>
  <c r="CT96" i="45"/>
  <c r="BX96" i="45"/>
  <c r="BS96" i="45"/>
  <c r="BB96" i="45"/>
  <c r="AW96" i="45"/>
  <c r="AF96" i="45"/>
  <c r="AA96" i="45"/>
  <c r="K96" i="45"/>
  <c r="C96" i="45"/>
  <c r="CT95" i="45"/>
  <c r="CO95" i="45"/>
  <c r="BX95" i="45"/>
  <c r="BS95" i="45"/>
  <c r="BB95" i="45"/>
  <c r="AW95" i="45"/>
  <c r="AF95" i="45"/>
  <c r="AA95" i="45"/>
  <c r="K95" i="45"/>
  <c r="G95" i="45"/>
  <c r="DB94" i="45"/>
  <c r="CX94" i="45"/>
  <c r="CT94" i="45"/>
  <c r="CO94" i="45"/>
  <c r="CK94" i="45"/>
  <c r="CF94" i="45"/>
  <c r="CB94" i="45"/>
  <c r="BX94" i="45"/>
  <c r="BS94" i="45"/>
  <c r="BO94" i="45"/>
  <c r="BJ94" i="45"/>
  <c r="BF94" i="45"/>
  <c r="BB94" i="45"/>
  <c r="AW94" i="45"/>
  <c r="AS94" i="45"/>
  <c r="AN94" i="45"/>
  <c r="AJ94" i="45"/>
  <c r="AF94" i="45"/>
  <c r="AA94" i="45"/>
  <c r="W94" i="45"/>
  <c r="S94" i="45"/>
  <c r="O94" i="45"/>
  <c r="K94" i="45"/>
  <c r="G94" i="45"/>
  <c r="DB93" i="45"/>
  <c r="CX93" i="45"/>
  <c r="CT93" i="45"/>
  <c r="CO93" i="45"/>
  <c r="CK93" i="45"/>
  <c r="CF93" i="45"/>
  <c r="CB93" i="45"/>
  <c r="BX93" i="45"/>
  <c r="BS93" i="45"/>
  <c r="BO93" i="45"/>
  <c r="BJ93" i="45"/>
  <c r="BF93" i="45"/>
  <c r="BB93" i="45"/>
  <c r="AW93" i="45"/>
  <c r="AS93" i="45"/>
  <c r="AN93" i="45"/>
  <c r="AJ93" i="45"/>
  <c r="AF93" i="45"/>
  <c r="AA93" i="45"/>
  <c r="W93" i="45"/>
  <c r="S93" i="45"/>
  <c r="O93" i="45"/>
  <c r="K93" i="45"/>
  <c r="G93" i="45"/>
  <c r="DB92" i="45"/>
  <c r="CX92" i="45"/>
  <c r="CT92" i="45"/>
  <c r="CO92" i="45"/>
  <c r="CF92" i="45"/>
  <c r="CB92" i="45"/>
  <c r="BX92" i="45"/>
  <c r="BJ92" i="45"/>
  <c r="BF92" i="45"/>
  <c r="BB92" i="45"/>
  <c r="AN92" i="45"/>
  <c r="AJ92" i="45"/>
  <c r="AF92" i="45"/>
  <c r="S92" i="45"/>
  <c r="O92" i="45"/>
  <c r="K92" i="45"/>
  <c r="G92" i="45"/>
  <c r="DB91" i="45"/>
  <c r="CX91" i="45"/>
  <c r="CT91" i="45"/>
  <c r="CF91" i="45"/>
  <c r="CB91" i="45"/>
  <c r="BX91" i="45"/>
  <c r="BJ91" i="45"/>
  <c r="BF91" i="45"/>
  <c r="BB91" i="45"/>
  <c r="AN91" i="45"/>
  <c r="AJ91" i="45"/>
  <c r="AF91" i="45"/>
  <c r="S91" i="45"/>
  <c r="O91" i="45"/>
  <c r="K91" i="45"/>
  <c r="DB90" i="45"/>
  <c r="CX90" i="45"/>
  <c r="CT90" i="45"/>
  <c r="CF90" i="45"/>
  <c r="CB90" i="45"/>
  <c r="BX90" i="45"/>
  <c r="BJ90" i="45"/>
  <c r="BF90" i="45"/>
  <c r="BB90" i="45"/>
  <c r="AN90" i="45"/>
  <c r="AJ90" i="45"/>
  <c r="AF90" i="45"/>
  <c r="S90" i="45"/>
  <c r="O90" i="45"/>
  <c r="K90" i="45"/>
  <c r="DB89" i="45"/>
  <c r="CX89" i="45"/>
  <c r="CT89" i="45"/>
  <c r="CF89" i="45"/>
  <c r="CB89" i="45"/>
  <c r="BX89" i="45"/>
  <c r="BJ89" i="45"/>
  <c r="BF89" i="45"/>
  <c r="BB89" i="45"/>
  <c r="AN89" i="45"/>
  <c r="AJ89" i="45"/>
  <c r="AF89" i="45"/>
  <c r="S89" i="45"/>
  <c r="O89" i="45"/>
  <c r="K89" i="45"/>
  <c r="DB88" i="45"/>
  <c r="CX88" i="45"/>
  <c r="CT88" i="45"/>
  <c r="CK88" i="45"/>
  <c r="CF88" i="45"/>
  <c r="CB88" i="45"/>
  <c r="BX88" i="45"/>
  <c r="BO88" i="45"/>
  <c r="BJ88" i="45"/>
  <c r="BF88" i="45"/>
  <c r="BB88" i="45"/>
  <c r="AS88" i="45"/>
  <c r="AN88" i="45"/>
  <c r="AJ88" i="45"/>
  <c r="AF88" i="45"/>
  <c r="W88" i="45"/>
  <c r="S88" i="45"/>
  <c r="O88" i="45"/>
  <c r="K88" i="45"/>
  <c r="C88" i="45"/>
  <c r="DB87" i="45"/>
  <c r="CX87" i="45"/>
  <c r="CT87" i="45"/>
  <c r="CK87" i="45"/>
  <c r="CF87" i="45"/>
  <c r="CB87" i="45"/>
  <c r="BX87" i="45"/>
  <c r="BO87" i="45"/>
  <c r="BJ87" i="45"/>
  <c r="BF87" i="45"/>
  <c r="BB87" i="45"/>
  <c r="AS87" i="45"/>
  <c r="AN87" i="45"/>
  <c r="AJ87" i="45"/>
  <c r="AF87" i="45"/>
  <c r="W87" i="45"/>
  <c r="S87" i="45"/>
  <c r="O87" i="45"/>
  <c r="K87" i="45"/>
  <c r="C87" i="45"/>
  <c r="DB86" i="45"/>
  <c r="CX86" i="45"/>
  <c r="CT86" i="45"/>
  <c r="CK86" i="45"/>
  <c r="CF86" i="45"/>
  <c r="CB86" i="45"/>
  <c r="BX86" i="45"/>
  <c r="BO86" i="45"/>
  <c r="BJ86" i="45"/>
  <c r="BF86" i="45"/>
  <c r="BB86" i="45"/>
  <c r="AS86" i="45"/>
  <c r="AN86" i="45"/>
  <c r="AJ86" i="45"/>
  <c r="AF86" i="45"/>
  <c r="W86" i="45"/>
  <c r="S86" i="45"/>
  <c r="O86" i="45"/>
  <c r="K86" i="45"/>
  <c r="C86" i="45"/>
  <c r="DB85" i="45"/>
  <c r="CX85" i="45"/>
  <c r="CT85" i="45"/>
  <c r="CO85" i="45"/>
  <c r="CK85" i="45"/>
  <c r="CF85" i="45"/>
  <c r="CB85" i="45"/>
  <c r="BX85" i="45"/>
  <c r="BS85" i="45"/>
  <c r="BO85" i="45"/>
  <c r="BJ85" i="45"/>
  <c r="BF85" i="45"/>
  <c r="BB85" i="45"/>
  <c r="AW85" i="45"/>
  <c r="AS85" i="45"/>
  <c r="AN85" i="45"/>
  <c r="AJ85" i="45"/>
  <c r="AF85" i="45"/>
  <c r="AA85" i="45"/>
  <c r="W85" i="45"/>
  <c r="S85" i="45"/>
  <c r="O85" i="45"/>
  <c r="K85" i="45"/>
  <c r="G85" i="45"/>
  <c r="C85" i="45"/>
  <c r="DB84" i="45"/>
  <c r="CT84" i="45"/>
  <c r="CO84" i="45"/>
  <c r="CK84" i="45"/>
  <c r="CF84" i="45"/>
  <c r="CB84" i="45"/>
  <c r="BX84" i="45"/>
  <c r="BS84" i="45"/>
  <c r="BO84" i="45"/>
  <c r="BJ84" i="45"/>
  <c r="BF84" i="45"/>
  <c r="BB84" i="45"/>
  <c r="AW84" i="45"/>
  <c r="AS84" i="45"/>
  <c r="AN84" i="45"/>
  <c r="AJ84" i="45"/>
  <c r="AF84" i="45"/>
  <c r="AA84" i="45"/>
  <c r="W84" i="45"/>
  <c r="S84" i="45"/>
  <c r="O84" i="45"/>
  <c r="K84" i="45"/>
  <c r="G84" i="45"/>
  <c r="C84" i="45"/>
  <c r="DB83" i="45"/>
  <c r="CX83" i="45"/>
  <c r="CT83" i="45"/>
  <c r="CO83" i="45"/>
  <c r="CK83" i="45"/>
  <c r="CF83" i="45"/>
  <c r="CB83" i="45"/>
  <c r="BX83" i="45"/>
  <c r="BS83" i="45"/>
  <c r="BO83" i="45"/>
  <c r="BJ83" i="45"/>
  <c r="BF83" i="45"/>
  <c r="BB83" i="45"/>
  <c r="AW83" i="45"/>
  <c r="AS83" i="45"/>
  <c r="AN83" i="45"/>
  <c r="AJ83" i="45"/>
  <c r="AF83" i="45"/>
  <c r="AA83" i="45"/>
  <c r="W83" i="45"/>
  <c r="S83" i="45"/>
  <c r="O83" i="45"/>
  <c r="K83" i="45"/>
  <c r="G83" i="45"/>
  <c r="C83" i="45"/>
  <c r="AN74" i="45"/>
  <c r="AN73" i="45"/>
  <c r="AN72" i="45"/>
  <c r="AN71" i="45"/>
  <c r="AN70" i="45"/>
  <c r="AV69" i="45"/>
  <c r="AN69" i="45"/>
  <c r="AV68" i="45"/>
  <c r="AN68" i="45"/>
  <c r="K68" i="45"/>
  <c r="AV67" i="45"/>
  <c r="AN67" i="45"/>
  <c r="K67" i="45"/>
  <c r="AV66" i="45"/>
  <c r="AN66" i="45"/>
  <c r="AJ66" i="45"/>
  <c r="K66" i="45"/>
  <c r="AV65" i="45"/>
  <c r="AN65" i="45"/>
  <c r="AJ65" i="45"/>
  <c r="X65" i="45"/>
  <c r="K65" i="45"/>
  <c r="AV64" i="45"/>
  <c r="AN64" i="45"/>
  <c r="AJ64" i="45"/>
  <c r="X64" i="45"/>
  <c r="K64" i="45"/>
  <c r="AV63" i="45"/>
  <c r="AN63" i="45"/>
  <c r="AJ63" i="45"/>
  <c r="X63" i="45"/>
  <c r="K63" i="45"/>
  <c r="AZ62" i="45"/>
  <c r="AV62" i="45"/>
  <c r="AR62" i="45"/>
  <c r="AN62" i="45"/>
  <c r="AJ62" i="45"/>
  <c r="X62" i="45"/>
  <c r="K62" i="45"/>
  <c r="G62" i="45"/>
  <c r="C62" i="45"/>
  <c r="AZ61" i="45"/>
  <c r="AV61" i="45"/>
  <c r="AR61" i="45"/>
  <c r="AN61" i="45"/>
  <c r="AJ61" i="45"/>
  <c r="X61" i="45"/>
  <c r="K61" i="45"/>
  <c r="G61" i="45"/>
  <c r="C61" i="45"/>
  <c r="AZ60" i="45"/>
  <c r="AV60" i="45"/>
  <c r="AR60" i="45"/>
  <c r="AN60" i="45"/>
  <c r="AJ60" i="45"/>
  <c r="X60" i="45"/>
  <c r="K60" i="45"/>
  <c r="G60" i="45"/>
  <c r="C60" i="45"/>
  <c r="AZ59" i="45"/>
  <c r="AV59" i="45"/>
  <c r="AR59" i="45"/>
  <c r="AN59" i="45"/>
  <c r="AJ59" i="45"/>
  <c r="AF59" i="45"/>
  <c r="X59" i="45"/>
  <c r="O59" i="45"/>
  <c r="K59" i="45"/>
  <c r="G59" i="45"/>
  <c r="C59" i="45"/>
  <c r="AZ58" i="45"/>
  <c r="AV58" i="45"/>
  <c r="AR58" i="45"/>
  <c r="AN58" i="45"/>
  <c r="AJ58" i="45"/>
  <c r="AF58" i="45"/>
  <c r="X58" i="45"/>
  <c r="O58" i="45"/>
  <c r="K58" i="45"/>
  <c r="G58" i="45"/>
  <c r="C58" i="45"/>
  <c r="AZ57" i="45"/>
  <c r="AV57" i="45"/>
  <c r="AR57" i="45"/>
  <c r="AN57" i="45"/>
  <c r="AJ57" i="45"/>
  <c r="AF57" i="45"/>
  <c r="X57" i="45"/>
  <c r="O57" i="45"/>
  <c r="K57" i="45"/>
  <c r="G57" i="45"/>
  <c r="C57" i="45"/>
  <c r="BD56" i="45"/>
  <c r="AZ56" i="45"/>
  <c r="AV56" i="45"/>
  <c r="AR56" i="45"/>
  <c r="AN56" i="45"/>
  <c r="AJ56" i="45"/>
  <c r="AF56" i="45"/>
  <c r="AB56" i="45"/>
  <c r="X56" i="45"/>
  <c r="O56" i="45"/>
  <c r="K56" i="45"/>
  <c r="G56" i="45"/>
  <c r="C56" i="45"/>
  <c r="BD55" i="45"/>
  <c r="AZ55" i="45"/>
  <c r="AV55" i="45"/>
  <c r="AR55" i="45"/>
  <c r="AN55" i="45"/>
  <c r="AJ55" i="45"/>
  <c r="AF55" i="45"/>
  <c r="AB55" i="45"/>
  <c r="X55" i="45"/>
  <c r="O55" i="45"/>
  <c r="K55" i="45"/>
  <c r="G55" i="45"/>
  <c r="C55" i="45"/>
  <c r="BD54" i="45"/>
  <c r="AZ54" i="45"/>
  <c r="AV54" i="45"/>
  <c r="AR54" i="45"/>
  <c r="AN54" i="45"/>
  <c r="AJ54" i="45"/>
  <c r="AF54" i="45"/>
  <c r="AB54" i="45"/>
  <c r="X54" i="45"/>
  <c r="S54" i="45"/>
  <c r="O54" i="45"/>
  <c r="K54" i="45"/>
  <c r="G54" i="45"/>
  <c r="C54" i="45"/>
  <c r="BH53" i="45"/>
  <c r="BD53" i="45"/>
  <c r="AZ53" i="45"/>
  <c r="AV53" i="45"/>
  <c r="AR53" i="45"/>
  <c r="AN53" i="45"/>
  <c r="AJ53" i="45"/>
  <c r="AF53" i="45"/>
  <c r="AB53" i="45"/>
  <c r="X53" i="45"/>
  <c r="S53" i="45"/>
  <c r="O53" i="45"/>
  <c r="K53" i="45"/>
  <c r="G53" i="45"/>
  <c r="C53" i="45"/>
  <c r="BH52" i="45"/>
  <c r="BD52" i="45"/>
  <c r="AZ52" i="45"/>
  <c r="AV52" i="45"/>
  <c r="AR52" i="45"/>
  <c r="AN52" i="45"/>
  <c r="AJ52" i="45"/>
  <c r="AF52" i="45"/>
  <c r="AB52" i="45"/>
  <c r="X52" i="45"/>
  <c r="S52" i="45"/>
  <c r="O52" i="45"/>
  <c r="K52" i="45"/>
  <c r="G52" i="45"/>
  <c r="C52" i="45"/>
  <c r="BH51" i="45"/>
  <c r="BD51" i="45"/>
  <c r="AZ51" i="45"/>
  <c r="AV51" i="45"/>
  <c r="AR51" i="45"/>
  <c r="AN51" i="45"/>
  <c r="AJ51" i="45"/>
  <c r="AF51" i="45"/>
  <c r="AB51" i="45"/>
  <c r="X51" i="45"/>
  <c r="S51" i="45"/>
  <c r="O51" i="45"/>
  <c r="K51" i="45"/>
  <c r="G51" i="45"/>
  <c r="C51" i="45"/>
  <c r="AA45" i="45"/>
  <c r="AA44" i="45"/>
  <c r="AA43" i="45"/>
  <c r="AA42" i="45"/>
  <c r="K42" i="45"/>
  <c r="AA41" i="45"/>
  <c r="S41" i="45"/>
  <c r="K41" i="45"/>
  <c r="C41" i="45"/>
  <c r="AA40" i="45"/>
  <c r="S40" i="45"/>
  <c r="T40" i="45" s="1"/>
  <c r="P40" i="45"/>
  <c r="K40" i="45"/>
  <c r="C40" i="45"/>
  <c r="AM39" i="45"/>
  <c r="AI39" i="45"/>
  <c r="AE39" i="45"/>
  <c r="AA39" i="45"/>
  <c r="S39" i="45"/>
  <c r="T39" i="45" s="1"/>
  <c r="P39" i="45"/>
  <c r="K39" i="45"/>
  <c r="C39" i="45"/>
  <c r="AQ38" i="45"/>
  <c r="AM38" i="45"/>
  <c r="AI38" i="45"/>
  <c r="AE38" i="45"/>
  <c r="AA38" i="45"/>
  <c r="W38" i="45"/>
  <c r="S38" i="45"/>
  <c r="T38" i="45" s="1"/>
  <c r="P38" i="45"/>
  <c r="K38" i="45"/>
  <c r="C38" i="45"/>
  <c r="AQ37" i="45"/>
  <c r="AM37" i="45"/>
  <c r="AI37" i="45"/>
  <c r="AE37" i="45"/>
  <c r="AA37" i="45"/>
  <c r="W37" i="45"/>
  <c r="S37" i="45"/>
  <c r="T37" i="45" s="1"/>
  <c r="P37" i="45"/>
  <c r="K37" i="45"/>
  <c r="G37" i="45"/>
  <c r="C37" i="45"/>
  <c r="AQ36" i="45"/>
  <c r="AM36" i="45"/>
  <c r="AI36" i="45"/>
  <c r="AE36" i="45"/>
  <c r="AA36" i="45"/>
  <c r="W36" i="45"/>
  <c r="S36" i="45"/>
  <c r="T36" i="45" s="1"/>
  <c r="BH56" i="45"/>
  <c r="K36" i="45"/>
  <c r="G36" i="45"/>
  <c r="C36" i="45"/>
  <c r="C103" i="43"/>
  <c r="C102" i="43"/>
  <c r="CT100" i="43"/>
  <c r="CK100" i="43"/>
  <c r="BX100" i="43"/>
  <c r="BO100" i="43"/>
  <c r="BB100" i="43"/>
  <c r="AS100" i="43"/>
  <c r="AF100" i="43"/>
  <c r="W100" i="43"/>
  <c r="K100" i="43"/>
  <c r="CT99" i="43"/>
  <c r="CK99" i="43"/>
  <c r="BX99" i="43"/>
  <c r="BO99" i="43"/>
  <c r="BB99" i="43"/>
  <c r="AS99" i="43"/>
  <c r="AF99" i="43"/>
  <c r="W99" i="43"/>
  <c r="K99" i="43"/>
  <c r="CT98" i="43"/>
  <c r="BX98" i="43"/>
  <c r="BB98" i="43"/>
  <c r="AF98" i="43"/>
  <c r="K98" i="43"/>
  <c r="CT97" i="43"/>
  <c r="BX97" i="43"/>
  <c r="BB97" i="43"/>
  <c r="AF97" i="43"/>
  <c r="K97" i="43"/>
  <c r="C97" i="43"/>
  <c r="CT96" i="43"/>
  <c r="BX96" i="43"/>
  <c r="BS96" i="43"/>
  <c r="BB96" i="43"/>
  <c r="AW96" i="43"/>
  <c r="AF96" i="43"/>
  <c r="AA96" i="43"/>
  <c r="K96" i="43"/>
  <c r="C96" i="43"/>
  <c r="CT95" i="43"/>
  <c r="CO95" i="43"/>
  <c r="BX95" i="43"/>
  <c r="BS95" i="43"/>
  <c r="BB95" i="43"/>
  <c r="AW95" i="43"/>
  <c r="AF95" i="43"/>
  <c r="AA95" i="43"/>
  <c r="K95" i="43"/>
  <c r="G95" i="43"/>
  <c r="DB94" i="43"/>
  <c r="CX94" i="43"/>
  <c r="CT94" i="43"/>
  <c r="CO94" i="43"/>
  <c r="CK94" i="43"/>
  <c r="CF94" i="43"/>
  <c r="CB94" i="43"/>
  <c r="BX94" i="43"/>
  <c r="BS94" i="43"/>
  <c r="BO94" i="43"/>
  <c r="BJ94" i="43"/>
  <c r="BF94" i="43"/>
  <c r="BB94" i="43"/>
  <c r="AW94" i="43"/>
  <c r="AS94" i="43"/>
  <c r="AN94" i="43"/>
  <c r="AJ94" i="43"/>
  <c r="AF94" i="43"/>
  <c r="AA94" i="43"/>
  <c r="W94" i="43"/>
  <c r="S94" i="43"/>
  <c r="O94" i="43"/>
  <c r="K94" i="43"/>
  <c r="G94" i="43"/>
  <c r="DB93" i="43"/>
  <c r="CX93" i="43"/>
  <c r="CT93" i="43"/>
  <c r="CO93" i="43"/>
  <c r="CK93" i="43"/>
  <c r="CF93" i="43"/>
  <c r="CB93" i="43"/>
  <c r="BX93" i="43"/>
  <c r="BS93" i="43"/>
  <c r="BO93" i="43"/>
  <c r="BJ93" i="43"/>
  <c r="BF93" i="43"/>
  <c r="BB93" i="43"/>
  <c r="AW93" i="43"/>
  <c r="AS93" i="43"/>
  <c r="AN93" i="43"/>
  <c r="AJ93" i="43"/>
  <c r="AF93" i="43"/>
  <c r="AA93" i="43"/>
  <c r="W93" i="43"/>
  <c r="S93" i="43"/>
  <c r="O93" i="43"/>
  <c r="K93" i="43"/>
  <c r="G93" i="43"/>
  <c r="DB92" i="43"/>
  <c r="CX92" i="43"/>
  <c r="CT92" i="43"/>
  <c r="CO92" i="43"/>
  <c r="CO96" i="43" s="1"/>
  <c r="CF92" i="43"/>
  <c r="CB92" i="43"/>
  <c r="BX92" i="43"/>
  <c r="BJ92" i="43"/>
  <c r="BF92" i="43"/>
  <c r="BB92" i="43"/>
  <c r="AN92" i="43"/>
  <c r="AJ92" i="43"/>
  <c r="AF92" i="43"/>
  <c r="S92" i="43"/>
  <c r="O92" i="43"/>
  <c r="K92" i="43"/>
  <c r="G92" i="43"/>
  <c r="DB91" i="43"/>
  <c r="CX91" i="43"/>
  <c r="CT91" i="43"/>
  <c r="CF91" i="43"/>
  <c r="CB91" i="43"/>
  <c r="BX91" i="43"/>
  <c r="BJ91" i="43"/>
  <c r="BF91" i="43"/>
  <c r="BB91" i="43"/>
  <c r="AN91" i="43"/>
  <c r="AJ91" i="43"/>
  <c r="AF91" i="43"/>
  <c r="S91" i="43"/>
  <c r="O91" i="43"/>
  <c r="K91" i="43"/>
  <c r="DB90" i="43"/>
  <c r="CX90" i="43"/>
  <c r="CT90" i="43"/>
  <c r="CF90" i="43"/>
  <c r="CB90" i="43"/>
  <c r="BX90" i="43"/>
  <c r="BJ90" i="43"/>
  <c r="BF90" i="43"/>
  <c r="BB90" i="43"/>
  <c r="AN90" i="43"/>
  <c r="AJ90" i="43"/>
  <c r="AF90" i="43"/>
  <c r="S90" i="43"/>
  <c r="O90" i="43"/>
  <c r="K90" i="43"/>
  <c r="DB89" i="43"/>
  <c r="CX89" i="43"/>
  <c r="CT89" i="43"/>
  <c r="CF89" i="43"/>
  <c r="CB89" i="43"/>
  <c r="BX89" i="43"/>
  <c r="BJ89" i="43"/>
  <c r="BF89" i="43"/>
  <c r="BB89" i="43"/>
  <c r="AN89" i="43"/>
  <c r="AJ89" i="43"/>
  <c r="AF89" i="43"/>
  <c r="S89" i="43"/>
  <c r="O89" i="43"/>
  <c r="K89" i="43"/>
  <c r="DB88" i="43"/>
  <c r="CX88" i="43"/>
  <c r="CT88" i="43"/>
  <c r="CK88" i="43"/>
  <c r="CF88" i="43"/>
  <c r="CB88" i="43"/>
  <c r="BX88" i="43"/>
  <c r="BO88" i="43"/>
  <c r="BJ88" i="43"/>
  <c r="BF88" i="43"/>
  <c r="BB88" i="43"/>
  <c r="AS88" i="43"/>
  <c r="AN88" i="43"/>
  <c r="AJ88" i="43"/>
  <c r="AF88" i="43"/>
  <c r="W88" i="43"/>
  <c r="S88" i="43"/>
  <c r="O88" i="43"/>
  <c r="K88" i="43"/>
  <c r="C88" i="43"/>
  <c r="DB87" i="43"/>
  <c r="CX87" i="43"/>
  <c r="CT87" i="43"/>
  <c r="CK87" i="43"/>
  <c r="CF87" i="43"/>
  <c r="CB87" i="43"/>
  <c r="BX87" i="43"/>
  <c r="BO87" i="43"/>
  <c r="BJ87" i="43"/>
  <c r="BF87" i="43"/>
  <c r="BB87" i="43"/>
  <c r="AS87" i="43"/>
  <c r="AN87" i="43"/>
  <c r="AJ87" i="43"/>
  <c r="AF87" i="43"/>
  <c r="W87" i="43"/>
  <c r="S87" i="43"/>
  <c r="O87" i="43"/>
  <c r="K87" i="43"/>
  <c r="C87" i="43"/>
  <c r="DB86" i="43"/>
  <c r="CX86" i="43"/>
  <c r="CT86" i="43"/>
  <c r="CK86" i="43"/>
  <c r="CF86" i="43"/>
  <c r="CB86" i="43"/>
  <c r="BX86" i="43"/>
  <c r="BO86" i="43"/>
  <c r="BJ86" i="43"/>
  <c r="BF86" i="43"/>
  <c r="BB86" i="43"/>
  <c r="AS86" i="43"/>
  <c r="AN86" i="43"/>
  <c r="AJ86" i="43"/>
  <c r="AF86" i="43"/>
  <c r="W86" i="43"/>
  <c r="S86" i="43"/>
  <c r="O86" i="43"/>
  <c r="K86" i="43"/>
  <c r="C86" i="43"/>
  <c r="DB85" i="43"/>
  <c r="CX85" i="43"/>
  <c r="CT85" i="43"/>
  <c r="CO85" i="43"/>
  <c r="CK85" i="43"/>
  <c r="CF85" i="43"/>
  <c r="CB85" i="43"/>
  <c r="BX85" i="43"/>
  <c r="BS85" i="43"/>
  <c r="BO85" i="43"/>
  <c r="BJ85" i="43"/>
  <c r="BF85" i="43"/>
  <c r="BB85" i="43"/>
  <c r="AW85" i="43"/>
  <c r="AS85" i="43"/>
  <c r="AN85" i="43"/>
  <c r="AJ85" i="43"/>
  <c r="AF85" i="43"/>
  <c r="AA85" i="43"/>
  <c r="W85" i="43"/>
  <c r="S85" i="43"/>
  <c r="O85" i="43"/>
  <c r="K85" i="43"/>
  <c r="G85" i="43"/>
  <c r="C85" i="43"/>
  <c r="DB84" i="43"/>
  <c r="CT84" i="43"/>
  <c r="CO84" i="43"/>
  <c r="CK84" i="43"/>
  <c r="CF84" i="43"/>
  <c r="CB84" i="43"/>
  <c r="BX84" i="43"/>
  <c r="BS84" i="43"/>
  <c r="BO84" i="43"/>
  <c r="BJ84" i="43"/>
  <c r="BF84" i="43"/>
  <c r="BB84" i="43"/>
  <c r="AW84" i="43"/>
  <c r="AS84" i="43"/>
  <c r="AN84" i="43"/>
  <c r="AJ84" i="43"/>
  <c r="AF84" i="43"/>
  <c r="AA84" i="43"/>
  <c r="W84" i="43"/>
  <c r="S84" i="43"/>
  <c r="O84" i="43"/>
  <c r="K84" i="43"/>
  <c r="G84" i="43"/>
  <c r="C84" i="43"/>
  <c r="DB83" i="43"/>
  <c r="CX83" i="43"/>
  <c r="CT83" i="43"/>
  <c r="CO83" i="43"/>
  <c r="CK83" i="43"/>
  <c r="CF83" i="43"/>
  <c r="CB83" i="43"/>
  <c r="BX83" i="43"/>
  <c r="BS83" i="43"/>
  <c r="BO83" i="43"/>
  <c r="BJ83" i="43"/>
  <c r="BF83" i="43"/>
  <c r="BB83" i="43"/>
  <c r="AW83" i="43"/>
  <c r="AS83" i="43"/>
  <c r="AN83" i="43"/>
  <c r="AJ83" i="43"/>
  <c r="AF83" i="43"/>
  <c r="AA83" i="43"/>
  <c r="W83" i="43"/>
  <c r="S83" i="43"/>
  <c r="O83" i="43"/>
  <c r="K83" i="43"/>
  <c r="G83" i="43"/>
  <c r="C83" i="43"/>
  <c r="AN74" i="43"/>
  <c r="AN73" i="43"/>
  <c r="AN72" i="43"/>
  <c r="AN71" i="43"/>
  <c r="AN70" i="43"/>
  <c r="AV69" i="43"/>
  <c r="AN69" i="43"/>
  <c r="AV68" i="43"/>
  <c r="AN68" i="43"/>
  <c r="K68" i="43"/>
  <c r="AV67" i="43"/>
  <c r="AN67" i="43"/>
  <c r="K67" i="43"/>
  <c r="AV66" i="43"/>
  <c r="AN66" i="43"/>
  <c r="AJ66" i="43"/>
  <c r="K66" i="43"/>
  <c r="AV65" i="43"/>
  <c r="AN65" i="43"/>
  <c r="AJ65" i="43"/>
  <c r="X65" i="43"/>
  <c r="K65" i="43"/>
  <c r="AV64" i="43"/>
  <c r="AN64" i="43"/>
  <c r="AJ64" i="43"/>
  <c r="X64" i="43"/>
  <c r="K64" i="43"/>
  <c r="AV63" i="43"/>
  <c r="AN63" i="43"/>
  <c r="AJ63" i="43"/>
  <c r="X63" i="43"/>
  <c r="K63" i="43"/>
  <c r="AZ62" i="43"/>
  <c r="AV62" i="43"/>
  <c r="AR62" i="43"/>
  <c r="AN62" i="43"/>
  <c r="AJ62" i="43"/>
  <c r="X62" i="43"/>
  <c r="G62" i="43"/>
  <c r="C62" i="43"/>
  <c r="AZ61" i="43"/>
  <c r="AV61" i="43"/>
  <c r="AR61" i="43"/>
  <c r="AN61" i="43"/>
  <c r="AJ61" i="43"/>
  <c r="X61" i="43"/>
  <c r="K61" i="43"/>
  <c r="G61" i="43"/>
  <c r="C61" i="43"/>
  <c r="AZ60" i="43"/>
  <c r="AV60" i="43"/>
  <c r="AR60" i="43"/>
  <c r="AN60" i="43"/>
  <c r="AJ60" i="43"/>
  <c r="X60" i="43"/>
  <c r="G60" i="43"/>
  <c r="C60" i="43"/>
  <c r="AZ59" i="43"/>
  <c r="AV59" i="43"/>
  <c r="AR59" i="43"/>
  <c r="AN59" i="43"/>
  <c r="AJ59" i="43"/>
  <c r="AF59" i="43"/>
  <c r="X59" i="43"/>
  <c r="O59" i="43"/>
  <c r="K59" i="43"/>
  <c r="G59" i="43"/>
  <c r="C59" i="43"/>
  <c r="AZ58" i="43"/>
  <c r="AV58" i="43"/>
  <c r="AR58" i="43"/>
  <c r="AN58" i="43"/>
  <c r="AJ58" i="43"/>
  <c r="AF58" i="43"/>
  <c r="X58" i="43"/>
  <c r="O58" i="43"/>
  <c r="K58" i="43"/>
  <c r="AZ57" i="43"/>
  <c r="AV57" i="43"/>
  <c r="AR57" i="43"/>
  <c r="AN57" i="43"/>
  <c r="AJ57" i="43"/>
  <c r="AF57" i="43"/>
  <c r="X57" i="43"/>
  <c r="O57" i="43"/>
  <c r="K57" i="43"/>
  <c r="BD56" i="43"/>
  <c r="AZ56" i="43"/>
  <c r="AV56" i="43"/>
  <c r="AR56" i="43"/>
  <c r="AN56" i="43"/>
  <c r="AJ56" i="43"/>
  <c r="AF56" i="43"/>
  <c r="AB56" i="43"/>
  <c r="X56" i="43"/>
  <c r="O56" i="43"/>
  <c r="K56" i="43"/>
  <c r="G56" i="43"/>
  <c r="C56" i="43"/>
  <c r="BD55" i="43"/>
  <c r="AZ55" i="43"/>
  <c r="AV55" i="43"/>
  <c r="AR55" i="43"/>
  <c r="AN55" i="43"/>
  <c r="AJ55" i="43"/>
  <c r="AF55" i="43"/>
  <c r="AB55" i="43"/>
  <c r="X55" i="43"/>
  <c r="O55" i="43"/>
  <c r="K55" i="43"/>
  <c r="G55" i="43"/>
  <c r="C55" i="43"/>
  <c r="BD54" i="43"/>
  <c r="AZ54" i="43"/>
  <c r="AV54" i="43"/>
  <c r="AR54" i="43"/>
  <c r="AN54" i="43"/>
  <c r="AJ54" i="43"/>
  <c r="AF54" i="43"/>
  <c r="AB54" i="43"/>
  <c r="X54" i="43"/>
  <c r="S54" i="43"/>
  <c r="O54" i="43"/>
  <c r="K54" i="43"/>
  <c r="G54" i="43"/>
  <c r="C54" i="43"/>
  <c r="BH53" i="43"/>
  <c r="BD53" i="43"/>
  <c r="AZ53" i="43"/>
  <c r="AV53" i="43"/>
  <c r="AR53" i="43"/>
  <c r="AN53" i="43"/>
  <c r="AJ53" i="43"/>
  <c r="AF53" i="43"/>
  <c r="AB53" i="43"/>
  <c r="X53" i="43"/>
  <c r="S53" i="43"/>
  <c r="O53" i="43"/>
  <c r="K53" i="43"/>
  <c r="G53" i="43"/>
  <c r="C53" i="43"/>
  <c r="BH52" i="43"/>
  <c r="BD52" i="43"/>
  <c r="AZ52" i="43"/>
  <c r="AV52" i="43"/>
  <c r="AR52" i="43"/>
  <c r="AN52" i="43"/>
  <c r="AJ52" i="43"/>
  <c r="AF52" i="43"/>
  <c r="AB52" i="43"/>
  <c r="X52" i="43"/>
  <c r="S52" i="43"/>
  <c r="O52" i="43"/>
  <c r="K52" i="43"/>
  <c r="G52" i="43"/>
  <c r="C52" i="43"/>
  <c r="BH51" i="43"/>
  <c r="BD51" i="43"/>
  <c r="AZ51" i="43"/>
  <c r="AV51" i="43"/>
  <c r="AR51" i="43"/>
  <c r="AN51" i="43"/>
  <c r="AJ51" i="43"/>
  <c r="AF51" i="43"/>
  <c r="AB51" i="43"/>
  <c r="X51" i="43"/>
  <c r="S51" i="43"/>
  <c r="O51" i="43"/>
  <c r="K51" i="43"/>
  <c r="G51" i="43"/>
  <c r="C51" i="43"/>
  <c r="AA45" i="43"/>
  <c r="AA44" i="43"/>
  <c r="AA43" i="43"/>
  <c r="AA42" i="43"/>
  <c r="K42" i="43"/>
  <c r="AA41" i="43"/>
  <c r="S41" i="43"/>
  <c r="K41" i="43"/>
  <c r="C41" i="43"/>
  <c r="AA40" i="43"/>
  <c r="S40" i="43"/>
  <c r="T40" i="43" s="1"/>
  <c r="P40" i="43"/>
  <c r="K40" i="43"/>
  <c r="AM39" i="43"/>
  <c r="AI39" i="43"/>
  <c r="AE39" i="43"/>
  <c r="AA39" i="43"/>
  <c r="S39" i="43"/>
  <c r="T39" i="43" s="1"/>
  <c r="P39" i="43"/>
  <c r="K39" i="43"/>
  <c r="AQ38" i="43"/>
  <c r="AM38" i="43"/>
  <c r="AI38" i="43"/>
  <c r="AE38" i="43"/>
  <c r="AA38" i="43"/>
  <c r="W38" i="43"/>
  <c r="S38" i="43"/>
  <c r="T38" i="43" s="1"/>
  <c r="P38" i="43"/>
  <c r="K38" i="43"/>
  <c r="AQ37" i="43"/>
  <c r="AM37" i="43"/>
  <c r="AI37" i="43"/>
  <c r="AE37" i="43"/>
  <c r="AA37" i="43"/>
  <c r="W37" i="43"/>
  <c r="S37" i="43"/>
  <c r="T37" i="43" s="1"/>
  <c r="P37" i="43"/>
  <c r="K37" i="43"/>
  <c r="G37" i="43"/>
  <c r="AQ36" i="43"/>
  <c r="AM36" i="43"/>
  <c r="AI36" i="43"/>
  <c r="AE36" i="43"/>
  <c r="AA36" i="43"/>
  <c r="W36" i="43"/>
  <c r="S36" i="43"/>
  <c r="T36" i="43" s="1"/>
  <c r="BH56" i="43"/>
  <c r="K36" i="43"/>
  <c r="G36" i="43"/>
  <c r="C36" i="43"/>
  <c r="C103" i="41"/>
  <c r="C102" i="41"/>
  <c r="CT100" i="41"/>
  <c r="CK100" i="41"/>
  <c r="BX100" i="41"/>
  <c r="BO100" i="41"/>
  <c r="BB100" i="41"/>
  <c r="AS100" i="41"/>
  <c r="AF100" i="41"/>
  <c r="W100" i="41"/>
  <c r="K100" i="41"/>
  <c r="CT99" i="41"/>
  <c r="CK99" i="41"/>
  <c r="BX99" i="41"/>
  <c r="BO99" i="41"/>
  <c r="BB99" i="41"/>
  <c r="AS99" i="41"/>
  <c r="AF99" i="41"/>
  <c r="W99" i="41"/>
  <c r="K99" i="41"/>
  <c r="CT98" i="41"/>
  <c r="BX98" i="41"/>
  <c r="BB98" i="41"/>
  <c r="AF98" i="41"/>
  <c r="K98" i="41"/>
  <c r="CT97" i="41"/>
  <c r="BX97" i="41"/>
  <c r="BB97" i="41"/>
  <c r="AF97" i="41"/>
  <c r="K97" i="41"/>
  <c r="C97" i="41"/>
  <c r="CT96" i="41"/>
  <c r="BX96" i="41"/>
  <c r="BS96" i="41"/>
  <c r="BB96" i="41"/>
  <c r="AW96" i="41"/>
  <c r="AF96" i="41"/>
  <c r="AA96" i="41"/>
  <c r="K96" i="41"/>
  <c r="C96" i="41"/>
  <c r="CT95" i="41"/>
  <c r="CO95" i="41"/>
  <c r="BX95" i="41"/>
  <c r="BS95" i="41"/>
  <c r="BB95" i="41"/>
  <c r="AW95" i="41"/>
  <c r="AF95" i="41"/>
  <c r="AA95" i="41"/>
  <c r="K95" i="41"/>
  <c r="G95" i="41"/>
  <c r="DB94" i="41"/>
  <c r="CX94" i="41"/>
  <c r="CT94" i="41"/>
  <c r="CO94" i="41"/>
  <c r="CK94" i="41"/>
  <c r="CF94" i="41"/>
  <c r="CB94" i="41"/>
  <c r="BX94" i="41"/>
  <c r="BS94" i="41"/>
  <c r="BO94" i="41"/>
  <c r="BJ94" i="41"/>
  <c r="BF94" i="41"/>
  <c r="BB94" i="41"/>
  <c r="AW94" i="41"/>
  <c r="AS94" i="41"/>
  <c r="AN94" i="41"/>
  <c r="AJ94" i="41"/>
  <c r="AF94" i="41"/>
  <c r="AA94" i="41"/>
  <c r="W94" i="41"/>
  <c r="S94" i="41"/>
  <c r="O94" i="41"/>
  <c r="K94" i="41"/>
  <c r="G94" i="41"/>
  <c r="DB93" i="41"/>
  <c r="CX93" i="41"/>
  <c r="CT93" i="41"/>
  <c r="CO93" i="41"/>
  <c r="CK93" i="41"/>
  <c r="CF93" i="41"/>
  <c r="CB93" i="41"/>
  <c r="BX93" i="41"/>
  <c r="BS93" i="41"/>
  <c r="BO93" i="41"/>
  <c r="BJ93" i="41"/>
  <c r="BF93" i="41"/>
  <c r="BB93" i="41"/>
  <c r="AW93" i="41"/>
  <c r="AS93" i="41"/>
  <c r="AN93" i="41"/>
  <c r="AJ93" i="41"/>
  <c r="AF93" i="41"/>
  <c r="AA93" i="41"/>
  <c r="W93" i="41"/>
  <c r="S93" i="41"/>
  <c r="O93" i="41"/>
  <c r="K93" i="41"/>
  <c r="G93" i="41"/>
  <c r="DB92" i="41"/>
  <c r="CX92" i="41"/>
  <c r="CT92" i="41"/>
  <c r="CO92" i="41"/>
  <c r="CF92" i="41"/>
  <c r="CB92" i="41"/>
  <c r="BX92" i="41"/>
  <c r="BJ92" i="41"/>
  <c r="BF92" i="41"/>
  <c r="BB92" i="41"/>
  <c r="AN92" i="41"/>
  <c r="AJ92" i="41"/>
  <c r="AF92" i="41"/>
  <c r="S92" i="41"/>
  <c r="O92" i="41"/>
  <c r="K92" i="41"/>
  <c r="G92" i="41"/>
  <c r="DB91" i="41"/>
  <c r="CX91" i="41"/>
  <c r="CT91" i="41"/>
  <c r="CF91" i="41"/>
  <c r="CB91" i="41"/>
  <c r="BX91" i="41"/>
  <c r="BJ91" i="41"/>
  <c r="BF91" i="41"/>
  <c r="BB91" i="41"/>
  <c r="AN91" i="41"/>
  <c r="AJ91" i="41"/>
  <c r="AF91" i="41"/>
  <c r="S91" i="41"/>
  <c r="O91" i="41"/>
  <c r="K91" i="41"/>
  <c r="DB90" i="41"/>
  <c r="CX90" i="41"/>
  <c r="CT90" i="41"/>
  <c r="CF90" i="41"/>
  <c r="CB90" i="41"/>
  <c r="BX90" i="41"/>
  <c r="BJ90" i="41"/>
  <c r="BF90" i="41"/>
  <c r="BB90" i="41"/>
  <c r="AN90" i="41"/>
  <c r="AJ90" i="41"/>
  <c r="AF90" i="41"/>
  <c r="S90" i="41"/>
  <c r="O90" i="41"/>
  <c r="K90" i="41"/>
  <c r="DB89" i="41"/>
  <c r="CX89" i="41"/>
  <c r="CT89" i="41"/>
  <c r="CF89" i="41"/>
  <c r="CB89" i="41"/>
  <c r="BX89" i="41"/>
  <c r="BJ89" i="41"/>
  <c r="BF89" i="41"/>
  <c r="BB89" i="41"/>
  <c r="AN89" i="41"/>
  <c r="AJ89" i="41"/>
  <c r="AF89" i="41"/>
  <c r="S89" i="41"/>
  <c r="O89" i="41"/>
  <c r="K89" i="41"/>
  <c r="DB88" i="41"/>
  <c r="CX88" i="41"/>
  <c r="CT88" i="41"/>
  <c r="CK88" i="41"/>
  <c r="CF88" i="41"/>
  <c r="CB88" i="41"/>
  <c r="BX88" i="41"/>
  <c r="BO88" i="41"/>
  <c r="BJ88" i="41"/>
  <c r="BF88" i="41"/>
  <c r="BB88" i="41"/>
  <c r="AS88" i="41"/>
  <c r="AN88" i="41"/>
  <c r="AJ88" i="41"/>
  <c r="AF88" i="41"/>
  <c r="W88" i="41"/>
  <c r="S88" i="41"/>
  <c r="O88" i="41"/>
  <c r="K88" i="41"/>
  <c r="DB87" i="41"/>
  <c r="CX87" i="41"/>
  <c r="CT87" i="41"/>
  <c r="CK87" i="41"/>
  <c r="CF87" i="41"/>
  <c r="CB87" i="41"/>
  <c r="BX87" i="41"/>
  <c r="BO87" i="41"/>
  <c r="BJ87" i="41"/>
  <c r="BF87" i="41"/>
  <c r="BB87" i="41"/>
  <c r="AS87" i="41"/>
  <c r="AN87" i="41"/>
  <c r="AJ87" i="41"/>
  <c r="AF87" i="41"/>
  <c r="W87" i="41"/>
  <c r="S87" i="41"/>
  <c r="O87" i="41"/>
  <c r="K87" i="41"/>
  <c r="DB86" i="41"/>
  <c r="CX86" i="41"/>
  <c r="CT86" i="41"/>
  <c r="CK86" i="41"/>
  <c r="CF86" i="41"/>
  <c r="CB86" i="41"/>
  <c r="BX86" i="41"/>
  <c r="BO86" i="41"/>
  <c r="BJ86" i="41"/>
  <c r="BF86" i="41"/>
  <c r="BB86" i="41"/>
  <c r="AS86" i="41"/>
  <c r="AN86" i="41"/>
  <c r="AJ86" i="41"/>
  <c r="AF86" i="41"/>
  <c r="W86" i="41"/>
  <c r="S86" i="41"/>
  <c r="O86" i="41"/>
  <c r="K86" i="41"/>
  <c r="DB85" i="41"/>
  <c r="CX85" i="41"/>
  <c r="CT85" i="41"/>
  <c r="CO85" i="41"/>
  <c r="CK85" i="41"/>
  <c r="CF85" i="41"/>
  <c r="CB85" i="41"/>
  <c r="BX85" i="41"/>
  <c r="BS85" i="41"/>
  <c r="BO85" i="41"/>
  <c r="BJ85" i="41"/>
  <c r="BF85" i="41"/>
  <c r="BB85" i="41"/>
  <c r="AW85" i="41"/>
  <c r="AS85" i="41"/>
  <c r="AN85" i="41"/>
  <c r="AJ85" i="41"/>
  <c r="AF85" i="41"/>
  <c r="AA85" i="41"/>
  <c r="W85" i="41"/>
  <c r="S85" i="41"/>
  <c r="O85" i="41"/>
  <c r="K85" i="41"/>
  <c r="G85" i="41"/>
  <c r="DB84" i="41"/>
  <c r="CT84" i="41"/>
  <c r="CO84" i="41"/>
  <c r="CK84" i="41"/>
  <c r="CF84" i="41"/>
  <c r="CB84" i="41"/>
  <c r="BX84" i="41"/>
  <c r="BS84" i="41"/>
  <c r="BO84" i="41"/>
  <c r="BJ84" i="41"/>
  <c r="BF84" i="41"/>
  <c r="BB84" i="41"/>
  <c r="AW84" i="41"/>
  <c r="AS84" i="41"/>
  <c r="AN84" i="41"/>
  <c r="AJ84" i="41"/>
  <c r="AF84" i="41"/>
  <c r="AA84" i="41"/>
  <c r="W84" i="41"/>
  <c r="S84" i="41"/>
  <c r="O84" i="41"/>
  <c r="K84" i="41"/>
  <c r="G84" i="41"/>
  <c r="DB83" i="41"/>
  <c r="CX83" i="41"/>
  <c r="CT83" i="41"/>
  <c r="CO83" i="41"/>
  <c r="CK83" i="41"/>
  <c r="CF83" i="41"/>
  <c r="CB83" i="41"/>
  <c r="BX83" i="41"/>
  <c r="BS83" i="41"/>
  <c r="BO83" i="41"/>
  <c r="BJ83" i="41"/>
  <c r="BF83" i="41"/>
  <c r="BB83" i="41"/>
  <c r="AW83" i="41"/>
  <c r="AS83" i="41"/>
  <c r="AN83" i="41"/>
  <c r="AJ83" i="41"/>
  <c r="AF83" i="41"/>
  <c r="AA83" i="41"/>
  <c r="W83" i="41"/>
  <c r="S83" i="41"/>
  <c r="O83" i="41"/>
  <c r="K83" i="41"/>
  <c r="G83" i="41"/>
  <c r="C83" i="41"/>
  <c r="AN74" i="41"/>
  <c r="AN73" i="41"/>
  <c r="AN72" i="41"/>
  <c r="AN71" i="41"/>
  <c r="AN70" i="41"/>
  <c r="AV69" i="41"/>
  <c r="AN69" i="41"/>
  <c r="AV68" i="41"/>
  <c r="AN68" i="41"/>
  <c r="K68" i="41"/>
  <c r="AV67" i="41"/>
  <c r="AN67" i="41"/>
  <c r="K67" i="41"/>
  <c r="AV66" i="41"/>
  <c r="AN66" i="41"/>
  <c r="AJ66" i="41"/>
  <c r="K66" i="41"/>
  <c r="AV65" i="41"/>
  <c r="AN65" i="41"/>
  <c r="AJ65" i="41"/>
  <c r="X65" i="41"/>
  <c r="K65" i="41"/>
  <c r="AV64" i="41"/>
  <c r="AN64" i="41"/>
  <c r="AJ64" i="41"/>
  <c r="X64" i="41"/>
  <c r="K64" i="41"/>
  <c r="AV63" i="41"/>
  <c r="AN63" i="41"/>
  <c r="AJ63" i="41"/>
  <c r="X63" i="41"/>
  <c r="K63" i="41"/>
  <c r="AZ62" i="41"/>
  <c r="AV62" i="41"/>
  <c r="AR62" i="41"/>
  <c r="AN62" i="41"/>
  <c r="AJ62" i="41"/>
  <c r="X62" i="41"/>
  <c r="K62" i="41"/>
  <c r="G62" i="41"/>
  <c r="C62" i="41"/>
  <c r="AZ61" i="41"/>
  <c r="AV61" i="41"/>
  <c r="AR61" i="41"/>
  <c r="AN61" i="41"/>
  <c r="AJ61" i="41"/>
  <c r="X61" i="41"/>
  <c r="K61" i="41"/>
  <c r="G61" i="41"/>
  <c r="C61" i="41"/>
  <c r="AZ60" i="41"/>
  <c r="AV60" i="41"/>
  <c r="AR60" i="41"/>
  <c r="AN60" i="41"/>
  <c r="AJ60" i="41"/>
  <c r="X60" i="41"/>
  <c r="K60" i="41"/>
  <c r="G60" i="41"/>
  <c r="C60" i="41"/>
  <c r="AZ59" i="41"/>
  <c r="AV59" i="41"/>
  <c r="AR59" i="41"/>
  <c r="AN59" i="41"/>
  <c r="AJ59" i="41"/>
  <c r="AF59" i="41"/>
  <c r="X59" i="41"/>
  <c r="O59" i="41"/>
  <c r="K59" i="41"/>
  <c r="G59" i="41"/>
  <c r="C59" i="41"/>
  <c r="AZ58" i="41"/>
  <c r="AV58" i="41"/>
  <c r="AR58" i="41"/>
  <c r="AN58" i="41"/>
  <c r="AJ58" i="41"/>
  <c r="AF58" i="41"/>
  <c r="X58" i="41"/>
  <c r="O58" i="41"/>
  <c r="K58" i="41"/>
  <c r="G58" i="41"/>
  <c r="C58" i="41"/>
  <c r="AZ57" i="41"/>
  <c r="AV57" i="41"/>
  <c r="AR57" i="41"/>
  <c r="AN57" i="41"/>
  <c r="AJ57" i="41"/>
  <c r="AF57" i="41"/>
  <c r="X57" i="41"/>
  <c r="O57" i="41"/>
  <c r="K57" i="41"/>
  <c r="G57" i="41"/>
  <c r="C57" i="41"/>
  <c r="BH56" i="41"/>
  <c r="BD56" i="41"/>
  <c r="AZ56" i="41"/>
  <c r="AV56" i="41"/>
  <c r="AR56" i="41"/>
  <c r="AN56" i="41"/>
  <c r="AJ56" i="41"/>
  <c r="AF56" i="41"/>
  <c r="AB56" i="41"/>
  <c r="X56" i="41"/>
  <c r="O56" i="41"/>
  <c r="K56" i="41"/>
  <c r="G56" i="41"/>
  <c r="C56" i="41"/>
  <c r="BH55" i="41"/>
  <c r="BD55" i="41"/>
  <c r="AZ55" i="41"/>
  <c r="AV55" i="41"/>
  <c r="AR55" i="41"/>
  <c r="AN55" i="41"/>
  <c r="AJ55" i="41"/>
  <c r="AF55" i="41"/>
  <c r="AB55" i="41"/>
  <c r="X55" i="41"/>
  <c r="O55" i="41"/>
  <c r="K55" i="41"/>
  <c r="G55" i="41"/>
  <c r="C55" i="41"/>
  <c r="BH54" i="41"/>
  <c r="BD54" i="41"/>
  <c r="AZ54" i="41"/>
  <c r="AV54" i="41"/>
  <c r="AR54" i="41"/>
  <c r="AN54" i="41"/>
  <c r="AJ54" i="41"/>
  <c r="AF54" i="41"/>
  <c r="AB54" i="41"/>
  <c r="X54" i="41"/>
  <c r="S54" i="41"/>
  <c r="O54" i="41"/>
  <c r="K54" i="41"/>
  <c r="G54" i="41"/>
  <c r="C54" i="41"/>
  <c r="BD53" i="41"/>
  <c r="AZ53" i="41"/>
  <c r="AV53" i="41"/>
  <c r="AR53" i="41"/>
  <c r="AN53" i="41"/>
  <c r="AJ53" i="41"/>
  <c r="AF53" i="41"/>
  <c r="AB53" i="41"/>
  <c r="X53" i="41"/>
  <c r="S53" i="41"/>
  <c r="O53" i="41"/>
  <c r="K53" i="41"/>
  <c r="G53" i="41"/>
  <c r="C53" i="41"/>
  <c r="BD52" i="41"/>
  <c r="AZ52" i="41"/>
  <c r="AV52" i="41"/>
  <c r="AR52" i="41"/>
  <c r="AN52" i="41"/>
  <c r="AJ52" i="41"/>
  <c r="AF52" i="41"/>
  <c r="AB52" i="41"/>
  <c r="X52" i="41"/>
  <c r="S52" i="41"/>
  <c r="O52" i="41"/>
  <c r="K52" i="41"/>
  <c r="G52" i="41"/>
  <c r="C52" i="41"/>
  <c r="BD51" i="41"/>
  <c r="AZ51" i="41"/>
  <c r="AV51" i="41"/>
  <c r="AR51" i="41"/>
  <c r="AN51" i="41"/>
  <c r="AJ51" i="41"/>
  <c r="AF51" i="41"/>
  <c r="AB51" i="41"/>
  <c r="X51" i="41"/>
  <c r="S51" i="41"/>
  <c r="O51" i="41"/>
  <c r="K51" i="41"/>
  <c r="G51" i="41"/>
  <c r="C51" i="41"/>
  <c r="AA45" i="41"/>
  <c r="AA44" i="41"/>
  <c r="AA43" i="41"/>
  <c r="AA42" i="41"/>
  <c r="K42" i="41"/>
  <c r="AA41" i="41"/>
  <c r="S41" i="41"/>
  <c r="K41" i="41"/>
  <c r="C41" i="41"/>
  <c r="AA40" i="41"/>
  <c r="P40" i="41"/>
  <c r="K40" i="41"/>
  <c r="C40" i="41"/>
  <c r="AM39" i="41"/>
  <c r="AI39" i="41"/>
  <c r="AE39" i="41"/>
  <c r="AA39" i="41"/>
  <c r="P39" i="41"/>
  <c r="K39" i="41"/>
  <c r="C39" i="41"/>
  <c r="AQ38" i="41"/>
  <c r="AM38" i="41"/>
  <c r="AI38" i="41"/>
  <c r="AE38" i="41"/>
  <c r="AA38" i="41"/>
  <c r="W38" i="41"/>
  <c r="P38" i="41"/>
  <c r="K38" i="41"/>
  <c r="C38" i="41"/>
  <c r="AQ37" i="41"/>
  <c r="AM37" i="41"/>
  <c r="AI37" i="41"/>
  <c r="AE37" i="41"/>
  <c r="AA37" i="41"/>
  <c r="W37" i="41"/>
  <c r="P37" i="41"/>
  <c r="K37" i="41"/>
  <c r="G37" i="41"/>
  <c r="AQ36" i="41"/>
  <c r="AM36" i="41"/>
  <c r="AI36" i="41"/>
  <c r="AE36" i="41"/>
  <c r="AA36" i="41"/>
  <c r="W36" i="41"/>
  <c r="BH53" i="41"/>
  <c r="K36" i="41"/>
  <c r="G36" i="41"/>
  <c r="H36" i="41" s="1"/>
  <c r="C36" i="41"/>
  <c r="AZ56" i="3"/>
  <c r="AZ62" i="3"/>
  <c r="AZ61" i="3"/>
  <c r="AZ60" i="3"/>
  <c r="AZ59" i="3"/>
  <c r="AF59" i="3"/>
  <c r="AF58" i="3"/>
  <c r="AF57" i="3"/>
  <c r="AF52" i="3"/>
  <c r="AF53" i="3"/>
  <c r="AF54" i="3"/>
  <c r="AF55" i="3"/>
  <c r="AF56" i="3"/>
  <c r="AA14" i="91" l="1"/>
  <c r="AA12" i="125"/>
  <c r="AA11" i="91"/>
  <c r="AA5" i="125"/>
  <c r="AA6" i="91"/>
  <c r="AA10" i="125"/>
  <c r="AA13" i="125"/>
  <c r="AA7" i="125"/>
  <c r="AA9" i="125"/>
  <c r="BD57" i="41"/>
  <c r="BE57" i="41" s="1"/>
  <c r="AA14" i="125"/>
  <c r="AA8" i="125"/>
  <c r="AA11" i="125"/>
  <c r="AA8" i="91"/>
  <c r="AF22" i="125"/>
  <c r="AF22" i="91"/>
  <c r="AA6" i="125"/>
  <c r="AF24" i="125"/>
  <c r="AF24" i="91"/>
  <c r="AF26" i="125"/>
  <c r="AF26" i="91"/>
  <c r="AZ29" i="125"/>
  <c r="AZ29" i="91"/>
  <c r="AF23" i="125"/>
  <c r="AF23" i="91"/>
  <c r="AF27" i="125"/>
  <c r="AF27" i="91"/>
  <c r="AZ30" i="125"/>
  <c r="AZ30" i="91"/>
  <c r="AQ39" i="41"/>
  <c r="AR37" i="41" s="1"/>
  <c r="X66" i="41"/>
  <c r="Y66" i="41" s="1"/>
  <c r="AN75" i="41"/>
  <c r="AO75" i="41" s="1"/>
  <c r="G63" i="43"/>
  <c r="H63" i="43" s="1"/>
  <c r="X66" i="43"/>
  <c r="Y66" i="43" s="1"/>
  <c r="AN75" i="43"/>
  <c r="AO61" i="43" s="1"/>
  <c r="BD57" i="43"/>
  <c r="BE57" i="43" s="1"/>
  <c r="CB95" i="43"/>
  <c r="CC95" i="43" s="1"/>
  <c r="CT101" i="43"/>
  <c r="CU101" i="43" s="1"/>
  <c r="X66" i="47"/>
  <c r="Y60" i="47" s="1"/>
  <c r="AN75" i="47"/>
  <c r="AO53" i="47" s="1"/>
  <c r="AA9" i="91"/>
  <c r="AZ31" i="125"/>
  <c r="AZ31" i="91"/>
  <c r="AF25" i="125"/>
  <c r="AF25" i="91"/>
  <c r="AF21" i="125"/>
  <c r="AF21" i="91"/>
  <c r="AZ28" i="125"/>
  <c r="AZ28" i="91"/>
  <c r="AZ25" i="125"/>
  <c r="AZ25" i="91"/>
  <c r="AA5" i="91"/>
  <c r="AA13" i="91"/>
  <c r="AA10" i="91"/>
  <c r="AA7" i="91"/>
  <c r="AA12" i="91"/>
  <c r="AF28" i="125"/>
  <c r="AF28" i="91"/>
  <c r="S55" i="41"/>
  <c r="T55" i="41" s="1"/>
  <c r="T41" i="51"/>
  <c r="T41" i="59"/>
  <c r="AB57" i="41"/>
  <c r="AC57" i="41" s="1"/>
  <c r="T41" i="49"/>
  <c r="AA86" i="65"/>
  <c r="AS89" i="65"/>
  <c r="AT83" i="65" s="1"/>
  <c r="CO86" i="49"/>
  <c r="T41" i="63"/>
  <c r="AI40" i="41"/>
  <c r="O60" i="41"/>
  <c r="P60" i="41" s="1"/>
  <c r="AF60" i="41"/>
  <c r="AG60" i="41" s="1"/>
  <c r="G38" i="43"/>
  <c r="H36" i="43" s="1"/>
  <c r="W39" i="43"/>
  <c r="X37" i="43" s="1"/>
  <c r="O60" i="43"/>
  <c r="P60" i="43" s="1"/>
  <c r="AF60" i="43"/>
  <c r="AG60" i="43" s="1"/>
  <c r="BS86" i="43"/>
  <c r="CK89" i="43"/>
  <c r="CL84" i="43" s="1"/>
  <c r="DB95" i="43"/>
  <c r="DC95" i="43" s="1"/>
  <c r="G38" i="47"/>
  <c r="H37" i="47" s="1"/>
  <c r="W39" i="47"/>
  <c r="O60" i="47"/>
  <c r="P55" i="47" s="1"/>
  <c r="AF60" i="47"/>
  <c r="AS55" i="47" s="1"/>
  <c r="AV70" i="47"/>
  <c r="BO89" i="49"/>
  <c r="CK101" i="53"/>
  <c r="T41" i="55"/>
  <c r="CB95" i="65"/>
  <c r="CC90" i="65" s="1"/>
  <c r="CT101" i="65"/>
  <c r="CU90" i="65" s="1"/>
  <c r="T41" i="67"/>
  <c r="T41" i="53"/>
  <c r="T41" i="61"/>
  <c r="CX95" i="65"/>
  <c r="AW97" i="67"/>
  <c r="AW97" i="73"/>
  <c r="BS86" i="65"/>
  <c r="CK89" i="65"/>
  <c r="BS97" i="73"/>
  <c r="G38" i="45"/>
  <c r="H36" i="45" s="1"/>
  <c r="T41" i="65"/>
  <c r="CO86" i="43"/>
  <c r="W39" i="45"/>
  <c r="X39" i="45" s="1"/>
  <c r="AE40" i="45"/>
  <c r="AM40" i="45"/>
  <c r="T41" i="47"/>
  <c r="CO86" i="51"/>
  <c r="CX95" i="51"/>
  <c r="CY95" i="51" s="1"/>
  <c r="CK89" i="57"/>
  <c r="CT101" i="57"/>
  <c r="DB95" i="57"/>
  <c r="DC86" i="57" s="1"/>
  <c r="AW86" i="63"/>
  <c r="BO89" i="65"/>
  <c r="BX101" i="65"/>
  <c r="BY89" i="65" s="1"/>
  <c r="CF95" i="65"/>
  <c r="CG89" i="65" s="1"/>
  <c r="CO86" i="65"/>
  <c r="BS86" i="69"/>
  <c r="CK89" i="69"/>
  <c r="CT101" i="69"/>
  <c r="CU98" i="69" s="1"/>
  <c r="T41" i="71"/>
  <c r="CK89" i="71"/>
  <c r="T41" i="73"/>
  <c r="K43" i="41"/>
  <c r="L37" i="41" s="1"/>
  <c r="W39" i="41"/>
  <c r="X38" i="41" s="1"/>
  <c r="AE40" i="41"/>
  <c r="AM40" i="41"/>
  <c r="H37" i="41"/>
  <c r="AJ67" i="41"/>
  <c r="AK67" i="41" s="1"/>
  <c r="AR63" i="41"/>
  <c r="AS63" i="41" s="1"/>
  <c r="AZ63" i="41"/>
  <c r="BA63" i="41" s="1"/>
  <c r="C42" i="43"/>
  <c r="D42" i="43" s="1"/>
  <c r="K43" i="43"/>
  <c r="L37" i="43" s="1"/>
  <c r="T41" i="43"/>
  <c r="AQ39" i="43"/>
  <c r="C63" i="43"/>
  <c r="D63" i="43" s="1"/>
  <c r="K69" i="43"/>
  <c r="L69" i="43" s="1"/>
  <c r="S55" i="43"/>
  <c r="T55" i="43" s="1"/>
  <c r="AB57" i="43"/>
  <c r="AC57" i="43" s="1"/>
  <c r="AJ67" i="43"/>
  <c r="AK67" i="43" s="1"/>
  <c r="AR63" i="43"/>
  <c r="AS63" i="43" s="1"/>
  <c r="AZ63" i="43"/>
  <c r="BA63" i="43" s="1"/>
  <c r="BX101" i="43"/>
  <c r="BY101" i="43" s="1"/>
  <c r="CF95" i="43"/>
  <c r="CG95" i="43" s="1"/>
  <c r="CX95" i="43"/>
  <c r="CY95" i="43" s="1"/>
  <c r="C42" i="45"/>
  <c r="K43" i="45"/>
  <c r="T41" i="45"/>
  <c r="AA46" i="45"/>
  <c r="AN39" i="45" s="1"/>
  <c r="AI40" i="45"/>
  <c r="AQ39" i="45"/>
  <c r="AR37" i="45" s="1"/>
  <c r="X38" i="45"/>
  <c r="C89" i="45"/>
  <c r="H84" i="45" s="1"/>
  <c r="AA86" i="45"/>
  <c r="AS89" i="45"/>
  <c r="BS86" i="45"/>
  <c r="CK89" i="45"/>
  <c r="CP83" i="45" s="1"/>
  <c r="AQ39" i="47"/>
  <c r="C63" i="47"/>
  <c r="D52" i="47" s="1"/>
  <c r="K69" i="47"/>
  <c r="L69" i="47" s="1"/>
  <c r="AB57" i="47"/>
  <c r="AJ67" i="47"/>
  <c r="AK52" i="47" s="1"/>
  <c r="AR63" i="47"/>
  <c r="AS63" i="47" s="1"/>
  <c r="AZ63" i="47"/>
  <c r="BA52" i="47" s="1"/>
  <c r="BS86" i="49"/>
  <c r="CK89" i="49"/>
  <c r="CL86" i="49" s="1"/>
  <c r="CB95" i="51"/>
  <c r="CK89" i="51"/>
  <c r="CL89" i="51" s="1"/>
  <c r="CT101" i="51"/>
  <c r="CU101" i="51" s="1"/>
  <c r="DB95" i="51"/>
  <c r="DC94" i="51" s="1"/>
  <c r="BO89" i="57"/>
  <c r="BX101" i="57"/>
  <c r="BY101" i="57" s="1"/>
  <c r="CF95" i="57"/>
  <c r="CG95" i="57" s="1"/>
  <c r="CO86" i="57"/>
  <c r="CX95" i="57"/>
  <c r="CB95" i="59"/>
  <c r="CC83" i="59" s="1"/>
  <c r="DB95" i="61"/>
  <c r="DC95" i="61" s="1"/>
  <c r="G38" i="67"/>
  <c r="H36" i="67" s="1"/>
  <c r="AW86" i="67"/>
  <c r="CO86" i="67"/>
  <c r="BS97" i="67"/>
  <c r="AW86" i="69"/>
  <c r="BF95" i="69"/>
  <c r="BO89" i="69"/>
  <c r="BT93" i="69" s="1"/>
  <c r="BX101" i="69"/>
  <c r="CO86" i="69"/>
  <c r="CX95" i="69"/>
  <c r="G38" i="71"/>
  <c r="W89" i="71"/>
  <c r="AW86" i="71"/>
  <c r="CO86" i="71"/>
  <c r="G38" i="73"/>
  <c r="H36" i="73" s="1"/>
  <c r="G86" i="45"/>
  <c r="W89" i="45"/>
  <c r="X89" i="45" s="1"/>
  <c r="AW86" i="45"/>
  <c r="BO89" i="45"/>
  <c r="BT84" i="45" s="1"/>
  <c r="CO86" i="45"/>
  <c r="G38" i="61"/>
  <c r="H36" i="61" s="1"/>
  <c r="G38" i="63"/>
  <c r="H36" i="63" s="1"/>
  <c r="G38" i="65"/>
  <c r="H36" i="65" s="1"/>
  <c r="G38" i="69"/>
  <c r="C63" i="41"/>
  <c r="K69" i="41"/>
  <c r="L55" i="41" s="1"/>
  <c r="G63" i="41"/>
  <c r="H52" i="41" s="1"/>
  <c r="G96" i="73"/>
  <c r="C63" i="73"/>
  <c r="D63" i="73" s="1"/>
  <c r="W39" i="73"/>
  <c r="X37" i="73" s="1"/>
  <c r="K69" i="73"/>
  <c r="AB57" i="73"/>
  <c r="AC56" i="73" s="1"/>
  <c r="AA97" i="73"/>
  <c r="AQ39" i="73"/>
  <c r="AR38" i="73" s="1"/>
  <c r="O60" i="73"/>
  <c r="P54" i="73" s="1"/>
  <c r="S55" i="73"/>
  <c r="T52" i="73" s="1"/>
  <c r="G63" i="73"/>
  <c r="H63" i="73" s="1"/>
  <c r="BS86" i="71"/>
  <c r="G86" i="71"/>
  <c r="AA86" i="71"/>
  <c r="AJ67" i="71"/>
  <c r="AK67" i="71" s="1"/>
  <c r="BO89" i="71"/>
  <c r="BT83" i="71" s="1"/>
  <c r="AS89" i="71"/>
  <c r="AX84" i="71" s="1"/>
  <c r="W39" i="71"/>
  <c r="X38" i="71" s="1"/>
  <c r="K69" i="71"/>
  <c r="L53" i="71" s="1"/>
  <c r="C89" i="71"/>
  <c r="D89" i="71" s="1"/>
  <c r="AQ39" i="71"/>
  <c r="AR39" i="71" s="1"/>
  <c r="BD57" i="71"/>
  <c r="BE56" i="71" s="1"/>
  <c r="AK53" i="71"/>
  <c r="X66" i="71"/>
  <c r="AN75" i="71"/>
  <c r="AO72" i="71" s="1"/>
  <c r="AV70" i="71"/>
  <c r="AK52" i="71"/>
  <c r="G63" i="71"/>
  <c r="G96" i="69"/>
  <c r="AJ95" i="69"/>
  <c r="AK89" i="69" s="1"/>
  <c r="DB95" i="69"/>
  <c r="DC95" i="69" s="1"/>
  <c r="CB95" i="69"/>
  <c r="AS89" i="69"/>
  <c r="AT85" i="69" s="1"/>
  <c r="BB101" i="69"/>
  <c r="BC92" i="69" s="1"/>
  <c r="BJ95" i="69"/>
  <c r="BK95" i="69" s="1"/>
  <c r="CF95" i="69"/>
  <c r="CG86" i="69" s="1"/>
  <c r="AA86" i="69"/>
  <c r="W89" i="69"/>
  <c r="AB95" i="69" s="1"/>
  <c r="AF101" i="69"/>
  <c r="AG101" i="69" s="1"/>
  <c r="AN95" i="69"/>
  <c r="AA46" i="69"/>
  <c r="AJ37" i="69" s="1"/>
  <c r="AK84" i="69"/>
  <c r="AV70" i="43"/>
  <c r="BH54" i="67"/>
  <c r="BH55" i="67"/>
  <c r="BH56" i="67"/>
  <c r="G86" i="67"/>
  <c r="AA86" i="67"/>
  <c r="G96" i="67"/>
  <c r="C63" i="67"/>
  <c r="D58" i="67" s="1"/>
  <c r="BS86" i="67"/>
  <c r="AA97" i="67"/>
  <c r="AN75" i="67"/>
  <c r="AO52" i="67" s="1"/>
  <c r="AV70" i="67"/>
  <c r="W39" i="67"/>
  <c r="X38" i="67" s="1"/>
  <c r="K69" i="67"/>
  <c r="X66" i="67"/>
  <c r="Y52" i="67" s="1"/>
  <c r="AQ39" i="67"/>
  <c r="AR63" i="67"/>
  <c r="AS63" i="67" s="1"/>
  <c r="AZ63" i="67"/>
  <c r="BA63" i="67" s="1"/>
  <c r="AJ67" i="67"/>
  <c r="AK67" i="67" s="1"/>
  <c r="AW86" i="65"/>
  <c r="BH54" i="65"/>
  <c r="BH55" i="65"/>
  <c r="BH56" i="65"/>
  <c r="BF95" i="65"/>
  <c r="BG90" i="65" s="1"/>
  <c r="W89" i="65"/>
  <c r="X93" i="65" s="1"/>
  <c r="O60" i="65"/>
  <c r="AJ95" i="65"/>
  <c r="AK86" i="65" s="1"/>
  <c r="AN95" i="65"/>
  <c r="AO83" i="65" s="1"/>
  <c r="AF101" i="65"/>
  <c r="AG91" i="65" s="1"/>
  <c r="W39" i="65"/>
  <c r="X37" i="65" s="1"/>
  <c r="AB57" i="65"/>
  <c r="AC57" i="65" s="1"/>
  <c r="C63" i="65"/>
  <c r="D51" i="65" s="1"/>
  <c r="BB101" i="65"/>
  <c r="BJ95" i="65"/>
  <c r="AQ39" i="65"/>
  <c r="AF60" i="65"/>
  <c r="AR63" i="65"/>
  <c r="AS63" i="65" s="1"/>
  <c r="AZ63" i="65"/>
  <c r="BA63" i="65" s="1"/>
  <c r="S95" i="65"/>
  <c r="T95" i="65" s="1"/>
  <c r="AN75" i="65"/>
  <c r="X66" i="65"/>
  <c r="Y66" i="65" s="1"/>
  <c r="S55" i="65"/>
  <c r="BH54" i="61"/>
  <c r="BH55" i="61"/>
  <c r="BH56" i="61"/>
  <c r="C42" i="61"/>
  <c r="D40" i="61" s="1"/>
  <c r="C63" i="61"/>
  <c r="D59" i="61" s="1"/>
  <c r="AJ67" i="61"/>
  <c r="W39" i="61"/>
  <c r="X37" i="61" s="1"/>
  <c r="K69" i="61"/>
  <c r="AB57" i="61"/>
  <c r="AC56" i="61" s="1"/>
  <c r="AE40" i="61"/>
  <c r="AR63" i="61"/>
  <c r="AS63" i="61" s="1"/>
  <c r="O60" i="61"/>
  <c r="AQ39" i="61"/>
  <c r="BD57" i="61"/>
  <c r="BE57" i="61" s="1"/>
  <c r="AM40" i="61"/>
  <c r="AI40" i="61"/>
  <c r="AF60" i="61"/>
  <c r="AZ63" i="61"/>
  <c r="AA46" i="61"/>
  <c r="AN40" i="61" s="1"/>
  <c r="AN75" i="61"/>
  <c r="AW54" i="61" s="1"/>
  <c r="AV70" i="61"/>
  <c r="X66" i="61"/>
  <c r="S55" i="61"/>
  <c r="T55" i="61" s="1"/>
  <c r="K43" i="61"/>
  <c r="G63" i="61"/>
  <c r="H57" i="61" s="1"/>
  <c r="DB95" i="59"/>
  <c r="AJ67" i="59"/>
  <c r="AK67" i="59" s="1"/>
  <c r="BH57" i="59"/>
  <c r="BI57" i="59" s="1"/>
  <c r="W39" i="59"/>
  <c r="X36" i="59" s="1"/>
  <c r="C63" i="59"/>
  <c r="K69" i="59"/>
  <c r="L68" i="59" s="1"/>
  <c r="S95" i="59"/>
  <c r="AQ39" i="59"/>
  <c r="AR39" i="59" s="1"/>
  <c r="AR63" i="59"/>
  <c r="AZ63" i="59"/>
  <c r="BA63" i="59" s="1"/>
  <c r="X66" i="59"/>
  <c r="AN75" i="59"/>
  <c r="AW57" i="59" s="1"/>
  <c r="AV70" i="59"/>
  <c r="AF60" i="59"/>
  <c r="AG60" i="59" s="1"/>
  <c r="BD57" i="59"/>
  <c r="BE55" i="59" s="1"/>
  <c r="S55" i="59"/>
  <c r="T55" i="59" s="1"/>
  <c r="AB57" i="59"/>
  <c r="O60" i="59"/>
  <c r="P55" i="59" s="1"/>
  <c r="G63" i="59"/>
  <c r="H58" i="59" s="1"/>
  <c r="W89" i="57"/>
  <c r="X89" i="57" s="1"/>
  <c r="BH54" i="57"/>
  <c r="BH55" i="57"/>
  <c r="BH56" i="57"/>
  <c r="AW86" i="57"/>
  <c r="BF95" i="57"/>
  <c r="AF101" i="57"/>
  <c r="AN95" i="57"/>
  <c r="AS89" i="57"/>
  <c r="AT89" i="57" s="1"/>
  <c r="BB101" i="57"/>
  <c r="BJ95" i="57"/>
  <c r="BS86" i="57"/>
  <c r="CB95" i="57"/>
  <c r="CC95" i="57" s="1"/>
  <c r="AA86" i="57"/>
  <c r="AJ95" i="57"/>
  <c r="AJ67" i="57"/>
  <c r="AK59" i="57" s="1"/>
  <c r="C42" i="57"/>
  <c r="D42" i="57" s="1"/>
  <c r="K43" i="57"/>
  <c r="AQ39" i="57"/>
  <c r="AR39" i="57" s="1"/>
  <c r="AE40" i="57"/>
  <c r="W39" i="57"/>
  <c r="X37" i="57" s="1"/>
  <c r="K69" i="57"/>
  <c r="S95" i="57"/>
  <c r="AM40" i="57"/>
  <c r="AI40" i="57"/>
  <c r="AA46" i="57"/>
  <c r="BH54" i="55"/>
  <c r="BH55" i="55"/>
  <c r="BH56" i="55"/>
  <c r="AJ67" i="55"/>
  <c r="AK67" i="55" s="1"/>
  <c r="AE40" i="55"/>
  <c r="O60" i="55"/>
  <c r="P60" i="55" s="1"/>
  <c r="C104" i="55"/>
  <c r="W39" i="55"/>
  <c r="AB57" i="55"/>
  <c r="AR63" i="55"/>
  <c r="AS63" i="55" s="1"/>
  <c r="C42" i="55"/>
  <c r="C63" i="55"/>
  <c r="K69" i="55"/>
  <c r="L58" i="55" s="1"/>
  <c r="AQ39" i="55"/>
  <c r="AR39" i="55" s="1"/>
  <c r="BD57" i="55"/>
  <c r="AM40" i="55"/>
  <c r="AZ63" i="55"/>
  <c r="AI40" i="55"/>
  <c r="AF60" i="55"/>
  <c r="AA46" i="55"/>
  <c r="G63" i="55"/>
  <c r="AN75" i="55"/>
  <c r="AO75" i="55" s="1"/>
  <c r="AV70" i="55"/>
  <c r="X66" i="55"/>
  <c r="S55" i="55"/>
  <c r="K43" i="55"/>
  <c r="L40" i="55" s="1"/>
  <c r="AA86" i="53"/>
  <c r="BS86" i="53"/>
  <c r="AS101" i="53"/>
  <c r="BO101" i="53"/>
  <c r="W101" i="53"/>
  <c r="X66" i="53"/>
  <c r="Y65" i="53" s="1"/>
  <c r="AQ39" i="53"/>
  <c r="AR37" i="53" s="1"/>
  <c r="AV70" i="53"/>
  <c r="AN75" i="53"/>
  <c r="W39" i="53"/>
  <c r="X37" i="53" s="1"/>
  <c r="K69" i="53"/>
  <c r="AJ67" i="53"/>
  <c r="AK66" i="53" s="1"/>
  <c r="AZ63" i="53"/>
  <c r="BA63" i="53" s="1"/>
  <c r="C98" i="53"/>
  <c r="C104" i="53"/>
  <c r="BH54" i="53"/>
  <c r="BH55" i="53"/>
  <c r="BH56" i="53"/>
  <c r="BH54" i="51"/>
  <c r="BH55" i="51"/>
  <c r="BH56" i="51"/>
  <c r="BS86" i="51"/>
  <c r="BO89" i="51"/>
  <c r="BT83" i="51" s="1"/>
  <c r="BX101" i="51"/>
  <c r="BY84" i="51" s="1"/>
  <c r="CF95" i="51"/>
  <c r="AQ39" i="51"/>
  <c r="AR39" i="51" s="1"/>
  <c r="AI40" i="51"/>
  <c r="C104" i="51"/>
  <c r="K69" i="51"/>
  <c r="AJ67" i="51"/>
  <c r="AK67" i="51" s="1"/>
  <c r="BB101" i="51"/>
  <c r="BJ95" i="51"/>
  <c r="BK84" i="51" s="1"/>
  <c r="C42" i="51"/>
  <c r="W39" i="51"/>
  <c r="X39" i="51" s="1"/>
  <c r="AM40" i="51"/>
  <c r="BF95" i="51"/>
  <c r="BG84" i="51" s="1"/>
  <c r="BH54" i="63"/>
  <c r="BH55" i="63"/>
  <c r="BH56" i="63"/>
  <c r="W89" i="63"/>
  <c r="X83" i="63" s="1"/>
  <c r="G86" i="63"/>
  <c r="CK89" i="63"/>
  <c r="CO86" i="63"/>
  <c r="CT101" i="63"/>
  <c r="CU85" i="63" s="1"/>
  <c r="CX95" i="63"/>
  <c r="CL85" i="63"/>
  <c r="BO89" i="63"/>
  <c r="BP99" i="63" s="1"/>
  <c r="BS86" i="63"/>
  <c r="BX101" i="63"/>
  <c r="CB95" i="63"/>
  <c r="CF95" i="63"/>
  <c r="AB83" i="63"/>
  <c r="AA46" i="63"/>
  <c r="AJ37" i="63" s="1"/>
  <c r="AQ39" i="63"/>
  <c r="AI40" i="63"/>
  <c r="K43" i="63"/>
  <c r="L37" i="63" s="1"/>
  <c r="C42" i="63"/>
  <c r="W39" i="63"/>
  <c r="X36" i="63" s="1"/>
  <c r="AE40" i="63"/>
  <c r="AM40" i="63"/>
  <c r="C89" i="63"/>
  <c r="K101" i="63"/>
  <c r="O95" i="63"/>
  <c r="S95" i="63"/>
  <c r="T83" i="63" s="1"/>
  <c r="AA86" i="63"/>
  <c r="AF101" i="63"/>
  <c r="AJ95" i="63"/>
  <c r="AK90" i="63" s="1"/>
  <c r="AN95" i="63"/>
  <c r="AO83" i="63" s="1"/>
  <c r="AS89" i="63"/>
  <c r="BB101" i="63"/>
  <c r="BF95" i="63"/>
  <c r="BJ95" i="63"/>
  <c r="BK83" i="63" s="1"/>
  <c r="AS89" i="49"/>
  <c r="AX83" i="49" s="1"/>
  <c r="AW86" i="49"/>
  <c r="G86" i="49"/>
  <c r="C89" i="49"/>
  <c r="D89" i="49" s="1"/>
  <c r="AA86" i="49"/>
  <c r="W89" i="49"/>
  <c r="X84" i="49" s="1"/>
  <c r="AQ39" i="49"/>
  <c r="AN75" i="49"/>
  <c r="AO74" i="49" s="1"/>
  <c r="W39" i="49"/>
  <c r="AE40" i="73"/>
  <c r="AI40" i="73"/>
  <c r="AM40" i="73"/>
  <c r="C42" i="73"/>
  <c r="K43" i="73"/>
  <c r="L36" i="73" s="1"/>
  <c r="AA46" i="73"/>
  <c r="AV70" i="73"/>
  <c r="D52" i="73"/>
  <c r="D54" i="73"/>
  <c r="H55" i="73"/>
  <c r="D56" i="73"/>
  <c r="D57" i="73"/>
  <c r="BD57" i="73"/>
  <c r="BE57" i="73" s="1"/>
  <c r="AR63" i="73"/>
  <c r="AS63" i="73" s="1"/>
  <c r="AZ63" i="73"/>
  <c r="BA63" i="73" s="1"/>
  <c r="X66" i="73"/>
  <c r="Y66" i="73" s="1"/>
  <c r="C98" i="73"/>
  <c r="AF101" i="73"/>
  <c r="AG83" i="73" s="1"/>
  <c r="D51" i="73"/>
  <c r="AJ67" i="73"/>
  <c r="AK67" i="73" s="1"/>
  <c r="H56" i="73"/>
  <c r="BH57" i="73"/>
  <c r="BI57" i="73" s="1"/>
  <c r="P58" i="73"/>
  <c r="D59" i="73"/>
  <c r="H60" i="73"/>
  <c r="AF60" i="73"/>
  <c r="AG60" i="73" s="1"/>
  <c r="D61" i="73"/>
  <c r="AN75" i="73"/>
  <c r="AO75" i="73" s="1"/>
  <c r="G86" i="73"/>
  <c r="O95" i="73"/>
  <c r="P83" i="73" s="1"/>
  <c r="W89" i="73"/>
  <c r="X100" i="73" s="1"/>
  <c r="AN95" i="73"/>
  <c r="AO83" i="73" s="1"/>
  <c r="AW86" i="73"/>
  <c r="BO89" i="73"/>
  <c r="CO86" i="73"/>
  <c r="CX95" i="73"/>
  <c r="CY83" i="73" s="1"/>
  <c r="BF95" i="73"/>
  <c r="BG83" i="73" s="1"/>
  <c r="CF95" i="73"/>
  <c r="CG84" i="73" s="1"/>
  <c r="BX101" i="73"/>
  <c r="D62" i="73"/>
  <c r="C89" i="73"/>
  <c r="D83" i="73" s="1"/>
  <c r="S95" i="73"/>
  <c r="T83" i="73" s="1"/>
  <c r="AA86" i="73"/>
  <c r="AJ95" i="73"/>
  <c r="AK83" i="73" s="1"/>
  <c r="AS89" i="73"/>
  <c r="AT84" i="73" s="1"/>
  <c r="BJ95" i="73"/>
  <c r="BK83" i="73" s="1"/>
  <c r="BS86" i="73"/>
  <c r="CB95" i="73"/>
  <c r="CC83" i="73" s="1"/>
  <c r="CK89" i="73"/>
  <c r="CL83" i="73" s="1"/>
  <c r="DB95" i="73"/>
  <c r="DC83" i="73" s="1"/>
  <c r="K101" i="73"/>
  <c r="L100" i="73" s="1"/>
  <c r="BB101" i="73"/>
  <c r="BC100" i="73" s="1"/>
  <c r="CT101" i="73"/>
  <c r="CU97" i="73" s="1"/>
  <c r="W101" i="73"/>
  <c r="AS101" i="73"/>
  <c r="BO101" i="73"/>
  <c r="CK101" i="73"/>
  <c r="C104" i="73"/>
  <c r="AE40" i="71"/>
  <c r="AI40" i="71"/>
  <c r="AM40" i="71"/>
  <c r="C42" i="71"/>
  <c r="K43" i="71"/>
  <c r="L36" i="71" s="1"/>
  <c r="AA46" i="71"/>
  <c r="L69" i="71"/>
  <c r="L68" i="71"/>
  <c r="L55" i="71"/>
  <c r="S55" i="71"/>
  <c r="T55" i="71" s="1"/>
  <c r="AK55" i="71"/>
  <c r="AK56" i="71"/>
  <c r="AB57" i="71"/>
  <c r="AC56" i="71" s="1"/>
  <c r="AK57" i="71"/>
  <c r="BH57" i="71"/>
  <c r="BI56" i="71" s="1"/>
  <c r="L59" i="71"/>
  <c r="AK59" i="71"/>
  <c r="O60" i="71"/>
  <c r="P60" i="71" s="1"/>
  <c r="AF60" i="71"/>
  <c r="AS56" i="71" s="1"/>
  <c r="L61" i="71"/>
  <c r="AK61" i="71"/>
  <c r="C63" i="71"/>
  <c r="D63" i="71" s="1"/>
  <c r="L63" i="71"/>
  <c r="AK63" i="71"/>
  <c r="AR63" i="71"/>
  <c r="AS63" i="71" s="1"/>
  <c r="AZ63" i="71"/>
  <c r="BA59" i="71" s="1"/>
  <c r="L65" i="71"/>
  <c r="AK65" i="71"/>
  <c r="AK66" i="71"/>
  <c r="X36" i="71"/>
  <c r="L51" i="71"/>
  <c r="AK51" i="71"/>
  <c r="AK54" i="71"/>
  <c r="L56" i="71"/>
  <c r="L57" i="71"/>
  <c r="L58" i="71"/>
  <c r="AK58" i="71"/>
  <c r="L60" i="71"/>
  <c r="AK60" i="71"/>
  <c r="L62" i="71"/>
  <c r="AK62" i="71"/>
  <c r="L64" i="71"/>
  <c r="AK64" i="71"/>
  <c r="L66" i="71"/>
  <c r="L67" i="71"/>
  <c r="CO96" i="71"/>
  <c r="W95" i="71"/>
  <c r="AW97" i="71"/>
  <c r="BO95" i="71"/>
  <c r="K101" i="71"/>
  <c r="L85" i="71" s="1"/>
  <c r="O95" i="71"/>
  <c r="S95" i="71"/>
  <c r="T91" i="71" s="1"/>
  <c r="AF101" i="71"/>
  <c r="AG92" i="71" s="1"/>
  <c r="AJ95" i="71"/>
  <c r="AK88" i="71" s="1"/>
  <c r="AN95" i="71"/>
  <c r="AO94" i="71" s="1"/>
  <c r="BB101" i="71"/>
  <c r="BC86" i="71" s="1"/>
  <c r="BF95" i="71"/>
  <c r="BG94" i="71" s="1"/>
  <c r="BJ95" i="71"/>
  <c r="BX101" i="71"/>
  <c r="BY100" i="71" s="1"/>
  <c r="CB95" i="71"/>
  <c r="CC85" i="71" s="1"/>
  <c r="CF95" i="71"/>
  <c r="CG91" i="71" s="1"/>
  <c r="CT101" i="71"/>
  <c r="CU95" i="71" s="1"/>
  <c r="CX95" i="71"/>
  <c r="CY91" i="71" s="1"/>
  <c r="DB95" i="71"/>
  <c r="DC91" i="71" s="1"/>
  <c r="BG89" i="71"/>
  <c r="G96" i="71"/>
  <c r="AA97" i="71"/>
  <c r="AS95" i="71"/>
  <c r="BS97" i="71"/>
  <c r="CK95" i="71"/>
  <c r="AB94" i="71"/>
  <c r="CK101" i="71"/>
  <c r="W101" i="71"/>
  <c r="AS101" i="71"/>
  <c r="BO101" i="71"/>
  <c r="C98" i="71"/>
  <c r="C104" i="71"/>
  <c r="C42" i="69"/>
  <c r="D37" i="69" s="1"/>
  <c r="W39" i="69"/>
  <c r="X36" i="69" s="1"/>
  <c r="AE40" i="69"/>
  <c r="K43" i="69"/>
  <c r="L39" i="69" s="1"/>
  <c r="G63" i="69"/>
  <c r="H63" i="69" s="1"/>
  <c r="O60" i="69"/>
  <c r="P60" i="69" s="1"/>
  <c r="X66" i="69"/>
  <c r="Y66" i="69" s="1"/>
  <c r="AF60" i="69"/>
  <c r="AG60" i="69" s="1"/>
  <c r="AN75" i="69"/>
  <c r="AO75" i="69" s="1"/>
  <c r="AV70" i="69"/>
  <c r="K69" i="69"/>
  <c r="L69" i="69" s="1"/>
  <c r="AJ67" i="69"/>
  <c r="AK67" i="69" s="1"/>
  <c r="H53" i="69"/>
  <c r="P53" i="69"/>
  <c r="Y53" i="69"/>
  <c r="BD57" i="69"/>
  <c r="BE57" i="69" s="1"/>
  <c r="AI40" i="69"/>
  <c r="AQ39" i="69"/>
  <c r="AR36" i="69" s="1"/>
  <c r="AM40" i="69"/>
  <c r="C89" i="69"/>
  <c r="K101" i="69"/>
  <c r="L101" i="69" s="1"/>
  <c r="S95" i="69"/>
  <c r="T95" i="69" s="1"/>
  <c r="T41" i="69"/>
  <c r="AB40" i="69"/>
  <c r="S55" i="69"/>
  <c r="T55" i="69" s="1"/>
  <c r="AB57" i="69"/>
  <c r="AC57" i="69" s="1"/>
  <c r="BH57" i="69"/>
  <c r="BI57" i="69" s="1"/>
  <c r="C63" i="69"/>
  <c r="D63" i="69" s="1"/>
  <c r="AR63" i="69"/>
  <c r="AS63" i="69" s="1"/>
  <c r="AZ63" i="69"/>
  <c r="BA63" i="69" s="1"/>
  <c r="G86" i="69"/>
  <c r="O95" i="69"/>
  <c r="P95" i="69" s="1"/>
  <c r="AG83" i="69"/>
  <c r="BK83" i="69"/>
  <c r="CL83" i="69"/>
  <c r="DC83" i="69"/>
  <c r="BK84" i="69"/>
  <c r="AG85" i="69"/>
  <c r="CY85" i="69"/>
  <c r="BK86" i="69"/>
  <c r="DC86" i="69"/>
  <c r="AG87" i="69"/>
  <c r="BK87" i="69"/>
  <c r="DC87" i="69"/>
  <c r="AG88" i="69"/>
  <c r="BK88" i="69"/>
  <c r="DC88" i="69"/>
  <c r="AG89" i="69"/>
  <c r="BC89" i="69"/>
  <c r="BK89" i="69"/>
  <c r="DC89" i="69"/>
  <c r="AG90" i="69"/>
  <c r="BK91" i="69"/>
  <c r="DC91" i="69"/>
  <c r="BK92" i="69"/>
  <c r="AK85" i="69"/>
  <c r="BK85" i="69"/>
  <c r="DC85" i="69"/>
  <c r="AG86" i="69"/>
  <c r="BK90" i="69"/>
  <c r="DC90" i="69"/>
  <c r="AG91" i="69"/>
  <c r="BG91" i="69"/>
  <c r="AG92" i="69"/>
  <c r="CO96" i="69"/>
  <c r="CP96" i="69" s="1"/>
  <c r="W95" i="69"/>
  <c r="AG93" i="69"/>
  <c r="AW97" i="69"/>
  <c r="BO95" i="69"/>
  <c r="CY93" i="69"/>
  <c r="X94" i="69"/>
  <c r="AG94" i="69"/>
  <c r="CG94" i="69"/>
  <c r="DC92" i="69"/>
  <c r="AA97" i="69"/>
  <c r="AB97" i="69" s="1"/>
  <c r="AS95" i="69"/>
  <c r="BK93" i="69"/>
  <c r="BS97" i="69"/>
  <c r="CK95" i="69"/>
  <c r="DC93" i="69"/>
  <c r="BK94" i="69"/>
  <c r="AG95" i="69"/>
  <c r="AG96" i="69"/>
  <c r="AG97" i="69"/>
  <c r="C98" i="69"/>
  <c r="AG98" i="69"/>
  <c r="AG99" i="69"/>
  <c r="DC94" i="69"/>
  <c r="W101" i="69"/>
  <c r="AS101" i="69"/>
  <c r="BO101" i="69"/>
  <c r="CL99" i="69"/>
  <c r="CK101" i="69"/>
  <c r="AG100" i="69"/>
  <c r="C104" i="69"/>
  <c r="D53" i="67"/>
  <c r="Y57" i="67"/>
  <c r="AE40" i="67"/>
  <c r="AI40" i="67"/>
  <c r="AM40" i="67"/>
  <c r="C42" i="67"/>
  <c r="K43" i="67"/>
  <c r="L36" i="67" s="1"/>
  <c r="AA46" i="67"/>
  <c r="AO73" i="67"/>
  <c r="AW69" i="67"/>
  <c r="S55" i="67"/>
  <c r="T55" i="67" s="1"/>
  <c r="AB57" i="67"/>
  <c r="AC57" i="67" s="1"/>
  <c r="BD57" i="67"/>
  <c r="BE57" i="67" s="1"/>
  <c r="O60" i="67"/>
  <c r="P60" i="67" s="1"/>
  <c r="AF60" i="67"/>
  <c r="AG60" i="67" s="1"/>
  <c r="G63" i="67"/>
  <c r="H63" i="67" s="1"/>
  <c r="AO63" i="67"/>
  <c r="AO65" i="67"/>
  <c r="Y51" i="67"/>
  <c r="AO62" i="67"/>
  <c r="AW65" i="67"/>
  <c r="C89" i="67"/>
  <c r="K101" i="67"/>
  <c r="L96" i="67" s="1"/>
  <c r="O95" i="67"/>
  <c r="S95" i="67"/>
  <c r="T85" i="67" s="1"/>
  <c r="W89" i="67"/>
  <c r="AB85" i="67" s="1"/>
  <c r="AF101" i="67"/>
  <c r="AG85" i="67" s="1"/>
  <c r="AJ95" i="67"/>
  <c r="AN95" i="67"/>
  <c r="AO86" i="67" s="1"/>
  <c r="AS89" i="67"/>
  <c r="AT85" i="67" s="1"/>
  <c r="BB101" i="67"/>
  <c r="BC85" i="67" s="1"/>
  <c r="BF95" i="67"/>
  <c r="BJ95" i="67"/>
  <c r="BK86" i="67" s="1"/>
  <c r="BO89" i="67"/>
  <c r="BP95" i="67" s="1"/>
  <c r="BX101" i="67"/>
  <c r="BY95" i="67" s="1"/>
  <c r="CB95" i="67"/>
  <c r="CC85" i="67" s="1"/>
  <c r="CF95" i="67"/>
  <c r="CG85" i="67" s="1"/>
  <c r="CK89" i="67"/>
  <c r="CP96" i="67" s="1"/>
  <c r="CT101" i="67"/>
  <c r="CX95" i="67"/>
  <c r="CY94" i="67" s="1"/>
  <c r="DB95" i="67"/>
  <c r="DC84" i="67" s="1"/>
  <c r="C98" i="67"/>
  <c r="AX96" i="67"/>
  <c r="W101" i="67"/>
  <c r="AS101" i="67"/>
  <c r="BO101" i="67"/>
  <c r="CK101" i="67"/>
  <c r="C104" i="67"/>
  <c r="AG52" i="65"/>
  <c r="Y54" i="65"/>
  <c r="AG54" i="65"/>
  <c r="Y53" i="65"/>
  <c r="AG53" i="65"/>
  <c r="AE40" i="65"/>
  <c r="AI40" i="65"/>
  <c r="AM40" i="65"/>
  <c r="C42" i="65"/>
  <c r="K43" i="65"/>
  <c r="L36" i="65" s="1"/>
  <c r="AA46" i="65"/>
  <c r="Y55" i="65"/>
  <c r="AG56" i="65"/>
  <c r="BD57" i="65"/>
  <c r="BE57" i="65" s="1"/>
  <c r="G63" i="65"/>
  <c r="H63" i="65" s="1"/>
  <c r="Y63" i="65"/>
  <c r="Y65" i="65"/>
  <c r="AW66" i="65"/>
  <c r="AJ67" i="65"/>
  <c r="AK67" i="65" s="1"/>
  <c r="K69" i="65"/>
  <c r="L69" i="65" s="1"/>
  <c r="AV70" i="65"/>
  <c r="AW70" i="65" s="1"/>
  <c r="C89" i="65"/>
  <c r="D86" i="65" s="1"/>
  <c r="K101" i="65"/>
  <c r="L85" i="65" s="1"/>
  <c r="X36" i="65"/>
  <c r="AS55" i="65"/>
  <c r="AO60" i="65"/>
  <c r="Y64" i="65"/>
  <c r="AO64" i="65"/>
  <c r="AW68" i="65"/>
  <c r="AO73" i="65"/>
  <c r="G86" i="65"/>
  <c r="O95" i="65"/>
  <c r="P86" i="65" s="1"/>
  <c r="AK83" i="65"/>
  <c r="BC83" i="65"/>
  <c r="AX85" i="65"/>
  <c r="BC101" i="65"/>
  <c r="BC87" i="65"/>
  <c r="BC86" i="65"/>
  <c r="BC84" i="65"/>
  <c r="BT86" i="65"/>
  <c r="BC85" i="65"/>
  <c r="BC88" i="65"/>
  <c r="BC89" i="65"/>
  <c r="BC91" i="65"/>
  <c r="BC92" i="65"/>
  <c r="CO96" i="65"/>
  <c r="W95" i="65"/>
  <c r="AW97" i="65"/>
  <c r="BO95" i="65"/>
  <c r="DB95" i="65"/>
  <c r="DC94" i="65" s="1"/>
  <c r="BG88" i="65"/>
  <c r="BC90" i="65"/>
  <c r="G96" i="65"/>
  <c r="CU92" i="65"/>
  <c r="AA97" i="65"/>
  <c r="AS95" i="65"/>
  <c r="BC93" i="65"/>
  <c r="BS97" i="65"/>
  <c r="CK95" i="65"/>
  <c r="BC94" i="65"/>
  <c r="CC94" i="65"/>
  <c r="CU94" i="65"/>
  <c r="BC95" i="65"/>
  <c r="BC98" i="65"/>
  <c r="AS101" i="65"/>
  <c r="BO101" i="65"/>
  <c r="CK101" i="65"/>
  <c r="CL101" i="65" s="1"/>
  <c r="BC100" i="65"/>
  <c r="W101" i="65"/>
  <c r="BC96" i="65"/>
  <c r="CU96" i="65"/>
  <c r="BC97" i="65"/>
  <c r="C98" i="65"/>
  <c r="BC99" i="65"/>
  <c r="C104" i="65"/>
  <c r="AR37" i="63"/>
  <c r="AR39" i="63"/>
  <c r="S55" i="63"/>
  <c r="T55" i="63" s="1"/>
  <c r="AB57" i="63"/>
  <c r="AC57" i="63" s="1"/>
  <c r="BD57" i="63"/>
  <c r="BE57" i="63" s="1"/>
  <c r="O60" i="63"/>
  <c r="P60" i="63" s="1"/>
  <c r="AF60" i="63"/>
  <c r="AG60" i="63" s="1"/>
  <c r="C63" i="63"/>
  <c r="D63" i="63" s="1"/>
  <c r="G63" i="63"/>
  <c r="H63" i="63" s="1"/>
  <c r="AR63" i="63"/>
  <c r="AS63" i="63" s="1"/>
  <c r="AZ63" i="63"/>
  <c r="BA63" i="63" s="1"/>
  <c r="X66" i="63"/>
  <c r="Y66" i="63" s="1"/>
  <c r="AJ67" i="63"/>
  <c r="AK67" i="63" s="1"/>
  <c r="K69" i="63"/>
  <c r="L69" i="63" s="1"/>
  <c r="AV70" i="63"/>
  <c r="AN75" i="63"/>
  <c r="AW52" i="63" s="1"/>
  <c r="X84" i="63"/>
  <c r="BP84" i="63"/>
  <c r="CP84" i="63"/>
  <c r="BP85" i="63"/>
  <c r="L86" i="63"/>
  <c r="CU88" i="63"/>
  <c r="T92" i="63"/>
  <c r="CO96" i="63"/>
  <c r="W95" i="63"/>
  <c r="AO93" i="63"/>
  <c r="AW97" i="63"/>
  <c r="BO95" i="63"/>
  <c r="AO94" i="63"/>
  <c r="DB95" i="63"/>
  <c r="DC84" i="63" s="1"/>
  <c r="T90" i="63"/>
  <c r="G96" i="63"/>
  <c r="AO92" i="63"/>
  <c r="AA97" i="63"/>
  <c r="AS95" i="63"/>
  <c r="BK93" i="63"/>
  <c r="BS97" i="63"/>
  <c r="CL93" i="63"/>
  <c r="CK95" i="63"/>
  <c r="CU93" i="63"/>
  <c r="CL94" i="63"/>
  <c r="CU94" i="63"/>
  <c r="BC98" i="63"/>
  <c r="CU98" i="63"/>
  <c r="CL99" i="63"/>
  <c r="CK101" i="63"/>
  <c r="CU100" i="63"/>
  <c r="W101" i="63"/>
  <c r="AS101" i="63"/>
  <c r="BO101" i="63"/>
  <c r="CU96" i="63"/>
  <c r="C98" i="63"/>
  <c r="C104" i="63"/>
  <c r="X39" i="61"/>
  <c r="X38" i="61"/>
  <c r="AF38" i="61"/>
  <c r="AB42" i="61"/>
  <c r="BA57" i="61"/>
  <c r="BA61" i="61"/>
  <c r="AN39" i="61"/>
  <c r="AF39" i="61"/>
  <c r="AN37" i="61"/>
  <c r="AF37" i="61"/>
  <c r="AB46" i="61"/>
  <c r="AB38" i="61"/>
  <c r="AB45" i="61"/>
  <c r="T52" i="61"/>
  <c r="AK55" i="61"/>
  <c r="AS60" i="61"/>
  <c r="D36" i="61"/>
  <c r="AF36" i="61"/>
  <c r="AN36" i="61"/>
  <c r="D51" i="61"/>
  <c r="AK51" i="61"/>
  <c r="Y63" i="61"/>
  <c r="C89" i="61"/>
  <c r="D89" i="61" s="1"/>
  <c r="K101" i="61"/>
  <c r="L101" i="61" s="1"/>
  <c r="S95" i="61"/>
  <c r="T95" i="61" s="1"/>
  <c r="AA86" i="61"/>
  <c r="AJ95" i="61"/>
  <c r="AK95" i="61" s="1"/>
  <c r="AS89" i="61"/>
  <c r="AT83" i="61" s="1"/>
  <c r="BB101" i="61"/>
  <c r="BC95" i="61" s="1"/>
  <c r="BJ95" i="61"/>
  <c r="BK83" i="61" s="1"/>
  <c r="BS86" i="61"/>
  <c r="CB95" i="61"/>
  <c r="CC83" i="61" s="1"/>
  <c r="CK89" i="61"/>
  <c r="CL94" i="61" s="1"/>
  <c r="CT101" i="61"/>
  <c r="Y62" i="61"/>
  <c r="G86" i="61"/>
  <c r="O95" i="61"/>
  <c r="P95" i="61" s="1"/>
  <c r="W89" i="61"/>
  <c r="AF101" i="61"/>
  <c r="AG101" i="61" s="1"/>
  <c r="AN95" i="61"/>
  <c r="AO83" i="61" s="1"/>
  <c r="AW86" i="61"/>
  <c r="BF95" i="61"/>
  <c r="BG83" i="61" s="1"/>
  <c r="BO89" i="61"/>
  <c r="BX101" i="61"/>
  <c r="BY85" i="61" s="1"/>
  <c r="CF95" i="61"/>
  <c r="CG83" i="61" s="1"/>
  <c r="CO86" i="61"/>
  <c r="CX95" i="61"/>
  <c r="CY91" i="61" s="1"/>
  <c r="DC87" i="61"/>
  <c r="DC89" i="61"/>
  <c r="G96" i="61"/>
  <c r="W95" i="61"/>
  <c r="AW97" i="61"/>
  <c r="BO95" i="61"/>
  <c r="AA97" i="61"/>
  <c r="AS95" i="61"/>
  <c r="BS97" i="61"/>
  <c r="CK95" i="61"/>
  <c r="C98" i="61"/>
  <c r="CK101" i="61"/>
  <c r="W101" i="61"/>
  <c r="AS101" i="61"/>
  <c r="BO101" i="61"/>
  <c r="C104" i="61"/>
  <c r="AE40" i="59"/>
  <c r="AI40" i="59"/>
  <c r="AM40" i="59"/>
  <c r="C42" i="59"/>
  <c r="D41" i="59" s="1"/>
  <c r="K43" i="59"/>
  <c r="AA46" i="59"/>
  <c r="AB40" i="59" s="1"/>
  <c r="AG55" i="59"/>
  <c r="BA55" i="59"/>
  <c r="L56" i="59"/>
  <c r="Y56" i="59"/>
  <c r="AS56" i="59"/>
  <c r="BA56" i="59"/>
  <c r="BI56" i="59"/>
  <c r="L57" i="59"/>
  <c r="L67" i="59"/>
  <c r="L69" i="59"/>
  <c r="L51" i="59"/>
  <c r="Y51" i="59"/>
  <c r="AG51" i="59"/>
  <c r="AS51" i="59"/>
  <c r="BA51" i="59"/>
  <c r="AS54" i="59"/>
  <c r="L55" i="59"/>
  <c r="AG57" i="59"/>
  <c r="AO57" i="59"/>
  <c r="BA57" i="59"/>
  <c r="L58" i="59"/>
  <c r="AG58" i="59"/>
  <c r="L59" i="59"/>
  <c r="AG59" i="59"/>
  <c r="AS59" i="59"/>
  <c r="L60" i="59"/>
  <c r="AK60" i="59"/>
  <c r="L61" i="59"/>
  <c r="BA61" i="59"/>
  <c r="L62" i="59"/>
  <c r="L63" i="59"/>
  <c r="AK63" i="59"/>
  <c r="L64" i="59"/>
  <c r="AK64" i="59"/>
  <c r="L65" i="59"/>
  <c r="AK65" i="59"/>
  <c r="L66" i="59"/>
  <c r="CC85" i="59"/>
  <c r="DC87" i="59"/>
  <c r="G86" i="59"/>
  <c r="AA86" i="59"/>
  <c r="AW86" i="59"/>
  <c r="BS86" i="59"/>
  <c r="CO86" i="59"/>
  <c r="C89" i="59"/>
  <c r="H95" i="59" s="1"/>
  <c r="W89" i="59"/>
  <c r="AS89" i="59"/>
  <c r="AT93" i="59" s="1"/>
  <c r="BO89" i="59"/>
  <c r="BT94" i="59" s="1"/>
  <c r="CC89" i="59"/>
  <c r="CK89" i="59"/>
  <c r="G96" i="59"/>
  <c r="DC92" i="59"/>
  <c r="AA97" i="59"/>
  <c r="BS97" i="59"/>
  <c r="DC93" i="59"/>
  <c r="AJ95" i="59"/>
  <c r="AK85" i="59" s="1"/>
  <c r="BJ95" i="59"/>
  <c r="CK95" i="59"/>
  <c r="K101" i="59"/>
  <c r="L90" i="59" s="1"/>
  <c r="O95" i="59"/>
  <c r="P94" i="59" s="1"/>
  <c r="AF101" i="59"/>
  <c r="AG85" i="59" s="1"/>
  <c r="AN95" i="59"/>
  <c r="AO90" i="59" s="1"/>
  <c r="BB101" i="59"/>
  <c r="BC85" i="59" s="1"/>
  <c r="BF95" i="59"/>
  <c r="BG93" i="59" s="1"/>
  <c r="BX101" i="59"/>
  <c r="BY91" i="59" s="1"/>
  <c r="CF95" i="59"/>
  <c r="CG93" i="59" s="1"/>
  <c r="CT101" i="59"/>
  <c r="CU90" i="59" s="1"/>
  <c r="CX95" i="59"/>
  <c r="DC88" i="59"/>
  <c r="CC91" i="59"/>
  <c r="CO96" i="59"/>
  <c r="W95" i="59"/>
  <c r="AW97" i="59"/>
  <c r="BO95" i="59"/>
  <c r="AS95" i="59"/>
  <c r="W101" i="59"/>
  <c r="AS101" i="59"/>
  <c r="BO101" i="59"/>
  <c r="CK101" i="59"/>
  <c r="C98" i="59"/>
  <c r="C104" i="59"/>
  <c r="D37" i="57"/>
  <c r="AF37" i="57"/>
  <c r="AF39" i="57"/>
  <c r="L36" i="57"/>
  <c r="T41" i="57"/>
  <c r="AJ36" i="57"/>
  <c r="AB44" i="57"/>
  <c r="L57" i="57"/>
  <c r="BD57" i="57"/>
  <c r="BE57" i="57" s="1"/>
  <c r="L62" i="57"/>
  <c r="G63" i="57"/>
  <c r="H63" i="57" s="1"/>
  <c r="AV70" i="57"/>
  <c r="C89" i="57"/>
  <c r="D89" i="57" s="1"/>
  <c r="K101" i="57"/>
  <c r="L101" i="57" s="1"/>
  <c r="CL89" i="57"/>
  <c r="AN38" i="57"/>
  <c r="D39" i="57"/>
  <c r="AB42" i="57"/>
  <c r="L53" i="57"/>
  <c r="S55" i="57"/>
  <c r="T55" i="57" s="1"/>
  <c r="AK56" i="57"/>
  <c r="AB57" i="57"/>
  <c r="AC57" i="57" s="1"/>
  <c r="O60" i="57"/>
  <c r="P60" i="57" s="1"/>
  <c r="AF60" i="57"/>
  <c r="AG60" i="57" s="1"/>
  <c r="L61" i="57"/>
  <c r="C63" i="57"/>
  <c r="D63" i="57" s="1"/>
  <c r="AR63" i="57"/>
  <c r="AS63" i="57" s="1"/>
  <c r="AZ63" i="57"/>
  <c r="BA63" i="57" s="1"/>
  <c r="X66" i="57"/>
  <c r="Y66" i="57" s="1"/>
  <c r="L68" i="57"/>
  <c r="AN75" i="57"/>
  <c r="AO75" i="57" s="1"/>
  <c r="G86" i="57"/>
  <c r="O95" i="57"/>
  <c r="P95" i="57" s="1"/>
  <c r="BP89" i="57"/>
  <c r="AT84" i="57"/>
  <c r="AX83" i="57"/>
  <c r="BT83" i="57"/>
  <c r="DC83" i="57"/>
  <c r="BK84" i="57"/>
  <c r="X85" i="57"/>
  <c r="BG85" i="57"/>
  <c r="AK86" i="57"/>
  <c r="AG87" i="57"/>
  <c r="BY87" i="57"/>
  <c r="BC89" i="57"/>
  <c r="BY90" i="57"/>
  <c r="AK91" i="57"/>
  <c r="BK92" i="57"/>
  <c r="CC92" i="57"/>
  <c r="AK85" i="57"/>
  <c r="CC85" i="57"/>
  <c r="CG86" i="57"/>
  <c r="X87" i="57"/>
  <c r="CY87" i="57"/>
  <c r="X88" i="57"/>
  <c r="BP88" i="57"/>
  <c r="CC89" i="57"/>
  <c r="G96" i="57"/>
  <c r="BY92" i="57"/>
  <c r="W95" i="57"/>
  <c r="AW97" i="57"/>
  <c r="AX93" i="57"/>
  <c r="BG93" i="57"/>
  <c r="BO95" i="57"/>
  <c r="CY93" i="57"/>
  <c r="BP94" i="57"/>
  <c r="BY94" i="57"/>
  <c r="CG94" i="57"/>
  <c r="AA97" i="57"/>
  <c r="AS95" i="57"/>
  <c r="AT95" i="57" s="1"/>
  <c r="BC93" i="57"/>
  <c r="BS97" i="57"/>
  <c r="CC93" i="57"/>
  <c r="CK95" i="57"/>
  <c r="BC94" i="57"/>
  <c r="BK94" i="57"/>
  <c r="CU94" i="57"/>
  <c r="AG95" i="57"/>
  <c r="AG96" i="57"/>
  <c r="BY96" i="57"/>
  <c r="C98" i="57"/>
  <c r="BY99" i="57"/>
  <c r="BT95" i="57"/>
  <c r="BC98" i="57"/>
  <c r="X99" i="57"/>
  <c r="BO101" i="57"/>
  <c r="BP101" i="57" s="1"/>
  <c r="CK101" i="57"/>
  <c r="BY100" i="57"/>
  <c r="W101" i="57"/>
  <c r="AS101" i="57"/>
  <c r="C104" i="57"/>
  <c r="D42" i="55"/>
  <c r="D37" i="55"/>
  <c r="P52" i="55"/>
  <c r="AG58" i="55"/>
  <c r="AS59" i="55"/>
  <c r="AS54" i="55"/>
  <c r="P59" i="55"/>
  <c r="D62" i="55"/>
  <c r="X36" i="55"/>
  <c r="AS51" i="55"/>
  <c r="AO65" i="55"/>
  <c r="C89" i="55"/>
  <c r="D83" i="55" s="1"/>
  <c r="K101" i="55"/>
  <c r="L101" i="55" s="1"/>
  <c r="S95" i="55"/>
  <c r="T95" i="55" s="1"/>
  <c r="AA86" i="55"/>
  <c r="AJ95" i="55"/>
  <c r="AK95" i="55" s="1"/>
  <c r="AS89" i="55"/>
  <c r="AT89" i="55" s="1"/>
  <c r="BB101" i="55"/>
  <c r="BC101" i="55" s="1"/>
  <c r="BJ95" i="55"/>
  <c r="BK95" i="55" s="1"/>
  <c r="BS86" i="55"/>
  <c r="CB95" i="55"/>
  <c r="CC83" i="55" s="1"/>
  <c r="CK89" i="55"/>
  <c r="CL89" i="55" s="1"/>
  <c r="CT101" i="55"/>
  <c r="CU101" i="55" s="1"/>
  <c r="DB95" i="55"/>
  <c r="DC83" i="55" s="1"/>
  <c r="Y64" i="55"/>
  <c r="G86" i="55"/>
  <c r="O95" i="55"/>
  <c r="P95" i="55" s="1"/>
  <c r="W89" i="55"/>
  <c r="X89" i="55" s="1"/>
  <c r="AF101" i="55"/>
  <c r="AG101" i="55" s="1"/>
  <c r="AN95" i="55"/>
  <c r="AO95" i="55" s="1"/>
  <c r="AW86" i="55"/>
  <c r="BF95" i="55"/>
  <c r="BG95" i="55" s="1"/>
  <c r="BO89" i="55"/>
  <c r="BX101" i="55"/>
  <c r="CF95" i="55"/>
  <c r="CG83" i="55" s="1"/>
  <c r="CO86" i="55"/>
  <c r="CX95" i="55"/>
  <c r="CY89" i="55" s="1"/>
  <c r="BK84" i="55"/>
  <c r="G96" i="55"/>
  <c r="AA97" i="55"/>
  <c r="AS95" i="55"/>
  <c r="BS97" i="55"/>
  <c r="CK95" i="55"/>
  <c r="CO96" i="55"/>
  <c r="W95" i="55"/>
  <c r="AW97" i="55"/>
  <c r="BO95" i="55"/>
  <c r="CP95" i="55"/>
  <c r="C98" i="55"/>
  <c r="W101" i="55"/>
  <c r="AS101" i="55"/>
  <c r="BO101" i="55"/>
  <c r="CK101" i="55"/>
  <c r="CL101" i="55" s="1"/>
  <c r="C42" i="53"/>
  <c r="C63" i="53"/>
  <c r="D63" i="53" s="1"/>
  <c r="AR63" i="53"/>
  <c r="AS63" i="53" s="1"/>
  <c r="AW64" i="53"/>
  <c r="AW65" i="53"/>
  <c r="AW67" i="53"/>
  <c r="AW68" i="53"/>
  <c r="AO72" i="53"/>
  <c r="AO74" i="53"/>
  <c r="CO96" i="53"/>
  <c r="W95" i="53"/>
  <c r="AW97" i="53"/>
  <c r="BO95" i="53"/>
  <c r="AE40" i="53"/>
  <c r="AI40" i="53"/>
  <c r="AM40" i="53"/>
  <c r="K43" i="53"/>
  <c r="L36" i="53" s="1"/>
  <c r="AA46" i="53"/>
  <c r="S55" i="53"/>
  <c r="T55" i="53" s="1"/>
  <c r="AB57" i="53"/>
  <c r="AC57" i="53" s="1"/>
  <c r="BD57" i="53"/>
  <c r="BE57" i="53" s="1"/>
  <c r="O60" i="53"/>
  <c r="P60" i="53" s="1"/>
  <c r="AF60" i="53"/>
  <c r="AG60" i="53" s="1"/>
  <c r="G63" i="53"/>
  <c r="H63" i="53" s="1"/>
  <c r="AO51" i="53"/>
  <c r="AO66" i="53"/>
  <c r="AO69" i="53"/>
  <c r="AO70" i="53"/>
  <c r="G86" i="53"/>
  <c r="AW86" i="53"/>
  <c r="CO86" i="53"/>
  <c r="C89" i="53"/>
  <c r="D85" i="53" s="1"/>
  <c r="W89" i="53"/>
  <c r="AB93" i="53" s="1"/>
  <c r="AS89" i="53"/>
  <c r="AT93" i="53" s="1"/>
  <c r="BO89" i="53"/>
  <c r="CK89" i="53"/>
  <c r="CL85" i="53" s="1"/>
  <c r="K101" i="53"/>
  <c r="L93" i="53" s="1"/>
  <c r="O95" i="53"/>
  <c r="P85" i="53" s="1"/>
  <c r="S95" i="53"/>
  <c r="T90" i="53" s="1"/>
  <c r="AF101" i="53"/>
  <c r="AG85" i="53" s="1"/>
  <c r="AJ95" i="53"/>
  <c r="AK87" i="53" s="1"/>
  <c r="AN95" i="53"/>
  <c r="AO90" i="53" s="1"/>
  <c r="BB101" i="53"/>
  <c r="BC90" i="53" s="1"/>
  <c r="BF95" i="53"/>
  <c r="BG93" i="53" s="1"/>
  <c r="BJ95" i="53"/>
  <c r="BK90" i="53" s="1"/>
  <c r="BX101" i="53"/>
  <c r="BY87" i="53" s="1"/>
  <c r="CB95" i="53"/>
  <c r="CC90" i="53" s="1"/>
  <c r="CF95" i="53"/>
  <c r="CG85" i="53" s="1"/>
  <c r="CT101" i="53"/>
  <c r="CU90" i="53" s="1"/>
  <c r="CX95" i="53"/>
  <c r="CY85" i="53" s="1"/>
  <c r="DB95" i="53"/>
  <c r="DC93" i="53" s="1"/>
  <c r="G96" i="53"/>
  <c r="AA97" i="53"/>
  <c r="AS95" i="53"/>
  <c r="BS97" i="53"/>
  <c r="CK95" i="53"/>
  <c r="CL95" i="53" s="1"/>
  <c r="D38" i="51"/>
  <c r="AR38" i="51"/>
  <c r="AE40" i="51"/>
  <c r="K43" i="51"/>
  <c r="AA46" i="51"/>
  <c r="AJ36" i="51" s="1"/>
  <c r="AK52" i="51"/>
  <c r="L57" i="51"/>
  <c r="BD57" i="51"/>
  <c r="BE57" i="51" s="1"/>
  <c r="L58" i="51"/>
  <c r="L62" i="51"/>
  <c r="G63" i="51"/>
  <c r="H63" i="51" s="1"/>
  <c r="AK66" i="51"/>
  <c r="AV70" i="51"/>
  <c r="C89" i="51"/>
  <c r="D84" i="51" s="1"/>
  <c r="K101" i="51"/>
  <c r="L101" i="51" s="1"/>
  <c r="S95" i="51"/>
  <c r="T95" i="51" s="1"/>
  <c r="AA86" i="51"/>
  <c r="AJ95" i="51"/>
  <c r="AK95" i="51" s="1"/>
  <c r="AS89" i="51"/>
  <c r="X36" i="51"/>
  <c r="D41" i="51"/>
  <c r="AK53" i="51"/>
  <c r="S55" i="51"/>
  <c r="T55" i="51" s="1"/>
  <c r="AK55" i="51"/>
  <c r="AB57" i="51"/>
  <c r="AC57" i="51" s="1"/>
  <c r="AK59" i="51"/>
  <c r="O60" i="51"/>
  <c r="P60" i="51" s="1"/>
  <c r="AF60" i="51"/>
  <c r="AG60" i="51" s="1"/>
  <c r="AK61" i="51"/>
  <c r="C63" i="51"/>
  <c r="D63" i="51" s="1"/>
  <c r="AK63" i="51"/>
  <c r="AR63" i="51"/>
  <c r="AS63" i="51" s="1"/>
  <c r="AZ63" i="51"/>
  <c r="BA63" i="51" s="1"/>
  <c r="X66" i="51"/>
  <c r="Y66" i="51" s="1"/>
  <c r="L67" i="51"/>
  <c r="AN75" i="51"/>
  <c r="AO75" i="51" s="1"/>
  <c r="G86" i="51"/>
  <c r="O95" i="51"/>
  <c r="P95" i="51" s="1"/>
  <c r="W89" i="51"/>
  <c r="X89" i="51" s="1"/>
  <c r="AF101" i="51"/>
  <c r="AN95" i="51"/>
  <c r="AO95" i="51" s="1"/>
  <c r="AW86" i="51"/>
  <c r="BG83" i="51"/>
  <c r="CG83" i="51"/>
  <c r="CL83" i="51"/>
  <c r="CP85" i="51"/>
  <c r="CC86" i="51"/>
  <c r="CU86" i="51"/>
  <c r="BY88" i="51"/>
  <c r="CG88" i="51"/>
  <c r="CU88" i="51"/>
  <c r="BY89" i="51"/>
  <c r="CG89" i="51"/>
  <c r="BK91" i="51"/>
  <c r="BK94" i="51"/>
  <c r="CC94" i="51"/>
  <c r="CG94" i="51"/>
  <c r="CC85" i="51"/>
  <c r="BY86" i="51"/>
  <c r="CY86" i="51"/>
  <c r="BG89" i="51"/>
  <c r="CC89" i="51"/>
  <c r="CC90" i="51"/>
  <c r="BY91" i="51"/>
  <c r="CG91" i="51"/>
  <c r="G96" i="51"/>
  <c r="CG92" i="51"/>
  <c r="AA97" i="51"/>
  <c r="AS95" i="51"/>
  <c r="CO96" i="51"/>
  <c r="CP92" i="51"/>
  <c r="W95" i="51"/>
  <c r="AW97" i="51"/>
  <c r="BO95" i="51"/>
  <c r="CG93" i="51"/>
  <c r="BK93" i="51"/>
  <c r="BS97" i="51"/>
  <c r="BT97" i="51" s="1"/>
  <c r="CC93" i="51"/>
  <c r="CK95" i="51"/>
  <c r="CL93" i="51"/>
  <c r="DC93" i="51"/>
  <c r="CP95" i="51"/>
  <c r="C98" i="51"/>
  <c r="BY98" i="51"/>
  <c r="CU97" i="51"/>
  <c r="W101" i="51"/>
  <c r="AS101" i="51"/>
  <c r="BO101" i="51"/>
  <c r="CL99" i="51"/>
  <c r="CK101" i="51"/>
  <c r="X39" i="49"/>
  <c r="X37" i="49"/>
  <c r="X38" i="49"/>
  <c r="AE40" i="49"/>
  <c r="AI40" i="49"/>
  <c r="AM40" i="49"/>
  <c r="C42" i="49"/>
  <c r="K43" i="49"/>
  <c r="L36" i="49" s="1"/>
  <c r="AA46" i="49"/>
  <c r="S55" i="49"/>
  <c r="T55" i="49" s="1"/>
  <c r="AB57" i="49"/>
  <c r="AC57" i="49" s="1"/>
  <c r="BD57" i="49"/>
  <c r="BE57" i="49" s="1"/>
  <c r="BH57" i="49"/>
  <c r="BI57" i="49" s="1"/>
  <c r="O60" i="49"/>
  <c r="P60" i="49" s="1"/>
  <c r="AF60" i="49"/>
  <c r="AG60" i="49" s="1"/>
  <c r="C63" i="49"/>
  <c r="D63" i="49" s="1"/>
  <c r="G63" i="49"/>
  <c r="H63" i="49" s="1"/>
  <c r="AR63" i="49"/>
  <c r="AS63" i="49" s="1"/>
  <c r="AZ63" i="49"/>
  <c r="BA63" i="49" s="1"/>
  <c r="X66" i="49"/>
  <c r="Y66" i="49" s="1"/>
  <c r="AJ67" i="49"/>
  <c r="AK67" i="49" s="1"/>
  <c r="K69" i="49"/>
  <c r="L69" i="49" s="1"/>
  <c r="AV70" i="49"/>
  <c r="AT83" i="49"/>
  <c r="H85" i="49"/>
  <c r="X85" i="49"/>
  <c r="AX85" i="49"/>
  <c r="X86" i="49"/>
  <c r="AT86" i="49"/>
  <c r="X87" i="49"/>
  <c r="AT87" i="49"/>
  <c r="X36" i="49"/>
  <c r="AO69" i="49"/>
  <c r="AB86" i="49"/>
  <c r="AT89" i="49"/>
  <c r="AX84" i="49"/>
  <c r="AT84" i="49"/>
  <c r="AX86" i="49"/>
  <c r="CL89" i="49"/>
  <c r="AT85" i="49"/>
  <c r="CO96" i="49"/>
  <c r="W95" i="49"/>
  <c r="AX93" i="49"/>
  <c r="AW97" i="49"/>
  <c r="AX97" i="49" s="1"/>
  <c r="BO95" i="49"/>
  <c r="BP95" i="49" s="1"/>
  <c r="CP93" i="49"/>
  <c r="X94" i="49"/>
  <c r="AX94" i="49"/>
  <c r="K101" i="49"/>
  <c r="L90" i="49" s="1"/>
  <c r="O95" i="49"/>
  <c r="P93" i="49" s="1"/>
  <c r="S95" i="49"/>
  <c r="T90" i="49" s="1"/>
  <c r="AF101" i="49"/>
  <c r="AJ95" i="49"/>
  <c r="AK88" i="49" s="1"/>
  <c r="AN95" i="49"/>
  <c r="AO85" i="49" s="1"/>
  <c r="BB101" i="49"/>
  <c r="BC95" i="49" s="1"/>
  <c r="BF95" i="49"/>
  <c r="BG85" i="49" s="1"/>
  <c r="BJ95" i="49"/>
  <c r="BK94" i="49" s="1"/>
  <c r="BX101" i="49"/>
  <c r="BY92" i="49" s="1"/>
  <c r="CB95" i="49"/>
  <c r="CF95" i="49"/>
  <c r="CG91" i="49" s="1"/>
  <c r="CT101" i="49"/>
  <c r="CU92" i="49" s="1"/>
  <c r="CX95" i="49"/>
  <c r="CY89" i="49" s="1"/>
  <c r="DB95" i="49"/>
  <c r="AT88" i="49"/>
  <c r="G96" i="49"/>
  <c r="AA97" i="49"/>
  <c r="AB97" i="49" s="1"/>
  <c r="AT93" i="49"/>
  <c r="AS95" i="49"/>
  <c r="AT95" i="49" s="1"/>
  <c r="BS97" i="49"/>
  <c r="BT97" i="49" s="1"/>
  <c r="CK95" i="49"/>
  <c r="AT94" i="49"/>
  <c r="BT94" i="49"/>
  <c r="AB95" i="49"/>
  <c r="AB96" i="49"/>
  <c r="AX96" i="49"/>
  <c r="D97" i="49"/>
  <c r="AT99" i="49"/>
  <c r="AS101" i="49"/>
  <c r="AT101" i="49" s="1"/>
  <c r="BO101" i="49"/>
  <c r="CK101" i="49"/>
  <c r="W101" i="49"/>
  <c r="X101" i="49" s="1"/>
  <c r="AX95" i="49"/>
  <c r="C98" i="49"/>
  <c r="AT100" i="49"/>
  <c r="C104" i="49"/>
  <c r="AR39" i="47"/>
  <c r="AR37" i="47"/>
  <c r="AR38" i="47"/>
  <c r="Y66" i="47"/>
  <c r="AC52" i="47"/>
  <c r="AS52" i="47"/>
  <c r="Y53" i="47"/>
  <c r="D54" i="47"/>
  <c r="AC54" i="47"/>
  <c r="AC57" i="47"/>
  <c r="AC56" i="47"/>
  <c r="AC55" i="47"/>
  <c r="AG52" i="47"/>
  <c r="AC53" i="47"/>
  <c r="AE40" i="47"/>
  <c r="AI40" i="47"/>
  <c r="AM40" i="47"/>
  <c r="C42" i="47"/>
  <c r="D36" i="47" s="1"/>
  <c r="K43" i="47"/>
  <c r="AA46" i="47"/>
  <c r="AB36" i="47" s="1"/>
  <c r="AO69" i="47"/>
  <c r="BH54" i="47"/>
  <c r="S55" i="47"/>
  <c r="T55" i="47" s="1"/>
  <c r="BH55" i="47"/>
  <c r="Y57" i="47"/>
  <c r="BD57" i="47"/>
  <c r="AK58" i="47"/>
  <c r="AK60" i="47"/>
  <c r="D62" i="47"/>
  <c r="AK62" i="47"/>
  <c r="G63" i="47"/>
  <c r="AK64" i="47"/>
  <c r="AK66" i="47"/>
  <c r="P36" i="47"/>
  <c r="AR36" i="47"/>
  <c r="D51" i="47"/>
  <c r="AC51" i="47"/>
  <c r="AK51" i="47"/>
  <c r="AK54" i="47"/>
  <c r="AK55" i="47"/>
  <c r="AK56" i="47"/>
  <c r="AK57" i="47"/>
  <c r="AG58" i="47"/>
  <c r="AK59" i="47"/>
  <c r="AK61" i="47"/>
  <c r="AK63" i="47"/>
  <c r="Y64" i="47"/>
  <c r="AK65" i="47"/>
  <c r="G86" i="47"/>
  <c r="AA86" i="47"/>
  <c r="AW86" i="47"/>
  <c r="BS86" i="47"/>
  <c r="CO86" i="47"/>
  <c r="C89" i="47"/>
  <c r="K101" i="47"/>
  <c r="L95" i="47" s="1"/>
  <c r="O95" i="47"/>
  <c r="P87" i="47" s="1"/>
  <c r="S95" i="47"/>
  <c r="T90" i="47" s="1"/>
  <c r="W89" i="47"/>
  <c r="AB93" i="47" s="1"/>
  <c r="AF101" i="47"/>
  <c r="AJ95" i="47"/>
  <c r="AK87" i="47" s="1"/>
  <c r="AN95" i="47"/>
  <c r="AO92" i="47" s="1"/>
  <c r="AS89" i="47"/>
  <c r="BB101" i="47"/>
  <c r="BC89" i="47" s="1"/>
  <c r="BF95" i="47"/>
  <c r="BG85" i="47" s="1"/>
  <c r="BJ95" i="47"/>
  <c r="BK93" i="47" s="1"/>
  <c r="BO89" i="47"/>
  <c r="BP100" i="47" s="1"/>
  <c r="BX101" i="47"/>
  <c r="BY87" i="47" s="1"/>
  <c r="CB95" i="47"/>
  <c r="CC85" i="47" s="1"/>
  <c r="CF95" i="47"/>
  <c r="CG94" i="47" s="1"/>
  <c r="CK89" i="47"/>
  <c r="CL94" i="47" s="1"/>
  <c r="CT101" i="47"/>
  <c r="CU100" i="47" s="1"/>
  <c r="CX95" i="47"/>
  <c r="CY86" i="47" s="1"/>
  <c r="DB95" i="47"/>
  <c r="DC90" i="47" s="1"/>
  <c r="T91" i="47"/>
  <c r="CO96" i="47"/>
  <c r="W95" i="47"/>
  <c r="AW97" i="47"/>
  <c r="BO95" i="47"/>
  <c r="G96" i="47"/>
  <c r="AA97" i="47"/>
  <c r="AS95" i="47"/>
  <c r="BS97" i="47"/>
  <c r="CK95" i="47"/>
  <c r="T94" i="47"/>
  <c r="W101" i="47"/>
  <c r="AS101" i="47"/>
  <c r="BO101" i="47"/>
  <c r="CK101" i="47"/>
  <c r="C104" i="47"/>
  <c r="C98" i="47"/>
  <c r="AB46" i="45"/>
  <c r="AB39" i="45"/>
  <c r="AB37" i="45"/>
  <c r="L37" i="45"/>
  <c r="D42" i="45"/>
  <c r="D38" i="45"/>
  <c r="D40" i="45"/>
  <c r="L43" i="45"/>
  <c r="L38" i="45"/>
  <c r="L40" i="45"/>
  <c r="D37" i="45"/>
  <c r="D36" i="45"/>
  <c r="L36" i="45"/>
  <c r="P36" i="45"/>
  <c r="AJ36" i="45"/>
  <c r="AR36" i="45"/>
  <c r="AN38" i="45"/>
  <c r="D39" i="45"/>
  <c r="AR39" i="45"/>
  <c r="D41" i="45"/>
  <c r="C63" i="45"/>
  <c r="D51" i="45" s="1"/>
  <c r="K69" i="45"/>
  <c r="L51" i="45" s="1"/>
  <c r="AB57" i="45"/>
  <c r="AJ67" i="45"/>
  <c r="AK56" i="45" s="1"/>
  <c r="AR63" i="45"/>
  <c r="AZ63" i="45"/>
  <c r="BA56" i="45" s="1"/>
  <c r="S55" i="45"/>
  <c r="T55" i="45" s="1"/>
  <c r="BH55" i="45"/>
  <c r="X84" i="45"/>
  <c r="AX86" i="45"/>
  <c r="BP89" i="45"/>
  <c r="BP83" i="45"/>
  <c r="D86" i="45"/>
  <c r="AT86" i="45"/>
  <c r="AR38" i="45"/>
  <c r="L39" i="45"/>
  <c r="L41" i="45"/>
  <c r="L42" i="45"/>
  <c r="AB44" i="45"/>
  <c r="G63" i="45"/>
  <c r="H57" i="45" s="1"/>
  <c r="O60" i="45"/>
  <c r="P55" i="45" s="1"/>
  <c r="X66" i="45"/>
  <c r="Y56" i="45" s="1"/>
  <c r="AF60" i="45"/>
  <c r="AG53" i="45" s="1"/>
  <c r="AN75" i="45"/>
  <c r="AO55" i="45" s="1"/>
  <c r="AV70" i="45"/>
  <c r="BD57" i="45"/>
  <c r="BE57" i="45" s="1"/>
  <c r="BH54" i="45"/>
  <c r="D89" i="45"/>
  <c r="D83" i="45"/>
  <c r="AT89" i="45"/>
  <c r="AX84" i="45"/>
  <c r="AT84" i="45"/>
  <c r="AX83" i="45"/>
  <c r="AT83" i="45"/>
  <c r="CL84" i="45"/>
  <c r="K101" i="45"/>
  <c r="L86" i="45" s="1"/>
  <c r="O95" i="45"/>
  <c r="S95" i="45"/>
  <c r="T93" i="45" s="1"/>
  <c r="AF101" i="45"/>
  <c r="AG91" i="45" s="1"/>
  <c r="AJ95" i="45"/>
  <c r="AK85" i="45" s="1"/>
  <c r="AN95" i="45"/>
  <c r="AO87" i="45" s="1"/>
  <c r="BB101" i="45"/>
  <c r="BC94" i="45" s="1"/>
  <c r="BF95" i="45"/>
  <c r="BG89" i="45" s="1"/>
  <c r="BJ95" i="45"/>
  <c r="BK92" i="45" s="1"/>
  <c r="BX101" i="45"/>
  <c r="BY92" i="45" s="1"/>
  <c r="CB95" i="45"/>
  <c r="CF95" i="45"/>
  <c r="CG94" i="45" s="1"/>
  <c r="CT101" i="45"/>
  <c r="CU85" i="45" s="1"/>
  <c r="CX95" i="45"/>
  <c r="DB95" i="45"/>
  <c r="DC89" i="45" s="1"/>
  <c r="AB85" i="45"/>
  <c r="AT85" i="45"/>
  <c r="AX85" i="45"/>
  <c r="BT85" i="45"/>
  <c r="L87" i="45"/>
  <c r="D87" i="45"/>
  <c r="AT87" i="45"/>
  <c r="BP87" i="45"/>
  <c r="CL87" i="45"/>
  <c r="AT88" i="45"/>
  <c r="CL88" i="45"/>
  <c r="BK90" i="45"/>
  <c r="G96" i="45"/>
  <c r="AA97" i="45"/>
  <c r="AT93" i="45"/>
  <c r="AS95" i="45"/>
  <c r="AT95" i="45" s="1"/>
  <c r="BS97" i="45"/>
  <c r="BT97" i="45" s="1"/>
  <c r="CK95" i="45"/>
  <c r="CO96" i="45"/>
  <c r="W95" i="45"/>
  <c r="AX93" i="45"/>
  <c r="AW97" i="45"/>
  <c r="AX97" i="45" s="1"/>
  <c r="BO95" i="45"/>
  <c r="BP93" i="45"/>
  <c r="AX94" i="45"/>
  <c r="AT94" i="45"/>
  <c r="BT94" i="45"/>
  <c r="CL94" i="45"/>
  <c r="AB96" i="45"/>
  <c r="AX96" i="45"/>
  <c r="AT99" i="45"/>
  <c r="W101" i="45"/>
  <c r="AS101" i="45"/>
  <c r="AT101" i="45" s="1"/>
  <c r="BO101" i="45"/>
  <c r="CK101" i="45"/>
  <c r="D102" i="45"/>
  <c r="AX95" i="45"/>
  <c r="CP95" i="45"/>
  <c r="C98" i="45"/>
  <c r="X100" i="45"/>
  <c r="AT100" i="45"/>
  <c r="D103" i="45"/>
  <c r="C104" i="45"/>
  <c r="L40" i="43"/>
  <c r="AO52" i="43"/>
  <c r="AC53" i="43"/>
  <c r="AK53" i="43"/>
  <c r="AC55" i="43"/>
  <c r="AO56" i="43"/>
  <c r="AK58" i="43"/>
  <c r="BA58" i="43"/>
  <c r="AS60" i="43"/>
  <c r="AR39" i="43"/>
  <c r="AR37" i="43"/>
  <c r="AR38" i="43"/>
  <c r="L52" i="43"/>
  <c r="AC52" i="43"/>
  <c r="Y53" i="43"/>
  <c r="AC54" i="43"/>
  <c r="AW55" i="43"/>
  <c r="AC56" i="43"/>
  <c r="AS56" i="43"/>
  <c r="BA59" i="43"/>
  <c r="AS61" i="43"/>
  <c r="AE40" i="43"/>
  <c r="AI40" i="43"/>
  <c r="AM40" i="43"/>
  <c r="AA46" i="43"/>
  <c r="AN36" i="43" s="1"/>
  <c r="P36" i="43"/>
  <c r="AR36" i="43"/>
  <c r="AC51" i="43"/>
  <c r="AO62" i="43"/>
  <c r="L63" i="43"/>
  <c r="AW65" i="43"/>
  <c r="AO71" i="43"/>
  <c r="G86" i="43"/>
  <c r="O95" i="43"/>
  <c r="P83" i="43" s="1"/>
  <c r="W89" i="43"/>
  <c r="X83" i="43" s="1"/>
  <c r="AF101" i="43"/>
  <c r="AG87" i="43" s="1"/>
  <c r="AN95" i="43"/>
  <c r="AO83" i="43" s="1"/>
  <c r="AW86" i="43"/>
  <c r="BF95" i="43"/>
  <c r="BG83" i="43" s="1"/>
  <c r="BO89" i="43"/>
  <c r="BP86" i="43" s="1"/>
  <c r="P85" i="43"/>
  <c r="BH54" i="43"/>
  <c r="BH55" i="43"/>
  <c r="L62" i="43"/>
  <c r="AO63" i="43"/>
  <c r="L64" i="43"/>
  <c r="AW64" i="43"/>
  <c r="AO65" i="43"/>
  <c r="L66" i="43"/>
  <c r="AW67" i="43"/>
  <c r="AW69" i="43"/>
  <c r="AO74" i="43"/>
  <c r="C89" i="43"/>
  <c r="D83" i="43" s="1"/>
  <c r="K101" i="43"/>
  <c r="L83" i="43" s="1"/>
  <c r="S95" i="43"/>
  <c r="T83" i="43" s="1"/>
  <c r="AA86" i="43"/>
  <c r="AJ95" i="43"/>
  <c r="AK83" i="43" s="1"/>
  <c r="AS89" i="43"/>
  <c r="AT83" i="43" s="1"/>
  <c r="BB101" i="43"/>
  <c r="BC83" i="43" s="1"/>
  <c r="BJ95" i="43"/>
  <c r="BK83" i="43" s="1"/>
  <c r="BY83" i="43"/>
  <c r="BY84" i="43"/>
  <c r="BY85" i="43"/>
  <c r="CY85" i="43"/>
  <c r="CU86" i="43"/>
  <c r="BY87" i="43"/>
  <c r="BY88" i="43"/>
  <c r="BY89" i="43"/>
  <c r="BY90" i="43"/>
  <c r="T92" i="43"/>
  <c r="CU85" i="43"/>
  <c r="BY86" i="43"/>
  <c r="BY91" i="43"/>
  <c r="G96" i="43"/>
  <c r="BY92" i="43"/>
  <c r="W95" i="43"/>
  <c r="AW97" i="43"/>
  <c r="BO95" i="43"/>
  <c r="BY93" i="43"/>
  <c r="BY94" i="43"/>
  <c r="AA97" i="43"/>
  <c r="AS95" i="43"/>
  <c r="BS97" i="43"/>
  <c r="CK95" i="43"/>
  <c r="CU93" i="43"/>
  <c r="BY95" i="43"/>
  <c r="BY96" i="43"/>
  <c r="BY97" i="43"/>
  <c r="C98" i="43"/>
  <c r="BY98" i="43"/>
  <c r="BY99" i="43"/>
  <c r="CU99" i="43"/>
  <c r="CU97" i="43"/>
  <c r="BY100" i="43"/>
  <c r="W101" i="43"/>
  <c r="AS101" i="43"/>
  <c r="BO101" i="43"/>
  <c r="CK101" i="43"/>
  <c r="C104" i="43"/>
  <c r="AV70" i="41"/>
  <c r="AR39" i="41"/>
  <c r="Y52" i="41"/>
  <c r="AG52" i="41"/>
  <c r="AG53" i="41"/>
  <c r="H54" i="41"/>
  <c r="BE54" i="41"/>
  <c r="D55" i="41"/>
  <c r="Y55" i="41"/>
  <c r="AG55" i="41"/>
  <c r="D56" i="41"/>
  <c r="D57" i="41"/>
  <c r="Y57" i="41"/>
  <c r="AK57" i="41"/>
  <c r="BA57" i="41"/>
  <c r="AG58" i="41"/>
  <c r="D59" i="41"/>
  <c r="AK59" i="41"/>
  <c r="BA59" i="41"/>
  <c r="D61" i="41"/>
  <c r="BA61" i="41"/>
  <c r="X37" i="41"/>
  <c r="L69" i="41"/>
  <c r="D52" i="41"/>
  <c r="BA52" i="41"/>
  <c r="D53" i="41"/>
  <c r="T53" i="41"/>
  <c r="AC53" i="41"/>
  <c r="BA53" i="41"/>
  <c r="D54" i="41"/>
  <c r="AS54" i="41"/>
  <c r="BA54" i="41"/>
  <c r="AK55" i="41"/>
  <c r="AS55" i="41"/>
  <c r="BA55" i="41"/>
  <c r="AK56" i="41"/>
  <c r="BA56" i="41"/>
  <c r="AW57" i="41"/>
  <c r="D58" i="41"/>
  <c r="Y58" i="41"/>
  <c r="BA58" i="41"/>
  <c r="H59" i="41"/>
  <c r="AG59" i="41"/>
  <c r="D60" i="41"/>
  <c r="BA60" i="41"/>
  <c r="Y61" i="41"/>
  <c r="D62" i="41"/>
  <c r="C42" i="41"/>
  <c r="AA46" i="41"/>
  <c r="AF36" i="41" s="1"/>
  <c r="BH51" i="41"/>
  <c r="P36" i="41"/>
  <c r="D51" i="41"/>
  <c r="Y51" i="41"/>
  <c r="BA51" i="41"/>
  <c r="BA62" i="41"/>
  <c r="AO63" i="41"/>
  <c r="C89" i="41"/>
  <c r="H95" i="41" s="1"/>
  <c r="K101" i="41"/>
  <c r="L101" i="41" s="1"/>
  <c r="S95" i="41"/>
  <c r="T85" i="41" s="1"/>
  <c r="AA86" i="41"/>
  <c r="AJ95" i="41"/>
  <c r="AK90" i="41" s="1"/>
  <c r="AS89" i="41"/>
  <c r="AT89" i="41" s="1"/>
  <c r="BB101" i="41"/>
  <c r="BC101" i="41" s="1"/>
  <c r="BJ95" i="41"/>
  <c r="BK95" i="41" s="1"/>
  <c r="BS86" i="41"/>
  <c r="CB95" i="41"/>
  <c r="CC83" i="41" s="1"/>
  <c r="CK89" i="41"/>
  <c r="CL83" i="41" s="1"/>
  <c r="CT101" i="41"/>
  <c r="CU83" i="41" s="1"/>
  <c r="DB95" i="41"/>
  <c r="DC95" i="41" s="1"/>
  <c r="AX84" i="41"/>
  <c r="BH52" i="41"/>
  <c r="Y62" i="41"/>
  <c r="L65" i="41"/>
  <c r="AK65" i="41"/>
  <c r="L67" i="41"/>
  <c r="G86" i="41"/>
  <c r="O95" i="41"/>
  <c r="P95" i="41" s="1"/>
  <c r="W89" i="41"/>
  <c r="X89" i="41" s="1"/>
  <c r="AF101" i="41"/>
  <c r="AG101" i="41" s="1"/>
  <c r="AN95" i="41"/>
  <c r="AO95" i="41" s="1"/>
  <c r="AW86" i="41"/>
  <c r="BF95" i="41"/>
  <c r="BG95" i="41" s="1"/>
  <c r="BO89" i="41"/>
  <c r="BP87" i="41" s="1"/>
  <c r="BX101" i="41"/>
  <c r="BY90" i="41" s="1"/>
  <c r="CF95" i="41"/>
  <c r="CG88" i="41" s="1"/>
  <c r="CO86" i="41"/>
  <c r="CX95" i="41"/>
  <c r="CY92" i="41" s="1"/>
  <c r="DC86" i="41"/>
  <c r="G96" i="41"/>
  <c r="CO96" i="41"/>
  <c r="W95" i="41"/>
  <c r="AW97" i="41"/>
  <c r="BO95" i="41"/>
  <c r="AA97" i="41"/>
  <c r="AS95" i="41"/>
  <c r="BS97" i="41"/>
  <c r="CK95" i="41"/>
  <c r="C98" i="41"/>
  <c r="W101" i="41"/>
  <c r="AS101" i="41"/>
  <c r="BO101" i="41"/>
  <c r="CK101" i="41"/>
  <c r="C104" i="41"/>
  <c r="D104" i="41" s="1"/>
  <c r="H96" i="67" l="1"/>
  <c r="AT101" i="43"/>
  <c r="DC91" i="47"/>
  <c r="CP86" i="51"/>
  <c r="AO69" i="41"/>
  <c r="AO62" i="41"/>
  <c r="L38" i="41"/>
  <c r="AO56" i="41"/>
  <c r="H63" i="41"/>
  <c r="D51" i="43"/>
  <c r="BP99" i="45"/>
  <c r="BP95" i="45"/>
  <c r="BT93" i="45"/>
  <c r="BP88" i="45"/>
  <c r="BP85" i="45"/>
  <c r="BP86" i="45"/>
  <c r="BT83" i="45"/>
  <c r="AO54" i="47"/>
  <c r="AO65" i="47"/>
  <c r="L58" i="47"/>
  <c r="AO72" i="47"/>
  <c r="CL94" i="51"/>
  <c r="BY95" i="51"/>
  <c r="CL95" i="51"/>
  <c r="CP93" i="51"/>
  <c r="BG93" i="51"/>
  <c r="CP96" i="51"/>
  <c r="BY92" i="51"/>
  <c r="CL88" i="51"/>
  <c r="CL85" i="51"/>
  <c r="BK95" i="51"/>
  <c r="BY90" i="51"/>
  <c r="BK89" i="51"/>
  <c r="BK88" i="51"/>
  <c r="CL86" i="51"/>
  <c r="BY85" i="51"/>
  <c r="CL84" i="51"/>
  <c r="CP84" i="51"/>
  <c r="AO70" i="55"/>
  <c r="L36" i="55"/>
  <c r="P57" i="55"/>
  <c r="P53" i="55"/>
  <c r="L41" i="55"/>
  <c r="AB95" i="57"/>
  <c r="BY98" i="57"/>
  <c r="AT94" i="57"/>
  <c r="AB93" i="57"/>
  <c r="BY93" i="57"/>
  <c r="AX97" i="57"/>
  <c r="CC88" i="57"/>
  <c r="AT85" i="57"/>
  <c r="BY89" i="57"/>
  <c r="BY85" i="57"/>
  <c r="CC84" i="57"/>
  <c r="CC83" i="57"/>
  <c r="AT83" i="57"/>
  <c r="AB84" i="57"/>
  <c r="X39" i="57"/>
  <c r="D36" i="57"/>
  <c r="D38" i="57"/>
  <c r="CC93" i="59"/>
  <c r="CC88" i="59"/>
  <c r="CC84" i="59"/>
  <c r="AW65" i="59"/>
  <c r="AW59" i="59"/>
  <c r="CC87" i="59"/>
  <c r="CU87" i="63"/>
  <c r="X94" i="63"/>
  <c r="X95" i="63"/>
  <c r="CU91" i="63"/>
  <c r="BK84" i="63"/>
  <c r="T84" i="63"/>
  <c r="AK94" i="65"/>
  <c r="AK87" i="65"/>
  <c r="AC51" i="65"/>
  <c r="AO64" i="67"/>
  <c r="AW51" i="67"/>
  <c r="AO67" i="67"/>
  <c r="AW64" i="67"/>
  <c r="AO68" i="67"/>
  <c r="AO70" i="67"/>
  <c r="AO74" i="67"/>
  <c r="Y58" i="67"/>
  <c r="Y56" i="67"/>
  <c r="AX97" i="71"/>
  <c r="AO68" i="41"/>
  <c r="AW59" i="41"/>
  <c r="AW52" i="41"/>
  <c r="CG93" i="43"/>
  <c r="BP87" i="43"/>
  <c r="CG83" i="43"/>
  <c r="AK59" i="43"/>
  <c r="D56" i="43"/>
  <c r="BP100" i="45"/>
  <c r="BP101" i="45"/>
  <c r="BT95" i="45"/>
  <c r="BP94" i="45"/>
  <c r="CU91" i="45"/>
  <c r="CU90" i="45"/>
  <c r="BP84" i="45"/>
  <c r="AO66" i="47"/>
  <c r="BA63" i="47"/>
  <c r="AO75" i="49"/>
  <c r="BY100" i="51"/>
  <c r="CL100" i="51"/>
  <c r="BY97" i="51"/>
  <c r="CP94" i="51"/>
  <c r="BK90" i="51"/>
  <c r="CL87" i="51"/>
  <c r="BY94" i="51"/>
  <c r="BG95" i="51"/>
  <c r="BG90" i="51"/>
  <c r="BY87" i="51"/>
  <c r="BG85" i="51"/>
  <c r="BY83" i="51"/>
  <c r="P51" i="55"/>
  <c r="AS62" i="55"/>
  <c r="P56" i="55"/>
  <c r="AR38" i="55"/>
  <c r="P58" i="55"/>
  <c r="AT101" i="57"/>
  <c r="AX96" i="57"/>
  <c r="AT100" i="57"/>
  <c r="BY95" i="57"/>
  <c r="CC94" i="57"/>
  <c r="AB94" i="57"/>
  <c r="AB97" i="57"/>
  <c r="AX94" i="57"/>
  <c r="X93" i="57"/>
  <c r="BY91" i="57"/>
  <c r="CC87" i="57"/>
  <c r="BY86" i="57"/>
  <c r="CC91" i="57"/>
  <c r="CC86" i="57"/>
  <c r="BY84" i="57"/>
  <c r="BY83" i="57"/>
  <c r="AB83" i="57"/>
  <c r="AX84" i="57"/>
  <c r="D40" i="57"/>
  <c r="CC90" i="59"/>
  <c r="CC95" i="59"/>
  <c r="CC86" i="59"/>
  <c r="CC87" i="61"/>
  <c r="CU99" i="63"/>
  <c r="CU97" i="63"/>
  <c r="BK94" i="63"/>
  <c r="AB97" i="63"/>
  <c r="AO91" i="63"/>
  <c r="CU86" i="63"/>
  <c r="AO90" i="63"/>
  <c r="BK87" i="63"/>
  <c r="T95" i="63"/>
  <c r="L36" i="63"/>
  <c r="AK90" i="65"/>
  <c r="AW67" i="67"/>
  <c r="Y64" i="67"/>
  <c r="AO51" i="67"/>
  <c r="AW66" i="67"/>
  <c r="AK64" i="67"/>
  <c r="AW61" i="67"/>
  <c r="AW68" i="67"/>
  <c r="AO71" i="67"/>
  <c r="AO75" i="67"/>
  <c r="Y53" i="67"/>
  <c r="Y55" i="67"/>
  <c r="BP99" i="69"/>
  <c r="AT93" i="69"/>
  <c r="BP95" i="69"/>
  <c r="X38" i="57"/>
  <c r="AO65" i="41"/>
  <c r="AO51" i="41"/>
  <c r="AO58" i="41"/>
  <c r="AO55" i="41"/>
  <c r="BT96" i="43"/>
  <c r="AG95" i="43"/>
  <c r="D54" i="43"/>
  <c r="BT96" i="45"/>
  <c r="AW55" i="47"/>
  <c r="AO63" i="47"/>
  <c r="AO67" i="47"/>
  <c r="D104" i="49"/>
  <c r="H96" i="49"/>
  <c r="AO72" i="49"/>
  <c r="CL101" i="51"/>
  <c r="BY99" i="51"/>
  <c r="BY96" i="51"/>
  <c r="BY93" i="51"/>
  <c r="BK85" i="51"/>
  <c r="BY101" i="51"/>
  <c r="BK92" i="51"/>
  <c r="BK87" i="51"/>
  <c r="BK86" i="51"/>
  <c r="CP83" i="51"/>
  <c r="BK83" i="51"/>
  <c r="AR36" i="55"/>
  <c r="P55" i="55"/>
  <c r="AR37" i="55"/>
  <c r="P54" i="55"/>
  <c r="L38" i="55"/>
  <c r="X101" i="57"/>
  <c r="AT99" i="57"/>
  <c r="AB96" i="57"/>
  <c r="X100" i="57"/>
  <c r="BY97" i="57"/>
  <c r="AX95" i="57"/>
  <c r="AT93" i="57"/>
  <c r="X94" i="57"/>
  <c r="X95" i="57"/>
  <c r="CC90" i="57"/>
  <c r="AT88" i="57"/>
  <c r="AT87" i="57"/>
  <c r="X86" i="57"/>
  <c r="AB85" i="57"/>
  <c r="BY88" i="57"/>
  <c r="AT86" i="57"/>
  <c r="AX85" i="57"/>
  <c r="X83" i="57"/>
  <c r="D41" i="57"/>
  <c r="X84" i="57"/>
  <c r="CC92" i="59"/>
  <c r="CC94" i="59"/>
  <c r="AO71" i="59"/>
  <c r="BY100" i="61"/>
  <c r="X101" i="63"/>
  <c r="X99" i="63"/>
  <c r="CU95" i="63"/>
  <c r="T94" i="63"/>
  <c r="CU92" i="63"/>
  <c r="CU90" i="63"/>
  <c r="BK92" i="63"/>
  <c r="CU89" i="63"/>
  <c r="AO87" i="63"/>
  <c r="L41" i="63"/>
  <c r="AK89" i="65"/>
  <c r="AK92" i="65"/>
  <c r="AO66" i="67"/>
  <c r="AW62" i="67"/>
  <c r="AK51" i="67"/>
  <c r="AK66" i="67"/>
  <c r="AW63" i="67"/>
  <c r="AO61" i="67"/>
  <c r="AO69" i="67"/>
  <c r="AO72" i="67"/>
  <c r="Y61" i="67"/>
  <c r="Y54" i="67"/>
  <c r="AX97" i="69"/>
  <c r="AT84" i="69"/>
  <c r="AB86" i="57"/>
  <c r="AF40" i="61"/>
  <c r="CC83" i="69"/>
  <c r="CC90" i="69"/>
  <c r="AW68" i="41"/>
  <c r="AW67" i="41"/>
  <c r="AO57" i="41"/>
  <c r="L54" i="41"/>
  <c r="L41" i="41"/>
  <c r="L56" i="41"/>
  <c r="L42" i="41"/>
  <c r="AW70" i="41"/>
  <c r="CP95" i="43"/>
  <c r="CG94" i="43"/>
  <c r="CP96" i="43"/>
  <c r="CG91" i="43"/>
  <c r="CG86" i="43"/>
  <c r="CG90" i="43"/>
  <c r="CG88" i="43"/>
  <c r="CG84" i="43"/>
  <c r="AK62" i="43"/>
  <c r="AK65" i="43"/>
  <c r="BE51" i="43"/>
  <c r="AK61" i="43"/>
  <c r="D59" i="43"/>
  <c r="AK56" i="43"/>
  <c r="D55" i="43"/>
  <c r="BE53" i="43"/>
  <c r="AK60" i="43"/>
  <c r="D58" i="43"/>
  <c r="AK55" i="43"/>
  <c r="D39" i="43"/>
  <c r="D38" i="43"/>
  <c r="X37" i="45"/>
  <c r="AW65" i="47"/>
  <c r="L61" i="47"/>
  <c r="AW58" i="47"/>
  <c r="AW56" i="47"/>
  <c r="AO55" i="47"/>
  <c r="AW64" i="47"/>
  <c r="AW61" i="47"/>
  <c r="AW59" i="47"/>
  <c r="AW67" i="47"/>
  <c r="AW69" i="47"/>
  <c r="AO73" i="47"/>
  <c r="DC85" i="57"/>
  <c r="CG86" i="65"/>
  <c r="CC85" i="69"/>
  <c r="CU88" i="69"/>
  <c r="AT93" i="63"/>
  <c r="AT87" i="63"/>
  <c r="D85" i="63"/>
  <c r="D96" i="63"/>
  <c r="D37" i="63"/>
  <c r="D41" i="63"/>
  <c r="BY84" i="63"/>
  <c r="BY87" i="63"/>
  <c r="CY89" i="63"/>
  <c r="CY90" i="63"/>
  <c r="D42" i="51"/>
  <c r="D40" i="51"/>
  <c r="L69" i="51"/>
  <c r="L59" i="51"/>
  <c r="L61" i="51"/>
  <c r="L60" i="51"/>
  <c r="CG84" i="51"/>
  <c r="CG90" i="51"/>
  <c r="CG95" i="51"/>
  <c r="CG85" i="51"/>
  <c r="CG87" i="51"/>
  <c r="CG86" i="51"/>
  <c r="AO75" i="53"/>
  <c r="AO65" i="53"/>
  <c r="AO68" i="53"/>
  <c r="AO73" i="53"/>
  <c r="AW66" i="53"/>
  <c r="AO64" i="53"/>
  <c r="AO67" i="53"/>
  <c r="AO71" i="53"/>
  <c r="AW51" i="53"/>
  <c r="AW69" i="53"/>
  <c r="AG60" i="55"/>
  <c r="AG51" i="55"/>
  <c r="BE57" i="55"/>
  <c r="BE53" i="55"/>
  <c r="BE51" i="55"/>
  <c r="D38" i="55"/>
  <c r="D40" i="55"/>
  <c r="D39" i="55"/>
  <c r="AB46" i="57"/>
  <c r="AB37" i="57"/>
  <c r="AB39" i="57"/>
  <c r="AN36" i="57"/>
  <c r="AB43" i="57"/>
  <c r="AN37" i="57"/>
  <c r="AN39" i="57"/>
  <c r="AB38" i="57"/>
  <c r="AB36" i="57"/>
  <c r="AJ38" i="57"/>
  <c r="AB41" i="57"/>
  <c r="AB40" i="57"/>
  <c r="AB45" i="57"/>
  <c r="AJ37" i="57"/>
  <c r="AJ39" i="57"/>
  <c r="AF36" i="57"/>
  <c r="AF38" i="57"/>
  <c r="L69" i="57"/>
  <c r="L52" i="57"/>
  <c r="L55" i="57"/>
  <c r="L59" i="57"/>
  <c r="L65" i="57"/>
  <c r="L54" i="57"/>
  <c r="L58" i="57"/>
  <c r="L64" i="57"/>
  <c r="L63" i="57"/>
  <c r="L56" i="57"/>
  <c r="L60" i="57"/>
  <c r="L66" i="57"/>
  <c r="L51" i="57"/>
  <c r="L67" i="57"/>
  <c r="L43" i="57"/>
  <c r="L41" i="57"/>
  <c r="L40" i="57"/>
  <c r="L39" i="57"/>
  <c r="L42" i="57"/>
  <c r="BC101" i="57"/>
  <c r="BC83" i="57"/>
  <c r="BC84" i="57"/>
  <c r="BC88" i="57"/>
  <c r="BC85" i="57"/>
  <c r="BC97" i="57"/>
  <c r="BC99" i="57"/>
  <c r="BC86" i="57"/>
  <c r="BC87" i="57"/>
  <c r="BC92" i="57"/>
  <c r="BC90" i="57"/>
  <c r="BC100" i="57"/>
  <c r="BC91" i="57"/>
  <c r="BC96" i="57"/>
  <c r="BC95" i="57"/>
  <c r="BG95" i="57"/>
  <c r="BG87" i="57"/>
  <c r="BG91" i="57"/>
  <c r="BG92" i="57"/>
  <c r="BG83" i="57"/>
  <c r="BG84" i="57"/>
  <c r="BG86" i="57"/>
  <c r="BG90" i="57"/>
  <c r="BG88" i="57"/>
  <c r="BG89" i="57"/>
  <c r="BG94" i="57"/>
  <c r="AC57" i="59"/>
  <c r="AC56" i="59"/>
  <c r="AC51" i="59"/>
  <c r="AC55" i="59"/>
  <c r="AS62" i="59"/>
  <c r="AS57" i="59"/>
  <c r="AS58" i="59"/>
  <c r="AS60" i="59"/>
  <c r="AS63" i="59"/>
  <c r="AS61" i="59"/>
  <c r="D62" i="59"/>
  <c r="D57" i="59"/>
  <c r="D56" i="59"/>
  <c r="D51" i="59"/>
  <c r="D60" i="59"/>
  <c r="DC95" i="59"/>
  <c r="DC89" i="59"/>
  <c r="DC83" i="59"/>
  <c r="DC85" i="59"/>
  <c r="DC90" i="59"/>
  <c r="DC94" i="59"/>
  <c r="DC84" i="59"/>
  <c r="DC86" i="59"/>
  <c r="DC91" i="59"/>
  <c r="Y66" i="61"/>
  <c r="Y58" i="61"/>
  <c r="Y64" i="61"/>
  <c r="Y56" i="61"/>
  <c r="Y61" i="61"/>
  <c r="Y65" i="61"/>
  <c r="Y60" i="61"/>
  <c r="Y51" i="61"/>
  <c r="BA63" i="61"/>
  <c r="BA53" i="61"/>
  <c r="BA52" i="61"/>
  <c r="BA55" i="61"/>
  <c r="BA60" i="61"/>
  <c r="BA51" i="61"/>
  <c r="BA59" i="61"/>
  <c r="BA58" i="61"/>
  <c r="BA54" i="61"/>
  <c r="BA56" i="61"/>
  <c r="BA62" i="61"/>
  <c r="AK67" i="61"/>
  <c r="AK59" i="61"/>
  <c r="AK64" i="61"/>
  <c r="AK54" i="61"/>
  <c r="AK56" i="61"/>
  <c r="AK62" i="61"/>
  <c r="AK65" i="61"/>
  <c r="AK57" i="61"/>
  <c r="AK60" i="61"/>
  <c r="AK66" i="61"/>
  <c r="AO75" i="65"/>
  <c r="AW52" i="65"/>
  <c r="AW54" i="65"/>
  <c r="AW53" i="65"/>
  <c r="AW56" i="65"/>
  <c r="AO74" i="65"/>
  <c r="AO62" i="65"/>
  <c r="AW65" i="65"/>
  <c r="AO69" i="65"/>
  <c r="AW59" i="65"/>
  <c r="AW63" i="65"/>
  <c r="AW67" i="65"/>
  <c r="AW62" i="65"/>
  <c r="AO66" i="65"/>
  <c r="AO70" i="65"/>
  <c r="AW55" i="65"/>
  <c r="AW57" i="65"/>
  <c r="AW61" i="65"/>
  <c r="AW58" i="65"/>
  <c r="AO67" i="65"/>
  <c r="AO71" i="65"/>
  <c r="AG60" i="65"/>
  <c r="AG59" i="65"/>
  <c r="AS56" i="65"/>
  <c r="AS53" i="65"/>
  <c r="AS52" i="65"/>
  <c r="AS54" i="65"/>
  <c r="AG55" i="65"/>
  <c r="AG57" i="65"/>
  <c r="AG51" i="65"/>
  <c r="AG58" i="65"/>
  <c r="AS51" i="65"/>
  <c r="CG85" i="65"/>
  <c r="CY95" i="57"/>
  <c r="CY90" i="57"/>
  <c r="CY84" i="57"/>
  <c r="CY89" i="57"/>
  <c r="CY86" i="57"/>
  <c r="CY88" i="57"/>
  <c r="CY94" i="57"/>
  <c r="CY83" i="57"/>
  <c r="CY85" i="57"/>
  <c r="CY91" i="57"/>
  <c r="CY92" i="57"/>
  <c r="BT84" i="57"/>
  <c r="BP85" i="57"/>
  <c r="BP100" i="57"/>
  <c r="BP84" i="57"/>
  <c r="BT85" i="57"/>
  <c r="BP87" i="57"/>
  <c r="BP93" i="57"/>
  <c r="BT93" i="57"/>
  <c r="BT94" i="57"/>
  <c r="BP83" i="57"/>
  <c r="BP86" i="57"/>
  <c r="BT96" i="57"/>
  <c r="BP99" i="57"/>
  <c r="CC84" i="51"/>
  <c r="CC83" i="51"/>
  <c r="CC92" i="51"/>
  <c r="CC87" i="51"/>
  <c r="CC91" i="51"/>
  <c r="CC95" i="51"/>
  <c r="CC88" i="51"/>
  <c r="L69" i="67"/>
  <c r="L62" i="67"/>
  <c r="L64" i="67"/>
  <c r="L66" i="67"/>
  <c r="L51" i="67"/>
  <c r="AO93" i="69"/>
  <c r="AO87" i="69"/>
  <c r="H55" i="71"/>
  <c r="H61" i="71"/>
  <c r="BP93" i="71"/>
  <c r="BP100" i="71"/>
  <c r="BT84" i="71"/>
  <c r="BP85" i="71"/>
  <c r="DC95" i="57"/>
  <c r="DC91" i="57"/>
  <c r="DC93" i="57"/>
  <c r="DC94" i="57"/>
  <c r="DC84" i="57"/>
  <c r="DC89" i="57"/>
  <c r="DC88" i="57"/>
  <c r="DC92" i="57"/>
  <c r="AO73" i="41"/>
  <c r="AO66" i="41"/>
  <c r="AO64" i="41"/>
  <c r="AW64" i="41"/>
  <c r="AO59" i="41"/>
  <c r="L52" i="41"/>
  <c r="AW60" i="41"/>
  <c r="AW53" i="41"/>
  <c r="AG97" i="41"/>
  <c r="AO72" i="41"/>
  <c r="AW66" i="41"/>
  <c r="L64" i="41"/>
  <c r="L51" i="41"/>
  <c r="AW61" i="41"/>
  <c r="L60" i="41"/>
  <c r="L58" i="41"/>
  <c r="L53" i="41"/>
  <c r="AO60" i="41"/>
  <c r="AW54" i="41"/>
  <c r="AO53" i="41"/>
  <c r="L39" i="41"/>
  <c r="AB95" i="43"/>
  <c r="CG92" i="43"/>
  <c r="CL89" i="43"/>
  <c r="AK66" i="43"/>
  <c r="AK64" i="43"/>
  <c r="CP86" i="43"/>
  <c r="AK63" i="43"/>
  <c r="AK51" i="43"/>
  <c r="D61" i="43"/>
  <c r="AK57" i="43"/>
  <c r="AK54" i="43"/>
  <c r="D52" i="43"/>
  <c r="D60" i="43"/>
  <c r="BE56" i="43"/>
  <c r="D53" i="43"/>
  <c r="X38" i="43"/>
  <c r="D40" i="43"/>
  <c r="X36" i="45"/>
  <c r="AW62" i="47"/>
  <c r="AW60" i="47"/>
  <c r="AO58" i="47"/>
  <c r="AO56" i="47"/>
  <c r="AW51" i="47"/>
  <c r="L51" i="47"/>
  <c r="AW66" i="47"/>
  <c r="AO61" i="47"/>
  <c r="AO59" i="47"/>
  <c r="AW57" i="47"/>
  <c r="AO68" i="47"/>
  <c r="AO70" i="47"/>
  <c r="AO74" i="47"/>
  <c r="P60" i="47"/>
  <c r="DC87" i="57"/>
  <c r="D86" i="63"/>
  <c r="CC88" i="69"/>
  <c r="Y62" i="71"/>
  <c r="Y63" i="71"/>
  <c r="Y58" i="71"/>
  <c r="CG95" i="65"/>
  <c r="CG90" i="65"/>
  <c r="CG93" i="65"/>
  <c r="CG87" i="65"/>
  <c r="CG88" i="65"/>
  <c r="CG94" i="65"/>
  <c r="CG91" i="65"/>
  <c r="CG84" i="65"/>
  <c r="CG83" i="65"/>
  <c r="AW52" i="47"/>
  <c r="AO52" i="47"/>
  <c r="AO74" i="41"/>
  <c r="L36" i="41"/>
  <c r="L40" i="41"/>
  <c r="L59" i="41"/>
  <c r="L57" i="41"/>
  <c r="AO52" i="41"/>
  <c r="AO71" i="41"/>
  <c r="L68" i="41"/>
  <c r="AW65" i="41"/>
  <c r="L63" i="41"/>
  <c r="AO70" i="41"/>
  <c r="AO67" i="41"/>
  <c r="AW62" i="41"/>
  <c r="AW69" i="41"/>
  <c r="L66" i="41"/>
  <c r="AW63" i="41"/>
  <c r="AW51" i="41"/>
  <c r="AO61" i="41"/>
  <c r="L62" i="41"/>
  <c r="L43" i="41"/>
  <c r="L61" i="41"/>
  <c r="AW58" i="41"/>
  <c r="AW56" i="41"/>
  <c r="AW55" i="41"/>
  <c r="AO54" i="41"/>
  <c r="P94" i="43"/>
  <c r="P89" i="43"/>
  <c r="CG89" i="43"/>
  <c r="CG87" i="43"/>
  <c r="CG85" i="43"/>
  <c r="CP83" i="43"/>
  <c r="D36" i="43"/>
  <c r="D57" i="43"/>
  <c r="BE55" i="43"/>
  <c r="AK52" i="43"/>
  <c r="D41" i="43"/>
  <c r="D62" i="43"/>
  <c r="BE54" i="43"/>
  <c r="BE52" i="43"/>
  <c r="D37" i="43"/>
  <c r="AO64" i="47"/>
  <c r="AO62" i="47"/>
  <c r="AO60" i="47"/>
  <c r="AW54" i="47"/>
  <c r="AO51" i="47"/>
  <c r="AW63" i="47"/>
  <c r="L62" i="47"/>
  <c r="BA60" i="47"/>
  <c r="AO57" i="47"/>
  <c r="AW68" i="47"/>
  <c r="AO71" i="47"/>
  <c r="AO75" i="47"/>
  <c r="DC90" i="57"/>
  <c r="AB36" i="63"/>
  <c r="D42" i="63"/>
  <c r="CG92" i="65"/>
  <c r="BT86" i="57"/>
  <c r="BT97" i="57"/>
  <c r="BP95" i="57"/>
  <c r="CU84" i="51"/>
  <c r="CU97" i="41"/>
  <c r="DC90" i="41"/>
  <c r="CG88" i="61"/>
  <c r="BC85" i="43"/>
  <c r="CG87" i="61"/>
  <c r="P59" i="69"/>
  <c r="CG92" i="71"/>
  <c r="AW53" i="47"/>
  <c r="AW70" i="47"/>
  <c r="BG86" i="41"/>
  <c r="CU99" i="47"/>
  <c r="CL101" i="73"/>
  <c r="CL99" i="73"/>
  <c r="CG93" i="47"/>
  <c r="BA55" i="45"/>
  <c r="BT95" i="43"/>
  <c r="AG93" i="43"/>
  <c r="AG91" i="43"/>
  <c r="CC91" i="61"/>
  <c r="AX86" i="61"/>
  <c r="BY99" i="63"/>
  <c r="CY94" i="63"/>
  <c r="D97" i="63"/>
  <c r="H96" i="63"/>
  <c r="BY90" i="63"/>
  <c r="BY88" i="63"/>
  <c r="D88" i="63"/>
  <c r="AN37" i="63"/>
  <c r="AB46" i="63"/>
  <c r="AN38" i="63"/>
  <c r="AB96" i="41"/>
  <c r="BG93" i="41"/>
  <c r="BG90" i="41"/>
  <c r="AX97" i="41"/>
  <c r="AG100" i="43"/>
  <c r="CU100" i="45"/>
  <c r="BK91" i="45"/>
  <c r="CU92" i="45"/>
  <c r="P57" i="45"/>
  <c r="BA53" i="45"/>
  <c r="CU98" i="47"/>
  <c r="L90" i="47"/>
  <c r="AO90" i="47"/>
  <c r="CC86" i="61"/>
  <c r="BY100" i="63"/>
  <c r="AN40" i="57"/>
  <c r="AF40" i="57"/>
  <c r="X99" i="41"/>
  <c r="X95" i="41"/>
  <c r="BG87" i="41"/>
  <c r="BP100" i="43"/>
  <c r="BP95" i="43"/>
  <c r="BP88" i="43"/>
  <c r="L53" i="45"/>
  <c r="AX95" i="61"/>
  <c r="D103" i="63"/>
  <c r="H93" i="63"/>
  <c r="AB39" i="63"/>
  <c r="AB44" i="63"/>
  <c r="AK66" i="41"/>
  <c r="AK64" i="41"/>
  <c r="AK60" i="41"/>
  <c r="AK58" i="41"/>
  <c r="P56" i="41"/>
  <c r="AK52" i="41"/>
  <c r="X39" i="41"/>
  <c r="CY94" i="43"/>
  <c r="CY88" i="43"/>
  <c r="CY86" i="43"/>
  <c r="CY90" i="43"/>
  <c r="CC84" i="43"/>
  <c r="L51" i="43"/>
  <c r="AS59" i="43"/>
  <c r="AS57" i="43"/>
  <c r="AS58" i="43"/>
  <c r="L43" i="43"/>
  <c r="L59" i="47"/>
  <c r="BA57" i="47"/>
  <c r="AG59" i="47"/>
  <c r="L57" i="47"/>
  <c r="L67" i="47"/>
  <c r="BA54" i="47"/>
  <c r="CP95" i="49"/>
  <c r="CL101" i="49"/>
  <c r="CL95" i="49"/>
  <c r="CL88" i="49"/>
  <c r="CP96" i="49"/>
  <c r="CP86" i="49"/>
  <c r="CY87" i="51"/>
  <c r="AK61" i="57"/>
  <c r="BY91" i="61"/>
  <c r="AT94" i="65"/>
  <c r="AT88" i="65"/>
  <c r="BG87" i="65"/>
  <c r="AO85" i="65"/>
  <c r="D58" i="65"/>
  <c r="D57" i="65"/>
  <c r="D56" i="67"/>
  <c r="X100" i="69"/>
  <c r="X88" i="69"/>
  <c r="BA58" i="71"/>
  <c r="AO84" i="73"/>
  <c r="T53" i="73"/>
  <c r="AC54" i="73"/>
  <c r="AK62" i="41"/>
  <c r="X36" i="41"/>
  <c r="AK61" i="41"/>
  <c r="P58" i="41"/>
  <c r="DC94" i="43"/>
  <c r="DC93" i="43"/>
  <c r="CY91" i="43"/>
  <c r="CY89" i="43"/>
  <c r="CY84" i="43"/>
  <c r="AS62" i="43"/>
  <c r="L68" i="43"/>
  <c r="L65" i="43"/>
  <c r="H51" i="43"/>
  <c r="L36" i="43"/>
  <c r="L61" i="43"/>
  <c r="L55" i="43"/>
  <c r="L54" i="43"/>
  <c r="L42" i="43"/>
  <c r="L60" i="43"/>
  <c r="L53" i="43"/>
  <c r="H52" i="43"/>
  <c r="P53" i="45"/>
  <c r="BA61" i="47"/>
  <c r="L56" i="47"/>
  <c r="L55" i="47"/>
  <c r="BA51" i="47"/>
  <c r="AG51" i="47"/>
  <c r="L66" i="47"/>
  <c r="L64" i="47"/>
  <c r="BA62" i="47"/>
  <c r="L60" i="47"/>
  <c r="BA58" i="47"/>
  <c r="L68" i="47"/>
  <c r="BA53" i="47"/>
  <c r="BA55" i="47"/>
  <c r="AS54" i="47"/>
  <c r="CL100" i="49"/>
  <c r="CL99" i="49"/>
  <c r="CL94" i="49"/>
  <c r="CL93" i="49"/>
  <c r="CP92" i="49"/>
  <c r="CL84" i="49"/>
  <c r="CY88" i="51"/>
  <c r="CY84" i="51"/>
  <c r="CU92" i="55"/>
  <c r="BY99" i="61"/>
  <c r="AX95" i="65"/>
  <c r="AO92" i="65"/>
  <c r="BG94" i="65"/>
  <c r="AX93" i="65"/>
  <c r="AX84" i="65"/>
  <c r="D60" i="65"/>
  <c r="D53" i="65"/>
  <c r="D59" i="67"/>
  <c r="AB96" i="69"/>
  <c r="X93" i="69"/>
  <c r="X87" i="69"/>
  <c r="X85" i="69"/>
  <c r="AB84" i="69"/>
  <c r="BH57" i="67"/>
  <c r="BI57" i="67" s="1"/>
  <c r="AK51" i="41"/>
  <c r="BT97" i="41"/>
  <c r="AT85" i="41"/>
  <c r="AK63" i="41"/>
  <c r="AK54" i="41"/>
  <c r="AK53" i="41"/>
  <c r="CY93" i="43"/>
  <c r="CC89" i="43"/>
  <c r="CY87" i="43"/>
  <c r="CY92" i="43"/>
  <c r="CC86" i="43"/>
  <c r="BP85" i="43"/>
  <c r="CY83" i="43"/>
  <c r="L67" i="43"/>
  <c r="L59" i="43"/>
  <c r="L57" i="43"/>
  <c r="L58" i="43"/>
  <c r="L56" i="43"/>
  <c r="L41" i="43"/>
  <c r="L38" i="43"/>
  <c r="AG89" i="45"/>
  <c r="BY92" i="47"/>
  <c r="L65" i="47"/>
  <c r="L63" i="47"/>
  <c r="BA59" i="47"/>
  <c r="BA56" i="47"/>
  <c r="AS56" i="47"/>
  <c r="CP94" i="49"/>
  <c r="CL85" i="49"/>
  <c r="CP84" i="49"/>
  <c r="CU95" i="55"/>
  <c r="AW58" i="61"/>
  <c r="AO93" i="65"/>
  <c r="CU97" i="71"/>
  <c r="DC83" i="43"/>
  <c r="CL83" i="71"/>
  <c r="CL99" i="71"/>
  <c r="CP84" i="71"/>
  <c r="CP92" i="71"/>
  <c r="CL88" i="71"/>
  <c r="CP84" i="57"/>
  <c r="CL83" i="57"/>
  <c r="CL86" i="57"/>
  <c r="CP92" i="57"/>
  <c r="CP94" i="57"/>
  <c r="CL84" i="57"/>
  <c r="CP83" i="57"/>
  <c r="CL85" i="57"/>
  <c r="CL93" i="57"/>
  <c r="CL94" i="57"/>
  <c r="CP95" i="57"/>
  <c r="CP85" i="57"/>
  <c r="CL88" i="57"/>
  <c r="CP93" i="57"/>
  <c r="CP96" i="57"/>
  <c r="CL100" i="57"/>
  <c r="CL99" i="57"/>
  <c r="AG57" i="41"/>
  <c r="CU96" i="43"/>
  <c r="CU92" i="43"/>
  <c r="CU90" i="43"/>
  <c r="CU91" i="43"/>
  <c r="CU87" i="43"/>
  <c r="Y64" i="43"/>
  <c r="Y62" i="43"/>
  <c r="AG51" i="43"/>
  <c r="Y57" i="43"/>
  <c r="AG55" i="43"/>
  <c r="AS54" i="43"/>
  <c r="BA52" i="43"/>
  <c r="T52" i="43"/>
  <c r="AG56" i="43"/>
  <c r="AS55" i="43"/>
  <c r="AG54" i="43"/>
  <c r="CL100" i="45"/>
  <c r="D98" i="45"/>
  <c r="CL101" i="45"/>
  <c r="H93" i="45"/>
  <c r="CL95" i="45"/>
  <c r="H85" i="45"/>
  <c r="CP84" i="45"/>
  <c r="H83" i="45"/>
  <c r="CL86" i="45"/>
  <c r="CP86" i="45"/>
  <c r="H86" i="45"/>
  <c r="AB45" i="45"/>
  <c r="AB40" i="45"/>
  <c r="AF38" i="45"/>
  <c r="AF36" i="45"/>
  <c r="AF37" i="45"/>
  <c r="AF39" i="45"/>
  <c r="CL87" i="57"/>
  <c r="CC89" i="65"/>
  <c r="AR37" i="49"/>
  <c r="AR38" i="49"/>
  <c r="BG83" i="63"/>
  <c r="BG94" i="63"/>
  <c r="BG92" i="63"/>
  <c r="AK83" i="63"/>
  <c r="AK87" i="63"/>
  <c r="P83" i="63"/>
  <c r="P95" i="63"/>
  <c r="P88" i="63"/>
  <c r="CG85" i="63"/>
  <c r="CG88" i="63"/>
  <c r="CG90" i="63"/>
  <c r="CG93" i="63"/>
  <c r="CG91" i="63"/>
  <c r="BT85" i="63"/>
  <c r="BP89" i="63"/>
  <c r="BT94" i="63"/>
  <c r="BC101" i="51"/>
  <c r="BC95" i="51"/>
  <c r="BC88" i="51"/>
  <c r="BC91" i="51"/>
  <c r="BP93" i="51"/>
  <c r="BP94" i="51"/>
  <c r="L69" i="53"/>
  <c r="L68" i="53"/>
  <c r="L66" i="53"/>
  <c r="L65" i="53"/>
  <c r="L51" i="53"/>
  <c r="T55" i="55"/>
  <c r="T52" i="55"/>
  <c r="T51" i="55"/>
  <c r="T53" i="55"/>
  <c r="T54" i="55"/>
  <c r="H63" i="55"/>
  <c r="H55" i="55"/>
  <c r="H62" i="55"/>
  <c r="H53" i="55"/>
  <c r="BA63" i="55"/>
  <c r="BA57" i="55"/>
  <c r="BA59" i="55"/>
  <c r="BA58" i="55"/>
  <c r="BA56" i="55"/>
  <c r="BA53" i="55"/>
  <c r="L69" i="55"/>
  <c r="L62" i="55"/>
  <c r="L67" i="55"/>
  <c r="L60" i="55"/>
  <c r="L51" i="55"/>
  <c r="L66" i="55"/>
  <c r="L68" i="55"/>
  <c r="AC57" i="55"/>
  <c r="AC56" i="55"/>
  <c r="AC52" i="55"/>
  <c r="AC51" i="55"/>
  <c r="AC54" i="55"/>
  <c r="AC55" i="55"/>
  <c r="AK67" i="57"/>
  <c r="AK58" i="57"/>
  <c r="AK62" i="57"/>
  <c r="AK52" i="57"/>
  <c r="AK66" i="57"/>
  <c r="AK51" i="57"/>
  <c r="AK57" i="57"/>
  <c r="AK60" i="57"/>
  <c r="AK55" i="57"/>
  <c r="AK63" i="57"/>
  <c r="AK65" i="57"/>
  <c r="AO95" i="57"/>
  <c r="AO86" i="57"/>
  <c r="H59" i="59"/>
  <c r="H55" i="59"/>
  <c r="Y65" i="59"/>
  <c r="Y55" i="59"/>
  <c r="Y60" i="59"/>
  <c r="Y63" i="59"/>
  <c r="Y58" i="59"/>
  <c r="Y59" i="59"/>
  <c r="Y57" i="59"/>
  <c r="Y66" i="59"/>
  <c r="Y61" i="59"/>
  <c r="Y62" i="59"/>
  <c r="T95" i="59"/>
  <c r="T85" i="59"/>
  <c r="T93" i="59"/>
  <c r="L36" i="61"/>
  <c r="L38" i="61"/>
  <c r="L42" i="61"/>
  <c r="AO75" i="61"/>
  <c r="AW56" i="61"/>
  <c r="AW60" i="61"/>
  <c r="AO59" i="61"/>
  <c r="AW63" i="61"/>
  <c r="AO66" i="61"/>
  <c r="AO52" i="61"/>
  <c r="AO55" i="61"/>
  <c r="AW57" i="61"/>
  <c r="AW67" i="61"/>
  <c r="AW62" i="61"/>
  <c r="AW68" i="61"/>
  <c r="AW61" i="61"/>
  <c r="AW69" i="61"/>
  <c r="AO70" i="61"/>
  <c r="P60" i="61"/>
  <c r="P57" i="61"/>
  <c r="P51" i="61"/>
  <c r="P53" i="61"/>
  <c r="L69" i="61"/>
  <c r="L55" i="61"/>
  <c r="L59" i="61"/>
  <c r="L54" i="61"/>
  <c r="L61" i="61"/>
  <c r="L60" i="61"/>
  <c r="L64" i="61"/>
  <c r="L56" i="61"/>
  <c r="D42" i="61"/>
  <c r="D37" i="61"/>
  <c r="D41" i="61"/>
  <c r="BK93" i="65"/>
  <c r="BK84" i="65"/>
  <c r="BK90" i="65"/>
  <c r="X89" i="71"/>
  <c r="AB85" i="71"/>
  <c r="X94" i="71"/>
  <c r="X84" i="71"/>
  <c r="BY101" i="69"/>
  <c r="BY90" i="69"/>
  <c r="BY97" i="69"/>
  <c r="DC95" i="51"/>
  <c r="DC86" i="51"/>
  <c r="DC87" i="51"/>
  <c r="DC90" i="51"/>
  <c r="DC83" i="51"/>
  <c r="DC91" i="51"/>
  <c r="DC85" i="51"/>
  <c r="DC84" i="51"/>
  <c r="DC88" i="51"/>
  <c r="DC89" i="51"/>
  <c r="DC92" i="51"/>
  <c r="CP83" i="49"/>
  <c r="CL83" i="49"/>
  <c r="CP85" i="49"/>
  <c r="CL87" i="49"/>
  <c r="L53" i="47"/>
  <c r="L54" i="47"/>
  <c r="AS51" i="41"/>
  <c r="AC51" i="41"/>
  <c r="AR36" i="41"/>
  <c r="AS60" i="41"/>
  <c r="AC55" i="41"/>
  <c r="AC54" i="41"/>
  <c r="AS53" i="41"/>
  <c r="AS59" i="41"/>
  <c r="AG56" i="41"/>
  <c r="CU98" i="43"/>
  <c r="CU95" i="43"/>
  <c r="CU94" i="43"/>
  <c r="BT93" i="43"/>
  <c r="T90" i="43"/>
  <c r="X87" i="43"/>
  <c r="BC91" i="43"/>
  <c r="AG90" i="43"/>
  <c r="CU88" i="43"/>
  <c r="CU84" i="43"/>
  <c r="Y65" i="43"/>
  <c r="AG58" i="43"/>
  <c r="Y55" i="43"/>
  <c r="AS52" i="43"/>
  <c r="Y61" i="43"/>
  <c r="AG57" i="43"/>
  <c r="Y56" i="43"/>
  <c r="Y54" i="43"/>
  <c r="AG52" i="43"/>
  <c r="L97" i="45"/>
  <c r="H95" i="45"/>
  <c r="L100" i="45"/>
  <c r="CU97" i="45"/>
  <c r="H94" i="45"/>
  <c r="CP96" i="45"/>
  <c r="AK91" i="45"/>
  <c r="CL93" i="45"/>
  <c r="H96" i="45"/>
  <c r="AK90" i="45"/>
  <c r="CP85" i="45"/>
  <c r="D85" i="45"/>
  <c r="CL83" i="45"/>
  <c r="CL89" i="45"/>
  <c r="D84" i="45"/>
  <c r="L56" i="45"/>
  <c r="AB41" i="45"/>
  <c r="AJ38" i="45"/>
  <c r="L57" i="45"/>
  <c r="L55" i="45"/>
  <c r="D53" i="45"/>
  <c r="AB43" i="45"/>
  <c r="AB36" i="45"/>
  <c r="AJ37" i="45"/>
  <c r="AJ39" i="45"/>
  <c r="BK94" i="47"/>
  <c r="CG91" i="47"/>
  <c r="BC92" i="47"/>
  <c r="BY96" i="49"/>
  <c r="BC86" i="51"/>
  <c r="BP85" i="55"/>
  <c r="BP87" i="55"/>
  <c r="AK64" i="57"/>
  <c r="Y64" i="59"/>
  <c r="BE57" i="59"/>
  <c r="AO73" i="61"/>
  <c r="AO74" i="61"/>
  <c r="AW51" i="61"/>
  <c r="AO53" i="61"/>
  <c r="BG93" i="63"/>
  <c r="BY96" i="69"/>
  <c r="BP87" i="65"/>
  <c r="BT95" i="65"/>
  <c r="CC95" i="65"/>
  <c r="CC84" i="65"/>
  <c r="CC85" i="65"/>
  <c r="CC92" i="65"/>
  <c r="CC91" i="65"/>
  <c r="CC87" i="65"/>
  <c r="CC88" i="65"/>
  <c r="CC83" i="65"/>
  <c r="CC93" i="65"/>
  <c r="AG51" i="41"/>
  <c r="AC56" i="41"/>
  <c r="AS52" i="41"/>
  <c r="BE55" i="41"/>
  <c r="BE53" i="41"/>
  <c r="BE52" i="41"/>
  <c r="AR38" i="41"/>
  <c r="L100" i="41"/>
  <c r="BC95" i="41"/>
  <c r="AK94" i="41"/>
  <c r="AK92" i="41"/>
  <c r="DC94" i="41"/>
  <c r="CP92" i="41"/>
  <c r="AK91" i="41"/>
  <c r="BE51" i="41"/>
  <c r="AS56" i="41"/>
  <c r="AC52" i="41"/>
  <c r="BE56" i="41"/>
  <c r="AG54" i="41"/>
  <c r="CU100" i="43"/>
  <c r="BC98" i="43"/>
  <c r="P86" i="43"/>
  <c r="CU89" i="43"/>
  <c r="CU83" i="43"/>
  <c r="Y63" i="43"/>
  <c r="AS51" i="43"/>
  <c r="Y51" i="43"/>
  <c r="Y60" i="43"/>
  <c r="Y59" i="43"/>
  <c r="AG53" i="43"/>
  <c r="AG59" i="43"/>
  <c r="Y58" i="43"/>
  <c r="AS53" i="43"/>
  <c r="Y52" i="43"/>
  <c r="D104" i="45"/>
  <c r="D96" i="45"/>
  <c r="CP94" i="45"/>
  <c r="CL99" i="45"/>
  <c r="D97" i="45"/>
  <c r="CP93" i="45"/>
  <c r="CP92" i="45"/>
  <c r="BK89" i="45"/>
  <c r="H92" i="45"/>
  <c r="D88" i="45"/>
  <c r="AK87" i="45"/>
  <c r="CL85" i="45"/>
  <c r="AB38" i="45"/>
  <c r="D55" i="45"/>
  <c r="AB42" i="45"/>
  <c r="AN36" i="45"/>
  <c r="AJ40" i="45"/>
  <c r="AN37" i="45"/>
  <c r="CU96" i="47"/>
  <c r="CU95" i="49"/>
  <c r="AR36" i="49"/>
  <c r="AR39" i="49"/>
  <c r="AG101" i="51"/>
  <c r="AG86" i="51"/>
  <c r="AT89" i="51"/>
  <c r="AX95" i="51"/>
  <c r="L67" i="53"/>
  <c r="L64" i="53"/>
  <c r="AR39" i="53"/>
  <c r="BA60" i="55"/>
  <c r="H52" i="55"/>
  <c r="CL101" i="57"/>
  <c r="AK53" i="57"/>
  <c r="AK54" i="57"/>
  <c r="L41" i="61"/>
  <c r="BT93" i="63"/>
  <c r="BG87" i="63"/>
  <c r="CC86" i="65"/>
  <c r="BP83" i="73"/>
  <c r="BP100" i="73"/>
  <c r="BT95" i="73"/>
  <c r="X38" i="65"/>
  <c r="X39" i="65"/>
  <c r="P60" i="65"/>
  <c r="P57" i="65"/>
  <c r="P52" i="65"/>
  <c r="P51" i="65"/>
  <c r="P59" i="65"/>
  <c r="P56" i="65"/>
  <c r="L55" i="67"/>
  <c r="L68" i="67"/>
  <c r="L67" i="67"/>
  <c r="L65" i="67"/>
  <c r="L63" i="67"/>
  <c r="AO95" i="69"/>
  <c r="AO85" i="69"/>
  <c r="AO88" i="69"/>
  <c r="AO90" i="69"/>
  <c r="AO83" i="69"/>
  <c r="AO89" i="69"/>
  <c r="AO86" i="69"/>
  <c r="AO91" i="69"/>
  <c r="AO92" i="69"/>
  <c r="AO94" i="69"/>
  <c r="CG95" i="69"/>
  <c r="CG83" i="69"/>
  <c r="CG91" i="69"/>
  <c r="CG92" i="69"/>
  <c r="CG84" i="69"/>
  <c r="CG85" i="69"/>
  <c r="CG87" i="69"/>
  <c r="CG89" i="69"/>
  <c r="CG88" i="69"/>
  <c r="CG90" i="69"/>
  <c r="CG93" i="69"/>
  <c r="CC95" i="69"/>
  <c r="CC84" i="69"/>
  <c r="CC86" i="69"/>
  <c r="CC91" i="69"/>
  <c r="CC92" i="69"/>
  <c r="CC93" i="69"/>
  <c r="CC94" i="69"/>
  <c r="CC87" i="69"/>
  <c r="CC89" i="69"/>
  <c r="H63" i="71"/>
  <c r="H56" i="71"/>
  <c r="H57" i="71"/>
  <c r="H58" i="71"/>
  <c r="H60" i="71"/>
  <c r="H51" i="71"/>
  <c r="H59" i="71"/>
  <c r="Y66" i="71"/>
  <c r="Y59" i="71"/>
  <c r="Y51" i="71"/>
  <c r="Y55" i="71"/>
  <c r="Y60" i="71"/>
  <c r="Y61" i="71"/>
  <c r="Y64" i="71"/>
  <c r="Y57" i="71"/>
  <c r="Y56" i="71"/>
  <c r="Y65" i="71"/>
  <c r="BP84" i="71"/>
  <c r="BP86" i="71"/>
  <c r="BT93" i="71"/>
  <c r="BT94" i="71"/>
  <c r="BP99" i="71"/>
  <c r="BP87" i="71"/>
  <c r="BT85" i="71"/>
  <c r="BP94" i="71"/>
  <c r="BP88" i="71"/>
  <c r="BT95" i="71"/>
  <c r="BP89" i="71"/>
  <c r="BP83" i="71"/>
  <c r="BT96" i="71"/>
  <c r="BT86" i="71"/>
  <c r="AR39" i="73"/>
  <c r="AR36" i="73"/>
  <c r="AR37" i="73"/>
  <c r="X38" i="73"/>
  <c r="X36" i="73"/>
  <c r="X39" i="73"/>
  <c r="BP95" i="71"/>
  <c r="BA60" i="71"/>
  <c r="BP101" i="71"/>
  <c r="BT97" i="71"/>
  <c r="BP101" i="73"/>
  <c r="CL95" i="57"/>
  <c r="L89" i="43"/>
  <c r="BC87" i="47"/>
  <c r="BC88" i="47"/>
  <c r="BC91" i="47"/>
  <c r="BC94" i="47"/>
  <c r="BC93" i="47"/>
  <c r="BC96" i="47"/>
  <c r="BC99" i="47"/>
  <c r="BC98" i="47"/>
  <c r="BC100" i="47"/>
  <c r="BC97" i="47"/>
  <c r="DC90" i="49"/>
  <c r="DC94" i="49"/>
  <c r="CC90" i="49"/>
  <c r="CC89" i="49"/>
  <c r="CC88" i="49"/>
  <c r="CU101" i="57"/>
  <c r="CU89" i="57"/>
  <c r="CU99" i="57"/>
  <c r="CU95" i="57"/>
  <c r="CU97" i="57"/>
  <c r="CU100" i="57"/>
  <c r="CU86" i="57"/>
  <c r="CU92" i="57"/>
  <c r="CU83" i="57"/>
  <c r="CU84" i="57"/>
  <c r="CU88" i="57"/>
  <c r="CU85" i="57"/>
  <c r="CU90" i="57"/>
  <c r="CU93" i="57"/>
  <c r="CU96" i="57"/>
  <c r="CU98" i="57"/>
  <c r="CL89" i="65"/>
  <c r="CL84" i="65"/>
  <c r="CL93" i="65"/>
  <c r="CL94" i="65"/>
  <c r="CP94" i="65"/>
  <c r="CP95" i="65"/>
  <c r="CP83" i="65"/>
  <c r="CL87" i="65"/>
  <c r="CL83" i="65"/>
  <c r="CP85" i="65"/>
  <c r="CL86" i="65"/>
  <c r="CL85" i="65"/>
  <c r="CP93" i="65"/>
  <c r="CL99" i="65"/>
  <c r="CP92" i="65"/>
  <c r="CL88" i="65"/>
  <c r="CP84" i="65"/>
  <c r="CL100" i="65"/>
  <c r="CY95" i="65"/>
  <c r="CY85" i="65"/>
  <c r="CY92" i="65"/>
  <c r="CY90" i="65"/>
  <c r="CY88" i="65"/>
  <c r="CY89" i="65"/>
  <c r="CY93" i="65"/>
  <c r="CY84" i="65"/>
  <c r="CY86" i="65"/>
  <c r="CY87" i="65"/>
  <c r="CY83" i="65"/>
  <c r="CY91" i="65"/>
  <c r="BT83" i="49"/>
  <c r="BP83" i="49"/>
  <c r="BT84" i="49"/>
  <c r="BT85" i="49"/>
  <c r="BP93" i="49"/>
  <c r="BP94" i="49"/>
  <c r="BT95" i="49"/>
  <c r="BT96" i="49"/>
  <c r="BP100" i="49"/>
  <c r="BP85" i="49"/>
  <c r="BP86" i="49"/>
  <c r="BP84" i="49"/>
  <c r="BP88" i="49"/>
  <c r="BP99" i="49"/>
  <c r="BP89" i="49"/>
  <c r="BT93" i="49"/>
  <c r="X38" i="47"/>
  <c r="X39" i="47"/>
  <c r="X36" i="47"/>
  <c r="AX95" i="41"/>
  <c r="AT88" i="41"/>
  <c r="BK85" i="41"/>
  <c r="CG90" i="41"/>
  <c r="Y64" i="41"/>
  <c r="Y63" i="41"/>
  <c r="T51" i="41"/>
  <c r="T54" i="41"/>
  <c r="Y60" i="41"/>
  <c r="Y59" i="41"/>
  <c r="Y56" i="41"/>
  <c r="Y53" i="41"/>
  <c r="L96" i="43"/>
  <c r="X88" i="43"/>
  <c r="AO72" i="43"/>
  <c r="AW66" i="43"/>
  <c r="AW63" i="43"/>
  <c r="AO69" i="43"/>
  <c r="AO60" i="43"/>
  <c r="AW58" i="43"/>
  <c r="AW59" i="43"/>
  <c r="AO57" i="43"/>
  <c r="AO54" i="43"/>
  <c r="CG91" i="45"/>
  <c r="CG88" i="45"/>
  <c r="CG92" i="45"/>
  <c r="BG87" i="45"/>
  <c r="BG93" i="45"/>
  <c r="BY97" i="47"/>
  <c r="X37" i="47"/>
  <c r="BT85" i="53"/>
  <c r="BP101" i="53"/>
  <c r="CU87" i="57"/>
  <c r="CY87" i="61"/>
  <c r="CY89" i="61"/>
  <c r="BP83" i="61"/>
  <c r="BP100" i="61"/>
  <c r="BT85" i="61"/>
  <c r="BP99" i="61"/>
  <c r="CU83" i="61"/>
  <c r="CU86" i="61"/>
  <c r="CY94" i="65"/>
  <c r="BY83" i="55"/>
  <c r="BY96" i="55"/>
  <c r="Y66" i="55"/>
  <c r="Y60" i="55"/>
  <c r="AN40" i="55"/>
  <c r="AJ37" i="55"/>
  <c r="D63" i="55"/>
  <c r="D55" i="55"/>
  <c r="X37" i="55"/>
  <c r="X38" i="55"/>
  <c r="T95" i="57"/>
  <c r="T88" i="57"/>
  <c r="T91" i="57"/>
  <c r="AK95" i="57"/>
  <c r="AK92" i="57"/>
  <c r="AK87" i="57"/>
  <c r="AK88" i="57"/>
  <c r="BK95" i="57"/>
  <c r="BK88" i="57"/>
  <c r="BK90" i="57"/>
  <c r="BK93" i="57"/>
  <c r="BK87" i="57"/>
  <c r="BK91" i="57"/>
  <c r="BK86" i="57"/>
  <c r="BK89" i="57"/>
  <c r="BK85" i="57"/>
  <c r="AG101" i="57"/>
  <c r="AG85" i="57"/>
  <c r="AG89" i="57"/>
  <c r="AG91" i="57"/>
  <c r="AG93" i="57"/>
  <c r="AG86" i="57"/>
  <c r="AG92" i="57"/>
  <c r="AG99" i="57"/>
  <c r="AG100" i="57"/>
  <c r="AG83" i="57"/>
  <c r="AG88" i="57"/>
  <c r="AG90" i="57"/>
  <c r="AG94" i="57"/>
  <c r="P59" i="59"/>
  <c r="P57" i="59"/>
  <c r="P51" i="59"/>
  <c r="P58" i="59"/>
  <c r="AT101" i="41"/>
  <c r="BT96" i="41"/>
  <c r="P94" i="41"/>
  <c r="CG91" i="41"/>
  <c r="CY86" i="41"/>
  <c r="Y65" i="41"/>
  <c r="T52" i="41"/>
  <c r="Y54" i="41"/>
  <c r="X99" i="43"/>
  <c r="AT95" i="43"/>
  <c r="BG94" i="43"/>
  <c r="X93" i="43"/>
  <c r="AO68" i="43"/>
  <c r="AO73" i="43"/>
  <c r="AW53" i="43"/>
  <c r="AG92" i="45"/>
  <c r="AG87" i="45"/>
  <c r="CY86" i="45"/>
  <c r="CY89" i="45"/>
  <c r="P87" i="45"/>
  <c r="P91" i="45"/>
  <c r="AK54" i="45"/>
  <c r="L99" i="47"/>
  <c r="L96" i="47"/>
  <c r="BP87" i="49"/>
  <c r="AG98" i="57"/>
  <c r="AG97" i="57"/>
  <c r="CU91" i="57"/>
  <c r="BK83" i="57"/>
  <c r="BY98" i="65"/>
  <c r="AK55" i="45"/>
  <c r="AK53" i="45"/>
  <c r="AK52" i="45"/>
  <c r="AK57" i="45"/>
  <c r="L88" i="43"/>
  <c r="CU88" i="47"/>
  <c r="CU89" i="47"/>
  <c r="CU92" i="47"/>
  <c r="CU95" i="47"/>
  <c r="CU93" i="47"/>
  <c r="CU94" i="47"/>
  <c r="BY88" i="47"/>
  <c r="BY90" i="47"/>
  <c r="BY95" i="47"/>
  <c r="BY96" i="47"/>
  <c r="BY98" i="47"/>
  <c r="BY99" i="47"/>
  <c r="AG88" i="47"/>
  <c r="AG96" i="47"/>
  <c r="AG99" i="47"/>
  <c r="AG92" i="47"/>
  <c r="AG100" i="47"/>
  <c r="AG95" i="47"/>
  <c r="AG97" i="47"/>
  <c r="AG98" i="47"/>
  <c r="AG87" i="47"/>
  <c r="AG89" i="47"/>
  <c r="AG93" i="47"/>
  <c r="AG91" i="47"/>
  <c r="L87" i="47"/>
  <c r="L100" i="47"/>
  <c r="L97" i="47"/>
  <c r="L89" i="47"/>
  <c r="L93" i="47"/>
  <c r="L98" i="47"/>
  <c r="L94" i="47"/>
  <c r="BC90" i="49"/>
  <c r="BC98" i="49"/>
  <c r="BY101" i="65"/>
  <c r="BY83" i="65"/>
  <c r="BY85" i="65"/>
  <c r="BY90" i="65"/>
  <c r="BY93" i="65"/>
  <c r="BY84" i="65"/>
  <c r="BY88" i="65"/>
  <c r="BY94" i="65"/>
  <c r="BY96" i="65"/>
  <c r="BY91" i="65"/>
  <c r="BY86" i="65"/>
  <c r="BY87" i="65"/>
  <c r="BY92" i="65"/>
  <c r="BY100" i="65"/>
  <c r="BY95" i="65"/>
  <c r="BY97" i="65"/>
  <c r="BY99" i="65"/>
  <c r="CU101" i="65"/>
  <c r="CU84" i="65"/>
  <c r="CU85" i="65"/>
  <c r="CU88" i="65"/>
  <c r="CU87" i="65"/>
  <c r="CU95" i="65"/>
  <c r="CU89" i="65"/>
  <c r="CU83" i="65"/>
  <c r="CU91" i="65"/>
  <c r="CU86" i="65"/>
  <c r="CU93" i="65"/>
  <c r="CU100" i="65"/>
  <c r="CU99" i="65"/>
  <c r="CU98" i="65"/>
  <c r="CU97" i="65"/>
  <c r="Y56" i="47"/>
  <c r="Y52" i="47"/>
  <c r="Y54" i="47"/>
  <c r="Y58" i="47"/>
  <c r="Y65" i="47"/>
  <c r="Y55" i="47"/>
  <c r="Y61" i="47"/>
  <c r="Y63" i="47"/>
  <c r="Y51" i="47"/>
  <c r="Y59" i="47"/>
  <c r="Y62" i="47"/>
  <c r="AO75" i="43"/>
  <c r="AW54" i="43"/>
  <c r="AW60" i="43"/>
  <c r="AO51" i="43"/>
  <c r="AO67" i="43"/>
  <c r="AO70" i="43"/>
  <c r="AW52" i="43"/>
  <c r="AW56" i="43"/>
  <c r="AW57" i="43"/>
  <c r="AO59" i="43"/>
  <c r="AW61" i="43"/>
  <c r="AO53" i="43"/>
  <c r="AO55" i="43"/>
  <c r="AO58" i="43"/>
  <c r="AW51" i="43"/>
  <c r="AW62" i="43"/>
  <c r="AO64" i="43"/>
  <c r="AO66" i="43"/>
  <c r="AW68" i="43"/>
  <c r="BA54" i="45"/>
  <c r="BA52" i="45"/>
  <c r="T93" i="47"/>
  <c r="T92" i="47"/>
  <c r="BP101" i="49"/>
  <c r="X101" i="51"/>
  <c r="AT87" i="61"/>
  <c r="CL95" i="65"/>
  <c r="AT89" i="63"/>
  <c r="AT84" i="63"/>
  <c r="AT94" i="63"/>
  <c r="AX93" i="63"/>
  <c r="AX96" i="63"/>
  <c r="D89" i="63"/>
  <c r="D102" i="63"/>
  <c r="D84" i="63"/>
  <c r="AB37" i="63"/>
  <c r="AB41" i="63"/>
  <c r="AJ36" i="63"/>
  <c r="AB43" i="63"/>
  <c r="AN40" i="63"/>
  <c r="AB40" i="63"/>
  <c r="AJ39" i="63"/>
  <c r="AB38" i="63"/>
  <c r="BY83" i="63"/>
  <c r="BY86" i="63"/>
  <c r="BY85" i="63"/>
  <c r="BY89" i="63"/>
  <c r="BY94" i="63"/>
  <c r="BY92" i="63"/>
  <c r="BY96" i="63"/>
  <c r="BY98" i="63"/>
  <c r="BY101" i="63"/>
  <c r="BY93" i="63"/>
  <c r="BY91" i="63"/>
  <c r="BY95" i="63"/>
  <c r="BY97" i="63"/>
  <c r="CY93" i="63"/>
  <c r="CY86" i="63"/>
  <c r="CY88" i="63"/>
  <c r="CY91" i="63"/>
  <c r="CY92" i="63"/>
  <c r="CY84" i="63"/>
  <c r="CY87" i="63"/>
  <c r="H86" i="63"/>
  <c r="D63" i="65"/>
  <c r="D55" i="65"/>
  <c r="D52" i="65"/>
  <c r="D62" i="65"/>
  <c r="D54" i="65"/>
  <c r="AO95" i="65"/>
  <c r="AO87" i="65"/>
  <c r="AO94" i="65"/>
  <c r="AO90" i="65"/>
  <c r="BG86" i="65"/>
  <c r="BG89" i="65"/>
  <c r="BG91" i="65"/>
  <c r="BG83" i="65"/>
  <c r="BG85" i="65"/>
  <c r="BG84" i="65"/>
  <c r="BG95" i="65"/>
  <c r="BG93" i="65"/>
  <c r="BG92" i="65"/>
  <c r="AR37" i="67"/>
  <c r="AR39" i="67"/>
  <c r="AR38" i="67"/>
  <c r="D63" i="67"/>
  <c r="D61" i="67"/>
  <c r="D52" i="67"/>
  <c r="D62" i="67"/>
  <c r="D55" i="67"/>
  <c r="D57" i="67"/>
  <c r="D60" i="67"/>
  <c r="D51" i="67"/>
  <c r="D54" i="67"/>
  <c r="X89" i="69"/>
  <c r="AB93" i="69"/>
  <c r="AB94" i="69"/>
  <c r="X99" i="69"/>
  <c r="X83" i="69"/>
  <c r="AB83" i="69"/>
  <c r="AB85" i="69"/>
  <c r="X86" i="69"/>
  <c r="BC101" i="69"/>
  <c r="BC88" i="69"/>
  <c r="BC85" i="69"/>
  <c r="BC93" i="69"/>
  <c r="BC96" i="69"/>
  <c r="BC97" i="69"/>
  <c r="BC95" i="69"/>
  <c r="BC100" i="69"/>
  <c r="BC87" i="69"/>
  <c r="BC91" i="69"/>
  <c r="BC99" i="69"/>
  <c r="BC83" i="69"/>
  <c r="BC86" i="69"/>
  <c r="BC90" i="69"/>
  <c r="BC94" i="69"/>
  <c r="BC98" i="69"/>
  <c r="AK95" i="69"/>
  <c r="AK83" i="69"/>
  <c r="AK91" i="69"/>
  <c r="AK87" i="69"/>
  <c r="AK88" i="69"/>
  <c r="AK86" i="69"/>
  <c r="AK90" i="69"/>
  <c r="AK93" i="69"/>
  <c r="AK94" i="69"/>
  <c r="AK92" i="69"/>
  <c r="BE52" i="71"/>
  <c r="BE57" i="71"/>
  <c r="BE51" i="71"/>
  <c r="BE55" i="71"/>
  <c r="BE54" i="71"/>
  <c r="BE53" i="71"/>
  <c r="X39" i="71"/>
  <c r="X37" i="71"/>
  <c r="T55" i="73"/>
  <c r="T51" i="73"/>
  <c r="T54" i="73"/>
  <c r="AC57" i="73"/>
  <c r="AC52" i="73"/>
  <c r="AC53" i="73"/>
  <c r="AC51" i="73"/>
  <c r="AC55" i="73"/>
  <c r="H36" i="71"/>
  <c r="H37" i="71"/>
  <c r="BP89" i="69"/>
  <c r="BP83" i="69"/>
  <c r="BP93" i="69"/>
  <c r="BT94" i="69"/>
  <c r="BP100" i="69"/>
  <c r="BT96" i="69"/>
  <c r="BT84" i="69"/>
  <c r="BT83" i="69"/>
  <c r="BP86" i="69"/>
  <c r="BP87" i="69"/>
  <c r="BP88" i="69"/>
  <c r="BT95" i="69"/>
  <c r="BP84" i="69"/>
  <c r="BP85" i="69"/>
  <c r="BT85" i="69"/>
  <c r="BP94" i="69"/>
  <c r="CU101" i="69"/>
  <c r="CU87" i="69"/>
  <c r="CU91" i="69"/>
  <c r="CU85" i="69"/>
  <c r="CU83" i="69"/>
  <c r="CU86" i="69"/>
  <c r="CU90" i="69"/>
  <c r="CU92" i="69"/>
  <c r="CU94" i="69"/>
  <c r="CU97" i="69"/>
  <c r="CU100" i="69"/>
  <c r="CU84" i="69"/>
  <c r="CU89" i="69"/>
  <c r="CU93" i="69"/>
  <c r="CU96" i="69"/>
  <c r="CU99" i="69"/>
  <c r="CU95" i="69"/>
  <c r="H55" i="45"/>
  <c r="L54" i="45"/>
  <c r="L52" i="45"/>
  <c r="X100" i="51"/>
  <c r="CU98" i="55"/>
  <c r="CU88" i="55"/>
  <c r="AX94" i="61"/>
  <c r="BG89" i="61"/>
  <c r="CC92" i="61"/>
  <c r="AT86" i="61"/>
  <c r="BE54" i="59"/>
  <c r="BE53" i="59"/>
  <c r="L37" i="61"/>
  <c r="L40" i="61"/>
  <c r="L43" i="61"/>
  <c r="D39" i="61"/>
  <c r="D38" i="61"/>
  <c r="T55" i="65"/>
  <c r="T51" i="65"/>
  <c r="BK91" i="65"/>
  <c r="BK87" i="65"/>
  <c r="BK88" i="65"/>
  <c r="BK92" i="65"/>
  <c r="BK89" i="65"/>
  <c r="BK86" i="65"/>
  <c r="BK94" i="65"/>
  <c r="AT101" i="63"/>
  <c r="BT97" i="69"/>
  <c r="X95" i="69"/>
  <c r="D39" i="69"/>
  <c r="L52" i="47"/>
  <c r="X101" i="69"/>
  <c r="BH57" i="51"/>
  <c r="BI57" i="51" s="1"/>
  <c r="BT86" i="69"/>
  <c r="CP86" i="65"/>
  <c r="AF40" i="45"/>
  <c r="CP96" i="65"/>
  <c r="BP101" i="69"/>
  <c r="AO56" i="69"/>
  <c r="AW54" i="53"/>
  <c r="AW70" i="43"/>
  <c r="BT97" i="67"/>
  <c r="BT86" i="49"/>
  <c r="AG100" i="41"/>
  <c r="BP99" i="41"/>
  <c r="L96" i="41"/>
  <c r="CC93" i="41"/>
  <c r="AX94" i="41"/>
  <c r="AG91" i="41"/>
  <c r="BP88" i="41"/>
  <c r="CC91" i="41"/>
  <c r="L89" i="41"/>
  <c r="L84" i="41"/>
  <c r="AS62" i="41"/>
  <c r="P51" i="41"/>
  <c r="P59" i="41"/>
  <c r="H57" i="41"/>
  <c r="H55" i="41"/>
  <c r="AS61" i="41"/>
  <c r="AS57" i="41"/>
  <c r="P54" i="41"/>
  <c r="H53" i="41"/>
  <c r="H62" i="41"/>
  <c r="CC94" i="43"/>
  <c r="CC93" i="43"/>
  <c r="DC90" i="43"/>
  <c r="CC88" i="43"/>
  <c r="CC87" i="43"/>
  <c r="DC85" i="43"/>
  <c r="DC91" i="43"/>
  <c r="DC89" i="43"/>
  <c r="BC89" i="43"/>
  <c r="BA61" i="43"/>
  <c r="H60" i="43"/>
  <c r="BA57" i="43"/>
  <c r="H53" i="43"/>
  <c r="H59" i="43"/>
  <c r="H55" i="43"/>
  <c r="BA53" i="43"/>
  <c r="T53" i="43"/>
  <c r="P52" i="43"/>
  <c r="X99" i="45"/>
  <c r="X95" i="45"/>
  <c r="BC92" i="45"/>
  <c r="AB94" i="45"/>
  <c r="AB93" i="45"/>
  <c r="X88" i="45"/>
  <c r="CU87" i="45"/>
  <c r="AB83" i="45"/>
  <c r="D53" i="47"/>
  <c r="D63" i="47"/>
  <c r="AG54" i="47"/>
  <c r="AG56" i="47"/>
  <c r="X99" i="49"/>
  <c r="X95" i="49"/>
  <c r="BP99" i="51"/>
  <c r="BC98" i="51"/>
  <c r="BT95" i="51"/>
  <c r="CU99" i="51"/>
  <c r="BC96" i="51"/>
  <c r="CY94" i="51"/>
  <c r="CU93" i="51"/>
  <c r="BT93" i="51"/>
  <c r="BP95" i="51"/>
  <c r="CY92" i="51"/>
  <c r="BP88" i="51"/>
  <c r="BP87" i="51"/>
  <c r="BP86" i="51"/>
  <c r="BC85" i="51"/>
  <c r="BP89" i="51"/>
  <c r="X39" i="53"/>
  <c r="AK51" i="55"/>
  <c r="AJ36" i="55"/>
  <c r="D60" i="55"/>
  <c r="AB43" i="55"/>
  <c r="AJ40" i="55"/>
  <c r="D61" i="55"/>
  <c r="Y56" i="55"/>
  <c r="AF38" i="55"/>
  <c r="X39" i="55"/>
  <c r="T94" i="57"/>
  <c r="CG92" i="57"/>
  <c r="T89" i="57"/>
  <c r="CG87" i="57"/>
  <c r="AO87" i="57"/>
  <c r="AO83" i="57"/>
  <c r="T85" i="57"/>
  <c r="AR36" i="57"/>
  <c r="AO73" i="59"/>
  <c r="AW64" i="59"/>
  <c r="AO69" i="59"/>
  <c r="AO56" i="59"/>
  <c r="H56" i="59"/>
  <c r="AO55" i="59"/>
  <c r="BP101" i="61"/>
  <c r="BT95" i="61"/>
  <c r="CU96" i="61"/>
  <c r="DC93" i="61"/>
  <c r="BP95" i="61"/>
  <c r="CU90" i="61"/>
  <c r="CU85" i="61"/>
  <c r="DC86" i="61"/>
  <c r="DC83" i="61"/>
  <c r="BT97" i="63"/>
  <c r="BG89" i="63"/>
  <c r="AK88" i="63"/>
  <c r="CG87" i="63"/>
  <c r="BP94" i="63"/>
  <c r="BP95" i="63"/>
  <c r="BT86" i="63"/>
  <c r="BP87" i="63"/>
  <c r="BG84" i="63"/>
  <c r="AT100" i="65"/>
  <c r="AT99" i="65"/>
  <c r="AX96" i="65"/>
  <c r="AB97" i="65"/>
  <c r="AX94" i="65"/>
  <c r="AX97" i="65"/>
  <c r="AT84" i="65"/>
  <c r="BY95" i="69"/>
  <c r="AX94" i="69"/>
  <c r="BY86" i="69"/>
  <c r="BY85" i="69"/>
  <c r="BY84" i="69"/>
  <c r="AW68" i="69"/>
  <c r="D41" i="69"/>
  <c r="AX84" i="69"/>
  <c r="AW59" i="69"/>
  <c r="AJ38" i="69"/>
  <c r="AF40" i="69"/>
  <c r="AJ39" i="69"/>
  <c r="X100" i="71"/>
  <c r="CL101" i="71"/>
  <c r="X99" i="71"/>
  <c r="AB96" i="71"/>
  <c r="AB93" i="71"/>
  <c r="X88" i="71"/>
  <c r="CP96" i="71"/>
  <c r="AT85" i="71"/>
  <c r="CL87" i="71"/>
  <c r="CL86" i="71"/>
  <c r="CP85" i="71"/>
  <c r="CL84" i="71"/>
  <c r="AB86" i="71"/>
  <c r="AO61" i="71"/>
  <c r="AG59" i="71"/>
  <c r="AW65" i="71"/>
  <c r="AO60" i="71"/>
  <c r="AW69" i="71"/>
  <c r="P56" i="73"/>
  <c r="AO63" i="53"/>
  <c r="DC84" i="43"/>
  <c r="AN40" i="45"/>
  <c r="AO84" i="57"/>
  <c r="L99" i="41"/>
  <c r="BY96" i="41"/>
  <c r="AT95" i="41"/>
  <c r="BP93" i="41"/>
  <c r="CC90" i="41"/>
  <c r="CY87" i="41"/>
  <c r="CC92" i="41"/>
  <c r="AT86" i="41"/>
  <c r="H51" i="41"/>
  <c r="H56" i="41"/>
  <c r="H58" i="41"/>
  <c r="P52" i="41"/>
  <c r="AO93" i="43"/>
  <c r="CC90" i="43"/>
  <c r="CC85" i="43"/>
  <c r="CC92" i="43"/>
  <c r="CC91" i="43"/>
  <c r="DC88" i="43"/>
  <c r="AK86" i="43"/>
  <c r="BA62" i="43"/>
  <c r="BA51" i="43"/>
  <c r="T51" i="43"/>
  <c r="P58" i="43"/>
  <c r="BA56" i="43"/>
  <c r="P56" i="43"/>
  <c r="H61" i="43"/>
  <c r="P57" i="43"/>
  <c r="P54" i="43"/>
  <c r="BC99" i="45"/>
  <c r="X101" i="45"/>
  <c r="X87" i="45"/>
  <c r="X85" i="45"/>
  <c r="AW53" i="45"/>
  <c r="X86" i="45"/>
  <c r="AB84" i="45"/>
  <c r="D61" i="47"/>
  <c r="AS59" i="47"/>
  <c r="D59" i="47"/>
  <c r="AS51" i="47"/>
  <c r="AS62" i="47"/>
  <c r="AS60" i="47"/>
  <c r="D60" i="47"/>
  <c r="D57" i="47"/>
  <c r="AS53" i="47"/>
  <c r="D55" i="47"/>
  <c r="AG53" i="47"/>
  <c r="AG55" i="47"/>
  <c r="AG60" i="47"/>
  <c r="X100" i="49"/>
  <c r="AB94" i="49"/>
  <c r="AB93" i="49"/>
  <c r="AB85" i="49"/>
  <c r="AB84" i="49"/>
  <c r="AB83" i="49"/>
  <c r="BT96" i="51"/>
  <c r="BP100" i="51"/>
  <c r="BC99" i="51"/>
  <c r="CU96" i="51"/>
  <c r="BC94" i="51"/>
  <c r="CY89" i="51"/>
  <c r="BT85" i="51"/>
  <c r="CU91" i="51"/>
  <c r="CY90" i="51"/>
  <c r="CY85" i="51"/>
  <c r="BP85" i="51"/>
  <c r="CY83" i="51"/>
  <c r="BP83" i="51"/>
  <c r="BT84" i="51"/>
  <c r="BT94" i="51"/>
  <c r="BP84" i="51"/>
  <c r="X36" i="53"/>
  <c r="D51" i="55"/>
  <c r="AJ38" i="55"/>
  <c r="AJ39" i="55"/>
  <c r="Y54" i="55"/>
  <c r="D53" i="55"/>
  <c r="AO94" i="57"/>
  <c r="AO93" i="57"/>
  <c r="AO91" i="57"/>
  <c r="AO90" i="57"/>
  <c r="CG89" i="57"/>
  <c r="AO89" i="57"/>
  <c r="T87" i="57"/>
  <c r="CG85" i="57"/>
  <c r="CG83" i="57"/>
  <c r="AR38" i="57"/>
  <c r="AO68" i="59"/>
  <c r="H62" i="59"/>
  <c r="H57" i="59"/>
  <c r="AW56" i="59"/>
  <c r="CU98" i="61"/>
  <c r="DC94" i="61"/>
  <c r="BT93" i="61"/>
  <c r="DC92" i="61"/>
  <c r="CU89" i="61"/>
  <c r="BP100" i="63"/>
  <c r="BP101" i="63"/>
  <c r="BT95" i="63"/>
  <c r="BP88" i="63"/>
  <c r="CG94" i="63"/>
  <c r="CG89" i="63"/>
  <c r="AK86" i="63"/>
  <c r="BG85" i="63"/>
  <c r="BT84" i="63"/>
  <c r="AT95" i="65"/>
  <c r="X88" i="65"/>
  <c r="AT85" i="65"/>
  <c r="AT87" i="65"/>
  <c r="AT86" i="65"/>
  <c r="AX83" i="65"/>
  <c r="X83" i="65"/>
  <c r="BY100" i="69"/>
  <c r="AT99" i="69"/>
  <c r="BY98" i="69"/>
  <c r="AT94" i="69"/>
  <c r="BY94" i="69"/>
  <c r="BY93" i="69"/>
  <c r="AJ40" i="69"/>
  <c r="CL100" i="71"/>
  <c r="CP95" i="71"/>
  <c r="X101" i="71"/>
  <c r="AB95" i="71"/>
  <c r="CL95" i="71"/>
  <c r="CP93" i="71"/>
  <c r="X93" i="71"/>
  <c r="CL85" i="71"/>
  <c r="CP83" i="71"/>
  <c r="AB83" i="71"/>
  <c r="AT87" i="71"/>
  <c r="AT86" i="71"/>
  <c r="AX85" i="71"/>
  <c r="CL89" i="71"/>
  <c r="AB84" i="71"/>
  <c r="AO57" i="71"/>
  <c r="AW56" i="71"/>
  <c r="AW67" i="71"/>
  <c r="P52" i="73"/>
  <c r="P51" i="73"/>
  <c r="BH57" i="63"/>
  <c r="BI57" i="63" s="1"/>
  <c r="CL101" i="53"/>
  <c r="BT95" i="41"/>
  <c r="AG98" i="41"/>
  <c r="AG96" i="41"/>
  <c r="BY91" i="41"/>
  <c r="CY89" i="41"/>
  <c r="CC87" i="41"/>
  <c r="AG86" i="41"/>
  <c r="AX85" i="41"/>
  <c r="AX86" i="41"/>
  <c r="H61" i="41"/>
  <c r="AS58" i="41"/>
  <c r="P57" i="41"/>
  <c r="P55" i="41"/>
  <c r="H60" i="41"/>
  <c r="P53" i="41"/>
  <c r="DC92" i="43"/>
  <c r="DC87" i="43"/>
  <c r="DC86" i="43"/>
  <c r="CC83" i="43"/>
  <c r="P51" i="43"/>
  <c r="H62" i="43"/>
  <c r="H58" i="43"/>
  <c r="H56" i="43"/>
  <c r="BA54" i="43"/>
  <c r="T54" i="43"/>
  <c r="P53" i="43"/>
  <c r="BA60" i="43"/>
  <c r="P59" i="43"/>
  <c r="H57" i="43"/>
  <c r="BA55" i="43"/>
  <c r="P55" i="43"/>
  <c r="H54" i="43"/>
  <c r="AB95" i="45"/>
  <c r="X94" i="45"/>
  <c r="X93" i="45"/>
  <c r="AB97" i="45"/>
  <c r="X83" i="45"/>
  <c r="AS61" i="47"/>
  <c r="AS57" i="47"/>
  <c r="AS58" i="47"/>
  <c r="D58" i="47"/>
  <c r="AG57" i="47"/>
  <c r="D56" i="47"/>
  <c r="BY99" i="49"/>
  <c r="DC92" i="49"/>
  <c r="X88" i="49"/>
  <c r="X93" i="49"/>
  <c r="X89" i="49"/>
  <c r="X83" i="49"/>
  <c r="CU100" i="51"/>
  <c r="BP101" i="51"/>
  <c r="CU98" i="51"/>
  <c r="CU95" i="51"/>
  <c r="CU94" i="51"/>
  <c r="CY93" i="51"/>
  <c r="BC93" i="51"/>
  <c r="CU92" i="51"/>
  <c r="CY91" i="51"/>
  <c r="CU90" i="51"/>
  <c r="CU85" i="51"/>
  <c r="CU89" i="51"/>
  <c r="BC89" i="51"/>
  <c r="CU87" i="51"/>
  <c r="BC87" i="51"/>
  <c r="CU83" i="51"/>
  <c r="X38" i="53"/>
  <c r="BP100" i="55"/>
  <c r="AX94" i="55"/>
  <c r="CG90" i="55"/>
  <c r="AK66" i="55"/>
  <c r="Y53" i="55"/>
  <c r="D57" i="55"/>
  <c r="Y52" i="55"/>
  <c r="CG93" i="57"/>
  <c r="AO92" i="57"/>
  <c r="CG91" i="57"/>
  <c r="CG90" i="57"/>
  <c r="CG88" i="57"/>
  <c r="AO88" i="57"/>
  <c r="T86" i="57"/>
  <c r="AO85" i="57"/>
  <c r="CG84" i="57"/>
  <c r="T84" i="57"/>
  <c r="AO67" i="59"/>
  <c r="AO62" i="59"/>
  <c r="H61" i="59"/>
  <c r="H60" i="59"/>
  <c r="AO59" i="59"/>
  <c r="BT96" i="61"/>
  <c r="BT94" i="61"/>
  <c r="CU92" i="61"/>
  <c r="DC90" i="61"/>
  <c r="BP88" i="61"/>
  <c r="DC85" i="61"/>
  <c r="DC91" i="61"/>
  <c r="DC88" i="61"/>
  <c r="BK87" i="61"/>
  <c r="BT96" i="63"/>
  <c r="CG92" i="63"/>
  <c r="BG88" i="63"/>
  <c r="CG86" i="63"/>
  <c r="BP93" i="63"/>
  <c r="BG90" i="63"/>
  <c r="BP86" i="63"/>
  <c r="AT101" i="65"/>
  <c r="AT93" i="65"/>
  <c r="AX86" i="65"/>
  <c r="AT89" i="65"/>
  <c r="BY99" i="69"/>
  <c r="BY92" i="69"/>
  <c r="BY91" i="69"/>
  <c r="BY89" i="69"/>
  <c r="BY88" i="69"/>
  <c r="BY87" i="69"/>
  <c r="BY83" i="69"/>
  <c r="AB45" i="69"/>
  <c r="CP94" i="71"/>
  <c r="AT99" i="71"/>
  <c r="AX96" i="71"/>
  <c r="CL94" i="71"/>
  <c r="CL93" i="71"/>
  <c r="AB97" i="71"/>
  <c r="AT88" i="71"/>
  <c r="X95" i="71"/>
  <c r="X83" i="71"/>
  <c r="X87" i="71"/>
  <c r="X86" i="71"/>
  <c r="X85" i="71"/>
  <c r="AO59" i="71"/>
  <c r="AO58" i="71"/>
  <c r="AS62" i="73"/>
  <c r="AO52" i="53"/>
  <c r="BC84" i="69"/>
  <c r="CP86" i="71"/>
  <c r="P92" i="41"/>
  <c r="CU99" i="41"/>
  <c r="CG92" i="41"/>
  <c r="CU100" i="41"/>
  <c r="CU96" i="41"/>
  <c r="CY91" i="41"/>
  <c r="CY88" i="41"/>
  <c r="BP86" i="41"/>
  <c r="BT85" i="41"/>
  <c r="BK92" i="41"/>
  <c r="CG89" i="41"/>
  <c r="CG87" i="41"/>
  <c r="BY85" i="41"/>
  <c r="CL101" i="43"/>
  <c r="H95" i="43"/>
  <c r="AK94" i="43"/>
  <c r="CL95" i="43"/>
  <c r="CP93" i="43"/>
  <c r="CL88" i="43"/>
  <c r="D88" i="43"/>
  <c r="BC87" i="43"/>
  <c r="CP84" i="43"/>
  <c r="X36" i="43"/>
  <c r="X39" i="43"/>
  <c r="P90" i="45"/>
  <c r="BY91" i="45"/>
  <c r="AG56" i="45"/>
  <c r="CY94" i="47"/>
  <c r="AK93" i="47"/>
  <c r="P89" i="47"/>
  <c r="P58" i="47"/>
  <c r="P57" i="47"/>
  <c r="P51" i="47"/>
  <c r="P53" i="47"/>
  <c r="P56" i="47"/>
  <c r="CL93" i="53"/>
  <c r="CU97" i="67"/>
  <c r="CU99" i="67"/>
  <c r="CY88" i="71"/>
  <c r="CY94" i="71"/>
  <c r="BY92" i="71"/>
  <c r="BY97" i="71"/>
  <c r="BY95" i="71"/>
  <c r="BY96" i="71"/>
  <c r="P89" i="71"/>
  <c r="P88" i="71"/>
  <c r="BC83" i="63"/>
  <c r="BC84" i="63"/>
  <c r="BC91" i="63"/>
  <c r="BC90" i="63"/>
  <c r="BC97" i="63"/>
  <c r="BC99" i="63"/>
  <c r="BC101" i="63"/>
  <c r="BC89" i="63"/>
  <c r="AG83" i="63"/>
  <c r="AG100" i="63"/>
  <c r="AG85" i="63"/>
  <c r="AG88" i="63"/>
  <c r="AG95" i="63"/>
  <c r="AG96" i="63"/>
  <c r="AG86" i="63"/>
  <c r="L83" i="63"/>
  <c r="L88" i="63"/>
  <c r="L97" i="63"/>
  <c r="L101" i="63"/>
  <c r="AR36" i="63"/>
  <c r="AR38" i="63"/>
  <c r="CC89" i="63"/>
  <c r="CC91" i="63"/>
  <c r="CC94" i="63"/>
  <c r="CL87" i="63"/>
  <c r="CP86" i="63"/>
  <c r="CL86" i="63"/>
  <c r="CP85" i="63"/>
  <c r="CP92" i="63"/>
  <c r="CL100" i="63"/>
  <c r="CL89" i="63"/>
  <c r="CL84" i="63"/>
  <c r="CP94" i="63"/>
  <c r="CP95" i="63"/>
  <c r="Y66" i="53"/>
  <c r="Y53" i="53"/>
  <c r="Y58" i="53"/>
  <c r="Y54" i="53"/>
  <c r="H63" i="59"/>
  <c r="H51" i="59"/>
  <c r="AO74" i="59"/>
  <c r="AO66" i="59"/>
  <c r="AO70" i="59"/>
  <c r="AO54" i="59"/>
  <c r="AW63" i="59"/>
  <c r="AW54" i="59"/>
  <c r="AR38" i="59"/>
  <c r="AR37" i="59"/>
  <c r="AR36" i="59"/>
  <c r="X37" i="59"/>
  <c r="X38" i="59"/>
  <c r="X39" i="59"/>
  <c r="H63" i="61"/>
  <c r="H53" i="61"/>
  <c r="AG60" i="61"/>
  <c r="AS56" i="61"/>
  <c r="AS53" i="61"/>
  <c r="AG51" i="61"/>
  <c r="AG54" i="61"/>
  <c r="AG59" i="61"/>
  <c r="AR39" i="61"/>
  <c r="AR37" i="61"/>
  <c r="AR36" i="61"/>
  <c r="AR38" i="61"/>
  <c r="AC57" i="61"/>
  <c r="AC53" i="61"/>
  <c r="AC55" i="61"/>
  <c r="D63" i="61"/>
  <c r="D61" i="61"/>
  <c r="D62" i="61"/>
  <c r="D55" i="61"/>
  <c r="D60" i="61"/>
  <c r="D53" i="61"/>
  <c r="AR37" i="65"/>
  <c r="AR39" i="65"/>
  <c r="AG83" i="65"/>
  <c r="AG92" i="65"/>
  <c r="AG87" i="65"/>
  <c r="AG100" i="65"/>
  <c r="AB83" i="65"/>
  <c r="X84" i="65"/>
  <c r="X86" i="65"/>
  <c r="AB85" i="65"/>
  <c r="X94" i="65"/>
  <c r="X85" i="65"/>
  <c r="X87" i="65"/>
  <c r="X37" i="67"/>
  <c r="X39" i="67"/>
  <c r="AB46" i="69"/>
  <c r="AB39" i="69"/>
  <c r="AB37" i="69"/>
  <c r="AN36" i="69"/>
  <c r="AB44" i="69"/>
  <c r="AB41" i="69"/>
  <c r="AN38" i="69"/>
  <c r="AB42" i="69"/>
  <c r="AN39" i="69"/>
  <c r="AN37" i="69"/>
  <c r="AF38" i="69"/>
  <c r="AB36" i="69"/>
  <c r="AB38" i="69"/>
  <c r="AB43" i="69"/>
  <c r="AF39" i="69"/>
  <c r="AF37" i="69"/>
  <c r="AF36" i="69"/>
  <c r="AJ36" i="69"/>
  <c r="AT89" i="69"/>
  <c r="AX86" i="69"/>
  <c r="AT83" i="69"/>
  <c r="AX85" i="69"/>
  <c r="AT86" i="69"/>
  <c r="AT87" i="69"/>
  <c r="AT88" i="69"/>
  <c r="AX83" i="69"/>
  <c r="AT100" i="69"/>
  <c r="AX93" i="69"/>
  <c r="AX95" i="69"/>
  <c r="AX96" i="69"/>
  <c r="AO52" i="71"/>
  <c r="AO75" i="71"/>
  <c r="AO74" i="71"/>
  <c r="AW68" i="71"/>
  <c r="AW62" i="71"/>
  <c r="AW66" i="71"/>
  <c r="AO51" i="71"/>
  <c r="AO54" i="71"/>
  <c r="AO55" i="71"/>
  <c r="AW63" i="71"/>
  <c r="AO70" i="71"/>
  <c r="AO73" i="71"/>
  <c r="AO68" i="71"/>
  <c r="AO67" i="71"/>
  <c r="AW51" i="71"/>
  <c r="AW54" i="71"/>
  <c r="AW55" i="71"/>
  <c r="AO56" i="71"/>
  <c r="AO65" i="71"/>
  <c r="AO69" i="71"/>
  <c r="AO71" i="71"/>
  <c r="AW70" i="71"/>
  <c r="AW58" i="71"/>
  <c r="AW60" i="71"/>
  <c r="AO62" i="71"/>
  <c r="AO64" i="71"/>
  <c r="AW57" i="71"/>
  <c r="AW59" i="71"/>
  <c r="AW61" i="71"/>
  <c r="AO63" i="71"/>
  <c r="AW64" i="71"/>
  <c r="AO66" i="71"/>
  <c r="AR38" i="71"/>
  <c r="AR37" i="71"/>
  <c r="AR36" i="71"/>
  <c r="AX86" i="71"/>
  <c r="AX83" i="71"/>
  <c r="AT93" i="71"/>
  <c r="AX95" i="71"/>
  <c r="AT100" i="71"/>
  <c r="AT89" i="71"/>
  <c r="AX93" i="71"/>
  <c r="AT84" i="71"/>
  <c r="AT83" i="71"/>
  <c r="AX94" i="71"/>
  <c r="AT94" i="71"/>
  <c r="P60" i="73"/>
  <c r="P55" i="73"/>
  <c r="P59" i="73"/>
  <c r="P57" i="73"/>
  <c r="P53" i="73"/>
  <c r="L69" i="73"/>
  <c r="L51" i="73"/>
  <c r="L53" i="73"/>
  <c r="L55" i="73"/>
  <c r="BK90" i="41"/>
  <c r="CU88" i="41"/>
  <c r="BK86" i="41"/>
  <c r="CL94" i="43"/>
  <c r="CP94" i="43"/>
  <c r="CP92" i="43"/>
  <c r="AO92" i="43"/>
  <c r="CL87" i="43"/>
  <c r="D87" i="43"/>
  <c r="CL85" i="43"/>
  <c r="CL83" i="43"/>
  <c r="D85" i="43"/>
  <c r="AG57" i="45"/>
  <c r="D57" i="45"/>
  <c r="CL101" i="47"/>
  <c r="BG94" i="47"/>
  <c r="P52" i="47"/>
  <c r="CU99" i="49"/>
  <c r="CU100" i="49"/>
  <c r="CU90" i="49"/>
  <c r="CG93" i="55"/>
  <c r="CP96" i="55"/>
  <c r="CG86" i="55"/>
  <c r="BC88" i="55"/>
  <c r="BP99" i="59"/>
  <c r="CL88" i="63"/>
  <c r="CP93" i="63"/>
  <c r="CP96" i="63"/>
  <c r="AG89" i="63"/>
  <c r="BC88" i="63"/>
  <c r="AG87" i="63"/>
  <c r="BY98" i="71"/>
  <c r="Y52" i="53"/>
  <c r="AK67" i="47"/>
  <c r="AK53" i="47"/>
  <c r="CP84" i="69"/>
  <c r="CP86" i="69"/>
  <c r="CL86" i="69"/>
  <c r="CL87" i="69"/>
  <c r="CL88" i="69"/>
  <c r="CP94" i="69"/>
  <c r="CL84" i="69"/>
  <c r="CP85" i="69"/>
  <c r="CP93" i="69"/>
  <c r="CL93" i="69"/>
  <c r="CP95" i="69"/>
  <c r="CL89" i="69"/>
  <c r="CP83" i="69"/>
  <c r="CL85" i="69"/>
  <c r="CP92" i="69"/>
  <c r="CL94" i="69"/>
  <c r="CL100" i="69"/>
  <c r="BT83" i="65"/>
  <c r="BT84" i="65"/>
  <c r="BT85" i="65"/>
  <c r="BP93" i="65"/>
  <c r="BP100" i="65"/>
  <c r="BP83" i="65"/>
  <c r="BP89" i="65"/>
  <c r="BP84" i="65"/>
  <c r="BP94" i="65"/>
  <c r="BP88" i="65"/>
  <c r="BT94" i="65"/>
  <c r="BT96" i="65"/>
  <c r="BP85" i="65"/>
  <c r="BP86" i="65"/>
  <c r="BT93" i="65"/>
  <c r="BP99" i="65"/>
  <c r="CG93" i="41"/>
  <c r="CG86" i="41"/>
  <c r="P86" i="41"/>
  <c r="BK91" i="41"/>
  <c r="P90" i="41"/>
  <c r="BK88" i="41"/>
  <c r="D104" i="43"/>
  <c r="CL99" i="43"/>
  <c r="CL100" i="43"/>
  <c r="CL93" i="43"/>
  <c r="CL86" i="43"/>
  <c r="CP85" i="43"/>
  <c r="BY90" i="45"/>
  <c r="P89" i="45"/>
  <c r="AS52" i="45"/>
  <c r="AK94" i="47"/>
  <c r="CY89" i="47"/>
  <c r="P94" i="47"/>
  <c r="P59" i="47"/>
  <c r="P54" i="47"/>
  <c r="BP99" i="55"/>
  <c r="BT96" i="55"/>
  <c r="BT85" i="55"/>
  <c r="BY95" i="73"/>
  <c r="BY97" i="73"/>
  <c r="BY99" i="73"/>
  <c r="X95" i="73"/>
  <c r="AB95" i="73"/>
  <c r="CY95" i="69"/>
  <c r="CY90" i="69"/>
  <c r="CY92" i="69"/>
  <c r="CY83" i="69"/>
  <c r="CY86" i="69"/>
  <c r="CY87" i="69"/>
  <c r="CY88" i="69"/>
  <c r="CY89" i="69"/>
  <c r="CY91" i="69"/>
  <c r="CY94" i="69"/>
  <c r="CY84" i="69"/>
  <c r="BG95" i="69"/>
  <c r="BG92" i="69"/>
  <c r="BG93" i="69"/>
  <c r="BG85" i="69"/>
  <c r="BG90" i="69"/>
  <c r="BG86" i="69"/>
  <c r="BG87" i="69"/>
  <c r="BG88" i="69"/>
  <c r="BG83" i="69"/>
  <c r="BG84" i="69"/>
  <c r="BG89" i="69"/>
  <c r="BG94" i="69"/>
  <c r="CL101" i="63"/>
  <c r="CL95" i="63"/>
  <c r="X101" i="65"/>
  <c r="BP95" i="65"/>
  <c r="CL101" i="69"/>
  <c r="AT101" i="69"/>
  <c r="AN40" i="69"/>
  <c r="DC94" i="67"/>
  <c r="H86" i="67"/>
  <c r="AT95" i="69"/>
  <c r="P93" i="69"/>
  <c r="AT95" i="71"/>
  <c r="DC92" i="71"/>
  <c r="CP86" i="57"/>
  <c r="BP101" i="65"/>
  <c r="BT97" i="65"/>
  <c r="CL95" i="69"/>
  <c r="AT101" i="71"/>
  <c r="AB95" i="41"/>
  <c r="BC99" i="41"/>
  <c r="BY97" i="41"/>
  <c r="DC93" i="41"/>
  <c r="BC93" i="41"/>
  <c r="T93" i="41"/>
  <c r="AO86" i="41"/>
  <c r="CL85" i="41"/>
  <c r="DC91" i="41"/>
  <c r="BC89" i="41"/>
  <c r="AO88" i="41"/>
  <c r="AG99" i="43"/>
  <c r="AG97" i="43"/>
  <c r="DC87" i="45"/>
  <c r="DC91" i="45"/>
  <c r="DC93" i="45"/>
  <c r="DC88" i="45"/>
  <c r="DC94" i="45"/>
  <c r="DC86" i="45"/>
  <c r="DC90" i="45"/>
  <c r="DC92" i="45"/>
  <c r="CC85" i="45"/>
  <c r="CC90" i="45"/>
  <c r="CC88" i="45"/>
  <c r="CC93" i="45"/>
  <c r="CC92" i="45"/>
  <c r="CC87" i="45"/>
  <c r="CC89" i="45"/>
  <c r="CC91" i="45"/>
  <c r="CC94" i="45"/>
  <c r="BC85" i="45"/>
  <c r="BC86" i="45"/>
  <c r="BC89" i="45"/>
  <c r="BC91" i="45"/>
  <c r="BC95" i="45"/>
  <c r="BC100" i="45"/>
  <c r="BC97" i="45"/>
  <c r="BC87" i="45"/>
  <c r="BC93" i="45"/>
  <c r="BC88" i="45"/>
  <c r="BC98" i="45"/>
  <c r="BC96" i="45"/>
  <c r="BC90" i="45"/>
  <c r="T87" i="45"/>
  <c r="T92" i="45"/>
  <c r="T94" i="45"/>
  <c r="T91" i="45"/>
  <c r="BY100" i="41"/>
  <c r="BY92" i="41"/>
  <c r="BY86" i="41"/>
  <c r="AK95" i="41"/>
  <c r="AK84" i="41"/>
  <c r="D83" i="41"/>
  <c r="H85" i="41"/>
  <c r="CP85" i="47"/>
  <c r="CL88" i="47"/>
  <c r="CL93" i="47"/>
  <c r="BP86" i="47"/>
  <c r="BT94" i="47"/>
  <c r="BP99" i="47"/>
  <c r="AT86" i="47"/>
  <c r="AX96" i="47"/>
  <c r="AT88" i="47"/>
  <c r="X85" i="47"/>
  <c r="X88" i="47"/>
  <c r="X99" i="47"/>
  <c r="X100" i="47"/>
  <c r="H85" i="47"/>
  <c r="D96" i="47"/>
  <c r="D103" i="47"/>
  <c r="D97" i="47"/>
  <c r="H93" i="47"/>
  <c r="H92" i="47"/>
  <c r="CY83" i="55"/>
  <c r="CY87" i="55"/>
  <c r="CY93" i="55"/>
  <c r="CY85" i="55"/>
  <c r="CY90" i="55"/>
  <c r="CY86" i="55"/>
  <c r="CY92" i="55"/>
  <c r="CY94" i="55"/>
  <c r="BT83" i="55"/>
  <c r="BP86" i="55"/>
  <c r="BT84" i="55"/>
  <c r="BP88" i="55"/>
  <c r="BT95" i="55"/>
  <c r="BP93" i="55"/>
  <c r="CY90" i="59"/>
  <c r="CY93" i="59"/>
  <c r="CL93" i="59"/>
  <c r="CP94" i="59"/>
  <c r="AB96" i="59"/>
  <c r="X99" i="59"/>
  <c r="X89" i="61"/>
  <c r="X86" i="61"/>
  <c r="X87" i="61"/>
  <c r="X88" i="61"/>
  <c r="CL83" i="61"/>
  <c r="CP83" i="61"/>
  <c r="CP85" i="61"/>
  <c r="CL87" i="61"/>
  <c r="CL88" i="61"/>
  <c r="CL86" i="61"/>
  <c r="CP92" i="61"/>
  <c r="BC83" i="61"/>
  <c r="BC85" i="61"/>
  <c r="BC92" i="61"/>
  <c r="BC89" i="61"/>
  <c r="BC91" i="61"/>
  <c r="BC93" i="61"/>
  <c r="BC96" i="61"/>
  <c r="T95" i="41"/>
  <c r="T88" i="41"/>
  <c r="D89" i="69"/>
  <c r="H94" i="69"/>
  <c r="D96" i="69"/>
  <c r="CP94" i="41"/>
  <c r="AO85" i="41"/>
  <c r="BC98" i="41"/>
  <c r="CL100" i="41"/>
  <c r="CP95" i="41"/>
  <c r="BC94" i="41"/>
  <c r="AB93" i="41"/>
  <c r="H93" i="41"/>
  <c r="AO92" i="41"/>
  <c r="AK89" i="41"/>
  <c r="X88" i="41"/>
  <c r="AK87" i="41"/>
  <c r="X86" i="41"/>
  <c r="BC87" i="41"/>
  <c r="T86" i="41"/>
  <c r="BC84" i="41"/>
  <c r="BP83" i="43"/>
  <c r="BT86" i="43"/>
  <c r="BT85" i="43"/>
  <c r="BP93" i="43"/>
  <c r="BP94" i="43"/>
  <c r="BT83" i="43"/>
  <c r="BT94" i="43"/>
  <c r="BP99" i="43"/>
  <c r="AG83" i="43"/>
  <c r="AG89" i="43"/>
  <c r="AG96" i="43"/>
  <c r="AG85" i="43"/>
  <c r="AG92" i="43"/>
  <c r="AG88" i="43"/>
  <c r="AG86" i="43"/>
  <c r="AG94" i="43"/>
  <c r="AG98" i="43"/>
  <c r="Y55" i="45"/>
  <c r="AC57" i="45"/>
  <c r="AC52" i="45"/>
  <c r="AC54" i="45"/>
  <c r="BP88" i="47"/>
  <c r="X95" i="47"/>
  <c r="BT93" i="55"/>
  <c r="CP93" i="61"/>
  <c r="BP101" i="43"/>
  <c r="BT97" i="43"/>
  <c r="AX93" i="43"/>
  <c r="P91" i="43"/>
  <c r="AT88" i="43"/>
  <c r="AT87" i="43"/>
  <c r="P90" i="43"/>
  <c r="L87" i="43"/>
  <c r="AX85" i="43"/>
  <c r="L99" i="45"/>
  <c r="CU96" i="45"/>
  <c r="CU98" i="45"/>
  <c r="CU95" i="45"/>
  <c r="L95" i="45"/>
  <c r="AK92" i="45"/>
  <c r="CU89" i="45"/>
  <c r="L89" i="45"/>
  <c r="BK88" i="45"/>
  <c r="BK93" i="45"/>
  <c r="AK93" i="45"/>
  <c r="AK88" i="45"/>
  <c r="BK87" i="45"/>
  <c r="D98" i="47"/>
  <c r="BY100" i="47"/>
  <c r="BC95" i="47"/>
  <c r="AT95" i="47"/>
  <c r="BC90" i="47"/>
  <c r="BG89" i="47"/>
  <c r="AG94" i="47"/>
  <c r="BP95" i="47"/>
  <c r="AK92" i="47"/>
  <c r="BY89" i="47"/>
  <c r="CU93" i="49"/>
  <c r="BK90" i="49"/>
  <c r="H83" i="51"/>
  <c r="H84" i="51"/>
  <c r="CY91" i="53"/>
  <c r="BY100" i="55"/>
  <c r="BC99" i="55"/>
  <c r="BT97" i="55"/>
  <c r="CG92" i="55"/>
  <c r="CL88" i="55"/>
  <c r="CG87" i="55"/>
  <c r="CC84" i="55"/>
  <c r="BP94" i="59"/>
  <c r="X95" i="59"/>
  <c r="BY93" i="61"/>
  <c r="AT101" i="47"/>
  <c r="BT97" i="47"/>
  <c r="AX97" i="47"/>
  <c r="CP96" i="47"/>
  <c r="BP95" i="55"/>
  <c r="BY83" i="61"/>
  <c r="BY89" i="61"/>
  <c r="BY92" i="61"/>
  <c r="BY94" i="61"/>
  <c r="CU94" i="67"/>
  <c r="CU96" i="67"/>
  <c r="CU100" i="67"/>
  <c r="L100" i="43"/>
  <c r="AT100" i="43"/>
  <c r="L99" i="43"/>
  <c r="AX95" i="43"/>
  <c r="P93" i="43"/>
  <c r="P92" i="43"/>
  <c r="P88" i="43"/>
  <c r="P87" i="43"/>
  <c r="L86" i="43"/>
  <c r="CU99" i="45"/>
  <c r="L96" i="45"/>
  <c r="L98" i="45"/>
  <c r="CU94" i="45"/>
  <c r="BK94" i="45"/>
  <c r="CU88" i="45"/>
  <c r="AK94" i="45"/>
  <c r="CU93" i="45"/>
  <c r="L90" i="45"/>
  <c r="AK89" i="45"/>
  <c r="D104" i="47"/>
  <c r="P92" i="47"/>
  <c r="CY93" i="47"/>
  <c r="CC92" i="47"/>
  <c r="BT93" i="53"/>
  <c r="DC92" i="53"/>
  <c r="BP101" i="55"/>
  <c r="CL94" i="55"/>
  <c r="CL95" i="55"/>
  <c r="CG91" i="55"/>
  <c r="CG85" i="55"/>
  <c r="CL101" i="61"/>
  <c r="CL95" i="61"/>
  <c r="BY86" i="61"/>
  <c r="BY90" i="61"/>
  <c r="CY83" i="61"/>
  <c r="CY90" i="61"/>
  <c r="CY86" i="61"/>
  <c r="DC84" i="65"/>
  <c r="DC90" i="65"/>
  <c r="CU85" i="71"/>
  <c r="CU93" i="71"/>
  <c r="CU94" i="71"/>
  <c r="BK85" i="71"/>
  <c r="BK93" i="71"/>
  <c r="BP99" i="67"/>
  <c r="CL100" i="67"/>
  <c r="AX95" i="67"/>
  <c r="BC94" i="71"/>
  <c r="CL94" i="73"/>
  <c r="CL100" i="73"/>
  <c r="AF40" i="63"/>
  <c r="AJ40" i="63"/>
  <c r="DC84" i="61"/>
  <c r="CY94" i="73"/>
  <c r="CC94" i="71"/>
  <c r="CP84" i="73"/>
  <c r="H86" i="69"/>
  <c r="AS52" i="59"/>
  <c r="BC100" i="41"/>
  <c r="CL99" i="41"/>
  <c r="AT99" i="41"/>
  <c r="AX96" i="41"/>
  <c r="CL94" i="41"/>
  <c r="AT100" i="41"/>
  <c r="BY99" i="41"/>
  <c r="AG99" i="41"/>
  <c r="BY98" i="41"/>
  <c r="BC97" i="41"/>
  <c r="BC96" i="41"/>
  <c r="BY95" i="41"/>
  <c r="AG95" i="41"/>
  <c r="CY94" i="41"/>
  <c r="BK94" i="41"/>
  <c r="AT94" i="41"/>
  <c r="T94" i="41"/>
  <c r="CL93" i="41"/>
  <c r="BK93" i="41"/>
  <c r="AT93" i="41"/>
  <c r="AK93" i="41"/>
  <c r="DC92" i="41"/>
  <c r="BG94" i="41"/>
  <c r="AG94" i="41"/>
  <c r="CY93" i="41"/>
  <c r="BY93" i="41"/>
  <c r="AX93" i="41"/>
  <c r="AG93" i="41"/>
  <c r="P93" i="41"/>
  <c r="BG92" i="41"/>
  <c r="AG92" i="41"/>
  <c r="BG91" i="41"/>
  <c r="P91" i="41"/>
  <c r="BC90" i="41"/>
  <c r="T90" i="41"/>
  <c r="BG89" i="41"/>
  <c r="P89" i="41"/>
  <c r="CL88" i="41"/>
  <c r="BG88" i="41"/>
  <c r="AK88" i="41"/>
  <c r="P88" i="41"/>
  <c r="AT87" i="41"/>
  <c r="P87" i="41"/>
  <c r="DC85" i="41"/>
  <c r="BC85" i="41"/>
  <c r="AK85" i="41"/>
  <c r="BC92" i="41"/>
  <c r="T92" i="41"/>
  <c r="BC91" i="41"/>
  <c r="T91" i="41"/>
  <c r="AG90" i="41"/>
  <c r="DC89" i="41"/>
  <c r="BK89" i="41"/>
  <c r="AG89" i="41"/>
  <c r="BC88" i="41"/>
  <c r="AG88" i="41"/>
  <c r="DC87" i="41"/>
  <c r="BK87" i="41"/>
  <c r="T87" i="41"/>
  <c r="CL86" i="41"/>
  <c r="BC86" i="41"/>
  <c r="AK86" i="41"/>
  <c r="CP85" i="41"/>
  <c r="BG85" i="41"/>
  <c r="BK84" i="41"/>
  <c r="AT84" i="41"/>
  <c r="CP83" i="41"/>
  <c r="AX83" i="41"/>
  <c r="H83" i="41"/>
  <c r="DC84" i="41"/>
  <c r="H84" i="41"/>
  <c r="BK83" i="41"/>
  <c r="BC83" i="41"/>
  <c r="AT83" i="41"/>
  <c r="AK83" i="41"/>
  <c r="AJ36" i="41"/>
  <c r="BC100" i="43"/>
  <c r="AB96" i="43"/>
  <c r="BC99" i="43"/>
  <c r="BC96" i="43"/>
  <c r="BC94" i="43"/>
  <c r="T94" i="43"/>
  <c r="BC93" i="43"/>
  <c r="AB93" i="43"/>
  <c r="T93" i="43"/>
  <c r="AO94" i="43"/>
  <c r="X94" i="43"/>
  <c r="H94" i="43"/>
  <c r="H96" i="43"/>
  <c r="BG91" i="43"/>
  <c r="BC90" i="43"/>
  <c r="BG89" i="43"/>
  <c r="AO86" i="43"/>
  <c r="X86" i="43"/>
  <c r="AK85" i="43"/>
  <c r="BC92" i="43"/>
  <c r="T91" i="43"/>
  <c r="AO90" i="43"/>
  <c r="BC88" i="43"/>
  <c r="BC86" i="43"/>
  <c r="T85" i="43"/>
  <c r="AB86" i="43"/>
  <c r="AG98" i="45"/>
  <c r="BY97" i="45"/>
  <c r="AG97" i="45"/>
  <c r="AG94" i="45"/>
  <c r="P94" i="45"/>
  <c r="CY93" i="45"/>
  <c r="CG93" i="45"/>
  <c r="AG93" i="45"/>
  <c r="CY90" i="45"/>
  <c r="AO90" i="45"/>
  <c r="BY89" i="45"/>
  <c r="AO88" i="45"/>
  <c r="BG92" i="45"/>
  <c r="CY91" i="45"/>
  <c r="AO91" i="45"/>
  <c r="CG87" i="45"/>
  <c r="BE55" i="45"/>
  <c r="H53" i="47"/>
  <c r="H58" i="47"/>
  <c r="CY92" i="49"/>
  <c r="CY94" i="49"/>
  <c r="CG88" i="49"/>
  <c r="CG92" i="49"/>
  <c r="BY85" i="49"/>
  <c r="BY91" i="49"/>
  <c r="BY100" i="49"/>
  <c r="BY95" i="49"/>
  <c r="BY97" i="49"/>
  <c r="BY98" i="49"/>
  <c r="AG86" i="49"/>
  <c r="AG96" i="49"/>
  <c r="CU93" i="53"/>
  <c r="DC90" i="53"/>
  <c r="CU97" i="55"/>
  <c r="AB96" i="55"/>
  <c r="AT94" i="55"/>
  <c r="CU89" i="55"/>
  <c r="AT101" i="59"/>
  <c r="CU97" i="59"/>
  <c r="AX93" i="59"/>
  <c r="AT101" i="61"/>
  <c r="CU100" i="61"/>
  <c r="AT99" i="61"/>
  <c r="CU97" i="61"/>
  <c r="CU95" i="61"/>
  <c r="CU99" i="61"/>
  <c r="BY98" i="61"/>
  <c r="BY97" i="61"/>
  <c r="BY96" i="61"/>
  <c r="BY95" i="61"/>
  <c r="CY94" i="61"/>
  <c r="CU94" i="61"/>
  <c r="CC94" i="61"/>
  <c r="AT94" i="61"/>
  <c r="CU93" i="61"/>
  <c r="CC93" i="61"/>
  <c r="BT97" i="61"/>
  <c r="AT95" i="61"/>
  <c r="CG94" i="61"/>
  <c r="BP94" i="61"/>
  <c r="CY93" i="61"/>
  <c r="CG93" i="61"/>
  <c r="BP93" i="61"/>
  <c r="AX97" i="61"/>
  <c r="CY92" i="61"/>
  <c r="CG92" i="61"/>
  <c r="CG91" i="61"/>
  <c r="CC90" i="61"/>
  <c r="CC89" i="61"/>
  <c r="CY88" i="61"/>
  <c r="CC88" i="61"/>
  <c r="BP87" i="61"/>
  <c r="CG86" i="61"/>
  <c r="BP86" i="61"/>
  <c r="CC85" i="61"/>
  <c r="CU91" i="61"/>
  <c r="CG90" i="61"/>
  <c r="CG89" i="61"/>
  <c r="CU88" i="61"/>
  <c r="BY88" i="61"/>
  <c r="CU87" i="61"/>
  <c r="BY87" i="61"/>
  <c r="BK86" i="61"/>
  <c r="CY85" i="61"/>
  <c r="CG85" i="61"/>
  <c r="BP85" i="61"/>
  <c r="CL101" i="67"/>
  <c r="AT101" i="67"/>
  <c r="AT100" i="67"/>
  <c r="CP95" i="67"/>
  <c r="CP94" i="67"/>
  <c r="AX97" i="67"/>
  <c r="CU99" i="71"/>
  <c r="CU96" i="71"/>
  <c r="CU100" i="71"/>
  <c r="BC100" i="71"/>
  <c r="CU98" i="71"/>
  <c r="DC94" i="71"/>
  <c r="DC93" i="71"/>
  <c r="CC93" i="71"/>
  <c r="AK93" i="71"/>
  <c r="CU92" i="71"/>
  <c r="DC90" i="71"/>
  <c r="DC94" i="73"/>
  <c r="CP95" i="73"/>
  <c r="CP94" i="73"/>
  <c r="BT86" i="51"/>
  <c r="H37" i="65"/>
  <c r="H37" i="61"/>
  <c r="L39" i="43"/>
  <c r="D103" i="41"/>
  <c r="CL101" i="41"/>
  <c r="BP101" i="41"/>
  <c r="X101" i="41"/>
  <c r="CU98" i="41"/>
  <c r="L98" i="41"/>
  <c r="D97" i="41"/>
  <c r="CU95" i="41"/>
  <c r="L95" i="41"/>
  <c r="CU94" i="41"/>
  <c r="D102" i="41"/>
  <c r="BP100" i="41"/>
  <c r="X100" i="41"/>
  <c r="D98" i="41"/>
  <c r="L97" i="41"/>
  <c r="D96" i="41"/>
  <c r="AB94" i="41"/>
  <c r="L94" i="41"/>
  <c r="CU93" i="41"/>
  <c r="CL95" i="41"/>
  <c r="BT93" i="41"/>
  <c r="AB97" i="41"/>
  <c r="L93" i="41"/>
  <c r="CU92" i="41"/>
  <c r="AO94" i="41"/>
  <c r="X94" i="41"/>
  <c r="H94" i="41"/>
  <c r="CP93" i="41"/>
  <c r="BP95" i="41"/>
  <c r="AO93" i="41"/>
  <c r="X93" i="41"/>
  <c r="CP96" i="41"/>
  <c r="H92" i="41"/>
  <c r="AO91" i="41"/>
  <c r="CU90" i="41"/>
  <c r="L90" i="41"/>
  <c r="CC89" i="41"/>
  <c r="CC88" i="41"/>
  <c r="CL87" i="41"/>
  <c r="X87" i="41"/>
  <c r="CU85" i="41"/>
  <c r="CC85" i="41"/>
  <c r="AB85" i="41"/>
  <c r="L85" i="41"/>
  <c r="L92" i="41"/>
  <c r="CU91" i="41"/>
  <c r="L91" i="41"/>
  <c r="AO90" i="41"/>
  <c r="CU89" i="41"/>
  <c r="AO89" i="41"/>
  <c r="T89" i="41"/>
  <c r="DC88" i="41"/>
  <c r="L88" i="41"/>
  <c r="CU87" i="41"/>
  <c r="AO87" i="41"/>
  <c r="L87" i="41"/>
  <c r="CU86" i="41"/>
  <c r="CC86" i="41"/>
  <c r="L86" i="41"/>
  <c r="X85" i="41"/>
  <c r="T84" i="41"/>
  <c r="CP86" i="41"/>
  <c r="H86" i="41"/>
  <c r="DC83" i="41"/>
  <c r="T83" i="41"/>
  <c r="L83" i="41"/>
  <c r="AN36" i="41"/>
  <c r="D102" i="43"/>
  <c r="X101" i="43"/>
  <c r="AT99" i="43"/>
  <c r="L98" i="43"/>
  <c r="D97" i="43"/>
  <c r="AX96" i="43"/>
  <c r="BC95" i="43"/>
  <c r="L95" i="43"/>
  <c r="D103" i="43"/>
  <c r="X100" i="43"/>
  <c r="D98" i="43"/>
  <c r="BC97" i="43"/>
  <c r="L97" i="43"/>
  <c r="D96" i="43"/>
  <c r="BK94" i="43"/>
  <c r="AT94" i="43"/>
  <c r="AB94" i="43"/>
  <c r="L94" i="43"/>
  <c r="BK93" i="43"/>
  <c r="AT93" i="43"/>
  <c r="AK93" i="43"/>
  <c r="AB97" i="43"/>
  <c r="L93" i="43"/>
  <c r="AX94" i="43"/>
  <c r="BG93" i="43"/>
  <c r="AX97" i="43"/>
  <c r="X95" i="43"/>
  <c r="H93" i="43"/>
  <c r="BG92" i="43"/>
  <c r="H92" i="43"/>
  <c r="AO91" i="43"/>
  <c r="BK90" i="43"/>
  <c r="AK90" i="43"/>
  <c r="L90" i="43"/>
  <c r="AK89" i="43"/>
  <c r="BG88" i="43"/>
  <c r="AK88" i="43"/>
  <c r="BG87" i="43"/>
  <c r="AK87" i="43"/>
  <c r="BG86" i="43"/>
  <c r="BK85" i="43"/>
  <c r="AT85" i="43"/>
  <c r="AB85" i="43"/>
  <c r="BK92" i="43"/>
  <c r="AK92" i="43"/>
  <c r="L92" i="43"/>
  <c r="BK91" i="43"/>
  <c r="AK91" i="43"/>
  <c r="L91" i="43"/>
  <c r="BG90" i="43"/>
  <c r="BK89" i="43"/>
  <c r="AO89" i="43"/>
  <c r="T89" i="43"/>
  <c r="BK88" i="43"/>
  <c r="AO88" i="43"/>
  <c r="T88" i="43"/>
  <c r="BK87" i="43"/>
  <c r="AO87" i="43"/>
  <c r="T87" i="43"/>
  <c r="BK86" i="43"/>
  <c r="AT86" i="43"/>
  <c r="T86" i="43"/>
  <c r="D86" i="43"/>
  <c r="BG85" i="43"/>
  <c r="AO85" i="43"/>
  <c r="X85" i="43"/>
  <c r="L85" i="43"/>
  <c r="AB83" i="43"/>
  <c r="BY99" i="45"/>
  <c r="AG99" i="45"/>
  <c r="BY98" i="45"/>
  <c r="BY96" i="45"/>
  <c r="AG96" i="45"/>
  <c r="BY95" i="45"/>
  <c r="AG95" i="45"/>
  <c r="CY94" i="45"/>
  <c r="BY100" i="45"/>
  <c r="AG100" i="45"/>
  <c r="BY94" i="45"/>
  <c r="BG94" i="45"/>
  <c r="AO94" i="45"/>
  <c r="BY93" i="45"/>
  <c r="AO93" i="45"/>
  <c r="P93" i="45"/>
  <c r="CY92" i="45"/>
  <c r="CG90" i="45"/>
  <c r="BG90" i="45"/>
  <c r="AG90" i="45"/>
  <c r="CG89" i="45"/>
  <c r="AO89" i="45"/>
  <c r="BY88" i="45"/>
  <c r="AG88" i="45"/>
  <c r="AO92" i="45"/>
  <c r="P92" i="45"/>
  <c r="BG91" i="45"/>
  <c r="CY88" i="45"/>
  <c r="BG88" i="45"/>
  <c r="P88" i="45"/>
  <c r="CY87" i="45"/>
  <c r="AW56" i="45"/>
  <c r="D56" i="45"/>
  <c r="BH57" i="45"/>
  <c r="BI54" i="45" s="1"/>
  <c r="T54" i="45"/>
  <c r="D54" i="45"/>
  <c r="T52" i="45"/>
  <c r="D52" i="45"/>
  <c r="AW70" i="45"/>
  <c r="AC56" i="45"/>
  <c r="AC55" i="45"/>
  <c r="AC53" i="45"/>
  <c r="CL100" i="47"/>
  <c r="AT100" i="47"/>
  <c r="CP95" i="47"/>
  <c r="AX95" i="47"/>
  <c r="H95" i="47"/>
  <c r="CP94" i="47"/>
  <c r="D102" i="47"/>
  <c r="BP101" i="47"/>
  <c r="X101" i="47"/>
  <c r="CL99" i="47"/>
  <c r="AT99" i="47"/>
  <c r="BT96" i="47"/>
  <c r="AB96" i="47"/>
  <c r="BT95" i="47"/>
  <c r="AB95" i="47"/>
  <c r="CC94" i="47"/>
  <c r="AT94" i="47"/>
  <c r="AB94" i="47"/>
  <c r="CL95" i="47"/>
  <c r="CC93" i="47"/>
  <c r="BT93" i="47"/>
  <c r="AT93" i="47"/>
  <c r="AB97" i="47"/>
  <c r="BG92" i="47"/>
  <c r="H96" i="47"/>
  <c r="CY91" i="47"/>
  <c r="BG91" i="47"/>
  <c r="P91" i="47"/>
  <c r="CC90" i="47"/>
  <c r="AK90" i="47"/>
  <c r="CC89" i="47"/>
  <c r="AK89" i="47"/>
  <c r="CY88" i="47"/>
  <c r="CC88" i="47"/>
  <c r="BG88" i="47"/>
  <c r="AK88" i="47"/>
  <c r="P88" i="47"/>
  <c r="BP94" i="47"/>
  <c r="AX94" i="47"/>
  <c r="X94" i="47"/>
  <c r="H94" i="47"/>
  <c r="CP93" i="47"/>
  <c r="BP93" i="47"/>
  <c r="BG93" i="47"/>
  <c r="AX93" i="47"/>
  <c r="X93" i="47"/>
  <c r="P93" i="47"/>
  <c r="CY92" i="47"/>
  <c r="CP92" i="47"/>
  <c r="CC91" i="47"/>
  <c r="AK91" i="47"/>
  <c r="CY90" i="47"/>
  <c r="BG90" i="47"/>
  <c r="P90" i="47"/>
  <c r="CC87" i="47"/>
  <c r="BT86" i="47"/>
  <c r="AB86" i="47"/>
  <c r="AB85" i="47"/>
  <c r="H62" i="47"/>
  <c r="H60" i="47"/>
  <c r="H57" i="47"/>
  <c r="H61" i="47"/>
  <c r="CU96" i="49"/>
  <c r="CU98" i="49"/>
  <c r="CU97" i="49"/>
  <c r="CU94" i="49"/>
  <c r="CC94" i="49"/>
  <c r="DC93" i="49"/>
  <c r="CC93" i="49"/>
  <c r="AT101" i="51"/>
  <c r="AT100" i="51"/>
  <c r="AT95" i="51"/>
  <c r="CC93" i="53"/>
  <c r="BT97" i="53"/>
  <c r="CU92" i="53"/>
  <c r="BP86" i="53"/>
  <c r="BC100" i="55"/>
  <c r="CL99" i="55"/>
  <c r="BC98" i="55"/>
  <c r="DC94" i="55"/>
  <c r="CL100" i="55"/>
  <c r="BY99" i="55"/>
  <c r="BC96" i="55"/>
  <c r="BY95" i="55"/>
  <c r="CP94" i="55"/>
  <c r="CP93" i="55"/>
  <c r="BY93" i="55"/>
  <c r="X95" i="55"/>
  <c r="CP92" i="55"/>
  <c r="CL93" i="55"/>
  <c r="AO92" i="55"/>
  <c r="CY91" i="55"/>
  <c r="BY91" i="55"/>
  <c r="CY88" i="55"/>
  <c r="BY89" i="55"/>
  <c r="BY88" i="55"/>
  <c r="X85" i="55"/>
  <c r="CP83" i="55"/>
  <c r="CP84" i="55"/>
  <c r="CU91" i="59"/>
  <c r="BC100" i="61"/>
  <c r="CL99" i="61"/>
  <c r="BC98" i="61"/>
  <c r="CL100" i="61"/>
  <c r="BC99" i="61"/>
  <c r="BC97" i="61"/>
  <c r="CP95" i="61"/>
  <c r="CP94" i="61"/>
  <c r="BC94" i="61"/>
  <c r="CL93" i="61"/>
  <c r="BG93" i="61"/>
  <c r="CP96" i="61"/>
  <c r="AO92" i="61"/>
  <c r="BC90" i="61"/>
  <c r="BG88" i="61"/>
  <c r="BG86" i="61"/>
  <c r="CL85" i="61"/>
  <c r="BC88" i="61"/>
  <c r="BC87" i="61"/>
  <c r="BC86" i="61"/>
  <c r="AK84" i="61"/>
  <c r="CP86" i="61"/>
  <c r="DC93" i="65"/>
  <c r="DC92" i="65"/>
  <c r="BP101" i="67"/>
  <c r="CL99" i="67"/>
  <c r="AT99" i="67"/>
  <c r="BT96" i="67"/>
  <c r="BT95" i="67"/>
  <c r="CL94" i="67"/>
  <c r="BP100" i="67"/>
  <c r="CL95" i="67"/>
  <c r="AT95" i="67"/>
  <c r="BY91" i="71"/>
  <c r="CY89" i="71"/>
  <c r="CU100" i="73"/>
  <c r="BT96" i="73"/>
  <c r="BY98" i="73"/>
  <c r="BY84" i="73"/>
  <c r="BT86" i="73"/>
  <c r="T53" i="45"/>
  <c r="BG87" i="47"/>
  <c r="AT85" i="47"/>
  <c r="H37" i="69"/>
  <c r="H37" i="73"/>
  <c r="H36" i="69"/>
  <c r="H37" i="67"/>
  <c r="H36" i="47"/>
  <c r="H37" i="45"/>
  <c r="H37" i="63"/>
  <c r="H37" i="43"/>
  <c r="BT86" i="45"/>
  <c r="AB86" i="45"/>
  <c r="D89" i="41"/>
  <c r="D86" i="41"/>
  <c r="D87" i="41"/>
  <c r="D88" i="41"/>
  <c r="D84" i="41"/>
  <c r="D85" i="41"/>
  <c r="H96" i="41"/>
  <c r="L92" i="45"/>
  <c r="L91" i="45"/>
  <c r="T89" i="45"/>
  <c r="T88" i="45"/>
  <c r="L94" i="45"/>
  <c r="L93" i="45"/>
  <c r="T90" i="45"/>
  <c r="L88" i="45"/>
  <c r="L85" i="45"/>
  <c r="D63" i="41"/>
  <c r="AK64" i="73"/>
  <c r="Y63" i="73"/>
  <c r="AK62" i="73"/>
  <c r="Y60" i="73"/>
  <c r="H62" i="73"/>
  <c r="H58" i="73"/>
  <c r="H53" i="73"/>
  <c r="L63" i="73"/>
  <c r="L58" i="73"/>
  <c r="D97" i="73"/>
  <c r="L66" i="73"/>
  <c r="L64" i="73"/>
  <c r="L62" i="73"/>
  <c r="H61" i="73"/>
  <c r="L60" i="73"/>
  <c r="L68" i="73"/>
  <c r="L61" i="73"/>
  <c r="L59" i="73"/>
  <c r="H57" i="73"/>
  <c r="D55" i="73"/>
  <c r="H54" i="73"/>
  <c r="D53" i="73"/>
  <c r="H52" i="73"/>
  <c r="H51" i="73"/>
  <c r="L67" i="73"/>
  <c r="L65" i="73"/>
  <c r="D60" i="73"/>
  <c r="H59" i="73"/>
  <c r="D58" i="73"/>
  <c r="L57" i="73"/>
  <c r="L56" i="73"/>
  <c r="L54" i="73"/>
  <c r="L52" i="73"/>
  <c r="D102" i="73"/>
  <c r="BC95" i="73"/>
  <c r="X99" i="73"/>
  <c r="AG99" i="73"/>
  <c r="AG98" i="73"/>
  <c r="AG97" i="73"/>
  <c r="X101" i="73"/>
  <c r="AB96" i="73"/>
  <c r="AG96" i="73"/>
  <c r="D104" i="73"/>
  <c r="D103" i="73"/>
  <c r="BE54" i="73"/>
  <c r="BA59" i="73"/>
  <c r="AK66" i="73"/>
  <c r="Y65" i="73"/>
  <c r="Y61" i="73"/>
  <c r="AK60" i="73"/>
  <c r="Y62" i="73"/>
  <c r="BE52" i="73"/>
  <c r="AK56" i="73"/>
  <c r="Y52" i="73"/>
  <c r="BY96" i="73"/>
  <c r="BP99" i="73"/>
  <c r="BP95" i="73"/>
  <c r="BP84" i="73"/>
  <c r="BT83" i="73"/>
  <c r="AT100" i="73"/>
  <c r="BG84" i="73"/>
  <c r="X84" i="73"/>
  <c r="AB83" i="73"/>
  <c r="AB84" i="73"/>
  <c r="H95" i="73"/>
  <c r="H84" i="73"/>
  <c r="AK57" i="73"/>
  <c r="BA61" i="73"/>
  <c r="BA55" i="73"/>
  <c r="AO68" i="73"/>
  <c r="AW61" i="73"/>
  <c r="AS61" i="73"/>
  <c r="AS59" i="73"/>
  <c r="P84" i="73"/>
  <c r="BA62" i="73"/>
  <c r="BA60" i="73"/>
  <c r="BA57" i="73"/>
  <c r="BA56" i="73"/>
  <c r="BA53" i="73"/>
  <c r="AK59" i="73"/>
  <c r="AO72" i="73"/>
  <c r="AW66" i="73"/>
  <c r="AW63" i="73"/>
  <c r="BA51" i="73"/>
  <c r="AK61" i="73"/>
  <c r="Y59" i="73"/>
  <c r="AK55" i="73"/>
  <c r="Y54" i="73"/>
  <c r="BY100" i="73"/>
  <c r="AT99" i="73"/>
  <c r="BC98" i="73"/>
  <c r="AT101" i="73"/>
  <c r="AX96" i="73"/>
  <c r="AG100" i="73"/>
  <c r="AG84" i="73"/>
  <c r="AB86" i="73"/>
  <c r="AB97" i="73"/>
  <c r="AK53" i="73"/>
  <c r="AK51" i="73"/>
  <c r="AO74" i="73"/>
  <c r="AW69" i="73"/>
  <c r="AW67" i="73"/>
  <c r="AO65" i="73"/>
  <c r="AW64" i="73"/>
  <c r="AO63" i="73"/>
  <c r="AO61" i="73"/>
  <c r="AO73" i="73"/>
  <c r="AO62" i="73"/>
  <c r="AW60" i="73"/>
  <c r="AW68" i="73"/>
  <c r="AO67" i="73"/>
  <c r="AS60" i="73"/>
  <c r="AS57" i="73"/>
  <c r="BT97" i="73"/>
  <c r="BT84" i="73"/>
  <c r="BG91" i="71"/>
  <c r="AO92" i="71"/>
  <c r="BY99" i="71"/>
  <c r="CC90" i="71"/>
  <c r="BC99" i="71"/>
  <c r="BC97" i="71"/>
  <c r="BC95" i="71"/>
  <c r="BC96" i="71"/>
  <c r="BC98" i="71"/>
  <c r="BK94" i="71"/>
  <c r="BC93" i="71"/>
  <c r="BC90" i="71"/>
  <c r="BA62" i="71"/>
  <c r="AS62" i="71"/>
  <c r="AS60" i="71"/>
  <c r="AS58" i="71"/>
  <c r="AG57" i="71"/>
  <c r="L54" i="71"/>
  <c r="AG100" i="71"/>
  <c r="P59" i="71"/>
  <c r="H62" i="71"/>
  <c r="H53" i="71"/>
  <c r="L52" i="71"/>
  <c r="AG91" i="71"/>
  <c r="AK94" i="71"/>
  <c r="AK90" i="71"/>
  <c r="AO91" i="71"/>
  <c r="AG99" i="71"/>
  <c r="AG98" i="71"/>
  <c r="AG97" i="71"/>
  <c r="AG96" i="71"/>
  <c r="AG95" i="71"/>
  <c r="AK89" i="71"/>
  <c r="L99" i="71"/>
  <c r="BG92" i="71"/>
  <c r="BG88" i="71"/>
  <c r="L96" i="71"/>
  <c r="P92" i="71"/>
  <c r="D104" i="71"/>
  <c r="H95" i="71"/>
  <c r="H96" i="71"/>
  <c r="H94" i="71"/>
  <c r="H93" i="71"/>
  <c r="H84" i="71"/>
  <c r="H83" i="71"/>
  <c r="D88" i="71"/>
  <c r="D86" i="71"/>
  <c r="H86" i="71"/>
  <c r="D103" i="71"/>
  <c r="D98" i="71"/>
  <c r="L97" i="71"/>
  <c r="D96" i="71"/>
  <c r="D102" i="71"/>
  <c r="L100" i="71"/>
  <c r="L98" i="71"/>
  <c r="D97" i="71"/>
  <c r="T94" i="71"/>
  <c r="H92" i="71"/>
  <c r="D85" i="71"/>
  <c r="D84" i="71"/>
  <c r="D83" i="71"/>
  <c r="D87" i="71"/>
  <c r="H85" i="71"/>
  <c r="T93" i="71"/>
  <c r="L95" i="71"/>
  <c r="L94" i="71"/>
  <c r="L93" i="71"/>
  <c r="T90" i="71"/>
  <c r="L90" i="71"/>
  <c r="Y54" i="71"/>
  <c r="AN40" i="71"/>
  <c r="AF40" i="71"/>
  <c r="Y53" i="71"/>
  <c r="Y52" i="71"/>
  <c r="P91" i="71"/>
  <c r="BA61" i="71"/>
  <c r="AG56" i="71"/>
  <c r="AG55" i="71"/>
  <c r="AG58" i="71"/>
  <c r="AW53" i="71"/>
  <c r="AO53" i="71"/>
  <c r="AW52" i="71"/>
  <c r="D62" i="71"/>
  <c r="D60" i="71"/>
  <c r="D56" i="71"/>
  <c r="P55" i="71"/>
  <c r="D58" i="71"/>
  <c r="D57" i="71"/>
  <c r="H54" i="71"/>
  <c r="H52" i="71"/>
  <c r="D61" i="71"/>
  <c r="D103" i="69"/>
  <c r="D97" i="69"/>
  <c r="D102" i="69"/>
  <c r="D86" i="69"/>
  <c r="D84" i="69"/>
  <c r="P92" i="69"/>
  <c r="L96" i="69"/>
  <c r="P88" i="69"/>
  <c r="P87" i="69"/>
  <c r="D104" i="69"/>
  <c r="D98" i="69"/>
  <c r="H95" i="69"/>
  <c r="P94" i="69"/>
  <c r="H93" i="69"/>
  <c r="H92" i="69"/>
  <c r="H96" i="69"/>
  <c r="D88" i="69"/>
  <c r="D87" i="69"/>
  <c r="T91" i="69"/>
  <c r="D85" i="69"/>
  <c r="H83" i="69"/>
  <c r="AO73" i="69"/>
  <c r="P86" i="69"/>
  <c r="L89" i="69"/>
  <c r="AO70" i="69"/>
  <c r="AO64" i="69"/>
  <c r="AW62" i="69"/>
  <c r="AO52" i="69"/>
  <c r="AW67" i="69"/>
  <c r="AO74" i="69"/>
  <c r="AW63" i="69"/>
  <c r="Y59" i="69"/>
  <c r="AO66" i="69"/>
  <c r="AW60" i="69"/>
  <c r="AO58" i="69"/>
  <c r="AO54" i="69"/>
  <c r="AW69" i="69"/>
  <c r="AO65" i="69"/>
  <c r="AW61" i="69"/>
  <c r="AO55" i="69"/>
  <c r="AO57" i="69"/>
  <c r="AO71" i="69"/>
  <c r="AO69" i="69"/>
  <c r="AO67" i="69"/>
  <c r="AW65" i="69"/>
  <c r="AO62" i="69"/>
  <c r="AO60" i="69"/>
  <c r="AW58" i="69"/>
  <c r="H57" i="69"/>
  <c r="AW54" i="69"/>
  <c r="AW52" i="69"/>
  <c r="AO72" i="69"/>
  <c r="AO68" i="69"/>
  <c r="AW66" i="69"/>
  <c r="AW64" i="69"/>
  <c r="AO63" i="69"/>
  <c r="AO61" i="69"/>
  <c r="AO59" i="69"/>
  <c r="AW56" i="69"/>
  <c r="AW55" i="69"/>
  <c r="H55" i="69"/>
  <c r="Y64" i="69"/>
  <c r="Y62" i="69"/>
  <c r="Y54" i="69"/>
  <c r="Y61" i="69"/>
  <c r="P55" i="69"/>
  <c r="L37" i="69"/>
  <c r="H56" i="69"/>
  <c r="L57" i="69"/>
  <c r="L54" i="69"/>
  <c r="X84" i="69"/>
  <c r="AB86" i="69"/>
  <c r="AK66" i="69"/>
  <c r="AG56" i="69"/>
  <c r="AS54" i="69"/>
  <c r="AO53" i="69"/>
  <c r="L61" i="69"/>
  <c r="L59" i="69"/>
  <c r="P57" i="69"/>
  <c r="P56" i="69"/>
  <c r="H59" i="69"/>
  <c r="T90" i="69"/>
  <c r="T85" i="69"/>
  <c r="T92" i="69"/>
  <c r="L98" i="69"/>
  <c r="L95" i="69"/>
  <c r="L99" i="69"/>
  <c r="L93" i="69"/>
  <c r="AK64" i="69"/>
  <c r="AW70" i="69"/>
  <c r="L64" i="69"/>
  <c r="L58" i="69"/>
  <c r="X38" i="69"/>
  <c r="Y52" i="69"/>
  <c r="Y65" i="69"/>
  <c r="Y63" i="69"/>
  <c r="Y58" i="69"/>
  <c r="Y57" i="69"/>
  <c r="P91" i="69"/>
  <c r="P89" i="69"/>
  <c r="L100" i="69"/>
  <c r="L97" i="69"/>
  <c r="L94" i="69"/>
  <c r="L90" i="69"/>
  <c r="L92" i="69"/>
  <c r="L91" i="69"/>
  <c r="L87" i="69"/>
  <c r="P90" i="69"/>
  <c r="AG58" i="69"/>
  <c r="L55" i="69"/>
  <c r="P58" i="69"/>
  <c r="P54" i="69"/>
  <c r="H62" i="69"/>
  <c r="L53" i="69"/>
  <c r="L51" i="69"/>
  <c r="DC84" i="69"/>
  <c r="AG84" i="69"/>
  <c r="L85" i="69"/>
  <c r="P52" i="69"/>
  <c r="P85" i="69"/>
  <c r="T94" i="69"/>
  <c r="T93" i="69"/>
  <c r="L88" i="69"/>
  <c r="L86" i="69"/>
  <c r="L84" i="69"/>
  <c r="AK63" i="69"/>
  <c r="AS51" i="69"/>
  <c r="AK65" i="69"/>
  <c r="AK55" i="69"/>
  <c r="AG54" i="69"/>
  <c r="BE52" i="69"/>
  <c r="AG59" i="69"/>
  <c r="L41" i="69"/>
  <c r="AO84" i="69"/>
  <c r="T89" i="69"/>
  <c r="T88" i="69"/>
  <c r="T87" i="69"/>
  <c r="T86" i="69"/>
  <c r="T84" i="69"/>
  <c r="BE54" i="69"/>
  <c r="BE56" i="69"/>
  <c r="AK61" i="69"/>
  <c r="AK59" i="69"/>
  <c r="AK57" i="69"/>
  <c r="AK56" i="69"/>
  <c r="AK53" i="69"/>
  <c r="AK51" i="69"/>
  <c r="AK62" i="69"/>
  <c r="AK60" i="69"/>
  <c r="AS56" i="69"/>
  <c r="AS55" i="69"/>
  <c r="AS53" i="69"/>
  <c r="AG52" i="69"/>
  <c r="AG55" i="69"/>
  <c r="AG57" i="69"/>
  <c r="Y56" i="69"/>
  <c r="Y55" i="69"/>
  <c r="Y60" i="69"/>
  <c r="L68" i="69"/>
  <c r="L67" i="69"/>
  <c r="L65" i="69"/>
  <c r="L63" i="69"/>
  <c r="H60" i="69"/>
  <c r="H58" i="69"/>
  <c r="H54" i="69"/>
  <c r="H52" i="69"/>
  <c r="L66" i="69"/>
  <c r="L62" i="69"/>
  <c r="H61" i="69"/>
  <c r="L60" i="69"/>
  <c r="D61" i="69"/>
  <c r="BA59" i="69"/>
  <c r="BA57" i="69"/>
  <c r="BA61" i="69"/>
  <c r="AC56" i="69"/>
  <c r="AC53" i="69"/>
  <c r="H85" i="69"/>
  <c r="H84" i="69"/>
  <c r="T83" i="69"/>
  <c r="L83" i="69"/>
  <c r="D83" i="69"/>
  <c r="AR38" i="69"/>
  <c r="BI55" i="73"/>
  <c r="BI53" i="73"/>
  <c r="BI53" i="69"/>
  <c r="BI56" i="69"/>
  <c r="AK65" i="67"/>
  <c r="AK63" i="67"/>
  <c r="AK61" i="67"/>
  <c r="AK62" i="67"/>
  <c r="AW70" i="67"/>
  <c r="AS61" i="67"/>
  <c r="X36" i="67"/>
  <c r="AS62" i="67"/>
  <c r="AS60" i="67"/>
  <c r="AS58" i="67"/>
  <c r="AS59" i="67"/>
  <c r="AS57" i="67"/>
  <c r="BA51" i="67"/>
  <c r="BA58" i="67"/>
  <c r="BA56" i="67"/>
  <c r="BA53" i="67"/>
  <c r="Y62" i="67"/>
  <c r="Y65" i="67"/>
  <c r="Y63" i="67"/>
  <c r="Y66" i="67"/>
  <c r="Y60" i="67"/>
  <c r="Y59" i="67"/>
  <c r="BY100" i="67"/>
  <c r="BY97" i="67"/>
  <c r="X101" i="67"/>
  <c r="X99" i="67"/>
  <c r="AB96" i="67"/>
  <c r="AB95" i="67"/>
  <c r="X100" i="67"/>
  <c r="X95" i="67"/>
  <c r="AB97" i="67"/>
  <c r="D97" i="67"/>
  <c r="D103" i="67"/>
  <c r="AG98" i="67"/>
  <c r="BA54" i="67"/>
  <c r="H62" i="67"/>
  <c r="AR36" i="67"/>
  <c r="AW57" i="67"/>
  <c r="AW60" i="67"/>
  <c r="AW59" i="67"/>
  <c r="AW53" i="67"/>
  <c r="AW56" i="67"/>
  <c r="L58" i="67"/>
  <c r="L52" i="67"/>
  <c r="L95" i="67"/>
  <c r="L97" i="67"/>
  <c r="AS51" i="67"/>
  <c r="L59" i="67"/>
  <c r="L60" i="67"/>
  <c r="L54" i="67"/>
  <c r="L61" i="67"/>
  <c r="L53" i="67"/>
  <c r="BA61" i="67"/>
  <c r="BA62" i="67"/>
  <c r="BA60" i="67"/>
  <c r="BA55" i="67"/>
  <c r="BA59" i="67"/>
  <c r="BA57" i="67"/>
  <c r="AO59" i="67"/>
  <c r="AO57" i="67"/>
  <c r="AO53" i="67"/>
  <c r="AW58" i="67"/>
  <c r="AW55" i="67"/>
  <c r="L57" i="67"/>
  <c r="L56" i="67"/>
  <c r="BC95" i="67"/>
  <c r="AG100" i="67"/>
  <c r="AG99" i="67"/>
  <c r="AG97" i="67"/>
  <c r="AG95" i="67"/>
  <c r="AK60" i="67"/>
  <c r="AO60" i="67"/>
  <c r="AO58" i="67"/>
  <c r="AO56" i="67"/>
  <c r="AW54" i="67"/>
  <c r="AK54" i="67"/>
  <c r="BC100" i="67"/>
  <c r="BC98" i="67"/>
  <c r="BC99" i="67"/>
  <c r="BC96" i="67"/>
  <c r="D104" i="67"/>
  <c r="D98" i="67"/>
  <c r="AK56" i="67"/>
  <c r="AK59" i="67"/>
  <c r="AW52" i="67"/>
  <c r="AN40" i="67"/>
  <c r="AF40" i="67"/>
  <c r="AK58" i="67"/>
  <c r="AK55" i="67"/>
  <c r="AK52" i="67"/>
  <c r="AK57" i="67"/>
  <c r="AO55" i="67"/>
  <c r="AO54" i="67"/>
  <c r="L100" i="67"/>
  <c r="L98" i="67"/>
  <c r="L99" i="67"/>
  <c r="D102" i="67"/>
  <c r="D96" i="67"/>
  <c r="H95" i="67"/>
  <c r="BA52" i="67"/>
  <c r="AK53" i="67"/>
  <c r="X100" i="65"/>
  <c r="AG95" i="65"/>
  <c r="X99" i="65"/>
  <c r="AB96" i="65"/>
  <c r="AB95" i="65"/>
  <c r="AB94" i="65"/>
  <c r="AK93" i="65"/>
  <c r="AB93" i="65"/>
  <c r="AK88" i="65"/>
  <c r="AG94" i="65"/>
  <c r="AG93" i="65"/>
  <c r="X95" i="65"/>
  <c r="AK91" i="65"/>
  <c r="AG90" i="65"/>
  <c r="AK85" i="65"/>
  <c r="AK84" i="65"/>
  <c r="AK95" i="65"/>
  <c r="AB86" i="65"/>
  <c r="AB84" i="65"/>
  <c r="X89" i="65"/>
  <c r="H83" i="65"/>
  <c r="P58" i="65"/>
  <c r="P55" i="65"/>
  <c r="P53" i="65"/>
  <c r="P54" i="65"/>
  <c r="BH57" i="65"/>
  <c r="BI57" i="65" s="1"/>
  <c r="AO91" i="65"/>
  <c r="AO89" i="65"/>
  <c r="AO88" i="65"/>
  <c r="AO86" i="65"/>
  <c r="AO84" i="65"/>
  <c r="D104" i="65"/>
  <c r="AR38" i="65"/>
  <c r="H95" i="65"/>
  <c r="T86" i="65"/>
  <c r="P92" i="65"/>
  <c r="P91" i="65"/>
  <c r="AR36" i="65"/>
  <c r="T92" i="65"/>
  <c r="T89" i="65"/>
  <c r="T85" i="65"/>
  <c r="T87" i="65"/>
  <c r="D61" i="65"/>
  <c r="D59" i="65"/>
  <c r="D56" i="65"/>
  <c r="T54" i="65"/>
  <c r="T52" i="65"/>
  <c r="T53" i="65"/>
  <c r="L91" i="65"/>
  <c r="L88" i="65"/>
  <c r="BA59" i="65"/>
  <c r="BA60" i="65"/>
  <c r="L96" i="65"/>
  <c r="L95" i="65"/>
  <c r="AS61" i="65"/>
  <c r="AS62" i="65"/>
  <c r="L59" i="65"/>
  <c r="H57" i="65"/>
  <c r="L93" i="65"/>
  <c r="BA55" i="65"/>
  <c r="BA51" i="65"/>
  <c r="BA53" i="65"/>
  <c r="AW60" i="65"/>
  <c r="AO58" i="65"/>
  <c r="AO51" i="65"/>
  <c r="AO72" i="65"/>
  <c r="AW69" i="65"/>
  <c r="AO68" i="65"/>
  <c r="AO65" i="65"/>
  <c r="AW64" i="65"/>
  <c r="AO63" i="65"/>
  <c r="AO61" i="65"/>
  <c r="AO59" i="65"/>
  <c r="AO57" i="65"/>
  <c r="AO56" i="65"/>
  <c r="AO55" i="65"/>
  <c r="AO53" i="65"/>
  <c r="AW51" i="65"/>
  <c r="AO54" i="65"/>
  <c r="AO52" i="65"/>
  <c r="Y60" i="65"/>
  <c r="Y58" i="65"/>
  <c r="Y57" i="65"/>
  <c r="AG99" i="65"/>
  <c r="AG98" i="65"/>
  <c r="AG97" i="65"/>
  <c r="AG96" i="65"/>
  <c r="AG89" i="65"/>
  <c r="AG88" i="65"/>
  <c r="AG86" i="65"/>
  <c r="AG84" i="65"/>
  <c r="AG101" i="65"/>
  <c r="AG85" i="65"/>
  <c r="P88" i="65"/>
  <c r="H96" i="65"/>
  <c r="H93" i="65"/>
  <c r="D85" i="65"/>
  <c r="H85" i="65"/>
  <c r="L99" i="65"/>
  <c r="L94" i="65"/>
  <c r="L90" i="65"/>
  <c r="BA61" i="65"/>
  <c r="BA57" i="65"/>
  <c r="BA56" i="65"/>
  <c r="BA62" i="65"/>
  <c r="BA58" i="65"/>
  <c r="BA54" i="65"/>
  <c r="BA52" i="65"/>
  <c r="P85" i="65"/>
  <c r="AS59" i="65"/>
  <c r="AS57" i="65"/>
  <c r="AS60" i="65"/>
  <c r="AS58" i="65"/>
  <c r="AC54" i="65"/>
  <c r="Y62" i="65"/>
  <c r="Y59" i="65"/>
  <c r="AC56" i="65"/>
  <c r="AC55" i="65"/>
  <c r="Y51" i="65"/>
  <c r="Y61" i="65"/>
  <c r="Y56" i="65"/>
  <c r="AC52" i="65"/>
  <c r="AC53" i="65"/>
  <c r="Y52" i="65"/>
  <c r="L97" i="65"/>
  <c r="L100" i="65"/>
  <c r="L98" i="65"/>
  <c r="T94" i="65"/>
  <c r="T93" i="65"/>
  <c r="T90" i="65"/>
  <c r="P89" i="65"/>
  <c r="P94" i="65"/>
  <c r="P93" i="65"/>
  <c r="L92" i="65"/>
  <c r="T91" i="65"/>
  <c r="L89" i="65"/>
  <c r="T88" i="65"/>
  <c r="L86" i="65"/>
  <c r="T83" i="65"/>
  <c r="T84" i="65"/>
  <c r="D103" i="65"/>
  <c r="D98" i="65"/>
  <c r="D96" i="65"/>
  <c r="D102" i="65"/>
  <c r="D97" i="65"/>
  <c r="H92" i="65"/>
  <c r="D88" i="65"/>
  <c r="H94" i="65"/>
  <c r="H86" i="65"/>
  <c r="H60" i="65"/>
  <c r="BK95" i="65"/>
  <c r="BK83" i="65"/>
  <c r="BK85" i="65"/>
  <c r="AK65" i="65"/>
  <c r="AK61" i="65"/>
  <c r="AK57" i="65"/>
  <c r="AK56" i="65"/>
  <c r="AK55" i="65"/>
  <c r="P90" i="65"/>
  <c r="L55" i="65"/>
  <c r="AK63" i="65"/>
  <c r="H62" i="65"/>
  <c r="AK59" i="65"/>
  <c r="H58" i="65"/>
  <c r="H56" i="65"/>
  <c r="BE56" i="65"/>
  <c r="L68" i="65"/>
  <c r="L67" i="65"/>
  <c r="L65" i="65"/>
  <c r="L63" i="65"/>
  <c r="L61" i="65"/>
  <c r="AS58" i="61"/>
  <c r="AS59" i="61"/>
  <c r="AS57" i="61"/>
  <c r="H62" i="61"/>
  <c r="H51" i="61"/>
  <c r="H61" i="61"/>
  <c r="H59" i="61"/>
  <c r="D58" i="61"/>
  <c r="H56" i="61"/>
  <c r="H55" i="61"/>
  <c r="D54" i="61"/>
  <c r="D52" i="61"/>
  <c r="H60" i="61"/>
  <c r="D57" i="61"/>
  <c r="D56" i="61"/>
  <c r="AK90" i="61"/>
  <c r="AK89" i="61"/>
  <c r="AO94" i="61"/>
  <c r="AO90" i="61"/>
  <c r="AB94" i="61"/>
  <c r="AB97" i="61"/>
  <c r="X93" i="61"/>
  <c r="AO91" i="61"/>
  <c r="AO88" i="61"/>
  <c r="BH57" i="61"/>
  <c r="BI57" i="61" s="1"/>
  <c r="AO71" i="61"/>
  <c r="AO69" i="61"/>
  <c r="AO67" i="61"/>
  <c r="AW65" i="61"/>
  <c r="AO64" i="61"/>
  <c r="AK63" i="61"/>
  <c r="AO62" i="61"/>
  <c r="AO72" i="61"/>
  <c r="AO68" i="61"/>
  <c r="AW66" i="61"/>
  <c r="AO65" i="61"/>
  <c r="AW64" i="61"/>
  <c r="AO63" i="61"/>
  <c r="AO51" i="61"/>
  <c r="AO61" i="61"/>
  <c r="AW59" i="61"/>
  <c r="AK58" i="61"/>
  <c r="AO57" i="61"/>
  <c r="AW53" i="61"/>
  <c r="Y53" i="61"/>
  <c r="AK52" i="61"/>
  <c r="AK61" i="61"/>
  <c r="AO60" i="61"/>
  <c r="Y59" i="61"/>
  <c r="AO58" i="61"/>
  <c r="AO56" i="61"/>
  <c r="AW55" i="61"/>
  <c r="Y55" i="61"/>
  <c r="AO54" i="61"/>
  <c r="AK53" i="61"/>
  <c r="BG92" i="61"/>
  <c r="BG91" i="61"/>
  <c r="BG85" i="61"/>
  <c r="BK94" i="61"/>
  <c r="BK91" i="61"/>
  <c r="AX96" i="61"/>
  <c r="AT100" i="61"/>
  <c r="BK93" i="61"/>
  <c r="AT93" i="61"/>
  <c r="BG94" i="61"/>
  <c r="AX93" i="61"/>
  <c r="BK90" i="61"/>
  <c r="AT88" i="61"/>
  <c r="BG87" i="61"/>
  <c r="BK85" i="61"/>
  <c r="AT85" i="61"/>
  <c r="BK92" i="61"/>
  <c r="BG90" i="61"/>
  <c r="BK89" i="61"/>
  <c r="BK88" i="61"/>
  <c r="AX85" i="61"/>
  <c r="AX83" i="61"/>
  <c r="AK93" i="61"/>
  <c r="AG85" i="61"/>
  <c r="X101" i="61"/>
  <c r="X99" i="61"/>
  <c r="AB96" i="61"/>
  <c r="AB95" i="61"/>
  <c r="X100" i="61"/>
  <c r="AK94" i="61"/>
  <c r="AB93" i="61"/>
  <c r="X94" i="61"/>
  <c r="AO93" i="61"/>
  <c r="X95" i="61"/>
  <c r="AK88" i="61"/>
  <c r="AK87" i="61"/>
  <c r="AK85" i="61"/>
  <c r="AK92" i="61"/>
  <c r="AK91" i="61"/>
  <c r="AO89" i="61"/>
  <c r="AB85" i="61"/>
  <c r="AG100" i="61"/>
  <c r="AG94" i="61"/>
  <c r="AG93" i="61"/>
  <c r="AG92" i="61"/>
  <c r="AG99" i="61"/>
  <c r="AG98" i="61"/>
  <c r="AG97" i="61"/>
  <c r="AG96" i="61"/>
  <c r="AG95" i="61"/>
  <c r="AG91" i="61"/>
  <c r="AG86" i="61"/>
  <c r="AG87" i="61"/>
  <c r="BI51" i="61"/>
  <c r="BE53" i="61"/>
  <c r="BE55" i="61"/>
  <c r="BE54" i="61"/>
  <c r="BI53" i="61"/>
  <c r="P59" i="61"/>
  <c r="P56" i="61"/>
  <c r="P55" i="61"/>
  <c r="P58" i="61"/>
  <c r="P54" i="61"/>
  <c r="P52" i="61"/>
  <c r="AS62" i="61"/>
  <c r="AC51" i="61"/>
  <c r="X36" i="61"/>
  <c r="AS54" i="61"/>
  <c r="AC54" i="61"/>
  <c r="AC52" i="61"/>
  <c r="AS61" i="61"/>
  <c r="AG58" i="61"/>
  <c r="AG56" i="61"/>
  <c r="AW70" i="61"/>
  <c r="AJ36" i="61"/>
  <c r="AB36" i="61"/>
  <c r="AB43" i="61"/>
  <c r="AJ38" i="61"/>
  <c r="AJ40" i="61"/>
  <c r="AB37" i="61"/>
  <c r="AJ37" i="61"/>
  <c r="AB39" i="61"/>
  <c r="AJ39" i="61"/>
  <c r="AB44" i="61"/>
  <c r="AB41" i="61"/>
  <c r="AB40" i="61"/>
  <c r="AN38" i="61"/>
  <c r="L92" i="61"/>
  <c r="D87" i="61"/>
  <c r="T51" i="61"/>
  <c r="T54" i="61"/>
  <c r="T53" i="61"/>
  <c r="D104" i="61"/>
  <c r="D86" i="61"/>
  <c r="D98" i="61"/>
  <c r="D96" i="61"/>
  <c r="H92" i="61"/>
  <c r="T90" i="61"/>
  <c r="T88" i="61"/>
  <c r="D85" i="61"/>
  <c r="AK86" i="61"/>
  <c r="AO86" i="61"/>
  <c r="AG90" i="61"/>
  <c r="AG89" i="61"/>
  <c r="AG88" i="61"/>
  <c r="AO87" i="61"/>
  <c r="AO85" i="61"/>
  <c r="AB84" i="61"/>
  <c r="AG83" i="61"/>
  <c r="X83" i="61"/>
  <c r="X85" i="61"/>
  <c r="X84" i="61"/>
  <c r="L94" i="61"/>
  <c r="D103" i="61"/>
  <c r="D97" i="61"/>
  <c r="D102" i="61"/>
  <c r="H95" i="61"/>
  <c r="H94" i="61"/>
  <c r="H93" i="61"/>
  <c r="H96" i="61"/>
  <c r="D88" i="61"/>
  <c r="T89" i="61"/>
  <c r="T86" i="61"/>
  <c r="D84" i="61"/>
  <c r="H83" i="61"/>
  <c r="L68" i="61"/>
  <c r="L67" i="61"/>
  <c r="L65" i="61"/>
  <c r="L63" i="61"/>
  <c r="L66" i="61"/>
  <c r="L62" i="61"/>
  <c r="BE51" i="61"/>
  <c r="L51" i="61"/>
  <c r="L58" i="61"/>
  <c r="L52" i="61"/>
  <c r="L57" i="61"/>
  <c r="BE56" i="61"/>
  <c r="L53" i="61"/>
  <c r="BE52" i="61"/>
  <c r="H58" i="61"/>
  <c r="Y57" i="61"/>
  <c r="Y54" i="61"/>
  <c r="H54" i="61"/>
  <c r="AW52" i="61"/>
  <c r="Y52" i="61"/>
  <c r="H52" i="61"/>
  <c r="L97" i="61"/>
  <c r="L100" i="61"/>
  <c r="L98" i="61"/>
  <c r="L95" i="61"/>
  <c r="L99" i="61"/>
  <c r="L96" i="61"/>
  <c r="P94" i="61"/>
  <c r="T87" i="61"/>
  <c r="T85" i="61"/>
  <c r="H86" i="61"/>
  <c r="H85" i="61"/>
  <c r="AS51" i="61"/>
  <c r="AG57" i="61"/>
  <c r="AS55" i="61"/>
  <c r="AG53" i="61"/>
  <c r="AS52" i="61"/>
  <c r="AG55" i="61"/>
  <c r="AG52" i="61"/>
  <c r="P93" i="61"/>
  <c r="P92" i="61"/>
  <c r="P89" i="61"/>
  <c r="L93" i="61"/>
  <c r="L90" i="61"/>
  <c r="L91" i="61"/>
  <c r="P91" i="61"/>
  <c r="P88" i="61"/>
  <c r="P87" i="61"/>
  <c r="P86" i="61"/>
  <c r="P90" i="61"/>
  <c r="L89" i="61"/>
  <c r="L88" i="61"/>
  <c r="L87" i="61"/>
  <c r="L86" i="61"/>
  <c r="L85" i="61"/>
  <c r="L84" i="61"/>
  <c r="P83" i="61"/>
  <c r="T94" i="61"/>
  <c r="T93" i="61"/>
  <c r="T92" i="61"/>
  <c r="T91" i="61"/>
  <c r="T84" i="61"/>
  <c r="H84" i="61"/>
  <c r="D83" i="61"/>
  <c r="L39" i="61"/>
  <c r="BI54" i="59"/>
  <c r="BE51" i="59"/>
  <c r="BE56" i="59"/>
  <c r="BI55" i="59"/>
  <c r="AO72" i="59"/>
  <c r="AW68" i="59"/>
  <c r="AW67" i="59"/>
  <c r="AO65" i="59"/>
  <c r="AO64" i="59"/>
  <c r="AO63" i="59"/>
  <c r="AW62" i="59"/>
  <c r="AW61" i="59"/>
  <c r="AO61" i="59"/>
  <c r="AW60" i="59"/>
  <c r="AO60" i="59"/>
  <c r="AW58" i="59"/>
  <c r="AO58" i="59"/>
  <c r="AW51" i="59"/>
  <c r="AO51" i="59"/>
  <c r="AO75" i="59"/>
  <c r="AW69" i="59"/>
  <c r="AW66" i="59"/>
  <c r="AW55" i="59"/>
  <c r="AK55" i="59"/>
  <c r="T92" i="59"/>
  <c r="T91" i="59"/>
  <c r="T89" i="59"/>
  <c r="T88" i="59"/>
  <c r="T94" i="59"/>
  <c r="T90" i="59"/>
  <c r="T87" i="59"/>
  <c r="T86" i="59"/>
  <c r="T84" i="59"/>
  <c r="T83" i="59"/>
  <c r="AK52" i="59"/>
  <c r="AK56" i="59"/>
  <c r="AG56" i="59"/>
  <c r="AS55" i="59"/>
  <c r="CU99" i="59"/>
  <c r="CU96" i="59"/>
  <c r="CU100" i="59"/>
  <c r="CU89" i="59"/>
  <c r="CU98" i="59"/>
  <c r="CU88" i="59"/>
  <c r="CU95" i="59"/>
  <c r="AK91" i="59"/>
  <c r="CL100" i="59"/>
  <c r="CP95" i="59"/>
  <c r="CL101" i="59"/>
  <c r="CP96" i="59"/>
  <c r="CL94" i="59"/>
  <c r="P56" i="59"/>
  <c r="H93" i="59"/>
  <c r="AG94" i="59"/>
  <c r="AK92" i="59"/>
  <c r="AK62" i="59"/>
  <c r="AK61" i="59"/>
  <c r="AK59" i="59"/>
  <c r="AK58" i="59"/>
  <c r="AK57" i="59"/>
  <c r="AK51" i="59"/>
  <c r="AK66" i="59"/>
  <c r="BC97" i="59"/>
  <c r="BC96" i="59"/>
  <c r="BC100" i="59"/>
  <c r="BC92" i="59"/>
  <c r="BC91" i="59"/>
  <c r="BC89" i="59"/>
  <c r="BC88" i="59"/>
  <c r="D61" i="59"/>
  <c r="D59" i="59"/>
  <c r="D58" i="59"/>
  <c r="D55" i="59"/>
  <c r="D63" i="59"/>
  <c r="AG99" i="59"/>
  <c r="BA62" i="59"/>
  <c r="BA60" i="59"/>
  <c r="BA59" i="59"/>
  <c r="BA58" i="59"/>
  <c r="BA54" i="59"/>
  <c r="AG97" i="59"/>
  <c r="AG98" i="59"/>
  <c r="AG96" i="59"/>
  <c r="AG95" i="59"/>
  <c r="AG100" i="59"/>
  <c r="AG93" i="59"/>
  <c r="AG90" i="59"/>
  <c r="AG89" i="59"/>
  <c r="AG88" i="59"/>
  <c r="AB95" i="59"/>
  <c r="L97" i="59"/>
  <c r="L91" i="59"/>
  <c r="AC52" i="59"/>
  <c r="L54" i="59"/>
  <c r="L53" i="59"/>
  <c r="P90" i="59"/>
  <c r="L89" i="59"/>
  <c r="AK54" i="59"/>
  <c r="BY99" i="59"/>
  <c r="BY93" i="59"/>
  <c r="CG94" i="59"/>
  <c r="BC99" i="59"/>
  <c r="BY97" i="59"/>
  <c r="BC98" i="59"/>
  <c r="BC95" i="59"/>
  <c r="BY90" i="59"/>
  <c r="BY89" i="59"/>
  <c r="BT97" i="59"/>
  <c r="BY98" i="59"/>
  <c r="BY96" i="59"/>
  <c r="BY95" i="59"/>
  <c r="BY100" i="59"/>
  <c r="BT96" i="59"/>
  <c r="BY94" i="59"/>
  <c r="BP93" i="59"/>
  <c r="BY88" i="59"/>
  <c r="AT100" i="59"/>
  <c r="AX95" i="59"/>
  <c r="AX94" i="59"/>
  <c r="BC94" i="59"/>
  <c r="AK94" i="59"/>
  <c r="AK87" i="59"/>
  <c r="AK86" i="59"/>
  <c r="AK90" i="59"/>
  <c r="AG92" i="59"/>
  <c r="AB97" i="59"/>
  <c r="AK53" i="59"/>
  <c r="P52" i="59"/>
  <c r="D52" i="59"/>
  <c r="L99" i="59"/>
  <c r="L96" i="59"/>
  <c r="L100" i="59"/>
  <c r="BI51" i="59"/>
  <c r="T51" i="59"/>
  <c r="P60" i="59"/>
  <c r="BI52" i="59"/>
  <c r="BI53" i="59"/>
  <c r="D54" i="59"/>
  <c r="D53" i="59"/>
  <c r="L98" i="59"/>
  <c r="AC54" i="59"/>
  <c r="AC53" i="59"/>
  <c r="T53" i="59"/>
  <c r="BA52" i="59"/>
  <c r="Y53" i="59"/>
  <c r="Y54" i="59"/>
  <c r="Y52" i="59"/>
  <c r="L52" i="59"/>
  <c r="T54" i="59"/>
  <c r="T52" i="59"/>
  <c r="P53" i="59"/>
  <c r="L92" i="59"/>
  <c r="D104" i="59"/>
  <c r="H96" i="59"/>
  <c r="BA53" i="59"/>
  <c r="AW53" i="59"/>
  <c r="AN40" i="59"/>
  <c r="AF40" i="59"/>
  <c r="AJ36" i="59"/>
  <c r="AB41" i="59"/>
  <c r="AN38" i="59"/>
  <c r="AN36" i="59"/>
  <c r="AO53" i="59"/>
  <c r="AW70" i="59"/>
  <c r="AW52" i="59"/>
  <c r="AB43" i="59"/>
  <c r="AB38" i="59"/>
  <c r="AB44" i="59"/>
  <c r="AO52" i="59"/>
  <c r="AG53" i="59"/>
  <c r="AG54" i="59"/>
  <c r="BE52" i="59"/>
  <c r="AS53" i="59"/>
  <c r="AG52" i="59"/>
  <c r="P54" i="59"/>
  <c r="H53" i="59"/>
  <c r="H54" i="59"/>
  <c r="H52" i="59"/>
  <c r="AK94" i="57"/>
  <c r="AK93" i="57"/>
  <c r="AK90" i="57"/>
  <c r="AK89" i="57"/>
  <c r="AK83" i="57"/>
  <c r="D98" i="57"/>
  <c r="H92" i="57"/>
  <c r="BH57" i="57"/>
  <c r="BI57" i="57" s="1"/>
  <c r="AG84" i="57"/>
  <c r="AX86" i="57"/>
  <c r="AJ40" i="57"/>
  <c r="D85" i="57"/>
  <c r="L100" i="57"/>
  <c r="L90" i="57"/>
  <c r="L89" i="57"/>
  <c r="L88" i="57"/>
  <c r="L87" i="57"/>
  <c r="L86" i="57"/>
  <c r="AK84" i="57"/>
  <c r="L97" i="57"/>
  <c r="L84" i="57"/>
  <c r="P86" i="57"/>
  <c r="P90" i="57"/>
  <c r="T93" i="57"/>
  <c r="T90" i="57"/>
  <c r="T92" i="57"/>
  <c r="T83" i="57"/>
  <c r="D104" i="57"/>
  <c r="D102" i="57"/>
  <c r="D96" i="57"/>
  <c r="H94" i="57"/>
  <c r="L37" i="57"/>
  <c r="L38" i="57"/>
  <c r="AR37" i="57"/>
  <c r="H58" i="57"/>
  <c r="BE54" i="57"/>
  <c r="BE52" i="57"/>
  <c r="P88" i="57"/>
  <c r="H86" i="57"/>
  <c r="AO73" i="57"/>
  <c r="H56" i="57"/>
  <c r="H52" i="57"/>
  <c r="AO65" i="57"/>
  <c r="AW54" i="57"/>
  <c r="AO52" i="57"/>
  <c r="P93" i="57"/>
  <c r="P91" i="57"/>
  <c r="P87" i="57"/>
  <c r="AW68" i="57"/>
  <c r="AO67" i="57"/>
  <c r="AO66" i="57"/>
  <c r="AW65" i="57"/>
  <c r="AW62" i="57"/>
  <c r="BA59" i="57"/>
  <c r="BA55" i="57"/>
  <c r="AO72" i="57"/>
  <c r="AW69" i="57"/>
  <c r="AO63" i="57"/>
  <c r="AW61" i="57"/>
  <c r="BA61" i="57"/>
  <c r="BA57" i="57"/>
  <c r="BA51" i="57"/>
  <c r="BA60" i="57"/>
  <c r="BA52" i="57"/>
  <c r="AO70" i="57"/>
  <c r="Y62" i="57"/>
  <c r="AO60" i="57"/>
  <c r="AW58" i="57"/>
  <c r="Y52" i="57"/>
  <c r="AW67" i="57"/>
  <c r="AW64" i="57"/>
  <c r="Y61" i="57"/>
  <c r="AW59" i="57"/>
  <c r="AW57" i="57"/>
  <c r="AO56" i="57"/>
  <c r="AW55" i="57"/>
  <c r="AO53" i="57"/>
  <c r="AW51" i="57"/>
  <c r="AG58" i="57"/>
  <c r="AS56" i="57"/>
  <c r="AS53" i="57"/>
  <c r="AG59" i="57"/>
  <c r="AG54" i="57"/>
  <c r="AG57" i="57"/>
  <c r="BE56" i="57"/>
  <c r="AG55" i="57"/>
  <c r="BE53" i="57"/>
  <c r="AG51" i="57"/>
  <c r="AS54" i="57"/>
  <c r="Y64" i="57"/>
  <c r="AC56" i="57"/>
  <c r="Y58" i="57"/>
  <c r="Y56" i="57"/>
  <c r="AC54" i="57"/>
  <c r="Y53" i="57"/>
  <c r="AC53" i="57"/>
  <c r="D61" i="57"/>
  <c r="D58" i="57"/>
  <c r="D55" i="57"/>
  <c r="D51" i="57"/>
  <c r="D56" i="57"/>
  <c r="D52" i="57"/>
  <c r="D96" i="55"/>
  <c r="AK65" i="55"/>
  <c r="AW69" i="55"/>
  <c r="AK64" i="55"/>
  <c r="AB36" i="55"/>
  <c r="AW61" i="55"/>
  <c r="AO59" i="55"/>
  <c r="AK52" i="55"/>
  <c r="AB37" i="55"/>
  <c r="AB39" i="55"/>
  <c r="AK63" i="55"/>
  <c r="Y59" i="55"/>
  <c r="AK53" i="55"/>
  <c r="AB42" i="55"/>
  <c r="AF40" i="55"/>
  <c r="BH57" i="55"/>
  <c r="BI57" i="55" s="1"/>
  <c r="AO73" i="55"/>
  <c r="AW68" i="55"/>
  <c r="AO67" i="55"/>
  <c r="AO66" i="55"/>
  <c r="AO64" i="55"/>
  <c r="AO74" i="55"/>
  <c r="AW67" i="55"/>
  <c r="AW64" i="55"/>
  <c r="Y51" i="55"/>
  <c r="AN36" i="55"/>
  <c r="AF36" i="55"/>
  <c r="Y63" i="55"/>
  <c r="AK62" i="55"/>
  <c r="Y61" i="55"/>
  <c r="AK60" i="55"/>
  <c r="AK58" i="55"/>
  <c r="AW57" i="55"/>
  <c r="AK56" i="55"/>
  <c r="AK55" i="55"/>
  <c r="AK54" i="55"/>
  <c r="AW53" i="55"/>
  <c r="AB45" i="55"/>
  <c r="AB38" i="55"/>
  <c r="AB46" i="55"/>
  <c r="AF37" i="55"/>
  <c r="AN37" i="55"/>
  <c r="AF39" i="55"/>
  <c r="AN39" i="55"/>
  <c r="AW62" i="55"/>
  <c r="AK61" i="55"/>
  <c r="AO60" i="55"/>
  <c r="AK59" i="55"/>
  <c r="AO58" i="55"/>
  <c r="AK57" i="55"/>
  <c r="AO56" i="55"/>
  <c r="AW55" i="55"/>
  <c r="AO54" i="55"/>
  <c r="AW52" i="55"/>
  <c r="AB44" i="55"/>
  <c r="AB41" i="55"/>
  <c r="AB40" i="55"/>
  <c r="AN38" i="55"/>
  <c r="Y65" i="55"/>
  <c r="Y58" i="55"/>
  <c r="D58" i="55"/>
  <c r="D54" i="55"/>
  <c r="D52" i="55"/>
  <c r="Y62" i="55"/>
  <c r="D59" i="55"/>
  <c r="Y57" i="55"/>
  <c r="D56" i="55"/>
  <c r="Y55" i="55"/>
  <c r="H85" i="55"/>
  <c r="BA51" i="55"/>
  <c r="BA62" i="55"/>
  <c r="BA55" i="55"/>
  <c r="BA54" i="55"/>
  <c r="BA52" i="55"/>
  <c r="BA61" i="55"/>
  <c r="AG59" i="55"/>
  <c r="AG57" i="55"/>
  <c r="AG53" i="55"/>
  <c r="AS52" i="55"/>
  <c r="X99" i="55"/>
  <c r="X100" i="55"/>
  <c r="AB94" i="55"/>
  <c r="X94" i="55"/>
  <c r="AO93" i="55"/>
  <c r="AB97" i="55"/>
  <c r="X87" i="55"/>
  <c r="X86" i="55"/>
  <c r="L65" i="55"/>
  <c r="L64" i="55"/>
  <c r="D36" i="55"/>
  <c r="H57" i="55"/>
  <c r="L54" i="55"/>
  <c r="L52" i="55"/>
  <c r="D41" i="55"/>
  <c r="H54" i="55"/>
  <c r="D98" i="55"/>
  <c r="P94" i="55"/>
  <c r="D88" i="55"/>
  <c r="AG100" i="55"/>
  <c r="AG99" i="55"/>
  <c r="AG97" i="55"/>
  <c r="AG95" i="55"/>
  <c r="AG93" i="55"/>
  <c r="AG92" i="55"/>
  <c r="AG90" i="55"/>
  <c r="AG88" i="55"/>
  <c r="AG87" i="55"/>
  <c r="AS56" i="55"/>
  <c r="AS55" i="55"/>
  <c r="L63" i="55"/>
  <c r="L61" i="55"/>
  <c r="L59" i="55"/>
  <c r="L57" i="55"/>
  <c r="BE56" i="55"/>
  <c r="AG56" i="55"/>
  <c r="L56" i="55"/>
  <c r="BE55" i="55"/>
  <c r="AG55" i="55"/>
  <c r="L55" i="55"/>
  <c r="BE54" i="55"/>
  <c r="AG54" i="55"/>
  <c r="AS53" i="55"/>
  <c r="AC53" i="55"/>
  <c r="L53" i="55"/>
  <c r="BE52" i="55"/>
  <c r="AG52" i="55"/>
  <c r="AW70" i="55"/>
  <c r="H51" i="55"/>
  <c r="H61" i="55"/>
  <c r="H59" i="55"/>
  <c r="H56" i="55"/>
  <c r="H60" i="55"/>
  <c r="H58" i="55"/>
  <c r="L42" i="55"/>
  <c r="L39" i="55"/>
  <c r="L37" i="55"/>
  <c r="L43" i="55"/>
  <c r="D97" i="55"/>
  <c r="AK86" i="55"/>
  <c r="L87" i="55"/>
  <c r="D104" i="55"/>
  <c r="H93" i="55"/>
  <c r="H92" i="55"/>
  <c r="P89" i="55"/>
  <c r="P85" i="55"/>
  <c r="L88" i="55"/>
  <c r="CU100" i="55"/>
  <c r="CU94" i="55"/>
  <c r="CU99" i="55"/>
  <c r="CU96" i="55"/>
  <c r="CU93" i="55"/>
  <c r="CU90" i="55"/>
  <c r="CU85" i="55"/>
  <c r="CU87" i="55"/>
  <c r="CU86" i="55"/>
  <c r="CU84" i="55"/>
  <c r="DC93" i="55"/>
  <c r="DC92" i="55"/>
  <c r="DC91" i="55"/>
  <c r="CC93" i="55"/>
  <c r="CC90" i="55"/>
  <c r="CC89" i="55"/>
  <c r="CC88" i="55"/>
  <c r="CC87" i="55"/>
  <c r="CC85" i="55"/>
  <c r="CC92" i="55"/>
  <c r="CC91" i="55"/>
  <c r="CC86" i="55"/>
  <c r="BY98" i="55"/>
  <c r="BY97" i="55"/>
  <c r="BY92" i="55"/>
  <c r="BY86" i="55"/>
  <c r="BC93" i="55"/>
  <c r="BC85" i="55"/>
  <c r="BC92" i="55"/>
  <c r="BC89" i="55"/>
  <c r="AT101" i="55"/>
  <c r="AX96" i="55"/>
  <c r="AT100" i="55"/>
  <c r="AX97" i="55"/>
  <c r="AT95" i="55"/>
  <c r="BG92" i="55"/>
  <c r="BK90" i="55"/>
  <c r="BG87" i="55"/>
  <c r="AX85" i="55"/>
  <c r="AO90" i="55"/>
  <c r="AO89" i="55"/>
  <c r="L97" i="55"/>
  <c r="L96" i="55"/>
  <c r="L85" i="55"/>
  <c r="AO71" i="55"/>
  <c r="AO69" i="55"/>
  <c r="AW65" i="55"/>
  <c r="AO72" i="55"/>
  <c r="AO68" i="55"/>
  <c r="AW66" i="55"/>
  <c r="AW63" i="55"/>
  <c r="AW51" i="55"/>
  <c r="AO51" i="55"/>
  <c r="AO63" i="55"/>
  <c r="AO61" i="55"/>
  <c r="AS60" i="55"/>
  <c r="AW59" i="55"/>
  <c r="AS58" i="55"/>
  <c r="AO57" i="55"/>
  <c r="AO53" i="55"/>
  <c r="AO62" i="55"/>
  <c r="AS61" i="55"/>
  <c r="AW60" i="55"/>
  <c r="AW58" i="55"/>
  <c r="AS57" i="55"/>
  <c r="AW56" i="55"/>
  <c r="AO55" i="55"/>
  <c r="AW54" i="55"/>
  <c r="AO52" i="55"/>
  <c r="H83" i="55"/>
  <c r="P93" i="55"/>
  <c r="P92" i="55"/>
  <c r="L100" i="55"/>
  <c r="L98" i="55"/>
  <c r="L95" i="55"/>
  <c r="L93" i="55"/>
  <c r="L91" i="55"/>
  <c r="L99" i="55"/>
  <c r="L94" i="55"/>
  <c r="L90" i="55"/>
  <c r="L92" i="55"/>
  <c r="L89" i="55"/>
  <c r="P88" i="55"/>
  <c r="X101" i="55"/>
  <c r="AB95" i="55"/>
  <c r="AG98" i="55"/>
  <c r="AG96" i="55"/>
  <c r="AG94" i="55"/>
  <c r="X93" i="55"/>
  <c r="AB93" i="55"/>
  <c r="AG91" i="55"/>
  <c r="X88" i="55"/>
  <c r="AG86" i="55"/>
  <c r="AB85" i="55"/>
  <c r="AG89" i="55"/>
  <c r="AG85" i="55"/>
  <c r="AB84" i="55"/>
  <c r="X83" i="55"/>
  <c r="AB83" i="55"/>
  <c r="P91" i="55"/>
  <c r="P86" i="55"/>
  <c r="T89" i="55"/>
  <c r="P87" i="55"/>
  <c r="P90" i="55"/>
  <c r="L86" i="55"/>
  <c r="L84" i="55"/>
  <c r="P83" i="55"/>
  <c r="BG93" i="55"/>
  <c r="BG89" i="55"/>
  <c r="BG88" i="55"/>
  <c r="BG86" i="55"/>
  <c r="BG90" i="55"/>
  <c r="BG84" i="55"/>
  <c r="AT99" i="55"/>
  <c r="AX95" i="55"/>
  <c r="BK94" i="55"/>
  <c r="BG94" i="55"/>
  <c r="AX93" i="55"/>
  <c r="BK93" i="55"/>
  <c r="AT93" i="55"/>
  <c r="BG91" i="55"/>
  <c r="AT88" i="55"/>
  <c r="AT87" i="55"/>
  <c r="BK85" i="55"/>
  <c r="AT85" i="55"/>
  <c r="BG85" i="55"/>
  <c r="AT84" i="55"/>
  <c r="BG83" i="55"/>
  <c r="AX83" i="55"/>
  <c r="AO94" i="55"/>
  <c r="AO91" i="55"/>
  <c r="AO86" i="55"/>
  <c r="AO87" i="55"/>
  <c r="AO85" i="55"/>
  <c r="AK89" i="55"/>
  <c r="AK88" i="55"/>
  <c r="AK92" i="55"/>
  <c r="AK91" i="55"/>
  <c r="AO84" i="55"/>
  <c r="AO88" i="55"/>
  <c r="AO83" i="55"/>
  <c r="AG83" i="55"/>
  <c r="AK94" i="55"/>
  <c r="AK93" i="55"/>
  <c r="AK90" i="55"/>
  <c r="AK87" i="55"/>
  <c r="AK85" i="55"/>
  <c r="X84" i="55"/>
  <c r="BY84" i="55"/>
  <c r="BY90" i="55"/>
  <c r="CG89" i="55"/>
  <c r="CG88" i="55"/>
  <c r="BY87" i="55"/>
  <c r="BY85" i="55"/>
  <c r="BP83" i="55"/>
  <c r="BC95" i="55"/>
  <c r="BC97" i="55"/>
  <c r="BC94" i="55"/>
  <c r="BC90" i="55"/>
  <c r="BC91" i="55"/>
  <c r="BC87" i="55"/>
  <c r="BC86" i="55"/>
  <c r="T93" i="55"/>
  <c r="T90" i="55"/>
  <c r="H95" i="55"/>
  <c r="T94" i="55"/>
  <c r="H94" i="55"/>
  <c r="H96" i="55"/>
  <c r="D87" i="55"/>
  <c r="T85" i="55"/>
  <c r="D85" i="55"/>
  <c r="T92" i="55"/>
  <c r="T91" i="55"/>
  <c r="D86" i="55"/>
  <c r="H84" i="55"/>
  <c r="BA51" i="53"/>
  <c r="BH57" i="53"/>
  <c r="BI57" i="53" s="1"/>
  <c r="AK51" i="53"/>
  <c r="AK64" i="53"/>
  <c r="AB97" i="53"/>
  <c r="Y51" i="53"/>
  <c r="AK67" i="53"/>
  <c r="AK65" i="53"/>
  <c r="Y64" i="53"/>
  <c r="AR36" i="53"/>
  <c r="AR38" i="53"/>
  <c r="T94" i="53"/>
  <c r="X101" i="53"/>
  <c r="AO60" i="53"/>
  <c r="AW63" i="53"/>
  <c r="BA57" i="53"/>
  <c r="AO62" i="53"/>
  <c r="AW58" i="53"/>
  <c r="AO56" i="53"/>
  <c r="Y59" i="53"/>
  <c r="CG92" i="53"/>
  <c r="BY91" i="53"/>
  <c r="BC93" i="53"/>
  <c r="AO92" i="53"/>
  <c r="AW62" i="53"/>
  <c r="AW60" i="53"/>
  <c r="AO58" i="53"/>
  <c r="AW56" i="53"/>
  <c r="AW55" i="53"/>
  <c r="Y57" i="53"/>
  <c r="L55" i="53"/>
  <c r="Y62" i="53"/>
  <c r="Y60" i="53"/>
  <c r="Y56" i="53"/>
  <c r="Y55" i="53"/>
  <c r="AK63" i="53"/>
  <c r="Y63" i="53"/>
  <c r="Y61" i="53"/>
  <c r="H96" i="53"/>
  <c r="AK59" i="53"/>
  <c r="AW61" i="53"/>
  <c r="AK57" i="53"/>
  <c r="AK54" i="53"/>
  <c r="L60" i="53"/>
  <c r="T93" i="53"/>
  <c r="BA61" i="53"/>
  <c r="BA59" i="53"/>
  <c r="BA62" i="53"/>
  <c r="AO59" i="53"/>
  <c r="AO57" i="53"/>
  <c r="BA56" i="53"/>
  <c r="BA55" i="53"/>
  <c r="BA54" i="53"/>
  <c r="AO53" i="53"/>
  <c r="BA52" i="53"/>
  <c r="L59" i="53"/>
  <c r="L57" i="53"/>
  <c r="L56" i="53"/>
  <c r="L53" i="53"/>
  <c r="L62" i="53"/>
  <c r="L54" i="53"/>
  <c r="L52" i="53"/>
  <c r="AK52" i="53"/>
  <c r="AO55" i="53"/>
  <c r="AO54" i="53"/>
  <c r="BA53" i="53"/>
  <c r="AW52" i="53"/>
  <c r="AO61" i="53"/>
  <c r="BA60" i="53"/>
  <c r="AW59" i="53"/>
  <c r="BA58" i="53"/>
  <c r="AW57" i="53"/>
  <c r="AW53" i="53"/>
  <c r="AW70" i="53"/>
  <c r="AK61" i="53"/>
  <c r="AK53" i="53"/>
  <c r="AK62" i="53"/>
  <c r="AK60" i="53"/>
  <c r="AK56" i="53"/>
  <c r="L63" i="53"/>
  <c r="L61" i="53"/>
  <c r="L58" i="53"/>
  <c r="AT101" i="53"/>
  <c r="D104" i="53"/>
  <c r="AT95" i="53"/>
  <c r="P92" i="53"/>
  <c r="P91" i="53"/>
  <c r="D98" i="53"/>
  <c r="L94" i="53"/>
  <c r="BK93" i="53"/>
  <c r="AK93" i="53"/>
  <c r="H92" i="53"/>
  <c r="AK88" i="53"/>
  <c r="AK58" i="53"/>
  <c r="AK55" i="53"/>
  <c r="BG92" i="53"/>
  <c r="AG92" i="53"/>
  <c r="AO91" i="53"/>
  <c r="AK89" i="53"/>
  <c r="AJ40" i="53"/>
  <c r="AS62" i="53"/>
  <c r="AX86" i="53"/>
  <c r="AS58" i="53"/>
  <c r="AG93" i="51"/>
  <c r="D97" i="51"/>
  <c r="D104" i="51"/>
  <c r="D96" i="51"/>
  <c r="L85" i="51"/>
  <c r="P91" i="51"/>
  <c r="T93" i="51"/>
  <c r="H93" i="51"/>
  <c r="D86" i="51"/>
  <c r="AG99" i="51"/>
  <c r="AG94" i="51"/>
  <c r="P93" i="51"/>
  <c r="L90" i="51"/>
  <c r="P88" i="51"/>
  <c r="P94" i="51"/>
  <c r="P92" i="51"/>
  <c r="P89" i="51"/>
  <c r="P87" i="51"/>
  <c r="P86" i="51"/>
  <c r="P90" i="51"/>
  <c r="L100" i="51"/>
  <c r="L84" i="51"/>
  <c r="AK65" i="51"/>
  <c r="AK57" i="51"/>
  <c r="AK56" i="51"/>
  <c r="AK51" i="51"/>
  <c r="AK64" i="51"/>
  <c r="AK62" i="51"/>
  <c r="AK60" i="51"/>
  <c r="AK58" i="51"/>
  <c r="AK54" i="51"/>
  <c r="BE52" i="51"/>
  <c r="L95" i="51"/>
  <c r="L88" i="51"/>
  <c r="L98" i="51"/>
  <c r="L99" i="51"/>
  <c r="L97" i="51"/>
  <c r="L96" i="51"/>
  <c r="L94" i="51"/>
  <c r="L93" i="51"/>
  <c r="L92" i="51"/>
  <c r="L91" i="51"/>
  <c r="L89" i="51"/>
  <c r="L87" i="51"/>
  <c r="L68" i="51"/>
  <c r="L65" i="51"/>
  <c r="L63" i="51"/>
  <c r="L55" i="51"/>
  <c r="L53" i="51"/>
  <c r="H52" i="51"/>
  <c r="L51" i="51"/>
  <c r="D39" i="51"/>
  <c r="D36" i="51"/>
  <c r="L66" i="51"/>
  <c r="L64" i="51"/>
  <c r="L56" i="51"/>
  <c r="L54" i="51"/>
  <c r="L52" i="51"/>
  <c r="D37" i="51"/>
  <c r="AK88" i="51"/>
  <c r="AK87" i="51"/>
  <c r="X95" i="51"/>
  <c r="AB93" i="51"/>
  <c r="AB85" i="51"/>
  <c r="D98" i="51"/>
  <c r="T94" i="51"/>
  <c r="H92" i="51"/>
  <c r="AB43" i="51"/>
  <c r="AT88" i="51"/>
  <c r="AX86" i="51"/>
  <c r="AG97" i="51"/>
  <c r="AG91" i="51"/>
  <c r="AK90" i="51"/>
  <c r="AK91" i="51"/>
  <c r="AG90" i="51"/>
  <c r="AG89" i="51"/>
  <c r="AO88" i="51"/>
  <c r="AG100" i="51"/>
  <c r="AG98" i="51"/>
  <c r="AG96" i="51"/>
  <c r="AG95" i="51"/>
  <c r="AK94" i="51"/>
  <c r="AG92" i="51"/>
  <c r="AK89" i="51"/>
  <c r="AK92" i="51"/>
  <c r="L86" i="51"/>
  <c r="AR37" i="51"/>
  <c r="H58" i="51"/>
  <c r="AO91" i="51"/>
  <c r="AO89" i="51"/>
  <c r="AO85" i="51"/>
  <c r="AK84" i="51"/>
  <c r="T89" i="51"/>
  <c r="T87" i="51"/>
  <c r="T86" i="51"/>
  <c r="H85" i="51"/>
  <c r="AR36" i="51"/>
  <c r="H57" i="51"/>
  <c r="H56" i="51"/>
  <c r="BE54" i="51"/>
  <c r="H60" i="51"/>
  <c r="AX97" i="51"/>
  <c r="AT87" i="51"/>
  <c r="AT84" i="51"/>
  <c r="BC100" i="51"/>
  <c r="AT99" i="51"/>
  <c r="AX96" i="51"/>
  <c r="BC97" i="51"/>
  <c r="AT94" i="51"/>
  <c r="AX94" i="51"/>
  <c r="AX93" i="51"/>
  <c r="AT93" i="51"/>
  <c r="BG92" i="51"/>
  <c r="BG91" i="51"/>
  <c r="BC90" i="51"/>
  <c r="BG88" i="51"/>
  <c r="BG87" i="51"/>
  <c r="BG86" i="51"/>
  <c r="AT85" i="51"/>
  <c r="BG94" i="51"/>
  <c r="BC92" i="51"/>
  <c r="AT86" i="51"/>
  <c r="AX85" i="51"/>
  <c r="BC83" i="51"/>
  <c r="AX83" i="51"/>
  <c r="BC84" i="51"/>
  <c r="X38" i="51"/>
  <c r="X99" i="51"/>
  <c r="AB96" i="51"/>
  <c r="AB95" i="51"/>
  <c r="H95" i="51"/>
  <c r="AB94" i="51"/>
  <c r="AO94" i="51"/>
  <c r="X94" i="51"/>
  <c r="H94" i="51"/>
  <c r="AO93" i="51"/>
  <c r="X93" i="51"/>
  <c r="AK93" i="51"/>
  <c r="AB97" i="51"/>
  <c r="AO92" i="51"/>
  <c r="H96" i="51"/>
  <c r="T90" i="51"/>
  <c r="X88" i="51"/>
  <c r="D88" i="51"/>
  <c r="X87" i="51"/>
  <c r="D87" i="51"/>
  <c r="AO86" i="51"/>
  <c r="X86" i="51"/>
  <c r="AK85" i="51"/>
  <c r="T85" i="51"/>
  <c r="D85" i="51"/>
  <c r="T92" i="51"/>
  <c r="T91" i="51"/>
  <c r="AO90" i="51"/>
  <c r="T88" i="51"/>
  <c r="AO87" i="51"/>
  <c r="AK86" i="51"/>
  <c r="X85" i="51"/>
  <c r="T84" i="51"/>
  <c r="H86" i="51"/>
  <c r="H62" i="51"/>
  <c r="P58" i="51"/>
  <c r="H54" i="51"/>
  <c r="T53" i="51"/>
  <c r="AB45" i="51"/>
  <c r="AB42" i="51"/>
  <c r="AB40" i="51"/>
  <c r="X37" i="51"/>
  <c r="AG88" i="51"/>
  <c r="AG87" i="51"/>
  <c r="AG85" i="51"/>
  <c r="P85" i="51"/>
  <c r="AB84" i="51"/>
  <c r="AO83" i="51"/>
  <c r="AG83" i="51"/>
  <c r="X83" i="51"/>
  <c r="P83" i="51"/>
  <c r="AS61" i="51"/>
  <c r="AS59" i="51"/>
  <c r="AS57" i="51"/>
  <c r="P52" i="51"/>
  <c r="BE56" i="51"/>
  <c r="BE53" i="51"/>
  <c r="P56" i="51"/>
  <c r="D36" i="63"/>
  <c r="X100" i="63"/>
  <c r="AG99" i="63"/>
  <c r="AG98" i="63"/>
  <c r="AG97" i="63"/>
  <c r="BC96" i="63"/>
  <c r="BC100" i="63"/>
  <c r="BC95" i="63"/>
  <c r="BC94" i="63"/>
  <c r="AB94" i="63"/>
  <c r="L94" i="63"/>
  <c r="CC93" i="63"/>
  <c r="BC93" i="63"/>
  <c r="T93" i="63"/>
  <c r="AG92" i="63"/>
  <c r="AG91" i="63"/>
  <c r="BK90" i="63"/>
  <c r="CC88" i="63"/>
  <c r="CC87" i="63"/>
  <c r="CC86" i="63"/>
  <c r="AG94" i="63"/>
  <c r="AG93" i="63"/>
  <c r="CC92" i="63"/>
  <c r="BC92" i="63"/>
  <c r="BK91" i="63"/>
  <c r="T91" i="63"/>
  <c r="AG90" i="63"/>
  <c r="BK89" i="63"/>
  <c r="AO89" i="63"/>
  <c r="T89" i="63"/>
  <c r="BK88" i="63"/>
  <c r="AO88" i="63"/>
  <c r="T88" i="63"/>
  <c r="CC84" i="63"/>
  <c r="T86" i="63"/>
  <c r="AO85" i="63"/>
  <c r="X85" i="63"/>
  <c r="BK86" i="63"/>
  <c r="BK95" i="63"/>
  <c r="BC87" i="63"/>
  <c r="AO84" i="63"/>
  <c r="AO95" i="63"/>
  <c r="AG84" i="63"/>
  <c r="AG101" i="63"/>
  <c r="X87" i="63"/>
  <c r="T87" i="63"/>
  <c r="L42" i="63"/>
  <c r="L39" i="63"/>
  <c r="X37" i="63"/>
  <c r="L38" i="63"/>
  <c r="L43" i="63"/>
  <c r="X38" i="63"/>
  <c r="X39" i="63"/>
  <c r="AB86" i="63"/>
  <c r="D104" i="63"/>
  <c r="AT100" i="63"/>
  <c r="D98" i="63"/>
  <c r="AX95" i="63"/>
  <c r="H95" i="63"/>
  <c r="AT99" i="63"/>
  <c r="AB96" i="63"/>
  <c r="AB95" i="63"/>
  <c r="AK94" i="63"/>
  <c r="AT95" i="63"/>
  <c r="AK93" i="63"/>
  <c r="AB93" i="63"/>
  <c r="P92" i="63"/>
  <c r="H92" i="63"/>
  <c r="BG91" i="63"/>
  <c r="CC90" i="63"/>
  <c r="AK89" i="63"/>
  <c r="AT88" i="63"/>
  <c r="X88" i="63"/>
  <c r="AX94" i="63"/>
  <c r="H94" i="63"/>
  <c r="AX97" i="63"/>
  <c r="X93" i="63"/>
  <c r="P93" i="63"/>
  <c r="AK92" i="63"/>
  <c r="AK91" i="63"/>
  <c r="H84" i="63"/>
  <c r="AT86" i="63"/>
  <c r="X86" i="63"/>
  <c r="AX85" i="63"/>
  <c r="H85" i="63"/>
  <c r="BG86" i="63"/>
  <c r="BG95" i="63"/>
  <c r="AX86" i="63"/>
  <c r="AX84" i="63"/>
  <c r="AK84" i="63"/>
  <c r="AK95" i="63"/>
  <c r="AB84" i="63"/>
  <c r="X89" i="63"/>
  <c r="P84" i="63"/>
  <c r="D87" i="63"/>
  <c r="AB45" i="63"/>
  <c r="AJ38" i="63"/>
  <c r="D38" i="63"/>
  <c r="AF37" i="63"/>
  <c r="AF39" i="63"/>
  <c r="AN39" i="63"/>
  <c r="AF36" i="63"/>
  <c r="AN36" i="63"/>
  <c r="AB42" i="63"/>
  <c r="D39" i="63"/>
  <c r="AF38" i="63"/>
  <c r="D40" i="63"/>
  <c r="AB85" i="63"/>
  <c r="L100" i="63"/>
  <c r="L98" i="63"/>
  <c r="L95" i="63"/>
  <c r="L93" i="63"/>
  <c r="L90" i="63"/>
  <c r="L92" i="63"/>
  <c r="L40" i="63"/>
  <c r="DC94" i="63"/>
  <c r="DC93" i="63"/>
  <c r="DC92" i="63"/>
  <c r="CY95" i="63"/>
  <c r="CY83" i="63"/>
  <c r="CY85" i="63"/>
  <c r="CU101" i="63"/>
  <c r="CU83" i="63"/>
  <c r="CP83" i="63"/>
  <c r="CL83" i="63"/>
  <c r="CU84" i="63"/>
  <c r="BT83" i="63"/>
  <c r="BP83" i="63"/>
  <c r="CC95" i="63"/>
  <c r="CC83" i="63"/>
  <c r="CG95" i="63"/>
  <c r="CG84" i="63"/>
  <c r="CG83" i="63"/>
  <c r="CC85" i="63"/>
  <c r="P91" i="63"/>
  <c r="P89" i="63"/>
  <c r="P94" i="63"/>
  <c r="P90" i="63"/>
  <c r="P86" i="63"/>
  <c r="P85" i="63"/>
  <c r="P87" i="63"/>
  <c r="L99" i="63"/>
  <c r="L96" i="63"/>
  <c r="L91" i="63"/>
  <c r="L89" i="63"/>
  <c r="L85" i="63"/>
  <c r="L84" i="63"/>
  <c r="L87" i="63"/>
  <c r="AK60" i="63"/>
  <c r="AG57" i="63"/>
  <c r="AX83" i="63"/>
  <c r="AT83" i="63"/>
  <c r="H83" i="63"/>
  <c r="D83" i="63"/>
  <c r="AO86" i="63"/>
  <c r="BC85" i="63"/>
  <c r="AK85" i="63"/>
  <c r="BA60" i="63"/>
  <c r="BA58" i="63"/>
  <c r="AC55" i="63"/>
  <c r="BC86" i="63"/>
  <c r="BK85" i="63"/>
  <c r="AT85" i="63"/>
  <c r="T85" i="63"/>
  <c r="BG92" i="49"/>
  <c r="BG91" i="49"/>
  <c r="AO70" i="49"/>
  <c r="AO68" i="49"/>
  <c r="BC94" i="49"/>
  <c r="BK93" i="49"/>
  <c r="AG99" i="49"/>
  <c r="AG98" i="49"/>
  <c r="AG97" i="49"/>
  <c r="BC99" i="49"/>
  <c r="BC97" i="49"/>
  <c r="BC96" i="49"/>
  <c r="BC100" i="49"/>
  <c r="BC93" i="49"/>
  <c r="BG89" i="49"/>
  <c r="AK94" i="49"/>
  <c r="AO73" i="49"/>
  <c r="AO71" i="49"/>
  <c r="AW69" i="49"/>
  <c r="AW68" i="49"/>
  <c r="AO51" i="49"/>
  <c r="AW70" i="49"/>
  <c r="D98" i="49"/>
  <c r="D96" i="49"/>
  <c r="H95" i="49"/>
  <c r="D88" i="49"/>
  <c r="D85" i="49"/>
  <c r="H86" i="49"/>
  <c r="D87" i="49"/>
  <c r="D84" i="49"/>
  <c r="H83" i="49"/>
  <c r="D103" i="49"/>
  <c r="D102" i="49"/>
  <c r="H92" i="49"/>
  <c r="H94" i="49"/>
  <c r="H93" i="49"/>
  <c r="D86" i="49"/>
  <c r="H84" i="49"/>
  <c r="D83" i="49"/>
  <c r="AG100" i="49"/>
  <c r="AK93" i="49"/>
  <c r="AG95" i="49"/>
  <c r="AG92" i="49"/>
  <c r="P89" i="49"/>
  <c r="AO61" i="49"/>
  <c r="P92" i="49"/>
  <c r="P91" i="49"/>
  <c r="T93" i="49"/>
  <c r="AN40" i="49"/>
  <c r="AF40" i="49"/>
  <c r="AO65" i="49"/>
  <c r="AO57" i="49"/>
  <c r="AK90" i="49"/>
  <c r="L96" i="49"/>
  <c r="L99" i="49"/>
  <c r="T94" i="49"/>
  <c r="AW67" i="49"/>
  <c r="AO63" i="49"/>
  <c r="AO59" i="49"/>
  <c r="AO53" i="49"/>
  <c r="AK89" i="49"/>
  <c r="AO92" i="49"/>
  <c r="AO91" i="49"/>
  <c r="AG91" i="49"/>
  <c r="L97" i="49"/>
  <c r="L100" i="49"/>
  <c r="L98" i="49"/>
  <c r="L95" i="49"/>
  <c r="L94" i="49"/>
  <c r="L93" i="49"/>
  <c r="P88" i="49"/>
  <c r="AW66" i="49"/>
  <c r="AO64" i="49"/>
  <c r="AW62" i="49"/>
  <c r="AW60" i="49"/>
  <c r="AW58" i="49"/>
  <c r="AW56" i="49"/>
  <c r="AW55" i="49"/>
  <c r="AW54" i="49"/>
  <c r="AW52" i="49"/>
  <c r="AO66" i="49"/>
  <c r="AW64" i="49"/>
  <c r="AW61" i="49"/>
  <c r="AW59" i="49"/>
  <c r="AW57" i="49"/>
  <c r="AW53" i="49"/>
  <c r="AW51" i="49"/>
  <c r="AO67" i="49"/>
  <c r="AW65" i="49"/>
  <c r="AW63" i="49"/>
  <c r="AO62" i="49"/>
  <c r="AO60" i="49"/>
  <c r="AO58" i="49"/>
  <c r="AO56" i="49"/>
  <c r="AO55" i="49"/>
  <c r="AO54" i="49"/>
  <c r="AO52" i="49"/>
  <c r="CU98" i="73"/>
  <c r="CU101" i="73"/>
  <c r="CU93" i="73"/>
  <c r="CU92" i="73"/>
  <c r="CU91" i="73"/>
  <c r="CU90" i="73"/>
  <c r="CU89" i="73"/>
  <c r="CU85" i="73"/>
  <c r="CU88" i="73"/>
  <c r="CU87" i="73"/>
  <c r="CU86" i="73"/>
  <c r="CU96" i="73"/>
  <c r="CU84" i="73"/>
  <c r="CU83" i="73"/>
  <c r="CU99" i="73"/>
  <c r="CU94" i="73"/>
  <c r="CU95" i="73"/>
  <c r="L101" i="73"/>
  <c r="L94" i="73"/>
  <c r="L93" i="73"/>
  <c r="L92" i="73"/>
  <c r="L91" i="73"/>
  <c r="L90" i="73"/>
  <c r="L89" i="73"/>
  <c r="L85" i="73"/>
  <c r="L88" i="73"/>
  <c r="L87" i="73"/>
  <c r="L86" i="73"/>
  <c r="L97" i="73"/>
  <c r="L84" i="73"/>
  <c r="L83" i="73"/>
  <c r="L96" i="73"/>
  <c r="L99" i="73"/>
  <c r="L95" i="73"/>
  <c r="L98" i="73"/>
  <c r="BC101" i="73"/>
  <c r="BC94" i="73"/>
  <c r="BC93" i="73"/>
  <c r="BC92" i="73"/>
  <c r="BC91" i="73"/>
  <c r="BC90" i="73"/>
  <c r="BC89" i="73"/>
  <c r="BC85" i="73"/>
  <c r="BC88" i="73"/>
  <c r="BC87" i="73"/>
  <c r="BC86" i="73"/>
  <c r="BC99" i="73"/>
  <c r="BC96" i="73"/>
  <c r="AX84" i="73"/>
  <c r="CP93" i="73"/>
  <c r="CL93" i="73"/>
  <c r="CP92" i="73"/>
  <c r="CL89" i="73"/>
  <c r="CL86" i="73"/>
  <c r="CP85" i="73"/>
  <c r="CL85" i="73"/>
  <c r="CL88" i="73"/>
  <c r="CL87" i="73"/>
  <c r="CC95" i="73"/>
  <c r="CC94" i="73"/>
  <c r="CC93" i="73"/>
  <c r="CC92" i="73"/>
  <c r="CC91" i="73"/>
  <c r="CC90" i="73"/>
  <c r="CC86" i="73"/>
  <c r="CC85" i="73"/>
  <c r="CC89" i="73"/>
  <c r="CC88" i="73"/>
  <c r="CC87" i="73"/>
  <c r="BK95" i="73"/>
  <c r="BK94" i="73"/>
  <c r="BK93" i="73"/>
  <c r="BK92" i="73"/>
  <c r="BK91" i="73"/>
  <c r="BK90" i="73"/>
  <c r="BK89" i="73"/>
  <c r="BK85" i="73"/>
  <c r="BK88" i="73"/>
  <c r="BK87" i="73"/>
  <c r="BK86" i="73"/>
  <c r="AT83" i="73"/>
  <c r="H94" i="73"/>
  <c r="H93" i="73"/>
  <c r="H92" i="73"/>
  <c r="D89" i="73"/>
  <c r="D86" i="73"/>
  <c r="H85" i="73"/>
  <c r="D85" i="73"/>
  <c r="D88" i="73"/>
  <c r="D87" i="73"/>
  <c r="CG95" i="73"/>
  <c r="CG94" i="73"/>
  <c r="CG93" i="73"/>
  <c r="CG92" i="73"/>
  <c r="CG91" i="73"/>
  <c r="CG90" i="73"/>
  <c r="CG86" i="73"/>
  <c r="CG85" i="73"/>
  <c r="CG89" i="73"/>
  <c r="CG88" i="73"/>
  <c r="CG87" i="73"/>
  <c r="AX95" i="73"/>
  <c r="CC84" i="73"/>
  <c r="BK84" i="73"/>
  <c r="CY95" i="73"/>
  <c r="CY93" i="73"/>
  <c r="CY92" i="73"/>
  <c r="CY91" i="73"/>
  <c r="CY90" i="73"/>
  <c r="CY89" i="73"/>
  <c r="CY85" i="73"/>
  <c r="CY84" i="73"/>
  <c r="CY88" i="73"/>
  <c r="CY87" i="73"/>
  <c r="CY86" i="73"/>
  <c r="CP83" i="73"/>
  <c r="CG83" i="73"/>
  <c r="AX86" i="73"/>
  <c r="X83" i="73"/>
  <c r="P95" i="73"/>
  <c r="P94" i="73"/>
  <c r="P93" i="73"/>
  <c r="P92" i="73"/>
  <c r="P91" i="73"/>
  <c r="P90" i="73"/>
  <c r="P89" i="73"/>
  <c r="P85" i="73"/>
  <c r="P88" i="73"/>
  <c r="P87" i="73"/>
  <c r="P86" i="73"/>
  <c r="H83" i="73"/>
  <c r="AO71" i="73"/>
  <c r="AW62" i="73"/>
  <c r="AO60" i="73"/>
  <c r="AO58" i="73"/>
  <c r="BI56" i="73"/>
  <c r="AS56" i="73"/>
  <c r="AO54" i="73"/>
  <c r="AW52" i="73"/>
  <c r="AG52" i="73"/>
  <c r="BI51" i="73"/>
  <c r="AS51" i="73"/>
  <c r="BC97" i="73"/>
  <c r="D96" i="73"/>
  <c r="CP96" i="73"/>
  <c r="AO69" i="73"/>
  <c r="AO66" i="73"/>
  <c r="AW65" i="73"/>
  <c r="Y64" i="73"/>
  <c r="AW59" i="73"/>
  <c r="AG59" i="73"/>
  <c r="AS58" i="73"/>
  <c r="Y58" i="73"/>
  <c r="AW57" i="73"/>
  <c r="AG57" i="73"/>
  <c r="BE56" i="73"/>
  <c r="AO56" i="73"/>
  <c r="Y56" i="73"/>
  <c r="AW55" i="73"/>
  <c r="AG55" i="73"/>
  <c r="BI54" i="73"/>
  <c r="AS54" i="73"/>
  <c r="BE53" i="73"/>
  <c r="AO53" i="73"/>
  <c r="Y53" i="73"/>
  <c r="BA52" i="73"/>
  <c r="AK52" i="73"/>
  <c r="AW51" i="73"/>
  <c r="AO51" i="73"/>
  <c r="AB46" i="73"/>
  <c r="AN39" i="73"/>
  <c r="AJ39" i="73"/>
  <c r="AF39" i="73"/>
  <c r="AB39" i="73"/>
  <c r="AN37" i="73"/>
  <c r="AJ37" i="73"/>
  <c r="AF37" i="73"/>
  <c r="AB37" i="73"/>
  <c r="D42" i="73"/>
  <c r="D40" i="73"/>
  <c r="D38" i="73"/>
  <c r="AJ40" i="73"/>
  <c r="Y51" i="73"/>
  <c r="AB43" i="73"/>
  <c r="D41" i="73"/>
  <c r="AB38" i="73"/>
  <c r="AJ36" i="73"/>
  <c r="AB44" i="73"/>
  <c r="AB41" i="73"/>
  <c r="AB40" i="73"/>
  <c r="AN38" i="73"/>
  <c r="AN36" i="73"/>
  <c r="DC95" i="73"/>
  <c r="DC93" i="73"/>
  <c r="DC92" i="73"/>
  <c r="DC91" i="73"/>
  <c r="DC90" i="73"/>
  <c r="DC89" i="73"/>
  <c r="DC85" i="73"/>
  <c r="DC84" i="73"/>
  <c r="DC88" i="73"/>
  <c r="DC87" i="73"/>
  <c r="DC86" i="73"/>
  <c r="BC83" i="73"/>
  <c r="AX94" i="73"/>
  <c r="AT94" i="73"/>
  <c r="AX93" i="73"/>
  <c r="AT93" i="73"/>
  <c r="AT89" i="73"/>
  <c r="AT86" i="73"/>
  <c r="AX85" i="73"/>
  <c r="AT85" i="73"/>
  <c r="AT88" i="73"/>
  <c r="AT87" i="73"/>
  <c r="AK95" i="73"/>
  <c r="AK94" i="73"/>
  <c r="AK93" i="73"/>
  <c r="AK92" i="73"/>
  <c r="AK91" i="73"/>
  <c r="AK90" i="73"/>
  <c r="AK86" i="73"/>
  <c r="AK85" i="73"/>
  <c r="AK89" i="73"/>
  <c r="AK88" i="73"/>
  <c r="AK87" i="73"/>
  <c r="T95" i="73"/>
  <c r="T94" i="73"/>
  <c r="T93" i="73"/>
  <c r="T92" i="73"/>
  <c r="T91" i="73"/>
  <c r="T90" i="73"/>
  <c r="T89" i="73"/>
  <c r="T85" i="73"/>
  <c r="T88" i="73"/>
  <c r="T87" i="73"/>
  <c r="T86" i="73"/>
  <c r="BY101" i="73"/>
  <c r="BY94" i="73"/>
  <c r="BY93" i="73"/>
  <c r="BY92" i="73"/>
  <c r="BY91" i="73"/>
  <c r="BY90" i="73"/>
  <c r="BY86" i="73"/>
  <c r="BY85" i="73"/>
  <c r="BY89" i="73"/>
  <c r="BY88" i="73"/>
  <c r="BY87" i="73"/>
  <c r="BG95" i="73"/>
  <c r="BG94" i="73"/>
  <c r="BG93" i="73"/>
  <c r="BG92" i="73"/>
  <c r="BG91" i="73"/>
  <c r="BG90" i="73"/>
  <c r="BG89" i="73"/>
  <c r="BG85" i="73"/>
  <c r="BG88" i="73"/>
  <c r="BG87" i="73"/>
  <c r="BG86" i="73"/>
  <c r="CL95" i="73"/>
  <c r="AT95" i="73"/>
  <c r="H96" i="73"/>
  <c r="CL84" i="73"/>
  <c r="BC84" i="73"/>
  <c r="AK84" i="73"/>
  <c r="T84" i="73"/>
  <c r="D84" i="73"/>
  <c r="CP86" i="73"/>
  <c r="BY83" i="73"/>
  <c r="BT94" i="73"/>
  <c r="BP94" i="73"/>
  <c r="BT93" i="73"/>
  <c r="BP93" i="73"/>
  <c r="BT85" i="73"/>
  <c r="BP85" i="73"/>
  <c r="BP89" i="73"/>
  <c r="BP88" i="73"/>
  <c r="BP87" i="73"/>
  <c r="BP86" i="73"/>
  <c r="AX83" i="73"/>
  <c r="AO95" i="73"/>
  <c r="AO94" i="73"/>
  <c r="AO93" i="73"/>
  <c r="AO92" i="73"/>
  <c r="AO91" i="73"/>
  <c r="AO90" i="73"/>
  <c r="AO86" i="73"/>
  <c r="AO85" i="73"/>
  <c r="AO89" i="73"/>
  <c r="AO88" i="73"/>
  <c r="AO87" i="73"/>
  <c r="AB94" i="73"/>
  <c r="X94" i="73"/>
  <c r="AB93" i="73"/>
  <c r="X93" i="73"/>
  <c r="AB85" i="73"/>
  <c r="X85" i="73"/>
  <c r="X89" i="73"/>
  <c r="X88" i="73"/>
  <c r="X87" i="73"/>
  <c r="X86" i="73"/>
  <c r="H86" i="73"/>
  <c r="AW58" i="73"/>
  <c r="AG58" i="73"/>
  <c r="AS55" i="73"/>
  <c r="AW54" i="73"/>
  <c r="AG54" i="73"/>
  <c r="AS53" i="73"/>
  <c r="AO52" i="73"/>
  <c r="AG101" i="73"/>
  <c r="AG94" i="73"/>
  <c r="AG93" i="73"/>
  <c r="AG92" i="73"/>
  <c r="AG91" i="73"/>
  <c r="AG90" i="73"/>
  <c r="AG86" i="73"/>
  <c r="AG85" i="73"/>
  <c r="AG89" i="73"/>
  <c r="AG88" i="73"/>
  <c r="AG87" i="73"/>
  <c r="D98" i="73"/>
  <c r="AG95" i="73"/>
  <c r="AX97" i="73"/>
  <c r="AO70" i="73"/>
  <c r="AK65" i="73"/>
  <c r="AO64" i="73"/>
  <c r="AK63" i="73"/>
  <c r="AO59" i="73"/>
  <c r="BA58" i="73"/>
  <c r="AK58" i="73"/>
  <c r="AO57" i="73"/>
  <c r="Y57" i="73"/>
  <c r="AW56" i="73"/>
  <c r="AG56" i="73"/>
  <c r="BE55" i="73"/>
  <c r="AO55" i="73"/>
  <c r="Y55" i="73"/>
  <c r="BA54" i="73"/>
  <c r="AK54" i="73"/>
  <c r="AW53" i="73"/>
  <c r="AG53" i="73"/>
  <c r="BI52" i="73"/>
  <c r="AS52" i="73"/>
  <c r="BE51" i="73"/>
  <c r="AW70" i="73"/>
  <c r="AG51" i="73"/>
  <c r="L43" i="73"/>
  <c r="L40" i="73"/>
  <c r="L38" i="73"/>
  <c r="AN40" i="73"/>
  <c r="AF40" i="73"/>
  <c r="AB45" i="73"/>
  <c r="L42" i="73"/>
  <c r="L39" i="73"/>
  <c r="AJ38" i="73"/>
  <c r="L37" i="73"/>
  <c r="AB36" i="73"/>
  <c r="AB42" i="73"/>
  <c r="L41" i="73"/>
  <c r="D39" i="73"/>
  <c r="AF38" i="73"/>
  <c r="D37" i="73"/>
  <c r="AF36" i="73"/>
  <c r="D36" i="73"/>
  <c r="CU90" i="71"/>
  <c r="BK90" i="71"/>
  <c r="CC89" i="71"/>
  <c r="CC88" i="71"/>
  <c r="CY95" i="71"/>
  <c r="CY84" i="71"/>
  <c r="CY83" i="71"/>
  <c r="CG95" i="71"/>
  <c r="CG84" i="71"/>
  <c r="CG83" i="71"/>
  <c r="BY101" i="71"/>
  <c r="BY84" i="71"/>
  <c r="BY83" i="71"/>
  <c r="BG95" i="71"/>
  <c r="BG84" i="71"/>
  <c r="BG83" i="71"/>
  <c r="AO95" i="71"/>
  <c r="AO84" i="71"/>
  <c r="AO83" i="71"/>
  <c r="AG101" i="71"/>
  <c r="AG84" i="71"/>
  <c r="AG83" i="71"/>
  <c r="P95" i="71"/>
  <c r="P84" i="71"/>
  <c r="P83" i="71"/>
  <c r="CG94" i="71"/>
  <c r="AG94" i="71"/>
  <c r="P94" i="71"/>
  <c r="CY93" i="71"/>
  <c r="CG93" i="71"/>
  <c r="BG93" i="71"/>
  <c r="AG93" i="71"/>
  <c r="CC92" i="71"/>
  <c r="BC92" i="71"/>
  <c r="T92" i="71"/>
  <c r="CC91" i="71"/>
  <c r="BC91" i="71"/>
  <c r="CY90" i="71"/>
  <c r="BY90" i="71"/>
  <c r="AO90" i="71"/>
  <c r="P90" i="71"/>
  <c r="CU89" i="71"/>
  <c r="BY89" i="71"/>
  <c r="BC89" i="71"/>
  <c r="AG89" i="71"/>
  <c r="L89" i="71"/>
  <c r="CU88" i="71"/>
  <c r="BY88" i="71"/>
  <c r="BC88" i="71"/>
  <c r="AG88" i="71"/>
  <c r="L88" i="71"/>
  <c r="CU87" i="71"/>
  <c r="BY87" i="71"/>
  <c r="BC87" i="71"/>
  <c r="AG87" i="71"/>
  <c r="L87" i="71"/>
  <c r="CU86" i="71"/>
  <c r="BY86" i="71"/>
  <c r="AG86" i="71"/>
  <c r="L86" i="71"/>
  <c r="BY85" i="71"/>
  <c r="BG85" i="71"/>
  <c r="AO85" i="71"/>
  <c r="BA63" i="71"/>
  <c r="BA54" i="71"/>
  <c r="AS61" i="71"/>
  <c r="AG60" i="71"/>
  <c r="AS54" i="71"/>
  <c r="AG54" i="71"/>
  <c r="AS59" i="71"/>
  <c r="D59" i="71"/>
  <c r="P58" i="71"/>
  <c r="BI57" i="71"/>
  <c r="BI54" i="71"/>
  <c r="AS57" i="71"/>
  <c r="AC57" i="71"/>
  <c r="AC54" i="71"/>
  <c r="BA56" i="71"/>
  <c r="P56" i="71"/>
  <c r="BI55" i="71"/>
  <c r="AS55" i="71"/>
  <c r="AC55" i="71"/>
  <c r="AB46" i="71"/>
  <c r="AN39" i="71"/>
  <c r="AJ39" i="71"/>
  <c r="AF39" i="71"/>
  <c r="AB39" i="71"/>
  <c r="AN37" i="71"/>
  <c r="AJ37" i="71"/>
  <c r="AF37" i="71"/>
  <c r="AB37" i="71"/>
  <c r="D42" i="71"/>
  <c r="D40" i="71"/>
  <c r="D38" i="71"/>
  <c r="AJ40" i="71"/>
  <c r="T54" i="71"/>
  <c r="P53" i="71"/>
  <c r="BI52" i="71"/>
  <c r="AS52" i="71"/>
  <c r="T52" i="71"/>
  <c r="AG51" i="71"/>
  <c r="AB45" i="71"/>
  <c r="L42" i="71"/>
  <c r="L39" i="71"/>
  <c r="AJ38" i="71"/>
  <c r="L37" i="71"/>
  <c r="AB36" i="71"/>
  <c r="P54" i="71"/>
  <c r="BA53" i="71"/>
  <c r="AC53" i="71"/>
  <c r="D53" i="71"/>
  <c r="P52" i="71"/>
  <c r="BA51" i="71"/>
  <c r="AC51" i="71"/>
  <c r="D51" i="71"/>
  <c r="AB42" i="71"/>
  <c r="AB40" i="71"/>
  <c r="AN38" i="71"/>
  <c r="AN36" i="71"/>
  <c r="DC95" i="71"/>
  <c r="DC83" i="71"/>
  <c r="CU101" i="71"/>
  <c r="CU84" i="71"/>
  <c r="CU83" i="71"/>
  <c r="CC95" i="71"/>
  <c r="CC84" i="71"/>
  <c r="CC83" i="71"/>
  <c r="BK95" i="71"/>
  <c r="BK84" i="71"/>
  <c r="BK83" i="71"/>
  <c r="BC101" i="71"/>
  <c r="BC84" i="71"/>
  <c r="BC83" i="71"/>
  <c r="AK95" i="71"/>
  <c r="AK84" i="71"/>
  <c r="AK83" i="71"/>
  <c r="T95" i="71"/>
  <c r="T84" i="71"/>
  <c r="T83" i="71"/>
  <c r="L101" i="71"/>
  <c r="L84" i="71"/>
  <c r="L83" i="71"/>
  <c r="BY94" i="71"/>
  <c r="BY93" i="71"/>
  <c r="AO93" i="71"/>
  <c r="P93" i="71"/>
  <c r="CY92" i="71"/>
  <c r="BK92" i="71"/>
  <c r="AK92" i="71"/>
  <c r="L92" i="71"/>
  <c r="CU91" i="71"/>
  <c r="BK91" i="71"/>
  <c r="AK91" i="71"/>
  <c r="L91" i="71"/>
  <c r="CG90" i="71"/>
  <c r="BG90" i="71"/>
  <c r="AG90" i="71"/>
  <c r="DC89" i="71"/>
  <c r="CG89" i="71"/>
  <c r="BK89" i="71"/>
  <c r="AO89" i="71"/>
  <c r="T89" i="71"/>
  <c r="DC88" i="71"/>
  <c r="CG88" i="71"/>
  <c r="BK88" i="71"/>
  <c r="AO88" i="71"/>
  <c r="T88" i="71"/>
  <c r="DC87" i="71"/>
  <c r="CG87" i="71"/>
  <c r="BK87" i="71"/>
  <c r="AO87" i="71"/>
  <c r="T87" i="71"/>
  <c r="DC86" i="71"/>
  <c r="CG86" i="71"/>
  <c r="BK86" i="71"/>
  <c r="AO86" i="71"/>
  <c r="T86" i="71"/>
  <c r="DC85" i="71"/>
  <c r="BC85" i="71"/>
  <c r="AK85" i="71"/>
  <c r="T85" i="71"/>
  <c r="CY87" i="71"/>
  <c r="CC87" i="71"/>
  <c r="BG87" i="71"/>
  <c r="AK87" i="71"/>
  <c r="P87" i="71"/>
  <c r="CY86" i="71"/>
  <c r="CC86" i="71"/>
  <c r="BG86" i="71"/>
  <c r="AK86" i="71"/>
  <c r="P86" i="71"/>
  <c r="CY85" i="71"/>
  <c r="CG85" i="71"/>
  <c r="AG85" i="71"/>
  <c r="P85" i="71"/>
  <c r="DC84" i="71"/>
  <c r="BA57" i="71"/>
  <c r="P57" i="71"/>
  <c r="BA55" i="71"/>
  <c r="D55" i="71"/>
  <c r="L43" i="71"/>
  <c r="L40" i="71"/>
  <c r="L38" i="71"/>
  <c r="D54" i="71"/>
  <c r="AG53" i="71"/>
  <c r="BA52" i="71"/>
  <c r="AC52" i="71"/>
  <c r="D52" i="71"/>
  <c r="P51" i="71"/>
  <c r="AB43" i="71"/>
  <c r="D41" i="71"/>
  <c r="AB38" i="71"/>
  <c r="AJ36" i="71"/>
  <c r="L41" i="71"/>
  <c r="BI53" i="71"/>
  <c r="AS53" i="71"/>
  <c r="T53" i="71"/>
  <c r="AG52" i="71"/>
  <c r="BI51" i="71"/>
  <c r="AS51" i="71"/>
  <c r="T51" i="71"/>
  <c r="AB44" i="71"/>
  <c r="AB41" i="71"/>
  <c r="D39" i="71"/>
  <c r="AF38" i="71"/>
  <c r="D37" i="71"/>
  <c r="AF36" i="71"/>
  <c r="D36" i="71"/>
  <c r="P83" i="69"/>
  <c r="AS61" i="69"/>
  <c r="AS59" i="69"/>
  <c r="D59" i="69"/>
  <c r="AS57" i="69"/>
  <c r="BA56" i="69"/>
  <c r="BI55" i="69"/>
  <c r="AC55" i="69"/>
  <c r="BA53" i="69"/>
  <c r="T53" i="69"/>
  <c r="D53" i="69"/>
  <c r="BI51" i="69"/>
  <c r="AC51" i="69"/>
  <c r="P84" i="69"/>
  <c r="AS62" i="69"/>
  <c r="BA60" i="69"/>
  <c r="D60" i="69"/>
  <c r="BA58" i="69"/>
  <c r="AK58" i="69"/>
  <c r="D57" i="69"/>
  <c r="L56" i="69"/>
  <c r="BE55" i="69"/>
  <c r="AR39" i="69"/>
  <c r="AR37" i="69"/>
  <c r="AW57" i="69"/>
  <c r="BA54" i="69"/>
  <c r="AK54" i="69"/>
  <c r="T54" i="69"/>
  <c r="D54" i="69"/>
  <c r="AW53" i="69"/>
  <c r="AG53" i="69"/>
  <c r="BI52" i="69"/>
  <c r="AS52" i="69"/>
  <c r="AK52" i="69"/>
  <c r="T52" i="69"/>
  <c r="L52" i="69"/>
  <c r="BE51" i="69"/>
  <c r="AW51" i="69"/>
  <c r="AO51" i="69"/>
  <c r="AG51" i="69"/>
  <c r="Y51" i="69"/>
  <c r="P51" i="69"/>
  <c r="H51" i="69"/>
  <c r="L43" i="69"/>
  <c r="L40" i="69"/>
  <c r="L38" i="69"/>
  <c r="L36" i="69"/>
  <c r="D42" i="69"/>
  <c r="D40" i="69"/>
  <c r="D38" i="69"/>
  <c r="BA55" i="69"/>
  <c r="D55" i="69"/>
  <c r="BA51" i="69"/>
  <c r="T51" i="69"/>
  <c r="D51" i="69"/>
  <c r="BA62" i="69"/>
  <c r="D62" i="69"/>
  <c r="AS60" i="69"/>
  <c r="AS58" i="69"/>
  <c r="D58" i="69"/>
  <c r="D56" i="69"/>
  <c r="BI54" i="69"/>
  <c r="AC54" i="69"/>
  <c r="BE53" i="69"/>
  <c r="BA52" i="69"/>
  <c r="AC52" i="69"/>
  <c r="D52" i="69"/>
  <c r="L42" i="69"/>
  <c r="X39" i="69"/>
  <c r="X37" i="69"/>
  <c r="D36" i="69"/>
  <c r="CU98" i="67"/>
  <c r="CU95" i="67"/>
  <c r="BY99" i="67"/>
  <c r="BY98" i="67"/>
  <c r="BC97" i="67"/>
  <c r="BY96" i="67"/>
  <c r="AG96" i="67"/>
  <c r="CY95" i="67"/>
  <c r="CY93" i="67"/>
  <c r="CY92" i="67"/>
  <c r="CY91" i="67"/>
  <c r="CY90" i="67"/>
  <c r="CY89" i="67"/>
  <c r="CY83" i="67"/>
  <c r="CY88" i="67"/>
  <c r="CY87" i="67"/>
  <c r="CY84" i="67"/>
  <c r="CP93" i="67"/>
  <c r="CL93" i="67"/>
  <c r="CP92" i="67"/>
  <c r="CL89" i="67"/>
  <c r="CP84" i="67"/>
  <c r="CL84" i="67"/>
  <c r="CP83" i="67"/>
  <c r="CL83" i="67"/>
  <c r="CL88" i="67"/>
  <c r="CL87" i="67"/>
  <c r="CC95" i="67"/>
  <c r="CC94" i="67"/>
  <c r="CC93" i="67"/>
  <c r="CC92" i="67"/>
  <c r="CC91" i="67"/>
  <c r="CC90" i="67"/>
  <c r="CC84" i="67"/>
  <c r="CC83" i="67"/>
  <c r="CC89" i="67"/>
  <c r="CC88" i="67"/>
  <c r="CC87" i="67"/>
  <c r="BT94" i="67"/>
  <c r="BP94" i="67"/>
  <c r="BT93" i="67"/>
  <c r="BP93" i="67"/>
  <c r="BT84" i="67"/>
  <c r="BP84" i="67"/>
  <c r="BT83" i="67"/>
  <c r="BP83" i="67"/>
  <c r="BP89" i="67"/>
  <c r="BP88" i="67"/>
  <c r="BP87" i="67"/>
  <c r="BG95" i="67"/>
  <c r="BG94" i="67"/>
  <c r="BG93" i="67"/>
  <c r="BG92" i="67"/>
  <c r="BG91" i="67"/>
  <c r="BG90" i="67"/>
  <c r="BG89" i="67"/>
  <c r="BG84" i="67"/>
  <c r="BG83" i="67"/>
  <c r="BG88" i="67"/>
  <c r="BG87" i="67"/>
  <c r="AX94" i="67"/>
  <c r="AT94" i="67"/>
  <c r="AX93" i="67"/>
  <c r="AT93" i="67"/>
  <c r="AT89" i="67"/>
  <c r="AX84" i="67"/>
  <c r="AT84" i="67"/>
  <c r="AX83" i="67"/>
  <c r="AT83" i="67"/>
  <c r="AT88" i="67"/>
  <c r="AK95" i="67"/>
  <c r="AK94" i="67"/>
  <c r="AK93" i="67"/>
  <c r="AK92" i="67"/>
  <c r="AK91" i="67"/>
  <c r="AK90" i="67"/>
  <c r="AK84" i="67"/>
  <c r="AK83" i="67"/>
  <c r="AK89" i="67"/>
  <c r="AK88" i="67"/>
  <c r="AB94" i="67"/>
  <c r="X94" i="67"/>
  <c r="AB93" i="67"/>
  <c r="X93" i="67"/>
  <c r="AB84" i="67"/>
  <c r="X84" i="67"/>
  <c r="AB83" i="67"/>
  <c r="X83" i="67"/>
  <c r="X89" i="67"/>
  <c r="X88" i="67"/>
  <c r="P95" i="67"/>
  <c r="P94" i="67"/>
  <c r="P93" i="67"/>
  <c r="P92" i="67"/>
  <c r="P91" i="67"/>
  <c r="P90" i="67"/>
  <c r="P89" i="67"/>
  <c r="P84" i="67"/>
  <c r="P83" i="67"/>
  <c r="P88" i="67"/>
  <c r="H94" i="67"/>
  <c r="H93" i="67"/>
  <c r="H92" i="67"/>
  <c r="D89" i="67"/>
  <c r="H84" i="67"/>
  <c r="D84" i="67"/>
  <c r="H83" i="67"/>
  <c r="D83" i="67"/>
  <c r="D88" i="67"/>
  <c r="AO87" i="67"/>
  <c r="T87" i="67"/>
  <c r="DC86" i="67"/>
  <c r="CG86" i="67"/>
  <c r="T86" i="67"/>
  <c r="DC85" i="67"/>
  <c r="CL85" i="67"/>
  <c r="BT85" i="67"/>
  <c r="AK85" i="67"/>
  <c r="D85" i="67"/>
  <c r="AX86" i="67"/>
  <c r="AK87" i="67"/>
  <c r="P87" i="67"/>
  <c r="CY86" i="67"/>
  <c r="CC86" i="67"/>
  <c r="BG86" i="67"/>
  <c r="AK86" i="67"/>
  <c r="P86" i="67"/>
  <c r="CY85" i="67"/>
  <c r="BP85" i="67"/>
  <c r="AX85" i="67"/>
  <c r="P85" i="67"/>
  <c r="AB86" i="67"/>
  <c r="AB46" i="67"/>
  <c r="AN39" i="67"/>
  <c r="AJ39" i="67"/>
  <c r="AF39" i="67"/>
  <c r="AB39" i="67"/>
  <c r="AN37" i="67"/>
  <c r="AJ37" i="67"/>
  <c r="AF37" i="67"/>
  <c r="AB37" i="67"/>
  <c r="D42" i="67"/>
  <c r="D40" i="67"/>
  <c r="D38" i="67"/>
  <c r="AJ40" i="67"/>
  <c r="H61" i="67"/>
  <c r="AG59" i="67"/>
  <c r="H59" i="67"/>
  <c r="P57" i="67"/>
  <c r="BI56" i="67"/>
  <c r="AS56" i="67"/>
  <c r="P56" i="67"/>
  <c r="BI55" i="67"/>
  <c r="AS55" i="67"/>
  <c r="P55" i="67"/>
  <c r="BI54" i="67"/>
  <c r="AS54" i="67"/>
  <c r="T54" i="67"/>
  <c r="BE53" i="67"/>
  <c r="H53" i="67"/>
  <c r="AS52" i="67"/>
  <c r="T52" i="67"/>
  <c r="BE51" i="67"/>
  <c r="P51" i="67"/>
  <c r="AB45" i="67"/>
  <c r="L42" i="67"/>
  <c r="L39" i="67"/>
  <c r="AJ38" i="67"/>
  <c r="L37" i="67"/>
  <c r="AB36" i="67"/>
  <c r="AG58" i="67"/>
  <c r="H58" i="67"/>
  <c r="AG56" i="67"/>
  <c r="AG55" i="67"/>
  <c r="AG54" i="67"/>
  <c r="P54" i="67"/>
  <c r="BI53" i="67"/>
  <c r="AS53" i="67"/>
  <c r="T53" i="67"/>
  <c r="BE52" i="67"/>
  <c r="H52" i="67"/>
  <c r="AC51" i="67"/>
  <c r="AB44" i="67"/>
  <c r="AB41" i="67"/>
  <c r="AB40" i="67"/>
  <c r="AN38" i="67"/>
  <c r="AN36" i="67"/>
  <c r="DC95" i="67"/>
  <c r="DC93" i="67"/>
  <c r="DC92" i="67"/>
  <c r="DC91" i="67"/>
  <c r="DC90" i="67"/>
  <c r="DC89" i="67"/>
  <c r="DC83" i="67"/>
  <c r="DC88" i="67"/>
  <c r="DC87" i="67"/>
  <c r="CU101" i="67"/>
  <c r="CU93" i="67"/>
  <c r="CU92" i="67"/>
  <c r="CU91" i="67"/>
  <c r="CU90" i="67"/>
  <c r="CU89" i="67"/>
  <c r="CU84" i="67"/>
  <c r="CU83" i="67"/>
  <c r="CU88" i="67"/>
  <c r="CU87" i="67"/>
  <c r="CG95" i="67"/>
  <c r="CG94" i="67"/>
  <c r="CG93" i="67"/>
  <c r="CG92" i="67"/>
  <c r="CG91" i="67"/>
  <c r="CG90" i="67"/>
  <c r="CG84" i="67"/>
  <c r="CG83" i="67"/>
  <c r="CG89" i="67"/>
  <c r="CG88" i="67"/>
  <c r="CG87" i="67"/>
  <c r="BY101" i="67"/>
  <c r="BY94" i="67"/>
  <c r="BY93" i="67"/>
  <c r="BY92" i="67"/>
  <c r="BY91" i="67"/>
  <c r="BY90" i="67"/>
  <c r="BY84" i="67"/>
  <c r="BY83" i="67"/>
  <c r="BY89" i="67"/>
  <c r="BY88" i="67"/>
  <c r="BY87" i="67"/>
  <c r="BK95" i="67"/>
  <c r="BK94" i="67"/>
  <c r="BK93" i="67"/>
  <c r="BK92" i="67"/>
  <c r="BK91" i="67"/>
  <c r="BK90" i="67"/>
  <c r="BK89" i="67"/>
  <c r="BK84" i="67"/>
  <c r="BK83" i="67"/>
  <c r="BK88" i="67"/>
  <c r="BK87" i="67"/>
  <c r="BC101" i="67"/>
  <c r="BC94" i="67"/>
  <c r="BC93" i="67"/>
  <c r="BC92" i="67"/>
  <c r="BC91" i="67"/>
  <c r="BC90" i="67"/>
  <c r="BC89" i="67"/>
  <c r="BC84" i="67"/>
  <c r="BC83" i="67"/>
  <c r="BC88" i="67"/>
  <c r="AO95" i="67"/>
  <c r="AO94" i="67"/>
  <c r="AO93" i="67"/>
  <c r="AO92" i="67"/>
  <c r="AO91" i="67"/>
  <c r="AO90" i="67"/>
  <c r="AO84" i="67"/>
  <c r="AO83" i="67"/>
  <c r="AO89" i="67"/>
  <c r="AO88" i="67"/>
  <c r="AG101" i="67"/>
  <c r="AG94" i="67"/>
  <c r="AG93" i="67"/>
  <c r="AG92" i="67"/>
  <c r="AG91" i="67"/>
  <c r="AG90" i="67"/>
  <c r="AG84" i="67"/>
  <c r="AG83" i="67"/>
  <c r="AG89" i="67"/>
  <c r="AG88" i="67"/>
  <c r="T95" i="67"/>
  <c r="T94" i="67"/>
  <c r="T93" i="67"/>
  <c r="T92" i="67"/>
  <c r="T91" i="67"/>
  <c r="T90" i="67"/>
  <c r="T89" i="67"/>
  <c r="T84" i="67"/>
  <c r="T83" i="67"/>
  <c r="T88" i="67"/>
  <c r="L101" i="67"/>
  <c r="L94" i="67"/>
  <c r="L93" i="67"/>
  <c r="L92" i="67"/>
  <c r="L91" i="67"/>
  <c r="L90" i="67"/>
  <c r="L89" i="67"/>
  <c r="L84" i="67"/>
  <c r="L83" i="67"/>
  <c r="L88" i="67"/>
  <c r="BC87" i="67"/>
  <c r="AG87" i="67"/>
  <c r="L87" i="67"/>
  <c r="CU86" i="67"/>
  <c r="BY86" i="67"/>
  <c r="BC86" i="67"/>
  <c r="AG86" i="67"/>
  <c r="L86" i="67"/>
  <c r="CU85" i="67"/>
  <c r="BK85" i="67"/>
  <c r="L85" i="67"/>
  <c r="CP86" i="67"/>
  <c r="AT87" i="67"/>
  <c r="X87" i="67"/>
  <c r="D87" i="67"/>
  <c r="CL86" i="67"/>
  <c r="BP86" i="67"/>
  <c r="AT86" i="67"/>
  <c r="X86" i="67"/>
  <c r="D86" i="67"/>
  <c r="CP85" i="67"/>
  <c r="BY85" i="67"/>
  <c r="BG85" i="67"/>
  <c r="AO85" i="67"/>
  <c r="X85" i="67"/>
  <c r="H85" i="67"/>
  <c r="BT86" i="67"/>
  <c r="L43" i="67"/>
  <c r="L40" i="67"/>
  <c r="L38" i="67"/>
  <c r="P59" i="67"/>
  <c r="AG57" i="67"/>
  <c r="H57" i="67"/>
  <c r="AC56" i="67"/>
  <c r="H56" i="67"/>
  <c r="AC55" i="67"/>
  <c r="H55" i="67"/>
  <c r="AC54" i="67"/>
  <c r="AG53" i="67"/>
  <c r="P53" i="67"/>
  <c r="BI52" i="67"/>
  <c r="AC52" i="67"/>
  <c r="AG51" i="67"/>
  <c r="H51" i="67"/>
  <c r="AB43" i="67"/>
  <c r="D41" i="67"/>
  <c r="AB38" i="67"/>
  <c r="AJ36" i="67"/>
  <c r="H60" i="67"/>
  <c r="P58" i="67"/>
  <c r="BE56" i="67"/>
  <c r="BE55" i="67"/>
  <c r="BE54" i="67"/>
  <c r="H54" i="67"/>
  <c r="AC53" i="67"/>
  <c r="AG52" i="67"/>
  <c r="P52" i="67"/>
  <c r="BI51" i="67"/>
  <c r="T51" i="67"/>
  <c r="AB42" i="67"/>
  <c r="L41" i="67"/>
  <c r="D39" i="67"/>
  <c r="AF38" i="67"/>
  <c r="D37" i="67"/>
  <c r="AF36" i="67"/>
  <c r="D36" i="67"/>
  <c r="DC91" i="65"/>
  <c r="P95" i="65"/>
  <c r="P87" i="65"/>
  <c r="P84" i="65"/>
  <c r="L101" i="65"/>
  <c r="L87" i="65"/>
  <c r="L84" i="65"/>
  <c r="D89" i="65"/>
  <c r="D87" i="65"/>
  <c r="H84" i="65"/>
  <c r="D84" i="65"/>
  <c r="AK66" i="65"/>
  <c r="L64" i="65"/>
  <c r="L62" i="65"/>
  <c r="AK60" i="65"/>
  <c r="L60" i="65"/>
  <c r="H59" i="65"/>
  <c r="L57" i="65"/>
  <c r="AB46" i="65"/>
  <c r="AN39" i="65"/>
  <c r="AJ39" i="65"/>
  <c r="AF39" i="65"/>
  <c r="AB39" i="65"/>
  <c r="AN37" i="65"/>
  <c r="AJ37" i="65"/>
  <c r="AF37" i="65"/>
  <c r="AB37" i="65"/>
  <c r="D42" i="65"/>
  <c r="D40" i="65"/>
  <c r="D38" i="65"/>
  <c r="AJ40" i="65"/>
  <c r="L54" i="65"/>
  <c r="BE53" i="65"/>
  <c r="H53" i="65"/>
  <c r="AK52" i="65"/>
  <c r="AB45" i="65"/>
  <c r="L42" i="65"/>
  <c r="L39" i="65"/>
  <c r="AJ38" i="65"/>
  <c r="L37" i="65"/>
  <c r="AB36" i="65"/>
  <c r="BE54" i="65"/>
  <c r="H54" i="65"/>
  <c r="AK53" i="65"/>
  <c r="AK51" i="65"/>
  <c r="AB44" i="65"/>
  <c r="AB41" i="65"/>
  <c r="AB40" i="65"/>
  <c r="AN38" i="65"/>
  <c r="AN36" i="65"/>
  <c r="DC95" i="65"/>
  <c r="DC86" i="65"/>
  <c r="DC83" i="65"/>
  <c r="DC89" i="65"/>
  <c r="DC88" i="65"/>
  <c r="DC87" i="65"/>
  <c r="DC85" i="65"/>
  <c r="P83" i="65"/>
  <c r="L83" i="65"/>
  <c r="D83" i="65"/>
  <c r="L66" i="65"/>
  <c r="AK64" i="65"/>
  <c r="AK62" i="65"/>
  <c r="H61" i="65"/>
  <c r="AK58" i="65"/>
  <c r="L58" i="65"/>
  <c r="L56" i="65"/>
  <c r="BE55" i="65"/>
  <c r="H55" i="65"/>
  <c r="L43" i="65"/>
  <c r="L40" i="65"/>
  <c r="L38" i="65"/>
  <c r="AN40" i="65"/>
  <c r="AF40" i="65"/>
  <c r="AK54" i="65"/>
  <c r="L52" i="65"/>
  <c r="BE51" i="65"/>
  <c r="H51" i="65"/>
  <c r="AB43" i="65"/>
  <c r="D41" i="65"/>
  <c r="AB38" i="65"/>
  <c r="AJ36" i="65"/>
  <c r="L53" i="65"/>
  <c r="BE52" i="65"/>
  <c r="H52" i="65"/>
  <c r="L51" i="65"/>
  <c r="AB42" i="65"/>
  <c r="L41" i="65"/>
  <c r="D39" i="65"/>
  <c r="AF38" i="65"/>
  <c r="D37" i="65"/>
  <c r="AF36" i="65"/>
  <c r="D36" i="65"/>
  <c r="DC90" i="63"/>
  <c r="DC91" i="63"/>
  <c r="AW70" i="63"/>
  <c r="AO70" i="63"/>
  <c r="AO68" i="63"/>
  <c r="L67" i="63"/>
  <c r="L66" i="63"/>
  <c r="Y65" i="63"/>
  <c r="AK64" i="63"/>
  <c r="AO63" i="63"/>
  <c r="BA62" i="63"/>
  <c r="AK62" i="63"/>
  <c r="D62" i="63"/>
  <c r="AO61" i="63"/>
  <c r="H61" i="63"/>
  <c r="AS60" i="63"/>
  <c r="L60" i="63"/>
  <c r="AW59" i="63"/>
  <c r="AG59" i="63"/>
  <c r="H59" i="63"/>
  <c r="AS58" i="63"/>
  <c r="Y58" i="63"/>
  <c r="D58" i="63"/>
  <c r="AO57" i="63"/>
  <c r="P57" i="63"/>
  <c r="BI56" i="63"/>
  <c r="AS56" i="63"/>
  <c r="AC56" i="63"/>
  <c r="H56" i="63"/>
  <c r="BA55" i="63"/>
  <c r="AK55" i="63"/>
  <c r="P55" i="63"/>
  <c r="BI54" i="63"/>
  <c r="AS54" i="63"/>
  <c r="AC54" i="63"/>
  <c r="L54" i="63"/>
  <c r="BE53" i="63"/>
  <c r="AO53" i="63"/>
  <c r="Y53" i="63"/>
  <c r="H53" i="63"/>
  <c r="BA52" i="63"/>
  <c r="AK52" i="63"/>
  <c r="T52" i="63"/>
  <c r="D52" i="63"/>
  <c r="AW51" i="63"/>
  <c r="AG51" i="63"/>
  <c r="P51" i="63"/>
  <c r="AW69" i="63"/>
  <c r="L68" i="63"/>
  <c r="AW66" i="63"/>
  <c r="AW65" i="63"/>
  <c r="L65" i="63"/>
  <c r="Y64" i="63"/>
  <c r="AK63" i="63"/>
  <c r="AW62" i="63"/>
  <c r="Y62" i="63"/>
  <c r="BA61" i="63"/>
  <c r="AK61" i="63"/>
  <c r="D61" i="63"/>
  <c r="AO60" i="63"/>
  <c r="H60" i="63"/>
  <c r="AS59" i="63"/>
  <c r="Y59" i="63"/>
  <c r="D59" i="63"/>
  <c r="AO58" i="63"/>
  <c r="P58" i="63"/>
  <c r="BA57" i="63"/>
  <c r="AK57" i="63"/>
  <c r="L57" i="63"/>
  <c r="BE56" i="63"/>
  <c r="AO56" i="63"/>
  <c r="Y56" i="63"/>
  <c r="D56" i="63"/>
  <c r="AW55" i="63"/>
  <c r="AG55" i="63"/>
  <c r="L55" i="63"/>
  <c r="BE54" i="63"/>
  <c r="AO54" i="63"/>
  <c r="Y54" i="63"/>
  <c r="H54" i="63"/>
  <c r="BA53" i="63"/>
  <c r="AK53" i="63"/>
  <c r="T53" i="63"/>
  <c r="D53" i="63"/>
  <c r="AG52" i="63"/>
  <c r="P52" i="63"/>
  <c r="BI51" i="63"/>
  <c r="AS51" i="63"/>
  <c r="AC51" i="63"/>
  <c r="L51" i="63"/>
  <c r="DC95" i="63"/>
  <c r="DC87" i="63"/>
  <c r="DC86" i="63"/>
  <c r="DC83" i="63"/>
  <c r="DC89" i="63"/>
  <c r="DC88" i="63"/>
  <c r="DC85" i="63"/>
  <c r="AO75" i="63"/>
  <c r="AO74" i="63"/>
  <c r="AO73" i="63"/>
  <c r="AO72" i="63"/>
  <c r="AO69" i="63"/>
  <c r="AW67" i="63"/>
  <c r="AO66" i="63"/>
  <c r="AO65" i="63"/>
  <c r="AW64" i="63"/>
  <c r="L64" i="63"/>
  <c r="Y63" i="63"/>
  <c r="AS62" i="63"/>
  <c r="L62" i="63"/>
  <c r="AW61" i="63"/>
  <c r="Y61" i="63"/>
  <c r="D60" i="63"/>
  <c r="AO59" i="63"/>
  <c r="P59" i="63"/>
  <c r="AK58" i="63"/>
  <c r="L58" i="63"/>
  <c r="AW57" i="63"/>
  <c r="H57" i="63"/>
  <c r="BA56" i="63"/>
  <c r="AK56" i="63"/>
  <c r="P56" i="63"/>
  <c r="BI55" i="63"/>
  <c r="AS55" i="63"/>
  <c r="H55" i="63"/>
  <c r="BA54" i="63"/>
  <c r="AK54" i="63"/>
  <c r="T54" i="63"/>
  <c r="D54" i="63"/>
  <c r="AW53" i="63"/>
  <c r="AG53" i="63"/>
  <c r="P53" i="63"/>
  <c r="BI52" i="63"/>
  <c r="AS52" i="63"/>
  <c r="AC52" i="63"/>
  <c r="L52" i="63"/>
  <c r="BE51" i="63"/>
  <c r="AO51" i="63"/>
  <c r="Y51" i="63"/>
  <c r="H51" i="63"/>
  <c r="AO71" i="63"/>
  <c r="AW68" i="63"/>
  <c r="AO67" i="63"/>
  <c r="AK66" i="63"/>
  <c r="AK65" i="63"/>
  <c r="AO64" i="63"/>
  <c r="AW63" i="63"/>
  <c r="L63" i="63"/>
  <c r="AO62" i="63"/>
  <c r="H62" i="63"/>
  <c r="AS61" i="63"/>
  <c r="L61" i="63"/>
  <c r="AW60" i="63"/>
  <c r="Y60" i="63"/>
  <c r="BA59" i="63"/>
  <c r="AK59" i="63"/>
  <c r="L59" i="63"/>
  <c r="AW58" i="63"/>
  <c r="AG58" i="63"/>
  <c r="H58" i="63"/>
  <c r="AS57" i="63"/>
  <c r="Y57" i="63"/>
  <c r="D57" i="63"/>
  <c r="AW56" i="63"/>
  <c r="AG56" i="63"/>
  <c r="L56" i="63"/>
  <c r="BE55" i="63"/>
  <c r="AO55" i="63"/>
  <c r="Y55" i="63"/>
  <c r="D55" i="63"/>
  <c r="AW54" i="63"/>
  <c r="AG54" i="63"/>
  <c r="P54" i="63"/>
  <c r="BI53" i="63"/>
  <c r="AS53" i="63"/>
  <c r="AC53" i="63"/>
  <c r="L53" i="63"/>
  <c r="BE52" i="63"/>
  <c r="AO52" i="63"/>
  <c r="Y52" i="63"/>
  <c r="H52" i="63"/>
  <c r="BA51" i="63"/>
  <c r="AK51" i="63"/>
  <c r="T51" i="63"/>
  <c r="D51" i="63"/>
  <c r="CY95" i="61"/>
  <c r="CY84" i="61"/>
  <c r="CG95" i="61"/>
  <c r="CG84" i="61"/>
  <c r="BY101" i="61"/>
  <c r="BY84" i="61"/>
  <c r="BP89" i="61"/>
  <c r="BT84" i="61"/>
  <c r="BP84" i="61"/>
  <c r="BG95" i="61"/>
  <c r="BG84" i="61"/>
  <c r="AO95" i="61"/>
  <c r="AO84" i="61"/>
  <c r="P85" i="61"/>
  <c r="AG84" i="61"/>
  <c r="P84" i="61"/>
  <c r="BT83" i="61"/>
  <c r="AK83" i="61"/>
  <c r="AB83" i="61"/>
  <c r="T83" i="61"/>
  <c r="L83" i="61"/>
  <c r="CU101" i="61"/>
  <c r="CU84" i="61"/>
  <c r="CL89" i="61"/>
  <c r="CP84" i="61"/>
  <c r="CL84" i="61"/>
  <c r="CC95" i="61"/>
  <c r="CC84" i="61"/>
  <c r="BT86" i="61"/>
  <c r="BK95" i="61"/>
  <c r="BK84" i="61"/>
  <c r="BC101" i="61"/>
  <c r="BC84" i="61"/>
  <c r="AT89" i="61"/>
  <c r="AX84" i="61"/>
  <c r="AT84" i="61"/>
  <c r="AB86" i="61"/>
  <c r="CY95" i="59"/>
  <c r="CY84" i="59"/>
  <c r="CY83" i="59"/>
  <c r="CG95" i="59"/>
  <c r="CG84" i="59"/>
  <c r="CG83" i="59"/>
  <c r="BG95" i="59"/>
  <c r="BG84" i="59"/>
  <c r="BG83" i="59"/>
  <c r="AO95" i="59"/>
  <c r="AO84" i="59"/>
  <c r="AO83" i="59"/>
  <c r="P95" i="59"/>
  <c r="P84" i="59"/>
  <c r="P83" i="59"/>
  <c r="BK95" i="59"/>
  <c r="BK84" i="59"/>
  <c r="BK83" i="59"/>
  <c r="BK93" i="59"/>
  <c r="CG92" i="59"/>
  <c r="BG92" i="59"/>
  <c r="CY91" i="59"/>
  <c r="AO91" i="59"/>
  <c r="P91" i="59"/>
  <c r="BK90" i="59"/>
  <c r="CL89" i="59"/>
  <c r="CP84" i="59"/>
  <c r="CL84" i="59"/>
  <c r="CP83" i="59"/>
  <c r="CL83" i="59"/>
  <c r="BP89" i="59"/>
  <c r="BT84" i="59"/>
  <c r="BP84" i="59"/>
  <c r="BT83" i="59"/>
  <c r="BP83" i="59"/>
  <c r="AT89" i="59"/>
  <c r="AX84" i="59"/>
  <c r="AT84" i="59"/>
  <c r="AX83" i="59"/>
  <c r="AT83" i="59"/>
  <c r="X89" i="59"/>
  <c r="AB84" i="59"/>
  <c r="X84" i="59"/>
  <c r="AB83" i="59"/>
  <c r="X83" i="59"/>
  <c r="D89" i="59"/>
  <c r="H84" i="59"/>
  <c r="D84" i="59"/>
  <c r="H83" i="59"/>
  <c r="D83" i="59"/>
  <c r="CL88" i="59"/>
  <c r="BP88" i="59"/>
  <c r="AT88" i="59"/>
  <c r="X88" i="59"/>
  <c r="CP86" i="59"/>
  <c r="AX86" i="59"/>
  <c r="H86" i="59"/>
  <c r="CG87" i="59"/>
  <c r="BK87" i="59"/>
  <c r="AO87" i="59"/>
  <c r="CG86" i="59"/>
  <c r="BK86" i="59"/>
  <c r="AO86" i="59"/>
  <c r="CL85" i="59"/>
  <c r="BT85" i="59"/>
  <c r="D85" i="59"/>
  <c r="CY87" i="59"/>
  <c r="BG87" i="59"/>
  <c r="P87" i="59"/>
  <c r="CY86" i="59"/>
  <c r="BG86" i="59"/>
  <c r="P86" i="59"/>
  <c r="CY85" i="59"/>
  <c r="CG85" i="59"/>
  <c r="BP85" i="59"/>
  <c r="AX85" i="59"/>
  <c r="P85" i="59"/>
  <c r="L43" i="59"/>
  <c r="L40" i="59"/>
  <c r="L38" i="59"/>
  <c r="L36" i="59"/>
  <c r="D103" i="59"/>
  <c r="BP100" i="59"/>
  <c r="X100" i="59"/>
  <c r="D98" i="59"/>
  <c r="D96" i="59"/>
  <c r="CY94" i="59"/>
  <c r="D102" i="59"/>
  <c r="BP101" i="59"/>
  <c r="X101" i="59"/>
  <c r="CL99" i="59"/>
  <c r="AT99" i="59"/>
  <c r="D97" i="59"/>
  <c r="AX96" i="59"/>
  <c r="BT95" i="59"/>
  <c r="AT95" i="59"/>
  <c r="BG94" i="59"/>
  <c r="AO94" i="59"/>
  <c r="X94" i="59"/>
  <c r="H94" i="59"/>
  <c r="CP93" i="59"/>
  <c r="BP95" i="59"/>
  <c r="AX97" i="59"/>
  <c r="AO93" i="59"/>
  <c r="X93" i="59"/>
  <c r="P93" i="59"/>
  <c r="CY92" i="59"/>
  <c r="CP92" i="59"/>
  <c r="BK92" i="59"/>
  <c r="BK91" i="59"/>
  <c r="CG90" i="59"/>
  <c r="BG90" i="59"/>
  <c r="CG89" i="59"/>
  <c r="BK89" i="59"/>
  <c r="AO89" i="59"/>
  <c r="CG88" i="59"/>
  <c r="BK88" i="59"/>
  <c r="AO88" i="59"/>
  <c r="CU101" i="59"/>
  <c r="CU84" i="59"/>
  <c r="CU83" i="59"/>
  <c r="BY101" i="59"/>
  <c r="BY84" i="59"/>
  <c r="BY83" i="59"/>
  <c r="BC101" i="59"/>
  <c r="BC84" i="59"/>
  <c r="BC83" i="59"/>
  <c r="AG101" i="59"/>
  <c r="AG84" i="59"/>
  <c r="AG83" i="59"/>
  <c r="L101" i="59"/>
  <c r="L84" i="59"/>
  <c r="L83" i="59"/>
  <c r="CL95" i="59"/>
  <c r="AK95" i="59"/>
  <c r="AK84" i="59"/>
  <c r="AK83" i="59"/>
  <c r="L95" i="59"/>
  <c r="CU94" i="59"/>
  <c r="BK94" i="59"/>
  <c r="AT94" i="59"/>
  <c r="AB94" i="59"/>
  <c r="L94" i="59"/>
  <c r="CU93" i="59"/>
  <c r="BT93" i="59"/>
  <c r="BC93" i="59"/>
  <c r="AK93" i="59"/>
  <c r="AB93" i="59"/>
  <c r="L93" i="59"/>
  <c r="CU92" i="59"/>
  <c r="BY92" i="59"/>
  <c r="AO92" i="59"/>
  <c r="P92" i="59"/>
  <c r="H92" i="59"/>
  <c r="CG91" i="59"/>
  <c r="BG91" i="59"/>
  <c r="AG91" i="59"/>
  <c r="BC90" i="59"/>
  <c r="CY89" i="59"/>
  <c r="BG89" i="59"/>
  <c r="AK89" i="59"/>
  <c r="P89" i="59"/>
  <c r="CY88" i="59"/>
  <c r="BG88" i="59"/>
  <c r="AK88" i="59"/>
  <c r="P88" i="59"/>
  <c r="BT86" i="59"/>
  <c r="AB86" i="59"/>
  <c r="L88" i="59"/>
  <c r="CU87" i="59"/>
  <c r="BY87" i="59"/>
  <c r="BC87" i="59"/>
  <c r="AG87" i="59"/>
  <c r="L87" i="59"/>
  <c r="CU86" i="59"/>
  <c r="BY86" i="59"/>
  <c r="BC86" i="59"/>
  <c r="AG86" i="59"/>
  <c r="L86" i="59"/>
  <c r="CU85" i="59"/>
  <c r="BK85" i="59"/>
  <c r="AT85" i="59"/>
  <c r="AB85" i="59"/>
  <c r="L85" i="59"/>
  <c r="D88" i="59"/>
  <c r="CL87" i="59"/>
  <c r="BP87" i="59"/>
  <c r="AT87" i="59"/>
  <c r="X87" i="59"/>
  <c r="D87" i="59"/>
  <c r="CL86" i="59"/>
  <c r="BP86" i="59"/>
  <c r="AT86" i="59"/>
  <c r="X86" i="59"/>
  <c r="D86" i="59"/>
  <c r="CP85" i="59"/>
  <c r="BY85" i="59"/>
  <c r="BG85" i="59"/>
  <c r="AO85" i="59"/>
  <c r="X85" i="59"/>
  <c r="H85" i="59"/>
  <c r="AB46" i="59"/>
  <c r="AN39" i="59"/>
  <c r="AJ39" i="59"/>
  <c r="AF39" i="59"/>
  <c r="AB39" i="59"/>
  <c r="AN37" i="59"/>
  <c r="AJ37" i="59"/>
  <c r="AF37" i="59"/>
  <c r="AB37" i="59"/>
  <c r="D42" i="59"/>
  <c r="D40" i="59"/>
  <c r="D38" i="59"/>
  <c r="AJ40" i="59"/>
  <c r="AB45" i="59"/>
  <c r="L42" i="59"/>
  <c r="L39" i="59"/>
  <c r="AJ38" i="59"/>
  <c r="L37" i="59"/>
  <c r="AB36" i="59"/>
  <c r="AB42" i="59"/>
  <c r="L41" i="59"/>
  <c r="D39" i="59"/>
  <c r="AF38" i="59"/>
  <c r="D37" i="59"/>
  <c r="AF36" i="59"/>
  <c r="D36" i="59"/>
  <c r="P57" i="57"/>
  <c r="P54" i="57"/>
  <c r="T51" i="57"/>
  <c r="P85" i="57"/>
  <c r="P84" i="57"/>
  <c r="AS62" i="57"/>
  <c r="H59" i="57"/>
  <c r="AS58" i="57"/>
  <c r="P55" i="57"/>
  <c r="H53" i="57"/>
  <c r="T52" i="57"/>
  <c r="P51" i="57"/>
  <c r="D103" i="57"/>
  <c r="L98" i="57"/>
  <c r="D97" i="57"/>
  <c r="L95" i="57"/>
  <c r="L99" i="57"/>
  <c r="L96" i="57"/>
  <c r="H95" i="57"/>
  <c r="L94" i="57"/>
  <c r="L93" i="57"/>
  <c r="P94" i="57"/>
  <c r="H93" i="57"/>
  <c r="P92" i="57"/>
  <c r="H96" i="57"/>
  <c r="P89" i="57"/>
  <c r="D88" i="57"/>
  <c r="D87" i="57"/>
  <c r="L92" i="57"/>
  <c r="L91" i="57"/>
  <c r="D86" i="57"/>
  <c r="L85" i="57"/>
  <c r="D84" i="57"/>
  <c r="P83" i="57"/>
  <c r="H83" i="57"/>
  <c r="AO71" i="57"/>
  <c r="AO69" i="57"/>
  <c r="AO64" i="57"/>
  <c r="AO62" i="57"/>
  <c r="H62" i="57"/>
  <c r="AS61" i="57"/>
  <c r="AW60" i="57"/>
  <c r="H60" i="57"/>
  <c r="AS59" i="57"/>
  <c r="Y59" i="57"/>
  <c r="D59" i="57"/>
  <c r="AO58" i="57"/>
  <c r="P58" i="57"/>
  <c r="AS57" i="57"/>
  <c r="H57" i="57"/>
  <c r="BA56" i="57"/>
  <c r="P56" i="57"/>
  <c r="AS55" i="57"/>
  <c r="AC55" i="57"/>
  <c r="AO54" i="57"/>
  <c r="Y54" i="57"/>
  <c r="H54" i="57"/>
  <c r="BA53" i="57"/>
  <c r="T53" i="57"/>
  <c r="D53" i="57"/>
  <c r="AW52" i="57"/>
  <c r="AG52" i="57"/>
  <c r="P52" i="57"/>
  <c r="AS51" i="57"/>
  <c r="AC51" i="57"/>
  <c r="H85" i="57"/>
  <c r="H84" i="57"/>
  <c r="L83" i="57"/>
  <c r="D83" i="57"/>
  <c r="AO74" i="57"/>
  <c r="AW70" i="57"/>
  <c r="AO68" i="57"/>
  <c r="AW66" i="57"/>
  <c r="Y65" i="57"/>
  <c r="AW63" i="57"/>
  <c r="Y63" i="57"/>
  <c r="BA62" i="57"/>
  <c r="D62" i="57"/>
  <c r="AO61" i="57"/>
  <c r="H61" i="57"/>
  <c r="AS60" i="57"/>
  <c r="Y60" i="57"/>
  <c r="D60" i="57"/>
  <c r="AO59" i="57"/>
  <c r="P59" i="57"/>
  <c r="BA58" i="57"/>
  <c r="AO57" i="57"/>
  <c r="Y57" i="57"/>
  <c r="D57" i="57"/>
  <c r="AW56" i="57"/>
  <c r="AG56" i="57"/>
  <c r="BE55" i="57"/>
  <c r="AO55" i="57"/>
  <c r="Y55" i="57"/>
  <c r="H55" i="57"/>
  <c r="BA54" i="57"/>
  <c r="T54" i="57"/>
  <c r="D54" i="57"/>
  <c r="AW53" i="57"/>
  <c r="AG53" i="57"/>
  <c r="P53" i="57"/>
  <c r="AS52" i="57"/>
  <c r="AC52" i="57"/>
  <c r="BE51" i="57"/>
  <c r="AO51" i="57"/>
  <c r="Y51" i="57"/>
  <c r="H51" i="57"/>
  <c r="DC90" i="55"/>
  <c r="CL87" i="55"/>
  <c r="DC85" i="55"/>
  <c r="CL85" i="55"/>
  <c r="BK92" i="55"/>
  <c r="CU91" i="55"/>
  <c r="BK91" i="55"/>
  <c r="DC89" i="55"/>
  <c r="BK89" i="55"/>
  <c r="DC88" i="55"/>
  <c r="BK88" i="55"/>
  <c r="T88" i="55"/>
  <c r="DC87" i="55"/>
  <c r="BK87" i="55"/>
  <c r="T87" i="55"/>
  <c r="DC86" i="55"/>
  <c r="CL86" i="55"/>
  <c r="BK86" i="55"/>
  <c r="AT86" i="55"/>
  <c r="T86" i="55"/>
  <c r="CP85" i="55"/>
  <c r="CL84" i="55"/>
  <c r="BC84" i="55"/>
  <c r="AK84" i="55"/>
  <c r="T84" i="55"/>
  <c r="D84" i="55"/>
  <c r="CY95" i="55"/>
  <c r="CY84" i="55"/>
  <c r="CP86" i="55"/>
  <c r="CG95" i="55"/>
  <c r="CG94" i="55"/>
  <c r="BY101" i="55"/>
  <c r="BY94" i="55"/>
  <c r="BT94" i="55"/>
  <c r="BP94" i="55"/>
  <c r="BP89" i="55"/>
  <c r="AX86" i="55"/>
  <c r="H86" i="55"/>
  <c r="CG84" i="55"/>
  <c r="BP84" i="55"/>
  <c r="AX84" i="55"/>
  <c r="AG84" i="55"/>
  <c r="P84" i="55"/>
  <c r="CU83" i="55"/>
  <c r="CL83" i="55"/>
  <c r="BT86" i="55"/>
  <c r="BK83" i="55"/>
  <c r="BC83" i="55"/>
  <c r="AT83" i="55"/>
  <c r="AK83" i="55"/>
  <c r="AB86" i="55"/>
  <c r="T83" i="55"/>
  <c r="L83" i="55"/>
  <c r="DC95" i="55"/>
  <c r="DC84" i="55"/>
  <c r="CC95" i="55"/>
  <c r="CC94" i="55"/>
  <c r="D103" i="55"/>
  <c r="D102" i="55"/>
  <c r="D89" i="55"/>
  <c r="BY92" i="53"/>
  <c r="CG91" i="53"/>
  <c r="BG91" i="53"/>
  <c r="AG91" i="53"/>
  <c r="DC95" i="53"/>
  <c r="DC94" i="53"/>
  <c r="DC83" i="53"/>
  <c r="CU101" i="53"/>
  <c r="CU100" i="53"/>
  <c r="CU99" i="53"/>
  <c r="CU98" i="53"/>
  <c r="CU97" i="53"/>
  <c r="CU96" i="53"/>
  <c r="CU95" i="53"/>
  <c r="CU94" i="53"/>
  <c r="CU84" i="53"/>
  <c r="CU83" i="53"/>
  <c r="CC95" i="53"/>
  <c r="CC94" i="53"/>
  <c r="CC84" i="53"/>
  <c r="CC83" i="53"/>
  <c r="BK95" i="53"/>
  <c r="BK94" i="53"/>
  <c r="BK84" i="53"/>
  <c r="BK83" i="53"/>
  <c r="BC101" i="53"/>
  <c r="BC100" i="53"/>
  <c r="BC99" i="53"/>
  <c r="BC98" i="53"/>
  <c r="BC97" i="53"/>
  <c r="BC96" i="53"/>
  <c r="BC95" i="53"/>
  <c r="BC94" i="53"/>
  <c r="BC84" i="53"/>
  <c r="BC83" i="53"/>
  <c r="AK95" i="53"/>
  <c r="AK94" i="53"/>
  <c r="AK84" i="53"/>
  <c r="AK83" i="53"/>
  <c r="T95" i="53"/>
  <c r="T84" i="53"/>
  <c r="T83" i="53"/>
  <c r="L101" i="53"/>
  <c r="L100" i="53"/>
  <c r="L99" i="53"/>
  <c r="L98" i="53"/>
  <c r="L97" i="53"/>
  <c r="L96" i="53"/>
  <c r="L95" i="53"/>
  <c r="L84" i="53"/>
  <c r="L83" i="53"/>
  <c r="AK90" i="53"/>
  <c r="L90" i="53"/>
  <c r="CL100" i="53"/>
  <c r="CL99" i="53"/>
  <c r="CP95" i="53"/>
  <c r="CP94" i="53"/>
  <c r="CL94" i="53"/>
  <c r="CL89" i="53"/>
  <c r="CP84" i="53"/>
  <c r="CL84" i="53"/>
  <c r="CP83" i="53"/>
  <c r="CL83" i="53"/>
  <c r="BP100" i="53"/>
  <c r="BP99" i="53"/>
  <c r="BT96" i="53"/>
  <c r="BT95" i="53"/>
  <c r="BT94" i="53"/>
  <c r="BP94" i="53"/>
  <c r="BP89" i="53"/>
  <c r="BT84" i="53"/>
  <c r="BP84" i="53"/>
  <c r="BT83" i="53"/>
  <c r="BP83" i="53"/>
  <c r="AT100" i="53"/>
  <c r="AT99" i="53"/>
  <c r="AX96" i="53"/>
  <c r="AX95" i="53"/>
  <c r="AX94" i="53"/>
  <c r="AT94" i="53"/>
  <c r="AT89" i="53"/>
  <c r="AX84" i="53"/>
  <c r="AT84" i="53"/>
  <c r="AX83" i="53"/>
  <c r="AT83" i="53"/>
  <c r="X100" i="53"/>
  <c r="X99" i="53"/>
  <c r="AB96" i="53"/>
  <c r="AB95" i="53"/>
  <c r="AB94" i="53"/>
  <c r="X94" i="53"/>
  <c r="X89" i="53"/>
  <c r="AB84" i="53"/>
  <c r="X84" i="53"/>
  <c r="AB83" i="53"/>
  <c r="X83" i="53"/>
  <c r="D103" i="53"/>
  <c r="D102" i="53"/>
  <c r="D97" i="53"/>
  <c r="D96" i="53"/>
  <c r="H95" i="53"/>
  <c r="D89" i="53"/>
  <c r="H84" i="53"/>
  <c r="D84" i="53"/>
  <c r="H83" i="53"/>
  <c r="D83" i="53"/>
  <c r="CL88" i="53"/>
  <c r="BP88" i="53"/>
  <c r="AT88" i="53"/>
  <c r="X88" i="53"/>
  <c r="D88" i="53"/>
  <c r="CL87" i="53"/>
  <c r="BP87" i="53"/>
  <c r="AT87" i="53"/>
  <c r="X87" i="53"/>
  <c r="D87" i="53"/>
  <c r="CP86" i="53"/>
  <c r="BY86" i="53"/>
  <c r="BG86" i="53"/>
  <c r="AO86" i="53"/>
  <c r="X86" i="53"/>
  <c r="H86" i="53"/>
  <c r="CU85" i="53"/>
  <c r="CC85" i="53"/>
  <c r="BK85" i="53"/>
  <c r="AT85" i="53"/>
  <c r="AB85" i="53"/>
  <c r="L85" i="53"/>
  <c r="BY93" i="53"/>
  <c r="AB46" i="53"/>
  <c r="AN39" i="53"/>
  <c r="AF39" i="53"/>
  <c r="AB39" i="53"/>
  <c r="AJ37" i="53"/>
  <c r="AB37" i="53"/>
  <c r="AJ39" i="53"/>
  <c r="AN37" i="53"/>
  <c r="AF37" i="53"/>
  <c r="AN40" i="53"/>
  <c r="AF40" i="53"/>
  <c r="H94" i="53"/>
  <c r="CP93" i="53"/>
  <c r="BP93" i="53"/>
  <c r="AX97" i="53"/>
  <c r="AG93" i="53"/>
  <c r="X95" i="53"/>
  <c r="H93" i="53"/>
  <c r="CP92" i="53"/>
  <c r="CC92" i="53"/>
  <c r="BC92" i="53"/>
  <c r="T92" i="53"/>
  <c r="DC91" i="53"/>
  <c r="CC91" i="53"/>
  <c r="BC91" i="53"/>
  <c r="T91" i="53"/>
  <c r="CY90" i="53"/>
  <c r="BY90" i="53"/>
  <c r="P90" i="53"/>
  <c r="CU89" i="53"/>
  <c r="BY89" i="53"/>
  <c r="BC89" i="53"/>
  <c r="AG89" i="53"/>
  <c r="L89" i="53"/>
  <c r="CU88" i="53"/>
  <c r="BY88" i="53"/>
  <c r="BC88" i="53"/>
  <c r="AG88" i="53"/>
  <c r="L88" i="53"/>
  <c r="CU87" i="53"/>
  <c r="BC87" i="53"/>
  <c r="AG87" i="53"/>
  <c r="L87" i="53"/>
  <c r="CU86" i="53"/>
  <c r="CC86" i="53"/>
  <c r="BK86" i="53"/>
  <c r="AT86" i="53"/>
  <c r="AB86" i="53"/>
  <c r="L86" i="53"/>
  <c r="BP85" i="53"/>
  <c r="AX85" i="53"/>
  <c r="DC84" i="53"/>
  <c r="D42" i="53"/>
  <c r="D40" i="53"/>
  <c r="D38" i="53"/>
  <c r="D62" i="53"/>
  <c r="AS60" i="53"/>
  <c r="AG59" i="53"/>
  <c r="H59" i="53"/>
  <c r="D58" i="53"/>
  <c r="P57" i="53"/>
  <c r="BI56" i="53"/>
  <c r="AC56" i="53"/>
  <c r="H56" i="53"/>
  <c r="AS55" i="53"/>
  <c r="P55" i="53"/>
  <c r="BI54" i="53"/>
  <c r="AC54" i="53"/>
  <c r="D54" i="53"/>
  <c r="AG53" i="53"/>
  <c r="H53" i="53"/>
  <c r="AS52" i="53"/>
  <c r="T52" i="53"/>
  <c r="BE51" i="53"/>
  <c r="P51" i="53"/>
  <c r="AB45" i="53"/>
  <c r="L42" i="53"/>
  <c r="L39" i="53"/>
  <c r="AJ38" i="53"/>
  <c r="L37" i="53"/>
  <c r="AB36" i="53"/>
  <c r="AS61" i="53"/>
  <c r="H60" i="53"/>
  <c r="D59" i="53"/>
  <c r="P58" i="53"/>
  <c r="AS57" i="53"/>
  <c r="BE56" i="53"/>
  <c r="D56" i="53"/>
  <c r="AG55" i="53"/>
  <c r="BE54" i="53"/>
  <c r="P54" i="53"/>
  <c r="BI53" i="53"/>
  <c r="AC53" i="53"/>
  <c r="D53" i="53"/>
  <c r="AG52" i="53"/>
  <c r="H52" i="53"/>
  <c r="AS51" i="53"/>
  <c r="T51" i="53"/>
  <c r="AB44" i="53"/>
  <c r="AB41" i="53"/>
  <c r="AB40" i="53"/>
  <c r="AN38" i="53"/>
  <c r="AN36" i="53"/>
  <c r="CY95" i="53"/>
  <c r="CY94" i="53"/>
  <c r="CY84" i="53"/>
  <c r="CY83" i="53"/>
  <c r="CG95" i="53"/>
  <c r="CG94" i="53"/>
  <c r="CG84" i="53"/>
  <c r="CG83" i="53"/>
  <c r="BY101" i="53"/>
  <c r="BY100" i="53"/>
  <c r="BY99" i="53"/>
  <c r="BY98" i="53"/>
  <c r="BY97" i="53"/>
  <c r="BY96" i="53"/>
  <c r="BY95" i="53"/>
  <c r="BY94" i="53"/>
  <c r="BY84" i="53"/>
  <c r="BY83" i="53"/>
  <c r="BG95" i="53"/>
  <c r="BG94" i="53"/>
  <c r="BG84" i="53"/>
  <c r="BG83" i="53"/>
  <c r="AO95" i="53"/>
  <c r="AO94" i="53"/>
  <c r="AO84" i="53"/>
  <c r="AO83" i="53"/>
  <c r="AG101" i="53"/>
  <c r="AG100" i="53"/>
  <c r="AG99" i="53"/>
  <c r="AG98" i="53"/>
  <c r="AG97" i="53"/>
  <c r="AG96" i="53"/>
  <c r="AG95" i="53"/>
  <c r="AG94" i="53"/>
  <c r="AG84" i="53"/>
  <c r="AG83" i="53"/>
  <c r="P95" i="53"/>
  <c r="P84" i="53"/>
  <c r="P83" i="53"/>
  <c r="CY89" i="53"/>
  <c r="CC89" i="53"/>
  <c r="BG89" i="53"/>
  <c r="P89" i="53"/>
  <c r="CY88" i="53"/>
  <c r="CC88" i="53"/>
  <c r="BG88" i="53"/>
  <c r="P88" i="53"/>
  <c r="CY87" i="53"/>
  <c r="CC87" i="53"/>
  <c r="BG87" i="53"/>
  <c r="P87" i="53"/>
  <c r="CY86" i="53"/>
  <c r="CG86" i="53"/>
  <c r="AG86" i="53"/>
  <c r="P86" i="53"/>
  <c r="DC85" i="53"/>
  <c r="BC85" i="53"/>
  <c r="AK85" i="53"/>
  <c r="T85" i="53"/>
  <c r="L43" i="53"/>
  <c r="L40" i="53"/>
  <c r="L38" i="53"/>
  <c r="P94" i="53"/>
  <c r="CY93" i="53"/>
  <c r="CG93" i="53"/>
  <c r="BP95" i="53"/>
  <c r="AX93" i="53"/>
  <c r="AO93" i="53"/>
  <c r="X93" i="53"/>
  <c r="P93" i="53"/>
  <c r="CY92" i="53"/>
  <c r="CP96" i="53"/>
  <c r="BK92" i="53"/>
  <c r="AK92" i="53"/>
  <c r="L92" i="53"/>
  <c r="CU91" i="53"/>
  <c r="BK91" i="53"/>
  <c r="AK91" i="53"/>
  <c r="L91" i="53"/>
  <c r="CG90" i="53"/>
  <c r="BG90" i="53"/>
  <c r="AG90" i="53"/>
  <c r="DC89" i="53"/>
  <c r="CG89" i="53"/>
  <c r="BK89" i="53"/>
  <c r="AO89" i="53"/>
  <c r="T89" i="53"/>
  <c r="DC88" i="53"/>
  <c r="CG88" i="53"/>
  <c r="BK88" i="53"/>
  <c r="AO88" i="53"/>
  <c r="T88" i="53"/>
  <c r="DC87" i="53"/>
  <c r="CG87" i="53"/>
  <c r="BK87" i="53"/>
  <c r="AO87" i="53"/>
  <c r="T87" i="53"/>
  <c r="DC86" i="53"/>
  <c r="CL86" i="53"/>
  <c r="BT86" i="53"/>
  <c r="BC86" i="53"/>
  <c r="AK86" i="53"/>
  <c r="T86" i="53"/>
  <c r="D86" i="53"/>
  <c r="CP85" i="53"/>
  <c r="BY85" i="53"/>
  <c r="BG85" i="53"/>
  <c r="AO85" i="53"/>
  <c r="X85" i="53"/>
  <c r="H85" i="53"/>
  <c r="H61" i="53"/>
  <c r="D60" i="53"/>
  <c r="P59" i="53"/>
  <c r="AG57" i="53"/>
  <c r="H57" i="53"/>
  <c r="AS56" i="53"/>
  <c r="P56" i="53"/>
  <c r="BI55" i="53"/>
  <c r="AC55" i="53"/>
  <c r="H55" i="53"/>
  <c r="AS54" i="53"/>
  <c r="T54" i="53"/>
  <c r="BE53" i="53"/>
  <c r="P53" i="53"/>
  <c r="BI52" i="53"/>
  <c r="AC52" i="53"/>
  <c r="D52" i="53"/>
  <c r="AG51" i="53"/>
  <c r="H51" i="53"/>
  <c r="AB43" i="53"/>
  <c r="D41" i="53"/>
  <c r="AB38" i="53"/>
  <c r="AJ36" i="53"/>
  <c r="H62" i="53"/>
  <c r="D61" i="53"/>
  <c r="AS59" i="53"/>
  <c r="AG58" i="53"/>
  <c r="H58" i="53"/>
  <c r="D57" i="53"/>
  <c r="AG56" i="53"/>
  <c r="BE55" i="53"/>
  <c r="D55" i="53"/>
  <c r="AG54" i="53"/>
  <c r="H54" i="53"/>
  <c r="AS53" i="53"/>
  <c r="T53" i="53"/>
  <c r="BE52" i="53"/>
  <c r="P52" i="53"/>
  <c r="BI51" i="53"/>
  <c r="AC51" i="53"/>
  <c r="D51" i="53"/>
  <c r="AB42" i="53"/>
  <c r="L41" i="53"/>
  <c r="D39" i="53"/>
  <c r="AF38" i="53"/>
  <c r="D37" i="53"/>
  <c r="AF36" i="53"/>
  <c r="D36" i="53"/>
  <c r="AO71" i="51"/>
  <c r="AO69" i="51"/>
  <c r="AO64" i="51"/>
  <c r="AO62" i="51"/>
  <c r="AW60" i="51"/>
  <c r="Y59" i="51"/>
  <c r="D59" i="51"/>
  <c r="AO58" i="51"/>
  <c r="BA56" i="51"/>
  <c r="BI55" i="51"/>
  <c r="AS55" i="51"/>
  <c r="AC55" i="51"/>
  <c r="AO54" i="51"/>
  <c r="Y54" i="51"/>
  <c r="BA53" i="51"/>
  <c r="D53" i="51"/>
  <c r="AW52" i="51"/>
  <c r="AG52" i="51"/>
  <c r="BI51" i="51"/>
  <c r="AS51" i="51"/>
  <c r="AC51" i="51"/>
  <c r="AO84" i="51"/>
  <c r="X84" i="51"/>
  <c r="AB86" i="51"/>
  <c r="D103" i="51"/>
  <c r="D102" i="51"/>
  <c r="D89" i="51"/>
  <c r="AO72" i="51"/>
  <c r="AW69" i="51"/>
  <c r="AW67" i="51"/>
  <c r="AO65" i="51"/>
  <c r="AW64" i="51"/>
  <c r="AO63" i="51"/>
  <c r="AS62" i="51"/>
  <c r="AW61" i="51"/>
  <c r="Y61" i="51"/>
  <c r="BA60" i="51"/>
  <c r="AW59" i="51"/>
  <c r="AG59" i="51"/>
  <c r="H59" i="51"/>
  <c r="AS58" i="51"/>
  <c r="Y58" i="51"/>
  <c r="D58" i="51"/>
  <c r="AW57" i="51"/>
  <c r="AG57" i="51"/>
  <c r="AO56" i="51"/>
  <c r="Y56" i="51"/>
  <c r="D56" i="51"/>
  <c r="AW55" i="51"/>
  <c r="AG55" i="51"/>
  <c r="P55" i="51"/>
  <c r="BI54" i="51"/>
  <c r="AS54" i="51"/>
  <c r="AC54" i="51"/>
  <c r="AO53" i="51"/>
  <c r="Y53" i="51"/>
  <c r="H53" i="51"/>
  <c r="BA52" i="51"/>
  <c r="T52" i="51"/>
  <c r="D52" i="51"/>
  <c r="AW51" i="51"/>
  <c r="AG51" i="51"/>
  <c r="P51" i="51"/>
  <c r="AB46" i="51"/>
  <c r="AN38" i="51"/>
  <c r="AJ38" i="51"/>
  <c r="AN36" i="51"/>
  <c r="AN39" i="51"/>
  <c r="AJ39" i="51"/>
  <c r="AF39" i="51"/>
  <c r="AB39" i="51"/>
  <c r="L43" i="51"/>
  <c r="L40" i="51"/>
  <c r="L37" i="51"/>
  <c r="L38" i="51"/>
  <c r="AB41" i="51"/>
  <c r="AF40" i="51"/>
  <c r="AF37" i="51"/>
  <c r="AF36" i="51"/>
  <c r="AJ37" i="51"/>
  <c r="AJ40" i="51"/>
  <c r="AO73" i="51"/>
  <c r="AO70" i="51"/>
  <c r="AW68" i="51"/>
  <c r="AO67" i="51"/>
  <c r="AO66" i="51"/>
  <c r="AW65" i="51"/>
  <c r="Y64" i="51"/>
  <c r="AW62" i="51"/>
  <c r="Y62" i="51"/>
  <c r="BA61" i="51"/>
  <c r="D61" i="51"/>
  <c r="AO60" i="51"/>
  <c r="BA59" i="51"/>
  <c r="AW58" i="51"/>
  <c r="AG58" i="51"/>
  <c r="BA57" i="51"/>
  <c r="P57" i="51"/>
  <c r="BI56" i="51"/>
  <c r="AS56" i="51"/>
  <c r="AC56" i="51"/>
  <c r="BA55" i="51"/>
  <c r="D55" i="51"/>
  <c r="AW54" i="51"/>
  <c r="AG54" i="51"/>
  <c r="P54" i="51"/>
  <c r="BI53" i="51"/>
  <c r="AS53" i="51"/>
  <c r="AC53" i="51"/>
  <c r="AO52" i="51"/>
  <c r="Y52" i="51"/>
  <c r="BA51" i="51"/>
  <c r="T51" i="51"/>
  <c r="D51" i="51"/>
  <c r="AX84" i="51"/>
  <c r="AG84" i="51"/>
  <c r="P84" i="51"/>
  <c r="AT83" i="51"/>
  <c r="AK83" i="51"/>
  <c r="AB83" i="51"/>
  <c r="T83" i="51"/>
  <c r="L83" i="51"/>
  <c r="D83" i="51"/>
  <c r="AO74" i="51"/>
  <c r="AW70" i="51"/>
  <c r="AO68" i="51"/>
  <c r="AW66" i="51"/>
  <c r="Y65" i="51"/>
  <c r="AW63" i="51"/>
  <c r="Y63" i="51"/>
  <c r="BA62" i="51"/>
  <c r="D62" i="51"/>
  <c r="AO61" i="51"/>
  <c r="H61" i="51"/>
  <c r="AS60" i="51"/>
  <c r="Y60" i="51"/>
  <c r="D60" i="51"/>
  <c r="AO59" i="51"/>
  <c r="P59" i="51"/>
  <c r="BA58" i="51"/>
  <c r="AO57" i="51"/>
  <c r="Y57" i="51"/>
  <c r="D57" i="51"/>
  <c r="AW56" i="51"/>
  <c r="AG56" i="51"/>
  <c r="BE55" i="51"/>
  <c r="AO55" i="51"/>
  <c r="Y55" i="51"/>
  <c r="H55" i="51"/>
  <c r="BA54" i="51"/>
  <c r="T54" i="51"/>
  <c r="D54" i="51"/>
  <c r="AW53" i="51"/>
  <c r="AG53" i="51"/>
  <c r="P53" i="51"/>
  <c r="BI52" i="51"/>
  <c r="AS52" i="51"/>
  <c r="AC52" i="51"/>
  <c r="BE51" i="51"/>
  <c r="AO51" i="51"/>
  <c r="Y51" i="51"/>
  <c r="H51" i="51"/>
  <c r="AB44" i="51"/>
  <c r="L42" i="51"/>
  <c r="L41" i="51"/>
  <c r="L39" i="51"/>
  <c r="AB38" i="51"/>
  <c r="AN37" i="51"/>
  <c r="AN40" i="51"/>
  <c r="L36" i="51"/>
  <c r="AF38" i="51"/>
  <c r="AB37" i="51"/>
  <c r="AB36" i="51"/>
  <c r="CY91" i="49"/>
  <c r="CY88" i="49"/>
  <c r="BG88" i="49"/>
  <c r="DC95" i="49"/>
  <c r="DC83" i="49"/>
  <c r="CU101" i="49"/>
  <c r="CU87" i="49"/>
  <c r="CU84" i="49"/>
  <c r="CU83" i="49"/>
  <c r="CC95" i="49"/>
  <c r="CC87" i="49"/>
  <c r="CC84" i="49"/>
  <c r="CC83" i="49"/>
  <c r="BK95" i="49"/>
  <c r="BK84" i="49"/>
  <c r="BK83" i="49"/>
  <c r="BC101" i="49"/>
  <c r="BC84" i="49"/>
  <c r="BC83" i="49"/>
  <c r="AK95" i="49"/>
  <c r="AK84" i="49"/>
  <c r="AK83" i="49"/>
  <c r="T95" i="49"/>
  <c r="T84" i="49"/>
  <c r="T83" i="49"/>
  <c r="L101" i="49"/>
  <c r="L84" i="49"/>
  <c r="L83" i="49"/>
  <c r="BY94" i="49"/>
  <c r="BG94" i="49"/>
  <c r="AO94" i="49"/>
  <c r="BY93" i="49"/>
  <c r="AO93" i="49"/>
  <c r="BK92" i="49"/>
  <c r="AK92" i="49"/>
  <c r="L92" i="49"/>
  <c r="CU91" i="49"/>
  <c r="BK91" i="49"/>
  <c r="AK91" i="49"/>
  <c r="L91" i="49"/>
  <c r="CG90" i="49"/>
  <c r="BG90" i="49"/>
  <c r="AG90" i="49"/>
  <c r="DC89" i="49"/>
  <c r="CG89" i="49"/>
  <c r="BK89" i="49"/>
  <c r="AO89" i="49"/>
  <c r="T89" i="49"/>
  <c r="DC88" i="49"/>
  <c r="BK88" i="49"/>
  <c r="AO88" i="49"/>
  <c r="T88" i="49"/>
  <c r="DC87" i="49"/>
  <c r="BC87" i="49"/>
  <c r="AG87" i="49"/>
  <c r="L87" i="49"/>
  <c r="CU86" i="49"/>
  <c r="BY86" i="49"/>
  <c r="BC86" i="49"/>
  <c r="L86" i="49"/>
  <c r="CU85" i="49"/>
  <c r="CC85" i="49"/>
  <c r="BK85" i="49"/>
  <c r="L85" i="49"/>
  <c r="AB46" i="49"/>
  <c r="AN39" i="49"/>
  <c r="AJ39" i="49"/>
  <c r="AF39" i="49"/>
  <c r="AB39" i="49"/>
  <c r="AN37" i="49"/>
  <c r="AJ37" i="49"/>
  <c r="AF37" i="49"/>
  <c r="AB37" i="49"/>
  <c r="D42" i="49"/>
  <c r="D40" i="49"/>
  <c r="D38" i="49"/>
  <c r="AJ40" i="49"/>
  <c r="L67" i="49"/>
  <c r="Y65" i="49"/>
  <c r="L64" i="49"/>
  <c r="BA62" i="49"/>
  <c r="AK62" i="49"/>
  <c r="D62" i="49"/>
  <c r="H61" i="49"/>
  <c r="AS60" i="49"/>
  <c r="L60" i="49"/>
  <c r="AG59" i="49"/>
  <c r="H59" i="49"/>
  <c r="AS58" i="49"/>
  <c r="Y58" i="49"/>
  <c r="D58" i="49"/>
  <c r="P57" i="49"/>
  <c r="BI56" i="49"/>
  <c r="AS56" i="49"/>
  <c r="AC56" i="49"/>
  <c r="H56" i="49"/>
  <c r="BA55" i="49"/>
  <c r="AK55" i="49"/>
  <c r="P55" i="49"/>
  <c r="BI54" i="49"/>
  <c r="AS54" i="49"/>
  <c r="AC54" i="49"/>
  <c r="L54" i="49"/>
  <c r="BE53" i="49"/>
  <c r="Y53" i="49"/>
  <c r="H53" i="49"/>
  <c r="BA52" i="49"/>
  <c r="AK52" i="49"/>
  <c r="T52" i="49"/>
  <c r="D52" i="49"/>
  <c r="AG51" i="49"/>
  <c r="P51" i="49"/>
  <c r="AB45" i="49"/>
  <c r="L42" i="49"/>
  <c r="L39" i="49"/>
  <c r="AJ38" i="49"/>
  <c r="L37" i="49"/>
  <c r="AB36" i="49"/>
  <c r="AK66" i="49"/>
  <c r="L65" i="49"/>
  <c r="AK63" i="49"/>
  <c r="Y62" i="49"/>
  <c r="BA61" i="49"/>
  <c r="AK61" i="49"/>
  <c r="D61" i="49"/>
  <c r="H60" i="49"/>
  <c r="AS59" i="49"/>
  <c r="Y59" i="49"/>
  <c r="D59" i="49"/>
  <c r="P58" i="49"/>
  <c r="BA57" i="49"/>
  <c r="AK57" i="49"/>
  <c r="L57" i="49"/>
  <c r="BE56" i="49"/>
  <c r="Y56" i="49"/>
  <c r="D56" i="49"/>
  <c r="AG55" i="49"/>
  <c r="L55" i="49"/>
  <c r="BE54" i="49"/>
  <c r="Y54" i="49"/>
  <c r="H54" i="49"/>
  <c r="BA53" i="49"/>
  <c r="AK53" i="49"/>
  <c r="T53" i="49"/>
  <c r="D53" i="49"/>
  <c r="AG52" i="49"/>
  <c r="P52" i="49"/>
  <c r="BI51" i="49"/>
  <c r="AS51" i="49"/>
  <c r="AC51" i="49"/>
  <c r="L51" i="49"/>
  <c r="AB44" i="49"/>
  <c r="AB41" i="49"/>
  <c r="AB40" i="49"/>
  <c r="AN38" i="49"/>
  <c r="AN36" i="49"/>
  <c r="CY95" i="49"/>
  <c r="CY87" i="49"/>
  <c r="CY84" i="49"/>
  <c r="CY83" i="49"/>
  <c r="CG95" i="49"/>
  <c r="CG87" i="49"/>
  <c r="CG84" i="49"/>
  <c r="CG83" i="49"/>
  <c r="BY101" i="49"/>
  <c r="BY87" i="49"/>
  <c r="BY84" i="49"/>
  <c r="BY83" i="49"/>
  <c r="BG95" i="49"/>
  <c r="BG84" i="49"/>
  <c r="BG83" i="49"/>
  <c r="AO95" i="49"/>
  <c r="AO84" i="49"/>
  <c r="AO83" i="49"/>
  <c r="AG101" i="49"/>
  <c r="AG84" i="49"/>
  <c r="AG83" i="49"/>
  <c r="P95" i="49"/>
  <c r="P84" i="49"/>
  <c r="P83" i="49"/>
  <c r="CG94" i="49"/>
  <c r="AG94" i="49"/>
  <c r="P94" i="49"/>
  <c r="CY93" i="49"/>
  <c r="CG93" i="49"/>
  <c r="BG93" i="49"/>
  <c r="AG93" i="49"/>
  <c r="CC92" i="49"/>
  <c r="BC92" i="49"/>
  <c r="T92" i="49"/>
  <c r="DC91" i="49"/>
  <c r="CC91" i="49"/>
  <c r="BC91" i="49"/>
  <c r="T91" i="49"/>
  <c r="CY90" i="49"/>
  <c r="BY90" i="49"/>
  <c r="AO90" i="49"/>
  <c r="P90" i="49"/>
  <c r="CU89" i="49"/>
  <c r="BY89" i="49"/>
  <c r="BC89" i="49"/>
  <c r="AG89" i="49"/>
  <c r="L89" i="49"/>
  <c r="CU88" i="49"/>
  <c r="BY88" i="49"/>
  <c r="BC88" i="49"/>
  <c r="AG88" i="49"/>
  <c r="L88" i="49"/>
  <c r="BK87" i="49"/>
  <c r="AO87" i="49"/>
  <c r="T87" i="49"/>
  <c r="DC86" i="49"/>
  <c r="CG86" i="49"/>
  <c r="BK86" i="49"/>
  <c r="AO86" i="49"/>
  <c r="T86" i="49"/>
  <c r="DC85" i="49"/>
  <c r="BC85" i="49"/>
  <c r="AK85" i="49"/>
  <c r="T85" i="49"/>
  <c r="BG87" i="49"/>
  <c r="AK87" i="49"/>
  <c r="P87" i="49"/>
  <c r="CY86" i="49"/>
  <c r="CC86" i="49"/>
  <c r="BG86" i="49"/>
  <c r="AK86" i="49"/>
  <c r="P86" i="49"/>
  <c r="CY85" i="49"/>
  <c r="CG85" i="49"/>
  <c r="AG85" i="49"/>
  <c r="P85" i="49"/>
  <c r="DC84" i="49"/>
  <c r="L43" i="49"/>
  <c r="L40" i="49"/>
  <c r="L38" i="49"/>
  <c r="L66" i="49"/>
  <c r="AK64" i="49"/>
  <c r="Y63" i="49"/>
  <c r="AS62" i="49"/>
  <c r="L62" i="49"/>
  <c r="Y61" i="49"/>
  <c r="BA60" i="49"/>
  <c r="AK60" i="49"/>
  <c r="D60" i="49"/>
  <c r="P59" i="49"/>
  <c r="BA58" i="49"/>
  <c r="AK58" i="49"/>
  <c r="L58" i="49"/>
  <c r="AG57" i="49"/>
  <c r="H57" i="49"/>
  <c r="BA56" i="49"/>
  <c r="AK56" i="49"/>
  <c r="P56" i="49"/>
  <c r="BI55" i="49"/>
  <c r="AS55" i="49"/>
  <c r="AC55" i="49"/>
  <c r="H55" i="49"/>
  <c r="BA54" i="49"/>
  <c r="AK54" i="49"/>
  <c r="T54" i="49"/>
  <c r="D54" i="49"/>
  <c r="AG53" i="49"/>
  <c r="P53" i="49"/>
  <c r="BI52" i="49"/>
  <c r="AS52" i="49"/>
  <c r="AC52" i="49"/>
  <c r="L52" i="49"/>
  <c r="BE51" i="49"/>
  <c r="Y51" i="49"/>
  <c r="H51" i="49"/>
  <c r="AB43" i="49"/>
  <c r="D41" i="49"/>
  <c r="AB38" i="49"/>
  <c r="AJ36" i="49"/>
  <c r="L68" i="49"/>
  <c r="AK65" i="49"/>
  <c r="Y64" i="49"/>
  <c r="L63" i="49"/>
  <c r="H62" i="49"/>
  <c r="AS61" i="49"/>
  <c r="L61" i="49"/>
  <c r="Y60" i="49"/>
  <c r="BA59" i="49"/>
  <c r="AK59" i="49"/>
  <c r="L59" i="49"/>
  <c r="AG58" i="49"/>
  <c r="H58" i="49"/>
  <c r="AS57" i="49"/>
  <c r="Y57" i="49"/>
  <c r="D57" i="49"/>
  <c r="AG56" i="49"/>
  <c r="L56" i="49"/>
  <c r="BE55" i="49"/>
  <c r="Y55" i="49"/>
  <c r="D55" i="49"/>
  <c r="AG54" i="49"/>
  <c r="P54" i="49"/>
  <c r="BI53" i="49"/>
  <c r="AS53" i="49"/>
  <c r="AC53" i="49"/>
  <c r="L53" i="49"/>
  <c r="BE52" i="49"/>
  <c r="Y52" i="49"/>
  <c r="H52" i="49"/>
  <c r="BA51" i="49"/>
  <c r="AK51" i="49"/>
  <c r="T51" i="49"/>
  <c r="D51" i="49"/>
  <c r="AB42" i="49"/>
  <c r="L41" i="49"/>
  <c r="D39" i="49"/>
  <c r="AF38" i="49"/>
  <c r="D37" i="49"/>
  <c r="AF36" i="49"/>
  <c r="D36" i="49"/>
  <c r="DC95" i="47"/>
  <c r="DC87" i="47"/>
  <c r="DC83" i="47"/>
  <c r="CU101" i="47"/>
  <c r="CU87" i="47"/>
  <c r="CU84" i="47"/>
  <c r="CU83" i="47"/>
  <c r="CG95" i="47"/>
  <c r="CG87" i="47"/>
  <c r="CG84" i="47"/>
  <c r="CG83" i="47"/>
  <c r="BY101" i="47"/>
  <c r="BY84" i="47"/>
  <c r="BY83" i="47"/>
  <c r="BK95" i="47"/>
  <c r="BK84" i="47"/>
  <c r="BK83" i="47"/>
  <c r="BC101" i="47"/>
  <c r="BC84" i="47"/>
  <c r="BC83" i="47"/>
  <c r="AO95" i="47"/>
  <c r="AO84" i="47"/>
  <c r="AO83" i="47"/>
  <c r="AG101" i="47"/>
  <c r="AG84" i="47"/>
  <c r="AG83" i="47"/>
  <c r="T95" i="47"/>
  <c r="T84" i="47"/>
  <c r="T83" i="47"/>
  <c r="L101" i="47"/>
  <c r="L88" i="47"/>
  <c r="L84" i="47"/>
  <c r="L83" i="47"/>
  <c r="CU86" i="47"/>
  <c r="BY86" i="47"/>
  <c r="BC86" i="47"/>
  <c r="AG86" i="47"/>
  <c r="L86" i="47"/>
  <c r="CU85" i="47"/>
  <c r="BK85" i="47"/>
  <c r="L85" i="47"/>
  <c r="CL86" i="47"/>
  <c r="X86" i="47"/>
  <c r="D86" i="47"/>
  <c r="BY85" i="47"/>
  <c r="AO85" i="47"/>
  <c r="BE57" i="47"/>
  <c r="BE55" i="47"/>
  <c r="BE54" i="47"/>
  <c r="L43" i="47"/>
  <c r="L40" i="47"/>
  <c r="L38" i="47"/>
  <c r="AN40" i="47"/>
  <c r="AF40" i="47"/>
  <c r="T53" i="47"/>
  <c r="BE52" i="47"/>
  <c r="H52" i="47"/>
  <c r="AB42" i="47"/>
  <c r="L41" i="47"/>
  <c r="D39" i="47"/>
  <c r="AF38" i="47"/>
  <c r="D37" i="47"/>
  <c r="AF36" i="47"/>
  <c r="T54" i="47"/>
  <c r="BE53" i="47"/>
  <c r="AB45" i="47"/>
  <c r="L42" i="47"/>
  <c r="L39" i="47"/>
  <c r="AJ38" i="47"/>
  <c r="L37" i="47"/>
  <c r="CU97" i="47"/>
  <c r="DC94" i="47"/>
  <c r="DC93" i="47"/>
  <c r="DC92" i="47"/>
  <c r="CG92" i="47"/>
  <c r="BY91" i="47"/>
  <c r="AO91" i="47"/>
  <c r="CU90" i="47"/>
  <c r="BK90" i="47"/>
  <c r="BY94" i="47"/>
  <c r="AO94" i="47"/>
  <c r="BY93" i="47"/>
  <c r="AO93" i="47"/>
  <c r="BK92" i="47"/>
  <c r="L92" i="47"/>
  <c r="CU91" i="47"/>
  <c r="BK91" i="47"/>
  <c r="L91" i="47"/>
  <c r="CG90" i="47"/>
  <c r="AG90" i="47"/>
  <c r="DC89" i="47"/>
  <c r="CG89" i="47"/>
  <c r="BK89" i="47"/>
  <c r="AO89" i="47"/>
  <c r="T89" i="47"/>
  <c r="DC88" i="47"/>
  <c r="CG88" i="47"/>
  <c r="BK88" i="47"/>
  <c r="AO88" i="47"/>
  <c r="T88" i="47"/>
  <c r="BK87" i="47"/>
  <c r="AO87" i="47"/>
  <c r="T87" i="47"/>
  <c r="DC86" i="47"/>
  <c r="CY95" i="47"/>
  <c r="CY87" i="47"/>
  <c r="CY84" i="47"/>
  <c r="CY83" i="47"/>
  <c r="CL89" i="47"/>
  <c r="CL87" i="47"/>
  <c r="CP84" i="47"/>
  <c r="CL84" i="47"/>
  <c r="CP83" i="47"/>
  <c r="CL83" i="47"/>
  <c r="CC95" i="47"/>
  <c r="CC84" i="47"/>
  <c r="CC83" i="47"/>
  <c r="BP89" i="47"/>
  <c r="BT84" i="47"/>
  <c r="BP84" i="47"/>
  <c r="BT83" i="47"/>
  <c r="BP83" i="47"/>
  <c r="BG95" i="47"/>
  <c r="BG84" i="47"/>
  <c r="BG83" i="47"/>
  <c r="AT89" i="47"/>
  <c r="AX84" i="47"/>
  <c r="AT84" i="47"/>
  <c r="AX83" i="47"/>
  <c r="AT83" i="47"/>
  <c r="AK95" i="47"/>
  <c r="AK84" i="47"/>
  <c r="AK83" i="47"/>
  <c r="X89" i="47"/>
  <c r="AB84" i="47"/>
  <c r="X84" i="47"/>
  <c r="AB83" i="47"/>
  <c r="X83" i="47"/>
  <c r="P95" i="47"/>
  <c r="P84" i="47"/>
  <c r="P83" i="47"/>
  <c r="D89" i="47"/>
  <c r="D88" i="47"/>
  <c r="H84" i="47"/>
  <c r="D84" i="47"/>
  <c r="H83" i="47"/>
  <c r="D83" i="47"/>
  <c r="BP87" i="47"/>
  <c r="AT87" i="47"/>
  <c r="X87" i="47"/>
  <c r="D87" i="47"/>
  <c r="CP86" i="47"/>
  <c r="AX86" i="47"/>
  <c r="H86" i="47"/>
  <c r="CG86" i="47"/>
  <c r="BK86" i="47"/>
  <c r="AO86" i="47"/>
  <c r="T86" i="47"/>
  <c r="DC85" i="47"/>
  <c r="CL85" i="47"/>
  <c r="BT85" i="47"/>
  <c r="BC85" i="47"/>
  <c r="AK85" i="47"/>
  <c r="T85" i="47"/>
  <c r="D85" i="47"/>
  <c r="CC86" i="47"/>
  <c r="BG86" i="47"/>
  <c r="AK86" i="47"/>
  <c r="P86" i="47"/>
  <c r="CY85" i="47"/>
  <c r="CG85" i="47"/>
  <c r="BP85" i="47"/>
  <c r="AX85" i="47"/>
  <c r="AG85" i="47"/>
  <c r="P85" i="47"/>
  <c r="DC84" i="47"/>
  <c r="H63" i="47"/>
  <c r="H56" i="47"/>
  <c r="H55" i="47"/>
  <c r="H59" i="47"/>
  <c r="BE56" i="47"/>
  <c r="AB46" i="47"/>
  <c r="AN39" i="47"/>
  <c r="AJ39" i="47"/>
  <c r="AF39" i="47"/>
  <c r="AB39" i="47"/>
  <c r="AN37" i="47"/>
  <c r="AJ37" i="47"/>
  <c r="AF37" i="47"/>
  <c r="AB37" i="47"/>
  <c r="D42" i="47"/>
  <c r="D40" i="47"/>
  <c r="D38" i="47"/>
  <c r="AJ40" i="47"/>
  <c r="H54" i="47"/>
  <c r="BH57" i="47"/>
  <c r="T51" i="47"/>
  <c r="AB44" i="47"/>
  <c r="AB41" i="47"/>
  <c r="AB40" i="47"/>
  <c r="AN38" i="47"/>
  <c r="AN36" i="47"/>
  <c r="L36" i="47"/>
  <c r="T52" i="47"/>
  <c r="BE51" i="47"/>
  <c r="H51" i="47"/>
  <c r="AB43" i="47"/>
  <c r="D41" i="47"/>
  <c r="AB38" i="47"/>
  <c r="AJ36" i="47"/>
  <c r="BI51" i="45"/>
  <c r="CY95" i="45"/>
  <c r="CY83" i="45"/>
  <c r="CY84" i="45"/>
  <c r="CG95" i="45"/>
  <c r="CG84" i="45"/>
  <c r="CG83" i="45"/>
  <c r="BY101" i="45"/>
  <c r="BY84" i="45"/>
  <c r="BY83" i="45"/>
  <c r="BG95" i="45"/>
  <c r="BG84" i="45"/>
  <c r="BG83" i="45"/>
  <c r="AO95" i="45"/>
  <c r="AO84" i="45"/>
  <c r="AO83" i="45"/>
  <c r="AG101" i="45"/>
  <c r="AG84" i="45"/>
  <c r="AG83" i="45"/>
  <c r="P95" i="45"/>
  <c r="P84" i="45"/>
  <c r="P83" i="45"/>
  <c r="CU86" i="45"/>
  <c r="BY86" i="45"/>
  <c r="AG86" i="45"/>
  <c r="AO75" i="45"/>
  <c r="AO74" i="45"/>
  <c r="AO73" i="45"/>
  <c r="AO72" i="45"/>
  <c r="AO71" i="45"/>
  <c r="AO70" i="45"/>
  <c r="AW69" i="45"/>
  <c r="AO69" i="45"/>
  <c r="AW68" i="45"/>
  <c r="AO68" i="45"/>
  <c r="AW67" i="45"/>
  <c r="AO67" i="45"/>
  <c r="AW66" i="45"/>
  <c r="AO66" i="45"/>
  <c r="AW65" i="45"/>
  <c r="AO65" i="45"/>
  <c r="AW64" i="45"/>
  <c r="AO64" i="45"/>
  <c r="AW63" i="45"/>
  <c r="AO63" i="45"/>
  <c r="AW62" i="45"/>
  <c r="AO62" i="45"/>
  <c r="AW61" i="45"/>
  <c r="AO61" i="45"/>
  <c r="AW60" i="45"/>
  <c r="AO60" i="45"/>
  <c r="AW59" i="45"/>
  <c r="AO59" i="45"/>
  <c r="AW58" i="45"/>
  <c r="AO58" i="45"/>
  <c r="AW57" i="45"/>
  <c r="AO57" i="45"/>
  <c r="AG60" i="45"/>
  <c r="AG59" i="45"/>
  <c r="AG58" i="45"/>
  <c r="Y66" i="45"/>
  <c r="Y65" i="45"/>
  <c r="Y64" i="45"/>
  <c r="Y63" i="45"/>
  <c r="Y62" i="45"/>
  <c r="Y61" i="45"/>
  <c r="Y60" i="45"/>
  <c r="Y59" i="45"/>
  <c r="Y58" i="45"/>
  <c r="P60" i="45"/>
  <c r="P59" i="45"/>
  <c r="P58" i="45"/>
  <c r="H63" i="45"/>
  <c r="H62" i="45"/>
  <c r="H61" i="45"/>
  <c r="H60" i="45"/>
  <c r="H59" i="45"/>
  <c r="H58" i="45"/>
  <c r="BY85" i="45"/>
  <c r="BG85" i="45"/>
  <c r="AO85" i="45"/>
  <c r="P56" i="45"/>
  <c r="AS55" i="45"/>
  <c r="BE54" i="45"/>
  <c r="AO54" i="45"/>
  <c r="Y54" i="45"/>
  <c r="H54" i="45"/>
  <c r="AW52" i="45"/>
  <c r="AG52" i="45"/>
  <c r="P52" i="45"/>
  <c r="BA63" i="45"/>
  <c r="BA62" i="45"/>
  <c r="BA61" i="45"/>
  <c r="BA60" i="45"/>
  <c r="BA59" i="45"/>
  <c r="BA58" i="45"/>
  <c r="BA57" i="45"/>
  <c r="AS63" i="45"/>
  <c r="AS62" i="45"/>
  <c r="AS61" i="45"/>
  <c r="AS60" i="45"/>
  <c r="AS59" i="45"/>
  <c r="AS58" i="45"/>
  <c r="AS57" i="45"/>
  <c r="AK67" i="45"/>
  <c r="AK66" i="45"/>
  <c r="AK65" i="45"/>
  <c r="AK64" i="45"/>
  <c r="AK63" i="45"/>
  <c r="AK62" i="45"/>
  <c r="AK61" i="45"/>
  <c r="AK60" i="45"/>
  <c r="AK59" i="45"/>
  <c r="AK58" i="45"/>
  <c r="T51" i="45"/>
  <c r="BY87" i="45"/>
  <c r="DC95" i="45"/>
  <c r="DC83" i="45"/>
  <c r="CU101" i="45"/>
  <c r="CU84" i="45"/>
  <c r="CU83" i="45"/>
  <c r="CC95" i="45"/>
  <c r="CC84" i="45"/>
  <c r="CC83" i="45"/>
  <c r="BK95" i="45"/>
  <c r="BK84" i="45"/>
  <c r="BK83" i="45"/>
  <c r="BC101" i="45"/>
  <c r="BC84" i="45"/>
  <c r="BC83" i="45"/>
  <c r="AK95" i="45"/>
  <c r="AK84" i="45"/>
  <c r="AK83" i="45"/>
  <c r="T95" i="45"/>
  <c r="T84" i="45"/>
  <c r="T83" i="45"/>
  <c r="L101" i="45"/>
  <c r="L84" i="45"/>
  <c r="L83" i="45"/>
  <c r="CG86" i="45"/>
  <c r="BK86" i="45"/>
  <c r="AO86" i="45"/>
  <c r="T86" i="45"/>
  <c r="DC85" i="45"/>
  <c r="BK85" i="45"/>
  <c r="T85" i="45"/>
  <c r="BE56" i="45"/>
  <c r="AO56" i="45"/>
  <c r="AW55" i="45"/>
  <c r="AG55" i="45"/>
  <c r="AS54" i="45"/>
  <c r="BE53" i="45"/>
  <c r="AO53" i="45"/>
  <c r="Y53" i="45"/>
  <c r="H53" i="45"/>
  <c r="BE51" i="45"/>
  <c r="AW51" i="45"/>
  <c r="AO51" i="45"/>
  <c r="AG51" i="45"/>
  <c r="Y51" i="45"/>
  <c r="P51" i="45"/>
  <c r="H51" i="45"/>
  <c r="CC86" i="45"/>
  <c r="BG86" i="45"/>
  <c r="AK86" i="45"/>
  <c r="P86" i="45"/>
  <c r="CY85" i="45"/>
  <c r="CG85" i="45"/>
  <c r="AG85" i="45"/>
  <c r="P85" i="45"/>
  <c r="DC84" i="45"/>
  <c r="Y57" i="45"/>
  <c r="AS56" i="45"/>
  <c r="H56" i="45"/>
  <c r="AW54" i="45"/>
  <c r="AG54" i="45"/>
  <c r="P54" i="45"/>
  <c r="AS53" i="45"/>
  <c r="BE52" i="45"/>
  <c r="AO52" i="45"/>
  <c r="Y52" i="45"/>
  <c r="H52" i="45"/>
  <c r="BA51" i="45"/>
  <c r="AS51" i="45"/>
  <c r="AK51" i="45"/>
  <c r="AC51" i="45"/>
  <c r="L69" i="45"/>
  <c r="L68" i="45"/>
  <c r="L67" i="45"/>
  <c r="L66" i="45"/>
  <c r="L65" i="45"/>
  <c r="L64" i="45"/>
  <c r="L63" i="45"/>
  <c r="L62" i="45"/>
  <c r="L61" i="45"/>
  <c r="L60" i="45"/>
  <c r="L59" i="45"/>
  <c r="L58" i="45"/>
  <c r="D63" i="45"/>
  <c r="D62" i="45"/>
  <c r="D61" i="45"/>
  <c r="D60" i="45"/>
  <c r="D59" i="45"/>
  <c r="D58" i="45"/>
  <c r="BK95" i="43"/>
  <c r="BK84" i="43"/>
  <c r="BC101" i="43"/>
  <c r="BC84" i="43"/>
  <c r="AT89" i="43"/>
  <c r="AX84" i="43"/>
  <c r="AT84" i="43"/>
  <c r="AK95" i="43"/>
  <c r="AK84" i="43"/>
  <c r="T95" i="43"/>
  <c r="T84" i="43"/>
  <c r="L101" i="43"/>
  <c r="L84" i="43"/>
  <c r="D89" i="43"/>
  <c r="H84" i="43"/>
  <c r="D84" i="43"/>
  <c r="H85" i="43"/>
  <c r="AX83" i="43"/>
  <c r="H83" i="43"/>
  <c r="AN40" i="43"/>
  <c r="AF40" i="43"/>
  <c r="AB45" i="43"/>
  <c r="AB38" i="43"/>
  <c r="AB36" i="43"/>
  <c r="AB44" i="43"/>
  <c r="AB41" i="43"/>
  <c r="AB40" i="43"/>
  <c r="AN38" i="43"/>
  <c r="BP89" i="43"/>
  <c r="BT84" i="43"/>
  <c r="BP84" i="43"/>
  <c r="BG95" i="43"/>
  <c r="BG84" i="43"/>
  <c r="AX86" i="43"/>
  <c r="AO95" i="43"/>
  <c r="AO84" i="43"/>
  <c r="AG101" i="43"/>
  <c r="AG84" i="43"/>
  <c r="X89" i="43"/>
  <c r="AB84" i="43"/>
  <c r="X84" i="43"/>
  <c r="P95" i="43"/>
  <c r="P84" i="43"/>
  <c r="H86" i="43"/>
  <c r="AF39" i="43"/>
  <c r="AB37" i="43"/>
  <c r="AB46" i="43"/>
  <c r="AN39" i="43"/>
  <c r="AJ39" i="43"/>
  <c r="AB39" i="43"/>
  <c r="AN37" i="43"/>
  <c r="AJ37" i="43"/>
  <c r="AF37" i="43"/>
  <c r="AJ40" i="43"/>
  <c r="AB43" i="43"/>
  <c r="AJ38" i="43"/>
  <c r="AJ36" i="43"/>
  <c r="BH57" i="43"/>
  <c r="AB42" i="43"/>
  <c r="AF38" i="43"/>
  <c r="AF36" i="43"/>
  <c r="CY95" i="41"/>
  <c r="CY84" i="41"/>
  <c r="CG95" i="41"/>
  <c r="CG94" i="41"/>
  <c r="CG84" i="41"/>
  <c r="BY101" i="41"/>
  <c r="BY94" i="41"/>
  <c r="BY84" i="41"/>
  <c r="BT94" i="41"/>
  <c r="BP94" i="41"/>
  <c r="BP89" i="41"/>
  <c r="BT84" i="41"/>
  <c r="BP84" i="41"/>
  <c r="BG84" i="41"/>
  <c r="AO84" i="41"/>
  <c r="X84" i="41"/>
  <c r="CU101" i="41"/>
  <c r="CU84" i="41"/>
  <c r="CL89" i="41"/>
  <c r="CP84" i="41"/>
  <c r="CL84" i="41"/>
  <c r="CC95" i="41"/>
  <c r="CC94" i="41"/>
  <c r="CC84" i="41"/>
  <c r="BT83" i="41"/>
  <c r="AB83" i="41"/>
  <c r="AN39" i="41"/>
  <c r="AJ39" i="41"/>
  <c r="AF39" i="41"/>
  <c r="AN37" i="41"/>
  <c r="AJ37" i="41"/>
  <c r="AF37" i="41"/>
  <c r="AB37" i="41"/>
  <c r="AB46" i="41"/>
  <c r="AB39" i="41"/>
  <c r="AB44" i="41"/>
  <c r="AB41" i="41"/>
  <c r="AB40" i="41"/>
  <c r="AN38" i="41"/>
  <c r="AN40" i="41"/>
  <c r="AB45" i="41"/>
  <c r="AJ38" i="41"/>
  <c r="AB36" i="41"/>
  <c r="CY90" i="41"/>
  <c r="BY89" i="41"/>
  <c r="BY88" i="41"/>
  <c r="BY87" i="41"/>
  <c r="AG87" i="41"/>
  <c r="CY85" i="41"/>
  <c r="CG85" i="41"/>
  <c r="BP85" i="41"/>
  <c r="AG85" i="41"/>
  <c r="P85" i="41"/>
  <c r="AB84" i="41"/>
  <c r="CY83" i="41"/>
  <c r="CG83" i="41"/>
  <c r="BY83" i="41"/>
  <c r="BP83" i="41"/>
  <c r="BG83" i="41"/>
  <c r="AO83" i="41"/>
  <c r="AG83" i="41"/>
  <c r="X83" i="41"/>
  <c r="P83" i="41"/>
  <c r="AG84" i="41"/>
  <c r="P84" i="41"/>
  <c r="BT86" i="41"/>
  <c r="AB86" i="41"/>
  <c r="BH57" i="41"/>
  <c r="BI52" i="41" s="1"/>
  <c r="D40" i="41"/>
  <c r="D38" i="41"/>
  <c r="D42" i="41"/>
  <c r="AB42" i="41"/>
  <c r="D39" i="41"/>
  <c r="AF38" i="41"/>
  <c r="D37" i="41"/>
  <c r="AF40" i="41"/>
  <c r="D36" i="41"/>
  <c r="AB43" i="41"/>
  <c r="D41" i="41"/>
  <c r="AB38" i="41"/>
  <c r="AJ40" i="41"/>
  <c r="BS93" i="3"/>
  <c r="BS96" i="3"/>
  <c r="BS95" i="3"/>
  <c r="BS94" i="3"/>
  <c r="CK99" i="3"/>
  <c r="CK83" i="3"/>
  <c r="CO83" i="3"/>
  <c r="CK84" i="3"/>
  <c r="CO84" i="3"/>
  <c r="CK85" i="3"/>
  <c r="CO85" i="3"/>
  <c r="CK86" i="3"/>
  <c r="CK87" i="3"/>
  <c r="CK88" i="3"/>
  <c r="CK93" i="3"/>
  <c r="CO92" i="3"/>
  <c r="CK94" i="3"/>
  <c r="CO93" i="3"/>
  <c r="CO94" i="3"/>
  <c r="CO95" i="3"/>
  <c r="CK100" i="3"/>
  <c r="BI51" i="57" l="1"/>
  <c r="BI55" i="57"/>
  <c r="BI52" i="57"/>
  <c r="BI56" i="45"/>
  <c r="BI55" i="45"/>
  <c r="BI53" i="45"/>
  <c r="BI52" i="45"/>
  <c r="BI57" i="45"/>
  <c r="BI51" i="65"/>
  <c r="BS97" i="3"/>
  <c r="BI54" i="57"/>
  <c r="BI53" i="57"/>
  <c r="BI56" i="57"/>
  <c r="BI52" i="61"/>
  <c r="BI55" i="61"/>
  <c r="BI54" i="65"/>
  <c r="BI55" i="65"/>
  <c r="BI56" i="65"/>
  <c r="BI53" i="65"/>
  <c r="BI52" i="65"/>
  <c r="BI56" i="61"/>
  <c r="BI54" i="61"/>
  <c r="BI52" i="55"/>
  <c r="BI56" i="55"/>
  <c r="BI53" i="55"/>
  <c r="BI54" i="55"/>
  <c r="BI55" i="55"/>
  <c r="BI51" i="55"/>
  <c r="BI57" i="47"/>
  <c r="BI56" i="47"/>
  <c r="BI52" i="47"/>
  <c r="BI51" i="47"/>
  <c r="BI53" i="47"/>
  <c r="BI55" i="47"/>
  <c r="BI54" i="47"/>
  <c r="BI57" i="43"/>
  <c r="BI56" i="43"/>
  <c r="BI52" i="43"/>
  <c r="BI51" i="43"/>
  <c r="BI53" i="43"/>
  <c r="BI55" i="43"/>
  <c r="BI54" i="43"/>
  <c r="BI51" i="41"/>
  <c r="BI57" i="41"/>
  <c r="BI53" i="41"/>
  <c r="BI55" i="41"/>
  <c r="BI54" i="41"/>
  <c r="BI56" i="41"/>
  <c r="CO96" i="3"/>
  <c r="CK95" i="3"/>
  <c r="CK89" i="3"/>
  <c r="CL89" i="3" s="1"/>
  <c r="CO86" i="3"/>
  <c r="CK101" i="3"/>
  <c r="CL99" i="3" l="1"/>
  <c r="CL86" i="3"/>
  <c r="CP83" i="3"/>
  <c r="CP85" i="3"/>
  <c r="CP95" i="3"/>
  <c r="CL84" i="3"/>
  <c r="CL93" i="3"/>
  <c r="CL101" i="3"/>
  <c r="CL94" i="3"/>
  <c r="CP92" i="3"/>
  <c r="CP94" i="3"/>
  <c r="CP96" i="3"/>
  <c r="CL83" i="3"/>
  <c r="CL85" i="3"/>
  <c r="CL88" i="3"/>
  <c r="CP84" i="3"/>
  <c r="CL87" i="3"/>
  <c r="CP86" i="3"/>
  <c r="CL95" i="3"/>
  <c r="CP93" i="3"/>
  <c r="CL100" i="3"/>
  <c r="DB94" i="3"/>
  <c r="DB93" i="3"/>
  <c r="DB92" i="3"/>
  <c r="DB91" i="3"/>
  <c r="DB90" i="3"/>
  <c r="DB89" i="3"/>
  <c r="DB88" i="3"/>
  <c r="DB87" i="3"/>
  <c r="DB86" i="3"/>
  <c r="DB85" i="3"/>
  <c r="DB84" i="3"/>
  <c r="DB83" i="3"/>
  <c r="CX94" i="3"/>
  <c r="CX93" i="3"/>
  <c r="CX92" i="3"/>
  <c r="CX91" i="3"/>
  <c r="CX90" i="3"/>
  <c r="CX89" i="3"/>
  <c r="CX88" i="3"/>
  <c r="CX87" i="3"/>
  <c r="CX86" i="3"/>
  <c r="CX85" i="3"/>
  <c r="CX83" i="3"/>
  <c r="CT100" i="3"/>
  <c r="CT98" i="3"/>
  <c r="CT97" i="3"/>
  <c r="CT96" i="3"/>
  <c r="CT95" i="3"/>
  <c r="CT94" i="3"/>
  <c r="CT93" i="3"/>
  <c r="CT92" i="3"/>
  <c r="CT91" i="3"/>
  <c r="CT90" i="3"/>
  <c r="CT89" i="3"/>
  <c r="CT88" i="3"/>
  <c r="CT87" i="3"/>
  <c r="CT86" i="3"/>
  <c r="CT85" i="3"/>
  <c r="CT84" i="3"/>
  <c r="CT83" i="3"/>
  <c r="CF94" i="3"/>
  <c r="CF93" i="3"/>
  <c r="CF92" i="3"/>
  <c r="CF91" i="3"/>
  <c r="CF90" i="3"/>
  <c r="CF89" i="3"/>
  <c r="CF88" i="3"/>
  <c r="CF87" i="3"/>
  <c r="CF86" i="3"/>
  <c r="CF85" i="3"/>
  <c r="CF84" i="3"/>
  <c r="CF83" i="3"/>
  <c r="CB94" i="3"/>
  <c r="CB93" i="3"/>
  <c r="CB92" i="3"/>
  <c r="CB91" i="3"/>
  <c r="CB90" i="3"/>
  <c r="CB89" i="3"/>
  <c r="CB88" i="3"/>
  <c r="CB87" i="3"/>
  <c r="CB86" i="3"/>
  <c r="CB85" i="3"/>
  <c r="CB84" i="3"/>
  <c r="CB83" i="3"/>
  <c r="BX100" i="3"/>
  <c r="BX98" i="3"/>
  <c r="BX97" i="3"/>
  <c r="BX96" i="3"/>
  <c r="BX95" i="3"/>
  <c r="BX94" i="3"/>
  <c r="BX93" i="3"/>
  <c r="BX92" i="3"/>
  <c r="BX91" i="3"/>
  <c r="BX90" i="3"/>
  <c r="BX89" i="3"/>
  <c r="BX88" i="3"/>
  <c r="BX87" i="3"/>
  <c r="BX86" i="3"/>
  <c r="BX85" i="3"/>
  <c r="BX84" i="3"/>
  <c r="BX83" i="3"/>
  <c r="BJ94" i="3"/>
  <c r="BJ93" i="3"/>
  <c r="BJ92" i="3"/>
  <c r="BJ91" i="3"/>
  <c r="BJ90" i="3"/>
  <c r="BJ89" i="3"/>
  <c r="BJ88" i="3"/>
  <c r="BJ87" i="3"/>
  <c r="BJ86" i="3"/>
  <c r="BJ85" i="3"/>
  <c r="BJ84" i="3"/>
  <c r="BJ83" i="3"/>
  <c r="BF94" i="3"/>
  <c r="BF93" i="3"/>
  <c r="BF92" i="3"/>
  <c r="BF91" i="3"/>
  <c r="BF90" i="3"/>
  <c r="BF89" i="3"/>
  <c r="BF88" i="3"/>
  <c r="BF87" i="3"/>
  <c r="BF86" i="3"/>
  <c r="BF85" i="3"/>
  <c r="BF84" i="3"/>
  <c r="BF83" i="3"/>
  <c r="BB100" i="3"/>
  <c r="BB98" i="3"/>
  <c r="BB97" i="3"/>
  <c r="BB96" i="3"/>
  <c r="BB95" i="3"/>
  <c r="BB94" i="3"/>
  <c r="BB93" i="3"/>
  <c r="BB92" i="3"/>
  <c r="BB91" i="3"/>
  <c r="BB90" i="3"/>
  <c r="BB89" i="3"/>
  <c r="BB88" i="3"/>
  <c r="BB87" i="3"/>
  <c r="BB86" i="3"/>
  <c r="BB85" i="3"/>
  <c r="BB84" i="3"/>
  <c r="BB83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F100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S94" i="3"/>
  <c r="S93" i="3"/>
  <c r="S92" i="3"/>
  <c r="S91" i="3"/>
  <c r="S90" i="3"/>
  <c r="S89" i="3"/>
  <c r="S88" i="3"/>
  <c r="S87" i="3"/>
  <c r="S85" i="3"/>
  <c r="S86" i="3"/>
  <c r="S84" i="3"/>
  <c r="S83" i="3"/>
  <c r="O94" i="3"/>
  <c r="O93" i="3"/>
  <c r="O92" i="3"/>
  <c r="O91" i="3"/>
  <c r="O90" i="3"/>
  <c r="O89" i="3"/>
  <c r="O88" i="3"/>
  <c r="O87" i="3"/>
  <c r="O86" i="3"/>
  <c r="O85" i="3"/>
  <c r="O84" i="3"/>
  <c r="O83" i="3"/>
  <c r="K100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G58" i="3"/>
  <c r="G62" i="3"/>
  <c r="G61" i="3"/>
  <c r="G60" i="3"/>
  <c r="G59" i="3"/>
  <c r="G57" i="3"/>
  <c r="G56" i="3"/>
  <c r="G55" i="3"/>
  <c r="G54" i="3"/>
  <c r="G53" i="3"/>
  <c r="G52" i="3"/>
  <c r="G51" i="3"/>
  <c r="C62" i="3"/>
  <c r="C61" i="3"/>
  <c r="C60" i="3"/>
  <c r="C59" i="3"/>
  <c r="C58" i="3"/>
  <c r="C57" i="3"/>
  <c r="C54" i="3"/>
  <c r="C53" i="3"/>
  <c r="C56" i="3"/>
  <c r="C55" i="3"/>
  <c r="C52" i="3"/>
  <c r="C51" i="3"/>
  <c r="C20" i="125" l="1"/>
  <c r="C20" i="91"/>
  <c r="G24" i="125"/>
  <c r="G24" i="91"/>
  <c r="G29" i="125"/>
  <c r="G29" i="91"/>
  <c r="K28" i="125"/>
  <c r="K28" i="91"/>
  <c r="K54" i="125"/>
  <c r="K54" i="91"/>
  <c r="K66" i="125"/>
  <c r="K66" i="91"/>
  <c r="O61" i="125"/>
  <c r="O61" i="91"/>
  <c r="S61" i="125"/>
  <c r="S61" i="91"/>
  <c r="AF61" i="125"/>
  <c r="AF61" i="91"/>
  <c r="AJ56" i="125"/>
  <c r="AJ56" i="91"/>
  <c r="AN56" i="125"/>
  <c r="AN56" i="91"/>
  <c r="BB56" i="125"/>
  <c r="BB56" i="91"/>
  <c r="BB69" i="125"/>
  <c r="BB69" i="91"/>
  <c r="BF63" i="125"/>
  <c r="BF63" i="91"/>
  <c r="BJ63" i="125"/>
  <c r="BJ63" i="91"/>
  <c r="C21" i="125"/>
  <c r="C21" i="91"/>
  <c r="C25" i="125"/>
  <c r="C25" i="91"/>
  <c r="C27" i="125"/>
  <c r="C27" i="91"/>
  <c r="C31" i="125"/>
  <c r="C31" i="91"/>
  <c r="G23" i="125"/>
  <c r="G23" i="91"/>
  <c r="G28" i="125"/>
  <c r="G28" i="91"/>
  <c r="G27" i="125"/>
  <c r="G27" i="91"/>
  <c r="K23" i="125"/>
  <c r="K23" i="91"/>
  <c r="K27" i="125"/>
  <c r="K27" i="91"/>
  <c r="K31" i="125"/>
  <c r="K31" i="91"/>
  <c r="K35" i="125"/>
  <c r="K35" i="91"/>
  <c r="K53" i="125"/>
  <c r="K53" i="91"/>
  <c r="K57" i="125"/>
  <c r="K57" i="91"/>
  <c r="K61" i="125"/>
  <c r="K61" i="91"/>
  <c r="K65" i="125"/>
  <c r="K65" i="91"/>
  <c r="O52" i="125"/>
  <c r="O52" i="91"/>
  <c r="O56" i="125"/>
  <c r="O56" i="91"/>
  <c r="O60" i="125"/>
  <c r="O60" i="91"/>
  <c r="S52" i="125"/>
  <c r="S52" i="91"/>
  <c r="S56" i="125"/>
  <c r="S56" i="91"/>
  <c r="S60" i="125"/>
  <c r="S60" i="91"/>
  <c r="AF52" i="125"/>
  <c r="AF52" i="91"/>
  <c r="AF56" i="125"/>
  <c r="AF56" i="91"/>
  <c r="AF60" i="125"/>
  <c r="AF60" i="91"/>
  <c r="AF64" i="125"/>
  <c r="AF64" i="91"/>
  <c r="AF69" i="125"/>
  <c r="AF69" i="91"/>
  <c r="AJ55" i="125"/>
  <c r="AJ55" i="91"/>
  <c r="AJ59" i="125"/>
  <c r="AJ59" i="91"/>
  <c r="AJ63" i="125"/>
  <c r="AJ63" i="91"/>
  <c r="AN55" i="125"/>
  <c r="AN55" i="91"/>
  <c r="AN59" i="125"/>
  <c r="AN59" i="91"/>
  <c r="AN63" i="125"/>
  <c r="AN63" i="91"/>
  <c r="BB55" i="125"/>
  <c r="BB55" i="91"/>
  <c r="BB59" i="125"/>
  <c r="BB59" i="91"/>
  <c r="BB63" i="125"/>
  <c r="BB63" i="91"/>
  <c r="BB67" i="125"/>
  <c r="BB67" i="91"/>
  <c r="BF54" i="125"/>
  <c r="BF54" i="91"/>
  <c r="BF58" i="125"/>
  <c r="BF58" i="91"/>
  <c r="BF62" i="125"/>
  <c r="BF62" i="91"/>
  <c r="BJ54" i="125"/>
  <c r="BJ54" i="91"/>
  <c r="BJ58" i="125"/>
  <c r="BJ58" i="91"/>
  <c r="BJ62" i="125"/>
  <c r="BJ62" i="91"/>
  <c r="G20" i="125"/>
  <c r="G20" i="91"/>
  <c r="K24" i="125"/>
  <c r="K24" i="91"/>
  <c r="K32" i="125"/>
  <c r="K32" i="91"/>
  <c r="K58" i="125"/>
  <c r="K58" i="91"/>
  <c r="O53" i="125"/>
  <c r="O53" i="91"/>
  <c r="S57" i="125"/>
  <c r="S57" i="91"/>
  <c r="AF53" i="125"/>
  <c r="AF53" i="91"/>
  <c r="AF65" i="125"/>
  <c r="AF65" i="91"/>
  <c r="AJ60" i="125"/>
  <c r="AJ60" i="91"/>
  <c r="AN60" i="125"/>
  <c r="AN60" i="91"/>
  <c r="BB60" i="125"/>
  <c r="BB60" i="91"/>
  <c r="BF55" i="125"/>
  <c r="BF55" i="91"/>
  <c r="BJ55" i="125"/>
  <c r="BJ55" i="91"/>
  <c r="C23" i="125"/>
  <c r="C23" i="91"/>
  <c r="C29" i="125"/>
  <c r="C29" i="91"/>
  <c r="G21" i="125"/>
  <c r="G21" i="91"/>
  <c r="G25" i="125"/>
  <c r="G25" i="91"/>
  <c r="G30" i="125"/>
  <c r="G30" i="91"/>
  <c r="K21" i="125"/>
  <c r="K21" i="91"/>
  <c r="K25" i="125"/>
  <c r="K25" i="91"/>
  <c r="K29" i="125"/>
  <c r="K29" i="91"/>
  <c r="K33" i="125"/>
  <c r="K33" i="91"/>
  <c r="K37" i="125"/>
  <c r="K37" i="91"/>
  <c r="K55" i="125"/>
  <c r="K55" i="91"/>
  <c r="K59" i="125"/>
  <c r="K59" i="91"/>
  <c r="K63" i="125"/>
  <c r="K63" i="91"/>
  <c r="K67" i="125"/>
  <c r="K67" i="91"/>
  <c r="O54" i="125"/>
  <c r="O54" i="91"/>
  <c r="O58" i="125"/>
  <c r="O58" i="91"/>
  <c r="O62" i="125"/>
  <c r="O62" i="91"/>
  <c r="S55" i="125"/>
  <c r="S55" i="91"/>
  <c r="S58" i="125"/>
  <c r="S58" i="91"/>
  <c r="S62" i="125"/>
  <c r="S62" i="91"/>
  <c r="AF54" i="125"/>
  <c r="AF54" i="91"/>
  <c r="AF58" i="125"/>
  <c r="AF58" i="91"/>
  <c r="AF62" i="125"/>
  <c r="AF62" i="91"/>
  <c r="AF66" i="125"/>
  <c r="AF66" i="91"/>
  <c r="AJ53" i="125"/>
  <c r="AJ53" i="91"/>
  <c r="AJ57" i="125"/>
  <c r="AJ57" i="91"/>
  <c r="AJ61" i="125"/>
  <c r="AJ61" i="91"/>
  <c r="AN53" i="125"/>
  <c r="AN53" i="91"/>
  <c r="AN57" i="125"/>
  <c r="AN57" i="91"/>
  <c r="AN61" i="125"/>
  <c r="AN61" i="91"/>
  <c r="BB53" i="125"/>
  <c r="BB53" i="91"/>
  <c r="BB57" i="125"/>
  <c r="BB57" i="91"/>
  <c r="BB61" i="125"/>
  <c r="BB61" i="91"/>
  <c r="BB65" i="125"/>
  <c r="BB65" i="91"/>
  <c r="BF52" i="125"/>
  <c r="BF52" i="91"/>
  <c r="BF56" i="125"/>
  <c r="BF56" i="91"/>
  <c r="BF60" i="125"/>
  <c r="BF60" i="91"/>
  <c r="BJ52" i="125"/>
  <c r="BJ52" i="91"/>
  <c r="BJ56" i="125"/>
  <c r="BJ56" i="91"/>
  <c r="BJ60" i="125"/>
  <c r="BJ60" i="91"/>
  <c r="C22" i="125"/>
  <c r="C22" i="91"/>
  <c r="C28" i="125"/>
  <c r="C28" i="91"/>
  <c r="K20" i="125"/>
  <c r="K20" i="91"/>
  <c r="K36" i="125"/>
  <c r="K36" i="91"/>
  <c r="K62" i="125"/>
  <c r="K62" i="91"/>
  <c r="O57" i="125"/>
  <c r="O57" i="91"/>
  <c r="S53" i="125"/>
  <c r="S53" i="91"/>
  <c r="AF57" i="125"/>
  <c r="AF57" i="91"/>
  <c r="AJ52" i="125"/>
  <c r="AJ52" i="91"/>
  <c r="AN52" i="125"/>
  <c r="AN52" i="91"/>
  <c r="BB52" i="125"/>
  <c r="BB52" i="91"/>
  <c r="BB64" i="125"/>
  <c r="BB64" i="91"/>
  <c r="BF59" i="125"/>
  <c r="BF59" i="91"/>
  <c r="BJ59" i="125"/>
  <c r="BJ59" i="91"/>
  <c r="C24" i="125"/>
  <c r="C24" i="91"/>
  <c r="C26" i="125"/>
  <c r="C26" i="91"/>
  <c r="C30" i="125"/>
  <c r="C30" i="91"/>
  <c r="G22" i="125"/>
  <c r="G22" i="91"/>
  <c r="G26" i="125"/>
  <c r="G26" i="91"/>
  <c r="G31" i="125"/>
  <c r="G31" i="91"/>
  <c r="K22" i="125"/>
  <c r="K22" i="91"/>
  <c r="K26" i="125"/>
  <c r="K26" i="91"/>
  <c r="K30" i="125"/>
  <c r="K30" i="91"/>
  <c r="K34" i="125"/>
  <c r="K34" i="91"/>
  <c r="K52" i="125"/>
  <c r="K52" i="91"/>
  <c r="K56" i="125"/>
  <c r="K56" i="91"/>
  <c r="K60" i="125"/>
  <c r="K60" i="91"/>
  <c r="K64" i="125"/>
  <c r="K64" i="91"/>
  <c r="K69" i="125"/>
  <c r="K69" i="91"/>
  <c r="O55" i="125"/>
  <c r="O55" i="91"/>
  <c r="O59" i="125"/>
  <c r="O59" i="91"/>
  <c r="O63" i="125"/>
  <c r="O63" i="91"/>
  <c r="S54" i="125"/>
  <c r="S54" i="91"/>
  <c r="S59" i="125"/>
  <c r="S59" i="91"/>
  <c r="S63" i="125"/>
  <c r="S63" i="91"/>
  <c r="AF55" i="125"/>
  <c r="AF55" i="91"/>
  <c r="AF59" i="125"/>
  <c r="AF59" i="91"/>
  <c r="AF63" i="125"/>
  <c r="AF63" i="91"/>
  <c r="AF67" i="125"/>
  <c r="AF67" i="91"/>
  <c r="AJ54" i="125"/>
  <c r="AJ54" i="91"/>
  <c r="AJ58" i="125"/>
  <c r="AJ58" i="91"/>
  <c r="AJ62" i="125"/>
  <c r="AJ62" i="91"/>
  <c r="AN54" i="125"/>
  <c r="AN54" i="91"/>
  <c r="AN58" i="125"/>
  <c r="AN58" i="91"/>
  <c r="AN62" i="125"/>
  <c r="AN62" i="91"/>
  <c r="BB54" i="125"/>
  <c r="BB54" i="91"/>
  <c r="BB58" i="125"/>
  <c r="BB58" i="91"/>
  <c r="BB62" i="125"/>
  <c r="BB62" i="91"/>
  <c r="BB66" i="125"/>
  <c r="BB66" i="91"/>
  <c r="BF53" i="125"/>
  <c r="BF53" i="91"/>
  <c r="BF57" i="125"/>
  <c r="BF57" i="91"/>
  <c r="BF61" i="125"/>
  <c r="BF61" i="91"/>
  <c r="BJ53" i="125"/>
  <c r="BJ53" i="91"/>
  <c r="BJ57" i="125"/>
  <c r="BJ57" i="91"/>
  <c r="BJ61" i="125"/>
  <c r="BJ61" i="91"/>
  <c r="O95" i="3"/>
  <c r="S95" i="3"/>
  <c r="C63" i="3"/>
  <c r="K69" i="3"/>
  <c r="Q3" i="3"/>
  <c r="T95" i="3"/>
  <c r="CT99" i="3"/>
  <c r="CX95" i="3"/>
  <c r="CY95" i="3" s="1"/>
  <c r="DB95" i="3"/>
  <c r="DC95" i="3" s="1"/>
  <c r="BX99" i="3"/>
  <c r="CB95" i="3"/>
  <c r="CC95" i="3" s="1"/>
  <c r="CF95" i="3"/>
  <c r="CG95" i="3" s="1"/>
  <c r="BB99" i="3"/>
  <c r="BF95" i="3"/>
  <c r="BJ95" i="3"/>
  <c r="AN95" i="3"/>
  <c r="AF99" i="3"/>
  <c r="AJ95" i="3"/>
  <c r="G63" i="3"/>
  <c r="AF51" i="3"/>
  <c r="BH53" i="3"/>
  <c r="BH52" i="3"/>
  <c r="BH51" i="3"/>
  <c r="BD56" i="3"/>
  <c r="BD55" i="3"/>
  <c r="BD54" i="3"/>
  <c r="BD53" i="3"/>
  <c r="BD52" i="3"/>
  <c r="BD51" i="3"/>
  <c r="AZ58" i="3"/>
  <c r="AZ57" i="3"/>
  <c r="AZ55" i="3"/>
  <c r="AZ54" i="3"/>
  <c r="AZ53" i="3"/>
  <c r="AZ52" i="3"/>
  <c r="AZ51" i="3"/>
  <c r="AV69" i="3"/>
  <c r="AV68" i="3"/>
  <c r="AV67" i="3"/>
  <c r="AV66" i="3"/>
  <c r="AV65" i="3"/>
  <c r="AV64" i="3"/>
  <c r="AV63" i="3"/>
  <c r="AV62" i="3"/>
  <c r="AV61" i="3"/>
  <c r="AV60" i="3"/>
  <c r="AV58" i="3"/>
  <c r="AV57" i="3"/>
  <c r="AV56" i="3"/>
  <c r="AV55" i="3"/>
  <c r="AV54" i="3"/>
  <c r="AV53" i="3"/>
  <c r="AV52" i="3"/>
  <c r="AV51" i="3"/>
  <c r="AR62" i="3"/>
  <c r="AR61" i="3"/>
  <c r="AR60" i="3"/>
  <c r="AR59" i="3"/>
  <c r="AR58" i="3"/>
  <c r="AR57" i="3"/>
  <c r="AR56" i="3"/>
  <c r="AR55" i="3"/>
  <c r="AR54" i="3"/>
  <c r="AR53" i="3"/>
  <c r="AR52" i="3"/>
  <c r="AR51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B52" i="3"/>
  <c r="AB56" i="3"/>
  <c r="AB55" i="3"/>
  <c r="AB54" i="3"/>
  <c r="AB53" i="3"/>
  <c r="AB51" i="3"/>
  <c r="X65" i="3"/>
  <c r="X52" i="3"/>
  <c r="X64" i="3"/>
  <c r="X63" i="3"/>
  <c r="X62" i="3"/>
  <c r="X61" i="3"/>
  <c r="X60" i="3"/>
  <c r="X59" i="3"/>
  <c r="X58" i="3"/>
  <c r="X57" i="3"/>
  <c r="X56" i="3"/>
  <c r="X55" i="3"/>
  <c r="X54" i="3"/>
  <c r="X53" i="3"/>
  <c r="X51" i="3"/>
  <c r="S54" i="3"/>
  <c r="S53" i="3"/>
  <c r="S52" i="3"/>
  <c r="S51" i="3"/>
  <c r="O59" i="3"/>
  <c r="O58" i="3"/>
  <c r="O57" i="3"/>
  <c r="O56" i="3"/>
  <c r="O55" i="3"/>
  <c r="O54" i="3"/>
  <c r="O53" i="3"/>
  <c r="O52" i="3"/>
  <c r="O51" i="3"/>
  <c r="T40" i="3"/>
  <c r="T39" i="3"/>
  <c r="T38" i="3"/>
  <c r="T37" i="3"/>
  <c r="T36" i="3"/>
  <c r="BO100" i="3"/>
  <c r="BO99" i="3"/>
  <c r="BO94" i="3"/>
  <c r="BO93" i="3"/>
  <c r="BS85" i="3"/>
  <c r="BS84" i="3"/>
  <c r="BS83" i="3"/>
  <c r="BO88" i="3"/>
  <c r="BO87" i="3"/>
  <c r="BO86" i="3"/>
  <c r="BO85" i="3"/>
  <c r="BO84" i="3"/>
  <c r="BO83" i="3"/>
  <c r="AS100" i="3"/>
  <c r="AS99" i="3"/>
  <c r="AW96" i="3"/>
  <c r="AW65" i="125" s="1"/>
  <c r="AW95" i="3"/>
  <c r="AW64" i="125" s="1"/>
  <c r="AW94" i="3"/>
  <c r="AW63" i="125" s="1"/>
  <c r="AW93" i="3"/>
  <c r="AW62" i="125" s="1"/>
  <c r="AS94" i="3"/>
  <c r="AS93" i="3"/>
  <c r="AW85" i="3"/>
  <c r="AW84" i="3"/>
  <c r="AW83" i="3"/>
  <c r="AS88" i="3"/>
  <c r="AS87" i="3"/>
  <c r="AS86" i="3"/>
  <c r="AS85" i="3"/>
  <c r="AS84" i="3"/>
  <c r="AS83" i="3"/>
  <c r="W83" i="3"/>
  <c r="W84" i="3"/>
  <c r="W100" i="3"/>
  <c r="W99" i="3"/>
  <c r="AA96" i="3"/>
  <c r="AA95" i="3"/>
  <c r="AA94" i="3"/>
  <c r="AA93" i="3"/>
  <c r="W94" i="3"/>
  <c r="W93" i="3"/>
  <c r="AA85" i="3"/>
  <c r="AA84" i="3"/>
  <c r="AA83" i="3"/>
  <c r="W88" i="3"/>
  <c r="W87" i="3"/>
  <c r="W86" i="3"/>
  <c r="W85" i="3"/>
  <c r="C103" i="3"/>
  <c r="C102" i="3"/>
  <c r="G95" i="3"/>
  <c r="G94" i="3"/>
  <c r="G93" i="3"/>
  <c r="G92" i="3"/>
  <c r="C97" i="3"/>
  <c r="C96" i="3"/>
  <c r="G85" i="3"/>
  <c r="G84" i="3"/>
  <c r="G83" i="3"/>
  <c r="C88" i="3"/>
  <c r="C87" i="3"/>
  <c r="C86" i="3"/>
  <c r="C85" i="3"/>
  <c r="C84" i="3"/>
  <c r="C83" i="3"/>
  <c r="AQ38" i="3"/>
  <c r="AQ37" i="3"/>
  <c r="AQ36" i="3"/>
  <c r="AM39" i="3"/>
  <c r="AM38" i="3"/>
  <c r="AM37" i="3"/>
  <c r="AM36" i="3"/>
  <c r="AI39" i="3"/>
  <c r="AI38" i="3"/>
  <c r="AI37" i="3"/>
  <c r="AI36" i="3"/>
  <c r="AE39" i="3"/>
  <c r="AE38" i="3"/>
  <c r="AE37" i="3"/>
  <c r="AE36" i="3"/>
  <c r="W38" i="3"/>
  <c r="W37" i="3"/>
  <c r="W36" i="3"/>
  <c r="S41" i="3"/>
  <c r="S10" i="125" s="1"/>
  <c r="S40" i="3"/>
  <c r="S39" i="3"/>
  <c r="S38" i="3"/>
  <c r="S37" i="3"/>
  <c r="S36" i="3"/>
  <c r="AM8" i="125" l="1"/>
  <c r="AM8" i="91"/>
  <c r="O23" i="125"/>
  <c r="O23" i="91"/>
  <c r="S22" i="125"/>
  <c r="S22" i="91"/>
  <c r="X31" i="125"/>
  <c r="X31" i="91"/>
  <c r="AJ29" i="125"/>
  <c r="AJ29" i="91"/>
  <c r="AN29" i="125"/>
  <c r="AN29" i="91"/>
  <c r="AN41" i="125"/>
  <c r="AN41" i="91"/>
  <c r="AV25" i="125"/>
  <c r="AV25" i="91"/>
  <c r="AV38" i="125"/>
  <c r="AV38" i="91"/>
  <c r="BH22" i="125"/>
  <c r="BH22" i="91"/>
  <c r="O64" i="125"/>
  <c r="P64" i="125" s="1"/>
  <c r="O64" i="91"/>
  <c r="P59" i="91" s="1"/>
  <c r="S7" i="91"/>
  <c r="T7" i="91" s="1"/>
  <c r="S7" i="125"/>
  <c r="AE6" i="125"/>
  <c r="AE6" i="91"/>
  <c r="AM6" i="125"/>
  <c r="AM6" i="91"/>
  <c r="C54" i="125"/>
  <c r="C54" i="91"/>
  <c r="G52" i="125"/>
  <c r="G52" i="91"/>
  <c r="G64" i="125"/>
  <c r="G64" i="91"/>
  <c r="AA53" i="125"/>
  <c r="AA53" i="91"/>
  <c r="AA62" i="125"/>
  <c r="AA62" i="91"/>
  <c r="W68" i="125"/>
  <c r="W68" i="91"/>
  <c r="AS52" i="125"/>
  <c r="AS52" i="91"/>
  <c r="AS56" i="125"/>
  <c r="AS56" i="91"/>
  <c r="AW54" i="125"/>
  <c r="AW54" i="91"/>
  <c r="AS69" i="125"/>
  <c r="AS69" i="91"/>
  <c r="O25" i="125"/>
  <c r="O25" i="91"/>
  <c r="X20" i="125"/>
  <c r="X20" i="91"/>
  <c r="X29" i="125"/>
  <c r="X29" i="91"/>
  <c r="AB22" i="125"/>
  <c r="AB22" i="91"/>
  <c r="AB21" i="125"/>
  <c r="AB21" i="91"/>
  <c r="AJ23" i="125"/>
  <c r="AJ23" i="91"/>
  <c r="AJ27" i="125"/>
  <c r="AJ27" i="91"/>
  <c r="AJ31" i="125"/>
  <c r="AJ31" i="91"/>
  <c r="AN23" i="125"/>
  <c r="AN23" i="91"/>
  <c r="AN31" i="125"/>
  <c r="AN31" i="91"/>
  <c r="AN35" i="125"/>
  <c r="AN35" i="91"/>
  <c r="AR23" i="125"/>
  <c r="AR23" i="91"/>
  <c r="AR31" i="125"/>
  <c r="AR31" i="91"/>
  <c r="AV27" i="125"/>
  <c r="AV27" i="91"/>
  <c r="AV36" i="125"/>
  <c r="AV36" i="91"/>
  <c r="AZ21" i="125"/>
  <c r="AZ21" i="91"/>
  <c r="BD22" i="125"/>
  <c r="BD22" i="91"/>
  <c r="BJ64" i="125"/>
  <c r="BK64" i="125" s="1"/>
  <c r="BJ64" i="91"/>
  <c r="BK62" i="91" s="1"/>
  <c r="S8" i="91"/>
  <c r="T8" i="91" s="1"/>
  <c r="S8" i="125"/>
  <c r="W6" i="125"/>
  <c r="W6" i="91"/>
  <c r="AE7" i="125"/>
  <c r="AE7" i="91"/>
  <c r="AI7" i="125"/>
  <c r="AI7" i="91"/>
  <c r="AM7" i="125"/>
  <c r="AM7" i="91"/>
  <c r="AQ7" i="125"/>
  <c r="AQ7" i="91"/>
  <c r="C55" i="125"/>
  <c r="C55" i="91"/>
  <c r="G53" i="125"/>
  <c r="G53" i="91"/>
  <c r="G61" i="125"/>
  <c r="G61" i="91"/>
  <c r="C71" i="125"/>
  <c r="C71" i="91"/>
  <c r="W56" i="125"/>
  <c r="W56" i="91"/>
  <c r="AA54" i="125"/>
  <c r="AA54" i="91"/>
  <c r="AA63" i="125"/>
  <c r="AA63" i="91"/>
  <c r="W69" i="125"/>
  <c r="W69" i="91"/>
  <c r="AS53" i="125"/>
  <c r="AS53" i="91"/>
  <c r="AS57" i="125"/>
  <c r="AS57" i="91"/>
  <c r="AS62" i="125"/>
  <c r="AS62" i="91"/>
  <c r="O22" i="125"/>
  <c r="O22" i="91"/>
  <c r="O26" i="125"/>
  <c r="O26" i="91"/>
  <c r="S21" i="125"/>
  <c r="S21" i="91"/>
  <c r="X22" i="125"/>
  <c r="X22" i="91"/>
  <c r="X26" i="125"/>
  <c r="X26" i="91"/>
  <c r="X30" i="125"/>
  <c r="X30" i="91"/>
  <c r="X21" i="125"/>
  <c r="X21" i="91"/>
  <c r="AB23" i="125"/>
  <c r="AB23" i="91"/>
  <c r="AJ20" i="125"/>
  <c r="AJ20" i="91"/>
  <c r="AJ24" i="125"/>
  <c r="AJ24" i="91"/>
  <c r="AJ28" i="125"/>
  <c r="AJ28" i="91"/>
  <c r="AJ32" i="125"/>
  <c r="AJ32" i="91"/>
  <c r="AN20" i="125"/>
  <c r="AN20" i="91"/>
  <c r="AN24" i="125"/>
  <c r="AN24" i="91"/>
  <c r="AN28" i="125"/>
  <c r="AN28" i="91"/>
  <c r="AN32" i="125"/>
  <c r="AN32" i="91"/>
  <c r="AN36" i="125"/>
  <c r="AN36" i="91"/>
  <c r="AN40" i="125"/>
  <c r="AN40" i="91"/>
  <c r="AR20" i="125"/>
  <c r="AR20" i="91"/>
  <c r="AR24" i="125"/>
  <c r="AR24" i="91"/>
  <c r="AR28" i="125"/>
  <c r="AR28" i="91"/>
  <c r="AV20" i="125"/>
  <c r="AV20" i="91"/>
  <c r="AV24" i="125"/>
  <c r="AV24" i="91"/>
  <c r="AV29" i="125"/>
  <c r="AV29" i="91"/>
  <c r="AV33" i="125"/>
  <c r="AV33" i="91"/>
  <c r="AV37" i="125"/>
  <c r="AV37" i="91"/>
  <c r="AZ22" i="125"/>
  <c r="AZ22" i="91"/>
  <c r="AZ27" i="125"/>
  <c r="AZ27" i="91"/>
  <c r="BD23" i="125"/>
  <c r="BD23" i="91"/>
  <c r="BH21" i="125"/>
  <c r="BH21" i="91"/>
  <c r="AJ64" i="125"/>
  <c r="AK64" i="125" s="1"/>
  <c r="AJ64" i="91"/>
  <c r="AK64" i="91" s="1"/>
  <c r="BF64" i="125"/>
  <c r="BG64" i="125" s="1"/>
  <c r="BF64" i="91"/>
  <c r="S64" i="125"/>
  <c r="T64" i="125" s="1"/>
  <c r="S64" i="91"/>
  <c r="T63" i="91" s="1"/>
  <c r="S9" i="91"/>
  <c r="T9" i="91" s="1"/>
  <c r="S9" i="125"/>
  <c r="AE8" i="125"/>
  <c r="AE8" i="91"/>
  <c r="C56" i="125"/>
  <c r="C56" i="91"/>
  <c r="C72" i="125"/>
  <c r="C72" i="91"/>
  <c r="AA64" i="125"/>
  <c r="AA64" i="91"/>
  <c r="AW52" i="125"/>
  <c r="AW52" i="91"/>
  <c r="X34" i="125"/>
  <c r="X34" i="91"/>
  <c r="AJ21" i="125"/>
  <c r="AJ21" i="91"/>
  <c r="AN25" i="125"/>
  <c r="AN25" i="91"/>
  <c r="AR21" i="125"/>
  <c r="AR21" i="91"/>
  <c r="AV21" i="125"/>
  <c r="AV21" i="91"/>
  <c r="AZ23" i="125"/>
  <c r="AZ23" i="91"/>
  <c r="AF68" i="125"/>
  <c r="AF68" i="91"/>
  <c r="P63" i="125"/>
  <c r="P53" i="125"/>
  <c r="AI8" i="125"/>
  <c r="AI8" i="91"/>
  <c r="G54" i="125"/>
  <c r="G54" i="91"/>
  <c r="W57" i="125"/>
  <c r="W57" i="91"/>
  <c r="W53" i="125"/>
  <c r="W53" i="91"/>
  <c r="AS63" i="125"/>
  <c r="AS63" i="91"/>
  <c r="X23" i="125"/>
  <c r="X23" i="91"/>
  <c r="AB24" i="125"/>
  <c r="AB24" i="91"/>
  <c r="AJ33" i="125"/>
  <c r="AJ33" i="91"/>
  <c r="AN33" i="125"/>
  <c r="AN33" i="91"/>
  <c r="AR25" i="125"/>
  <c r="AR25" i="91"/>
  <c r="AV30" i="125"/>
  <c r="AV30" i="91"/>
  <c r="BD20" i="125"/>
  <c r="BD20" i="91"/>
  <c r="BB68" i="125"/>
  <c r="BB68" i="91"/>
  <c r="P55" i="125"/>
  <c r="P58" i="125"/>
  <c r="P56" i="125"/>
  <c r="S6" i="91"/>
  <c r="T6" i="91" s="1"/>
  <c r="S6" i="125"/>
  <c r="S10" i="91"/>
  <c r="T10" i="125"/>
  <c r="AE5" i="125"/>
  <c r="AE5" i="91"/>
  <c r="AI5" i="125"/>
  <c r="AI5" i="91"/>
  <c r="AM5" i="125"/>
  <c r="AM5" i="91"/>
  <c r="AQ5" i="125"/>
  <c r="AQ5" i="91"/>
  <c r="C53" i="125"/>
  <c r="C53" i="91"/>
  <c r="C57" i="125"/>
  <c r="C57" i="91"/>
  <c r="C65" i="125"/>
  <c r="C65" i="91"/>
  <c r="G63" i="125"/>
  <c r="G63" i="91"/>
  <c r="W54" i="125"/>
  <c r="W54" i="91"/>
  <c r="AA52" i="125"/>
  <c r="AA52" i="91"/>
  <c r="W63" i="125"/>
  <c r="W63" i="91"/>
  <c r="AA65" i="125"/>
  <c r="AA65" i="91"/>
  <c r="W52" i="125"/>
  <c r="W52" i="91"/>
  <c r="AS55" i="125"/>
  <c r="AS55" i="91"/>
  <c r="AW53" i="125"/>
  <c r="AW53" i="91"/>
  <c r="AS68" i="125"/>
  <c r="AS68" i="91"/>
  <c r="O20" i="125"/>
  <c r="O20" i="91"/>
  <c r="O24" i="125"/>
  <c r="O24" i="91"/>
  <c r="O28" i="125"/>
  <c r="O28" i="91"/>
  <c r="S23" i="125"/>
  <c r="S23" i="91"/>
  <c r="X24" i="125"/>
  <c r="X24" i="91"/>
  <c r="X28" i="125"/>
  <c r="X28" i="91"/>
  <c r="X32" i="125"/>
  <c r="X32" i="91"/>
  <c r="AB20" i="125"/>
  <c r="AB20" i="91"/>
  <c r="AB25" i="125"/>
  <c r="AB25" i="91"/>
  <c r="AJ22" i="125"/>
  <c r="AJ22" i="91"/>
  <c r="AJ26" i="125"/>
  <c r="AJ26" i="91"/>
  <c r="AJ30" i="125"/>
  <c r="AJ30" i="91"/>
  <c r="AJ34" i="125"/>
  <c r="AJ34" i="91"/>
  <c r="AN22" i="125"/>
  <c r="AN22" i="91"/>
  <c r="AN26" i="125"/>
  <c r="AN26" i="91"/>
  <c r="AN30" i="125"/>
  <c r="AN30" i="91"/>
  <c r="AN34" i="125"/>
  <c r="AN34" i="91"/>
  <c r="AN38" i="125"/>
  <c r="AN38" i="91"/>
  <c r="AN42" i="125"/>
  <c r="AN42" i="91"/>
  <c r="AR22" i="125"/>
  <c r="AR22" i="91"/>
  <c r="AR26" i="125"/>
  <c r="AR26" i="91"/>
  <c r="AR30" i="125"/>
  <c r="AR30" i="91"/>
  <c r="AV22" i="125"/>
  <c r="AV22" i="91"/>
  <c r="AV26" i="125"/>
  <c r="AV26" i="91"/>
  <c r="AV31" i="125"/>
  <c r="AV31" i="91"/>
  <c r="AV35" i="125"/>
  <c r="AV35" i="91"/>
  <c r="AZ20" i="125"/>
  <c r="AZ20" i="91"/>
  <c r="AZ24" i="125"/>
  <c r="AZ24" i="91"/>
  <c r="BD21" i="125"/>
  <c r="BD21" i="91"/>
  <c r="BD25" i="125"/>
  <c r="BD25" i="91"/>
  <c r="AF20" i="125"/>
  <c r="AF20" i="91"/>
  <c r="AN64" i="125"/>
  <c r="AO64" i="125" s="1"/>
  <c r="AN64" i="91"/>
  <c r="AO64" i="91" s="1"/>
  <c r="K38" i="125"/>
  <c r="L38" i="125" s="1"/>
  <c r="K38" i="91"/>
  <c r="L33" i="91" s="1"/>
  <c r="S5" i="125"/>
  <c r="S5" i="91"/>
  <c r="T5" i="91" s="1"/>
  <c r="W7" i="125"/>
  <c r="W7" i="91"/>
  <c r="C52" i="125"/>
  <c r="C52" i="91"/>
  <c r="G62" i="125"/>
  <c r="G62" i="91"/>
  <c r="W62" i="125"/>
  <c r="W62" i="91"/>
  <c r="AS54" i="125"/>
  <c r="AS54" i="91"/>
  <c r="O27" i="125"/>
  <c r="O27" i="91"/>
  <c r="X27" i="125"/>
  <c r="X27" i="91"/>
  <c r="AJ25" i="125"/>
  <c r="AJ25" i="91"/>
  <c r="AN21" i="125"/>
  <c r="AN21" i="91"/>
  <c r="AN37" i="125"/>
  <c r="AN37" i="91"/>
  <c r="AR29" i="125"/>
  <c r="AR29" i="91"/>
  <c r="AV34" i="125"/>
  <c r="AV34" i="91"/>
  <c r="BD24" i="125"/>
  <c r="BD24" i="91"/>
  <c r="P57" i="125"/>
  <c r="W5" i="125"/>
  <c r="W5" i="91"/>
  <c r="AI6" i="125"/>
  <c r="AI6" i="91"/>
  <c r="AQ6" i="125"/>
  <c r="AQ6" i="91"/>
  <c r="C66" i="125"/>
  <c r="C66" i="91"/>
  <c r="W55" i="125"/>
  <c r="W55" i="91"/>
  <c r="O21" i="125"/>
  <c r="O21" i="91"/>
  <c r="S20" i="125"/>
  <c r="S20" i="91"/>
  <c r="X25" i="125"/>
  <c r="X25" i="91"/>
  <c r="X33" i="125"/>
  <c r="X33" i="91"/>
  <c r="AJ35" i="125"/>
  <c r="AJ35" i="91"/>
  <c r="AN27" i="125"/>
  <c r="AN27" i="91"/>
  <c r="AN39" i="125"/>
  <c r="AN39" i="91"/>
  <c r="AN43" i="125"/>
  <c r="AN43" i="91"/>
  <c r="AR27" i="125"/>
  <c r="AR27" i="91"/>
  <c r="AV23" i="125"/>
  <c r="AV23" i="91"/>
  <c r="AV32" i="125"/>
  <c r="AV32" i="91"/>
  <c r="AZ26" i="125"/>
  <c r="AZ26" i="91"/>
  <c r="BH20" i="125"/>
  <c r="BH20" i="91"/>
  <c r="G32" i="125"/>
  <c r="H27" i="125" s="1"/>
  <c r="G32" i="91"/>
  <c r="H28" i="91" s="1"/>
  <c r="C32" i="125"/>
  <c r="D26" i="125" s="1"/>
  <c r="C32" i="91"/>
  <c r="D29" i="91" s="1"/>
  <c r="BK53" i="125"/>
  <c r="P59" i="125"/>
  <c r="P62" i="125"/>
  <c r="P54" i="125"/>
  <c r="P60" i="125"/>
  <c r="P52" i="125"/>
  <c r="BK63" i="125"/>
  <c r="P61" i="125"/>
  <c r="AW63" i="91"/>
  <c r="AW65" i="91"/>
  <c r="BK95" i="3"/>
  <c r="BK64" i="91"/>
  <c r="P85" i="3"/>
  <c r="P64" i="91"/>
  <c r="H29" i="91"/>
  <c r="BK54" i="91"/>
  <c r="H23" i="91"/>
  <c r="AW62" i="91"/>
  <c r="AW64" i="91"/>
  <c r="AZ63" i="3"/>
  <c r="AF60" i="3"/>
  <c r="AK95" i="3"/>
  <c r="AO95" i="3"/>
  <c r="BG95" i="3"/>
  <c r="BG64" i="91"/>
  <c r="T84" i="3"/>
  <c r="BG52" i="91"/>
  <c r="P54" i="91"/>
  <c r="H22" i="91"/>
  <c r="L53" i="3"/>
  <c r="D54" i="3"/>
  <c r="W95" i="3"/>
  <c r="C104" i="3"/>
  <c r="BD57" i="3"/>
  <c r="T88" i="3"/>
  <c r="T87" i="3"/>
  <c r="P89" i="3"/>
  <c r="D57" i="3"/>
  <c r="P90" i="3"/>
  <c r="AR63" i="3"/>
  <c r="T92" i="3"/>
  <c r="T91" i="3"/>
  <c r="T94" i="3"/>
  <c r="T86" i="3"/>
  <c r="T90" i="3"/>
  <c r="T85" i="3"/>
  <c r="T89" i="3"/>
  <c r="T93" i="3"/>
  <c r="T83" i="3"/>
  <c r="P93" i="3"/>
  <c r="D52" i="3"/>
  <c r="P94" i="3"/>
  <c r="P86" i="3"/>
  <c r="L55" i="3"/>
  <c r="D62" i="3"/>
  <c r="D53" i="3"/>
  <c r="D61" i="3"/>
  <c r="D58" i="3"/>
  <c r="P87" i="3"/>
  <c r="P91" i="3"/>
  <c r="P95" i="3"/>
  <c r="D63" i="3"/>
  <c r="D55" i="3"/>
  <c r="D59" i="3"/>
  <c r="D51" i="3"/>
  <c r="D56" i="3"/>
  <c r="D60" i="3"/>
  <c r="P83" i="3"/>
  <c r="P92" i="3"/>
  <c r="P88" i="3"/>
  <c r="P84" i="3"/>
  <c r="L63" i="3"/>
  <c r="L59" i="3"/>
  <c r="L67" i="3"/>
  <c r="L57" i="3"/>
  <c r="L61" i="3"/>
  <c r="L65" i="3"/>
  <c r="L69" i="3"/>
  <c r="L68" i="3"/>
  <c r="L64" i="3"/>
  <c r="L60" i="3"/>
  <c r="L56" i="3"/>
  <c r="L52" i="3"/>
  <c r="L66" i="3"/>
  <c r="L62" i="3"/>
  <c r="L58" i="3"/>
  <c r="L54" i="3"/>
  <c r="L51" i="3"/>
  <c r="H52" i="3"/>
  <c r="H56" i="3"/>
  <c r="H60" i="3"/>
  <c r="H53" i="3"/>
  <c r="H55" i="3"/>
  <c r="H57" i="3"/>
  <c r="H59" i="3"/>
  <c r="H61" i="3"/>
  <c r="H63" i="3"/>
  <c r="H54" i="3"/>
  <c r="H58" i="3"/>
  <c r="H62" i="3"/>
  <c r="H51" i="3"/>
  <c r="DC92" i="3"/>
  <c r="DC88" i="3"/>
  <c r="DC84" i="3"/>
  <c r="CY92" i="3"/>
  <c r="CY88" i="3"/>
  <c r="CY84" i="3"/>
  <c r="DC93" i="3"/>
  <c r="DC89" i="3"/>
  <c r="DC85" i="3"/>
  <c r="CY93" i="3"/>
  <c r="CY89" i="3"/>
  <c r="CY85" i="3"/>
  <c r="CT101" i="3"/>
  <c r="DC94" i="3"/>
  <c r="DC90" i="3"/>
  <c r="DC86" i="3"/>
  <c r="CY94" i="3"/>
  <c r="CY90" i="3"/>
  <c r="CY86" i="3"/>
  <c r="DC91" i="3"/>
  <c r="DC87" i="3"/>
  <c r="DC83" i="3"/>
  <c r="CY91" i="3"/>
  <c r="CY87" i="3"/>
  <c r="CY83" i="3"/>
  <c r="CG92" i="3"/>
  <c r="CG88" i="3"/>
  <c r="CG84" i="3"/>
  <c r="CC92" i="3"/>
  <c r="CC88" i="3"/>
  <c r="CC84" i="3"/>
  <c r="CG93" i="3"/>
  <c r="CG89" i="3"/>
  <c r="CG85" i="3"/>
  <c r="CC93" i="3"/>
  <c r="CC89" i="3"/>
  <c r="CC85" i="3"/>
  <c r="BX101" i="3"/>
  <c r="CG94" i="3"/>
  <c r="CG90" i="3"/>
  <c r="CG86" i="3"/>
  <c r="CC94" i="3"/>
  <c r="CC90" i="3"/>
  <c r="CC86" i="3"/>
  <c r="CG91" i="3"/>
  <c r="CG87" i="3"/>
  <c r="CG83" i="3"/>
  <c r="CC91" i="3"/>
  <c r="CC87" i="3"/>
  <c r="CC83" i="3"/>
  <c r="BK92" i="3"/>
  <c r="BK88" i="3"/>
  <c r="BK84" i="3"/>
  <c r="BG92" i="3"/>
  <c r="BG88" i="3"/>
  <c r="BK93" i="3"/>
  <c r="BK89" i="3"/>
  <c r="BK85" i="3"/>
  <c r="BG93" i="3"/>
  <c r="BG89" i="3"/>
  <c r="BG85" i="3"/>
  <c r="BG84" i="3"/>
  <c r="BB101" i="3"/>
  <c r="BK94" i="3"/>
  <c r="BK90" i="3"/>
  <c r="BK86" i="3"/>
  <c r="BG94" i="3"/>
  <c r="BG90" i="3"/>
  <c r="BG86" i="3"/>
  <c r="BK91" i="3"/>
  <c r="BK87" i="3"/>
  <c r="BK83" i="3"/>
  <c r="BG91" i="3"/>
  <c r="BG87" i="3"/>
  <c r="BG83" i="3"/>
  <c r="AF101" i="3"/>
  <c r="AO92" i="3"/>
  <c r="AO88" i="3"/>
  <c r="AO84" i="3"/>
  <c r="AK92" i="3"/>
  <c r="AK88" i="3"/>
  <c r="AK84" i="3"/>
  <c r="AO93" i="3"/>
  <c r="AO89" i="3"/>
  <c r="AO85" i="3"/>
  <c r="AK93" i="3"/>
  <c r="AK89" i="3"/>
  <c r="AK85" i="3"/>
  <c r="AO94" i="3"/>
  <c r="AO90" i="3"/>
  <c r="AO86" i="3"/>
  <c r="AK94" i="3"/>
  <c r="AK90" i="3"/>
  <c r="AK86" i="3"/>
  <c r="AO91" i="3"/>
  <c r="AO87" i="3"/>
  <c r="AO83" i="3"/>
  <c r="AK91" i="3"/>
  <c r="AK87" i="3"/>
  <c r="AK83" i="3"/>
  <c r="K99" i="3"/>
  <c r="AN75" i="3"/>
  <c r="AJ67" i="3"/>
  <c r="AB57" i="3"/>
  <c r="X66" i="3"/>
  <c r="S55" i="3"/>
  <c r="O60" i="3"/>
  <c r="T41" i="3"/>
  <c r="BS86" i="3"/>
  <c r="BO95" i="3"/>
  <c r="BO101" i="3"/>
  <c r="BO89" i="3"/>
  <c r="AS89" i="3"/>
  <c r="AW86" i="3"/>
  <c r="AS95" i="3"/>
  <c r="AW97" i="3"/>
  <c r="AW66" i="125" s="1"/>
  <c r="AS101" i="3"/>
  <c r="AA86" i="3"/>
  <c r="AA97" i="3"/>
  <c r="W101" i="3"/>
  <c r="W89" i="3"/>
  <c r="G86" i="3"/>
  <c r="C89" i="3"/>
  <c r="AQ39" i="3"/>
  <c r="AM40" i="3"/>
  <c r="AI40" i="3"/>
  <c r="AE40" i="3"/>
  <c r="AA46" i="3"/>
  <c r="W39" i="3"/>
  <c r="O36" i="3"/>
  <c r="O5" i="91" s="1"/>
  <c r="O5" i="125" s="1"/>
  <c r="K42" i="3"/>
  <c r="K41" i="3"/>
  <c r="K40" i="3"/>
  <c r="K39" i="3"/>
  <c r="K38" i="3"/>
  <c r="K37" i="3"/>
  <c r="K36" i="3"/>
  <c r="G37" i="3"/>
  <c r="G6" i="91" s="1"/>
  <c r="G6" i="125" s="1"/>
  <c r="G36" i="3"/>
  <c r="G5" i="91" s="1"/>
  <c r="G5" i="125" s="1"/>
  <c r="C41" i="3"/>
  <c r="C10" i="91" s="1"/>
  <c r="C10" i="125" s="1"/>
  <c r="C40" i="3"/>
  <c r="C9" i="91" s="1"/>
  <c r="C9" i="125" s="1"/>
  <c r="C39" i="3"/>
  <c r="C8" i="91" s="1"/>
  <c r="C8" i="125" s="1"/>
  <c r="C38" i="3"/>
  <c r="C7" i="91" s="1"/>
  <c r="C7" i="125" s="1"/>
  <c r="C37" i="3"/>
  <c r="C6" i="91" s="1"/>
  <c r="C6" i="125" s="1"/>
  <c r="C36" i="3"/>
  <c r="C5" i="91" s="1"/>
  <c r="C5" i="125" s="1"/>
  <c r="AO55" i="91" l="1"/>
  <c r="BK57" i="125"/>
  <c r="BK62" i="125"/>
  <c r="BK56" i="125"/>
  <c r="BK58" i="125"/>
  <c r="AK59" i="125"/>
  <c r="BK52" i="125"/>
  <c r="BK54" i="125"/>
  <c r="AK53" i="125"/>
  <c r="T63" i="125"/>
  <c r="BK59" i="125"/>
  <c r="T56" i="125"/>
  <c r="T53" i="125"/>
  <c r="T55" i="125"/>
  <c r="BK55" i="125"/>
  <c r="T60" i="91"/>
  <c r="AK54" i="91"/>
  <c r="T52" i="91"/>
  <c r="L38" i="91"/>
  <c r="AK55" i="125"/>
  <c r="AK57" i="125"/>
  <c r="AK56" i="125"/>
  <c r="L23" i="125"/>
  <c r="H26" i="125"/>
  <c r="T52" i="125"/>
  <c r="D32" i="91"/>
  <c r="AO61" i="125"/>
  <c r="H27" i="91"/>
  <c r="BK61" i="125"/>
  <c r="AO56" i="125"/>
  <c r="AO63" i="125"/>
  <c r="H29" i="125"/>
  <c r="H28" i="125"/>
  <c r="AO57" i="125"/>
  <c r="L30" i="125"/>
  <c r="H31" i="125"/>
  <c r="AO57" i="91"/>
  <c r="AO62" i="91"/>
  <c r="D25" i="125"/>
  <c r="D31" i="125"/>
  <c r="D24" i="125"/>
  <c r="T6" i="125"/>
  <c r="AO59" i="125"/>
  <c r="T58" i="125"/>
  <c r="BG62" i="125"/>
  <c r="T8" i="125"/>
  <c r="AK52" i="125"/>
  <c r="AK58" i="125"/>
  <c r="T5" i="125"/>
  <c r="BG63" i="125"/>
  <c r="D28" i="125"/>
  <c r="D23" i="125"/>
  <c r="AE9" i="125"/>
  <c r="AE9" i="91"/>
  <c r="AS64" i="125"/>
  <c r="AS64" i="91"/>
  <c r="AJ36" i="125"/>
  <c r="AK32" i="125" s="1"/>
  <c r="AJ36" i="91"/>
  <c r="AK20" i="91" s="1"/>
  <c r="W64" i="125"/>
  <c r="W64" i="91"/>
  <c r="K9" i="91"/>
  <c r="K9" i="125"/>
  <c r="K68" i="125"/>
  <c r="K68" i="91"/>
  <c r="L24" i="125"/>
  <c r="K6" i="91"/>
  <c r="K6" i="125"/>
  <c r="K10" i="91"/>
  <c r="K10" i="125"/>
  <c r="AA15" i="125"/>
  <c r="AJ7" i="125" s="1"/>
  <c r="AA15" i="91"/>
  <c r="AQ8" i="125"/>
  <c r="AR7" i="125" s="1"/>
  <c r="AQ8" i="91"/>
  <c r="AR8" i="91" s="1"/>
  <c r="W70" i="125"/>
  <c r="W70" i="91"/>
  <c r="AB26" i="125"/>
  <c r="AC26" i="125" s="1"/>
  <c r="AB26" i="91"/>
  <c r="AF70" i="125"/>
  <c r="AF70" i="91"/>
  <c r="C73" i="125"/>
  <c r="C73" i="91"/>
  <c r="D30" i="91"/>
  <c r="P63" i="91"/>
  <c r="AF29" i="125"/>
  <c r="AG20" i="125" s="1"/>
  <c r="AF29" i="91"/>
  <c r="D21" i="91"/>
  <c r="D22" i="91"/>
  <c r="H32" i="91"/>
  <c r="AO55" i="125"/>
  <c r="BG58" i="125"/>
  <c r="L20" i="125"/>
  <c r="H21" i="125"/>
  <c r="H32" i="125"/>
  <c r="AJ5" i="125"/>
  <c r="L28" i="125"/>
  <c r="H23" i="125"/>
  <c r="T60" i="125"/>
  <c r="AK63" i="125"/>
  <c r="BG54" i="125"/>
  <c r="L32" i="125"/>
  <c r="AK60" i="125"/>
  <c r="L37" i="125"/>
  <c r="BG56" i="125"/>
  <c r="T9" i="125"/>
  <c r="AO60" i="125"/>
  <c r="L22" i="125"/>
  <c r="BG57" i="125"/>
  <c r="BG53" i="125"/>
  <c r="K11" i="91"/>
  <c r="K11" i="125"/>
  <c r="C58" i="125"/>
  <c r="D58" i="125" s="1"/>
  <c r="C58" i="91"/>
  <c r="D58" i="91" s="1"/>
  <c r="AK34" i="125"/>
  <c r="L34" i="125"/>
  <c r="K8" i="91"/>
  <c r="K8" i="125"/>
  <c r="AI9" i="125"/>
  <c r="AI9" i="91"/>
  <c r="G55" i="125"/>
  <c r="G55" i="91"/>
  <c r="AA55" i="125"/>
  <c r="AA55" i="91"/>
  <c r="AW55" i="125"/>
  <c r="AW55" i="91"/>
  <c r="S24" i="125"/>
  <c r="T22" i="125" s="1"/>
  <c r="S24" i="91"/>
  <c r="T24" i="91" s="1"/>
  <c r="AN44" i="125"/>
  <c r="AO44" i="125" s="1"/>
  <c r="AN44" i="91"/>
  <c r="AO24" i="91" s="1"/>
  <c r="L31" i="125"/>
  <c r="BG55" i="125"/>
  <c r="BG52" i="125"/>
  <c r="AO62" i="125"/>
  <c r="D20" i="125"/>
  <c r="D32" i="125"/>
  <c r="T61" i="125"/>
  <c r="D21" i="125"/>
  <c r="L27" i="125"/>
  <c r="H25" i="125"/>
  <c r="T62" i="125"/>
  <c r="AO58" i="125"/>
  <c r="D29" i="125"/>
  <c r="AO52" i="125"/>
  <c r="AK54" i="125"/>
  <c r="H30" i="125"/>
  <c r="BG60" i="125"/>
  <c r="BG59" i="125"/>
  <c r="AO54" i="125"/>
  <c r="T7" i="125"/>
  <c r="BK60" i="125"/>
  <c r="T59" i="125"/>
  <c r="K7" i="91"/>
  <c r="K7" i="125"/>
  <c r="AA66" i="125"/>
  <c r="AA66" i="91"/>
  <c r="O29" i="125"/>
  <c r="P23" i="125" s="1"/>
  <c r="O29" i="91"/>
  <c r="BB70" i="125"/>
  <c r="BB70" i="91"/>
  <c r="AS57" i="3"/>
  <c r="AR32" i="125"/>
  <c r="AS32" i="125" s="1"/>
  <c r="AR32" i="91"/>
  <c r="AS32" i="91" s="1"/>
  <c r="AZ32" i="125"/>
  <c r="BA27" i="125" s="1"/>
  <c r="AZ32" i="91"/>
  <c r="L36" i="125"/>
  <c r="AG68" i="125"/>
  <c r="AK27" i="125"/>
  <c r="K5" i="91"/>
  <c r="K5" i="125"/>
  <c r="W8" i="125"/>
  <c r="X8" i="125" s="1"/>
  <c r="W8" i="91"/>
  <c r="X8" i="91" s="1"/>
  <c r="AM9" i="125"/>
  <c r="AN9" i="125" s="1"/>
  <c r="AM9" i="91"/>
  <c r="W58" i="125"/>
  <c r="X58" i="125" s="1"/>
  <c r="W58" i="91"/>
  <c r="X53" i="91" s="1"/>
  <c r="AS70" i="125"/>
  <c r="AS70" i="91"/>
  <c r="AS58" i="125"/>
  <c r="AT55" i="125" s="1"/>
  <c r="AS58" i="91"/>
  <c r="AT58" i="91" s="1"/>
  <c r="X35" i="125"/>
  <c r="X35" i="91"/>
  <c r="Y32" i="91" s="1"/>
  <c r="BD26" i="125"/>
  <c r="BE26" i="125" s="1"/>
  <c r="BD26" i="91"/>
  <c r="BE23" i="91" s="1"/>
  <c r="L25" i="125"/>
  <c r="AS30" i="125"/>
  <c r="T23" i="125"/>
  <c r="H24" i="125"/>
  <c r="D27" i="125"/>
  <c r="L35" i="125"/>
  <c r="H20" i="125"/>
  <c r="L29" i="125"/>
  <c r="L26" i="125"/>
  <c r="BG61" i="125"/>
  <c r="AS25" i="125"/>
  <c r="AK33" i="125"/>
  <c r="X53" i="125"/>
  <c r="L21" i="125"/>
  <c r="AO53" i="125"/>
  <c r="H22" i="125"/>
  <c r="BA23" i="125"/>
  <c r="AF8" i="125"/>
  <c r="BA22" i="125"/>
  <c r="AS28" i="125"/>
  <c r="AO36" i="125"/>
  <c r="AK28" i="125"/>
  <c r="T57" i="125"/>
  <c r="L33" i="125"/>
  <c r="AK61" i="125"/>
  <c r="D22" i="125"/>
  <c r="D30" i="125"/>
  <c r="T54" i="125"/>
  <c r="AS23" i="125"/>
  <c r="X68" i="125"/>
  <c r="H52" i="125"/>
  <c r="AN6" i="125"/>
  <c r="AK62" i="125"/>
  <c r="AN8" i="125"/>
  <c r="L20" i="91"/>
  <c r="L27" i="91"/>
  <c r="D24" i="91"/>
  <c r="H31" i="91"/>
  <c r="H25" i="91"/>
  <c r="L29" i="91"/>
  <c r="L37" i="91"/>
  <c r="AK57" i="91"/>
  <c r="BG56" i="91"/>
  <c r="D23" i="91"/>
  <c r="H20" i="91"/>
  <c r="D31" i="91"/>
  <c r="L35" i="91"/>
  <c r="L30" i="91"/>
  <c r="D25" i="91"/>
  <c r="D28" i="91"/>
  <c r="D26" i="91"/>
  <c r="D27" i="91"/>
  <c r="H30" i="91"/>
  <c r="L31" i="91"/>
  <c r="AK52" i="91"/>
  <c r="H26" i="91"/>
  <c r="H21" i="91"/>
  <c r="D20" i="91"/>
  <c r="H24" i="91"/>
  <c r="P58" i="91"/>
  <c r="T62" i="91"/>
  <c r="BK55" i="91"/>
  <c r="BK53" i="91"/>
  <c r="P60" i="91"/>
  <c r="T56" i="91"/>
  <c r="AO59" i="91"/>
  <c r="BK52" i="91"/>
  <c r="BK57" i="91"/>
  <c r="BK60" i="91"/>
  <c r="P55" i="91"/>
  <c r="BK59" i="91"/>
  <c r="T55" i="91"/>
  <c r="BK56" i="91"/>
  <c r="P53" i="91"/>
  <c r="P52" i="91"/>
  <c r="P62" i="91"/>
  <c r="T58" i="91"/>
  <c r="AO53" i="91"/>
  <c r="AO63" i="91"/>
  <c r="BK58" i="91"/>
  <c r="P61" i="91"/>
  <c r="AO54" i="91"/>
  <c r="BK63" i="91"/>
  <c r="P56" i="91"/>
  <c r="P57" i="91"/>
  <c r="BK61" i="91"/>
  <c r="O40" i="3"/>
  <c r="O9" i="91" s="1"/>
  <c r="O9" i="125" s="1"/>
  <c r="AW66" i="91"/>
  <c r="AC26" i="91"/>
  <c r="AO75" i="3"/>
  <c r="AS63" i="3"/>
  <c r="BE51" i="3"/>
  <c r="BG55" i="91"/>
  <c r="BG59" i="91"/>
  <c r="AW20" i="91"/>
  <c r="L22" i="91"/>
  <c r="L23" i="91"/>
  <c r="AK55" i="91"/>
  <c r="AK61" i="91"/>
  <c r="AK63" i="91"/>
  <c r="AO61" i="91"/>
  <c r="BG54" i="91"/>
  <c r="BG58" i="91"/>
  <c r="BG60" i="91"/>
  <c r="BG62" i="91"/>
  <c r="L26" i="91"/>
  <c r="L34" i="91"/>
  <c r="T54" i="91"/>
  <c r="AK56" i="91"/>
  <c r="AK58" i="91"/>
  <c r="AK60" i="91"/>
  <c r="AK62" i="91"/>
  <c r="AO52" i="91"/>
  <c r="AO56" i="91"/>
  <c r="AO58" i="91"/>
  <c r="AO60" i="91"/>
  <c r="BG53" i="91"/>
  <c r="BG57" i="91"/>
  <c r="BG61" i="91"/>
  <c r="BG63" i="91"/>
  <c r="AW38" i="91"/>
  <c r="AW30" i="91"/>
  <c r="AO41" i="91"/>
  <c r="AO31" i="91"/>
  <c r="AC24" i="91"/>
  <c r="G38" i="3"/>
  <c r="H36" i="3" s="1"/>
  <c r="H85" i="3"/>
  <c r="X89" i="3"/>
  <c r="X58" i="91"/>
  <c r="AT101" i="3"/>
  <c r="AT89" i="3"/>
  <c r="P29" i="91"/>
  <c r="Y35" i="91"/>
  <c r="AK67" i="3"/>
  <c r="AK36" i="91"/>
  <c r="BC68" i="91"/>
  <c r="T64" i="91"/>
  <c r="T57" i="91"/>
  <c r="T59" i="91"/>
  <c r="AG59" i="3"/>
  <c r="AG58" i="3"/>
  <c r="AG54" i="3"/>
  <c r="AG53" i="3"/>
  <c r="AG55" i="3"/>
  <c r="AG56" i="3"/>
  <c r="AG60" i="3"/>
  <c r="AG57" i="3"/>
  <c r="AG52" i="3"/>
  <c r="BA20" i="91"/>
  <c r="AW31" i="91"/>
  <c r="AO42" i="91"/>
  <c r="AO34" i="91"/>
  <c r="AO26" i="91"/>
  <c r="Y24" i="91"/>
  <c r="P20" i="91"/>
  <c r="D71" i="91"/>
  <c r="L21" i="91"/>
  <c r="L25" i="91"/>
  <c r="AK53" i="91"/>
  <c r="AK59" i="91"/>
  <c r="L24" i="91"/>
  <c r="L28" i="91"/>
  <c r="L32" i="91"/>
  <c r="L36" i="91"/>
  <c r="T53" i="91"/>
  <c r="T61" i="91"/>
  <c r="AG68" i="91"/>
  <c r="AO23" i="91"/>
  <c r="D54" i="91"/>
  <c r="AB44" i="3"/>
  <c r="AB43" i="3"/>
  <c r="AB39" i="3"/>
  <c r="AB42" i="3"/>
  <c r="AB38" i="3"/>
  <c r="AB45" i="3"/>
  <c r="AB41" i="3"/>
  <c r="AB37" i="3"/>
  <c r="AB40" i="3"/>
  <c r="AB36" i="3"/>
  <c r="AG99" i="3"/>
  <c r="BA63" i="3"/>
  <c r="BA60" i="3"/>
  <c r="BA61" i="3"/>
  <c r="BA62" i="3"/>
  <c r="X39" i="3"/>
  <c r="P60" i="3"/>
  <c r="Y66" i="3"/>
  <c r="AR39" i="3"/>
  <c r="BP89" i="3"/>
  <c r="BT93" i="3"/>
  <c r="BT96" i="3"/>
  <c r="BT95" i="3"/>
  <c r="BT97" i="3"/>
  <c r="BT94" i="3"/>
  <c r="AC57" i="3"/>
  <c r="X95" i="3"/>
  <c r="BA54" i="3"/>
  <c r="AS60" i="3"/>
  <c r="AT95" i="3"/>
  <c r="AS61" i="3"/>
  <c r="AS62" i="3"/>
  <c r="AS58" i="3"/>
  <c r="AS59" i="3"/>
  <c r="K101" i="3"/>
  <c r="CU101" i="3"/>
  <c r="CU84" i="3"/>
  <c r="CU88" i="3"/>
  <c r="CU92" i="3"/>
  <c r="CU96" i="3"/>
  <c r="CU83" i="3"/>
  <c r="CU87" i="3"/>
  <c r="CU91" i="3"/>
  <c r="CU95" i="3"/>
  <c r="CU100" i="3"/>
  <c r="CU86" i="3"/>
  <c r="CU90" i="3"/>
  <c r="CU94" i="3"/>
  <c r="CU98" i="3"/>
  <c r="CU85" i="3"/>
  <c r="CU89" i="3"/>
  <c r="CU93" i="3"/>
  <c r="CU97" i="3"/>
  <c r="CU99" i="3"/>
  <c r="BY101" i="3"/>
  <c r="BY84" i="3"/>
  <c r="BY88" i="3"/>
  <c r="BY92" i="3"/>
  <c r="BY96" i="3"/>
  <c r="BY83" i="3"/>
  <c r="BY87" i="3"/>
  <c r="BY91" i="3"/>
  <c r="BY95" i="3"/>
  <c r="BY100" i="3"/>
  <c r="BY86" i="3"/>
  <c r="BY90" i="3"/>
  <c r="BY94" i="3"/>
  <c r="BY98" i="3"/>
  <c r="BY85" i="3"/>
  <c r="BY89" i="3"/>
  <c r="BY93" i="3"/>
  <c r="BY97" i="3"/>
  <c r="BY99" i="3"/>
  <c r="BC101" i="3"/>
  <c r="BC85" i="3"/>
  <c r="BC91" i="3"/>
  <c r="BC97" i="3"/>
  <c r="BC84" i="3"/>
  <c r="BC88" i="3"/>
  <c r="BC92" i="3"/>
  <c r="BC96" i="3"/>
  <c r="BC83" i="3"/>
  <c r="BC93" i="3"/>
  <c r="BC89" i="3"/>
  <c r="BC95" i="3"/>
  <c r="BC86" i="3"/>
  <c r="BC90" i="3"/>
  <c r="BC94" i="3"/>
  <c r="BC98" i="3"/>
  <c r="BC87" i="3"/>
  <c r="BC100" i="3"/>
  <c r="BC99" i="3"/>
  <c r="AG101" i="3"/>
  <c r="AG84" i="3"/>
  <c r="AG88" i="3"/>
  <c r="AG92" i="3"/>
  <c r="AG96" i="3"/>
  <c r="AG83" i="3"/>
  <c r="AG87" i="3"/>
  <c r="AG91" i="3"/>
  <c r="AG95" i="3"/>
  <c r="AG100" i="3"/>
  <c r="AG86" i="3"/>
  <c r="AG90" i="3"/>
  <c r="AG94" i="3"/>
  <c r="AG98" i="3"/>
  <c r="AG85" i="3"/>
  <c r="AG89" i="3"/>
  <c r="AG93" i="3"/>
  <c r="AG97" i="3"/>
  <c r="AG51" i="3"/>
  <c r="BA55" i="3"/>
  <c r="BA59" i="3"/>
  <c r="BA58" i="3"/>
  <c r="BA51" i="3"/>
  <c r="BA57" i="3"/>
  <c r="BA53" i="3"/>
  <c r="BA56" i="3"/>
  <c r="BA52" i="3"/>
  <c r="BE52" i="3"/>
  <c r="BE54" i="3"/>
  <c r="BE56" i="3"/>
  <c r="BE57" i="3"/>
  <c r="BE55" i="3"/>
  <c r="BE53" i="3"/>
  <c r="AS54" i="3"/>
  <c r="AO74" i="3"/>
  <c r="AO70" i="3"/>
  <c r="AO66" i="3"/>
  <c r="AO62" i="3"/>
  <c r="AO58" i="3"/>
  <c r="AO54" i="3"/>
  <c r="AS53" i="3"/>
  <c r="AO73" i="3"/>
  <c r="AO69" i="3"/>
  <c r="AO65" i="3"/>
  <c r="AO61" i="3"/>
  <c r="AO57" i="3"/>
  <c r="AO53" i="3"/>
  <c r="AS56" i="3"/>
  <c r="AS52" i="3"/>
  <c r="AO72" i="3"/>
  <c r="AO68" i="3"/>
  <c r="AO64" i="3"/>
  <c r="AO60" i="3"/>
  <c r="AO56" i="3"/>
  <c r="AO52" i="3"/>
  <c r="AS55" i="3"/>
  <c r="AO71" i="3"/>
  <c r="AO67" i="3"/>
  <c r="AO63" i="3"/>
  <c r="AO59" i="3"/>
  <c r="AO55" i="3"/>
  <c r="AO51" i="3"/>
  <c r="AS51" i="3"/>
  <c r="AK65" i="3"/>
  <c r="AK61" i="3"/>
  <c r="AK57" i="3"/>
  <c r="AK53" i="3"/>
  <c r="AK66" i="3"/>
  <c r="AK62" i="3"/>
  <c r="AK58" i="3"/>
  <c r="AK54" i="3"/>
  <c r="AK63" i="3"/>
  <c r="AK59" i="3"/>
  <c r="AK55" i="3"/>
  <c r="AK51" i="3"/>
  <c r="AK64" i="3"/>
  <c r="AK60" i="3"/>
  <c r="AK56" i="3"/>
  <c r="AK52" i="3"/>
  <c r="AC52" i="3"/>
  <c r="AC55" i="3"/>
  <c r="Y65" i="3"/>
  <c r="Y62" i="3"/>
  <c r="Y58" i="3"/>
  <c r="Y54" i="3"/>
  <c r="AC56" i="3"/>
  <c r="AC51" i="3"/>
  <c r="Y63" i="3"/>
  <c r="Y59" i="3"/>
  <c r="Y55" i="3"/>
  <c r="AC53" i="3"/>
  <c r="Y64" i="3"/>
  <c r="Y60" i="3"/>
  <c r="Y56" i="3"/>
  <c r="Y51" i="3"/>
  <c r="AC54" i="3"/>
  <c r="Y52" i="3"/>
  <c r="Y61" i="3"/>
  <c r="Y57" i="3"/>
  <c r="Y53" i="3"/>
  <c r="T51" i="3"/>
  <c r="T52" i="3"/>
  <c r="T55" i="3"/>
  <c r="T54" i="3"/>
  <c r="T53" i="3"/>
  <c r="P59" i="3"/>
  <c r="P55" i="3"/>
  <c r="P51" i="3"/>
  <c r="P58" i="3"/>
  <c r="P54" i="3"/>
  <c r="P57" i="3"/>
  <c r="P53" i="3"/>
  <c r="P56" i="3"/>
  <c r="P52" i="3"/>
  <c r="AX97" i="3"/>
  <c r="AX86" i="3"/>
  <c r="AB85" i="3"/>
  <c r="X101" i="3"/>
  <c r="X100" i="3"/>
  <c r="H93" i="3"/>
  <c r="AB94" i="3"/>
  <c r="BP101" i="3"/>
  <c r="BP95" i="3"/>
  <c r="D104" i="3"/>
  <c r="D103" i="3"/>
  <c r="D102" i="3"/>
  <c r="BT86" i="3"/>
  <c r="BP94" i="3"/>
  <c r="BT83" i="3"/>
  <c r="BP83" i="3"/>
  <c r="BP93" i="3"/>
  <c r="BP88" i="3"/>
  <c r="BP84" i="3"/>
  <c r="BP100" i="3"/>
  <c r="BT85" i="3"/>
  <c r="BP85" i="3"/>
  <c r="BP99" i="3"/>
  <c r="BT84" i="3"/>
  <c r="BP86" i="3"/>
  <c r="BP87" i="3"/>
  <c r="AX96" i="3"/>
  <c r="AT94" i="3"/>
  <c r="AX83" i="3"/>
  <c r="AT85" i="3"/>
  <c r="AT99" i="3"/>
  <c r="AX93" i="3"/>
  <c r="AX84" i="3"/>
  <c r="AT86" i="3"/>
  <c r="AT100" i="3"/>
  <c r="AX94" i="3"/>
  <c r="AX85" i="3"/>
  <c r="AT87" i="3"/>
  <c r="AT83" i="3"/>
  <c r="AX95" i="3"/>
  <c r="AT93" i="3"/>
  <c r="AT88" i="3"/>
  <c r="AT84" i="3"/>
  <c r="AB97" i="3"/>
  <c r="AB86" i="3"/>
  <c r="AB96" i="3"/>
  <c r="X94" i="3"/>
  <c r="AB83" i="3"/>
  <c r="X99" i="3"/>
  <c r="AB93" i="3"/>
  <c r="AB84" i="3"/>
  <c r="X86" i="3"/>
  <c r="X87" i="3"/>
  <c r="X85" i="3"/>
  <c r="AB95" i="3"/>
  <c r="X93" i="3"/>
  <c r="X88" i="3"/>
  <c r="X84" i="3"/>
  <c r="X83" i="3"/>
  <c r="H94" i="3"/>
  <c r="H95" i="3"/>
  <c r="H86" i="3"/>
  <c r="D84" i="3"/>
  <c r="D88" i="3"/>
  <c r="D85" i="3"/>
  <c r="D87" i="3"/>
  <c r="D89" i="3"/>
  <c r="H83" i="3"/>
  <c r="D83" i="3"/>
  <c r="D86" i="3"/>
  <c r="H84" i="3"/>
  <c r="AR38" i="3"/>
  <c r="AR37" i="3"/>
  <c r="AR36" i="3"/>
  <c r="AN38" i="3"/>
  <c r="AN39" i="3"/>
  <c r="AJ39" i="3"/>
  <c r="AJ38" i="3"/>
  <c r="AJ40" i="3"/>
  <c r="AN37" i="3"/>
  <c r="AN36" i="3"/>
  <c r="AN40" i="3"/>
  <c r="AJ37" i="3"/>
  <c r="AJ36" i="3"/>
  <c r="AF40" i="3"/>
  <c r="AF36" i="3"/>
  <c r="AF37" i="3"/>
  <c r="AB46" i="3"/>
  <c r="AF38" i="3"/>
  <c r="AF39" i="3"/>
  <c r="X38" i="3"/>
  <c r="X36" i="3"/>
  <c r="X37" i="3"/>
  <c r="C42" i="3"/>
  <c r="C11" i="91" s="1"/>
  <c r="C11" i="125" s="1"/>
  <c r="D8" i="125" s="1"/>
  <c r="K43" i="3"/>
  <c r="Y23" i="91" l="1"/>
  <c r="AS22" i="125"/>
  <c r="AO33" i="91"/>
  <c r="AO28" i="91"/>
  <c r="AW24" i="91"/>
  <c r="AW33" i="91"/>
  <c r="AO25" i="91"/>
  <c r="AO35" i="91"/>
  <c r="AO43" i="91"/>
  <c r="AW32" i="91"/>
  <c r="AW22" i="91"/>
  <c r="AK23" i="125"/>
  <c r="AK35" i="125"/>
  <c r="P36" i="3"/>
  <c r="AO36" i="91"/>
  <c r="AW21" i="91"/>
  <c r="AO30" i="91"/>
  <c r="AO38" i="91"/>
  <c r="AW26" i="91"/>
  <c r="AW35" i="91"/>
  <c r="AO27" i="91"/>
  <c r="AO37" i="91"/>
  <c r="AW25" i="91"/>
  <c r="AW34" i="91"/>
  <c r="AO20" i="91"/>
  <c r="AO44" i="91"/>
  <c r="AK31" i="125"/>
  <c r="P22" i="125"/>
  <c r="AS20" i="125"/>
  <c r="AK21" i="125"/>
  <c r="AK22" i="125"/>
  <c r="AK25" i="125"/>
  <c r="AO21" i="91"/>
  <c r="AW23" i="91"/>
  <c r="AO22" i="91"/>
  <c r="AO32" i="91"/>
  <c r="AO40" i="91"/>
  <c r="AW29" i="91"/>
  <c r="AW37" i="91"/>
  <c r="AO29" i="91"/>
  <c r="AO39" i="91"/>
  <c r="AW27" i="91"/>
  <c r="AW36" i="91"/>
  <c r="AK20" i="125"/>
  <c r="AK30" i="125"/>
  <c r="AK26" i="125"/>
  <c r="AK24" i="125"/>
  <c r="AB53" i="125"/>
  <c r="BE23" i="125"/>
  <c r="AS24" i="125"/>
  <c r="AT56" i="125"/>
  <c r="AS21" i="125"/>
  <c r="AT54" i="91"/>
  <c r="BE24" i="91"/>
  <c r="D55" i="91"/>
  <c r="BE21" i="91"/>
  <c r="BE20" i="91"/>
  <c r="BE26" i="91"/>
  <c r="AW33" i="125"/>
  <c r="H62" i="91"/>
  <c r="X54" i="91"/>
  <c r="AO31" i="125"/>
  <c r="AW26" i="125"/>
  <c r="AW22" i="125"/>
  <c r="BE22" i="91"/>
  <c r="AO30" i="125"/>
  <c r="AT69" i="125"/>
  <c r="AT70" i="125"/>
  <c r="P26" i="125"/>
  <c r="AB66" i="125"/>
  <c r="AO41" i="125"/>
  <c r="BA24" i="125"/>
  <c r="H53" i="125"/>
  <c r="T22" i="91"/>
  <c r="T21" i="91"/>
  <c r="D72" i="125"/>
  <c r="AC23" i="125"/>
  <c r="AT62" i="125"/>
  <c r="X52" i="125"/>
  <c r="H64" i="125"/>
  <c r="AR6" i="125"/>
  <c r="AB65" i="125"/>
  <c r="D55" i="125"/>
  <c r="D53" i="125"/>
  <c r="T23" i="91"/>
  <c r="D66" i="125"/>
  <c r="AX55" i="125"/>
  <c r="H55" i="125"/>
  <c r="P25" i="125"/>
  <c r="AC25" i="125"/>
  <c r="D56" i="125"/>
  <c r="T20" i="91"/>
  <c r="AC22" i="125"/>
  <c r="H54" i="125"/>
  <c r="AC20" i="125"/>
  <c r="X62" i="125"/>
  <c r="AC24" i="125"/>
  <c r="BE24" i="125"/>
  <c r="H61" i="125"/>
  <c r="D65" i="125"/>
  <c r="D54" i="125"/>
  <c r="AS26" i="125"/>
  <c r="X69" i="125"/>
  <c r="D57" i="125"/>
  <c r="H62" i="125"/>
  <c r="Y29" i="125"/>
  <c r="Y35" i="125"/>
  <c r="K70" i="125"/>
  <c r="L68" i="125" s="1"/>
  <c r="K70" i="91"/>
  <c r="L68" i="91" s="1"/>
  <c r="Y21" i="125"/>
  <c r="AO28" i="125"/>
  <c r="AW24" i="125"/>
  <c r="Y28" i="125"/>
  <c r="AO22" i="125"/>
  <c r="BE25" i="125"/>
  <c r="Y22" i="125"/>
  <c r="AW29" i="125"/>
  <c r="AO34" i="125"/>
  <c r="Y27" i="125"/>
  <c r="BA21" i="125"/>
  <c r="BA32" i="125"/>
  <c r="BA30" i="125"/>
  <c r="BA31" i="125"/>
  <c r="BA25" i="125"/>
  <c r="BA29" i="125"/>
  <c r="BA28" i="125"/>
  <c r="AT53" i="125"/>
  <c r="AN5" i="125"/>
  <c r="X63" i="125"/>
  <c r="Y25" i="125"/>
  <c r="AW32" i="125"/>
  <c r="AX54" i="125"/>
  <c r="BE22" i="125"/>
  <c r="AW20" i="125"/>
  <c r="X57" i="125"/>
  <c r="AS29" i="125"/>
  <c r="AO29" i="125"/>
  <c r="AB54" i="125"/>
  <c r="AB52" i="125"/>
  <c r="Y33" i="125"/>
  <c r="BA26" i="125"/>
  <c r="AG70" i="125"/>
  <c r="AG57" i="125"/>
  <c r="AG53" i="125"/>
  <c r="AG55" i="125"/>
  <c r="AG56" i="125"/>
  <c r="AG62" i="125"/>
  <c r="AG58" i="125"/>
  <c r="AG64" i="125"/>
  <c r="AG69" i="125"/>
  <c r="AG61" i="125"/>
  <c r="AG66" i="125"/>
  <c r="AG59" i="125"/>
  <c r="AG52" i="125"/>
  <c r="AG54" i="125"/>
  <c r="AG63" i="125"/>
  <c r="AG67" i="125"/>
  <c r="AG65" i="125"/>
  <c r="AG60" i="125"/>
  <c r="AO37" i="125"/>
  <c r="AS31" i="125"/>
  <c r="AW37" i="125"/>
  <c r="AT63" i="125"/>
  <c r="Y32" i="125"/>
  <c r="Y20" i="125"/>
  <c r="BC70" i="125"/>
  <c r="BC58" i="125"/>
  <c r="BC62" i="125"/>
  <c r="BC63" i="125"/>
  <c r="BC66" i="125"/>
  <c r="BC55" i="125"/>
  <c r="BC54" i="125"/>
  <c r="BC64" i="125"/>
  <c r="BC52" i="125"/>
  <c r="BC59" i="125"/>
  <c r="BC57" i="125"/>
  <c r="BC53" i="125"/>
  <c r="BC65" i="125"/>
  <c r="BC56" i="125"/>
  <c r="BC69" i="125"/>
  <c r="BC67" i="125"/>
  <c r="BC61" i="125"/>
  <c r="BC60" i="125"/>
  <c r="AW30" i="125"/>
  <c r="AW25" i="125"/>
  <c r="AO27" i="125"/>
  <c r="X70" i="125"/>
  <c r="AB10" i="125"/>
  <c r="AB15" i="125"/>
  <c r="AB13" i="125"/>
  <c r="AB9" i="125"/>
  <c r="AB11" i="125"/>
  <c r="AB14" i="125"/>
  <c r="AB8" i="125"/>
  <c r="AB5" i="125"/>
  <c r="AB12" i="125"/>
  <c r="AB7" i="125"/>
  <c r="AB6" i="125"/>
  <c r="AJ6" i="125"/>
  <c r="Y30" i="125"/>
  <c r="AO33" i="125"/>
  <c r="AO26" i="125"/>
  <c r="X64" i="125"/>
  <c r="AT64" i="125"/>
  <c r="K12" i="91"/>
  <c r="L11" i="91" s="1"/>
  <c r="K12" i="125"/>
  <c r="L12" i="125" s="1"/>
  <c r="AX52" i="125"/>
  <c r="BE20" i="125"/>
  <c r="AT68" i="125"/>
  <c r="AO38" i="125"/>
  <c r="AW35" i="125"/>
  <c r="AO24" i="125"/>
  <c r="Y34" i="125"/>
  <c r="Y24" i="125"/>
  <c r="BE21" i="125"/>
  <c r="X55" i="125"/>
  <c r="AW38" i="125"/>
  <c r="AF7" i="125"/>
  <c r="X56" i="125"/>
  <c r="AX53" i="125"/>
  <c r="AO39" i="125"/>
  <c r="AB62" i="125"/>
  <c r="AO23" i="125"/>
  <c r="AB64" i="125"/>
  <c r="P28" i="125"/>
  <c r="AW31" i="125"/>
  <c r="AT57" i="125"/>
  <c r="AO43" i="125"/>
  <c r="AG29" i="125"/>
  <c r="AG21" i="125"/>
  <c r="AG24" i="125"/>
  <c r="AG26" i="125"/>
  <c r="AG23" i="125"/>
  <c r="AG25" i="125"/>
  <c r="AG28" i="125"/>
  <c r="AG27" i="125"/>
  <c r="AG22" i="125"/>
  <c r="D73" i="125"/>
  <c r="D52" i="125"/>
  <c r="AO25" i="125"/>
  <c r="BC68" i="125"/>
  <c r="AO42" i="125"/>
  <c r="AO21" i="125"/>
  <c r="AW27" i="125"/>
  <c r="Y26" i="125"/>
  <c r="AO20" i="125"/>
  <c r="Y23" i="125"/>
  <c r="AW34" i="125"/>
  <c r="AT58" i="125"/>
  <c r="AX65" i="125"/>
  <c r="AX64" i="125"/>
  <c r="AX62" i="125"/>
  <c r="AX63" i="125"/>
  <c r="AW36" i="125"/>
  <c r="X7" i="125"/>
  <c r="P24" i="125"/>
  <c r="P29" i="125"/>
  <c r="AN7" i="125"/>
  <c r="AB63" i="125"/>
  <c r="AF5" i="125"/>
  <c r="X54" i="125"/>
  <c r="P21" i="125"/>
  <c r="AS27" i="125"/>
  <c r="T21" i="125"/>
  <c r="T24" i="125"/>
  <c r="AB55" i="125"/>
  <c r="AJ9" i="125"/>
  <c r="AF6" i="125"/>
  <c r="AT52" i="125"/>
  <c r="AO35" i="125"/>
  <c r="AO32" i="125"/>
  <c r="AW21" i="125"/>
  <c r="AT54" i="125"/>
  <c r="Y31" i="125"/>
  <c r="X6" i="125"/>
  <c r="D71" i="125"/>
  <c r="H63" i="125"/>
  <c r="T20" i="125"/>
  <c r="AW23" i="125"/>
  <c r="AX66" i="125"/>
  <c r="AR5" i="125"/>
  <c r="AR8" i="125"/>
  <c r="P27" i="125"/>
  <c r="AC21" i="125"/>
  <c r="AO40" i="125"/>
  <c r="AJ8" i="125"/>
  <c r="P20" i="125"/>
  <c r="BA20" i="125"/>
  <c r="X5" i="125"/>
  <c r="AK29" i="125"/>
  <c r="AK36" i="125"/>
  <c r="AF9" i="125"/>
  <c r="D10" i="125"/>
  <c r="D9" i="125"/>
  <c r="D5" i="125"/>
  <c r="D6" i="125"/>
  <c r="D11" i="125"/>
  <c r="P6" i="125"/>
  <c r="P9" i="125"/>
  <c r="P7" i="125"/>
  <c r="P8" i="125"/>
  <c r="P5" i="125"/>
  <c r="D7" i="125"/>
  <c r="H64" i="91"/>
  <c r="AK21" i="91"/>
  <c r="AK24" i="91"/>
  <c r="H37" i="3"/>
  <c r="G7" i="91"/>
  <c r="H5" i="91" s="1"/>
  <c r="X5" i="91"/>
  <c r="H52" i="91"/>
  <c r="AX65" i="91"/>
  <c r="AK23" i="91"/>
  <c r="H53" i="91"/>
  <c r="AX53" i="91"/>
  <c r="AK30" i="91"/>
  <c r="AS30" i="91"/>
  <c r="AS23" i="91"/>
  <c r="D56" i="91"/>
  <c r="AX63" i="91"/>
  <c r="D57" i="91"/>
  <c r="D52" i="91"/>
  <c r="H54" i="91"/>
  <c r="AT52" i="91"/>
  <c r="AT69" i="91"/>
  <c r="AK25" i="91"/>
  <c r="AS31" i="91"/>
  <c r="D53" i="91"/>
  <c r="H63" i="91"/>
  <c r="AX62" i="91"/>
  <c r="AC25" i="91"/>
  <c r="AK34" i="91"/>
  <c r="AB62" i="91"/>
  <c r="AS20" i="91"/>
  <c r="AB64" i="91"/>
  <c r="P21" i="91"/>
  <c r="AC22" i="91"/>
  <c r="AS27" i="91"/>
  <c r="AB54" i="91"/>
  <c r="P22" i="91"/>
  <c r="Y28" i="91"/>
  <c r="AS26" i="91"/>
  <c r="AR6" i="91"/>
  <c r="AC20" i="91"/>
  <c r="AS22" i="91"/>
  <c r="Y25" i="91"/>
  <c r="AR5" i="91"/>
  <c r="AB52" i="91"/>
  <c r="Y26" i="91"/>
  <c r="AS25" i="91"/>
  <c r="X68" i="91"/>
  <c r="P23" i="91"/>
  <c r="AC21" i="91"/>
  <c r="AS29" i="91"/>
  <c r="Y22" i="91"/>
  <c r="Y30" i="91"/>
  <c r="AK22" i="91"/>
  <c r="AS28" i="91"/>
  <c r="D73" i="91"/>
  <c r="AS21" i="91"/>
  <c r="AR7" i="91"/>
  <c r="AC23" i="91"/>
  <c r="AS24" i="91"/>
  <c r="AB66" i="91"/>
  <c r="BA24" i="91"/>
  <c r="AT64" i="91"/>
  <c r="AG29" i="91"/>
  <c r="AG27" i="91"/>
  <c r="AG28" i="91"/>
  <c r="AG26" i="91"/>
  <c r="AG24" i="91"/>
  <c r="AG22" i="91"/>
  <c r="AG25" i="91"/>
  <c r="AG23" i="91"/>
  <c r="AG21" i="91"/>
  <c r="BC70" i="91"/>
  <c r="BC53" i="91"/>
  <c r="BC67" i="91"/>
  <c r="BC65" i="91"/>
  <c r="BC61" i="91"/>
  <c r="BC66" i="91"/>
  <c r="BC64" i="91"/>
  <c r="BC56" i="91"/>
  <c r="BC63" i="91"/>
  <c r="BC59" i="91"/>
  <c r="BC57" i="91"/>
  <c r="BC55" i="91"/>
  <c r="BC69" i="91"/>
  <c r="BC62" i="91"/>
  <c r="BC60" i="91"/>
  <c r="BC58" i="91"/>
  <c r="BC54" i="91"/>
  <c r="BC52" i="91"/>
  <c r="D72" i="91"/>
  <c r="X57" i="91"/>
  <c r="X62" i="91"/>
  <c r="P25" i="91"/>
  <c r="Y20" i="91"/>
  <c r="Y29" i="91"/>
  <c r="Y33" i="91"/>
  <c r="AK27" i="91"/>
  <c r="AK31" i="91"/>
  <c r="AK35" i="91"/>
  <c r="BA21" i="91"/>
  <c r="BA26" i="91"/>
  <c r="H61" i="91"/>
  <c r="X56" i="91"/>
  <c r="AB63" i="91"/>
  <c r="X69" i="91"/>
  <c r="AT62" i="91"/>
  <c r="AX64" i="91"/>
  <c r="AT68" i="91"/>
  <c r="P24" i="91"/>
  <c r="P28" i="91"/>
  <c r="AK26" i="91"/>
  <c r="X70" i="91"/>
  <c r="H55" i="91"/>
  <c r="P5" i="91"/>
  <c r="P37" i="3"/>
  <c r="P39" i="3"/>
  <c r="P38" i="3"/>
  <c r="P40" i="3"/>
  <c r="D11" i="91"/>
  <c r="BA32" i="91"/>
  <c r="BA31" i="91"/>
  <c r="BA29" i="91"/>
  <c r="BA25" i="91"/>
  <c r="BA30" i="91"/>
  <c r="BA28" i="91"/>
  <c r="BA22" i="91"/>
  <c r="BA27" i="91"/>
  <c r="AT70" i="91"/>
  <c r="X7" i="91"/>
  <c r="D66" i="91"/>
  <c r="X55" i="91"/>
  <c r="AB53" i="91"/>
  <c r="AT56" i="91"/>
  <c r="AX52" i="91"/>
  <c r="AX54" i="91"/>
  <c r="AT63" i="91"/>
  <c r="P27" i="91"/>
  <c r="Y27" i="91"/>
  <c r="Y31" i="91"/>
  <c r="Y34" i="91"/>
  <c r="AK29" i="91"/>
  <c r="AK33" i="91"/>
  <c r="BA23" i="91"/>
  <c r="X6" i="91"/>
  <c r="D65" i="91"/>
  <c r="X63" i="91"/>
  <c r="AB65" i="91"/>
  <c r="X52" i="91"/>
  <c r="AT53" i="91"/>
  <c r="AT55" i="91"/>
  <c r="AT57" i="91"/>
  <c r="P26" i="91"/>
  <c r="Y21" i="91"/>
  <c r="AK28" i="91"/>
  <c r="AK32" i="91"/>
  <c r="BE25" i="91"/>
  <c r="AG20" i="91"/>
  <c r="X64" i="91"/>
  <c r="AG70" i="91"/>
  <c r="AG65" i="91"/>
  <c r="AG69" i="91"/>
  <c r="AG62" i="91"/>
  <c r="AG56" i="91"/>
  <c r="AG67" i="91"/>
  <c r="AG61" i="91"/>
  <c r="AG66" i="91"/>
  <c r="AG64" i="91"/>
  <c r="AG60" i="91"/>
  <c r="AG58" i="91"/>
  <c r="AG54" i="91"/>
  <c r="AG52" i="91"/>
  <c r="AG63" i="91"/>
  <c r="AG59" i="91"/>
  <c r="AG57" i="91"/>
  <c r="AG55" i="91"/>
  <c r="AG53" i="91"/>
  <c r="AX55" i="91"/>
  <c r="AX66" i="91"/>
  <c r="AB55" i="91"/>
  <c r="D6" i="91"/>
  <c r="AB15" i="91"/>
  <c r="AN6" i="91"/>
  <c r="AJ6" i="91"/>
  <c r="AF6" i="91"/>
  <c r="AB6" i="91"/>
  <c r="AN5" i="91"/>
  <c r="AJ5" i="91"/>
  <c r="AF5" i="91"/>
  <c r="AB5" i="91"/>
  <c r="AN7" i="91"/>
  <c r="AJ8" i="91"/>
  <c r="AJ9" i="91"/>
  <c r="AB12" i="91"/>
  <c r="AB7" i="91"/>
  <c r="AF8" i="91"/>
  <c r="AF9" i="91"/>
  <c r="AB10" i="91"/>
  <c r="AF7" i="91"/>
  <c r="AB8" i="91"/>
  <c r="AB9" i="91"/>
  <c r="AB11" i="91"/>
  <c r="AB14" i="91"/>
  <c r="AJ7" i="91"/>
  <c r="AN8" i="91"/>
  <c r="AN9" i="91"/>
  <c r="AB13" i="91"/>
  <c r="D42" i="3"/>
  <c r="L43" i="3"/>
  <c r="L85" i="3"/>
  <c r="L87" i="3"/>
  <c r="L89" i="3"/>
  <c r="L91" i="3"/>
  <c r="L93" i="3"/>
  <c r="L95" i="3"/>
  <c r="L97" i="3"/>
  <c r="L101" i="3"/>
  <c r="L84" i="3"/>
  <c r="L86" i="3"/>
  <c r="L88" i="3"/>
  <c r="L90" i="3"/>
  <c r="L92" i="3"/>
  <c r="L94" i="3"/>
  <c r="L96" i="3"/>
  <c r="L98" i="3"/>
  <c r="L100" i="3"/>
  <c r="L83" i="3"/>
  <c r="L99" i="3"/>
  <c r="BH56" i="3"/>
  <c r="BH54" i="3"/>
  <c r="BH55" i="3"/>
  <c r="AW69" i="3"/>
  <c r="AW67" i="3"/>
  <c r="AW65" i="3"/>
  <c r="AW64" i="3"/>
  <c r="AW62" i="3"/>
  <c r="AW60" i="3"/>
  <c r="AW58" i="3"/>
  <c r="AW56" i="3"/>
  <c r="AW54" i="3"/>
  <c r="AW52" i="3"/>
  <c r="AW68" i="3"/>
  <c r="AW66" i="3"/>
  <c r="AW63" i="3"/>
  <c r="AW61" i="3"/>
  <c r="AV59" i="3"/>
  <c r="AW57" i="3"/>
  <c r="AW55" i="3"/>
  <c r="AW53" i="3"/>
  <c r="H92" i="3"/>
  <c r="G96" i="3"/>
  <c r="L39" i="3"/>
  <c r="L42" i="3"/>
  <c r="D41" i="3"/>
  <c r="L38" i="3"/>
  <c r="D38" i="3"/>
  <c r="L41" i="3"/>
  <c r="L37" i="3"/>
  <c r="D37" i="3"/>
  <c r="L40" i="3"/>
  <c r="L36" i="3"/>
  <c r="D40" i="3"/>
  <c r="D36" i="3"/>
  <c r="D39" i="3"/>
  <c r="L12" i="91" l="1"/>
  <c r="L8" i="91"/>
  <c r="BH25" i="125"/>
  <c r="BH25" i="91"/>
  <c r="G65" i="125"/>
  <c r="H65" i="125" s="1"/>
  <c r="G65" i="91"/>
  <c r="AV28" i="125"/>
  <c r="AW28" i="125" s="1"/>
  <c r="AV28" i="91"/>
  <c r="AW28" i="91" s="1"/>
  <c r="BH23" i="125"/>
  <c r="BH23" i="91"/>
  <c r="L9" i="125"/>
  <c r="L8" i="125"/>
  <c r="L5" i="125"/>
  <c r="L70" i="125"/>
  <c r="L53" i="125"/>
  <c r="L65" i="125"/>
  <c r="L66" i="125"/>
  <c r="L69" i="125"/>
  <c r="L60" i="125"/>
  <c r="L62" i="125"/>
  <c r="L63" i="125"/>
  <c r="L56" i="125"/>
  <c r="L59" i="125"/>
  <c r="L57" i="125"/>
  <c r="L64" i="125"/>
  <c r="L55" i="125"/>
  <c r="L58" i="125"/>
  <c r="L61" i="125"/>
  <c r="L54" i="125"/>
  <c r="L52" i="125"/>
  <c r="L67" i="125"/>
  <c r="L7" i="125"/>
  <c r="L6" i="125"/>
  <c r="L11" i="125"/>
  <c r="BH24" i="125"/>
  <c r="BH24" i="91"/>
  <c r="L10" i="125"/>
  <c r="H6" i="91"/>
  <c r="G7" i="125"/>
  <c r="L10" i="91"/>
  <c r="L7" i="91"/>
  <c r="L5" i="91"/>
  <c r="L6" i="91"/>
  <c r="L9" i="91"/>
  <c r="D5" i="91"/>
  <c r="D8" i="91"/>
  <c r="D10" i="91"/>
  <c r="P9" i="91"/>
  <c r="P7" i="91"/>
  <c r="P8" i="91"/>
  <c r="P6" i="91"/>
  <c r="D7" i="91"/>
  <c r="L70" i="91"/>
  <c r="L66" i="91"/>
  <c r="L54" i="91"/>
  <c r="L67" i="91"/>
  <c r="L59" i="91"/>
  <c r="L62" i="91"/>
  <c r="L58" i="91"/>
  <c r="L63" i="91"/>
  <c r="L55" i="91"/>
  <c r="L64" i="91"/>
  <c r="L56" i="91"/>
  <c r="L52" i="91"/>
  <c r="L57" i="91"/>
  <c r="L69" i="91"/>
  <c r="L60" i="91"/>
  <c r="L65" i="91"/>
  <c r="L61" i="91"/>
  <c r="L53" i="91"/>
  <c r="H96" i="3"/>
  <c r="H65" i="91"/>
  <c r="D9" i="91"/>
  <c r="BH57" i="3"/>
  <c r="AW59" i="3"/>
  <c r="AV70" i="3"/>
  <c r="AW51" i="3"/>
  <c r="D96" i="3"/>
  <c r="D97" i="3"/>
  <c r="C98" i="3"/>
  <c r="AV39" i="125" l="1"/>
  <c r="AW39" i="125" s="1"/>
  <c r="AV39" i="91"/>
  <c r="AW39" i="91" s="1"/>
  <c r="BH26" i="125"/>
  <c r="BH26" i="91"/>
  <c r="BI25" i="91" s="1"/>
  <c r="C67" i="125"/>
  <c r="D67" i="125" s="1"/>
  <c r="C67" i="91"/>
  <c r="D67" i="91" s="1"/>
  <c r="H5" i="125"/>
  <c r="H6" i="125"/>
  <c r="D98" i="3"/>
  <c r="AW70" i="3"/>
  <c r="BI55" i="3"/>
  <c r="BI54" i="3"/>
  <c r="BI57" i="3"/>
  <c r="BI52" i="3"/>
  <c r="BI51" i="3"/>
  <c r="BI53" i="3"/>
  <c r="BI56" i="3"/>
  <c r="BI26" i="125" l="1"/>
  <c r="BI22" i="125"/>
  <c r="BI21" i="125"/>
  <c r="BI20" i="125"/>
  <c r="BI25" i="125"/>
  <c r="BI23" i="125"/>
  <c r="BI24" i="125"/>
  <c r="BI24" i="91"/>
  <c r="BI26" i="91"/>
  <c r="BI21" i="91"/>
  <c r="BI20" i="91"/>
  <c r="BI22" i="91"/>
  <c r="BI23" i="91"/>
</calcChain>
</file>

<file path=xl/sharedStrings.xml><?xml version="1.0" encoding="utf-8"?>
<sst xmlns="http://schemas.openxmlformats.org/spreadsheetml/2006/main" count="63491" uniqueCount="3825">
  <si>
    <t>Titular</t>
  </si>
  <si>
    <t>Pàgina de publicació</t>
  </si>
  <si>
    <t>Data de publicació</t>
  </si>
  <si>
    <t>Presència del tema en portada</t>
  </si>
  <si>
    <t>Volum de la peça</t>
  </si>
  <si>
    <t>Signatura</t>
  </si>
  <si>
    <t>Nombre de fonts utilitzades en la peça</t>
  </si>
  <si>
    <t>Direcció del flux informatiu</t>
  </si>
  <si>
    <t>Origen de la informació</t>
  </si>
  <si>
    <t>Proporcionalitat de les fonts</t>
  </si>
  <si>
    <t>Contraposició informació principal</t>
  </si>
  <si>
    <t>Tractament de la informació</t>
  </si>
  <si>
    <t>S’identifica o es pot deduir la presència d’informació aportada pel GCM</t>
  </si>
  <si>
    <t>Tipus de font</t>
  </si>
  <si>
    <t>Atribució de la font</t>
  </si>
  <si>
    <t>Protagonisme o antagonisme de la font</t>
  </si>
  <si>
    <t>Espai dedicat a cada font</t>
  </si>
  <si>
    <t>Exclusivitat</t>
  </si>
  <si>
    <t>Número de registre</t>
  </si>
  <si>
    <t>Ciutat</t>
  </si>
  <si>
    <t>Dades d'Identificació de la Unitat de Registre</t>
  </si>
  <si>
    <t>Dades formals de la Unitat de Registre</t>
  </si>
  <si>
    <t>Caràcter general de les fonts</t>
  </si>
  <si>
    <t>Identificació de la font</t>
  </si>
  <si>
    <t>Fitxa característiques de les fonts</t>
  </si>
  <si>
    <t>1996. EL PUNT AVUI</t>
  </si>
  <si>
    <t>1/1996/EP</t>
  </si>
  <si>
    <t>Salt</t>
  </si>
  <si>
    <t>Corominas nega que hi hagi "interessos amagats" o "mala fe" en la subhasta de la casa d'un veí de Salt</t>
  </si>
  <si>
    <t>Alcalde de Salt</t>
  </si>
  <si>
    <t>2/1996/EP</t>
  </si>
  <si>
    <t>Figueres</t>
  </si>
  <si>
    <t>Només els nous projectes d'infraestructura trauran a Figueres de l'estancament actual</t>
  </si>
  <si>
    <t>Professors de la UPC</t>
  </si>
  <si>
    <t>3/1996/EP</t>
  </si>
  <si>
    <t>El tall per obres a Les Tries fa disminuir els guanys dels comerços d'aquest sector d'Olot</t>
  </si>
  <si>
    <t>Olot</t>
  </si>
  <si>
    <t>Comerciants d'Olot</t>
  </si>
  <si>
    <t>PSC a l'oposició</t>
  </si>
  <si>
    <t>4/1996/EP</t>
  </si>
  <si>
    <t>Girona</t>
  </si>
  <si>
    <t>El ple de Girona aprova aquest vespre el nou reglament per a l'ús de la llengua catalana</t>
  </si>
  <si>
    <t>Joan Pluma, regidor d'urbanisme</t>
  </si>
  <si>
    <t>5/1996/EP</t>
  </si>
  <si>
    <t>Estudien els aquïfers de la Moixina per millorar la potabilitat de l'aigua de la font</t>
  </si>
  <si>
    <t>Joan Corominola, regidor de salut pública</t>
  </si>
  <si>
    <t>6/1996/EP</t>
  </si>
  <si>
    <t>Morera nega haver comès irregularitats de contractació a la Fira de Sant Lluc d'Okot</t>
  </si>
  <si>
    <t>Eudald Morera, regidor encarregat de la Fira</t>
  </si>
  <si>
    <t>7/1996/EP</t>
  </si>
  <si>
    <t>Lloret</t>
  </si>
  <si>
    <t>Serveis integrals de Lloret haurà de pagar prop de mig milió per l'afer del camp de golf</t>
  </si>
  <si>
    <t>Joaquim Teixidor, regidor instructor del cas</t>
  </si>
  <si>
    <t>Gerent de l'empresa afectada</t>
  </si>
  <si>
    <t>Regidor de CIU</t>
  </si>
  <si>
    <t>Regidora d'ICV</t>
  </si>
  <si>
    <t>8/1996/EP</t>
  </si>
  <si>
    <t>Demanen un compromís per seguir lluitant pels ideals en que va creure Just Manuel Casero</t>
  </si>
  <si>
    <t>Diferents participants en un acte d'homenatge</t>
  </si>
  <si>
    <t>9/1996/EP</t>
  </si>
  <si>
    <t>Els botiguers del carrer Major de Salt porten l'Ajuntament als tribunals</t>
  </si>
  <si>
    <t>Robert Margenat, comerciant</t>
  </si>
  <si>
    <t>Joana Ferrer, presidenta dels comerciants del Carrer Major</t>
  </si>
  <si>
    <t>FCinquantè aniversari de l'ONU a Figueres</t>
  </si>
  <si>
    <t>10/1996/EP</t>
  </si>
  <si>
    <t>Ajuntament de Figueres</t>
  </si>
  <si>
    <t>11/1996/EP</t>
  </si>
  <si>
    <t>girona</t>
  </si>
  <si>
    <t>El parc de les Casernes es començarà a construir després de l'estiu</t>
  </si>
  <si>
    <t>Jaume Ponsa, representant de la constructora</t>
  </si>
  <si>
    <t>Joaquim Nadal, alcalde de Girona</t>
  </si>
  <si>
    <t>12/1996/EP</t>
  </si>
  <si>
    <t>Els botiguers del carrer Major de Salt dilluns tancaran abans per anar al ple</t>
  </si>
  <si>
    <t>Comerciants de Salt</t>
  </si>
  <si>
    <t>IPS Salt</t>
  </si>
  <si>
    <t>13/1996/EP</t>
  </si>
  <si>
    <t>Ciu pregunta si es fa complir la ordenança sobre gossos a Girona</t>
  </si>
  <si>
    <t>Àngle Guirado, regidor a l'oposició</t>
  </si>
  <si>
    <t>14/1996/EP</t>
  </si>
  <si>
    <t>El ple de Salt no accepta una moció de Ciu perquè es faci una piscina coberta</t>
  </si>
  <si>
    <t>Josep Musellas, regidor a l'oposició</t>
  </si>
  <si>
    <t>Jaume Bracons, regidor oposició</t>
  </si>
  <si>
    <t>Francesc Montalbán, regidor Oposició</t>
  </si>
  <si>
    <t>Alclade de Salt</t>
  </si>
  <si>
    <t>Regidor d'Erc (govern)</t>
  </si>
  <si>
    <t>15/1996/EP</t>
  </si>
  <si>
    <t>Totes les administracions s'aboquen al pou rodó</t>
  </si>
  <si>
    <t xml:space="preserve">Pere Solà, delegat d'urbanisme </t>
  </si>
  <si>
    <t>16/1996/EP</t>
  </si>
  <si>
    <t>Joaquim Nadal no acceptarà la "generositat" de Pere Macies per "responsabilitat"</t>
  </si>
  <si>
    <t>17/1996/EP</t>
  </si>
  <si>
    <t>Blanes</t>
  </si>
  <si>
    <t>L'Auditoria de l'Ajuntament de Blanes recomana reduir el ritme inversor</t>
  </si>
  <si>
    <t>Fèlix Bota, alcalde Blanes</t>
  </si>
  <si>
    <t>Maria Dolors Oms, exalcaldessa a l'oposició</t>
  </si>
  <si>
    <t>Argemir González, regidor a l'oposció</t>
  </si>
  <si>
    <t>Pujadó, regidor a l'oposició</t>
  </si>
  <si>
    <t>Puig, regidor a l'oposició</t>
  </si>
  <si>
    <t>18/1996/EP</t>
  </si>
  <si>
    <t>L'Ajuntament de Figueres ja té el projecte per completar la plaça El·líptica</t>
  </si>
  <si>
    <t>Montse Palma, regidora del govern</t>
  </si>
  <si>
    <t>19/1996/EP</t>
  </si>
  <si>
    <t>Llum verd a l'últim tram dels Països Catalans de Salt</t>
  </si>
  <si>
    <t>Eusebi Cabezas, regidor al govern</t>
  </si>
  <si>
    <t>Carme Vidal, regodira oposició</t>
  </si>
  <si>
    <t>20/1996/EP</t>
  </si>
  <si>
    <t>Demanen que l'alcalde reconsideri l'acomiadament de tres ginecòlegs de l'hospital de Figueres</t>
  </si>
  <si>
    <t>Usuàries de l'hospital de Figueres</t>
  </si>
  <si>
    <t>Comitè empresa hospital</t>
  </si>
  <si>
    <t>21/1996/EP</t>
  </si>
  <si>
    <t>CiU d'Olotinsisteix que no veu la piscina com una prioritat i recorda el seu alt cost</t>
  </si>
  <si>
    <t>Eduard Arbós, regidor a l'oposició</t>
  </si>
  <si>
    <t>22/1996/EP</t>
  </si>
  <si>
    <t>Sala oferirà terrenys per al parc temàtic a Lloret, si es presenta un projecte seriós</t>
  </si>
  <si>
    <t>Josep Sala, alcalde de Lloret</t>
  </si>
  <si>
    <t>Martí Sabrià, president associació turística</t>
  </si>
  <si>
    <t>Josep Carreras, president federació hosteleria de Girona</t>
  </si>
  <si>
    <t>23/1996/EP</t>
  </si>
  <si>
    <t>24/1996/EP</t>
  </si>
  <si>
    <t>En dos mesos s'han recollit 200 ous de gavina pels terrats de Girona</t>
  </si>
  <si>
    <t>El Valvi i les institucions arriben a un acord d'intencions que evita la venda</t>
  </si>
  <si>
    <t>Joaquim Vidal, president del CB Girona</t>
  </si>
  <si>
    <t>Pere Macias, president de la Diputació de Girona</t>
  </si>
  <si>
    <t>25/1996/EP</t>
  </si>
  <si>
    <t>26/1996/EP</t>
  </si>
  <si>
    <t>27/1996/EP</t>
  </si>
  <si>
    <t>28/1996/EP</t>
  </si>
  <si>
    <t>Rubau Tarrés i Agustí i Masoliver faran les obres del Parc del Ter</t>
  </si>
  <si>
    <t>Ajuntament de Girona</t>
  </si>
  <si>
    <t>El Ple d'Olot aprova un conveni de personal que incorpora criteris de l'empresa privada</t>
  </si>
  <si>
    <t>Ajuntament Olot</t>
  </si>
  <si>
    <t>Joan Barnadas, regidor a l'oposició</t>
  </si>
  <si>
    <t>Proposen que el parc temàtic s'ubiqui al sector del castell de Figueres</t>
  </si>
  <si>
    <t>Associació pel Desenvolupament urbanístic de Figueres</t>
  </si>
  <si>
    <t>Els veïns de l'Estació de Salt fan una pitada pel poble contra la reobaertura del bar</t>
  </si>
  <si>
    <t>Veïns de Salt</t>
  </si>
  <si>
    <t>Ajuntament d'Olot</t>
  </si>
  <si>
    <t>Ajuntament de Salt</t>
  </si>
  <si>
    <t>CIUTAT</t>
  </si>
  <si>
    <t xml:space="preserve">Blanes </t>
  </si>
  <si>
    <t>Percentatge</t>
  </si>
  <si>
    <t>Total</t>
  </si>
  <si>
    <t>TOTAL</t>
  </si>
  <si>
    <t>Si</t>
  </si>
  <si>
    <t>No</t>
  </si>
  <si>
    <t>Voluma de la peça</t>
  </si>
  <si>
    <t>més de mitja pàgina</t>
  </si>
  <si>
    <t>més d’una pàgina</t>
  </si>
  <si>
    <t>pàgina complerta</t>
  </si>
  <si>
    <t>columna/ mitja columna</t>
  </si>
  <si>
    <t>mitja pàgina</t>
  </si>
  <si>
    <t>menys de mitja pàgina</t>
  </si>
  <si>
    <t>breu</t>
  </si>
  <si>
    <t xml:space="preserve">total </t>
  </si>
  <si>
    <t>Redactor</t>
  </si>
  <si>
    <t>Agència</t>
  </si>
  <si>
    <t>Redactor/Agència</t>
  </si>
  <si>
    <t>Redacció</t>
  </si>
  <si>
    <t>Nombre de fonts utilitzades</t>
  </si>
  <si>
    <t>Direcció del Flux Informatiu</t>
  </si>
  <si>
    <t>L'ajuntament és la font principal de la notícia i generador d'informació</t>
  </si>
  <si>
    <t xml:space="preserve">L’ajuntament respon a una notícia prèvia generada per altres actors </t>
  </si>
  <si>
    <t>Altres</t>
  </si>
  <si>
    <t>Informació documental generada (comunicat)</t>
  </si>
  <si>
    <t>Tema propi a petició del diari</t>
  </si>
  <si>
    <t>Roda de premsa</t>
  </si>
  <si>
    <t>Ple Municipal</t>
  </si>
  <si>
    <t>Acte o esdeveniment extern</t>
  </si>
  <si>
    <t>Notícies d'altres mitjans</t>
  </si>
  <si>
    <t>Comunicat extern oposició</t>
  </si>
  <si>
    <t>Comunicat extern altres</t>
  </si>
  <si>
    <t>No determinable</t>
  </si>
  <si>
    <t>Contraposició informació municipal</t>
  </si>
  <si>
    <t xml:space="preserve">No </t>
  </si>
  <si>
    <t>No contrastable</t>
  </si>
  <si>
    <t>Positiva</t>
  </si>
  <si>
    <t>Neutra</t>
  </si>
  <si>
    <t>Negativa</t>
  </si>
  <si>
    <t>Sense determinar</t>
  </si>
  <si>
    <t>S'identifica o es pot deduir la presència d'informació produida pel GCM</t>
  </si>
  <si>
    <t>Tipus de fonts</t>
  </si>
  <si>
    <t>Font institucional (Ajuntament)</t>
  </si>
  <si>
    <t>Partits polítics a l'oposició municipal</t>
  </si>
  <si>
    <t>Altres institucions: generalitat, diputació…</t>
  </si>
  <si>
    <t>Associacions de veïns, entitats ciutadanes…</t>
  </si>
  <si>
    <t>Particulars</t>
  </si>
  <si>
    <t>Atribució directa</t>
  </si>
  <si>
    <t>Atribució amb reserves</t>
  </si>
  <si>
    <t>Atribució de reserva obligada</t>
  </si>
  <si>
    <t>Protagonisme</t>
  </si>
  <si>
    <t>Antagonisme</t>
  </si>
  <si>
    <t>un paràgraf</t>
  </si>
  <si>
    <t>dos paràgrafs</t>
  </si>
  <si>
    <t>tres paràgrafs</t>
  </si>
  <si>
    <t>quatre paràgrafs</t>
  </si>
  <si>
    <t>Font pròpia</t>
  </si>
  <si>
    <t>Font comuna</t>
  </si>
  <si>
    <t>total de fonts utilitzades</t>
  </si>
  <si>
    <t>Relació entre el volum de la peça i la signatura</t>
  </si>
  <si>
    <t>Peces de més de mitja pàgina signades pel redactor</t>
  </si>
  <si>
    <t>Peces de menys de mitja pàgina signades pel redactor</t>
  </si>
  <si>
    <t>Columnes signades pel redactor</t>
  </si>
  <si>
    <t>Breus signats pel redactor</t>
  </si>
  <si>
    <t>Peces de més de mitja pàgina no signades</t>
  </si>
  <si>
    <t xml:space="preserve">Peces de menys de mitja pàgina no signades </t>
  </si>
  <si>
    <t xml:space="preserve">Columnes no signades </t>
  </si>
  <si>
    <t>Breus no signats</t>
  </si>
  <si>
    <t>Relació entre la signatura i el nombre de fonts</t>
  </si>
  <si>
    <t>Peces signades amb una font</t>
  </si>
  <si>
    <t>Peces signades amb més d'una font</t>
  </si>
  <si>
    <t>Peces no signades amb una font</t>
  </si>
  <si>
    <t>Peces no signades amb més d'una font</t>
  </si>
  <si>
    <t>Relació entre el nombre de fonts i l'origen de la informació</t>
  </si>
  <si>
    <t>Notícies generades a partir de comunicat del GCM amb una  sola font</t>
  </si>
  <si>
    <t>Notícies generades a partir de comunicat del GCM amb més d'una font</t>
  </si>
  <si>
    <t>Notícies pròpies amb una sola font</t>
  </si>
  <si>
    <t>Notícies pròpies amb més d'una font</t>
  </si>
  <si>
    <t>Notícies de roda de premsa amb una font</t>
  </si>
  <si>
    <t>Notícies de roda de premsa amb més d'una font</t>
  </si>
  <si>
    <t>Notícies de ple municipal amb una font</t>
  </si>
  <si>
    <t>Notícies de ple municipal amb més d'una font</t>
  </si>
  <si>
    <t>Notícies generades a partir d'actes exters amb una font</t>
  </si>
  <si>
    <t>Notícies generades a partir d'actes exters amb més d'una font</t>
  </si>
  <si>
    <t>Relació entre el nombre de fonts i la direcció del flux informatiu</t>
  </si>
  <si>
    <t>Informació generada per l'ajuntament amb una font</t>
  </si>
  <si>
    <t>Informació generada per l'ajuntament amb més d'una font</t>
  </si>
  <si>
    <t>L'ajuntament respon a informacions prèvies o externes amb una font</t>
  </si>
  <si>
    <t>L'ajuntament respon a informacions prèvies o externes amb més d'una font</t>
  </si>
  <si>
    <t>Altres una font</t>
  </si>
  <si>
    <t>Altres més d'una font</t>
  </si>
  <si>
    <t>Relació entre la direcció del flux informatiu i la contraposició de la informació</t>
  </si>
  <si>
    <t>Informació generada per l'ajuntament contraposada</t>
  </si>
  <si>
    <t>Informació generada per l'ajuntament no contraposada</t>
  </si>
  <si>
    <t>L'ajuntament respon a informacions prèvies o externes contraposades</t>
  </si>
  <si>
    <t>L'ajuntament respon a informacions prèvies o externes no contraposades</t>
  </si>
  <si>
    <t>Relació entre origen de la informació i contraposició informació municipal</t>
  </si>
  <si>
    <t>Notícies generades a partir de comunicat del GCM contraposades</t>
  </si>
  <si>
    <t>Informació generada per l'ajuntament no contraposable</t>
  </si>
  <si>
    <t>Notícies generades a partir de comunicat del GCM no contraposades</t>
  </si>
  <si>
    <t>Notícies generades a partir de comunicat del GCM no contraposables</t>
  </si>
  <si>
    <t>Notícies pròpies contraposades</t>
  </si>
  <si>
    <t>Notícies pròpies no contraposades</t>
  </si>
  <si>
    <t>Notícies pròpies no contraposables</t>
  </si>
  <si>
    <t>Notícies de roda de premsa contraposades</t>
  </si>
  <si>
    <t>Notícies de roda de premsa no contraposades</t>
  </si>
  <si>
    <t>Notícies de roda de premsa no contraposables</t>
  </si>
  <si>
    <t>Notícies generades a partir de comunicat extern de l'oposició amb una font</t>
  </si>
  <si>
    <t>Notícies generades a partir de comunicat extern de l'oposició amb més d'una font</t>
  </si>
  <si>
    <t>Notícies generades a partir de comunicat de l'oposició contraposades</t>
  </si>
  <si>
    <t>Notícies generades a partir de comunicat de l'oposició no contraposades</t>
  </si>
  <si>
    <t>Peces de mija pàgina signades pel redactor</t>
  </si>
  <si>
    <t>L'ajuntament respon a informacions prèvies o externes no contraposables</t>
  </si>
  <si>
    <t>Relació entre origen de la informació i proporcionalitat de les fonts</t>
  </si>
  <si>
    <t>Notícies generades a partir de comunicat del GCM més fonts municipals</t>
  </si>
  <si>
    <t>Notícies generades a partir de comunicat del GCM igualtat de fonts</t>
  </si>
  <si>
    <t>Notícies generades a partir de comunicat del GCM més fonts alternatives</t>
  </si>
  <si>
    <t>Notícies pròpies amb igualtat de fonts</t>
  </si>
  <si>
    <t>Notícies pròpies amb més fonts municipals</t>
  </si>
  <si>
    <t>Notícies pròpies amb més fonts alternatives</t>
  </si>
  <si>
    <t>Notícies de roda de premsa amb més fonts municipals</t>
  </si>
  <si>
    <t>Notícies de roda de premsa amb igualtat de fonts</t>
  </si>
  <si>
    <t>Notícies de roda de premsa amb més fonts alternatives</t>
  </si>
  <si>
    <t>Notícies generades a partir d'actes exters amb més fonts municipals</t>
  </si>
  <si>
    <t>Notícies generades a partir d'actes exters amb igualtat de fonts</t>
  </si>
  <si>
    <t>Notícies generades a partir d'actes exters amb més fonts alternatives</t>
  </si>
  <si>
    <t>Notícies generades a partir de comunicat extern amb una font</t>
  </si>
  <si>
    <t>Notícies generades a partir de comunicat extern amb més d'una font</t>
  </si>
  <si>
    <t>Notícies generades a partir de comunicat extern de l'oposició més fonts municipals</t>
  </si>
  <si>
    <t>Notícies generades a partir de comunicat extern de l'oposició amb igualtat de fonts</t>
  </si>
  <si>
    <t>Notícies generades a partir de comunicat extern de l'oposició amb més fonts alternatives</t>
  </si>
  <si>
    <t>Notícies generades a partir de comunicat extern amb més fonts municipals</t>
  </si>
  <si>
    <t>Notícies generades a partir de comunicat extern amb igualtat de fonts</t>
  </si>
  <si>
    <t>Notícies generades a partir de comunicat extern amb més fonts alternatives</t>
  </si>
  <si>
    <t>Notícies generades a partir de comunicat de l'oposició no contraposables</t>
  </si>
  <si>
    <t>Notícies generades a partir de comunicat extern no contraposades</t>
  </si>
  <si>
    <t>Notícies generades a partir de comunicat extern contraposades</t>
  </si>
  <si>
    <t>Notícies generades a partir de comunicat del GCM sense conflictivitat</t>
  </si>
  <si>
    <t>Notícies pròpies sense conflictivitat</t>
  </si>
  <si>
    <t>Notícies de roda de premsa sense conflictivitat</t>
  </si>
  <si>
    <t>Notícies generades a partir d'actes exters sense conflictivitat</t>
  </si>
  <si>
    <t>Notícies generades a partir de comunicat extern de l'oposició sense conflictivitat</t>
  </si>
  <si>
    <t>Notícies generades a partir de comunicat extern sense conflictivitat</t>
  </si>
  <si>
    <t>Relació entre direcció del flux informatiu i proporcionalitat de les fonts</t>
  </si>
  <si>
    <t>Informació generada per l'ajuntament amb més fonts municipals</t>
  </si>
  <si>
    <t>Informació generada per l'ajuntament amb igualtat de fonts</t>
  </si>
  <si>
    <t>Informació generada per l'ajuntament amb més fonts alternatives</t>
  </si>
  <si>
    <t>Informació generada per l'ajuntament sense conflictivitat</t>
  </si>
  <si>
    <t>L'ajuntament respon a informacions prèvies o externes amb més fonts municipals</t>
  </si>
  <si>
    <t>L'ajuntament respon a informacions prèvies o externes amb igualtat de fonts</t>
  </si>
  <si>
    <t>L'ajuntament respon a informacions prèvies o externes amb fonts alternatives</t>
  </si>
  <si>
    <t>L'ajuntament respon a informacions prèvies o externes sense conflictivitat</t>
  </si>
  <si>
    <t>Altres més fonts municipals</t>
  </si>
  <si>
    <t xml:space="preserve">Altres més igualtat de fonts </t>
  </si>
  <si>
    <t>Altres més fonts alternatives</t>
  </si>
  <si>
    <t>Altres més no conflictivitat</t>
  </si>
  <si>
    <t>Relació entre origen de la informació i tractament de la informació</t>
  </si>
  <si>
    <t>Notícies generades a partir de comunicat del GCM positiu</t>
  </si>
  <si>
    <t>Notícies generades a partir de comunicat del GCM neutre</t>
  </si>
  <si>
    <t>Notícies generades a partir de comunicat del GCM negatiu</t>
  </si>
  <si>
    <t>Notícies pròpies positiu</t>
  </si>
  <si>
    <t>Notícies pròpies amb neutre</t>
  </si>
  <si>
    <t>Notícies pròpies amb negatiu</t>
  </si>
  <si>
    <t>Notícies de roda de premsa positiu</t>
  </si>
  <si>
    <t>Notícies de roda de premsa negatiu</t>
  </si>
  <si>
    <t>Notícies de roda de premsa neutre</t>
  </si>
  <si>
    <t>Notícies generades a partir d'actes positiu</t>
  </si>
  <si>
    <t>Notícies generades a partir d'actes exters negatiu</t>
  </si>
  <si>
    <t>Notícies generades a partir d'actes exters neutre</t>
  </si>
  <si>
    <t>Notícies generades a partir de comunicat extern de l'oposició positiu</t>
  </si>
  <si>
    <t>Notícies generades a partir de comunicat extern de l'oposició neutre</t>
  </si>
  <si>
    <t>Notícies generades a partir de comunicat extern de l'oposició negatiu</t>
  </si>
  <si>
    <t>Notícies generades a partir de comunicat extern positiu</t>
  </si>
  <si>
    <t>Notícies generades a partir de comunicat extern neutre</t>
  </si>
  <si>
    <t>Notícies generades a partir de comunicat extern negatiu</t>
  </si>
  <si>
    <t>Més fonts municipals i tractament positiu</t>
  </si>
  <si>
    <t>Més fonts municipals i tractament negatiu</t>
  </si>
  <si>
    <t>Més fonts municipals i tractament neutre</t>
  </si>
  <si>
    <t>Igualtat de fonts i tractament positiu</t>
  </si>
  <si>
    <t>Més fonts alternatives i tractament negatiu</t>
  </si>
  <si>
    <t>Igualtat de fonts i tractament neutre</t>
  </si>
  <si>
    <t>Igualtat de fonts i tractament negatiu</t>
  </si>
  <si>
    <t>Més fonts alternatives i tractament neutre</t>
  </si>
  <si>
    <t>Més fonts alternatives i tractament positiu</t>
  </si>
  <si>
    <t>Relació entre proporcionalitat de les fonts i tractament de la informació</t>
  </si>
  <si>
    <t>Relació entre presència del GCM i direcció del flux informatiu</t>
  </si>
  <si>
    <t>Informació generada per l'ajuntament i presència del GCM</t>
  </si>
  <si>
    <t>Informació generada per l'ajuntament i absència del GCM</t>
  </si>
  <si>
    <t>L'ajuntament respon a informacions prèvies o externes i presència del GCM</t>
  </si>
  <si>
    <t>L'ajuntament respon a informacions prèvies o externes i absència del GCM</t>
  </si>
  <si>
    <t>Altres i presència del GCM</t>
  </si>
  <si>
    <t>Altres i absència del GCM</t>
  </si>
  <si>
    <t>Relació entre presència del GCM i tractament de la informació</t>
  </si>
  <si>
    <t>Presència del GCM i tractament positiu</t>
  </si>
  <si>
    <t>Presència del GCM i tractament neutre</t>
  </si>
  <si>
    <t>Presència del GCM i tractament negatiu</t>
  </si>
  <si>
    <t>Absència del GCM i tractament positiu</t>
  </si>
  <si>
    <t>Absència del GCM i tractament neutre</t>
  </si>
  <si>
    <t>Absència del GCM i tractament negatiu</t>
  </si>
  <si>
    <t>Relació entre tipus de font i atribucó</t>
  </si>
  <si>
    <t>Font institucional (Ajuntament) i atribució directa</t>
  </si>
  <si>
    <t>Font institucional (Ajuntament) i atribució amb reserves</t>
  </si>
  <si>
    <t>Font institucional (Ajuntament) i atribució de reserva obligada</t>
  </si>
  <si>
    <t>Partits polítics a l'oposició municipal i atribució de reserva obligada</t>
  </si>
  <si>
    <t>Partits polítics a l'oposició municipal atribució amb reserves</t>
  </si>
  <si>
    <t>Partits polítics a l'oposició municipal atribució directa</t>
  </si>
  <si>
    <t>Associacions de veïns, entitats ciutadanes…i atribució directa</t>
  </si>
  <si>
    <t>Associacions de veïns, entitats ciutadanes…i atribució de reserva obligada</t>
  </si>
  <si>
    <t>Associacions de veïns, entitats ciutadanes…i atribució amb reserves</t>
  </si>
  <si>
    <t>Particulars i atribució de reserva obligada</t>
  </si>
  <si>
    <t>Particulars i atribució amb reserves</t>
  </si>
  <si>
    <t>Particulars i atribució directa</t>
  </si>
  <si>
    <t>Altresi atribució directa</t>
  </si>
  <si>
    <t xml:space="preserve">Altres i atribució amb reserves </t>
  </si>
  <si>
    <t>Altres i atribució de reserva obligada</t>
  </si>
  <si>
    <t>Altres institucions; generalitat, diputació…atribució directa</t>
  </si>
  <si>
    <t>Altres institucions; generalitat, diputació…atribució amb reserves</t>
  </si>
  <si>
    <t>Altres institucions; generalitat, diputació…atribució de reserva obligada</t>
  </si>
  <si>
    <t>Font institucional (Ajuntament) i propi</t>
  </si>
  <si>
    <t>Partits polítics a l'oposició municipal comuna</t>
  </si>
  <si>
    <t>Font institucional (Ajuntament) comuna</t>
  </si>
  <si>
    <t>Partits polítics a l'oposició municipal pròpia</t>
  </si>
  <si>
    <t>Altres institucions; generalitat, diputació…pròpia</t>
  </si>
  <si>
    <t>Altres institucions; generalitat, diputació…comuna</t>
  </si>
  <si>
    <t>Associacions de veïns, entitats ciutadanes…pròpia</t>
  </si>
  <si>
    <t>Associacions de veïns, entitats ciutadanes…comuna</t>
  </si>
  <si>
    <t>Particulars pròpia</t>
  </si>
  <si>
    <t>Particulars comuna</t>
  </si>
  <si>
    <t>Altres pròpia</t>
  </si>
  <si>
    <t>Altres comuna</t>
  </si>
  <si>
    <t>percentatge del nombre de fonts en una notícia</t>
  </si>
  <si>
    <t>Relació entre ciutat i origen de la informació</t>
  </si>
  <si>
    <t>Girona una sola font</t>
  </si>
  <si>
    <t>Girona més d'una font</t>
  </si>
  <si>
    <t>Relació entre ciutat i nombre de fonts</t>
  </si>
  <si>
    <t>Salt una sola font</t>
  </si>
  <si>
    <t>Salt més d'una font</t>
  </si>
  <si>
    <t>Figueres  una sola font</t>
  </si>
  <si>
    <t>Figueres més d'una font</t>
  </si>
  <si>
    <t>Olot una sola font</t>
  </si>
  <si>
    <t>Olot més d'una font</t>
  </si>
  <si>
    <t>Blanes una sola font</t>
  </si>
  <si>
    <t>Blanes més d'una sola font</t>
  </si>
  <si>
    <t>Lloret una sola font</t>
  </si>
  <si>
    <t>Lloret més d'una sola font</t>
  </si>
  <si>
    <t>Girona informació de GCM</t>
  </si>
  <si>
    <t>Girona altres</t>
  </si>
  <si>
    <t>Salt  informació de GCM</t>
  </si>
  <si>
    <t>Salt altres</t>
  </si>
  <si>
    <t>Figueres informació de GCM</t>
  </si>
  <si>
    <t>Figueres altres</t>
  </si>
  <si>
    <t>Olot informació de GCM</t>
  </si>
  <si>
    <t>Olot altres</t>
  </si>
  <si>
    <t>Blanes  informació de GCM</t>
  </si>
  <si>
    <t>Blanes altres</t>
  </si>
  <si>
    <t>Lloret informació de GCM</t>
  </si>
  <si>
    <t>Lloret altres</t>
  </si>
  <si>
    <t>Relació entre ciutat i direcció del flux informatiu</t>
  </si>
  <si>
    <t>Girona l'ajuntament genera la informació</t>
  </si>
  <si>
    <t>Girona l'ajuntament respon a informació anterior</t>
  </si>
  <si>
    <t>Salt l'ajuntament genera la informació</t>
  </si>
  <si>
    <t>Salt l'ajuntament respon a informació anterior</t>
  </si>
  <si>
    <t>Figueres l'ajuntament genera la informació</t>
  </si>
  <si>
    <t>Figueres l'ajuntament respon a informació anterior</t>
  </si>
  <si>
    <t>Olot l'ajuntament genera la informació</t>
  </si>
  <si>
    <t>Olot l'ajuntament respon a informació anterior</t>
  </si>
  <si>
    <t>Blanes l'ajuntament genera la informació</t>
  </si>
  <si>
    <t>Blanes l'ajuntament respon a informació anterior</t>
  </si>
  <si>
    <t>Lloret l'ajuntament genera la informació</t>
  </si>
  <si>
    <t>Lloret l'ajuntament respon a informació anterior</t>
  </si>
  <si>
    <t xml:space="preserve">Relació entre tipus de font i excluivitat </t>
  </si>
  <si>
    <t xml:space="preserve">Relació entre tipus de font i espai dedicat </t>
  </si>
  <si>
    <t>Font institucional (Ajuntament) i un paràgraf</t>
  </si>
  <si>
    <t>Font institucional (Ajuntament) més d'un paràgraf</t>
  </si>
  <si>
    <t>Partits polítics a l'oposició municipal un paràgraf</t>
  </si>
  <si>
    <t>Partits polítics a l'oposició municipal més d'un paràgraf</t>
  </si>
  <si>
    <t>Altres institucions; generalitat, diputació…un paràgraf</t>
  </si>
  <si>
    <t>Altres institucions; generalitat, diputació…més d'un paràgraf</t>
  </si>
  <si>
    <t>Associacions de veïns, entitats ciutadanes…un paràgraf</t>
  </si>
  <si>
    <t>Associacions de veïns, entitats ciutadanes…més d'un paràgraf</t>
  </si>
  <si>
    <t>Particulars un paràgraf</t>
  </si>
  <si>
    <t>Particulars més d'un paràgraf</t>
  </si>
  <si>
    <t>Altres un paràgraf</t>
  </si>
  <si>
    <t>Altres més d'un paràgraf</t>
  </si>
  <si>
    <t>Anàlisi de les dades per categoria</t>
  </si>
  <si>
    <t>Anàlisi combinada de les categories</t>
  </si>
  <si>
    <t>Anàlisi de les categories referents a les fonts</t>
  </si>
  <si>
    <t>Anàlisi combinada de les categories de les fonts principals</t>
  </si>
  <si>
    <t>Anàlisi individual de les categories de les fonts principals</t>
  </si>
  <si>
    <t>Anàlisi individual de les categories de les segones fonts</t>
  </si>
  <si>
    <t xml:space="preserve">Anàlisi combinada de les categories de les segones fonts </t>
  </si>
  <si>
    <t>Anàlisi individual de les categories de les terceres fonts</t>
  </si>
  <si>
    <t>Anàlisi combinada de les categories de les terceres fonts</t>
  </si>
  <si>
    <t>Anàlisi individual de les categories de les quartes fonts</t>
  </si>
  <si>
    <t>Anàlisi combinada de les categories de les quartes fonts</t>
  </si>
  <si>
    <t>Anàlisi individual de les categories de les cinquenes fonts</t>
  </si>
  <si>
    <t>Altres generen informació contraposada</t>
  </si>
  <si>
    <t>Altres generen informació no contraposada</t>
  </si>
  <si>
    <t>Altres generen informació no contraposable</t>
  </si>
  <si>
    <t>Altres (notícies sobre plens municipals, d'altres mitjans…)</t>
  </si>
  <si>
    <t>No conflictivitat i tractament positiu</t>
  </si>
  <si>
    <t>No conflictivitat i tractament neutre</t>
  </si>
  <si>
    <t>Amadeu Font, president de la Federació de Comerços de Girona</t>
  </si>
  <si>
    <t>Els botiguers volen que l'Ajuntament faci un pla d'equipaments comercials de Girona</t>
  </si>
  <si>
    <t>28/1997/EP</t>
  </si>
  <si>
    <t>Francesc Gázquez, representant dels marxants de Girona</t>
  </si>
  <si>
    <t>Els marxants continuen les mobilitzacions i convoquen una manifestació per dimarts</t>
  </si>
  <si>
    <t>27/1997/EP</t>
  </si>
  <si>
    <t>Alfons romero, regidor a l'oposició</t>
  </si>
  <si>
    <t>Albert Domínguez, regidor de Funció Pública</t>
  </si>
  <si>
    <t>Fan un organigrama municipal dels llocs de treball per millorar el servei d'atenció al ciutadà</t>
  </si>
  <si>
    <t>26/1997/EP</t>
  </si>
  <si>
    <t>Immobiliària Puigsacalm</t>
  </si>
  <si>
    <t>Noves voltes a la Plaça Clarà</t>
  </si>
  <si>
    <t>25/1997/EP</t>
  </si>
  <si>
    <t>Jordi Figueres, portaveu de Girona Activa</t>
  </si>
  <si>
    <t>Joaquim Nadal alcalde de Girona</t>
  </si>
  <si>
    <t>Nadal opina que "Girona Activa" és una suma d'interessos particulars en contra dels col·lectius</t>
  </si>
  <si>
    <t>24/1997/EP</t>
  </si>
  <si>
    <t>Prop de cent actes gratuïts per "saturar-se" a Olot des d'aquest vespre fins dimarts a la nit</t>
  </si>
  <si>
    <t>23/1997/EP</t>
  </si>
  <si>
    <t>Nadal confessa que ha proposat una dona perquè el substitueixi a l'alcaldia de Girona</t>
  </si>
  <si>
    <t>22/1997/EP</t>
  </si>
  <si>
    <t>Joan Cañada, regidor de Festes d'Olot</t>
  </si>
  <si>
    <t>Posaran a la venda Calcomanies del tatuage que porta la gegantessa al cartell del Tura</t>
  </si>
  <si>
    <t>21/1997/EP</t>
  </si>
  <si>
    <t>Joan Puig, regidor a l'oposició</t>
  </si>
  <si>
    <t>Argemir González, regidor a l'oposició</t>
  </si>
  <si>
    <t>Maria Dolors Oms, regidora de l'oposició</t>
  </si>
  <si>
    <t>El PSC, IC-EV i ERC s'alineen per exigir la conversió del Pinar en no urbanitzable</t>
  </si>
  <si>
    <t>20/1997/EP</t>
  </si>
  <si>
    <t>Francesc Gázquez, delegat de l'Associació de Marxants</t>
  </si>
  <si>
    <t>Els marxants no cedeixen i Nadal adverteix que no veu una solució al conflicte del mercat</t>
  </si>
  <si>
    <t>19/1997/EP</t>
  </si>
  <si>
    <t>Generalitat</t>
  </si>
  <si>
    <t>La Generalitat prefereix fer un vial de serveis en comptes d'un giratori a l'accés a Vilatenim a la C-260</t>
  </si>
  <si>
    <t>18/1997/EP</t>
  </si>
  <si>
    <t>Federació d'Associacions de Comerç de Girona</t>
  </si>
  <si>
    <t>La renovació de l'enllumenat públic del sector Gran Via costarà 115 milions de pessetes</t>
  </si>
  <si>
    <t>17/1997/EP</t>
  </si>
  <si>
    <t>Policia de Figueres</t>
  </si>
  <si>
    <t>Malfereix un policia de Figueres amb una barra de ferro i aixafa el cotxe patrulla</t>
  </si>
  <si>
    <t>16/1997/EP</t>
  </si>
  <si>
    <t>Obren al trànsit els carrers Coll Turbau i Ferràn Agulló</t>
  </si>
  <si>
    <t>15/1997/EP</t>
  </si>
  <si>
    <t>Reclamen que un jutge i un secretari vagin a Olot per als judicis penals</t>
  </si>
  <si>
    <t>14/1997/EP</t>
  </si>
  <si>
    <t>Joan Armegué, alcalde de Figueres</t>
  </si>
  <si>
    <t>Veïns de Figueres</t>
  </si>
  <si>
    <t>Un grup de veïns convoca una reunió per crear estat d'opinió contra la reforma de la Rambla</t>
  </si>
  <si>
    <t>13/1997/EP</t>
  </si>
  <si>
    <t>Del Poza signa l'agermanament de la ciutat amb una localitat del Sàhara Occidental</t>
  </si>
  <si>
    <t>12/1997/EP</t>
  </si>
  <si>
    <t>Pere Pascua, técnic jardiner de Girona</t>
  </si>
  <si>
    <t>Netegen i apliquen "empastos" als plàtans més vells i malalts de la ciutat</t>
  </si>
  <si>
    <t>11/1997/EP</t>
  </si>
  <si>
    <t>Regidor a l'oposició</t>
  </si>
  <si>
    <t>Regidora a l'oposició</t>
  </si>
  <si>
    <t>Jou Ramírez, regidor a l'oposició</t>
  </si>
  <si>
    <t>ERC vota a favor del pressupost a canvi de 3 milions per aconseguir un parc temàtic</t>
  </si>
  <si>
    <t>10/1997/EP</t>
  </si>
  <si>
    <t>Andrea Caballero, responsable de la botiga</t>
  </si>
  <si>
    <t>Miquel Fañanàs, regidor al govern de Girona</t>
  </si>
  <si>
    <t>Nadal amenaça de tancar el Penny Market si no se soluciona el problema del pàrking</t>
  </si>
  <si>
    <t>9/1997/EP</t>
  </si>
  <si>
    <t>Policia Municipal de Girona</t>
  </si>
  <si>
    <t>L'increment de bretolades ocasiona en pocs dies danys valorats en més de 3 milions</t>
  </si>
  <si>
    <t>8/1997/EP</t>
  </si>
  <si>
    <t>x</t>
  </si>
  <si>
    <t>Desconegut/Documental</t>
  </si>
  <si>
    <t>X</t>
  </si>
  <si>
    <t>Viatge per l'anella de Girona</t>
  </si>
  <si>
    <t>7/1997/EP</t>
  </si>
  <si>
    <t>Alcalde de Figueres</t>
  </si>
  <si>
    <t>Gerard Camps, redigor a l'oposició</t>
  </si>
  <si>
    <t>El Partit Popular s'atribueix la "paternitat" dels projctes del castell i del pas a nivell</t>
  </si>
  <si>
    <t>6/1997/EP</t>
  </si>
  <si>
    <t>Ajuntament de Olot</t>
  </si>
  <si>
    <t>La Plaça Santa Magdalena es converteix en el primer "pulmó verd" del barri vell</t>
  </si>
  <si>
    <t>5/1997/EP</t>
  </si>
  <si>
    <t>Josep Paulí, Regidor del govern a Salt</t>
  </si>
  <si>
    <t>Els contribuents poden pagar els impostos directament al banc</t>
  </si>
  <si>
    <t>4/1997/EP</t>
  </si>
  <si>
    <t>Baldomer Gudayol, regidor a l'oposició de Salt</t>
  </si>
  <si>
    <t>Ciu afirna que Cabezas no sap què vol dir la paraula "demagògia"</t>
  </si>
  <si>
    <t>3/1997/EP</t>
  </si>
  <si>
    <t>Joan Vidal, regidor al govern de Salt</t>
  </si>
  <si>
    <t>Planten 170 alzines i roures a les Deveses en la festa de l'Arbre de Salt</t>
  </si>
  <si>
    <t>2/1997/EP</t>
  </si>
  <si>
    <t>Sistema de climatització per a la Mercè abans de finals d'any</t>
  </si>
  <si>
    <t>1/1997/EP</t>
  </si>
  <si>
    <t>1997. EL PUNT AVUI</t>
  </si>
  <si>
    <t>Santi Niell, regidor a l'oposició de Girona</t>
  </si>
  <si>
    <t>Enric Llauger, regidor a l'oposició de Girona</t>
  </si>
  <si>
    <t>Joan Armengué, alcalde de Figueres</t>
  </si>
  <si>
    <t>Tomàs Sobrequés, regidor al govern de Girona</t>
  </si>
  <si>
    <t>Cau un fragment de corinssa de l'Ideal d'Olot, sense provocar danys personals</t>
  </si>
  <si>
    <t>28/1998/EP</t>
  </si>
  <si>
    <t>Eduald Morera, regidor al govern de l'Ajuntament d'Olot</t>
  </si>
  <si>
    <t>L'èxit de públic confirma la Fira d¡Olot com a l'eix del "paquet" comercial i cultural de tardor</t>
  </si>
  <si>
    <t xml:space="preserve">Olot </t>
  </si>
  <si>
    <t>27/1998/EP</t>
  </si>
  <si>
    <t>Comissió Salt-Quilalí (pertanyent a l'Ajuntament)</t>
  </si>
  <si>
    <t>IV Concert contra la Hispanitat a Salt</t>
  </si>
  <si>
    <t>26/1998/EP</t>
  </si>
  <si>
    <t>Josep Amores, president de l'Associació de Bars d'Olot</t>
  </si>
  <si>
    <t>Acord popular a Olot per demanar que es declari festiu el 9 de setembre</t>
  </si>
  <si>
    <t>25/1998/EP</t>
  </si>
  <si>
    <t>L'any vinent s'obriran tres nous supermercats</t>
  </si>
  <si>
    <t>24/1998/EP</t>
  </si>
  <si>
    <t>El nombre d'obertura de llicències de comerços a Figueresha crescut un 100% en l'últim trienni</t>
  </si>
  <si>
    <t>23/1998/EP</t>
  </si>
  <si>
    <t>CiU (oposició a Figueres)</t>
  </si>
  <si>
    <t>Fòrum Cívic, PP i Grup Mixt (oposició a Figueres</t>
  </si>
  <si>
    <t>Fisersa (Empresa municipal de Figueres)</t>
  </si>
  <si>
    <t>L'empresa municipal de Figueres crearà quatre empreses més per repartir els serveis</t>
  </si>
  <si>
    <t>22/1998/EP</t>
  </si>
  <si>
    <t>Xavier Corominas, alcalde de Salt</t>
  </si>
  <si>
    <t>Enric Pallàs, regidor al govern de Salt</t>
  </si>
  <si>
    <t>Protocol entre Salt i la Junta d'Aigües per regular les baixades d'aigua pel Ter</t>
  </si>
  <si>
    <t>21/1998/EP</t>
  </si>
  <si>
    <t>Isabel Salamaña, regidora al govern de Girona</t>
  </si>
  <si>
    <t>Convertiran el parc central de Girona en una escola de reciclatge</t>
  </si>
  <si>
    <t>20/1998/EP</t>
  </si>
  <si>
    <t>Santi Niell, regidor a l'oposició</t>
  </si>
  <si>
    <t>Joan Pallàs, regidor d'urbanisme de Girona</t>
  </si>
  <si>
    <t>Hipercor demana permís d'obres per ampliar de 2.500m2  l'espai comercial de la segona planta</t>
  </si>
  <si>
    <t>19/1998/EP</t>
  </si>
  <si>
    <t>Associació de Veïns de Santa Eugènia</t>
  </si>
  <si>
    <t>Els veïns de Santa Eugènia aprofiten les festes del barri per fer les seves reivindicacions</t>
  </si>
  <si>
    <t>18/1998/EP</t>
  </si>
  <si>
    <t>CDC de Figueres</t>
  </si>
  <si>
    <t>CDC de Figueres deixa que els seus regidors decideixin si volen seguir als òrgans municipals</t>
  </si>
  <si>
    <t>17/1998/EP</t>
  </si>
  <si>
    <t>Anna Maria Molist, pportaveu de la plataforma contra la construcció de la frontissa del Gúell</t>
  </si>
  <si>
    <t>Les obres de la frontissa del Güell de Girona fan perillar la festa major de Santa Eugènia</t>
  </si>
  <si>
    <t>16/1998/EP</t>
  </si>
  <si>
    <t>Albert Blasco, regidor a l'oposició</t>
  </si>
  <si>
    <t>Josep Fernández, regidor al govern</t>
  </si>
  <si>
    <t>Els membres de la brigada de Figueres van cobrar a una entitat per treballs fora d'hores</t>
  </si>
  <si>
    <t>15/1998/EP</t>
  </si>
  <si>
    <t>Francesc Lloveras, regidor al govern de Girona</t>
  </si>
  <si>
    <t>Lloveras diu que Niell no està qualificat per suspendre la gestió econòmica de l'Ajuntament de Girona</t>
  </si>
  <si>
    <t>14/1998/EP</t>
  </si>
  <si>
    <t>Salt disposarà d'una gran zona verda i 800 habitatges a la nova urbanització de la Massana</t>
  </si>
  <si>
    <t>13/1998/EP</t>
  </si>
  <si>
    <t>L'Ajuntament d'Olot recupera Josep Torrent com a cap de la Policia Local</t>
  </si>
  <si>
    <t>12/1998/EP</t>
  </si>
  <si>
    <t>Generalitat de Catalunya</t>
  </si>
  <si>
    <t>Urbanisme aprova la remodelació del sector de la Barca, on podria anar el tercer multicinema</t>
  </si>
  <si>
    <t>11/1998/EP</t>
  </si>
  <si>
    <t>Les brigades solidàries Salt-Quilalí estan obertes16</t>
  </si>
  <si>
    <t>10/1998/EP</t>
  </si>
  <si>
    <t>Associació de comerciants de Vehícles i Embarcacions</t>
  </si>
  <si>
    <t>El sector de l'automòbil dubta de la legalitatd'un establiment d'accessoris que obre a Girona</t>
  </si>
  <si>
    <t>9/1998/EP</t>
  </si>
  <si>
    <t>Josep Maria Nadal, rector de la UdG</t>
  </si>
  <si>
    <t xml:space="preserve">Figueres tindrà al juliol una universitat ambiental, que es repetirà cada estiu </t>
  </si>
  <si>
    <t>8/1998/EP</t>
  </si>
  <si>
    <t>Grups d'ICV i PSC a l'oposició</t>
  </si>
  <si>
    <t>Isabel Brusossa, alcaldessa d'Olot</t>
  </si>
  <si>
    <t>L'ajuntament d'Olot no obligarà a enderrocar un edifici si el propietari presenta un pla de rehabiliació</t>
  </si>
  <si>
    <t>7/1998/EP</t>
  </si>
  <si>
    <t>Miquel Fañanàs, regidor del govern de Girona</t>
  </si>
  <si>
    <t>L'ajuntament de Girona canvia els senyals del carrer de la Rutlla que impedien fer càrrega i descàrrega</t>
  </si>
  <si>
    <t>6/1998/EP</t>
  </si>
  <si>
    <t>Nadal veu "sorprenent" que CiU i el PI reclamin ara al Parlament el Pla d'Accessos a Girona</t>
  </si>
  <si>
    <t>5/1998/EP</t>
  </si>
  <si>
    <t>S'instal·len, per darrer any, les veles a la Devesa i el mercat se n'ha de tornar a les ribes del Ter</t>
  </si>
  <si>
    <t>4/1998/EP</t>
  </si>
  <si>
    <t>Associació Mou-te en Bici</t>
  </si>
  <si>
    <t>Isabel Salamanya, regidora al govern</t>
  </si>
  <si>
    <t>El Ple de Girona debat avui els grans traçats que seguiran els futurs carrils bici de la ciutat</t>
  </si>
  <si>
    <t>3/1998/EP</t>
  </si>
  <si>
    <t>2/1998/EP</t>
  </si>
  <si>
    <t>Comunitat de veïns de l'immoble afectat</t>
  </si>
  <si>
    <t>1/1998/EP</t>
  </si>
  <si>
    <t>1998. EL PUNT AVUI</t>
  </si>
  <si>
    <t>Ramon Ramos, alcalde de Blanes</t>
  </si>
  <si>
    <t>Joan Bagué, regidor de CiU a l'oposició de Girona</t>
  </si>
  <si>
    <t>Francesc Lloveras, regidor d'hisenda de Girona</t>
  </si>
  <si>
    <t>Jordi de Juan, regidor a l'oposició a Girona</t>
  </si>
  <si>
    <t>Esperant Cortés per finançar la Biiblioteca i l'Auditori</t>
  </si>
  <si>
    <t>28/1999/EP</t>
  </si>
  <si>
    <t>Destinen 60 hectàrees que envolten la Font de la Pólvora al gran parc gironí del segle XXI</t>
  </si>
  <si>
    <t>27/1999/EP</t>
  </si>
  <si>
    <t>Lluís Sacrest, alcalde d'Olot</t>
  </si>
  <si>
    <t>Sacrest donarà els lots de Nadal que rebi com a alcalde d'Olot als centres geriàtrics locals i a l'hospital</t>
  </si>
  <si>
    <t>26/1999/EP</t>
  </si>
  <si>
    <t>Joan Albesa, regidor d'Urbanisme d'Olot</t>
  </si>
  <si>
    <t>Miquel Macias, regidor a l'oposició d'Olot</t>
  </si>
  <si>
    <t>Crearan un polígon ecològic a Olot per a petites indústries de productes de qualitat</t>
  </si>
  <si>
    <t>25/1999/EP</t>
  </si>
  <si>
    <t>Cambra de Comerç</t>
  </si>
  <si>
    <t>Queixes perquè no es va destinar prou vigilància als estands de Firanadal</t>
  </si>
  <si>
    <t>24/1999/EP</t>
  </si>
  <si>
    <t>Anna Pagans, regidora de Via Pública de Girona</t>
  </si>
  <si>
    <t>Girona estarà empantanegada durant quatre anys per les obres d'instal·lació del cable</t>
  </si>
  <si>
    <t>23/1999/EP</t>
  </si>
  <si>
    <t>Ramón Ramos, alcalde de Blanes</t>
  </si>
  <si>
    <t>Josep Marigó, regidor a l'oposició de Blanes</t>
  </si>
  <si>
    <t>L'alcalde de Blanes fa canviar el reglament de funcionament municipal per evitar l'oposició socialista</t>
  </si>
  <si>
    <t>22/1999/EP</t>
  </si>
  <si>
    <t>Jordi de Juan, regidor a l'oposició de Girona</t>
  </si>
  <si>
    <t>El PP de Girona diu que ha estat exclòs del debat del defensor del ciutadà i per això no hi dóna suport</t>
  </si>
  <si>
    <t>21/1999/EP</t>
  </si>
  <si>
    <t>Joaquim Nadal: "És una bona notícia, però no es pot fer de qualsevol manera"</t>
  </si>
  <si>
    <t>20/1999/EP</t>
  </si>
  <si>
    <t>Alcaldes de la zona (3 més)</t>
  </si>
  <si>
    <t>Jaume Torramadé, alcalde de Salt</t>
  </si>
  <si>
    <t>Els alcaldes veuen bé la iniciativa, però posen condicions al tercer carril</t>
  </si>
  <si>
    <t>19/1999/EP</t>
  </si>
  <si>
    <t>Mou-te en Bici</t>
  </si>
  <si>
    <t>Mou-te en Bici demana que hi hagi minigaratges a l'entrada de Girona</t>
  </si>
  <si>
    <t>18/1999/EP</t>
  </si>
  <si>
    <t>Enric Pallàs, regidor del govern de Salt</t>
  </si>
  <si>
    <t>Torna el Mercat d'Ocasió de la Neu i la fira d'esports d'aventura aquest cap de setmana a Salt</t>
  </si>
  <si>
    <t>17/1999/EP</t>
  </si>
  <si>
    <t>CiU d'Olot (oposició)</t>
  </si>
  <si>
    <t>CiU d'Olot demana que es reparteixin les publicacions municipals a Batet</t>
  </si>
  <si>
    <t>16/1999/EP</t>
  </si>
  <si>
    <t>Darwin Austrich,  regidor a l'oposició a Lloret</t>
  </si>
  <si>
    <t>Argemir González,  regidor a l'oposició de Blanes</t>
  </si>
  <si>
    <t>Josep Pérez León, regidor a l'oposició de Blanes</t>
  </si>
  <si>
    <t>Policia de Blanes i Lloret</t>
  </si>
  <si>
    <t>Blanes i Lloret no cobren la majoria de multes i busquen aliats per crear un ens que ho faci</t>
  </si>
  <si>
    <t>15/1999/EP</t>
  </si>
  <si>
    <t>Josep Maria Padrosa, gerent del Servei català de Salut</t>
  </si>
  <si>
    <t>El regidor d'ERC a Blanes contesta les crítiques d'EUiA i PSC dient que tenen "paranoia de poder"</t>
  </si>
  <si>
    <t>14/1999/EP</t>
  </si>
  <si>
    <t>Reparen d'urgència alguns delspunts més degradats del passeig d'en Blay d'Olot</t>
  </si>
  <si>
    <t>13/1999/EP</t>
  </si>
  <si>
    <t>Prospeccions per garantir l'aigua a Figueres</t>
  </si>
  <si>
    <t>12/1999/EP</t>
  </si>
  <si>
    <t>Les entitats poden inserir els seus actes en el programa de Fires de Girona via Internet</t>
  </si>
  <si>
    <t>11/1999/EP</t>
  </si>
  <si>
    <t>Toni Soler, pregoner de "Malalts pel Tura"</t>
  </si>
  <si>
    <t>10/1999/EP</t>
  </si>
  <si>
    <t>Desconeguda</t>
  </si>
  <si>
    <t>Nadal estudia retornar la llicència als taxistes de Girona investigats per frau per no deixar-los sense feina</t>
  </si>
  <si>
    <t>9/1999/EP</t>
  </si>
  <si>
    <t>Sacrest confia a l'exarquitexte municipal Romón Fortet la renovació urbanística</t>
  </si>
  <si>
    <t>8/1999/EP</t>
  </si>
  <si>
    <t>Xavier Corominas, regidor a l'oposició de Salt</t>
  </si>
  <si>
    <t>El PSC de Salt considera una "exageració" el sou dels regidors del govern previstos per CiU i ERC</t>
  </si>
  <si>
    <t>7/1999/EP</t>
  </si>
  <si>
    <t>Francesc Orench, cap de la policia local de Blanes</t>
  </si>
  <si>
    <t>Josep Lluís Puoy, cap de Protecció Civil</t>
  </si>
  <si>
    <t>Blanes espera més d'1 milió de visitants el cap de setmana del concurs de focs d'artifici</t>
  </si>
  <si>
    <t>6/1999/EP</t>
  </si>
  <si>
    <t>Santiago Ontañón, regidor a l'oposició</t>
  </si>
  <si>
    <t>Josep Valls, regidor a l'oposició de Lloret</t>
  </si>
  <si>
    <t>5/1999/EP</t>
  </si>
  <si>
    <t>El nou equip de govern d'Olot avançarà l'horari dels plens municipals</t>
  </si>
  <si>
    <t>4/1999/EP</t>
  </si>
  <si>
    <t>El CAP de Vila-Roja reclamat des de fa anys està acabat i no s'obre perquè no està equipat</t>
  </si>
  <si>
    <t>3/1999/EP</t>
  </si>
  <si>
    <t>2/1999/EP</t>
  </si>
  <si>
    <t>Francesc Pujadó, regidor a l'oposició</t>
  </si>
  <si>
    <t>Josep Marigó, regidor a l'oposició</t>
  </si>
  <si>
    <t>Joan Puig, regidor al govern</t>
  </si>
  <si>
    <t>1/1999/EP</t>
  </si>
  <si>
    <t>1999. EL PUNT AVUI</t>
  </si>
  <si>
    <t>Albert Bramon, regidor de governació d'Olot</t>
  </si>
  <si>
    <t>Joan Albesa, regiidor d'urbanisme d''Olot</t>
  </si>
  <si>
    <t>Nova aposta per un debat popular per redactar la declaració ambiental olotina</t>
  </si>
  <si>
    <t>28/2000/EP</t>
  </si>
  <si>
    <t>Posen ordre al cementiri d'Olot, regit per una normativa del segle XVIII</t>
  </si>
  <si>
    <t>27/2000/EP</t>
  </si>
  <si>
    <t>L'alcalde de Lloret diu que l'IES Rocagrossa estarà fet al 2002</t>
  </si>
  <si>
    <t>26/2000/EP</t>
  </si>
  <si>
    <t>Felip Puig, conseller de Medi Ambient</t>
  </si>
  <si>
    <t>Medi Ambient tarda 5 anys a desencallar el projecte de cobriment de la riera de Blanes</t>
  </si>
  <si>
    <t>25/2000/EP</t>
  </si>
  <si>
    <t>CiU de Girona (oposició)</t>
  </si>
  <si>
    <t>CiU demana que el refugi antiaeri de Girona sigui una eina didàctica</t>
  </si>
  <si>
    <t>24/2000/EP</t>
  </si>
  <si>
    <t>Sergi Martí, regidor a l'oposició</t>
  </si>
  <si>
    <t>Pep Fargas, regidor al govern</t>
  </si>
  <si>
    <t>Joquim de Trincheria, regidor a l'oposició</t>
  </si>
  <si>
    <t>Jordi Coma, regidor a l'oposició</t>
  </si>
  <si>
    <t>Miquel Macias, regidor a l'oposició</t>
  </si>
  <si>
    <t>El ple d'Olot aprova amb llibertat de vot prohibir les curses de braus amb sang i mort</t>
  </si>
  <si>
    <t>23/2000/EP</t>
  </si>
  <si>
    <t>David Vivó, regidor al govern de Girona</t>
  </si>
  <si>
    <t>Les flors també desborden Girona els feiners</t>
  </si>
  <si>
    <t>22/2000/EP</t>
  </si>
  <si>
    <t>La piscina de la Fageda serà la municipal fins el 2003, quan s'inaugurarà la definitiva</t>
  </si>
  <si>
    <t>21/2000/EP</t>
  </si>
  <si>
    <t>Rehabiliten un edifici del Barri Vell de Girona que obrirà com a hotel</t>
  </si>
  <si>
    <t>20/2000/EP</t>
  </si>
  <si>
    <t>Hipercor</t>
  </si>
  <si>
    <t>Hipercor tanca l'ampliació de la 3a planta i obre un local al centre de Girona</t>
  </si>
  <si>
    <t>19/2000/EP</t>
  </si>
  <si>
    <t>Interventor de l'Ajuntament</t>
  </si>
  <si>
    <t>El PSC de Blanes acusa l'Ajuntament d'adjudicar obres per criteris polítics</t>
  </si>
  <si>
    <t>18/2000/EP</t>
  </si>
  <si>
    <t>Vicenç Tresserres, gerent de l'empresa Transport Tresserres</t>
  </si>
  <si>
    <t>Transports Tresserres també se'n va d'Olot i inverteix 240 milions en una terminal a Bianya</t>
  </si>
  <si>
    <t>17/2000/EP</t>
  </si>
  <si>
    <t>Inverteixen 9 milions per arranjar dos carrers propers al Parc Bosc de Figueres</t>
  </si>
  <si>
    <t>16/2000/EP</t>
  </si>
  <si>
    <t>Convoquen la 50a edició del concurs de Roses per les Fires de Figueres</t>
  </si>
  <si>
    <t>15/2000/EP</t>
  </si>
  <si>
    <t>Amadeu Petitbó, president del Tribunal de Defensa de la Competència</t>
  </si>
  <si>
    <t>Arcadi Calzada, president de Caixa de Girona</t>
  </si>
  <si>
    <t>Potenciar la cohesió social i el TGV, temes clau per al progrés de Figueres</t>
  </si>
  <si>
    <t>14/2000/EP</t>
  </si>
  <si>
    <t xml:space="preserve">Okupes </t>
  </si>
  <si>
    <t>Un grup de joves es despengen pel Pont de Pedra per protestar contra el desallotjament dels químics</t>
  </si>
  <si>
    <t>13/2000/EP</t>
  </si>
  <si>
    <t>Redactors de l'informe tècnic</t>
  </si>
  <si>
    <t>Suprimir les barreres arquitectòniques de Figueres té un cost de 1329 milions</t>
  </si>
  <si>
    <t>12/2000/EP</t>
  </si>
  <si>
    <t>Acesa no posa cap dificultat a un nou accés de l'A-7 a Sant Gregori</t>
  </si>
  <si>
    <t>11/2000/EP</t>
  </si>
  <si>
    <t>Maria Àngels Perxas, regidora a l'oposició</t>
  </si>
  <si>
    <t>Els partits mantenen la pinya al voltant del tren</t>
  </si>
  <si>
    <t>10/2000/EP</t>
  </si>
  <si>
    <t>L'ajuntament de Figueres demana que el TGV es comenci a soterrar al pont del Manol</t>
  </si>
  <si>
    <t>9/2000/EP</t>
  </si>
  <si>
    <t>Figueres FC</t>
  </si>
  <si>
    <t>L'ajuntament farà efectiva la compra de 45 milions en accions del Figueres en la Junta del 25 de febrer</t>
  </si>
  <si>
    <t>8/2000/EP</t>
  </si>
  <si>
    <t>Pere Cabarrocas, alcalde de Quart</t>
  </si>
  <si>
    <t>Direcció General de Carreteres de la Generalitat</t>
  </si>
  <si>
    <t>Un tràmit burocràtic obliga a fer un projecte alternatiu per a la perllongació d'Emili Grahit</t>
  </si>
  <si>
    <t>7/2000/EP</t>
  </si>
  <si>
    <t>TMG (Empresa que gestiona els transports a Girona</t>
  </si>
  <si>
    <t>L'ús dels autobusos municipals a Girona va augmentar un 7,36% el 1999</t>
  </si>
  <si>
    <t>6/2000/EP</t>
  </si>
  <si>
    <t>L'Ajuntament d'Olot vol que la Generalitat faci rebaixar a Teisa les preus del transport universitari</t>
  </si>
  <si>
    <t>5/2000/EP</t>
  </si>
  <si>
    <t>Llum verd a l'estudi que permetrà reordenar el trànsit a Salt</t>
  </si>
  <si>
    <t>4/2000/EP</t>
  </si>
  <si>
    <t>Regidor del PP a l'oposició de Figueres</t>
  </si>
  <si>
    <t>Antoni Calvo, regidor a l'oposició de Figueres</t>
  </si>
  <si>
    <t>Maria Àngels Perxas, regidora de CiU a l'oposició de Figueres</t>
  </si>
  <si>
    <t>Armengué vaticina que Fiigueres tindrà 50.000 habitants abans de 15 anys</t>
  </si>
  <si>
    <t>3/2000/EP</t>
  </si>
  <si>
    <t>2/2000/EP</t>
  </si>
  <si>
    <t>Demarcació gironina del Col·legi d'Arquitectes</t>
  </si>
  <si>
    <t>Només falta la Generalitat per completar el finançament de l'Auditori</t>
  </si>
  <si>
    <t>1/2000/EP</t>
  </si>
  <si>
    <t>2000. EL PUNT AVUI</t>
  </si>
  <si>
    <t>Joan Bagué, regidor a l'oposició de Girona</t>
  </si>
  <si>
    <t>2001. EL PUNT AVUI</t>
  </si>
  <si>
    <t>2002. EL PUNT AVUI</t>
  </si>
  <si>
    <t>2003. EL PUNT AVUI</t>
  </si>
  <si>
    <t>2004. EL PUNT AVUI</t>
  </si>
  <si>
    <t>2005. EL PUNT AVUI</t>
  </si>
  <si>
    <t>2006. EL PUNT AVUI</t>
  </si>
  <si>
    <t>2007. EL PUNT AVUI</t>
  </si>
  <si>
    <t>2008. EL PUNT AVUI</t>
  </si>
  <si>
    <t>2009. EL PUNT AVUI</t>
  </si>
  <si>
    <t>2010. EL PUNT AVUI</t>
  </si>
  <si>
    <t>2011. EL PUNT AVUI</t>
  </si>
  <si>
    <t>2012. EL PUNT AVUI</t>
  </si>
  <si>
    <t>2013. EL PUNT AVUI</t>
  </si>
  <si>
    <t>GRÀFIQUES</t>
  </si>
  <si>
    <t>Més fonts municipals</t>
  </si>
  <si>
    <t>Igualtat de fonts</t>
  </si>
  <si>
    <t>Més fonts alternatives</t>
  </si>
  <si>
    <t>No conflictivitat</t>
  </si>
  <si>
    <t>2/2001/EP</t>
  </si>
  <si>
    <t>1/2001/EP</t>
  </si>
  <si>
    <t>3/2001/EP</t>
  </si>
  <si>
    <t>4/2001/EP</t>
  </si>
  <si>
    <t>5/2001/EP</t>
  </si>
  <si>
    <t>6/2001/EP</t>
  </si>
  <si>
    <t>7/2001/EP</t>
  </si>
  <si>
    <t>8/2001/EP</t>
  </si>
  <si>
    <t>9/2001/EP</t>
  </si>
  <si>
    <t>10/2001/EP</t>
  </si>
  <si>
    <t>11/2001/EP</t>
  </si>
  <si>
    <t>12/2001/EP</t>
  </si>
  <si>
    <t>13/2001/EP</t>
  </si>
  <si>
    <t>14/2001/EP</t>
  </si>
  <si>
    <t>15/2001/EP</t>
  </si>
  <si>
    <t>16/2001/EP</t>
  </si>
  <si>
    <t>17/2001/EP</t>
  </si>
  <si>
    <t>18/2001/EP</t>
  </si>
  <si>
    <t>19/2001/EP</t>
  </si>
  <si>
    <t>20/2001/EP</t>
  </si>
  <si>
    <t>21/2001/EP</t>
  </si>
  <si>
    <t>22/2001/EP</t>
  </si>
  <si>
    <t>23/2001/EP</t>
  </si>
  <si>
    <t>24/2001/EP</t>
  </si>
  <si>
    <t>25/2001/EP</t>
  </si>
  <si>
    <t>26/2001/EP</t>
  </si>
  <si>
    <t>27/2001/EP</t>
  </si>
  <si>
    <t>28/2001/EP</t>
  </si>
  <si>
    <t>Els comerciants de Figueres insisteixen en la millora  dels carrers de l'entorn de la Rambla</t>
  </si>
  <si>
    <t>Robert Figueras, president de l'associació Comerç de Figueres</t>
  </si>
  <si>
    <t>Carles Teixidor, arquitecte municipal</t>
  </si>
  <si>
    <t>La brigada d'obres d'Olot s'instal·larà a Can Jombi a mitjan març, un any tlesprés del previst</t>
  </si>
  <si>
    <t>Grup socialista al govern d'Olot</t>
  </si>
  <si>
    <t>CiU, a l'oposició d'Olot</t>
  </si>
  <si>
    <t>CIU insisteix que les escales del parc del Migdia de Girona no són segures per als vianants</t>
  </si>
  <si>
    <t>Zoila Riera, portaveu de CiU a l'oposició de Girona</t>
  </si>
  <si>
    <t>El pavelló de Palau de Girona perdrà la meitat de seients per guanyar tres pistes més</t>
  </si>
  <si>
    <t>Ponç Feliu, regidor a l'Ajuntament de Girona</t>
  </si>
  <si>
    <t>El projecte del PP del TGV a Girona fa curt</t>
  </si>
  <si>
    <t>Robert Lluís, president del Col·legi d'Enginyers de Camins, Canals i Ponts</t>
  </si>
  <si>
    <t xml:space="preserve">L'arribada a la frontera és impossible pel 2005 i el pressupost previst es dispararà </t>
  </si>
  <si>
    <t>Jordi de Juan, diputat del PP al congrés</t>
  </si>
  <si>
    <t>La plaça de Catalunya de Girona necessita una inversió de 100 milions per consolidar Testractura</t>
  </si>
  <si>
    <t>Ramon Ceide, regidor urbanisme de Girona</t>
  </si>
  <si>
    <t>Veïns i comerciants de Girona</t>
  </si>
  <si>
    <t>L'Ajuntament de Girona dóna per impossible cobrar 892 milions d'impagats</t>
  </si>
  <si>
    <t xml:space="preserve">Els comerciants del carrer Sant Pau de Figueres tindran una reducció de l'IAE de fins al 80% </t>
  </si>
  <si>
    <t>CiU d'Olot vol ajudes per als carnissers perquè puguin superar la crisi de les "vaques bojes"</t>
  </si>
  <si>
    <t>CiU d'Olot, a l'oposició</t>
  </si>
  <si>
    <t>Armangué acusa els germans Miquel de voler moure els fils polítics i especular amb el sòl</t>
  </si>
  <si>
    <t>CiU presenta una moció sobre Santa Eugènia i Nadal anuncia que la tombarà</t>
  </si>
  <si>
    <t>Joaquim Nadal. Alcalde de Girona</t>
  </si>
  <si>
    <t>CiU alerta que la plaça Salvador Espriu de Girona té elements perillosos</t>
  </si>
  <si>
    <t>Àngel Guirado, regidor de CiU a l'oposició de Girona</t>
  </si>
  <si>
    <t>Anna Pagans, regidora de serveis públics de Girona</t>
  </si>
  <si>
    <t>Sancionen amb 8 milions el McDonald's de Figueres per haver fet el local sense permís</t>
  </si>
  <si>
    <t>Jaume Torrent, delegat d'Urbanisme a Girona</t>
  </si>
  <si>
    <t>Els municipals d'Olot imputats en causes judicials ja són el 25% de la plantilla</t>
  </si>
  <si>
    <t>Jutjats d'Olot</t>
  </si>
  <si>
    <t>Les APA de Salt diuen que la proposta de l'alcalde és un punt de partida</t>
  </si>
  <si>
    <t>Coordinadora d'APAs de Salt</t>
  </si>
  <si>
    <t>S'acaba el termini per presentar al·legacions al pla general de Salt, marcat per l'oposició als enderrocs</t>
  </si>
  <si>
    <t>Francesc Montalban, regidor d'EUiA a l'oposició de Salt</t>
  </si>
  <si>
    <t>David Corral, regidor del grup mixt</t>
  </si>
  <si>
    <t>Joan Viñas, regidor de urbanisme de Salt</t>
  </si>
  <si>
    <t>Ajornen fins al setembre l'enderroc de les cases afectades per la prolongació d'Emili Grahit fins a la Creueta</t>
  </si>
  <si>
    <t>DPTOP</t>
  </si>
  <si>
    <t>L'oposició de Figueres reclama una televisió local "despolititzada"</t>
  </si>
  <si>
    <t>Santi Vila, regidor de CiU a l'oposició de Figueres</t>
  </si>
  <si>
    <t>Antoni Calvo, regidor de GMI a l'oposició de Figueres</t>
  </si>
  <si>
    <t>Pere Prats, regidor d'ERC a l'oposició de Figueres</t>
  </si>
  <si>
    <t>L'ajuntament de Figueres ofereix una recepció a 15 nens saharauis</t>
  </si>
  <si>
    <t>La Generalitat desencalla la reonlenació deis accessos a Girona pel bani de Sant Ponç</t>
  </si>
  <si>
    <t>La Gran Via, enjardinada</t>
  </si>
  <si>
    <t>Grups de CiU i ICV a l'oposició de Girona</t>
  </si>
  <si>
    <t>Actes d'altres regions i ètnies s'integren a la programació d'una festa major de Salt marcada per la diversitat</t>
  </si>
  <si>
    <t>Enric Pallàs, regidor de Lleure de Salt</t>
  </si>
  <si>
    <t>La Generalitat es compromet a finançar la millora de la Rambla de Figueres, però no diu quant hi posarà</t>
  </si>
  <si>
    <t>Antoni Subirà, conseller d'Indústria, Comerç i Turisme</t>
  </si>
  <si>
    <t>ERC sosté que els actes d'alcaldia de Pagans no són vàlids jurídicament</t>
  </si>
  <si>
    <t>Anna Pagans, adjunta a l'alcaldia</t>
  </si>
  <si>
    <t>CiU vol més pisos i menys ciutat jardí perquè els joves no marxin de Girona</t>
  </si>
  <si>
    <t>Zoila Riera, portaveu de CiU a Girona</t>
  </si>
  <si>
    <t>Instal·len els plafons que substitueixen els cartrons pels actes de les entitats de Girona</t>
  </si>
  <si>
    <t>CiU (oposició de Girona)</t>
  </si>
  <si>
    <t>Ponç Feliu, regidor de Medi Ambient de Girona</t>
  </si>
  <si>
    <t>Enric Pallàs, regidor de Cultura de Salt</t>
  </si>
  <si>
    <t>1/2008/EP</t>
  </si>
  <si>
    <t>2/2008/EP</t>
  </si>
  <si>
    <t>3/2008/EP</t>
  </si>
  <si>
    <t>4/2008/EP</t>
  </si>
  <si>
    <t>5/2008/EP</t>
  </si>
  <si>
    <t>6/2008/EP</t>
  </si>
  <si>
    <t>7/2008/EP</t>
  </si>
  <si>
    <t>8/2008/EP</t>
  </si>
  <si>
    <t>9/2008/EP</t>
  </si>
  <si>
    <t>10/2008/EP</t>
  </si>
  <si>
    <t>11/2008/EP</t>
  </si>
  <si>
    <t>12/2008/EP</t>
  </si>
  <si>
    <t>13/2008/EP</t>
  </si>
  <si>
    <t>14/2008/EP</t>
  </si>
  <si>
    <t>15/2008/EP</t>
  </si>
  <si>
    <t>16/2008/EP</t>
  </si>
  <si>
    <t>17/2008/EP</t>
  </si>
  <si>
    <t>18/2008/EP</t>
  </si>
  <si>
    <t>19/2008/EP</t>
  </si>
  <si>
    <t>20/2008/EP</t>
  </si>
  <si>
    <t>21/2008/EP</t>
  </si>
  <si>
    <t>22/2008/EP</t>
  </si>
  <si>
    <t>23/2008/EP</t>
  </si>
  <si>
    <t>24/2008/EP</t>
  </si>
  <si>
    <t>25/2008/EP</t>
  </si>
  <si>
    <t>26/2008/EP</t>
  </si>
  <si>
    <t>27/2008/EP</t>
  </si>
  <si>
    <t>28/2008/EP</t>
  </si>
  <si>
    <t>Les associacions de veïns i comerciants de Salt reclamen més seguretat als Mossos</t>
  </si>
  <si>
    <t>Antoni Rodríguez, president de l'Associació de Veïns de la Massana</t>
  </si>
  <si>
    <t>Marta Julià, gerent de la Federació de Comerç</t>
  </si>
  <si>
    <t>Les parròquies de Blanes impulsen una campanya per conservar les ermites malmeses</t>
  </si>
  <si>
    <t>Aitor Roger, tècnic de l'Ajuntament de Blanes</t>
  </si>
  <si>
    <t>Miquel Àngel Ferrés, rector de la parròquia de Blanes</t>
  </si>
  <si>
    <t>Anul·len una trentena de places de pàrquing al carrer Migdia de Girona en recuperar la doble circulació</t>
  </si>
  <si>
    <t>Reclamen que no es tornin a moure les pedres del Pont del Dimoni de Girona</t>
  </si>
  <si>
    <t>El primer tram de la variant del tren a Figueres que farà Foment no arribarà fins a la futura estació</t>
  </si>
  <si>
    <t>Ministeri de Foment</t>
  </si>
  <si>
    <t>Institucions gironines i el Patronat Catalunya Món acorden projectar les comarques fora d’Europa</t>
  </si>
  <si>
    <t>Maria do Carmo Marquès dosecretària del Patronat Catalunya al Món</t>
  </si>
  <si>
    <t>Anna Maria Geli, rectora de la UdG</t>
  </si>
  <si>
    <t>Els manaies de Girona lliuren el Penó a Masferrer enmig de la pluja</t>
  </si>
  <si>
    <t>Manaies</t>
  </si>
  <si>
    <t>El ple aprova la pista i el pavelló per 6 milions, una inversió mai vista a Olot</t>
  </si>
  <si>
    <t>Joaquim Monturiol, regidor d'Esports d'Olot</t>
  </si>
  <si>
    <t>Fina Soler, regidora d'Hisenda de l'ajuntament d'Olot</t>
  </si>
  <si>
    <t>Joaquim de Trincheria, regidor a l'oposició d'Olot</t>
  </si>
  <si>
    <t>Margarida Verdaguer, regidora a l'oposició d'Olot</t>
  </si>
  <si>
    <t>Josep Maria Corominas, regidor a l'oposició d'Olot</t>
  </si>
  <si>
    <t>ERC de Figueres presenta el recurs de reposició pel pressupost municipal</t>
  </si>
  <si>
    <t>ERC de Figueres a l'oposició</t>
  </si>
  <si>
    <t>L’Ajuntament de Girona rep 114 projectes per participar en la 53a edició de l’exposició de flors</t>
  </si>
  <si>
    <t>Isabel Salamaña, regidora del Barri Vell de Girona</t>
  </si>
  <si>
    <t>Anna Pagans, alcaldessa de Girona</t>
  </si>
  <si>
    <t>Maria Cobarsí, representant dels amics de les flors</t>
  </si>
  <si>
    <t>Maria Àngels Artigues, directora de l'escola d'art floral</t>
  </si>
  <si>
    <t>Aigua de pou en temps de sequera</t>
  </si>
  <si>
    <t>Organitzadors de "Temps de Flors"</t>
  </si>
  <si>
    <t>Girona multa amb 30.000 euros l’amo d’un despatx que llogava com a pis</t>
  </si>
  <si>
    <t>Ferran Nogué, propietari d'un immoble afectat</t>
  </si>
  <si>
    <t>Joan Pluma, regidor d'urbanisme de Girona</t>
  </si>
  <si>
    <t>Armengué anima als figuerencs a pensar "com una ciutat capital"</t>
  </si>
  <si>
    <t>Joan Armengué, exalcade de Figueres</t>
  </si>
  <si>
    <t>La meitat de les places d’aparcament de Girona són gratuïtes, però lluny del centre</t>
  </si>
  <si>
    <t>L’oferta de places de moto supera les 3.000</t>
  </si>
  <si>
    <t>Isabel Salamaña, regidora de mobilitat de l'ajuntament de Girona</t>
  </si>
  <si>
    <t>Santa Clotilde i el Museu del Mar de Lloret reben 28.000 visitants</t>
  </si>
  <si>
    <t>Ajuntament de Lloret</t>
  </si>
  <si>
    <t>La crisi econòmica fa estralls a Salt i el 30% dels habitants al sector centre estan a l’atur, el doble que el 2007</t>
  </si>
  <si>
    <t>Iolanda Pineda, alcaldessa de Salt</t>
  </si>
  <si>
    <t xml:space="preserve">CiU torna a carregar contra la nova plaça del Roser d'Olot </t>
  </si>
  <si>
    <t>Josep Maria Corominas, regidor de Ciu a l'oposició d'Olot</t>
  </si>
  <si>
    <t>L'ajuntament d'Olot continua adquirint terrenys del Montsacopa</t>
  </si>
  <si>
    <t>Nova junta del Barri de la Presó de Figueres</t>
  </si>
  <si>
    <t>Maria Assumpció Cros, presidenta de l'associació de veïns del barri de la presó de Figueres</t>
  </si>
  <si>
    <t>Girona rep 529.000 euros del govern per les places d’escola bressol</t>
  </si>
  <si>
    <t>Núria Terés, regidora d'Educació de Girona</t>
  </si>
  <si>
    <t>Comencen els treballs d’enderroc de l’estructura de l’antic mercat de Santa Eugènia de Girona</t>
  </si>
  <si>
    <t>Salt comença les actuacions del pla especial del barri vell sis anys després d’aprovar-lo</t>
  </si>
  <si>
    <t>Els carrers d’Olot només tenen una dotzena de noms de dona i, per contra, més de 150 d’homes</t>
  </si>
  <si>
    <t>Llum Adell, regidora a l'oposició d'Olot</t>
  </si>
  <si>
    <t>Anna Torrent, regidora de Cultura d'Olot</t>
  </si>
  <si>
    <t>El PSC de Lloret vol que es crei el Síndic de Greuges municipal</t>
  </si>
  <si>
    <t>PSC de Lloret</t>
  </si>
  <si>
    <t>Inauguren la font del parc de la Mina Cristal·lina de Blanes</t>
  </si>
  <si>
    <t>Celestino Lillo, regidor de Medi Ambient de Blanes</t>
  </si>
  <si>
    <t>Recullen la deixalla acumulada per la vaga, però fins dijous no es restablirà la normalitat</t>
  </si>
  <si>
    <t>Empresa Sufi de recollida d'escombraries</t>
  </si>
  <si>
    <t>Quim Cufí, conseller de Medi Ambient del Consell Comarcal del Gironès</t>
  </si>
  <si>
    <t>Santi Vila, alcalde de Figueres</t>
  </si>
  <si>
    <t>Josep Trias, alcalde de Blanes</t>
  </si>
  <si>
    <t>PSC de Blanes, a l'oposició</t>
  </si>
  <si>
    <t>Enric Pardo, regidor de Medi Ambient de Girona</t>
  </si>
  <si>
    <t>1/2002/EP</t>
  </si>
  <si>
    <t>2/2002/EP</t>
  </si>
  <si>
    <t>3/2002/EP</t>
  </si>
  <si>
    <t>4/2002/EP</t>
  </si>
  <si>
    <t>5/2002/EP</t>
  </si>
  <si>
    <t>6/2002/EP</t>
  </si>
  <si>
    <t>7/2002/EP</t>
  </si>
  <si>
    <t>8/2002/EP</t>
  </si>
  <si>
    <t>9/2002/EP</t>
  </si>
  <si>
    <t>10/2002/EP</t>
  </si>
  <si>
    <t>11/2002/EP</t>
  </si>
  <si>
    <t>12/2002/EP</t>
  </si>
  <si>
    <t>13/2002/EP</t>
  </si>
  <si>
    <t>14/2002/EP</t>
  </si>
  <si>
    <t>15/2002/EP</t>
  </si>
  <si>
    <t>16/2002/EP</t>
  </si>
  <si>
    <t>17/2002/EP</t>
  </si>
  <si>
    <t>18/2002/EP</t>
  </si>
  <si>
    <t>19/2002/EP</t>
  </si>
  <si>
    <t>20/2002/EP</t>
  </si>
  <si>
    <t>22/2002/EP</t>
  </si>
  <si>
    <t>21/2002/EP</t>
  </si>
  <si>
    <t>23/2002/EP</t>
  </si>
  <si>
    <t>24/2002/EP</t>
  </si>
  <si>
    <t>25/2002/EP</t>
  </si>
  <si>
    <t>26/2002/EP</t>
  </si>
  <si>
    <t>27/2002/EP</t>
  </si>
  <si>
    <t>28/2002/EP</t>
  </si>
  <si>
    <t>El concert de KOP deixa pintades a la zona de La Mirona i els veïns s'indignen</t>
  </si>
  <si>
    <t>Amo de l'empresa Autocars Roca</t>
  </si>
  <si>
    <t>Luis Santaengracia, president dels propitaris del polígon La Mirona</t>
  </si>
  <si>
    <t>Creen una nova ordenança per regular la publicitat de tot tipus a la ciutat de Girona</t>
  </si>
  <si>
    <t>Isabel Salamaña, regidora de Coordinació Territorial de Girona</t>
  </si>
  <si>
    <t>Grup ERC a l'ajuntament de Girona, a l'oposició</t>
  </si>
  <si>
    <t>Grup de CiU a l'ajuntament de Girona, a l'oposició</t>
  </si>
  <si>
    <t>La Coordinadora d'Entitats Juvenils de Girona presenta un projecte per fer de la Marfà el seu centre d'activitats</t>
  </si>
  <si>
    <t>Coordinadora d'Entitats Juvenils de Girona</t>
  </si>
  <si>
    <t>De Trincheria demana que els regidors d'Olot retirin el suport al maulet acusat de les amenaces al PP</t>
  </si>
  <si>
    <t>Joaquim de Trincheria, regidor del PP a Olot, a l'oposició</t>
  </si>
  <si>
    <t>El nombre de places per fer activitats d'estiu a Girona augmenta un 25%</t>
  </si>
  <si>
    <t>Álex Sáez, regidor de Joventut de Girona</t>
  </si>
  <si>
    <t>Pia Bosch, regidora de Serveis Socials de Girona</t>
  </si>
  <si>
    <t>Blanes impulsará un consorci per potenciar la restaurado ecològica del darrer tram del riu Tordera</t>
  </si>
  <si>
    <t>Argemir González, regidor d'EUiA a Blanes, a l'oposició</t>
  </si>
  <si>
    <t>Joan Puig, regidor d'Erc a l'oposició de Blanes</t>
  </si>
  <si>
    <t>Un canvi de límits municipals permet que una casa deixi d'estar partida entre Girona i Quart</t>
  </si>
  <si>
    <t>Tècnics de l'Ajuntament de Girona</t>
  </si>
  <si>
    <t>Amèlia Barbero, regidora de règim interior de Girona</t>
  </si>
  <si>
    <t>El convent de Sant Daniel s'obrirà quatre hores al dia pel Girona, Temps de Flors</t>
  </si>
  <si>
    <t>David Vivó, regidor del Barri Vell de Girona</t>
  </si>
  <si>
    <t>El DE de Girona ha trobat feina a 416 persones amb dificultats per aconseguir-ne</t>
  </si>
  <si>
    <t>Els marxants aplaudeixen la proposta de CiU de traslladar el mercat de Girona al parc Central però Pagans diu que és inviable</t>
  </si>
  <si>
    <t>Francesc Gázquez, president dels Marxants de Girona</t>
  </si>
  <si>
    <t>El PP de Figueres es defineix ein contra del centre d'acollida al local de la Creu Roja</t>
  </si>
  <si>
    <t>PP de Figueres, a l'oposició</t>
  </si>
  <si>
    <t>L'Ajuntament admet que un camió de recollida selectiva va fer caure la branca de la Rambla de Girona</t>
  </si>
  <si>
    <t>Isabel Salamaña, regidora de Mobilitat de Girona</t>
  </si>
  <si>
    <t>Rebuig a un castell de Figueres militaritzat</t>
  </si>
  <si>
    <t>Josep Maria Bonet, portaveu d'Empordanesos per la Pau</t>
  </si>
  <si>
    <t>Els txrtigueis de l'Eíxample de Girona priorïtzen els pàrquings subteiranís a la reforma del barri</t>
  </si>
  <si>
    <t>Comerciants de la Zona de l'Eixample</t>
  </si>
  <si>
    <t>Carles Falcó, president de l'Associació de Comerciants del Carrer Migdia</t>
  </si>
  <si>
    <t>Isabel Salamaña, regidora de mobilitat de Girona</t>
  </si>
  <si>
    <t>El Pont Major tindrà una guarderia a finals d'any</t>
  </si>
  <si>
    <t>campanya veïnal per recuperar la piscina campanya veïnal per recuperar la piscina</t>
  </si>
  <si>
    <t>Santi Vila., regidor de CiU a l'oposició de Figueres</t>
  </si>
  <si>
    <t>Francesc Canet, regidor d'ERC a l'oposició de Figueres</t>
  </si>
  <si>
    <t>Grup Municipal Independent, a l'oposició de Figueres</t>
  </si>
  <si>
    <t xml:space="preserve">L'alcaldessa de Uoret critica que no s'esperi a posar en marxa en penode de proves la dessalinitzadora de Blanes </t>
  </si>
  <si>
    <t xml:space="preserve">Lucía Echegoyen, alcaldessa de Lloret </t>
  </si>
  <si>
    <t>B PP d'Olot exigeix que es reli un homenatge als últims agents de la Guàrdia Civil de la caserna local</t>
  </si>
  <si>
    <t>CiU d'Olot obre una oficina d'informació sobre el pla general</t>
  </si>
  <si>
    <t>L'exposició del mil·lenari de Lloret ha rebut 6.000 visitants</t>
  </si>
  <si>
    <t>ERC acusa EUiA de defensar els rics en les obres del centre de Blanes</t>
  </si>
  <si>
    <t>Joan Puig, regidor d'Hisenda de Blanes</t>
  </si>
  <si>
    <t>Col·locaran el monument ala plaça Lluís Companys de Figueres abans d'urbanitzar-la</t>
  </si>
  <si>
    <t>Pere Prats, portaveu d'ERC a Figueres, a l'oposició</t>
  </si>
  <si>
    <t>Medi Ambient inspecciona la Nestlé arran d'una queixa d'un ciutadà sobre contaminació atmosfèrica</t>
  </si>
  <si>
    <t>Francesc Ferrer, diputat d'ERC al Parlament</t>
  </si>
  <si>
    <t>Empresa Nestlé</t>
  </si>
  <si>
    <t>ERC diu que l'Ajuntament no té ni idea de què fer amb l'oci nocturn a Girona</t>
  </si>
  <si>
    <t>Santi Niell, regidor d'ERC a Girona, a l'oposició</t>
  </si>
  <si>
    <t>Tornen a fer un curs per formar dependentes a Girona perquè en continuen faltant</t>
  </si>
  <si>
    <t>Eloi Prat, president de la Federació de Comerç Local</t>
  </si>
  <si>
    <t>L'ajuntament de Blanes no obligarà a traslladar el mercat del passeig de Dintre</t>
  </si>
  <si>
    <t>Susanna Solà, regidora de Governació de Blanes</t>
  </si>
  <si>
    <t>Marxants de Blanes</t>
  </si>
  <si>
    <t>Sacrest també demana més professorat per a l'escola d'idiomes d'Olot</t>
  </si>
  <si>
    <t>Obren el concurs per reformar la piscina descoberta de Figueres</t>
  </si>
  <si>
    <t>Plataforma Mou-te en Bici</t>
  </si>
  <si>
    <t>Policia Local de Girona</t>
  </si>
  <si>
    <t>1/2003/EP</t>
  </si>
  <si>
    <t>2/2003/EP</t>
  </si>
  <si>
    <t>3/2003/EP</t>
  </si>
  <si>
    <t>4/2003/EP</t>
  </si>
  <si>
    <t>5/2003/EP</t>
  </si>
  <si>
    <t>6/2003/EP</t>
  </si>
  <si>
    <t>7/2003/EP</t>
  </si>
  <si>
    <t>8/2003/EP</t>
  </si>
  <si>
    <t>9/2003/EP</t>
  </si>
  <si>
    <t>10/2003/EP</t>
  </si>
  <si>
    <t>11/2003/EP</t>
  </si>
  <si>
    <t>12/2003/EP</t>
  </si>
  <si>
    <t>13/2003/EP</t>
  </si>
  <si>
    <t>14/2003/EP</t>
  </si>
  <si>
    <t>15/2003/EP</t>
  </si>
  <si>
    <t>16/2003/EP</t>
  </si>
  <si>
    <t>17/2003/EP</t>
  </si>
  <si>
    <t>18/2003/EP</t>
  </si>
  <si>
    <t>19/2003/EP</t>
  </si>
  <si>
    <t>20/2003/EP</t>
  </si>
  <si>
    <t>21/2003/EP</t>
  </si>
  <si>
    <t>22/2003/EP</t>
  </si>
  <si>
    <t>23/2003/EP</t>
  </si>
  <si>
    <t>24/2003/EP</t>
  </si>
  <si>
    <t>25/2003/EP</t>
  </si>
  <si>
    <t>26/2003/EP</t>
  </si>
  <si>
    <t>27/2003/EP</t>
  </si>
  <si>
    <t>28/2003/EP</t>
  </si>
  <si>
    <t>No hi ha problemes de demanda a la nova residència de Mifas a Girona, segons Rigau</t>
  </si>
  <si>
    <t>Irene Rigau, consellera de Benestar i Família de la Generalitat</t>
  </si>
  <si>
    <t>Prop de 400 persones han participat en quatre mesos en el pla local de formació dimmigrants de Salt</t>
  </si>
  <si>
    <t>Sebas Parra, responsable del Pla Local de Formació</t>
  </si>
  <si>
    <t>Recullen firmes a Sant Narcís per demanar que sincrementi la seguretat i la neteja als carrers</t>
  </si>
  <si>
    <t>Promotors de la campanya de recollida de firmes</t>
  </si>
  <si>
    <t>Álex Sáez, regidor de Sant Narcís a Girona</t>
  </si>
  <si>
    <t>Estudien remodelar la plaça de la Solidaritat de Blanes perquè el sortidor no funciona</t>
  </si>
  <si>
    <t>Ajuntament de Blanes</t>
  </si>
  <si>
    <t>Neix una plataforma ciutadana a Lloret per lluitar contra el creixement urbanístic dels darrers anys</t>
  </si>
  <si>
    <t>Jordi Draper, membre de la nova plataforma</t>
  </si>
  <si>
    <t>El PP de Figueres es reuneix amb marxants per tractar la possibilitat de cobrir la plaça de Catalunya</t>
  </si>
  <si>
    <t>Joan Casas, portaveu del PP a Figueres, a l'oposició</t>
  </si>
  <si>
    <t>Lloret demana que es reforci la plantilla de la Policía Nacional a lestiu</t>
  </si>
  <si>
    <t>Lucía Echegoyen, alcaldessa accidental de Lloret</t>
  </si>
  <si>
    <t>El nou cartipàs dOlot potencia la gestió mediambiental i les polítiques de foment de la convivència</t>
  </si>
  <si>
    <t>Les relacions entre el PSC i ERC s'enverinen dos dies després del pacte a la Diputació</t>
  </si>
  <si>
    <t>Marina Geli, presidenta del PSC a Girona</t>
  </si>
  <si>
    <t>Regidors d'ERC a l'Ajuntament de Girona, a l''oposició</t>
  </si>
  <si>
    <t>Jaume Sitjà, president de la regional d'ERC a Girona</t>
  </si>
  <si>
    <t>La reurbanització del carrer Caldes de Montbui provoca canvis de circulació</t>
  </si>
  <si>
    <t>Xavier Crespo es converteix en el segon alcalde més ben pagat de la demarcació després dAnna Pagans</t>
  </si>
  <si>
    <t>Xavier Crespo, alcalde de Lloret</t>
  </si>
  <si>
    <t>Lucía Echegoyen, regidora del PSC a Lloret, a l'oposició</t>
  </si>
  <si>
    <t>Joquim Teixidor, portaveiu del PP</t>
  </si>
  <si>
    <t>L'alcalde de Blanes reconeix que les obres de la ciutat esportiva van endarrerides</t>
  </si>
  <si>
    <t>Josep Marigó, alcalde de Blanes</t>
  </si>
  <si>
    <t>Argemir González, regidor d'obres de Blanes</t>
  </si>
  <si>
    <t>Ramon Ramos, regidor de CiU a Blanes i exalcalde</t>
  </si>
  <si>
    <t>SOS Lloret demana ajut als veïns per posar fi als problemes urbanístics</t>
  </si>
  <si>
    <t>Plataforma SOS Lloret</t>
  </si>
  <si>
    <t>El col·lectiu de senegalesos d'Olot celebra la primera jornada cultural per afavorir la seva integració</t>
  </si>
  <si>
    <t>Abas Ndiour, ambaixador del Senegal a Espanya</t>
  </si>
  <si>
    <t>Aichitou Niang, Ministra de la Família del Senegal</t>
  </si>
  <si>
    <t>Massaba Nyang, portaveu de l'Associació de Senegalesos d'Olot</t>
  </si>
  <si>
    <t>Converteixen dos carrers de Girona en vials d'un sol sentit de circulació</t>
  </si>
  <si>
    <t>Lantic cinema Ultònia de Girona ja és història</t>
  </si>
  <si>
    <t>Trasllat de la polèmica antena del costat de les Escolàpies</t>
  </si>
  <si>
    <t>La Rambla de Figueres sinaugurarà diumenge i es repartiran 300 tisores perquè els ciutadans tallin la cinta</t>
  </si>
  <si>
    <t>Hipercor «apadrina» els actes infantils de les Fires de Sant Narcís de Girona i saugmenta el nombre dactivitats</t>
  </si>
  <si>
    <t>Álex Sáez, regidor de Cultura de Girona</t>
  </si>
  <si>
    <t>Joan Lladó, director d'Hipercor</t>
  </si>
  <si>
    <t>SOS Lloret reclama una moratòria urbanística que impedeixi edificar a tot el poble</t>
  </si>
  <si>
    <t>Jordi Draper, i Jordi Palaudelmàs, portaveus de la plataforma, SOS Lloret</t>
  </si>
  <si>
    <t>L'ajuntament de Lloret obre un expedient per tancar un bar que incompleix lhorari</t>
  </si>
  <si>
    <t>La neteja al sector Figueres oest no ha acabat i ja shan recollit 200 tones</t>
  </si>
  <si>
    <t>Anul·len la parada de la tarda del bus en un barri de Girona perquè no passa pels cotxes mal aparcats</t>
  </si>
  <si>
    <t>Isabel Salamaña, regidora de mobilitat de l'Ajuntament de Girona</t>
  </si>
  <si>
    <t>El consorci del castell de Figueres arrenca sense pressupost ni actuacions a curt termini</t>
  </si>
  <si>
    <t>Jorge Hevia, Director General de Relacions Institucionals de la Defensa</t>
  </si>
  <si>
    <t>Carles Llorens, delegat de la Generalitat a Girona</t>
  </si>
  <si>
    <t>Moratòria en la construcció en els barris més poblats de Salt</t>
  </si>
  <si>
    <t>Joan Boada, regidor d'Urbanisme de Salt</t>
  </si>
  <si>
    <t>LAjuntament de Blanes decideix actualitzar cada dia el web municipal</t>
  </si>
  <si>
    <t>Josep Valls, tinent d'alcalde de Blanes</t>
  </si>
  <si>
    <t>El RACC recomana convertir el carrer</t>
  </si>
  <si>
    <t>RACC</t>
  </si>
  <si>
    <t>La biblioteca Marià Vayreda, d’Olot, posa en marxa un club de lectura</t>
  </si>
  <si>
    <t>Biblioteca Marià Vayreda d'Olot</t>
  </si>
  <si>
    <t>1/2004/EP</t>
  </si>
  <si>
    <t>2/2004/EP</t>
  </si>
  <si>
    <t>3/2004/EP</t>
  </si>
  <si>
    <t>4/2004/EP</t>
  </si>
  <si>
    <t>5/2004/EP</t>
  </si>
  <si>
    <t>6/2004/EP</t>
  </si>
  <si>
    <t>7/2004/EP</t>
  </si>
  <si>
    <t>11/2004/EP</t>
  </si>
  <si>
    <t>9/2004/EP</t>
  </si>
  <si>
    <t>8/2004/EP</t>
  </si>
  <si>
    <t>12/2004/EP</t>
  </si>
  <si>
    <t>13/2004/EP</t>
  </si>
  <si>
    <t>14/2004/EP</t>
  </si>
  <si>
    <t>15/2004/EP</t>
  </si>
  <si>
    <t>16/2004/EP</t>
  </si>
  <si>
    <t>17/2004/EP</t>
  </si>
  <si>
    <t>18/2004/EP</t>
  </si>
  <si>
    <t>19/2004/EP</t>
  </si>
  <si>
    <t>20/2004/EP</t>
  </si>
  <si>
    <t>22/2004/EP</t>
  </si>
  <si>
    <t>21/2004/EP</t>
  </si>
  <si>
    <t>25/2004/EP</t>
  </si>
  <si>
    <t>23/2004/EP</t>
  </si>
  <si>
    <t>24/2004/EP</t>
  </si>
  <si>
    <t>26/2004/EP</t>
  </si>
  <si>
    <t>27/2004/EP</t>
  </si>
  <si>
    <t>28/2004/EP</t>
  </si>
  <si>
    <t>La pirotècnia descarta un error en el dispositiu i eludeix responsabilitats en laccident de Blanes</t>
  </si>
  <si>
    <t>Manel del Rosal, director comercial de la pirotècnia Turis</t>
  </si>
  <si>
    <t>Hospital Vall d'Hebron</t>
  </si>
  <si>
    <t>Estat, Generalitat i Ajuntament concretaran al setembre el calendari del pas del TGV per Girona</t>
  </si>
  <si>
    <t>Víctor Morlán, secretari d'Estat d'Infraestructures</t>
  </si>
  <si>
    <t>Girona enllesteix uns reglaments que han de servir per regular i estimular la participació dels ciutadans</t>
  </si>
  <si>
    <t>Francesc Ferrer, tinent d'alcalde de Girona</t>
  </si>
  <si>
    <t>ERC i CiU de Figueres veuen difícil donar suport als plantejaments econòmics de l'equip de govern per falta «de confiança»</t>
  </si>
  <si>
    <t xml:space="preserve">Antoni Calvó, regidor de CiU a l'oposició </t>
  </si>
  <si>
    <t>El retard en les obres a la piscina de Salt impedeix obrir-la el dia previst</t>
  </si>
  <si>
    <t>Els hotelers sindignen i recorden a Tura que la policia pot actuar contra el «turisme de borratxera»</t>
  </si>
  <si>
    <t>Antoni Escudero, president de la Federació d'Hosteleria de Girona</t>
  </si>
  <si>
    <t>Enric Dotras, president de l'Associació de Turisme de Lloret</t>
  </si>
  <si>
    <t>Ramon Ramos, president del Patronat de Turisme de Girona</t>
  </si>
  <si>
    <t xml:space="preserve">Josep Lluís Pérez, president de l'Associació d'Empresaris d'Hosteleria Recreativa, Lúdica i Musical de Girona </t>
  </si>
  <si>
    <t>Salt inicia les obres del pàrquing provisional del nou hospital, que tindrà unes sis-centes places</t>
  </si>
  <si>
    <t>Les obres del Casino Menestral de Figueres deixen sense accés cinc comerços durant tres dies</t>
  </si>
  <si>
    <t>Comerciants del centre de Figueres</t>
  </si>
  <si>
    <t>Marta Subirós, presidenta del Casino Menestral de Figueres</t>
  </si>
  <si>
    <t>Reformes al centre sociosanitari de Lloret per valor de 120.000 euros</t>
  </si>
  <si>
    <t>Romà Codina, regidor de Benestar i Família de Lloret</t>
  </si>
  <si>
    <t>Torramadé diu que en immigració és millor actuar que no parlar</t>
  </si>
  <si>
    <t>La Policia Local de Girona incorpora 4 caporals i 11 agents</t>
  </si>
  <si>
    <t>Salt vol accelerar el desenvolupament del Mas Marrcoc</t>
  </si>
  <si>
    <t>La Mostra del Vi de Figueres supera les 4.000 copes venudes</t>
  </si>
  <si>
    <t>Joan Costa, secretari del Consell Regulador de la Denominació d'Origen Empordà</t>
  </si>
  <si>
    <t>Els antics jutjats de Figueres es convertiran en el tercer edifici municipal</t>
  </si>
  <si>
    <t>El Salt d’«Abans» es recull en un col·leccionable als quioscos des d’aquesta setmana</t>
  </si>
  <si>
    <t>El ple de Salt acorda incrementar un 50 per cent l’IBI dels habitatges desocupats per potenciar-ne el lloguer</t>
  </si>
  <si>
    <t>Ple de l'ajuntament de Salt</t>
  </si>
  <si>
    <t>Adverteixen als 13.175 motoristes de Girona que a partir de gener no podran aparcar sobre la vorera</t>
  </si>
  <si>
    <t>Rafel Mas, regidor de Seguretat Ciutadana de Girona</t>
  </si>
  <si>
    <t>Josep Palouzié, cap de la Policia Local de Girona</t>
  </si>
  <si>
    <t>CiU de Blanes convoca les entitats per parlar del futur de la ciutat esportiva</t>
  </si>
  <si>
    <t>Ramon Ramos, portaveu de CiU a l'oposició de Blanes</t>
  </si>
  <si>
    <t>CiU i el PP critiquen la puja d’impostos a Figueres i reclamen més contenció de la despesa</t>
  </si>
  <si>
    <t>´2</t>
  </si>
  <si>
    <t>Joan Casas, regidor del PP a l'oposició de Figueres</t>
  </si>
  <si>
    <t>Adopten mesures per protegir el bus urbà de Figueres quan passa pel barri de la comunitat gitana</t>
  </si>
  <si>
    <t>Un centenar de persones acudiran al sopar solidari contra la violència domèstica</t>
  </si>
  <si>
    <t>Joan Balada, regidor responsable de FISERSA a Figueres</t>
  </si>
  <si>
    <t>Associació Gironina d'Empresàries</t>
  </si>
  <si>
    <t>La comissió que ha de definir el pas del TGV a Girona ni s’ha reunit ni se sap quan ho farà</t>
  </si>
  <si>
    <t>Joan Pluma, regidor d'Urbanisme de Girona</t>
  </si>
  <si>
    <t>L’Ajuntament d’Olot pintarà els espais públics amb una pintura que impedeix enganxar cartells</t>
  </si>
  <si>
    <t>Toni Bach, regidor de Medi Ambient d'Olot</t>
  </si>
  <si>
    <t>Engeguen la redacció del reivindicat pla que ha de definir els usos de les hortes de Santa Eugènia de Girona</t>
  </si>
  <si>
    <t>CiU recorre a les actes del ple per demostrar que és ERC qui divaga sobre el pàrquing d’Emili Grahit de Girona</t>
  </si>
  <si>
    <t>Zoila Riera, portaveu de CiU a Girona, a l'oposició</t>
  </si>
  <si>
    <t>El govern de Figueres proposa un pressupost de 30 milions per al 2005 amb un superàvit de més d’un milió</t>
  </si>
  <si>
    <t>SOS Lloret busca el suport dels hotelers perquè els boscos de Montbarbat entrin al PEIN</t>
  </si>
  <si>
    <t>Josep Lluís Puy, cap de Protecció Civil a Girona</t>
  </si>
  <si>
    <t>1/2005/EP</t>
  </si>
  <si>
    <t>2/2005/EP</t>
  </si>
  <si>
    <t>3/2005/EP</t>
  </si>
  <si>
    <t>4/2005/EP</t>
  </si>
  <si>
    <t>6/2005/EP</t>
  </si>
  <si>
    <t>5/2005/EP</t>
  </si>
  <si>
    <t>7/2005/EP</t>
  </si>
  <si>
    <t>8/2005/EP</t>
  </si>
  <si>
    <t>9/2005/EP</t>
  </si>
  <si>
    <t>10/2005/EP</t>
  </si>
  <si>
    <t>11/2005/EP</t>
  </si>
  <si>
    <t>12/2005/EP</t>
  </si>
  <si>
    <t>13/2005/EP</t>
  </si>
  <si>
    <t>14/2005/EP</t>
  </si>
  <si>
    <t>15/2005/EP</t>
  </si>
  <si>
    <t>16/2005/EP</t>
  </si>
  <si>
    <t>17/2005/EP</t>
  </si>
  <si>
    <t>18/2005/EP</t>
  </si>
  <si>
    <t>19/2005/EP</t>
  </si>
  <si>
    <t>20/2005/EP</t>
  </si>
  <si>
    <t>21/2005/EP</t>
  </si>
  <si>
    <t>22/2005/EP</t>
  </si>
  <si>
    <t>23/2005/EP</t>
  </si>
  <si>
    <t>24/2005/EP</t>
  </si>
  <si>
    <t>25/2005/EP</t>
  </si>
  <si>
    <t>26/2005/EP</t>
  </si>
  <si>
    <t>27/2005/EP</t>
  </si>
  <si>
    <t>28/2005/EP</t>
  </si>
  <si>
    <t>10/2004/EP</t>
  </si>
  <si>
    <t>Canvis de senyalització de l’avinguda Reis Catòlics d’Olot per evitar els col·lapses de trànsit</t>
  </si>
  <si>
    <t>Editen les conferències de l’Aula d’Humanitats sobre «Art i ciutat» i «Creativitat»</t>
  </si>
  <si>
    <t>El PP demana el suport del ple de Girona per la cadidatura de Madrid 2012</t>
  </si>
  <si>
    <t>PP a Girona, a l'oposició</t>
  </si>
  <si>
    <t>Inicien a Olot la campanya de recollida d’arbres de Nadal</t>
  </si>
  <si>
    <t>La recuperació de l’Edison de Figueres continua encallada catorze mesos després de rebutjar-se un avantprojecte de reforma</t>
  </si>
  <si>
    <t>Antoni Escudero, propietari de la Sala Edison</t>
  </si>
  <si>
    <t>Elaboren un pla local de joventut a Figueres amb set àmbits d’actuació</t>
  </si>
  <si>
    <t>Jesús Quiroga, regidor de Joventut de Figueres</t>
  </si>
  <si>
    <t>L’entorn de l’antic Santa Caterina de Girona serà d’ús preferent per a vianants un cop remodelat</t>
  </si>
  <si>
    <t>CiU acusa el PSC de Girona d’amagar un any i mig la desviació del pressupost de l’auditori perquè hi havia eleccions</t>
  </si>
  <si>
    <t>A Figueres s’urbanitzaran aquest any mig milió de metres quadrats i la meitat seran sòl públic</t>
  </si>
  <si>
    <t>Armengué diu que en la qüestió de la presó es buscarà consens municipal</t>
  </si>
  <si>
    <t>La policia dOlot confisca les bicicletes que no duen llum als ciutadans dorigen xinès</t>
  </si>
  <si>
    <t>Maria Costa, regidora de Convivència d'Olot</t>
  </si>
  <si>
    <t>La grua municipal de Figueres està avariada i no hi ha cap alternativa per treure els vehicles mal aparcats</t>
  </si>
  <si>
    <t>Pere Caselles, regidor responsable de la Guàrdia Urbana de Figueres</t>
  </si>
  <si>
    <t>Ciutadà de Figueres</t>
  </si>
  <si>
    <t>Els comerciants de Blanes Centre volen prioritzar els vianants en més carrers</t>
  </si>
  <si>
    <t>Lluís Amat, president de l'Associació de Botiguers de Blanes Centre</t>
  </si>
  <si>
    <t>CiU exigeix la retirada de la nova ordenança que prohibeix aparcar motos a les voreres de Girona</t>
  </si>
  <si>
    <t>Joan Bosch, regidor de CiU a l'oposició de Girona</t>
  </si>
  <si>
    <t>El defensor del ciutadà demanarà canviar el pla de l’avinguda Nova Estació de Figueres</t>
  </si>
  <si>
    <t>Plataforma d'afectats de l'Avinguda Nova Estació de Figueres</t>
  </si>
  <si>
    <t>Eduard Puig, defensor del ciutadà de l'Ajuntament de Figueres</t>
  </si>
  <si>
    <t>Sa Palomera es fa petita</t>
  </si>
  <si>
    <t>Ciutadans de Blanes</t>
  </si>
  <si>
    <t>Jordi Coll, enginyer responsable de la reparació de la roca Sa Palomera</t>
  </si>
  <si>
    <t>Girona reparteix 261 nous contenidors de recollida de paper i envasos a l’Eixample i el Güell</t>
  </si>
  <si>
    <t>Enric Pardo, regidor de Sostenibilitat de Girona</t>
  </si>
  <si>
    <t>L’Ajuntament de Figueres comprarà una altra grua i farà un nou dipòsit de vehicles</t>
  </si>
  <si>
    <t>Joan Balada, regidor responsable de FISERSA de Figueres</t>
  </si>
  <si>
    <t>Salt reclama un transport públic amb més freqüència de pas, una línia de circumval·lació i més parades</t>
  </si>
  <si>
    <t>CiU de Blanes diu que el carril bus a la rambla Joaquim Ruyra és un «fracàs»</t>
  </si>
  <si>
    <t>Estudien instal·lar el nou casino de Lloret de Mar a cala Banys o al Gran Palace</t>
  </si>
  <si>
    <t>Eduard Coloma, regidor d'ERC, a l'oposició</t>
  </si>
  <si>
    <t>CiU demana fer més contenidors soterrats a Girona però l'Ajuntament ho descarta</t>
  </si>
  <si>
    <t>La programació de les Fires creix en nombre d’activitats i supera les 300</t>
  </si>
  <si>
    <t>Ignasi Thió, regidor de Difusió Cultural</t>
  </si>
  <si>
    <t>L’alcalde de Lloret diu que la Generalitat no impulsa la gastronomia de Girona</t>
  </si>
  <si>
    <t>Huguet es compromet a finançar la nova plaça del mercat d'Olot</t>
  </si>
  <si>
    <t>Josep Huguet, Conseller de Comerç, Consum i Turisme de la Generalitat</t>
  </si>
  <si>
    <t>Lloret guanya prop de 5.000 metres quadrats de zona verda per un error en els plànols de l’Ajuntament</t>
  </si>
  <si>
    <t>Josep Teixidor, regidor d'Obres de Lloret</t>
  </si>
  <si>
    <t>Salt tallarà el passeig dels Països Catalans amb direcció a Girona per les obres de la rotonda a Mas Masó</t>
  </si>
  <si>
    <t>Xavier Musellas, regidor de Vialitat de Salt</t>
  </si>
  <si>
    <t>Antoni Marco, cap de la Policia Local de Salt</t>
  </si>
  <si>
    <t>L’alcalde de Llers s’indigna amb Justícia, que no vol compensar el poble per la presó, i anuncia que anirà als tribunals</t>
  </si>
  <si>
    <t>Carles Fortiana, alcalde de Llers</t>
  </si>
  <si>
    <t>Associació d'Afectats per l'Avinguda Nova Estació de Figueres</t>
  </si>
  <si>
    <t>1/2006/EP</t>
  </si>
  <si>
    <t>2/2006/EP</t>
  </si>
  <si>
    <t>3/2006/EP</t>
  </si>
  <si>
    <t>4/2006/EP</t>
  </si>
  <si>
    <t>5/2006/EP</t>
  </si>
  <si>
    <t>6/2006/EP</t>
  </si>
  <si>
    <t>7/2006/EP</t>
  </si>
  <si>
    <t>8/2006/EP</t>
  </si>
  <si>
    <t>9/2006/EP</t>
  </si>
  <si>
    <t>10/2006/EP</t>
  </si>
  <si>
    <t>11/2006/EP</t>
  </si>
  <si>
    <t>12/2006/EP</t>
  </si>
  <si>
    <t>13/2006/EP</t>
  </si>
  <si>
    <t>14/2006/EP</t>
  </si>
  <si>
    <t>15/2006/EP</t>
  </si>
  <si>
    <t>16/2006/EP</t>
  </si>
  <si>
    <t>17/2006/EP</t>
  </si>
  <si>
    <t>18/2006/EP</t>
  </si>
  <si>
    <t>19/2006/EP</t>
  </si>
  <si>
    <t>20/2006/EP</t>
  </si>
  <si>
    <t>21/2006/EP</t>
  </si>
  <si>
    <t>22/2006/EP</t>
  </si>
  <si>
    <t>23/2006/EP</t>
  </si>
  <si>
    <t>24/2006/EP</t>
  </si>
  <si>
    <t>25/2006/EP</t>
  </si>
  <si>
    <t>26/2006/EP</t>
  </si>
  <si>
    <t>27/2006/EP</t>
  </si>
  <si>
    <t>28/2006/EP</t>
  </si>
  <si>
    <t>1/2007/EP</t>
  </si>
  <si>
    <t>2/2007/EP</t>
  </si>
  <si>
    <t>3/2007/EP</t>
  </si>
  <si>
    <t>4/2007/EP</t>
  </si>
  <si>
    <t>5/2007/EP</t>
  </si>
  <si>
    <t>6/2007/EP</t>
  </si>
  <si>
    <t>7/2007/EP</t>
  </si>
  <si>
    <t>8/2007/EP</t>
  </si>
  <si>
    <t>9/2007/EP</t>
  </si>
  <si>
    <t>10/2007/EP</t>
  </si>
  <si>
    <t>11/2007/EP</t>
  </si>
  <si>
    <t>12/2007/EP</t>
  </si>
  <si>
    <t>15/2007/EP</t>
  </si>
  <si>
    <t>13/2007/EP</t>
  </si>
  <si>
    <t>14/2007/EP</t>
  </si>
  <si>
    <t>16/2007/EP</t>
  </si>
  <si>
    <t>18/2007/EP</t>
  </si>
  <si>
    <t>17/2007/EP</t>
  </si>
  <si>
    <t>19/2007/EP</t>
  </si>
  <si>
    <t>20/2007/EP</t>
  </si>
  <si>
    <t>21/2007/EP</t>
  </si>
  <si>
    <t>22/2007/EP</t>
  </si>
  <si>
    <t>23/2007/EP</t>
  </si>
  <si>
    <t>24/2007/EP</t>
  </si>
  <si>
    <t>25/2007/EP</t>
  </si>
  <si>
    <t>26/2007/EP</t>
  </si>
  <si>
    <t>27/2007/EP</t>
  </si>
  <si>
    <t>28/2007/EP</t>
  </si>
  <si>
    <t>Quinze grans objectius a Girona</t>
  </si>
  <si>
    <t>Mou-te en Bici reclama vies verdes a la carretera de Sant Gregori i Taialà</t>
  </si>
  <si>
    <t>Actualitzen el cens d’entitats de Girona perquè moltes de les 469 inscrites no funcionen</t>
  </si>
  <si>
    <t>Cristina Alsina, regidora de Partipació Ciutadana de Girona</t>
  </si>
  <si>
    <t>El jutjat suspèn durant sis mesos l’enderroc d’un edifici de Girona per estudiar si cal demolir-lo</t>
  </si>
  <si>
    <t>Els veïns i afectats s’oposen al pla de l’avinguda Nova Estació de Figueres</t>
  </si>
  <si>
    <t>Santi Vila, portaveu de CiU a l'oposició de Figueres</t>
  </si>
  <si>
    <t>Santi Vila, portaveu de CiU a l'oposició de Figueres, però favorable al projecte</t>
  </si>
  <si>
    <t>Associació Comerç de Figueres</t>
  </si>
  <si>
    <t>L’Ajuntament d’Olot sanciona dos mil veïns per conductes incíviques, la meitat per aparcar malament</t>
  </si>
  <si>
    <t>Foment i Carreteres es posen d’acord en l’assignació dels trams de la nova variant d’Olot</t>
  </si>
  <si>
    <t>Els municipis de la Selva que aboquen les deixalles a Solius les portaran a Lloret a partir de l’abril</t>
  </si>
  <si>
    <t>Jordi Iglesias, presiodent del Consell Comarcal de La Selva</t>
  </si>
  <si>
    <t>Fan una nova campanya perquè es faci servir més el transport públic de Girona</t>
  </si>
  <si>
    <t>Isabel Salamaña, regidora de Mobilitat de l'Ajuntament de Girona</t>
  </si>
  <si>
    <t>El barri de la comunitat gitana de Figueres torna a tenir nombrosos abocaments d’escombraries</t>
  </si>
  <si>
    <t>Impulsen la primera gran obra de la llei de barris a Olot, per acabar el passeig de la Muralla</t>
  </si>
  <si>
    <t>Comissió de govern de l'Ajuntament d'Olot</t>
  </si>
  <si>
    <t>Institut de Patrimoni de la UdG</t>
  </si>
  <si>
    <t>L’estructura urbana del sector del migdia de Figueres es modificarà i es crearan espais nous</t>
  </si>
  <si>
    <t>Ple de l'Ajuntament de Figueres</t>
  </si>
  <si>
    <t>Anna Barceló, arquitecta municipal de Figueres</t>
  </si>
  <si>
    <t>Creen 213 places més de zona blava a Girona perquè se n’han perdut 168</t>
  </si>
  <si>
    <t>Tallen el trànsit tres dies al portal Sobreportes de Girona</t>
  </si>
  <si>
    <t>L’Ajuntament de Figueres vol llogar un enllumenat de Nadal nou i ERC i CiU volen mantenir el dalinià</t>
  </si>
  <si>
    <t>ERC i CiU a l'oposició de Figueres</t>
  </si>
  <si>
    <t>Associació Comerç Figueres</t>
  </si>
  <si>
    <t>Blanes vol que s’aturi el projecte de l’N-II fins que s’aclareixi l’estudi ambiental</t>
  </si>
  <si>
    <t>Comença la construcció dels primers pisos al Mas Masó, el nou barri al límit de Salt i Girona</t>
  </si>
  <si>
    <t>Cau un tros del mur del final del passeig de s’Abanell de Blanes i el sector turístic reclama actuacions</t>
  </si>
  <si>
    <t>Argemir González, regidor de Medi Ambient de Blanes</t>
  </si>
  <si>
    <t>Enric Portas, president dels hotelers de Blanes</t>
  </si>
  <si>
    <t>L'Ajuntament de Girona creu que el consum moderat d'alcohol va fer baixar els incidents per Fires</t>
  </si>
  <si>
    <t>Narcís-Jordi Aragó i Mercè Huerta seran els presidents d’honor de la Fundació Rafael Masó</t>
  </si>
  <si>
    <t>Ple de l'Ajuntament de Girona</t>
  </si>
  <si>
    <t>Partits polítics i veïns afectats diuen que no allargar els túnels del tren a Girona és una oportunitat perduda</t>
  </si>
  <si>
    <t>Josep Maria Castanyer, president de l'Associació de Veïns del Pont Major de Girona</t>
  </si>
  <si>
    <t xml:space="preserve">Geòlegs </t>
  </si>
  <si>
    <t>Ernest Oliveras, president del Col·legi d'Aparelladors i Arquitectes Tècnics de Girona</t>
  </si>
  <si>
    <t>Ajuntaments de Sant Julià de Ramis i Fornells</t>
  </si>
  <si>
    <t>Empreses del Sector Sud de Girona</t>
  </si>
  <si>
    <t>CiU manté que l’obra és viable</t>
  </si>
  <si>
    <t>Concepció Veray, portaveu del PP a l'ajuntament de Girona</t>
  </si>
  <si>
    <t>CiU fa al·legacions contra l’ampliació d’Hipercor i argumenta que es vulnera el principi de contractació pública</t>
  </si>
  <si>
    <t>Carles Puigdemont, diputat de CiU al Parlament</t>
  </si>
  <si>
    <t>Faran un protocol d’actuació a Figueres perquè els grups de l’oposició estiguin informats</t>
  </si>
  <si>
    <t>El paradís de la zebra</t>
  </si>
  <si>
    <t>Fina Puig, regidora de CiU a l'oposició d'Olot</t>
  </si>
  <si>
    <t>Els veïns troben deixat el barri gironí de Sant Narcís i reclamen 23 accions</t>
  </si>
  <si>
    <t>Associació de Veïns de Sant Narcís de Girona</t>
  </si>
  <si>
    <t>Els darrers tres anys s’han fet 70.000 m² de places i zones verdes a Figueres</t>
  </si>
  <si>
    <t>Tall de trànsit al Carrer de la Força de Girona per posar una bastida</t>
  </si>
  <si>
    <t>Departament de Política Territorial i Obres Públiques</t>
  </si>
  <si>
    <t>CUP de Girona</t>
  </si>
  <si>
    <t>Es dobla el nombre de famílies de Girona que es beneficiaran de la campanya de Reis de la Creu Roja</t>
  </si>
  <si>
    <t>Tèia Càliz, coordinadora de la campanya de la Creu Roja</t>
  </si>
  <si>
    <t>ACAPS recull dues tones d’aliments en l’inici de la caravana per als sahrauís</t>
  </si>
  <si>
    <t>Associació Catalana d'Amics del Poble Saharaui</t>
  </si>
  <si>
    <t>El 2006 es van obrir 112 expedients a Figueres per incompliment de les ordenances de civisme i convivència</t>
  </si>
  <si>
    <t>L'Ajuntament d'Olot negocia l'adquisició d'una màquina del Carrilet</t>
  </si>
  <si>
    <t>Aprofiten la decoració de Nadal i planten arbres a dos barris de Lloret</t>
  </si>
  <si>
    <t>Acaben els sondejos per veure si hi ha esquerdes al convent de Blanes</t>
  </si>
  <si>
    <t>Empresa Eurogeotècnica</t>
  </si>
  <si>
    <t>La nova estació d’autobusos serà el centre operatiu del transport públic a Olot, que guanya una línia</t>
  </si>
  <si>
    <t>Els grups de l’oposició de Figueres al·leguen perquè els diners de la presó siguin per comprar la casa Nouvilas</t>
  </si>
  <si>
    <t>Grups de l'oposició a Figueres (PP, CiU i ERC)</t>
  </si>
  <si>
    <t>Comencen a Girona els treballs per a la urbanització del Parador del Güell</t>
  </si>
  <si>
    <t>La urbanització de l’entorn de la ciutat esportiva de Blanes costarà 5,5 milions d’euros</t>
  </si>
  <si>
    <t>Joan Salmerón, regidor d'esports de Blanes</t>
  </si>
  <si>
    <t>La primera filla predilecta</t>
  </si>
  <si>
    <t>Maria Rosa Puig i Dalmau, activista de Salt</t>
  </si>
  <si>
    <t>Una delegació de Bluefields participarà en els actes dels vint anys d’agermanament amb Girona</t>
  </si>
  <si>
    <t>Ignasi Thió, regidor de Solidaritat i Cooperació</t>
  </si>
  <si>
    <t>ERC enceta la precampanya i també reclama que el nou pont del Ter a Girona es dediqui a Francesc Ferrer</t>
  </si>
  <si>
    <t>Cristina Alsina, alcaldable d'ERC a Girona</t>
  </si>
  <si>
    <t>Reconeixements a fills il·lustres</t>
  </si>
  <si>
    <t>Els veïns dela zona de la presó de Figueres critiquen Armangué pel local</t>
  </si>
  <si>
    <t>Carles Corral, president de l'Associació de Veïns de la zona de la presó de Figueres</t>
  </si>
  <si>
    <t>Lloret i Bolsena celebren el seu agermanament</t>
  </si>
  <si>
    <t>Les barraques de l’Embarraca’t de Figueres protesten mitja hora pels horaris de tancament</t>
  </si>
  <si>
    <t>Entitats de l'Embarraca't de Figueres</t>
  </si>
  <si>
    <t>Volen el mateix tracte per al de Figueres</t>
  </si>
  <si>
    <t>L’Ajuntament captura 1.200 coloms cada any als carrers de Girona</t>
  </si>
  <si>
    <t>Un centenar de participants en el concurs de flors de Girona</t>
  </si>
  <si>
    <t>Agències d'assegurances d'Olot</t>
  </si>
  <si>
    <t>Policia Local d'Olot</t>
  </si>
  <si>
    <t>Querella contra Sacrest per haver prohibit una cursa de braus a Olot</t>
  </si>
  <si>
    <t>Pepe Amores, president de la Penya Taurina d'Olot</t>
  </si>
  <si>
    <t>Luís Corrales, representant de la penya taurina</t>
  </si>
  <si>
    <t>Jordi Coma, cap de llista d'ERC a Olot</t>
  </si>
  <si>
    <t>Educació garanteix la gratuïtat de les tres escoles concertades d’Olot</t>
  </si>
  <si>
    <t>Departament d'Educació</t>
  </si>
  <si>
    <t>El tren torna a Olot</t>
  </si>
  <si>
    <t>Per les concertades d’Olot, el contracte programa és un pas cap a la gratuïtat</t>
  </si>
  <si>
    <t>Directors de tres escoles concertades d'Olot</t>
  </si>
  <si>
    <t>Toni Bach, regidor d'educació d'Olot</t>
  </si>
  <si>
    <t>El PSC de Figueres decidirà demà què farà amb relació a la tria de l’alcalde</t>
  </si>
  <si>
    <t>PSC de Figueres</t>
  </si>
  <si>
    <t>Mercataventura de Salt també omple en parapent i l’ha de repetir avui</t>
  </si>
  <si>
    <t>Fira Mercataventura</t>
  </si>
  <si>
    <t>1/2009/EP</t>
  </si>
  <si>
    <t>2/2009/EP</t>
  </si>
  <si>
    <t>3/2009/EP</t>
  </si>
  <si>
    <t>4/2009/EP</t>
  </si>
  <si>
    <t>5/2009/EP</t>
  </si>
  <si>
    <t>6/2009/EP</t>
  </si>
  <si>
    <t>7/2009/EP</t>
  </si>
  <si>
    <t>8/2009/EP</t>
  </si>
  <si>
    <t>9/2009/EP</t>
  </si>
  <si>
    <t>10/2009/EP</t>
  </si>
  <si>
    <t>11/2009/EP</t>
  </si>
  <si>
    <t>12/2009/EP</t>
  </si>
  <si>
    <t>13/2009/EP</t>
  </si>
  <si>
    <t>14/2009/EP</t>
  </si>
  <si>
    <t>15/2009/EP</t>
  </si>
  <si>
    <t>16/2009/EP</t>
  </si>
  <si>
    <t>20/2009/EP</t>
  </si>
  <si>
    <t>19/2009/EP</t>
  </si>
  <si>
    <t>18/2009/EP</t>
  </si>
  <si>
    <t>17/2009/EP</t>
  </si>
  <si>
    <t>21/2009/EP</t>
  </si>
  <si>
    <t>22/2009/EP</t>
  </si>
  <si>
    <t>24/2009/EP</t>
  </si>
  <si>
    <t>23/2009/EP</t>
  </si>
  <si>
    <t>25/2009/EP</t>
  </si>
  <si>
    <t>26/2009/EP</t>
  </si>
  <si>
    <t>27/2009/EP</t>
  </si>
  <si>
    <t>28/2009/EP</t>
  </si>
  <si>
    <t>Girona, Portbou i Llançà no van firmar el conveni</t>
  </si>
  <si>
    <t>Més d’un milió de tastos</t>
  </si>
  <si>
    <t>Josep Matamala, responsable d'Incatis</t>
  </si>
  <si>
    <t>Les obres de la rambla Joaquim Ruyra causen més talls de carrers a Blanes</t>
  </si>
  <si>
    <t>Carrers tallats al centre de Figueres</t>
  </si>
  <si>
    <t>Conveni entre l’Ajuntament i Gerona Textil per habilitar un accés darrere la Coma Cros</t>
  </si>
  <si>
    <t>Ple de l'Ajuntament de Salt</t>
  </si>
  <si>
    <t>Grup d'IC-V a l'Ajuntament de Salt, a l'oposició</t>
  </si>
  <si>
    <t>Una sentència anul·la l’acomiadament d’un treballador i obliga l’Ajuntament a readmetre’l</t>
  </si>
  <si>
    <t>Grup del PSC a l'Ajuntament de Salt, al govern</t>
  </si>
  <si>
    <t>Les obres del TAV no coincidiran amb les del tren convencional a Girona</t>
  </si>
  <si>
    <t>Antonio Fernández Gil, director de la línia del TAV</t>
  </si>
  <si>
    <t>Una mitjana de 700 persones participen en els projectes de l’exposició Girona, Temps de Flors</t>
  </si>
  <si>
    <t>Isabel Salamaña, tinenta d'alcalde de Mobilitat de Girona</t>
  </si>
  <si>
    <t>Allunyen cinc metres l’estació del TAV dels edificis de la plaça d’Europa de Girona</t>
  </si>
  <si>
    <t>Carlos Martínez, enginyer responsable del TAV a Girona</t>
  </si>
  <si>
    <t>Plataforma del TAV a Girona</t>
  </si>
  <si>
    <t>L'Espai Jove va atendre 7.500 joves i 80.000 van visitar el web</t>
  </si>
  <si>
    <t>Joaquim Ayats, regidor de Joventut de Girona</t>
  </si>
  <si>
    <t>Queixes contra la desaparició del frontó i les obres a la Devesa</t>
  </si>
  <si>
    <t>Salvem la Devesa</t>
  </si>
  <si>
    <t>Un ramat netejarà a l’estiu l’interior del castell de Montjuïc de Girona</t>
  </si>
  <si>
    <t>Ponç Feliu, regidor de Medi Natural de Girona</t>
  </si>
  <si>
    <t>Inauguren la nova seu del Col·legi Oficial d’Infermers i Infermeres de Girona</t>
  </si>
  <si>
    <t>Col·legi d'Infermers de Girona</t>
  </si>
  <si>
    <t>«Tornaríem a passar pel calabós»</t>
  </si>
  <si>
    <t>Joan Casellas i Lluís Noguer, aficionats del Barça</t>
  </si>
  <si>
    <t>La Coral Tribana, a Lingen</t>
  </si>
  <si>
    <t>Una Sola Terra aposta per no treure l’amiant i posar-hi una capa d’un asfalt especial a sobre</t>
  </si>
  <si>
    <t>Santiago Vilanova, portaveu de l'entitat Una Sola Terra</t>
  </si>
  <si>
    <t>Proposen dedicar a Leonor Joher la nova plaça de l’antic mercat de Santa Eugènia</t>
  </si>
  <si>
    <t>ERC també demana que la regidora Bonany deixi el Consell de Solidaritat i Cooperació</t>
  </si>
  <si>
    <t>Grup d'ERC a Figueres, a l'oposició</t>
  </si>
  <si>
    <t>Les obres d’urbanització del nou barri de Domeny de Girona van amb retard i s’acabaran a final del 2010</t>
  </si>
  <si>
    <t>Sentència del Triibunal Superior de Justícia de Catalunya</t>
  </si>
  <si>
    <t>Joan Olòriz, responsable de l'Oficina Municipal d'Habitatge</t>
  </si>
  <si>
    <t>L’Ajuntament tindrà un nou centre obert per a joves al 2010 i ja disposarà de 335 places</t>
  </si>
  <si>
    <t>Joan Olòriz, tinent d'alcalde de Serveis Socials de Girona</t>
  </si>
  <si>
    <t>Un foc crema sis cotxes en un garatge de Salt i quatre famílies han de marxar de casa uns dies</t>
  </si>
  <si>
    <t>Mossos d'Esquadra</t>
  </si>
  <si>
    <t>Tresserras diu que el teatre d’Olot s’ha arreglat per responsabilitat</t>
  </si>
  <si>
    <t>Joan Manuel Tresserres, Conseller de Cultura de la Generalitat</t>
  </si>
  <si>
    <t>Enric Vilert, president de la Diputació de Girona</t>
  </si>
  <si>
    <t>Presenten el Consell Local de Joventut de Girona, en un acte a la plaça de Catalunya</t>
  </si>
  <si>
    <t>Consell Local de Joventut</t>
  </si>
  <si>
    <t>Exregidors, contra el Montessori</t>
  </si>
  <si>
    <t>Exregidors de l'Ajuntament de Figueres</t>
  </si>
  <si>
    <t>Lloret tira endavant una primera part de la reforma del passeig, tip d’esperar el projecte de l’Estat</t>
  </si>
  <si>
    <t>La comissió de patrimoni torna a deixar en suspens el projecte del nou pavelló de la Devesa de Girona</t>
  </si>
  <si>
    <t>Comissió de Patrimoni de Girona</t>
  </si>
  <si>
    <t>Joan Olòriz, regidor d'ICV a Girona, al govern però contrari al pavelló</t>
  </si>
  <si>
    <t>Salvem la Devesa proposa treballar pel futur del parc</t>
  </si>
  <si>
    <t>Els veïns de Fontajau de Girona denuncien la presència constant de senglars al barri</t>
  </si>
  <si>
    <t>Veïns de Fontajau</t>
  </si>
  <si>
    <t>Fina Soler, regidora d'Hisenda d'Olot</t>
  </si>
  <si>
    <t>1/2010/EP</t>
  </si>
  <si>
    <t>2/2010/EP</t>
  </si>
  <si>
    <t>3/2010/EP</t>
  </si>
  <si>
    <t>4/2010/EP</t>
  </si>
  <si>
    <t>5/2010/EP</t>
  </si>
  <si>
    <t>6/2010/EP</t>
  </si>
  <si>
    <t>7/2010/EP</t>
  </si>
  <si>
    <t>8/2010/EP</t>
  </si>
  <si>
    <t>9/2010/EP</t>
  </si>
  <si>
    <t>10/2010/EP</t>
  </si>
  <si>
    <t>11/2010/EP</t>
  </si>
  <si>
    <t>12/2010/EP</t>
  </si>
  <si>
    <t>13/2010/EP</t>
  </si>
  <si>
    <t>14/2010/EP</t>
  </si>
  <si>
    <t>15/2010/EP</t>
  </si>
  <si>
    <t>16/2010/EP</t>
  </si>
  <si>
    <t>17/2010/EP</t>
  </si>
  <si>
    <t>18/2010/EP</t>
  </si>
  <si>
    <t>19/2010/EP</t>
  </si>
  <si>
    <t>20/2010/EP</t>
  </si>
  <si>
    <t>21/2010/EP</t>
  </si>
  <si>
    <t>22/2010/EP</t>
  </si>
  <si>
    <t>25/2010/EP</t>
  </si>
  <si>
    <t>23/2010/EP</t>
  </si>
  <si>
    <t>24/2010/EP</t>
  </si>
  <si>
    <t>27/2010/EP</t>
  </si>
  <si>
    <t>26/2010/EP</t>
  </si>
  <si>
    <t>28/2010/EP</t>
  </si>
  <si>
    <t>Els punts de recollida de la Girocleta menys usats perdran bicis i se’n crearan de nous</t>
  </si>
  <si>
    <t>La gent gran de Salt exposa manualitats</t>
  </si>
  <si>
    <t>Margarita d'Arquer, tinent d'alcalde de Serveis Socials de Salt</t>
  </si>
  <si>
    <t>L’eix transversal ferroviari no inclou el ramal de trens de mercaderies previst per Salt</t>
  </si>
  <si>
    <t>La tuneladora vertical que farà els pous del TAV al sector del Güell de Girona és pionera a l’Estat</t>
  </si>
  <si>
    <t>Veïns de la Plaça Europa</t>
  </si>
  <si>
    <t>Els veïns de Sant Narcís estudien recórrer al defensor del ciutadà per les zones blaves</t>
  </si>
  <si>
    <t>Associació de Veïns de Sant Narcís</t>
  </si>
  <si>
    <t>Els tres ajuntaments destinen als damnificats d’Haití un total de 10.800 euros</t>
  </si>
  <si>
    <t>Consell Municipal de Cooperació i Solidaritat d'Olot</t>
  </si>
  <si>
    <t>El trasllat de l’Agència Tributària de Girona, pendent encara de la llicència</t>
  </si>
  <si>
    <t>Lloret aprova el pla parcial per construir un hotel de luxe a costa Marcona</t>
  </si>
  <si>
    <t>Junta de Govern de Lloret</t>
  </si>
  <si>
    <t>Jordi Buixareu, delegat de l'agència tributària a Girona</t>
  </si>
  <si>
    <t>L’Ajuntament de Girona torna a intentar descentralitzar l’atenció ciutadana</t>
  </si>
  <si>
    <t>Miquel Poch, regidor de Relacions Ciutadanes de Girona</t>
  </si>
  <si>
    <t>Lloret lamenta que la Generalitat no ajudi en la copa del Rei d’hoquei</t>
  </si>
  <si>
    <t>Ivan Tibau, regidor d'Esports de Lloret</t>
  </si>
  <si>
    <t>Girona té prop de 30.000 veïns que viuen a la ciutat sense estar-hi empadronats</t>
  </si>
  <si>
    <t>Informe de l'UMAT de Girona</t>
  </si>
  <si>
    <t>Obren ara el concurs pel bar del Teatre, que funciona des d'octubre</t>
  </si>
  <si>
    <t>La Fontana inaugura una exposició d'Eduardo Chillida</t>
  </si>
  <si>
    <t>Fontana d'Or (La Caixa)</t>
  </si>
  <si>
    <t>Els represaliats pel franquisme del Pla de l’Estany i l’Alt Empordà reben un homenatge a Figueres</t>
  </si>
  <si>
    <t>Albert Testart, historiador</t>
  </si>
  <si>
    <t>Enric Prat, represaliat</t>
  </si>
  <si>
    <t>El laberint de Blanes</t>
  </si>
  <si>
    <t>Josep Marigó, regidor del PSC a l'oposició de Blanes</t>
  </si>
  <si>
    <t>Joan Salmerón, regidor d'IC-V a l'oposició de Blanes</t>
  </si>
  <si>
    <t>Conxita Boldú, regidora d'ERC a l'oposició de Blanes</t>
  </si>
  <si>
    <t>Anselm Ramos, regidor de PdB a l'oposició de Blanes</t>
  </si>
  <si>
    <t xml:space="preserve"> De la plaça de braus a l’illa dels totxos</t>
  </si>
  <si>
    <t>Girona no invertirà 2 dels 8 milions previstos pel 2010</t>
  </si>
  <si>
    <t>El PP, contra l’horari de la biblioteca de Girona</t>
  </si>
  <si>
    <t>Enric Millo, president del PP de Girona</t>
  </si>
  <si>
    <t>Concepció Veray, portaveu del PP a l'Ajuntament de Girona</t>
  </si>
  <si>
    <t>L’ICCO convoca els premis Ciutat d’Olot</t>
  </si>
  <si>
    <t>Institut de Cultura d'Olot</t>
  </si>
  <si>
    <t>Salt proposa que la variant de Bescanó es desviï cap a Fornells o Sant Gregori</t>
  </si>
  <si>
    <t>Jaume Torramadé, portaveu de CiU a l'ajuntament de Salt</t>
  </si>
  <si>
    <t>La nova escola d’hostaleria de Figueres amplia els graus</t>
  </si>
  <si>
    <t>Responsables de l'Escola</t>
  </si>
  <si>
    <t>Les obres del Casino de Figueres arriben a la façana</t>
  </si>
  <si>
    <t>Els costos dels serveis a Figueres tenen un desequilibri del 30%</t>
  </si>
  <si>
    <t>Pere Casellas, regidor del PSC a l'oposició de Figueres</t>
  </si>
  <si>
    <t>CiU vol reforçar l’eix comercial urbà</t>
  </si>
  <si>
    <t>Josep Maria Coriminas, candidat de CiU a l'alcaldia d'Olot</t>
  </si>
  <si>
    <t>Cultura aprova el pla d’usos del parc de la Devesa</t>
  </si>
  <si>
    <t>Miquel Sitjar, president de la Comissió de Patrimoni Cultural de Girona</t>
  </si>
  <si>
    <t>Presenten a Girona mocions pel català</t>
  </si>
  <si>
    <t>Cristina Alsina, regidora d'ERC al govern</t>
  </si>
  <si>
    <t>Torroella i Blanes congelen el projecte de les piscines cobertes</t>
  </si>
  <si>
    <t>Josep Maria Rufí, alcalde de Torroella de Montgrí</t>
  </si>
  <si>
    <t>Carles Casanovas, alcalde de Cassà de la Selva</t>
  </si>
  <si>
    <t>Lloret fa la primera piscina olímpica coberta per millorar l’oferta esportiva</t>
  </si>
  <si>
    <t>1/2011/EP</t>
  </si>
  <si>
    <t>2/2011/EP</t>
  </si>
  <si>
    <t>3/2011/EP</t>
  </si>
  <si>
    <t>4/2011/EP</t>
  </si>
  <si>
    <t>5/2011/EP</t>
  </si>
  <si>
    <t>6/2011/EP</t>
  </si>
  <si>
    <t>7/2011/EP</t>
  </si>
  <si>
    <t>8/2011/EP</t>
  </si>
  <si>
    <t>9/2011/EP</t>
  </si>
  <si>
    <t>10/2011/EP</t>
  </si>
  <si>
    <t>11/2011/EP</t>
  </si>
  <si>
    <t>12/2011/EP</t>
  </si>
  <si>
    <t>13/2011/EP</t>
  </si>
  <si>
    <t>14/2011/EP</t>
  </si>
  <si>
    <t>15/2011/EP</t>
  </si>
  <si>
    <t>16/2011/EP</t>
  </si>
  <si>
    <t>17/2011/EP</t>
  </si>
  <si>
    <t>18/2011/EP</t>
  </si>
  <si>
    <t>19/2011/EP</t>
  </si>
  <si>
    <t>20/2011/EP</t>
  </si>
  <si>
    <t>21/2011/EP</t>
  </si>
  <si>
    <t>22/2011/EP</t>
  </si>
  <si>
    <t>23/2011/EP</t>
  </si>
  <si>
    <t>24/2011/EP</t>
  </si>
  <si>
    <t>25/2011/EP</t>
  </si>
  <si>
    <t>26/2011/EP</t>
  </si>
  <si>
    <t>27/2011/EP</t>
  </si>
  <si>
    <t>28/2011/EP</t>
  </si>
  <si>
    <t>1/2016/EP</t>
  </si>
  <si>
    <t>2/2016/EP</t>
  </si>
  <si>
    <t>3/2016/EP</t>
  </si>
  <si>
    <t>4/2016/EP</t>
  </si>
  <si>
    <t>5/2016/EP</t>
  </si>
  <si>
    <t>6/2016/EP</t>
  </si>
  <si>
    <t>7/2016/EP</t>
  </si>
  <si>
    <t>8/2016/EP</t>
  </si>
  <si>
    <t>9/2016/EP</t>
  </si>
  <si>
    <t>10/2016/EP</t>
  </si>
  <si>
    <t>11/2016/EP</t>
  </si>
  <si>
    <t>12/2016/EP</t>
  </si>
  <si>
    <t>13/2016/EP</t>
  </si>
  <si>
    <t>14/2016/EP</t>
  </si>
  <si>
    <t>15/2016/EP</t>
  </si>
  <si>
    <t>16/2016/EP</t>
  </si>
  <si>
    <t>17/2016/EP</t>
  </si>
  <si>
    <t>18/2016/EP</t>
  </si>
  <si>
    <t>19/2016/EP</t>
  </si>
  <si>
    <t>23/2016/EP</t>
  </si>
  <si>
    <t>20/2016/EP</t>
  </si>
  <si>
    <t>22/2016/EP</t>
  </si>
  <si>
    <t>21/2016/EP</t>
  </si>
  <si>
    <t>24/2016/EP</t>
  </si>
  <si>
    <t>25/2016/EP</t>
  </si>
  <si>
    <t>26/2016/EP</t>
  </si>
  <si>
    <t>27/2016/EP</t>
  </si>
  <si>
    <t>28/2016/EP</t>
  </si>
  <si>
    <t>1/2015/EP</t>
  </si>
  <si>
    <t>2/2015/EP</t>
  </si>
  <si>
    <t>3/2015/EP</t>
  </si>
  <si>
    <t>4/2015/EP</t>
  </si>
  <si>
    <t>6/2015/EP</t>
  </si>
  <si>
    <t>5/2015/EP</t>
  </si>
  <si>
    <t>7/2015/EP</t>
  </si>
  <si>
    <t>8/2015/EP</t>
  </si>
  <si>
    <t>9/2015/EP</t>
  </si>
  <si>
    <t>10/2015/EP</t>
  </si>
  <si>
    <t>11/2015/EP</t>
  </si>
  <si>
    <t>12/2015/EP</t>
  </si>
  <si>
    <t>13/2015/EP</t>
  </si>
  <si>
    <t>14/2015/EP</t>
  </si>
  <si>
    <t>15/2015/EP</t>
  </si>
  <si>
    <t>16/2015/EP</t>
  </si>
  <si>
    <t>17/2015/EP</t>
  </si>
  <si>
    <t>18/2015/EP</t>
  </si>
  <si>
    <t>19/2015/EP</t>
  </si>
  <si>
    <t>20/2015/EP</t>
  </si>
  <si>
    <t>21/2015/EP</t>
  </si>
  <si>
    <t>22/2015/EP</t>
  </si>
  <si>
    <t>23/2015/EP</t>
  </si>
  <si>
    <t>24/2015/EP</t>
  </si>
  <si>
    <t>25/2015/EP</t>
  </si>
  <si>
    <t>26/2015/EP</t>
  </si>
  <si>
    <t>28/2015/EP</t>
  </si>
  <si>
    <t>27/2015/EP</t>
  </si>
  <si>
    <t>1/2014/EP</t>
  </si>
  <si>
    <t>2014. EL PUNT AVUI</t>
  </si>
  <si>
    <t>2/2014/EP</t>
  </si>
  <si>
    <t>3/2014/EP</t>
  </si>
  <si>
    <t>4/2014/EP</t>
  </si>
  <si>
    <t>5/2014/EP</t>
  </si>
  <si>
    <t>6/2014/EP</t>
  </si>
  <si>
    <t>7/2014/EP</t>
  </si>
  <si>
    <t>8/2014/EP</t>
  </si>
  <si>
    <t>9/2014/EP</t>
  </si>
  <si>
    <t>10/2014/EP</t>
  </si>
  <si>
    <t>11/2014/EP</t>
  </si>
  <si>
    <t>12/2014/EP</t>
  </si>
  <si>
    <t>13/2014/EP</t>
  </si>
  <si>
    <t>14/2014/EP</t>
  </si>
  <si>
    <t>15/2014/EP</t>
  </si>
  <si>
    <t>16/2014/EP</t>
  </si>
  <si>
    <t>17/2014/EP</t>
  </si>
  <si>
    <t>18/2014/EP</t>
  </si>
  <si>
    <t>19/2014/EP</t>
  </si>
  <si>
    <t>21/2014/EP</t>
  </si>
  <si>
    <t>20/2014/EP</t>
  </si>
  <si>
    <t>22/2014/EP</t>
  </si>
  <si>
    <t>23/2014/EP</t>
  </si>
  <si>
    <t>24/2014/EP</t>
  </si>
  <si>
    <t>25/2014/EP</t>
  </si>
  <si>
    <t>26/2014/EP</t>
  </si>
  <si>
    <t>27/2014/EP</t>
  </si>
  <si>
    <t>28/2014/EP</t>
  </si>
  <si>
    <t>1/2013/EP</t>
  </si>
  <si>
    <t>2/2013/EP</t>
  </si>
  <si>
    <t>3/2013/EP</t>
  </si>
  <si>
    <t>4/2013/EP</t>
  </si>
  <si>
    <t>5/2013/EP</t>
  </si>
  <si>
    <t>6/2013/EP</t>
  </si>
  <si>
    <t>7/2013/EP</t>
  </si>
  <si>
    <t>8/2013/EP</t>
  </si>
  <si>
    <t>9/2013/EP</t>
  </si>
  <si>
    <t>10/2013/EP</t>
  </si>
  <si>
    <t>11/2013/EP</t>
  </si>
  <si>
    <t>12/2013/EP</t>
  </si>
  <si>
    <t>13/2013/EP</t>
  </si>
  <si>
    <t>14/2013/EP</t>
  </si>
  <si>
    <t>15/2013/EP</t>
  </si>
  <si>
    <t>16/2013/EP</t>
  </si>
  <si>
    <t>17/2013/EP</t>
  </si>
  <si>
    <t>18/2013/EP</t>
  </si>
  <si>
    <t>19/2013/EP</t>
  </si>
  <si>
    <t>20/2013/EP</t>
  </si>
  <si>
    <t>21/2013/EP</t>
  </si>
  <si>
    <t>22/2013/EP</t>
  </si>
  <si>
    <t>23/2013/EP</t>
  </si>
  <si>
    <t>24/2013/EP</t>
  </si>
  <si>
    <t>25/2013/EP</t>
  </si>
  <si>
    <t>27/2013/EP</t>
  </si>
  <si>
    <t>26/2013/EP</t>
  </si>
  <si>
    <t>28/2013/EP</t>
  </si>
  <si>
    <t>1/2012/EP</t>
  </si>
  <si>
    <t>2/2012/EP</t>
  </si>
  <si>
    <t>3/2012/EP</t>
  </si>
  <si>
    <t>4/2012/EP</t>
  </si>
  <si>
    <t>5/2012/EP</t>
  </si>
  <si>
    <t>6/2012/EP</t>
  </si>
  <si>
    <t>7/2012/EP</t>
  </si>
  <si>
    <t>9/2012/EP</t>
  </si>
  <si>
    <t>10/2012/EP</t>
  </si>
  <si>
    <t>11/2012/EP</t>
  </si>
  <si>
    <t>12/2012/EP</t>
  </si>
  <si>
    <t>13/2012/EP</t>
  </si>
  <si>
    <t>14/2012/EP</t>
  </si>
  <si>
    <t>15/2012/EP</t>
  </si>
  <si>
    <t>16/2012/EP</t>
  </si>
  <si>
    <t>17/2012/EP</t>
  </si>
  <si>
    <t>18/2012/EP</t>
  </si>
  <si>
    <t>19/2012/EP</t>
  </si>
  <si>
    <t>20/2012/EP</t>
  </si>
  <si>
    <t>21/2012/EP</t>
  </si>
  <si>
    <t>22/2012/EP</t>
  </si>
  <si>
    <t>23/2012/EP</t>
  </si>
  <si>
    <t>24/2012/EP</t>
  </si>
  <si>
    <t>25/2012/EP</t>
  </si>
  <si>
    <t>27/2012/EP</t>
  </si>
  <si>
    <t>26/2012/EP</t>
  </si>
  <si>
    <t>28/2012/EP</t>
  </si>
  <si>
    <t>2015. EL PUNT AVUI</t>
  </si>
  <si>
    <t>2016. EL PUNT AVUI</t>
  </si>
  <si>
    <t>Mas admet a Blanes que la ciutat esportiva no seria possible a causa de la crisi</t>
  </si>
  <si>
    <t>Artur Mas, president de la Generalitat</t>
  </si>
  <si>
    <t>ERC, en contra de l'actuació a la Plaça Pere Torrent</t>
  </si>
  <si>
    <t>Jordi Orobitg, regidor d'ERC a l'oposició de Lloret</t>
  </si>
  <si>
    <t>Antifrau estira el fil de les licitacions d'obres gironines</t>
  </si>
  <si>
    <t>Oficina Antifrau de la Generalitat</t>
  </si>
  <si>
    <t>Jaume Torramadé, portaveu de CiU a la Diputació de Girona</t>
  </si>
  <si>
    <t>Joan Olòriz, regidor d'ICV a l'Ajuntament</t>
  </si>
  <si>
    <t xml:space="preserve">Cristina Alsina, regidora d'ERC a l'Ajuntament </t>
  </si>
  <si>
    <t>PP i CiU a l'oposició de l'Ajuntament de Girona</t>
  </si>
  <si>
    <t>El ple de Girona manifesta el seu "malestar" pel retard del nou Trueta</t>
  </si>
  <si>
    <t>Grups a l'oposició a l'Ajuntament de Girona</t>
  </si>
  <si>
    <t>Més raó que un policia</t>
  </si>
  <si>
    <t>Ramón Llorente, defensor del ciutadà de Girona</t>
  </si>
  <si>
    <t xml:space="preserve">La fira Figueres Tast, a la "nova" Plaça Catalunya </t>
  </si>
  <si>
    <t>Joaquim Felip, regidor de Promoció de Figueres</t>
  </si>
  <si>
    <t>Campanyes de Salut pels ciutadans de Girona</t>
  </si>
  <si>
    <t>Joan Olòriz, regidor de Serveis Socials de Girona</t>
  </si>
  <si>
    <t>El PSC Blanenc rebat l'acusació del PDB</t>
  </si>
  <si>
    <t>Olot recapta del 92% d'impostos en el període voluntari</t>
  </si>
  <si>
    <t>Grups a l'oposicioó d'Olot</t>
  </si>
  <si>
    <t>Salt clausura 88 pisos buits per evitar els ocupes</t>
  </si>
  <si>
    <t>El municipi aplica un pla pioner per gestionar els deutes comunitaris</t>
  </si>
  <si>
    <t>Pau Vidal, premi Vayreda</t>
  </si>
  <si>
    <t>Jurat del Premi Vayreda</t>
  </si>
  <si>
    <t>Blanes i Sant Julià de Ramis tanquen la consulta sobre la independència</t>
  </si>
  <si>
    <t>Tomàs Llorenç, portaveu de l'associació Blanes Decideix</t>
  </si>
  <si>
    <t>Les Fires s'acomiades sense focs ni gegatns</t>
  </si>
  <si>
    <t>Marta Madrenas, tinent d'alcalde de Girona</t>
  </si>
  <si>
    <t>Cap a un nou model de festa</t>
  </si>
  <si>
    <t>Una piulada de Puigdemont a mig ple indigna el PSC de Girona</t>
  </si>
  <si>
    <t>Carles Puigdemont, alcalde de Girona</t>
  </si>
  <si>
    <t>Pia Bosch, regidora a l'oposició de Girona</t>
  </si>
  <si>
    <t>El PSC no parla d'ordenances sense conèixer el pressupost</t>
  </si>
  <si>
    <t>PSC de Figueres, a l'oposició</t>
  </si>
  <si>
    <t>Es dispara el nombre de sense sostre a Girona, més de 250</t>
  </si>
  <si>
    <t>Rosa Angelats, directora de La Sopa</t>
  </si>
  <si>
    <t>Eduard Berloso, regidor de Serveis Socials de Girona</t>
  </si>
  <si>
    <t>Alumnes en pràctiques de l'escola de fisioteràpia atendran pacients de Salt</t>
  </si>
  <si>
    <t>Figueres, cap a la ciutat intel·ligent</t>
  </si>
  <si>
    <t>Font vol canvis en les ordenances de Figueres</t>
  </si>
  <si>
    <t>Joan Font, regidor de la CUP a l'oposició de Figueres</t>
  </si>
  <si>
    <t>El TAV serà a Girona a finals del 2012</t>
  </si>
  <si>
    <t>Lluís Recoder, conseller de Territori i Sostenibilitat</t>
  </si>
  <si>
    <t>Sortida als fons obsolets</t>
  </si>
  <si>
    <t>Girona instal·larà càmeres en carrers comercials del centre</t>
  </si>
  <si>
    <t>Felip Puig, Conseller d'Interior</t>
  </si>
  <si>
    <t>La Marca de l'Ham de Figueres ja té autoestima</t>
  </si>
  <si>
    <t>Mar Morollon, coordinadora del Programa de Barris de Figueres</t>
  </si>
  <si>
    <t>Programa de millora de la Font de la Pòlvora a Girona</t>
  </si>
  <si>
    <t>Apugen les quotes de les llars d'infants d'Olot</t>
  </si>
  <si>
    <t>Núria Fité, regidora d'Educació d'Olot</t>
  </si>
  <si>
    <t xml:space="preserve">Lloret </t>
  </si>
  <si>
    <t>Josep Maria Corominas, alcalde d'Olot</t>
  </si>
  <si>
    <t>"La Farga" futur incert</t>
  </si>
  <si>
    <t>Manel Oliveras, editor de la revista La Farga</t>
  </si>
  <si>
    <t>La concentració d'esportistes durarà fins dimecres</t>
  </si>
  <si>
    <t>La crisi centra un 40% dels casos del defensor de Girona</t>
  </si>
  <si>
    <t>Ramon Llorente, defensor del ciutadà de Girona</t>
  </si>
  <si>
    <t>Sorollosa protesta dels funcionaris de Girona</t>
  </si>
  <si>
    <t>Llorenç Martínez, secretari del Comitè d'Empresa de l'Ajuntament de Girona</t>
  </si>
  <si>
    <t>Acaben les obres d'ampliació del Port de Blanes</t>
  </si>
  <si>
    <t>Ports de la Generalitat</t>
  </si>
  <si>
    <t>L'alcalde de Salt diu que la PAH vol "circ mediàtic"</t>
  </si>
  <si>
    <t>Iolanda Pineda, regidora del PSC a l'oposició de salt</t>
  </si>
  <si>
    <t>Marta Afuera, portaveu de la PAH</t>
  </si>
  <si>
    <t>Retiren els criteris restrictius a les llars d'infants de Blanes</t>
  </si>
  <si>
    <t>Inicien les inscripcions a les activitats d'estiu</t>
  </si>
  <si>
    <t>El PSC de Girona reclama que es reactivi el pla estratègic cultural</t>
  </si>
  <si>
    <t>Pia Bosch, regidora del PSC a l'oposició de Girona</t>
  </si>
  <si>
    <t>Cinc espais de Sant Narcís s'inclouen per primer cop al Girona, Temps de Flors</t>
  </si>
  <si>
    <t>Estudi F3 d'arquitectura</t>
  </si>
  <si>
    <t>Cristina Gutiérrez, de l'escola d'Art i Disseny de Girona</t>
  </si>
  <si>
    <t>L'ACA vol deixar Les Tries sense passera</t>
  </si>
  <si>
    <t>El PSC i CIU de Blanes acosten posicions</t>
  </si>
  <si>
    <t>Josep Trias, portaveu de CIU a l'oposició de Blanes</t>
  </si>
  <si>
    <t>Veïns de Figuerola, en peu de guerra per la fressa de nit</t>
  </si>
  <si>
    <t>Miquel Font, president de l'Associació de Veïns del sector Figuerola i Bonastruc</t>
  </si>
  <si>
    <t>Figueres té 10,000 habitants més que fa una dècada</t>
  </si>
  <si>
    <t>La pujada de l'IVA suposa un sobrecost d'1'37 milions d'euros a l'Ajuntament de Girona</t>
  </si>
  <si>
    <t>Maria Àngels Planas, regidora d'hisenda de Girona</t>
  </si>
  <si>
    <t>Reobren el local de Girona on hi havia la històrica Granja Mora</t>
  </si>
  <si>
    <t>Granja Nova, restaurant</t>
  </si>
  <si>
    <t>Pep Sala dóna el tret de sortida de la festa de Salt</t>
  </si>
  <si>
    <t>Pep Sala, membre de SAU</t>
  </si>
  <si>
    <t>Dimiteix una regidora del govern de CiU, a Figueres</t>
  </si>
  <si>
    <t>Mercè Castelló, regidora de Cultura de Figueres</t>
  </si>
  <si>
    <t>Mireia Mata, regidora d'ERC a l'oposició de Figueres</t>
  </si>
  <si>
    <t>Tornaran a multar al setembre amb la càmera d'accés al Barri Vell de Girona</t>
  </si>
  <si>
    <t>Joan Alcalà, regidor de mobilitat de Girona</t>
  </si>
  <si>
    <t>Girona convertirà el parc Ermessenda en un pàrking</t>
  </si>
  <si>
    <t>Carles Riba, regidor d'urbanisme de Girona</t>
  </si>
  <si>
    <t>Agullana i La Jonquera carreguen contra Figueres pels 740.000 euros del foc</t>
  </si>
  <si>
    <t>Alfons Quera, alcalde d'Agullana</t>
  </si>
  <si>
    <t>Sònia Martínez, alcaldessa de La Jonquera</t>
  </si>
  <si>
    <t>Marta Felip, alcaldessa accidental de Figueres</t>
  </si>
  <si>
    <t>Girona preveu 235,000 euros pels llums de Nadal</t>
  </si>
  <si>
    <t>Mocions a tort i a dret a Girona</t>
  </si>
  <si>
    <t>Figueres i Girona lloguen un tren per convertir la Diada en "un clam nacional"</t>
  </si>
  <si>
    <t>Joan Olòriz, regidor d'IC-V a l'oposició de Girona</t>
  </si>
  <si>
    <t>Josep Berga, regidor de Cultura d'Olot</t>
  </si>
  <si>
    <t>Maria Àngels Planas, regidora d'Hisenda de Girona</t>
  </si>
  <si>
    <t>Una oportunitat, però a l’espera de les obres pendents</t>
  </si>
  <si>
    <t>Anna Pagans, exalcaldessa de Girona</t>
  </si>
  <si>
    <t>Marta Felip, alcaldessa de Figueres</t>
  </si>
  <si>
    <t>Joan Armengué, exalcalde de Figueres</t>
  </si>
  <si>
    <t>EUIA-IC denuncia irregularitats al Fantasyland</t>
  </si>
  <si>
    <t>Grup d'EUIA-IC a l'oposició de Blanes</t>
  </si>
  <si>
    <t>L’antiga Aurora de Girona tindrà un ús comercial</t>
  </si>
  <si>
    <t>Carles Ribas, regidor d'urbanisme de Girona</t>
  </si>
  <si>
    <t>ICV i CuP a l'oposició de Girona</t>
  </si>
  <si>
    <t>Grup del PP a l'oposició de Girona</t>
  </si>
  <si>
    <t>Martí Cases, propietari de la finca</t>
  </si>
  <si>
    <t>L'alcalde de Girona visita les escoles de la ciutat</t>
  </si>
  <si>
    <t>Figueres activa el dispositiu per evitar que ningú dormi al carrer en ple hivern</t>
  </si>
  <si>
    <t>Salt constitueix un Salt constitueix un sobre convivència</t>
  </si>
  <si>
    <t>Foment agilitarà la reposició al parc Central de Girona</t>
  </si>
  <si>
    <t>El 37% dels gossos de Girona són a l’Eixample</t>
  </si>
  <si>
    <t>Jordi Fàbrega, regidor de Sostenibilitat i Participació Ciutadana de Girona</t>
  </si>
  <si>
    <t>Olot oferirà un 2x1 en serveis turístics els dies 2 i 3 de març</t>
  </si>
  <si>
    <t>Gerard Xifra, president de l'associació d'hostelatge de la Garrotxa</t>
  </si>
  <si>
    <t>Accés directe a l’estació des de Sant Narcís</t>
  </si>
  <si>
    <t>Josep Valls defensa la seva innocència en el ple de Lloret</t>
  </si>
  <si>
    <t>Josep Valls, regidor al govern de Lloret, imputat en un cas de corrupció</t>
  </si>
  <si>
    <t>Grups del PSC i PP a l'oposició de Lloret</t>
  </si>
  <si>
    <t>Romà Codina, alcalde de Lloret</t>
  </si>
  <si>
    <t>Marc Fuertes, portaveu de Millor, a l'oposició de Lloret</t>
  </si>
  <si>
    <t>Fons de contingència de 350.000 euros a Girona</t>
  </si>
  <si>
    <t>Maria Àngesl Planas, regidora d'Hisenda de Girona</t>
  </si>
  <si>
    <t>L’aparcament verd de can Tané, a Olot, ja és obert</t>
  </si>
  <si>
    <t>L’oposició de Lloret, en contra del pla d’usos comercials</t>
  </si>
  <si>
    <t>Joan Bernat, regidor del PSC a l'oposició de Lloret</t>
  </si>
  <si>
    <t>Jordi Orobitg, regidor de Comerç de Lloret</t>
  </si>
  <si>
    <t>Enric Martínez, regidor del PP a l'oposició de Lloret</t>
  </si>
  <si>
    <t>Acord perquè Nestlé faci una torre de 50 metres a Girona</t>
  </si>
  <si>
    <t>Quim Bonaventura, regidor del PSC a l'oposició de Girona</t>
  </si>
  <si>
    <t>Un 2,3% dels moviments a Girona es fan en bicicleta</t>
  </si>
  <si>
    <t>Assessoria d'Infraestructures i Mobilitat</t>
  </si>
  <si>
    <t>Joan Alcalà, regidor de Mobilitat de l'Ajuntament de Girona</t>
  </si>
  <si>
    <t>El procés participatiu del POUM figuerenc, obert</t>
  </si>
  <si>
    <t>Els avions generen uns 60 decibels en sobrevolar Salt</t>
  </si>
  <si>
    <t>Les ordenances fiscals de Figueres s’apujaran un 1,7%</t>
  </si>
  <si>
    <t>Manuel Toro, regidor d'Hisenda de Figueres</t>
  </si>
  <si>
    <t>La presó de Figueres obre el 2014, sense data concreta</t>
  </si>
  <si>
    <t>Germà Gordó, conseller de Justícia de la Generalitat</t>
  </si>
  <si>
    <t>Manuel Toro, alcalde accidental de Figueres</t>
  </si>
  <si>
    <t>L’Ajuntament de Figueres fa una enquesta sobre l’ús de la bicicleta a la ciutat</t>
  </si>
  <si>
    <t>El PSC de Girona veu necessari acordar un “pacte per la nit”</t>
  </si>
  <si>
    <t>Pia Bosch, portaveu del PSC a l'oposició de Girona</t>
  </si>
  <si>
    <t>Xavier Amores, regidor del PSC a l'oposició de Girona</t>
  </si>
  <si>
    <t>Glòria Plana, regidora del PSC a l'oposició de Girona</t>
  </si>
  <si>
    <t>Junts per reduir la taxa d’atur de més de 40 anys, a Olot</t>
  </si>
  <si>
    <t>Nuri Zambrano, regidora d'Ocupació d'Olot</t>
  </si>
  <si>
    <t>Manel Álvarez, president de l'Associació de Desocupats Actius de la Garrotxa</t>
  </si>
  <si>
    <t>La “zona zero” del TAV a Girona del TAV a Girona</t>
  </si>
  <si>
    <t>Esther Arnau, presidenta de l'Associació de Comerciants de Sant Narcís</t>
  </si>
  <si>
    <t>;Martí Carreras, president de l'associació de veïns de Sant Narcís</t>
  </si>
  <si>
    <t>La PAH desconeixia que ara hi ha pisos de lloguer social</t>
  </si>
  <si>
    <t>Carles Sala, secretari d'Habitatge de la Generalitat</t>
  </si>
  <si>
    <t>Marta Afuera, portaveu de la PAH a Girona</t>
  </si>
  <si>
    <t>La història de Lloret, sota protecció</t>
  </si>
  <si>
    <t>de</t>
  </si>
  <si>
    <t>Anna Fuentes, directora de Patrimoni Arqueològic de
l’Ajuntament de Lloret</t>
  </si>
  <si>
    <t>El jaciment iber de Turó Rodó s’obrirà al públic</t>
  </si>
  <si>
    <t>Els partits polítics de Blanes donen suport als treballadors de Nylstar</t>
  </si>
  <si>
    <t>L’oficina del consumidor de Girona rep 700 consultes sobre productes financers</t>
  </si>
  <si>
    <t>Marta Madrenas, regidora d'Hisenda de Girona</t>
  </si>
  <si>
    <t>Montse Andres (sense identificar)</t>
  </si>
  <si>
    <t>Sebastià Rodés, advocat</t>
  </si>
  <si>
    <t>Acord de Girona i el govern per naturalitzar l’Onyar</t>
  </si>
  <si>
    <t>Carles Ribas, regidor d'Urbanisme de Girona</t>
  </si>
  <si>
    <t>Concurs pel servei postal de Girona per 3 milions d’euros</t>
  </si>
  <si>
    <t>Ruiz diu que el Trueta tindrà un bon edifici a Girona nord</t>
  </si>
  <si>
    <t>Boi Ruiz, Conseller de Salut de la Generalitat</t>
  </si>
  <si>
    <t>Marina Geli, diputada del PSC al Parlament</t>
  </si>
  <si>
    <t>Roger Torrent, diputat d'ERC al Parlament</t>
  </si>
  <si>
    <t>La nova presó de Figueres, en funcionament l’1 de juliol</t>
  </si>
  <si>
    <t>Germà Gordó, Conseller de Justícia de la Generalitat</t>
  </si>
  <si>
    <t xml:space="preserve">Sergio Santamaría, diputat del PP al Parlament </t>
  </si>
  <si>
    <t>Bracons fa cinc anys amb un 30% menys del trànsit previst</t>
  </si>
  <si>
    <t>Josem Maria Corominas, alcalde d'Olot</t>
  </si>
  <si>
    <t>Josep Maria Vila d'Abadal, alcalde de Vic</t>
  </si>
  <si>
    <t>Menys usuaris al menjador social d’Olot</t>
  </si>
  <si>
    <t>Josep Berga, regidor al govern d'Olot</t>
  </si>
  <si>
    <t>Josep Maria Basaganyes, president de l'Associació de Veïns de Sant Miquel d'Olot</t>
  </si>
  <si>
    <t>Antoni Tremosa, representant de La Caixa</t>
  </si>
  <si>
    <t>Purguen bretolades refent el mobiliari d’una escola de Salt</t>
  </si>
  <si>
    <t>Fanny Carabellido, regidora d'acció social i integració de Salt</t>
  </si>
  <si>
    <t>Els veïns de Sant Miquel d’Olot volen regenerar el barri</t>
  </si>
  <si>
    <t>Veïns de Sant Miquel d'Olot</t>
  </si>
  <si>
    <t>Girona disposa de 300 hortes municipals a Santa Eugènia</t>
  </si>
  <si>
    <t>Jordi Fàbrega, regidor de sostenibilitat de Girona</t>
  </si>
  <si>
    <t>Maria Àngels Herraiz, presidenta de l'Associació d'Usuaris de les Hortes del Ter</t>
  </si>
  <si>
    <t>Els danys ambientals, al·legació de Salt contra la variant de Bescanó</t>
  </si>
  <si>
    <t>Les ordenances del 2015 es duen a aprovació</t>
  </si>
  <si>
    <t>Carles Palomares, regidor no adscrit a l'oposició de Girona</t>
  </si>
  <si>
    <t>Carles Bonaventura, regidor a l'oposició de Girona</t>
  </si>
  <si>
    <t>Glòria Plana, regidora a l'oposició de Girona</t>
  </si>
  <si>
    <t>Ordenances, a debat</t>
  </si>
  <si>
    <t xml:space="preserve">Arseni Frigola, regidor d'Hisenda de Lloret </t>
  </si>
  <si>
    <t>El canvi de rumb del Museu de l’Empordà, al ple</t>
  </si>
  <si>
    <t>Donen la llicència d’obres per al nou Lidl al sector dels Maristes de Girona</t>
  </si>
  <si>
    <t>L’AMC de Figueres vol dur Olmedo (PP) al jutjat</t>
  </si>
  <si>
    <t>Esteve Gratacós, regidor de l'AMC a l'oposició de Figueres</t>
  </si>
  <si>
    <t>Armangué vol una rectificació de l'alcaldessa de Figueres</t>
  </si>
  <si>
    <t>Albert Testart, cap de llista d'ERC de Figueres, a l'oposició</t>
  </si>
  <si>
    <t>Prop de 500 persones grans del Barri Vell viuen soles</t>
  </si>
  <si>
    <t>Susanna
Roig, la directora del programa
de gent gran i dependència
de la Creu Roja.</t>
  </si>
  <si>
    <t>En deu mesos, 513 usos de la teleassistència mòbil</t>
  </si>
  <si>
    <t>Eduard Berloso, regidor de Serveis Socials,
Cooperació i Participació</t>
  </si>
  <si>
    <t>Clam de les entitats socials per garantir un habitatge digne</t>
  </si>
  <si>
    <t>Flora Ridaura, responsable del programa d'habitatge de Càritas</t>
  </si>
  <si>
    <t>Rosa Angelats, directora del Centre d'Acolliment La Sopa</t>
  </si>
  <si>
    <t>Girona il·luminarà tres rotondes per Nadal</t>
  </si>
  <si>
    <t>Creen la comissió per investigar Aigües de Girona, Salt i Sarrià</t>
  </si>
  <si>
    <t>Conveni a Lloret per les platges adaptades</t>
  </si>
  <si>
    <t>Jordi Orobitg, regidor de Turisme de Lloret</t>
  </si>
  <si>
    <t>Nadal, Pagans i del Pozo amb Pia Bosch i els ‘seus’ regidors</t>
  </si>
  <si>
    <t>Marta Madrenas, tinenta d'alcalde de Girona</t>
  </si>
  <si>
    <t>Girona estalvia 400.000 euros en la gestió del bus</t>
  </si>
  <si>
    <t>Nou debat sobre l’ateneu de la Coma Cros</t>
  </si>
  <si>
    <t>Projecte per donar ús al local de l’antic bingo de Figueres</t>
  </si>
  <si>
    <t>Pas endavant en els enderrocs al barri gitano</t>
  </si>
  <si>
    <t>Canvi de parer sobre les escales de l'Ajuntament</t>
  </si>
  <si>
    <t>Una altra via brava a les platges de Lloret</t>
  </si>
  <si>
    <t>Patronat de Turisme Costa Brava Girona</t>
  </si>
  <si>
    <t>Lloret tindrà dues càmeres de vigilància</t>
  </si>
  <si>
    <t>Jordi Martínez, regidor de Seguretat de Lloret</t>
  </si>
  <si>
    <t>Joaquim Martín, cap de la Policia Local de Lloret</t>
  </si>
  <si>
    <t>El PSC de Girona veuria bé arribar a acords amb CiU</t>
  </si>
  <si>
    <t>Sílvia Paneque, cap de llista del PSC a les municipals de Girona</t>
  </si>
  <si>
    <t>Maria Mercè Roca, cap de llista d'ERC a les municipals de Girona</t>
  </si>
  <si>
    <t>ERC</t>
  </si>
  <si>
    <t>La CUP no pactarà contra Marta Felip (CiU) a Figueres</t>
  </si>
  <si>
    <t>CUP de Figueres</t>
  </si>
  <si>
    <t>Xavier Monfort, líder de la formació CExF</t>
  </si>
  <si>
    <t>La festa de l’art jove fa 10 anys</t>
  </si>
  <si>
    <t>Raquel Morón, directora del Festival Inundart</t>
  </si>
  <si>
    <t>Xavier Soy, vicepresident de la Diputació</t>
  </si>
  <si>
    <t>L’Estat se surt amb la seva i imposa la ‘rojigualda’ a l’Ajuntament de Girona</t>
  </si>
  <si>
    <t>Carles Bonaventura, regidor no adscrit de RCAT</t>
  </si>
  <si>
    <t>Puigdemont vol suport per afrontar els reptes de Girona</t>
  </si>
  <si>
    <t>Grups a l'oposició (fins a 6</t>
  </si>
  <si>
    <t>Viñas, nou batlle a Salt</t>
  </si>
  <si>
    <t>Josep Viñas, alcalde de Salt</t>
  </si>
  <si>
    <t>Iolanda Pineda, regidora al govern de Salt</t>
  </si>
  <si>
    <t>Ferran Burch, regidor al govern de Salt</t>
  </si>
  <si>
    <t>Jaume Torramadé, regidor a l'oposició de Salt</t>
  </si>
  <si>
    <t>Girona posa a licitació per 95.000 euros els llums de Nadal</t>
  </si>
  <si>
    <t>L’Ajuntament de Figueres i capital privat pagaran un milió per a la casa de Dalí</t>
  </si>
  <si>
    <t>Joan Bagué, senador de CDC</t>
  </si>
  <si>
    <t>Jordi Xuclà, diputat al Congrés</t>
  </si>
  <si>
    <t>Un curs més en barracons al Carme Guasch de Figueres</t>
  </si>
  <si>
    <t>Montse Roig, presidenta de l'AMPA del Carme Guasch</t>
  </si>
  <si>
    <t>Recollida de signatures a Olot per reclamar que es mantingui el correbou</t>
  </si>
  <si>
    <t>Lloret portarà Urbanisme al centre de la vila i s’estalviarà 60.000 euros</t>
  </si>
  <si>
    <t xml:space="preserve">Jaume Dulsat, alcalde de Lloret </t>
  </si>
  <si>
    <t>Rosenda i La Plateria diran adéu a les Fires</t>
  </si>
  <si>
    <t>Sis quilòmetres de Fluvià, perquè els disfrutin els olotins</t>
  </si>
  <si>
    <t>Josep Guix, regidor de Medi Ambient d'Olot</t>
  </si>
  <si>
    <t>La CUP celebra la retirada del Vol i la recuperació de l’espai públic</t>
  </si>
  <si>
    <t>ERC vol un dia d'horaris europeus a Girona</t>
  </si>
  <si>
    <t>Maria Mercè Roca, regidora d'ERC a l'opposició de Girona</t>
  </si>
  <si>
    <t>Més usos per a l’antiga llotja de Blanes</t>
  </si>
  <si>
    <t>Miquel Lupiáñez, alcalde de Blanes</t>
  </si>
  <si>
    <t>Tall de trànsit per una batuda demà a Girona i Sarrià</t>
  </si>
  <si>
    <t>ERC fa públic el vot contrari a les ordenances de Girona</t>
  </si>
  <si>
    <t>Sílvia Paneque, regidora del PSC a l'oposició de Girona</t>
  </si>
  <si>
    <t>CUP de Girona, a l'oposició</t>
  </si>
  <si>
    <t>L’equip de govern proposa votar cada ordenança</t>
  </si>
  <si>
    <t>Carles Ribas, regidor de Sostenibilitat de Girona</t>
  </si>
  <si>
    <t>Laia Pèlach, portaveu de la CUP a Girona</t>
  </si>
  <si>
    <t>El trànsit fa envermellir Girona</t>
  </si>
  <si>
    <t>Tot a punt a Salt per fer la cessió definitiva de finques per al nou Gegant del Rec</t>
  </si>
  <si>
    <t>Convergència no vol demorar el relleu a l’alcaldia</t>
  </si>
  <si>
    <t>Grup Municipal de CiU</t>
  </si>
  <si>
    <t>Els arquitectes del seminari analitzen els accessos a Lloret</t>
  </si>
  <si>
    <t>Jordi Orobitg, regidor de Promoció Econòmica de Lloret</t>
  </si>
  <si>
    <t>Josep Maria Molist, president de la Mesa Empresarial de Turisme de Lloret</t>
  </si>
  <si>
    <t>El govern de Blanes no farà el pla de mobilitat acordat</t>
  </si>
  <si>
    <t>Víctor Catalán, regidor d'IC-V a Blanes</t>
  </si>
  <si>
    <t>Tercer atropellament mortal en menys de tres mesos a Olot</t>
  </si>
  <si>
    <t>Ignasi López, cap de la Policia Local d'Olot</t>
  </si>
  <si>
    <t>Girona recorda l’Holocaust i totes les víctimes de l’odi</t>
  </si>
  <si>
    <t>Lucía Caram, coordinadora de la Fundació Rosa Oriol</t>
  </si>
  <si>
    <t>Anna Pascual, vídua de l'artiste Isidre Vicens</t>
  </si>
  <si>
    <t>Debat sobre Girona i les arts escèniques</t>
  </si>
  <si>
    <t>Treuen 1.744 tones de brossa de les Pedreres, a Girona</t>
  </si>
  <si>
    <t>La CUP diu que un 53,7% de mocions a Girona no s’apliquen</t>
  </si>
  <si>
    <t>Lluc Salellas, portaveu de la CUP a Girona</t>
  </si>
  <si>
    <t>L’ús de la Girocleta va créixer un 10% durant l’any passat</t>
  </si>
  <si>
    <t>L’Auditori dels Caputxins de Figueres estrena les grades</t>
  </si>
  <si>
    <t>Alfons Martínez, regidor de Cultura de Figueres</t>
  </si>
  <si>
    <t>Lloret de Mar obre el debat del pressupost per barris</t>
  </si>
  <si>
    <t>A Olot, aposten per potenciar els ateneus</t>
  </si>
  <si>
    <t>Els veïns del parc Central critiquen Adif i reclamen uns comptes clars</t>
  </si>
  <si>
    <t>Xavier Reyner, president de l'Associació de Veïns de Sant Narcís</t>
  </si>
  <si>
    <t>Olot torna a premiar els emprenedors</t>
  </si>
  <si>
    <t>Núria Zambrano, regidora al govern d'Olot</t>
  </si>
  <si>
    <t>Ultimen la demanda pel so de les campanes</t>
  </si>
  <si>
    <t>Lluís Gallardo, advocat de l'hotel Històric de Girona</t>
  </si>
  <si>
    <t>La cobertura de la pista de l’escola Cusí costa 215.954 euros</t>
  </si>
  <si>
    <t>Reunió a Girona per consensuar accions en defensa del Ter</t>
  </si>
  <si>
    <t>Entitat Aigua és Vida</t>
  </si>
  <si>
    <t>Inicien les obres de cobertura a la pista de l’escola Cusí, a Figueres</t>
  </si>
  <si>
    <t>Salvem La Devesa vol més diàleg per al Pla Especial</t>
  </si>
  <si>
    <t>Salvem La Devesa</t>
  </si>
  <si>
    <t>Queixes a Lloret per la construcció de dos negocis turístics a Cala Canyelles</t>
  </si>
  <si>
    <t>Comunitat de Propietaris de Cala Canyelles</t>
  </si>
  <si>
    <t>Joan Bernat, regidor d'Urbanisme de Lloret</t>
  </si>
  <si>
    <t>Polèmica per un cartell del Raluy considerat “sexista”</t>
  </si>
  <si>
    <t>Lluïsa Raluy, responsable del Circ Raluy</t>
  </si>
  <si>
    <t>Més canvis de mobilitat a Figueres</t>
  </si>
  <si>
    <t>Trauran el carril lateral del carrer Guimerà a Salt, entre Pacheco i Picasso</t>
  </si>
  <si>
    <t>Àlex Barceló, regidor d'urbanisme de Salt</t>
  </si>
  <si>
    <t>Desencallen la reforma del Casino Menestral de Figueres</t>
  </si>
  <si>
    <t>Advocada dels socis del Casino que han interposat una demanda</t>
  </si>
  <si>
    <t>Eduard Ayats, president del Casino Menestral</t>
  </si>
  <si>
    <t>Inauguren la nova Sala Erato de Figueres</t>
  </si>
  <si>
    <t>Rodolfo Márquez, president de la Societat Coral Erato</t>
  </si>
  <si>
    <t>1996. DIARI DE GIRONA</t>
  </si>
  <si>
    <t>1/1996/DdG</t>
  </si>
  <si>
    <t>Renfe podria descartar la instal·lació de pantalles acústiques al viaducte</t>
  </si>
  <si>
    <t>Javier Pérez Sanz, director general de RENFE</t>
  </si>
  <si>
    <t>2/1996/DdG</t>
  </si>
  <si>
    <t>Apagada de llums contra les proves nuclears franceses</t>
  </si>
  <si>
    <t>3/1996/DdG</t>
  </si>
  <si>
    <t>ERC demana més protecció per les zones de joc infantils</t>
  </si>
  <si>
    <t>Grup ERC a l'Ajuntament de Girona (oposició)</t>
  </si>
  <si>
    <t>4/1996/DdG</t>
  </si>
  <si>
    <t>El PSC acusa a Macias de no tenir un pla definit per a Olot</t>
  </si>
  <si>
    <t>Albert Bramon, cap de l'oposició a Olot</t>
  </si>
  <si>
    <t>5/1996/DdG</t>
  </si>
  <si>
    <t>Organitzen una visita guiada a la incineradora de Campdorà</t>
  </si>
  <si>
    <t>Centre Cívic Pedret (Ajuntament)</t>
  </si>
  <si>
    <t>6/1996/DdG</t>
  </si>
  <si>
    <t>Ciu d'Olot atribueix al "desconeixement" o l'"engany" les crítiques del PSC per la Fira</t>
  </si>
  <si>
    <t>Eudald Morera, regidor del govern d'Olot</t>
  </si>
  <si>
    <t>Pilar Solà, regidora de l'equip de govern</t>
  </si>
  <si>
    <t>7/1996/DdG</t>
  </si>
  <si>
    <t>L'Ajuntament d'Olot rreplanta els arbres de Nadal al barri del Morrot</t>
  </si>
  <si>
    <t>8/1996/DdG</t>
  </si>
  <si>
    <t>Els comerciants proposen abaratir el cost de la rehabilitació de la Rambla</t>
  </si>
  <si>
    <t>Martí Boada, president de l'associació de comerciants de La Rambla i l'Argenteria</t>
  </si>
  <si>
    <t>9/1996/DdG</t>
  </si>
  <si>
    <t>El comitè únic ha denunciat l'Ajuntament davant Treball</t>
  </si>
  <si>
    <t>Comitè d'Empresa Ajuntament Girona</t>
  </si>
  <si>
    <t>10/1996/DdG</t>
  </si>
  <si>
    <t>L'Ajuntament de Figueres va tancar el 1995 amb un dèficit de 840 milions de pessetes</t>
  </si>
  <si>
    <t>11/1996/DdG</t>
  </si>
  <si>
    <t>Lloret de Mar amplia l'abocador de runes que ha quedat petit</t>
  </si>
  <si>
    <t>Alcalde de Lloret</t>
  </si>
  <si>
    <t>12/1996/DdG</t>
  </si>
  <si>
    <t>Martí Boada demana que s'unifiquin els descomptes en els pàrkings</t>
  </si>
  <si>
    <t>13/1996/DdG</t>
  </si>
  <si>
    <t>Un estudi revela que els escolars de Girona beuen poca llet</t>
  </si>
  <si>
    <t>14/1996/DdG</t>
  </si>
  <si>
    <t>CiU creu que el nou `pressupost convertirà Salt en un "suburbi"</t>
  </si>
  <si>
    <t>Joan Canals, regidor a l'oposició</t>
  </si>
  <si>
    <t>Francesc Montalbán, regidor a l'oposició</t>
  </si>
  <si>
    <t>Eusebi Cabezas, tinent d'alcalde</t>
  </si>
  <si>
    <t>15/1996/DdG</t>
  </si>
  <si>
    <t>L'Ajuntament no rebrà la NII fins que no s'acabiun les obres dels nous accessos</t>
  </si>
  <si>
    <t>Joan Pallàs regidor urbanisme Girona</t>
  </si>
  <si>
    <t>16/1996/DdG</t>
  </si>
  <si>
    <t>El nou centre de transports podria ubicar-se davant de Mercagirona</t>
  </si>
  <si>
    <t>Alcalde de Girona</t>
  </si>
  <si>
    <t>17/1996/DdG</t>
  </si>
  <si>
    <t>CiU pregunta per la falta d'embornals al carrer Joan Maragall de Girona</t>
  </si>
  <si>
    <t>Àngel Guirado, regidor a l'oposició</t>
  </si>
  <si>
    <t>18/1996/DdG</t>
  </si>
  <si>
    <t>El promotor del Leclerc segueix interessat a crear un centre a Salt</t>
  </si>
  <si>
    <t>Dennis Derrien, empresari</t>
  </si>
  <si>
    <t>19/1996/DdG</t>
  </si>
  <si>
    <t>Els Naturalistes afirmen que Girona és un "gran perill" pels ciclistes</t>
  </si>
  <si>
    <t>Plataforma Cívica per a l'ús de la bicicleta</t>
  </si>
  <si>
    <t>20/1996/DdG</t>
  </si>
  <si>
    <t>L'oposició del PSC emplaça l'alcalde a presentar una moció de confiança</t>
  </si>
  <si>
    <t>Maria Dolors Oms, regidora oposició</t>
  </si>
  <si>
    <t>Fèlix Bota, alcalde de Blanes</t>
  </si>
  <si>
    <t>21/1996/DdG</t>
  </si>
  <si>
    <t>L'Ajuntament de Salt tanca el 1995 amb un superàvit de 50 milions</t>
  </si>
  <si>
    <t>22/1996/DdG</t>
  </si>
  <si>
    <t>El sector de Can Vidal s'obrirà al trànsit avui a les set de la tarda</t>
  </si>
  <si>
    <t>23/1996/DdG</t>
  </si>
  <si>
    <t>Tots els grups municipals subscriuen una moció a favor d'un projecte de carril bici</t>
  </si>
  <si>
    <t>Isabel Salamaña, regidor del govern de Girona</t>
  </si>
  <si>
    <t>Enric Llauger, regidor a l'oposició</t>
  </si>
  <si>
    <t>24/1996/DdG</t>
  </si>
  <si>
    <t>Macias vol recuperar el tren d'Olot per fer un recorregut turístic fins a Culella</t>
  </si>
  <si>
    <t>Alcalde d'Olot</t>
  </si>
  <si>
    <t>25/1996/DdG</t>
  </si>
  <si>
    <t>Girona estarà connectada a la xarxa de telecomunicacions per cable l'any 1998</t>
  </si>
  <si>
    <t>Tomàs Sobrequés regidor al govern de Girona</t>
  </si>
  <si>
    <t>26/1996/DdG</t>
  </si>
  <si>
    <t>CiU presenta catorze al·legacions a la nova ordenança municipal de tinença d'animals</t>
  </si>
  <si>
    <t>27/1996/DdG</t>
  </si>
  <si>
    <t>L'Ajuntament renova el vestuari de la Policia Municipal</t>
  </si>
  <si>
    <t>28/1996/DdG</t>
  </si>
  <si>
    <t>Els veïns protesten amb pancartes contra el Casal de Joves de Salt</t>
  </si>
  <si>
    <t>1997. DIARI DE GIRONA</t>
  </si>
  <si>
    <t>1/1997/DdG</t>
  </si>
  <si>
    <t>L'Ajuntament dissenya cinc lemes per promocionar Girona durant tot l'any</t>
  </si>
  <si>
    <t>2/1997/DdG</t>
  </si>
  <si>
    <t>L'Ajuntament posarà pilones en una vorera del carrer Francesc Roger</t>
  </si>
  <si>
    <t>Veïns del carrer Francesc Roger</t>
  </si>
  <si>
    <t>3/1997/DdG</t>
  </si>
  <si>
    <t>L'Ajuntament comença l'enderroc de les barraques del sector de les Pedreres</t>
  </si>
  <si>
    <t>4/1997/DdG</t>
  </si>
  <si>
    <t>Substitueixen l'enllumenat de la Plaça Sant Pere</t>
  </si>
  <si>
    <t>5/1997/DdG</t>
  </si>
  <si>
    <t>Un ple amb "mal rotllo"</t>
  </si>
  <si>
    <t>Xavier Domínguez, regidor a l'oposició a Girona</t>
  </si>
  <si>
    <t>Joaquim Nadal</t>
  </si>
  <si>
    <t>Pere Sarquella, regidor a l'oposició</t>
  </si>
  <si>
    <t>6/1997/DdG</t>
  </si>
  <si>
    <t>Blanes tindrà una nova entrada que descongestionarà el trànsit al nucli urbà</t>
  </si>
  <si>
    <t>3 (suplement)</t>
  </si>
  <si>
    <t>Antoni Fernández, regidor del govern de Blanes</t>
  </si>
  <si>
    <t>7/1997/DdG</t>
  </si>
  <si>
    <t>Els comerciants estan satisfets amb el ritme de les obres del Carrer Major</t>
  </si>
  <si>
    <t>Veïns del Carrer Major</t>
  </si>
  <si>
    <t>8/1997/DdG</t>
  </si>
  <si>
    <t>Figueres obre un servei informatiu per a persones a l'atur</t>
  </si>
  <si>
    <t>Anna Calavia, tècnica de l'Ajuntament de Figueres</t>
  </si>
  <si>
    <t>9/1997/DdG</t>
  </si>
  <si>
    <t>L'Ajuntament de Girona no té decidit si el mercat es traslladarà a la Devesa</t>
  </si>
  <si>
    <t>Marxants de Girona</t>
  </si>
  <si>
    <t>10/1997/DdG</t>
  </si>
  <si>
    <t>Llauger demana que es resolgui la inseguretat al carrer Minali</t>
  </si>
  <si>
    <t>11/1997/DdG</t>
  </si>
  <si>
    <t>L'oposició critica una operació de crèdit que avala l'Ajuntament</t>
  </si>
  <si>
    <t>Enric Llauger, regidor a l'oposició a Girona</t>
  </si>
  <si>
    <t>Santi Niell, regidor a l'oposició a Girona</t>
  </si>
  <si>
    <t>Francesc Lloveras, regidor del govern a Girona</t>
  </si>
  <si>
    <t>12/1997/DdG</t>
  </si>
  <si>
    <t>Queixes per un sortidor de gasoil a l'estació d'autobús de Figueres</t>
  </si>
  <si>
    <t>Veïns de l'estació de Figueres</t>
  </si>
  <si>
    <t>13/1997/DdG</t>
  </si>
  <si>
    <t>Acusen el Jutjat de negligència en el cas dels abocaments de residus al Ter</t>
  </si>
  <si>
    <t>Associació Naturalistes de Girona</t>
  </si>
  <si>
    <t>Josep Bou, delegat de Medi Ambient a Girona</t>
  </si>
  <si>
    <t>14/1997/DdG</t>
  </si>
  <si>
    <t>Armengué diu qu eles declaracions de CDC del pas a nivell de Figueres no encaixen</t>
  </si>
  <si>
    <t>15/1997/DdG</t>
  </si>
  <si>
    <t>El trassllat d'una fàbrica de Santa Eugènia obliga a ordenar un sector del Pont Major</t>
  </si>
  <si>
    <t>Josep Clemente, president dels veïns del Pont Major</t>
  </si>
  <si>
    <t>"Pallàs" regidor a l'oposició</t>
  </si>
  <si>
    <t>16/1997/DdG</t>
  </si>
  <si>
    <t>El PI i ERC demanen la supressió de la torre d'alta tensió de Sant Narcís.</t>
  </si>
  <si>
    <t>17/1997/DdG</t>
  </si>
  <si>
    <t>Obren diligències a una grua per cometre una infracció</t>
  </si>
  <si>
    <t>18/1997/DdG</t>
  </si>
  <si>
    <t>Implanten nous canvis de trànsit al sector del Parc de la Devesa</t>
  </si>
  <si>
    <t>19/1997/DdG</t>
  </si>
  <si>
    <t>El culb Centaure demana que es retirin els senyals del carril bici de Salt</t>
  </si>
  <si>
    <t>Pere Geli, propietari del club Centaure</t>
  </si>
  <si>
    <t>20/1997/DdG</t>
  </si>
  <si>
    <t>L'oposició de Blanes demana que el Pinar sigui zona no urbanitzable i vol estudiar el seu futur</t>
  </si>
  <si>
    <t>Maria Dolors Oms, regidor a l'oposició de Blanes</t>
  </si>
  <si>
    <t>Argemir González, regidor a l'oposició de Blanes</t>
  </si>
  <si>
    <t>Joan Puig, regidor a l'oposició de Blanes</t>
  </si>
  <si>
    <t>21/1997/DdG</t>
  </si>
  <si>
    <t>Asfaltaran el segon tram d'un camí situat al límit entre Girona i Quart</t>
  </si>
  <si>
    <t>22/1997/DdG</t>
  </si>
  <si>
    <t>Creen un servei per recollir els vehícles abandonats dels carrers de Figueres</t>
  </si>
  <si>
    <t>23/1997/DdG</t>
  </si>
  <si>
    <t>La gestora Girona Activa vol fomentar el diàleg amb l'Ajuntament i evitar l'enfrontament</t>
  </si>
  <si>
    <t>Joquim Nadal, Alcalde de Girona</t>
  </si>
  <si>
    <t>24/1997/DdG</t>
  </si>
  <si>
    <t>Comença a Olot la construcció del nou giratori del vial sud</t>
  </si>
  <si>
    <t>25/1997/DdG</t>
  </si>
  <si>
    <t>Els marxants diuen que tenen 405 firmes de suport de veïns del Güell</t>
  </si>
  <si>
    <t>Associació de Marxants de Girona</t>
  </si>
  <si>
    <t>26/1997/DdG</t>
  </si>
  <si>
    <t>Obriran un nou pas entre l'estació de tren de RENFE i la Plaça Poeta Marquina</t>
  </si>
  <si>
    <t>27/1997/DdG</t>
  </si>
  <si>
    <t>Organitzen noves activitats per a joves a Girona</t>
  </si>
  <si>
    <t>28/1997/DdG</t>
  </si>
  <si>
    <t>Milloren l'estat de la teulada a la Casa de Cultura</t>
  </si>
  <si>
    <t>1998. DIARI DE GIRONA</t>
  </si>
  <si>
    <t>1/1998/DdG</t>
  </si>
  <si>
    <t>L'Ajuntament adapta el carril bici de la Rutlla a l'espera del projecte definitiu</t>
  </si>
  <si>
    <t>2/1998/DdG</t>
  </si>
  <si>
    <t>L'Ajuntament de Salt evita que el carrer Roca Delpech sigui una alternativa al Països Catalans</t>
  </si>
  <si>
    <t>Manuela Guerrero, regidora de Via Pública de Salt</t>
  </si>
  <si>
    <t>3/1998/DdG</t>
  </si>
  <si>
    <t>Salt vol disposar del nou pla d'emergències abans d'acabar l'any</t>
  </si>
  <si>
    <t>4/1998/DdG</t>
  </si>
  <si>
    <t>L'Ajuntament aposta per la bicicleta i impulsarà una xarxa de set carrils</t>
  </si>
  <si>
    <t>Isabel Salamaña, regidora de Medi Ambient de Girona</t>
  </si>
  <si>
    <t>5/1998/DdG</t>
  </si>
  <si>
    <t>L'Ajuntament d'Olot ordena l'enderroc de tres edificis que amenacen perill</t>
  </si>
  <si>
    <t>6/1998/DdG</t>
  </si>
  <si>
    <t>Els naturalistes d'Olot diuen que denunciaran els que matin serps</t>
  </si>
  <si>
    <t>Miquel Macias, portaveu de l'Associació de Naturalistes d'Olot</t>
  </si>
  <si>
    <t>Santi Vizern, regidor de medi ambient d'Olot</t>
  </si>
  <si>
    <t>7/1998/DdG</t>
  </si>
  <si>
    <t>Blanes rebutja la jornada de 35 hores del personal de l'Ajuntament</t>
  </si>
  <si>
    <t>Equip de govern de Blanes</t>
  </si>
  <si>
    <t>Francesc Pujador, regidor a l'oposició</t>
  </si>
  <si>
    <t>8/1998/DdG</t>
  </si>
  <si>
    <t>El portaveu d'ERC a Olot critica que el partit tingui tres regidors en dos grups</t>
  </si>
  <si>
    <t>9/1998/DdG</t>
  </si>
  <si>
    <t>El portaveu de CiU a Figueres amenaça amb plegar si no és el número 2 de la llista</t>
  </si>
  <si>
    <t>Norbert font, portaveu de Ciu (oposició) a Figueres</t>
  </si>
  <si>
    <t>Pere Maluquer, delegat comarcal d'UDC</t>
  </si>
  <si>
    <t>10/1998/DdG</t>
  </si>
  <si>
    <t>L'alcalde de Figueres fa una tertúlia amb empresaris de Manresa</t>
  </si>
  <si>
    <t>11/1998/DdG</t>
  </si>
  <si>
    <t xml:space="preserve">El PP impugna el concurs de les zones blaves perquè prioritza empreses catalanes </t>
  </si>
  <si>
    <t>Francesc Xavier Domínguez, regidor a l'oposició</t>
  </si>
  <si>
    <t>12/1998/DdG</t>
  </si>
  <si>
    <t>Comas nega haver parlat amb Girona del cost de les beques dels menors</t>
  </si>
  <si>
    <t>Antoni Comas, conseller de Benestar Social</t>
  </si>
  <si>
    <t>13/1998/DdG</t>
  </si>
  <si>
    <t>Adjudiquen els treballs de l'Escola Bressol de Font de la Pòlvora</t>
  </si>
  <si>
    <t>14/1998/DdG</t>
  </si>
  <si>
    <t>El regidor d'Hisenda de Girona acusa ERC de fer demagògia barata amb les finances</t>
  </si>
  <si>
    <t>15/1998/DdG</t>
  </si>
  <si>
    <t>16/1998/DdG</t>
  </si>
  <si>
    <t>17/1998/DdG</t>
  </si>
  <si>
    <t>Comencen les obres per fer 800 pisos al sector de la Maçana de Salt</t>
  </si>
  <si>
    <t>ERC (soci de govern a Salt</t>
  </si>
  <si>
    <t>18/1998/DdG</t>
  </si>
  <si>
    <t>Bagué afirma que Fañanàs només sap "insultar i desqualificar"</t>
  </si>
  <si>
    <t>19/1998/DdG</t>
  </si>
  <si>
    <t>L'Ajuntament de Girona i la Diputació de Barcelona signen un conveni</t>
  </si>
  <si>
    <t>20/1998/DdG</t>
  </si>
  <si>
    <t>Instal·len el nou enllumenat al carrer Ample de Figueres</t>
  </si>
  <si>
    <t>21/1998/DdG</t>
  </si>
  <si>
    <t>La Policia intensificarà els controls d'accés al nucli antic de Girona</t>
  </si>
  <si>
    <t>Miquel Fañanàs, regidor de Via Pública de Girona</t>
  </si>
  <si>
    <t>22/1998/DdG</t>
  </si>
  <si>
    <t>CiU reitera que el carril bici de la Rutlla és molt perillós per als usuaris</t>
  </si>
  <si>
    <t>Àngel Guirado, regidor a l'oposició a Girona</t>
  </si>
  <si>
    <t>23/1998/DdG</t>
  </si>
  <si>
    <t>El pas elevat del camí vell de Fornells es farà després de 5 anys de retard</t>
  </si>
  <si>
    <t>Direcció general de Carreteres</t>
  </si>
  <si>
    <t>24/1998/DdG</t>
  </si>
  <si>
    <t>L'Ajuntament demanarà a RENFE que intenti evitar fer obres durant la nit</t>
  </si>
  <si>
    <t>25/1998/DdG</t>
  </si>
  <si>
    <t>Ramón Ramos nega irregularitats en els concursos públics de l'Ajuntament</t>
  </si>
  <si>
    <t>26/1998/DdG</t>
  </si>
  <si>
    <t>L'Ajuntament autoritza a Hipercor l'ampliació de la segona planta</t>
  </si>
  <si>
    <t>27/1998/DdG</t>
  </si>
  <si>
    <t>Mas: "La Fira de Sant Lluc mostra la bona situació econòmica d'Olot"</t>
  </si>
  <si>
    <t>Artur Mas, conseller d'Economia</t>
  </si>
  <si>
    <t>28/1998/DdG</t>
  </si>
  <si>
    <t>Els veïns denuncien la ineficàcia dels serveis de neteja a la Marca de l'Ham</t>
  </si>
  <si>
    <t>Veïns de la Marca de l'Ham</t>
  </si>
  <si>
    <t>1999. DIARI DE GIRONA</t>
  </si>
  <si>
    <t>1/1999/DdG</t>
  </si>
  <si>
    <t>Les escoles de Girona es posaran a punt aquest estiu</t>
  </si>
  <si>
    <t>Departament d'Ensenyament</t>
  </si>
  <si>
    <t>2/1999/DdG</t>
  </si>
  <si>
    <t>La deixalla urbana per cremar</t>
  </si>
  <si>
    <t>Alfred Viñas, director gerent de la incineradora de Girona, Salt  i Sarrià</t>
  </si>
  <si>
    <t>3/1999/DdG</t>
  </si>
  <si>
    <t>L'arxiu de Girona va rebre 13 donacions l'any passat</t>
  </si>
  <si>
    <t>4/1999/DdG</t>
  </si>
  <si>
    <t>L'escanyament de Sant Narcís impedirà el pas de camions</t>
  </si>
  <si>
    <t>Regidor de Via Pública de l'Ajuntament de Girona (sic)</t>
  </si>
  <si>
    <t>5/1999/DdG</t>
  </si>
  <si>
    <t>L'arquitecte Isozaki firma al Japó el projecte del centre lúdic de Blanes</t>
  </si>
  <si>
    <t>6/1999/DdG</t>
  </si>
  <si>
    <t>L'Ajuntament d'Olot vol que els bars del carrer Sant Ferriol contractin guardes</t>
  </si>
  <si>
    <t>7/1999/DdG</t>
  </si>
  <si>
    <t>CiU d'Olot diu que els canvis al centre perjudiquen als disminuïts</t>
  </si>
  <si>
    <t>Carles Llorens, regidor a l'oposició d'Olot</t>
  </si>
  <si>
    <t>8/1999/DdG</t>
  </si>
  <si>
    <t>Olot contracta un arquitecte per dirigir l'àrea d'urbanisme</t>
  </si>
  <si>
    <t>9/1999/DdG</t>
  </si>
  <si>
    <t>Els comerços de Girona amb cartells de Toros reben anònims amenaçadors</t>
  </si>
  <si>
    <t>Comerciants de Girona</t>
  </si>
  <si>
    <t>Àngel Alcalde, propietari de la Plaça de Braus de Girona</t>
  </si>
  <si>
    <t>10/1999/DdG</t>
  </si>
  <si>
    <t>L'ajuntament estudia com permetre que els taxistes del frau tornin a treballar</t>
  </si>
  <si>
    <t>11/1999/DdG</t>
  </si>
  <si>
    <t>salt</t>
  </si>
  <si>
    <t>Salt expedienta els dos taxistes investigats però no els sanciona</t>
  </si>
  <si>
    <t>12/1999/DdG</t>
  </si>
  <si>
    <t>13/1999/DdG</t>
  </si>
  <si>
    <t>Els gironins podran fer gestions administratives als centres cívics</t>
  </si>
  <si>
    <t>Amèlia Barbero, regidora al govern de Girona</t>
  </si>
  <si>
    <t>14/1999/DdG</t>
  </si>
  <si>
    <t>Estudien convertir en sentit únic un tram de l'avinguda de Sant Narcís</t>
  </si>
  <si>
    <t>15/1999/DdG</t>
  </si>
  <si>
    <t>L'alcalde de Salt diu que el problema amb els fons de la UE són culpa del PSC</t>
  </si>
  <si>
    <t>16/1999/DdG</t>
  </si>
  <si>
    <t>Eva Morenoa, regidora de Joventut de Salt</t>
  </si>
  <si>
    <t>17/1999/DdG</t>
  </si>
  <si>
    <t>Reformen el carril bici que uneix el Passeig d'Olot i Emili Grahit</t>
  </si>
  <si>
    <t>18/1999/DdG</t>
  </si>
  <si>
    <t>Fan pintades a Olot contra els soldtas que aniran a Bòsnia</t>
  </si>
  <si>
    <t>Alfères Sandino, de l'exèrcit espanyol</t>
  </si>
  <si>
    <t>Albert Bramón, regidor de Governació d'Olot</t>
  </si>
  <si>
    <t>19/1999/DdG</t>
  </si>
  <si>
    <t>Els canvis als semàfors per l'efecte 2000 genera problemes de trànsit</t>
  </si>
  <si>
    <t>Empresa Bonal</t>
  </si>
  <si>
    <t>20/1999/DdG</t>
  </si>
  <si>
    <t>Salt mobilitzarà la policia i personal de serveis</t>
  </si>
  <si>
    <t>Joan Canals, regidor de Seguretat Ciutadana de Salt</t>
  </si>
  <si>
    <t>21/1999/DdG</t>
  </si>
  <si>
    <t>Blanes pateix una plaga de rates a Ca l'Aguidó</t>
  </si>
  <si>
    <t>Alfonso Montaño, president de l'Associació de Veïns de Ca l'Aguidó</t>
  </si>
  <si>
    <t>22/1999/DdG</t>
  </si>
  <si>
    <t>El Fòrum descarta pactar amb el PSC i apposta pels acords puntuals</t>
  </si>
  <si>
    <t>Antoni Calvó, regidor a l'oposició de Figueres</t>
  </si>
  <si>
    <t>23/1999/DdG</t>
  </si>
  <si>
    <t>Els veïns critiquen que la presó de Figueres llenci llibres al carrer</t>
  </si>
  <si>
    <t>Veïns de la presó de Figueres</t>
  </si>
  <si>
    <t>Llibreter sense identificar</t>
  </si>
  <si>
    <t>Pedro del Campo, director de la presó de Figueres</t>
  </si>
  <si>
    <t>24/1999/DdG</t>
  </si>
  <si>
    <t>Girona e sconfirma com a destí turístic de ciutadans de la resta de l'estat</t>
  </si>
  <si>
    <t>Tomàs Sobrequés regidor de promoció econòmica de Girona</t>
  </si>
  <si>
    <t>25/1999/DdG</t>
  </si>
  <si>
    <t>Els botiguers diuen que Firanadal no ha complert les expectatives</t>
  </si>
  <si>
    <t>Jordi Pujades, president de l'associació de comerciants "El Centre" de Girona</t>
  </si>
  <si>
    <t>26/1999/DdG</t>
  </si>
  <si>
    <t>El PSC de Salt denuncia que el web de municipal exclou els regidors de l'oposició</t>
  </si>
  <si>
    <t>PSC de Salt</t>
  </si>
  <si>
    <t>27/1999/DdG</t>
  </si>
  <si>
    <t>Enderrocaran pisos per obrir una plaça a l'entrada al Teatre Municipal</t>
  </si>
  <si>
    <t>28/1999/DdG</t>
  </si>
  <si>
    <t>Les imatges gironines del segle XX</t>
  </si>
  <si>
    <t>2000. DIARI DE GIRONA</t>
  </si>
  <si>
    <t>1/2000/DdG</t>
  </si>
  <si>
    <t>Els centres comercials gironins obren sense patir l'efecte 2000</t>
  </si>
  <si>
    <t>Comerços de Girona</t>
  </si>
  <si>
    <t>2/2000/DdG</t>
  </si>
  <si>
    <t>3/2000/DdG</t>
  </si>
  <si>
    <t>Policia Local i Mossos regulen el camí del Sitjar</t>
  </si>
  <si>
    <t>Joan Canals, regidor de Via Pública de Salt</t>
  </si>
  <si>
    <t>Policia Local de Salt</t>
  </si>
  <si>
    <t>4/2000/DdG</t>
  </si>
  <si>
    <t>Salt planificarà el trànsit a partir de l'estudi de vialitat que farà el RACC</t>
  </si>
  <si>
    <t>Sebastià Salvadó, president del RACC</t>
  </si>
  <si>
    <t>5/2000/DdG</t>
  </si>
  <si>
    <t>El nombre d'usuaris dels autobusos urbans reix un 7'3% a Girona</t>
  </si>
  <si>
    <t>Transports Metropolitans de Girona</t>
  </si>
  <si>
    <t>6/2000/DdG</t>
  </si>
  <si>
    <t>L'Ajuntament no dóna permís per obrir un bar musical al barri vell</t>
  </si>
  <si>
    <t>7/2000/DdG</t>
  </si>
  <si>
    <t>Les primeres llars gironines ja disposaran del cable d'aquí a un any</t>
  </si>
  <si>
    <t>8/2000/DdG</t>
  </si>
  <si>
    <t>El PP demana que la policia local reguli el trànsit a l'entrada a Girona per Pedret</t>
  </si>
  <si>
    <t>Josep Carles Cabrera, regidor a l'oposició de Girona</t>
  </si>
  <si>
    <t>9/2000/DdG</t>
  </si>
  <si>
    <t>Aturen la instal·lació d'una antena de telefonia al carrer Àngel Guimerà de Salt</t>
  </si>
  <si>
    <t>Josep Viñas, regidor d'urbanisme de Salt</t>
  </si>
  <si>
    <t>10/2000/DdG</t>
  </si>
  <si>
    <t>Urbanisme aprova el projecte del camí vell de Fornells a Girona</t>
  </si>
  <si>
    <t>Comissió d'Urbanisme de la Generalitat</t>
  </si>
  <si>
    <t>11/2000/DdG</t>
  </si>
  <si>
    <t>Acesa es compromet a fer el tercer carril entre Maçanet i La Jonquera</t>
  </si>
  <si>
    <t>12/2000/DdG</t>
  </si>
  <si>
    <t>CiU treu valor a la resolució judicial i manté l'oposició al complex del Migdia</t>
  </si>
  <si>
    <t>13/2000/DdG</t>
  </si>
  <si>
    <t>El PP de Salt proposa instal·lar energia alternativa a l'ajuntament</t>
  </si>
  <si>
    <t>Maria Teresa Margall, regidora a l'oposició de Salt</t>
  </si>
  <si>
    <t>14/2000/DdG</t>
  </si>
  <si>
    <t>Els "okupes" es pengen del Pont de Pedra per evitar que els desallotgin</t>
  </si>
  <si>
    <t>Okupes</t>
  </si>
  <si>
    <t>15/2000/DdG</t>
  </si>
  <si>
    <t>16/2000/DdG</t>
  </si>
  <si>
    <t>17/2000/DdG</t>
  </si>
  <si>
    <t>Figueres inicia els contactes comercials amb una ciutat de Nicaràgua</t>
  </si>
  <si>
    <t>18/2000/DdG</t>
  </si>
  <si>
    <t>El recorregut de l'Exposició de Flors es pot consultar a la xarxa Internet</t>
  </si>
  <si>
    <t>19/2000/DdG</t>
  </si>
  <si>
    <t>Ultimen les obres de l'antic refugi antiaeri</t>
  </si>
  <si>
    <t>20/2000/DdG</t>
  </si>
  <si>
    <t>Menta finalitza la instal·lació de la xarxa de cable al carrer Lorenzana</t>
  </si>
  <si>
    <t>Menta o Ajuntament de Girona</t>
  </si>
  <si>
    <t>21/2000/DdG</t>
  </si>
  <si>
    <t>L'Ajuntament porta al jutjat l'atac amb nata a l'alcalde</t>
  </si>
  <si>
    <t>Sebastià Salellas, advocat dels okupes</t>
  </si>
  <si>
    <t>22/2000/DdG</t>
  </si>
  <si>
    <t>El camí de Fornells podria tancar-se tres mesos per les obres</t>
  </si>
  <si>
    <t>Carreteres de la Generalitat</t>
  </si>
  <si>
    <t>23/2000/DdG</t>
  </si>
  <si>
    <t>Una cadena d'hotels i Cortefiel es disputen la Clínica Muñoz de Girona</t>
  </si>
  <si>
    <t>24/2000/DdG</t>
  </si>
  <si>
    <t>Salt busca famílies que acullin els set nens saharauis de les colònies d'estiu</t>
  </si>
  <si>
    <t>25/2000/DdG</t>
  </si>
  <si>
    <t>Blanes podria connectar-se amb el Llobregat per assegurar-se l'aigua</t>
  </si>
  <si>
    <t>Felip Puig, conseller de Medi Ambient de la Generalitat</t>
  </si>
  <si>
    <t>26/2000/DdG</t>
  </si>
  <si>
    <t>720 joves de Blanes participen a la cloenda del Curs d'Educació Viària</t>
  </si>
  <si>
    <t>Francesc Orench, cap de la Policia Local de Blanes</t>
  </si>
  <si>
    <t>27/2000/DdG</t>
  </si>
  <si>
    <t>Torramadé diu que Corominas és un "ressentit" que li produeix "llàstima"</t>
  </si>
  <si>
    <t>Josep Musellas, regidor de Serveis Públics de Salt</t>
  </si>
  <si>
    <t>28/2000/DdG</t>
  </si>
  <si>
    <t>La caiguda de dues branques torna a fer danys a les carpes de Girona</t>
  </si>
  <si>
    <t>Propietaris locals d'oci nocturn</t>
  </si>
  <si>
    <t>2001. DIARI DE GIRONA</t>
  </si>
  <si>
    <t>1/2001/DdG</t>
  </si>
  <si>
    <t>Girona i Salt es disputen una nova clínica privada impulsada per metges gironins</t>
  </si>
  <si>
    <t>Grup de metges gironins</t>
  </si>
  <si>
    <t>2/2001/DdG</t>
  </si>
  <si>
    <t>Salt signa un conveni amb Menta per desplegar la xarxa de cable</t>
  </si>
  <si>
    <t>Empresa Menta</t>
  </si>
  <si>
    <t>3/2001/DdG</t>
  </si>
  <si>
    <t>Salt descarta pel seu elevat cost que el carrer Major torni a tenir dos sentits</t>
  </si>
  <si>
    <t>Josep Musellas, regidor al govern de Salt</t>
  </si>
  <si>
    <t>4/2001/DdG</t>
  </si>
  <si>
    <t>Els Premis Tres de Març s'entregaran dissabte a les set al Teatre de Salt</t>
  </si>
  <si>
    <t>5/2001/DdG</t>
  </si>
  <si>
    <t>Expropien un pati particular per fer-hi passar el carril bici</t>
  </si>
  <si>
    <t>6/2001/DdG</t>
  </si>
  <si>
    <t>Veïns del sector del Puigvistós es queixen de la brutícia dels carrers</t>
  </si>
  <si>
    <t>veïns del sector Puigvistós</t>
  </si>
  <si>
    <t>7/2001/DdG</t>
  </si>
  <si>
    <t>Nadal no anirà a «fer el numeret» a Madrid i insinua que viatjarà sol</t>
  </si>
  <si>
    <t>Josep Carles Cabrera, portaveu del PP a l'oposició de Girona</t>
  </si>
  <si>
    <t>8/2001/DdG</t>
  </si>
  <si>
    <t>Cardona va dir al jutge que Armangué va impedir investigar el cas d'hepatitis</t>
  </si>
  <si>
    <t>Sebastià Salellas, advocat</t>
  </si>
  <si>
    <t>9/2001/DdG</t>
  </si>
  <si>
    <t>Blanes inicia una campanya de prevenció sanitària</t>
  </si>
  <si>
    <t>Eduard Vilà, regidor de Sanitat de Blanes</t>
  </si>
  <si>
    <t>Francesc Pujadó, regidor de comerç, consum i turisme de Blanes</t>
  </si>
  <si>
    <t>10/2001/DdG</t>
  </si>
  <si>
    <t>Les obres del TAV traslladaran a l'Avellaneda l'estació de Girona</t>
  </si>
  <si>
    <t>Francisco Álvarez-Cascos, ministre de Foment</t>
  </si>
  <si>
    <t>11/2001/DdG</t>
  </si>
  <si>
    <t>Girona ensenyarà als contribuents com pagar els impostos als caixers</t>
  </si>
  <si>
    <t>12/2001/DdG</t>
  </si>
  <si>
    <t>Sellabona es disputarà la plaça a Esports de Salt amb set aspirants més</t>
  </si>
  <si>
    <t>13/2001/DdG</t>
  </si>
  <si>
    <t>Nadal afirma que l¡'església de Santa Eugènia s'iniciarà abans de finals d'any</t>
  </si>
  <si>
    <t>14/2001/DdG</t>
  </si>
  <si>
    <t>La sala polivalent de Salt es podrà obrir per la Festa Major</t>
  </si>
  <si>
    <t>Joan Viñas, regidor d'urbanisme de Salt</t>
  </si>
  <si>
    <t>15/2001/DdG</t>
  </si>
  <si>
    <t>L'Estat reforma Hisenda de Girona i concentra els serveis en un sol edifici</t>
  </si>
  <si>
    <t>Hisenda</t>
  </si>
  <si>
    <t>16/2001/DdG</t>
  </si>
  <si>
    <t>Aprofita el Corpus d'Olot per reclamar més curses de braus</t>
  </si>
  <si>
    <t>Agustí Soy, excap de manteniment de la Plaça de Braus d'Olot</t>
  </si>
  <si>
    <t>17/2001/DdG</t>
  </si>
  <si>
    <t>Salt protegirà el patrimoni històric de la Coma-Cros i pot fer-hi un museu</t>
  </si>
  <si>
    <t>18/2001/DdG</t>
  </si>
  <si>
    <t xml:space="preserve">Feliu valora positivament l'ús de falcons per foragitar coloms </t>
  </si>
  <si>
    <t>19/2001/DdG</t>
  </si>
  <si>
    <t>Els veïns legalitzen les vivendes de Germans Sàbat després de 40 anys</t>
  </si>
  <si>
    <t>Associació de Veïns de Germans Sàbat</t>
  </si>
  <si>
    <t>20/2001/DdG</t>
  </si>
  <si>
    <t>El PP dóna suport a la proposta de PSC, Erc i IC-V sobre l'ensenyament a Salt</t>
  </si>
  <si>
    <t>Maria Teresa Margall, portaveu del PP a Salt (oposició)</t>
  </si>
  <si>
    <t>21/2001/DdG</t>
  </si>
  <si>
    <t>Torramadé pacta amb roposició que el Pla General renunciï als enderrocs</t>
  </si>
  <si>
    <t>22/2001/DdG</t>
  </si>
  <si>
    <t>Niell assegura que ractitud de Nadal «talla els ponts amb ERO&gt;</t>
  </si>
  <si>
    <t>Santi Niell, portaveu d'ERC a l'oposició de Girona</t>
  </si>
  <si>
    <t>23/2001/DdG</t>
  </si>
  <si>
    <t>Girona té el mercat català que més parades ha perdut en els últims anys</t>
  </si>
  <si>
    <t>Francesc Gázquez, president de l'associació de marxants de Girona</t>
  </si>
  <si>
    <t>24/2001/DdG</t>
  </si>
  <si>
    <t>Salt culmina les reformes del carrer Major després de quatre anys d'obres</t>
  </si>
  <si>
    <t>25/2001/DdG</t>
  </si>
  <si>
    <t>Girona tanca dimarts el termini per portar al·legacions al nou Pla General</t>
  </si>
  <si>
    <t>26/2001/DdG</t>
  </si>
  <si>
    <t>Veïns de Girona es queixen de la música de la festa de Salt</t>
  </si>
  <si>
    <t>27/2001/DdG</t>
  </si>
  <si>
    <t>Salt ha de canviar el sostre de la nau polivalent per la seva mala acústica</t>
  </si>
  <si>
    <t>28/2001/DdG</t>
  </si>
  <si>
    <t>Aiguaviva, Bescanó i Sant Martí de Llémena utilitzaran la deixalleria de Salt</t>
  </si>
  <si>
    <t>2002. DIARI DE GIRONA</t>
  </si>
  <si>
    <t>1/2002/DdG</t>
  </si>
  <si>
    <t>El concert de KOP acaba amb crits</t>
  </si>
  <si>
    <t>Testimonis del concert</t>
  </si>
  <si>
    <t>Veïns de La Mirona</t>
  </si>
  <si>
    <t>2/2002/DdG</t>
  </si>
  <si>
    <t>La trobada de motos de Blanes homenatja a un dels seus fundadors</t>
  </si>
  <si>
    <t>Moto Club de Blanes</t>
  </si>
  <si>
    <t>3/2002/DdG</t>
  </si>
  <si>
    <t>Pagans diu que la fleca de Montilivi no s'obrirà fins que no es resolgui el judici</t>
  </si>
  <si>
    <t>Veïns de Montilivi</t>
  </si>
  <si>
    <t>4/2002/DdG</t>
  </si>
  <si>
    <t>CiU demana revisar el model de recollida d'escombraries al Barri Vell</t>
  </si>
  <si>
    <t>5/2002/DdG</t>
  </si>
  <si>
    <t>Salt confirma que l'Escola de Fisioteràpia anirà a la Guimerà</t>
  </si>
  <si>
    <t>6/2002/DdG</t>
  </si>
  <si>
    <t>Olot estudiarà una reordenació general del trànsit a la ciutat</t>
  </si>
  <si>
    <t>Associacions de Veïns</t>
  </si>
  <si>
    <t>7/2002/DdG</t>
  </si>
  <si>
    <t>Ensenyament rep set inscripcions per a P-3 a la Mare de Déu del Mont</t>
  </si>
  <si>
    <t>Joan Olòriz, regidor d'ICV al govern de Girona</t>
  </si>
  <si>
    <t>Joan Manuel del Pozo, regidor d'Educació de Girona</t>
  </si>
  <si>
    <t>Pilar Sancho, delegada d'Ensenyament a Girona</t>
  </si>
  <si>
    <t>8/2002/DdG</t>
  </si>
  <si>
    <t>Pagans: "Girona li dedicarà un concert"</t>
  </si>
  <si>
    <t>9/2002/DdG</t>
  </si>
  <si>
    <t>Montserrat González, delegada de Treball a Girona</t>
  </si>
  <si>
    <t>10/2002/DdG</t>
  </si>
  <si>
    <t>La inversió de Telefònica en ADSL frena la xarxa del cable a Girona</t>
  </si>
  <si>
    <t>Treballadors del sector de la telefonia</t>
  </si>
  <si>
    <t>11/2002/DdG</t>
  </si>
  <si>
    <t>Mou-te en Bici demana reduir a 30 km/hora la velocitat màxima a Salt</t>
  </si>
  <si>
    <t>12/2002/DdG</t>
  </si>
  <si>
    <t>L'ajuntament de Girona presenta els veïns el projecte del carrer agudes</t>
  </si>
  <si>
    <t>Ramon Ceide, regidor d'Urbanisme de Girona</t>
  </si>
  <si>
    <t>Associació de Veïns del Carrer Agudes</t>
  </si>
  <si>
    <t>13/2002/DdG</t>
  </si>
  <si>
    <t>Maragall diu a Anna Pagans que ha de comptar amb l'àrea metropolitana</t>
  </si>
  <si>
    <t>Pasqual Maragall, president del PSC i candidat a la presidència de la Generalitat</t>
  </si>
  <si>
    <t>14/2002/DdG</t>
  </si>
  <si>
    <t>Un taller ocupacional d'Olot recupera la colada basàltica i altres espais verds</t>
  </si>
  <si>
    <t>15/2002/DdG</t>
  </si>
  <si>
    <t>Els ingressos de la venda del cartell del Tura seran per a un taller de disminuits</t>
  </si>
  <si>
    <t>Institut de Cultura de la Ciutat d'Olot</t>
  </si>
  <si>
    <t>16/2002/DdG</t>
  </si>
  <si>
    <t>Un grup de joves ocupa durant 3 hores un local del centre de Girona</t>
  </si>
  <si>
    <t>17/2002/DdG</t>
  </si>
  <si>
    <t>El monument del Mil·lenari de Lloret ha costat el 50% més del previst</t>
  </si>
  <si>
    <t>Joaquim Teixidor, regidor del PP a l'oposició de Lloret</t>
  </si>
  <si>
    <t>18/2002/DdG</t>
  </si>
  <si>
    <t>TV d'Olot confia en no queda il·legalitzada pel decret de la Generalitat</t>
  </si>
  <si>
    <t>Francesc Rubió, director de TV d'Olot</t>
  </si>
  <si>
    <t>19/2002/DdG</t>
  </si>
  <si>
    <t>Enderroquen una part de Can Regàs per fer el nou centre dvic</t>
  </si>
  <si>
    <t>20/2002/DdG</t>
  </si>
  <si>
    <t>Els veïns de la casa esfondrada a Olot fa 4 anys que es queixen</t>
  </si>
  <si>
    <t xml:space="preserve">Teresa Relats, presidenta de l'Associació de Veïns del Nucli Antic d'Olot </t>
  </si>
  <si>
    <t>Albert Bramon, regidor d'Urbanisme d'Olot</t>
  </si>
  <si>
    <t>Carles Llorens, regidor de CiU a l'oposició d'Olot</t>
  </si>
  <si>
    <t>Miquel Macias, regidor d'IC-V a l'oposició d'Olot</t>
  </si>
  <si>
    <t>21/2002/DdG</t>
  </si>
  <si>
    <t>El PSC veu amb bons ulls privatitzar la gestió de l'escola bressol de Salt</t>
  </si>
  <si>
    <t>Ricard Lloret, portaveu del PSC a Salt</t>
  </si>
  <si>
    <t>22/2002/DdG</t>
  </si>
  <si>
    <t>La penya tàurica reedita el cartell amb els regidors que van dir no a les curses</t>
  </si>
  <si>
    <t>Pepe Amores, president de la Penya Tàurica de la Garrotxa</t>
  </si>
  <si>
    <t>Pep Fargas, regidor de Cultura d'Olot</t>
  </si>
  <si>
    <t>23/2002/DdG</t>
  </si>
  <si>
    <t>ERC de Girona acusa Pagans "d'amagar la informació" de la discoteca de Domeny</t>
  </si>
  <si>
    <t>24/2002/DdG</t>
  </si>
  <si>
    <t>N-il, N-260 i TAV condicionen la revisió del Pla de Figueres</t>
  </si>
  <si>
    <t>25/2002/DdG</t>
  </si>
  <si>
    <t>El regidor del Fòrum Cívic Jesús Quiroga fitxa pel PSCa Figueres</t>
  </si>
  <si>
    <t>PSC de Figueres (al govern)</t>
  </si>
  <si>
    <t>26/2002/DdG</t>
  </si>
  <si>
    <t>L'oposició d'Olot també és contrària al Pla de Mobilitat que s'ha de signar dilluns</t>
  </si>
  <si>
    <t>CiU, PP i IC-V, a l'oposició d'Olot</t>
  </si>
  <si>
    <t>Albert Bramon, regidor d'urbanisme d'Olot</t>
  </si>
  <si>
    <t>27/2002/DdG</t>
  </si>
  <si>
    <t>Medi Ambient no condiciona mantenir la plataforma de la plaça Catalunya</t>
  </si>
  <si>
    <t>Ramon Espadaler, Conseller de Medi Ambient de la Generalitat</t>
  </si>
  <si>
    <t>Grup de CiU a l'Ajuntament de Girona</t>
  </si>
  <si>
    <t>28/2002/DdG</t>
  </si>
  <si>
    <t>Figueres obre el concurs per a la reforma de la piscina descoberta</t>
  </si>
  <si>
    <t>2003. DIARI DE GIRONA</t>
  </si>
  <si>
    <t>1/2003/DdG</t>
  </si>
  <si>
    <t>El PSC estudia cedir la Diputació a Ferrer a canvi de pactar a Girona</t>
  </si>
  <si>
    <t>PSC</t>
  </si>
  <si>
    <t>CiU</t>
  </si>
  <si>
    <t>Josep Lluís Carod-Rovira, president d'ERC</t>
  </si>
  <si>
    <t>2/2003/DdG</t>
  </si>
  <si>
    <t>La Generalitat portarà a Girona un centre d’informació per a disminuïts</t>
  </si>
  <si>
    <t>Lucía Fígar, secretària general d'Afers Socials de l'Estat</t>
  </si>
  <si>
    <t>Pere Tubert, president de Mifas</t>
  </si>
  <si>
    <t>Pia Bosch, tinent d'alcalde de Girona</t>
  </si>
  <si>
    <t>3/2003/DdG</t>
  </si>
  <si>
    <t>Pagans no envia a Germans Sàbat la salutació de les festes del barri</t>
  </si>
  <si>
    <t>Associació de veïns de Germans Sàbat</t>
  </si>
  <si>
    <t>4/2003/DdG</t>
  </si>
  <si>
    <t>L'Ajuntament retira les tanques i obre la plaça del Vi als vianants</t>
  </si>
  <si>
    <t>5/2003/DdG</t>
  </si>
  <si>
    <t>Llorens afirma que «els dubtes sobre l'Illa de Blanes» fan perillar la inversió</t>
  </si>
  <si>
    <t>Argemir González, regidor d'EU-ICV a Blanes, al govern</t>
  </si>
  <si>
    <t>Joan Puig, regidor d'ERC al govern de Blanes</t>
  </si>
  <si>
    <t>Manel Nadal, conseller "alternatiu" d'infraestructures de la Generalitat</t>
  </si>
  <si>
    <t>Associació de Botiguers i Associació d'Hosteleria de Blanes</t>
  </si>
  <si>
    <t>6/2003/DdG</t>
  </si>
  <si>
    <t>Mas-Colell posarà avui la primera pedra de l'Escola de Fisioteràpia Garbí</t>
  </si>
  <si>
    <t>Universitat de Girona</t>
  </si>
  <si>
    <t>7/2003/DdG</t>
  </si>
  <si>
    <t>Més de 2.500 discapacitats de Girona no han de pagar l'impost de vehicles</t>
  </si>
  <si>
    <t>IDESCAT</t>
  </si>
  <si>
    <t>Pere Tubert, president de MIFAS</t>
  </si>
  <si>
    <t>8/2003/DdG</t>
  </si>
  <si>
    <t>L'Ajuntament destina 18.000 euros a avaluar l'impacte del TAV a Girona</t>
  </si>
  <si>
    <t>9/2003/DdG</t>
  </si>
  <si>
    <t>La brutícia fa aparèixer escuma al riu Onyar</t>
  </si>
  <si>
    <t>10/2003/DdG</t>
  </si>
  <si>
    <t>Una trentena de nens sahrauís arriben a Girona per passar l’estiu</t>
  </si>
  <si>
    <t>Mercè Rovira, membre de l'Associació d'Amics del Poble Saharaui</t>
  </si>
  <si>
    <t>11/2003/DdG</t>
  </si>
  <si>
    <t>L’Escola Oficial d’Idiomes canvia d’ubicació a Olot perquè necessita més lloc</t>
  </si>
  <si>
    <t>Escola Oficial d'Idiomes</t>
  </si>
  <si>
    <t>12/2003/DdG</t>
  </si>
  <si>
    <t>Denuncien un casal de Girona per abusos a 3 nens</t>
  </si>
  <si>
    <t>Mares dels alumnes afectats</t>
  </si>
  <si>
    <t>13/2003/DdG</t>
  </si>
  <si>
    <t>Armangué és reelegit vicepresident del Consorci Hospitalari de Catalunya</t>
  </si>
  <si>
    <t>Consorci Hospitalari de Catalunya</t>
  </si>
  <si>
    <t>14/2003/DdG</t>
  </si>
  <si>
    <t>L’amo del terreny cremat diu que Medi Ambient no li permet fer tallafocs</t>
  </si>
  <si>
    <t>Empresa propietària del terreny cremat</t>
  </si>
  <si>
    <t>Bombers i veïns treballant a la zona cremada</t>
  </si>
  <si>
    <t>15/2003/DdG</t>
  </si>
  <si>
    <t>La Fira del Cistell de Salt pren caràcter internacional</t>
  </si>
  <si>
    <t>Joan Ferrer, president de l'Associació de Cistellaires de Catalunya</t>
  </si>
  <si>
    <t>16/2003/DdG</t>
  </si>
  <si>
    <t>17/2003/DdG</t>
  </si>
  <si>
    <t>Salt inicia la rehabilitació de la casa de cultura de Les Bernardes</t>
  </si>
  <si>
    <t>18/2003/DdG</t>
  </si>
  <si>
    <t>Girona expedienta 4 discoteques per penjar cartells a les parets</t>
  </si>
  <si>
    <t>Regidoria de Mobilitat de l'Ajuntament de Girona</t>
  </si>
  <si>
    <t>19/2003/DdG</t>
  </si>
  <si>
    <t>Olot construeix pisos per a joves al barri vell per revitalitzar–lo</t>
  </si>
  <si>
    <t>Montserrat Torrent, veïna a qui s'ha otorgat un pis</t>
  </si>
  <si>
    <t>Carme Yeste, tècnica municipal</t>
  </si>
  <si>
    <t>20/2003/DdG</t>
  </si>
  <si>
    <t>L’espai firal d’Olot tindrà passadissos asfaltats per fer-lo transitable si plou</t>
  </si>
  <si>
    <t>Roser Ortigosa, regidora responsable de l'Institut de Municipal de Promoció Econòmica d'Olot</t>
  </si>
  <si>
    <t>21/2003/DdG</t>
  </si>
  <si>
    <t>La Cambra diu que el veto a Armangué al sopar de Foment va ser un «malentès»</t>
  </si>
  <si>
    <t>Cambra de Comerç de Girona</t>
  </si>
  <si>
    <t>Ministerio de Fomento</t>
  </si>
  <si>
    <t>22/2003/DdG</t>
  </si>
  <si>
    <t>Olot rebutja haver de cedir dades del padró al Ministeri d’Interior</t>
  </si>
  <si>
    <t>Joan Torres, Regidor d'Educació d'Olot</t>
  </si>
  <si>
    <t>23/2003/DdG</t>
  </si>
  <si>
    <t>Armangué reivindica el centre per la pau</t>
  </si>
  <si>
    <t>Jorge Hevia, director general de Relacions Institucionals del Ministeri de Defensa</t>
  </si>
  <si>
    <t>24/2003/DdG</t>
  </si>
  <si>
    <t>El Consorci adjudica la primera fase de l’esperat projecte de l’Illa de Blanes</t>
  </si>
  <si>
    <t>Consorci Portal de la Costa Brava Illa de Blanes</t>
  </si>
  <si>
    <t>25/2003/DdG</t>
  </si>
  <si>
    <t>Mercadona estudia construir el pàrquing sobre el mercat de Salt</t>
  </si>
  <si>
    <t>Enitats ecologistes de Salt</t>
  </si>
  <si>
    <t>26/2003/DdG</t>
  </si>
  <si>
    <t>El Palau Firal acollirà una estació per controlar la contaminació atmosfèrica</t>
  </si>
  <si>
    <t>27/2003/DdG</t>
  </si>
  <si>
    <t>Un estudi proposa l’ús de pantalles per reduir el soroll a Santa Eugènia</t>
  </si>
  <si>
    <t>Estudi de la UdG dirigit pel Catedràtic Josep Arnau</t>
  </si>
  <si>
    <t>28/2003/DdG</t>
  </si>
  <si>
    <t>El ple tria demà en sessió extraordinària els representants en òrgans a Figueres</t>
  </si>
  <si>
    <t>2004. DIARI DE GIRONA</t>
  </si>
  <si>
    <t>1/2004/DdG</t>
  </si>
  <si>
    <t>Una nena de 9 anys ferida a Blanes segueix ingressada amb una lesió a la columna</t>
  </si>
  <si>
    <t>Hospital de la Vall d'Hebron</t>
  </si>
  <si>
    <t>2/2004/DdG</t>
  </si>
  <si>
    <t>L’empresa pirotècnica diu que no va aturar els focs perquè no es va adonar de l’accident</t>
  </si>
  <si>
    <t>3/2004/DdG</t>
  </si>
  <si>
    <t>El projecte del pont entre Pedret i el Trueta es farà l’any vinent</t>
  </si>
  <si>
    <t>4/2004/DdG</t>
  </si>
  <si>
    <t>La reforma del casino Menestral manté l’espai del teatre en 2 plantes</t>
  </si>
  <si>
    <t>5/2004/DdG</t>
  </si>
  <si>
    <t>L’Ajuntament reordena Secretaria per distribuir-hi nous despatxos</t>
  </si>
  <si>
    <t>Amèlia Barbero, regidora d'Administració i Règim Intern</t>
  </si>
  <si>
    <t>6/2004/DdG</t>
  </si>
  <si>
    <t>Les peticions per als pisos de protecció al sector est es podran fer al setembre</t>
  </si>
  <si>
    <t>7/2004/DdG</t>
  </si>
  <si>
    <t>Lloret estudia «copiar» de Benidorm el sistema de seguretat per al turisme</t>
  </si>
  <si>
    <t>Ignasi Riera, primer tinent d'alcalde de Lloret</t>
  </si>
  <si>
    <t>8/2004/DdG</t>
  </si>
  <si>
    <t>El PP demana una rectificació i convida la consellera a visitar Lloret</t>
  </si>
  <si>
    <t>Joaquim Teixidor, regidor del PP a Lloret, al govern</t>
  </si>
  <si>
    <t>9/2004/DdG</t>
  </si>
  <si>
    <t>Veïns del carrer La Salle denuncien la manca de llum des de fa un any</t>
  </si>
  <si>
    <t>Veïns del Carrer La Salle de Girona</t>
  </si>
  <si>
    <t>Esports sortejarà les places per a les activitats d’hivern</t>
  </si>
  <si>
    <t>11/2004/DdG</t>
  </si>
  <si>
    <t>Girona reforça la policia de matinada amb un nou torn</t>
  </si>
  <si>
    <t>12/2004/DdG</t>
  </si>
  <si>
    <t>L’Oficina de Turisme registra un 13% més de visitants a Girona pel mal temps al juliol</t>
  </si>
  <si>
    <t>13/2004/DdG</t>
  </si>
  <si>
    <t>Volen canviar el nom al casal de Montilivi per evitar confondre’l amb el de Vila-roja</t>
  </si>
  <si>
    <t>Ramón Ternero, president de l'Associació de Veïns de Montilivi</t>
  </si>
  <si>
    <t>14/2004/DdG</t>
  </si>
  <si>
    <t>Un enginyer de la UdG proposa conservar un tram del viaducte per fer un restaurant</t>
  </si>
  <si>
    <t>Álex Pineda, enginyer autor del projecte</t>
  </si>
  <si>
    <t>15/2004/DdG</t>
  </si>
  <si>
    <t>Les reparacions fan tallar el trànsit del carrer riu Güell durant un mes</t>
  </si>
  <si>
    <t>16/2004/DdG</t>
  </si>
  <si>
    <t>El museu d'Història presenta "La dansa dels animals fantàstics"</t>
  </si>
  <si>
    <t>Museu d'Història de Girona, gestionat per l'Ajuntament</t>
  </si>
  <si>
    <t>17/2004/DdG</t>
  </si>
  <si>
    <t>ICV i EUiA permeten aprovar les ordenances de Salt amb una puja del 10% en les deixalles</t>
  </si>
  <si>
    <t>Xavier Boix, Regidor d'Hisenda de Salt</t>
  </si>
  <si>
    <t>Ramon Muñoz, regidor d'IPS-ICV a Salt, a l'oposició</t>
  </si>
  <si>
    <t>Grup del PP a l'ajuntament de Salt, a l'oposició</t>
  </si>
  <si>
    <t>Grup del PSC a l'ajuntament de Salt, a l'oposció</t>
  </si>
  <si>
    <t>18/2004/DdG</t>
  </si>
  <si>
    <t>Denuncien que hi ha nens a Salt que tiren pedres contra els cotxes de l’AP-7</t>
  </si>
  <si>
    <t>Margarita Cama, protaveu de l'Associació de Veïns del Barri Vell de Salt</t>
  </si>
  <si>
    <t>Gerard Darnés, regidor de Medi Ambient de Salt</t>
  </si>
  <si>
    <t>19/2004/DdG</t>
  </si>
  <si>
    <t>S'obre el Fòrum de Participació Ciutadana</t>
  </si>
  <si>
    <t>20/2004/DdG</t>
  </si>
  <si>
    <t>Marigó va comunicar al PP que volia prescindir de Joan Puig (ERC) el mes de juny</t>
  </si>
  <si>
    <t>Membres de l'equip de govern de Blanes</t>
  </si>
  <si>
    <t>21/2004/DdG</t>
  </si>
  <si>
    <t>Organitzen un sopar solidari per recollir fons en benefici de les dones maltractades</t>
  </si>
  <si>
    <t>Maria Rosa Agustí, presidenta de l'Associació Gironina d'Empresàries</t>
  </si>
  <si>
    <t>22/2004/DdG</t>
  </si>
  <si>
    <t>Un aparcament soterrat retardarà les obres per arranjar el Firal d’Olot</t>
  </si>
  <si>
    <t>23/2004/DdG</t>
  </si>
  <si>
    <t>El terra de les noves places del sector Güell-Devesa s’esfondra pel temporal</t>
  </si>
  <si>
    <t>Veïns del sector Güell-Devesa</t>
  </si>
  <si>
    <t>Pares del Col·legi de Santa Eugènia</t>
  </si>
  <si>
    <t>24/2004/DdG</t>
  </si>
  <si>
    <t>Pluma defensa que l’Ajuntament reformi la plaça Catalunya si l’ACA no assumeix l’obra</t>
  </si>
  <si>
    <t>25/2004/DdG</t>
  </si>
  <si>
    <t>Una grua de 70 metres cau en un carrer de Blanes i destrossa cases i cotxes</t>
  </si>
  <si>
    <t>Veïns de la zona</t>
  </si>
  <si>
    <t>26/2004/DdG</t>
  </si>
  <si>
    <t>L'IME posarà un educador de reforç als centres que no tinguin aula d'acollida</t>
  </si>
  <si>
    <t>Joan Torres, regidor d'Educació d'Olot</t>
  </si>
  <si>
    <t>27/2004/DdG</t>
  </si>
  <si>
    <t>Un estudi indica que la senyalització turística de Girona és deficient</t>
  </si>
  <si>
    <t>Núria Galí, responsable de l'estudi elaborat per l'Escola de Turisme de la UdG</t>
  </si>
  <si>
    <t>28/2004/DdG</t>
  </si>
  <si>
    <t>L’Ajuntament ofereix una exposició virtual del fotògraf Narcís Sans sobre Salvador Dalí</t>
  </si>
  <si>
    <t>Joan Boadas, responsable de la mostra fotogràfica sobre Dalí</t>
  </si>
  <si>
    <t>2005. DIARI DE GIRONA</t>
  </si>
  <si>
    <t>1/2005/DdG</t>
  </si>
  <si>
    <t>Mig centenar de persones dormen cada nit pels carrers de la ciutat de Girona</t>
  </si>
  <si>
    <t>Pere Carreres, capellà president de Càrites Interparroquial</t>
  </si>
  <si>
    <t>2/2005/DdG</t>
  </si>
  <si>
    <t>L'Orquestra d'Escoles de Música de Catalunya ofereix un concert a Girona</t>
  </si>
  <si>
    <t>3/2005/DdG</t>
  </si>
  <si>
    <t>L’Ajuntament comença a multar les motos aparcades a la vorera</t>
  </si>
  <si>
    <t>Rafel Mas, regidor de Seguretat de Girona</t>
  </si>
  <si>
    <t>4/2005/DdG</t>
  </si>
  <si>
    <t>Tallen el carrer Pla i Cargol per fer obres</t>
  </si>
  <si>
    <t>5/2005/DdG</t>
  </si>
  <si>
    <t>Girona destina un 0,82% del seu pressupost a projectes solidaris</t>
  </si>
  <si>
    <t>6/2005/DdG</t>
  </si>
  <si>
    <t>El secretari municipal de Figueres confirma que la concessió amb Xuclamel és il·legal</t>
  </si>
  <si>
    <t>Informe del Secretari de l'Ajuntament de Figueres</t>
  </si>
  <si>
    <t>Joan Casas, portaveu del PP a l'oposició de Figueres</t>
  </si>
  <si>
    <t>7/2005/DdG</t>
  </si>
  <si>
    <t>Un gruista que no respecta la vaga denuncia que l’han amenaçat de mort</t>
  </si>
  <si>
    <t>Gruïsta de Salt</t>
  </si>
  <si>
    <t>Xavier Martí, portaveu de Gegag</t>
  </si>
  <si>
    <t>8/2005/DdG</t>
  </si>
  <si>
    <t>CiU acusa el tripartit de «badar» en no reclamar l’edifici de Correus</t>
  </si>
  <si>
    <t>Elena Ribera, diputada al Parlament per CiU a Girona</t>
  </si>
  <si>
    <t>9/2005/DdG</t>
  </si>
  <si>
    <t>Torramadé critica el tancament de les urgències dels CAP de l’àrea del Gironès</t>
  </si>
  <si>
    <t>10/2005/DdG</t>
  </si>
  <si>
    <t>Lloret prohibeix durant un any l’obertura de nous establiments de prostitució</t>
  </si>
  <si>
    <t>Josep Teixidor, regidor d'Urbanisme de Lloret</t>
  </si>
  <si>
    <t>Rosa Santamaria, regidora d'ICV a Lloret, a l'oposició</t>
  </si>
  <si>
    <t>Grup del PSC a Lloret, a l'oposició</t>
  </si>
  <si>
    <t>11/2005/DdG</t>
  </si>
  <si>
    <t>Habitatge multa amb 6.000 €una promotora per fer pisos de protecció amb deficiències</t>
  </si>
  <si>
    <t>Direcció General d'Habitatge de la Generalitat</t>
  </si>
  <si>
    <t>Veí afectat</t>
  </si>
  <si>
    <t>Aparellador del projecte</t>
  </si>
  <si>
    <t>12/2005/DdG</t>
  </si>
  <si>
    <t>Tallaran al trànsit diversos carrers per netejar la xarxa de sanejament</t>
  </si>
  <si>
    <t>13/2005/DdG</t>
  </si>
  <si>
    <t>Els veïns de la Massana de Salt exigeixen més control del trànsit i més aparcaments</t>
  </si>
  <si>
    <t>Antonio Rodríguez, president de l'Associació de Veïns de la Massana de Salt</t>
  </si>
  <si>
    <t>14/2005/DdG</t>
  </si>
  <si>
    <t>Pluma afirma que «no es vendran» més pisos de patrimoni municipal</t>
  </si>
  <si>
    <t>15/2005/DdG</t>
  </si>
  <si>
    <t>La Girona sense sostre</t>
  </si>
  <si>
    <t>Rosa Angelats, directora del Centre de Serveis Socials i Acolliment La Sopa</t>
  </si>
  <si>
    <t>Joan Olòriz, tinent d'alcalde de Girona</t>
  </si>
  <si>
    <t>16/2005/DdG</t>
  </si>
  <si>
    <t>Els afectats pel pla de la nova estació volen que el síndic local intercedeixi</t>
  </si>
  <si>
    <t>17/2005/DdG</t>
  </si>
  <si>
    <t>El bitllet d’autobús costarà 1 € al dia del 22 al 29 de setembre</t>
  </si>
  <si>
    <t>18/2005/DdG</t>
  </si>
  <si>
    <t>La convivència i la neteja són les principals queixes dels veïns a Salt</t>
  </si>
  <si>
    <t>Miquel Costabella, defensor del ciutadà de Salt</t>
  </si>
  <si>
    <t>19/2005/DdG</t>
  </si>
  <si>
    <t>Salt estudia obrir els patis de les escoles fins a les vuit del vespre</t>
  </si>
  <si>
    <t>Josep Viñas, regidor d'Ensenyament de Salt</t>
  </si>
  <si>
    <t>20/2005/DdG</t>
  </si>
  <si>
    <t>La Generalitat donarà 1 milió de € per restaurar el Casino de Figueres</t>
  </si>
  <si>
    <t>21/2005/DdG</t>
  </si>
  <si>
    <t>CiU reclama que s'ordenin els contenidors</t>
  </si>
  <si>
    <t>22/2005/DdG</t>
  </si>
  <si>
    <t>El Govern s’ofereix de mitjancer als empleats del casino per renegociar els llocs de treball</t>
  </si>
  <si>
    <t xml:space="preserve">Xavier Guitart, Director General de Jocs i Espectacles de la Generalitat </t>
  </si>
  <si>
    <t xml:space="preserve"> Simon Rosado, secretari general d'acció sindical de CCOO</t>
  </si>
  <si>
    <t>Sergi Lounghi, director de Relacions Institucionals del Grup Peralada</t>
  </si>
  <si>
    <t>23/2005/DdG</t>
  </si>
  <si>
    <t>La programació de les Fires inclou 307 actes en deu dies i aposta per les activitats diürnes</t>
  </si>
  <si>
    <t>24/2005/DdG</t>
  </si>
  <si>
    <t>L'Ajuntament opta per "seduir" als firaires de la Devesa perquè retolin en català</t>
  </si>
  <si>
    <t>Francesc Ferrer, regidor de Participació Ciutadana de Girona</t>
  </si>
  <si>
    <t>25/2005/DdG</t>
  </si>
  <si>
    <t>Santi Vila (CiU) es reafirma com a candidat a l’alcaldia de Figueres</t>
  </si>
  <si>
    <t>CiU de Figueres, a l'oposició</t>
  </si>
  <si>
    <t>26/2005/DdG</t>
  </si>
  <si>
    <t>L’Ajuntament treballa en un projecte per reformar la plaça Mercat, que és del 1975</t>
  </si>
  <si>
    <t>Fina Soler, regidora de Promoció Econòmica d'Olot</t>
  </si>
  <si>
    <t>27/2005/DdG</t>
  </si>
  <si>
    <t>Marigó considera innecessària la moció d’EUiA sobre la laïcitat</t>
  </si>
  <si>
    <t>28/2005/DdG</t>
  </si>
  <si>
    <t>L’Associació Nova Estació demana coherència a Nadal sobre les obres a l’avinguda</t>
  </si>
  <si>
    <t>2006. DIARI DE GIRONA</t>
  </si>
  <si>
    <t>1/2006/DdG</t>
  </si>
  <si>
    <t>Els comerciants elaboraran un pla estratègic plurianual</t>
  </si>
  <si>
    <t>Associació de Comerciants d'Olot</t>
  </si>
  <si>
    <t>2/2006/DdG</t>
  </si>
  <si>
    <t>Figueres i Girona reben ajuts pel transport urbà</t>
  </si>
  <si>
    <t>3/2006/DdG</t>
  </si>
  <si>
    <t>Revisió del cens d’entitats i associacions</t>
  </si>
  <si>
    <t>Cristina Alsina, regidora de Participació Ciutadana de Girona</t>
  </si>
  <si>
    <t>4/2006/DdG</t>
  </si>
  <si>
    <t>La CUP inicia una campanya contra l'especulació immobiliària</t>
  </si>
  <si>
    <t>5/2006/DdG</t>
  </si>
  <si>
    <t>Girona necessita 14 centres educatius nous en deu anys</t>
  </si>
  <si>
    <t>Assistents al ple del Consell Escolar</t>
  </si>
  <si>
    <t>6/2006/DdG</t>
  </si>
  <si>
    <t>Presenten 17 arguments davant el jutge contra la urbanització de L’Aurora</t>
  </si>
  <si>
    <t>Associació de Naturalistes de Girona</t>
  </si>
  <si>
    <t>7/2006/DdG</t>
  </si>
  <si>
    <t>Figueres tanca l’acord final pel trasllat de l’antiga Escola d’Hostaleria de Vilamalla</t>
  </si>
  <si>
    <t>Marta Cid, Consellera d'Educació de la Generalitat</t>
  </si>
  <si>
    <t>Antoni Hostench, president de la Cambra de Comerç</t>
  </si>
  <si>
    <t>Ferran Prat, alcalde de Vilamalla</t>
  </si>
  <si>
    <t>8/2006/DdG</t>
  </si>
  <si>
    <t>El PP nega que CiU el convidés al nou pacte pressupostari</t>
  </si>
  <si>
    <t>9/2006/DdG</t>
  </si>
  <si>
    <t>CiU denuncia la persistència d’abocadors incontrolats</t>
  </si>
  <si>
    <t>10/2006/DdG</t>
  </si>
  <si>
    <t>El PP de Lloret afirma que se «sent maltractat» per Girona</t>
  </si>
  <si>
    <t>Jaume Teixidor, regidor destituït del PP a Lloret, al govern</t>
  </si>
  <si>
    <t>11/2006/DdG</t>
  </si>
  <si>
    <t>La Generalitat construirà una escola i un institut al barri de Fenals de Lloret</t>
  </si>
  <si>
    <t>12/2006/DdG</t>
  </si>
  <si>
    <t>Un llibre pretén desmitificar la figura de l’«americano» com a personatge ric i exitós</t>
  </si>
  <si>
    <t>Quim Valls, regidor de Cultura de Blanes</t>
  </si>
  <si>
    <t>13/2006/DdG</t>
  </si>
  <si>
    <t>Figueres destina 300.000 euros per a la pavimentació i millora de la via pública</t>
  </si>
  <si>
    <t>Grup d'ERC a l'Ajuntament de Figueres</t>
  </si>
  <si>
    <t>14/2006/DdG</t>
  </si>
  <si>
    <t>L’Ajuntament instal·la nous punts de llum a Vilatenim</t>
  </si>
  <si>
    <t>15/2006/DdG</t>
  </si>
  <si>
    <t>Les obres de la nova presó començaran el primer trimestre de l’any vinent</t>
  </si>
  <si>
    <t>16/2006/DdG</t>
  </si>
  <si>
    <t>Blanes demanarà la suspensió cautelar del projecte de la N-II a l’espera d’un peritatge</t>
  </si>
  <si>
    <t>Joan Puig, regidor d'ERC a Blanes, a l'oposició</t>
  </si>
  <si>
    <t>17/2006/DdG</t>
  </si>
  <si>
    <t>Una excavadora trenca un cable i deixa 5.544 abonats sense llum durant una hora</t>
  </si>
  <si>
    <t>Guàrdia Urbana de Figueres</t>
  </si>
  <si>
    <t>18/2006/DdG</t>
  </si>
  <si>
    <t>L’Associació d’Amics de la Unesco demana l’obertura del camí de ronda</t>
  </si>
  <si>
    <t>Josep Granés, president de l'Associació d'Amics de la Unesco de Palafrugell</t>
  </si>
  <si>
    <t>19/2006/DdG</t>
  </si>
  <si>
    <t>Figueres comença la millora integral a Poble Nou-Turó Baix</t>
  </si>
  <si>
    <t>20/2006/DdG</t>
  </si>
  <si>
    <t>Blanes presenta un Pla de Sostenibilitat que desenvoluparà 93 accions concretes</t>
  </si>
  <si>
    <t>21/2006/DdG</t>
  </si>
  <si>
    <t>Maçanet retreu a Blanes que paralitzi les obres de desdoblament de la N-II</t>
  </si>
  <si>
    <t>Antoni Trincheria, alcalde de Maçanet de la Selva</t>
  </si>
  <si>
    <t>22/2006/DdG</t>
  </si>
  <si>
    <t>Lloret recull aquest any del carrer 175 animals abandonats</t>
  </si>
  <si>
    <t>Josep Teixidor, regidor de Medi Ambient de Lloret</t>
  </si>
  <si>
    <t>Cuidadors del Centre d'Acollida d'Animals de La Selva</t>
  </si>
  <si>
    <t>23/2006/DdG</t>
  </si>
  <si>
    <t>Lloret culpa l’ACA de no poder utilitzar la xarxa d’aigua regenerada</t>
  </si>
  <si>
    <t>24/2006/DdG</t>
  </si>
  <si>
    <t>Federació d'Associacions de Veïns d'Olot</t>
  </si>
  <si>
    <t>25/2006/DdG</t>
  </si>
  <si>
    <t>Vodafone demana posar dues antenes més a la Gran Via i al carrer de la Força</t>
  </si>
  <si>
    <t>26/2006/DdG</t>
  </si>
  <si>
    <t>El PSC acusa Jaume Torramadé de posar-se al costat dels promotors</t>
  </si>
  <si>
    <t>Carles Barceló, portaveu del PSC a Salt</t>
  </si>
  <si>
    <t>27/2006/DdG</t>
  </si>
  <si>
    <t>Blanes inaugura dues sales d’assaig municipals per a grups musicals</t>
  </si>
  <si>
    <t>Àrea de Joventut de l'Ajuntament de Blanes</t>
  </si>
  <si>
    <t>28/2006/DdG</t>
  </si>
  <si>
    <t>Lloret ampliarà de sis a vuit els carrils de les pistes d’atletisme municipals el 2007</t>
  </si>
  <si>
    <t>Àrea d'Esport de l'Ajuntament de Lloret</t>
  </si>
  <si>
    <t>2007. DIARI DE GIRONA</t>
  </si>
  <si>
    <t>1/2007/DdG</t>
  </si>
  <si>
    <t>Botiguers del Barri Vell estudien prendre mesures contra la carpa de la plaça Catalunya</t>
  </si>
  <si>
    <t>Comerciants del Barri Vell de Girona</t>
  </si>
  <si>
    <t>2/2007/DdG</t>
  </si>
  <si>
    <t>Comença la segona fase per oferir viatges gratuïts en bus</t>
  </si>
  <si>
    <t>3/2007/DdG</t>
  </si>
  <si>
    <t>L'Ajuntament aprova per 3'9 milions d'euros la urbanització a la Marca de L'Ham</t>
  </si>
  <si>
    <t>4/2007/DdG</t>
  </si>
  <si>
    <t>L’alcalde emet un ban per informar de l’ordenança de civisme i convivència</t>
  </si>
  <si>
    <t>5/2007/DdG</t>
  </si>
  <si>
    <t>CiU reclama que la nova estació del TAV sigui una «obra arquitectònica singular»</t>
  </si>
  <si>
    <t>Santi Vila, portaveu de CiU a Figueres</t>
  </si>
  <si>
    <t>6/2007/DdG</t>
  </si>
  <si>
    <t>Denuncien una allau de robatoris de cotxes en diversos aparcaments de Figueres</t>
  </si>
  <si>
    <t>Grup de CiU a Figueres</t>
  </si>
  <si>
    <t>7/2007/DdG</t>
  </si>
  <si>
    <t>Fecsa-Endesa efectua una cartografia digital de les instal·lacions de Blanes</t>
  </si>
  <si>
    <t>FECSA-ENDESA</t>
  </si>
  <si>
    <t>8/2007/DdG</t>
  </si>
  <si>
    <t>Lloret aprova avui el projecte bàsic de les obres de la piscina coberta municipal</t>
  </si>
  <si>
    <t>Joaquim Teixidor, regidor d'Esports de Lloret</t>
  </si>
  <si>
    <t>Olga Valls, presidenta del Club Natació Lloret</t>
  </si>
  <si>
    <t>9/2007/DdG</t>
  </si>
  <si>
    <t>La Cambra de Comerç promourà reunions amb botiguers i empresaris</t>
  </si>
  <si>
    <t>10/2007/DdG</t>
  </si>
  <si>
    <t>Blanes anuncia la inauguració de la piscina pública per a la primavera de 2009</t>
  </si>
  <si>
    <t>Joan Salmerón, regidor d'Esports de Blanes</t>
  </si>
  <si>
    <t>11/2007/DdG</t>
  </si>
  <si>
    <t>L'Ajuntament treballa per fer un homenatge a Eduard Bartolí</t>
  </si>
  <si>
    <t>12/2007/DdG</t>
  </si>
  <si>
    <t>Lloret té una població de 55.000 persones i un padró de 36.000</t>
  </si>
  <si>
    <t>13/2007/DdG</t>
  </si>
  <si>
    <t>Llena obre el certamen que qualifica com «un gran espectacle del gust»</t>
  </si>
  <si>
    <t>Joaquim Llena, Conseller d'Agricultura, Alimentació i Acció Rural</t>
  </si>
  <si>
    <t>14/2007/DdG</t>
  </si>
  <si>
    <t>ERC proposa batejar amb el nom de Francesc Ferrer el futur pont sobre el Ter</t>
  </si>
  <si>
    <t>15/2007/DdG</t>
  </si>
  <si>
    <t>Blanes tindrà més electors que Figueres tot i ser menys població</t>
  </si>
  <si>
    <t>16/2007/DdG</t>
  </si>
  <si>
    <t>El preu del sòl baixa un 5,5% a la ciutat de Girona l’any 2006</t>
  </si>
  <si>
    <t>Ministerio de Vivienda</t>
  </si>
  <si>
    <t>17/2007/DdG</t>
  </si>
  <si>
    <t>Homenatge al carrer Peralada</t>
  </si>
  <si>
    <t>18/2007/DdG</t>
  </si>
  <si>
    <t>Tanquen les barraques trenta minuts en senyal de protesta</t>
  </si>
  <si>
    <t>Grup d'ERC a Figueres</t>
  </si>
  <si>
    <t>19/2007/DdG</t>
  </si>
  <si>
    <t>Blanes comença el projecte executiu de la piscina, que estarà acabada el juny de 2009</t>
  </si>
  <si>
    <t>20/2007/DdG</t>
  </si>
  <si>
    <t>Blanes invertirà 62.700 euros en iniciatives vinculades al turisme familiar</t>
  </si>
  <si>
    <t>Patronat de Turisme de Blanes</t>
  </si>
  <si>
    <t>21/2007/DdG</t>
  </si>
  <si>
    <t>Una experta en terrorisme afirma que Salt és el nucli del «gihadisme» que prové del Magreb</t>
  </si>
  <si>
    <t>Loretta Napoleoni, experta en terrorisme internacional</t>
  </si>
  <si>
    <t>22/2007/DdG</t>
  </si>
  <si>
    <t>La botiga de roba Carme Puigdevall i Plantés guanya el concurs d’aparadors</t>
  </si>
  <si>
    <t>Glòria Plana, regidora de Desenvolupament Local i Promoció de la Ciutat</t>
  </si>
  <si>
    <t>23/2007/DdG</t>
  </si>
  <si>
    <t>Els empresaris acorden donar suport al trasllat de l’estació a l’oest</t>
  </si>
  <si>
    <t>Joan Armengué, candidat del PSC a les municipals a Figueres</t>
  </si>
  <si>
    <t>24/2007/DdG</t>
  </si>
  <si>
    <t>Blanes programa entre l’1 i el 17 de juny la Quinzena Intercultural</t>
  </si>
  <si>
    <t>25/2007/DdG</t>
  </si>
  <si>
    <t>Els aparcaments privats gironins comencen a cobrar per minuts</t>
  </si>
  <si>
    <t>Aparcaments gironins privats</t>
  </si>
  <si>
    <t>26/2007/DdG</t>
  </si>
  <si>
    <t>Les obres properes a l’IES Narcís Monturiol causen molèsties a alumnes i professors</t>
  </si>
  <si>
    <t>Miquel Turró, director de l'IES Monturiol de Figueres</t>
  </si>
  <si>
    <t>27/2007/DdG</t>
  </si>
  <si>
    <t>El sector hoteler preveu una alta ocupació per aquest estiu a Lloret de Mar</t>
  </si>
  <si>
    <t>Anna Maria Gallart, regidora de Turisme en funcions de Lloret</t>
  </si>
  <si>
    <t>28/2007/DdG</t>
  </si>
  <si>
    <t>CiU veu «molt difícil» que els socialistes es prestin a compartir l’alcaldia de Blanes</t>
  </si>
  <si>
    <t>Carles Gibert, regidor de CiU a Blanes (encara s'ha de formar govern)</t>
  </si>
  <si>
    <t>Joaquim Valls, regidor del PSC a Blanes (encara s'ha de formar govern)</t>
  </si>
  <si>
    <t>2008. DIARI DE GIRONA</t>
  </si>
  <si>
    <t>1/2008/DdG</t>
  </si>
  <si>
    <t>Els veïns debaten avui què fer amb les pedres del Pont del Dimoni</t>
  </si>
  <si>
    <t>Associació de Veïns de Santa Eugènia i el dimoni.com</t>
  </si>
  <si>
    <t>2/2008/DdG</t>
  </si>
  <si>
    <t>Puigdemont qualifica el govern de "decadent i no democràtic"</t>
  </si>
  <si>
    <t>Carles Puigdemont, regidor de CiU a l'oposició de Girona</t>
  </si>
  <si>
    <t>3/2008/DdG</t>
  </si>
  <si>
    <t>Salt crida per la independència</t>
  </si>
  <si>
    <t>Quillem Terribas, llibreter</t>
  </si>
  <si>
    <t>4/2008/DdG</t>
  </si>
  <si>
    <t>El castell de Sant Ferran acollirà la primera edició de la cursa popular de Figueres</t>
  </si>
  <si>
    <t>Jordi Ruiz, representant del Club d'Atletisme Figueres</t>
  </si>
  <si>
    <t>Josep Saguer, delegat d'Esports de la Generalitat</t>
  </si>
  <si>
    <t>5/2008/DdG</t>
  </si>
  <si>
    <t>L’Altem obrirà la primera residència per a gent gran discapacitada de Catalunya</t>
  </si>
  <si>
    <t>Isabel Artigas, presidenta de la Fundació Privada Altem</t>
  </si>
  <si>
    <t>6/2008/DdG</t>
  </si>
  <si>
    <t>Els veïns titllen d’especulació urbanística la construcció prevista a l’antiga Sureda</t>
  </si>
  <si>
    <t>Carme Mínguez, presidenta de l'Associació de Veïns del barri del Poble Nou de Figueres</t>
  </si>
  <si>
    <t>Joan Casas, regidor a l'oposició de Figueres</t>
  </si>
  <si>
    <t>7/2008/DdG</t>
  </si>
  <si>
    <t>L’arxiu no s’ampliarà tot i haver pagat ja 291.000 €de les obres</t>
  </si>
  <si>
    <t>8/2008/DdG</t>
  </si>
  <si>
    <t>Lloret efectua els tràmits per exigir a Solmar que pagui</t>
  </si>
  <si>
    <t>Josep Valls, regidor d'Hisenda de Lloret</t>
  </si>
  <si>
    <t>Joaquim Teixidor, del Grup Independent de Lloret, a l'oposició</t>
  </si>
  <si>
    <t>9/2008/DdG</t>
  </si>
  <si>
    <t>L'Ajuntament d'Olot aprova el projecte del nou pavelló</t>
  </si>
  <si>
    <t>Josep Maria Corominas, regidor de CiU a l'oposició d'Olot</t>
  </si>
  <si>
    <t>10/2008/DdG</t>
  </si>
  <si>
    <t>L'equip de govern crearà dues places i un passeig al Barri Vell</t>
  </si>
  <si>
    <t>11/2008/DdG</t>
  </si>
  <si>
    <t>Girona utilitzarà un pou d’aigua no potable per regar els muntatges de Temps de Flors</t>
  </si>
  <si>
    <t>12/2008/DdG</t>
  </si>
  <si>
    <t>Salt recull més de 100 aportacions per elaborar el Pla Local de Joventut</t>
  </si>
  <si>
    <t>Soumaya Waez, regidora de Joventut de Salt</t>
  </si>
  <si>
    <t>13/2008/DdG</t>
  </si>
  <si>
    <t>L’Ajuntament, a dins del mòbil</t>
  </si>
  <si>
    <t>14/2008/DdG</t>
  </si>
  <si>
    <t>Boada (ERC) qualifica de «caragirat» i «poca vergonya» l’únic fill adoptiu de Salt</t>
  </si>
  <si>
    <t>Joan Boada, regidor al govern de Salt</t>
  </si>
  <si>
    <t>Ramon Torramadé, fill adoptiu de Salt</t>
  </si>
  <si>
    <t>15/2008/DdG</t>
  </si>
  <si>
    <t>L'escola d'adults d'Olot celebra els 25 anys de la seva creació</t>
  </si>
  <si>
    <t>16/2008/DdG</t>
  </si>
  <si>
    <t>Compromís per millorar el camp</t>
  </si>
  <si>
    <t>Josep Maria Jofre, regidor d'esports de l'Ajuntament de Girona</t>
  </si>
  <si>
    <t>17/2008/DdG</t>
  </si>
  <si>
    <t>Josep Maria Castanyer és elegit nou president de la Federació de Veïns de Girona</t>
  </si>
  <si>
    <t>Josep Maria Casteñer, president de la Federació d'Associacions de Veïns de Girona</t>
  </si>
  <si>
    <t>18/2008/DdG</t>
  </si>
  <si>
    <t>L'ajuntament d'Olot vol comprar els terrenys de la vora del volcà Montsacopa</t>
  </si>
  <si>
    <t>Regidor d'Urbanisme d'Olot</t>
  </si>
  <si>
    <t>Entitat ecologista Una Sola Terra</t>
  </si>
  <si>
    <t>19/2008/DdG</t>
  </si>
  <si>
    <t>El nou parc de bombers d'Olot tindrà 1052 m2 i entrarà en servei el 2010</t>
  </si>
  <si>
    <t>Joan Boada, secretari general del Departament d'Interior</t>
  </si>
  <si>
    <t>20/2008/DdG</t>
  </si>
  <si>
    <t>Ramos (PDB) va rebutjar el MIC per afavorir el torneig d'un club de Blanes</t>
  </si>
  <si>
    <t>Joan Salmerón, portaveu d'EUiA a Blanes, a l'oposició</t>
  </si>
  <si>
    <t>21/2008/DdG</t>
  </si>
  <si>
    <t>Salt vol recuperar lligams amb Lingen</t>
  </si>
  <si>
    <t>22/2008/DdG</t>
  </si>
  <si>
    <t>Les variants d'Olot i Les Preses es licitaran a primers 2009</t>
  </si>
  <si>
    <t>Joan Albesa, regidor d'urbanisme d'Olot</t>
  </si>
  <si>
    <t>23/2008/DdG</t>
  </si>
  <si>
    <t>Salt reurbanitza quatre carrers del Barri Vell per "revaloritzar el sector"</t>
  </si>
  <si>
    <t>Antoni Gómez, regidor d'Urbanisme de Salt</t>
  </si>
  <si>
    <t>24/2008/DdG</t>
  </si>
  <si>
    <t>Un dia més sense recollida selectiva</t>
  </si>
  <si>
    <t>Xavier Vives, representant de CCOO</t>
  </si>
  <si>
    <t>Joaquim Cufí, conseller de Medi Ambient del CC del Gironès</t>
  </si>
  <si>
    <t>25/2008/DdG</t>
  </si>
  <si>
    <t>Girona amplia el dispositiu per espantar els estornells a La Rambla</t>
  </si>
  <si>
    <t>26/2008/DdG</t>
  </si>
  <si>
    <t>Els firaires es queixen de la nova ubicació de les atraccions a Salt, al costat de l’AP-7</t>
  </si>
  <si>
    <t>Firaires de Salt</t>
  </si>
  <si>
    <t>Joan Boada, alcalde accidental de Salt</t>
  </si>
  <si>
    <t>27/2008/DdG</t>
  </si>
  <si>
    <t>Un informe alerta que Girona ha de millorar la informació financera i de contractació</t>
  </si>
  <si>
    <t>Transparency International</t>
  </si>
  <si>
    <t>28/2008/DdG</t>
  </si>
  <si>
    <t>Olot acaba les obres de millora del ferm en cinc dels principals carrers</t>
  </si>
  <si>
    <t>2009. DIARI DE GIRONA</t>
  </si>
  <si>
    <t>1/2009/DdG</t>
  </si>
  <si>
    <t>Olot dedicarà un mes a la promoció de la cuina vinculada a l’embotit</t>
  </si>
  <si>
    <t>2/2009/DdG</t>
  </si>
  <si>
    <t>Olot ratifica els noms de les places de l’Hospital i dels Coloms</t>
  </si>
  <si>
    <t>Joquim de Trincheria, regidor del PP a l'oposició d'Olot</t>
  </si>
  <si>
    <t>3/2009/DdG</t>
  </si>
  <si>
    <t>Els enginyers reclamen que el viaducte es mantingui</t>
  </si>
  <si>
    <t>Alfons Thió, Enginyer encarregat de la construcció del Viaducte de Girona</t>
  </si>
  <si>
    <t>4/2009/DdG</t>
  </si>
  <si>
    <t>Comencen les obres a la plaça Marquès de Camps per fer-la més accessible</t>
  </si>
  <si>
    <t>ApG d’Olot creu que el Pla de Protecció Civil ha de considerar els volcans</t>
  </si>
  <si>
    <t>Llorenç Planagumà, regidor d'ApG al govern d'Olot</t>
  </si>
  <si>
    <t>Albert Rubirola, regidor de Seguretat d'Olot</t>
  </si>
  <si>
    <t>Joaquim de Trincheria, regidor del PP a l'oposició d'Olot</t>
  </si>
  <si>
    <t>6/2009/DdG</t>
  </si>
  <si>
    <t>Olot farà una festa per celebrar la inversió de 2 milions en cultura</t>
  </si>
  <si>
    <t>7/2009/DdG</t>
  </si>
  <si>
    <t>Figueres rep en només tres mesos sis renúncies per construir 112 habitatges</t>
  </si>
  <si>
    <t>Pere Vila, alcalde de Llançà</t>
  </si>
  <si>
    <t>Pere Iglesias, regidor d'Urbanisme de Castelló d'Empúries</t>
  </si>
  <si>
    <t>8/2009/DdG</t>
  </si>
  <si>
    <t>Arquitectes de renom participen al cicle de debat ciutadà a Figueres</t>
  </si>
  <si>
    <t>Ciro Llueca, regidor de Cultura de Figueres</t>
  </si>
  <si>
    <t>9/2009/DdG</t>
  </si>
  <si>
    <t>Girona perdona més de 3,3 milions d’euros a l’Estat amb la permuta entre l’arxiu i Sant Josep</t>
  </si>
  <si>
    <t>Quim Oliva, regidor de CiU a l'oposició de Girona</t>
  </si>
  <si>
    <t>10/2009/DdG</t>
  </si>
  <si>
    <t>La policia deté en 4 mesos a Salt més de la meitat de gent que en tot el 2008</t>
  </si>
  <si>
    <t>11/2009/DdG</t>
  </si>
  <si>
    <t>Uns 200 esportistes volen salvar la Devesa</t>
  </si>
  <si>
    <t>Esportistes de la Devesa</t>
  </si>
  <si>
    <t>12/2009/DdG</t>
  </si>
  <si>
    <t>CiU d’Olot critica la gestió de l’Ajuntament</t>
  </si>
  <si>
    <t>Grup de CiU d'Olot, a l'oposició</t>
  </si>
  <si>
    <t>13/2009/DdG</t>
  </si>
  <si>
    <t>Castel (PP) reclama uns 40 policies més per afrontar la inseguretat</t>
  </si>
  <si>
    <t>Joan Castel, regidor del PP a l'oposició de Girona</t>
  </si>
  <si>
    <t>14/2009/DdG</t>
  </si>
  <si>
    <t>L’Ajuntament impulsa una campanya per lluitar contra la desigualtat</t>
  </si>
  <si>
    <t>15/2009/DdG</t>
  </si>
  <si>
    <t>El Museu d'Art acull un recital de poesia en grec i català</t>
  </si>
  <si>
    <t>Museu d'Art de Girona</t>
  </si>
  <si>
    <t>16/2009/DdG</t>
  </si>
  <si>
    <t>17/2009/DdG</t>
  </si>
  <si>
    <t>Girona creu que hi ha més amiant i asfalta el carrer Barcelona sense aixecar el paviment</t>
  </si>
  <si>
    <t>Marc Esteve, tècnic d'AMSA</t>
  </si>
  <si>
    <t>18/2009/DdG</t>
  </si>
  <si>
    <t>Comencen a fer les pantalles de l’estació del TAV de la plaça Europa</t>
  </si>
  <si>
    <t>ADIF</t>
  </si>
  <si>
    <t>19/2009/DdG</t>
  </si>
  <si>
    <t xml:space="preserve">La protectora del Gironès que s’instal·li alsÀngels </t>
  </si>
  <si>
    <t>ONG Protectora d'Animals del Gironès</t>
  </si>
  <si>
    <t>20/2009/DdG</t>
  </si>
  <si>
    <t>Un robatori acaba en una baralla amb quaranta implicats al centre de Salt</t>
  </si>
  <si>
    <t>21/2009/DdG</t>
  </si>
  <si>
    <t>L’AMPA del Sa Forcanera desconvoca l’acte de protesta del 14 de setembre</t>
  </si>
  <si>
    <t>AMPA del Sa Forcanera</t>
  </si>
  <si>
    <t>22/2009/DdG</t>
  </si>
  <si>
    <t>Concentració contra els maltractaments a Lloret</t>
  </si>
  <si>
    <t>IC-V a Lloret de Mar</t>
  </si>
  <si>
    <t>23/2009/DdG</t>
  </si>
  <si>
    <t>Raimon,«Hamlet»,«Els noisd’història»iSergio Dalma,alJardídeFigueres</t>
  </si>
  <si>
    <t>24/2009/DdG</t>
  </si>
  <si>
    <t>El PP de Girona rescata 13.100 euros del PP de Blanes que havien quedat bloquejats</t>
  </si>
  <si>
    <t>Direcció del PP a Girona</t>
  </si>
  <si>
    <t>25/2009/DdG</t>
  </si>
  <si>
    <t>Patrimoni denega el polèmic pavelló que l’Ajuntament vol fer a la Devesa</t>
  </si>
  <si>
    <t>Comissió de Patrimoni dels Serveis Territorials de Cultura de la Generalitat</t>
  </si>
  <si>
    <t>26/2009/DdG</t>
  </si>
  <si>
    <t>ERC lamenta la imatge que dóna el govern pel cas dels comptadors entre PSC i ICV</t>
  </si>
  <si>
    <t>Cristina Alsina, regidora d'ERC a Girona, al govern</t>
  </si>
  <si>
    <t>27/2009/DdG</t>
  </si>
  <si>
    <t>Salt tindrà coma festes locals el 26 de juliol i el 29 d’octubre el 2010</t>
  </si>
  <si>
    <t>28/2009/DdG</t>
  </si>
  <si>
    <t>Veïns de la Rutlla es queixen que al vial reformat hi ha una casa «okupa»</t>
  </si>
  <si>
    <t>Veïns del carrer de la Rutlla</t>
  </si>
  <si>
    <t>2010. DIARI DE GIRONA</t>
  </si>
  <si>
    <t>1/2010/DdG</t>
  </si>
  <si>
    <t>Els regals de Reis salven el primer diumenge amb els comerços oberts</t>
  </si>
  <si>
    <t>Botiguers de Girona</t>
  </si>
  <si>
    <t>2/2010/DdG</t>
  </si>
  <si>
    <t>3/2010/DdG</t>
  </si>
  <si>
    <t>Instal·len un bus a Vila-roja per intercanviar xeringues</t>
  </si>
  <si>
    <t>Lídia Vidal, cap de la secció de Salut de l'Ajuntament de Girona</t>
  </si>
  <si>
    <t>4/2010/DdG</t>
  </si>
  <si>
    <t>Vint entitats esperen fa set mesos «més informació» de Foment sobre el TAV</t>
  </si>
  <si>
    <t>Entitats signants de la carta enviada al Ministeri de Foment</t>
  </si>
  <si>
    <t>5/2010/DdG</t>
  </si>
  <si>
    <t>Convergència visitarà l’Eixample Malagrida</t>
  </si>
  <si>
    <t>CiU d'Olot</t>
  </si>
  <si>
    <t>6/2010/DdG</t>
  </si>
  <si>
    <t>El PP de Figueres reclama tanques de protecció a l'avinguda Salvador Dalí</t>
  </si>
  <si>
    <t>Grup del PP a l'ajuntament de Figueres</t>
  </si>
  <si>
    <t>7/2010/DdG</t>
  </si>
  <si>
    <t>L’Audiència mana investigar la Policia Local per tortures</t>
  </si>
  <si>
    <t xml:space="preserve">Pressumpte víctima de les tortures </t>
  </si>
  <si>
    <t>8/2010/DdG</t>
  </si>
  <si>
    <t>Olot demanarà una estació de tren de rodalies a Torelló i el desdoblament de la via</t>
  </si>
  <si>
    <t>Joan Albesa, primer tinent d'alcalde d'Olot</t>
  </si>
  <si>
    <t>9/2010/DdG</t>
  </si>
  <si>
    <t>El PSC de Figueres va gastar 169.000 € en 145 factures de Cultura sense autorització</t>
  </si>
  <si>
    <t>Ciro Llueca, regido de Cultura de Figueres</t>
  </si>
  <si>
    <t>Albert Ollé, regidor d'Hisenda de Figueres</t>
  </si>
  <si>
    <t>Frances Canet, regidor d'ERC a l'oposició de Figueres</t>
  </si>
  <si>
    <t>10/2010/DdG</t>
  </si>
  <si>
    <t>PSCi CiU salven el pacte rebaixant un 5% el sou als càrrecs de confiança tot i que és il·legal</t>
  </si>
  <si>
    <t>Secretari de l'Ajuntament de Figueres</t>
  </si>
  <si>
    <t>Pere Casellas, regidor del PSC al govern de Figueres</t>
  </si>
  <si>
    <t>11/2010/DdG</t>
  </si>
  <si>
    <t>La Policia Municipal fa controls d'alcoholèmia al centre de Girona a mitja tarda</t>
  </si>
  <si>
    <t>12/2010/DdG</t>
  </si>
  <si>
    <t>Comencen les feines prèvies pel tercer pou del TAV al sector Devesa-Güell</t>
  </si>
  <si>
    <t>13/2010/DdG</t>
  </si>
  <si>
    <t>Salt preveu començar a construir la comissaria de la policia local al maig</t>
  </si>
  <si>
    <t>14/2010/DdG</t>
  </si>
  <si>
    <t>L'Associació de Veïns de Sant Narcís ven samarretes contra les zones blaves</t>
  </si>
  <si>
    <t>Associació de veïns de Sant Narcís</t>
  </si>
  <si>
    <t>15/2010/DdG</t>
  </si>
  <si>
    <t>Més de 46.000 visitants passen per la 22a edició del saló Equus Girona 2010</t>
  </si>
  <si>
    <t>Anna Albar, directora de Fira de Girona</t>
  </si>
  <si>
    <t>16/2010/DdG</t>
  </si>
  <si>
    <t>Utilitaris i furgonetes són l'atenció a la Fira del Vehícle d'Ocasió de Figueres</t>
  </si>
  <si>
    <t>Organització de la Fira (ajuntament inclòs)</t>
  </si>
  <si>
    <t>Expositors de la Fira</t>
  </si>
  <si>
    <t>17/2010/DdG</t>
  </si>
  <si>
    <t>El desmuntatge d'una grua a la Cort Reial indigna els comerciants</t>
  </si>
  <si>
    <t>Comerciants de la Cort Reial</t>
  </si>
  <si>
    <t>18/2010/DdG</t>
  </si>
  <si>
    <t>La Plataforma Anti-Xquè vol convertir el Pavelló Firal d'Olot en una discoteca</t>
  </si>
  <si>
    <t>Plataforma Anti-Xquè</t>
  </si>
  <si>
    <t>Albert Robirola, regidor de Convivència d'Olot</t>
  </si>
  <si>
    <t>19/2010/DdG</t>
  </si>
  <si>
    <t>La CUP demana "transparència" pel lloguer del local de 5.900 euros de Figueres</t>
  </si>
  <si>
    <t>Grup de la CUP a l'Ajuntament de Figueres</t>
  </si>
  <si>
    <t>Grups de l'oposició de l'Ajuntament de Figueres</t>
  </si>
  <si>
    <t>Grup d'ERC al govern de Figueres</t>
  </si>
  <si>
    <t>20/2010/DdG</t>
  </si>
  <si>
    <t>Ricard Ferrer dóna la col·lecció de Josep Mestres a Blanes</t>
  </si>
  <si>
    <t>21/2010/DdG</t>
  </si>
  <si>
    <t>L'alcalde envia el president local de CDC a una reunió sol·licitada a l'Ajuntament</t>
  </si>
  <si>
    <t>Agustí Ayats, president local de CDC de Figueres</t>
  </si>
  <si>
    <t>Pere Casellas, regidor a l'oposició de Figueres i pare afectat</t>
  </si>
  <si>
    <t>Regidor d'ERC al govern de Figueres</t>
  </si>
  <si>
    <t>22/2010/DdG</t>
  </si>
  <si>
    <t>Lloret posarà la primera pedra de la nova piscina coberta el prper dimecres</t>
  </si>
  <si>
    <t>Romà Codina, regidor de Noves Infraestructures de Lloret de Mar</t>
  </si>
  <si>
    <t>23/2010/DdG</t>
  </si>
  <si>
    <t>Olot usarà un radar mòbil per evitar curses de cotxes il·legals al barri de Sant Roc</t>
  </si>
  <si>
    <t>Albert Rubirola, regidor de seguretat d'Olot</t>
  </si>
  <si>
    <t>24/2010/DdG</t>
  </si>
  <si>
    <t>La Ciutat de Cavall i un Museu d'Història, al Pla d'Usos del Castell</t>
  </si>
  <si>
    <t>José Antonio Carmelo, director del Consorci del Castell de Sant Ferran</t>
  </si>
  <si>
    <t>25/2010/DdG</t>
  </si>
  <si>
    <t>Girona acollirà a l'abril un congrés internacional del Camí de Sant Jaume</t>
  </si>
  <si>
    <t>Cristina Alsina, regidora de Promoció de la Ciutat</t>
  </si>
  <si>
    <t>26/2010/DdG</t>
  </si>
  <si>
    <t>Olot farà públiques les previsions per la plaça de braus el mes vinent</t>
  </si>
  <si>
    <t>27/2010/DdG</t>
  </si>
  <si>
    <t>Les parades tindran informació exacte de l'arribada del bus a partir de gener</t>
  </si>
  <si>
    <t>28/2010/DdG</t>
  </si>
  <si>
    <t>1995. EL PUNT AVUI</t>
  </si>
  <si>
    <t>1/2011/DdG</t>
  </si>
  <si>
    <t>Artur Mas afiirma que ara la instal·lació no es podria fer i demana un "bon ús" a l'alcalde</t>
  </si>
  <si>
    <t>2/2011/DdG</t>
  </si>
  <si>
    <t>L'equipament injecta optimisme</t>
  </si>
  <si>
    <t>3/2011/DdG</t>
  </si>
  <si>
    <t>Antifrau en 15 obres les investigacions a l'Ajuntament de Girona</t>
  </si>
  <si>
    <t>Diputació de Girona</t>
  </si>
  <si>
    <t>4/2011/DdG</t>
  </si>
  <si>
    <t>L'Ajuntament d'Olot ofereix 25 places d'aparcament als treballadors</t>
  </si>
  <si>
    <t>Ajunjtament d'Olot</t>
  </si>
  <si>
    <t>5/2011/DdG</t>
  </si>
  <si>
    <t>El PSC aborda amb els veïns la inseguretat a la Marca</t>
  </si>
  <si>
    <t>6/2011/DdG</t>
  </si>
  <si>
    <t>Lloret permetrà aixecar un àtic reculat als edificis de la zona del nucli antic</t>
  </si>
  <si>
    <t>7/2011/DdG</t>
  </si>
  <si>
    <t>Girona segueix sense notícies del tren i de l'estació provisional</t>
  </si>
  <si>
    <t>Martí Carreres, president de l'Associació de Veïns de Sant Narcís</t>
  </si>
  <si>
    <t>Maria Mercè Teixidor, representant de l'Ajuntament</t>
  </si>
  <si>
    <t>8/2011/DdG</t>
  </si>
  <si>
    <t>El Pont Major tindrà una consulta gratuïta per ajudar a deixar de fumar</t>
  </si>
  <si>
    <t>9/2011/DdG</t>
  </si>
  <si>
    <t>Posen en marxa la informació dels autobusos per pantalles</t>
  </si>
  <si>
    <t>10/2011/DdG</t>
  </si>
  <si>
    <t>L'Ajuntament compleix al 100% una tercera part dels compromisos</t>
  </si>
  <si>
    <t>11/2011/DdG</t>
  </si>
  <si>
    <t>Lloret modificarà una ordenança perquè els bars posin terrasses en carrers més estrets</t>
  </si>
  <si>
    <t>12/2011/DdG</t>
  </si>
  <si>
    <t>Veïns de Can Ballell es queixen a IC-V d'un solar amb rates al barri</t>
  </si>
  <si>
    <t>Montse Fabrellas, presidenta de l'AAVV de Can Ballell</t>
  </si>
  <si>
    <t>Antoni Garcia, cap de llista d'IC-V</t>
  </si>
  <si>
    <t>13/2011/DdG</t>
  </si>
  <si>
    <t>Preparen una protesta per despedir els regidors de Girona</t>
  </si>
  <si>
    <t>Diverses associacions gironines</t>
  </si>
  <si>
    <t>14/2011/DdG</t>
  </si>
  <si>
    <t>L'esvoranc del carrer Migdia es va produir per una fuita en una canonada d'aigua</t>
  </si>
  <si>
    <t>Isabel Salamaña, tinenta d'alcalde d'Urbanisme de Girona</t>
  </si>
  <si>
    <t>15/2011/DdG</t>
  </si>
  <si>
    <t>Les Fires s'acomiaden a la francesa</t>
  </si>
  <si>
    <t>Marta Madrenas, tinenta d'alcalde de l'Ajuntament de Girona</t>
  </si>
  <si>
    <t>16/2011/DdG</t>
  </si>
  <si>
    <t>Olot aprovarà l'impacte ambiental de la variant per començar el 2013</t>
  </si>
  <si>
    <t>17/2011/DdG</t>
  </si>
  <si>
    <t>Posen una placa per a discapacitats a la plaça Louis Braille</t>
  </si>
  <si>
    <t>18/2011/DdG</t>
  </si>
  <si>
    <t>Olot acorda l'horari docent de comunitat islàmica amb dues entitats gambianes</t>
  </si>
  <si>
    <t>Josep Berga, regidor de serveis socials i oportunitats d'Olot</t>
  </si>
  <si>
    <t>19/2011/DdG</t>
  </si>
  <si>
    <t>L'Hospital Sant Jaume d'Olot ha reduït el doble del que li demanava Salut</t>
  </si>
  <si>
    <t>Carles Puig, director de l'Hospital d'Olot</t>
  </si>
  <si>
    <t>20/2011/DdG</t>
  </si>
  <si>
    <t>El Consell engengarà tràmits per un nou servei mancomunat a tota la comarca</t>
  </si>
  <si>
    <t>Xavier Sanllehí, president del Consell Comarcal de l'Alt Empordà</t>
  </si>
  <si>
    <t>21/2011/DdG</t>
  </si>
  <si>
    <t>Figueres es reunirà amb les companyies perquè retirin les antenes il·legals</t>
  </si>
  <si>
    <t>Pere Giró, regidor de Medi Ambient de Figueres</t>
  </si>
  <si>
    <t>22/2011/DdG</t>
  </si>
  <si>
    <t>Instal·len sistemes "intel·ligents" per millorar la mobilitat</t>
  </si>
  <si>
    <t>23/2011/DdG</t>
  </si>
  <si>
    <t>Blanes preveu que els veïns desallotjats puguin tornar a casa un mes i mig després</t>
  </si>
  <si>
    <t>24/2011/DdG</t>
  </si>
  <si>
    <t>El portaveu del PSC posa fullets als cotxes pel Museu dels Sants d'Olot</t>
  </si>
  <si>
    <t>Josep Guix, portaveu socialista a Olot</t>
  </si>
  <si>
    <t>Josep Berga, regidor de cultura d'Olot</t>
  </si>
  <si>
    <t>25/2011/DdG</t>
  </si>
  <si>
    <t>La CUP desconeixia que la moció per la independència havia de tenir 13 vots a favor</t>
  </si>
  <si>
    <t>26/2011/DdG</t>
  </si>
  <si>
    <t>Bayot inaugura l'Escola Nova situada en uns barracons de Domeny</t>
  </si>
  <si>
    <t>27/2011/DdG</t>
  </si>
  <si>
    <t>L'antiga pedrera Anglada està plena de males herbes i deixalles i ha patit un despreniment</t>
  </si>
  <si>
    <t>Arxiu</t>
  </si>
  <si>
    <t>28/2011/DdG</t>
  </si>
  <si>
    <t>Un milió i mig de visitants francesos</t>
  </si>
  <si>
    <t>Jordi Rotllan, president de Comerç Figueres</t>
  </si>
  <si>
    <t>Visitants Francesos</t>
  </si>
  <si>
    <t>2012. DIARI DE GIRONA</t>
  </si>
  <si>
    <t>1/2012/DdG</t>
  </si>
  <si>
    <t>Cuidant els nens dels altres a Lloret</t>
  </si>
  <si>
    <t>Arxiu del diari</t>
  </si>
  <si>
    <t>2/2012/DdG</t>
  </si>
  <si>
    <t>3/2012/DdG</t>
  </si>
  <si>
    <t>El 40% de visites al defensor de la ciutadania són per problemes econòmics per la crisi</t>
  </si>
  <si>
    <t>4/2012/DdG</t>
  </si>
  <si>
    <t>Les entitats de Girona podran participar al ple a partir del maig</t>
  </si>
  <si>
    <t>Grup del PSC a l'oposició de Girona</t>
  </si>
  <si>
    <t>5/2012/DdG</t>
  </si>
  <si>
    <t>L'ajuntament de Girona engega el qüestionari sobre les fires de Sant Narcís</t>
  </si>
  <si>
    <t>6/2012/DdG</t>
  </si>
  <si>
    <t>Torramadé evita pronunciar-se sobre els incidents en un desnonament a Salt</t>
  </si>
  <si>
    <t>Ferran Burch, regidor d'IPS a l'oposició de Salt</t>
  </si>
  <si>
    <t>7/2012/DdG</t>
  </si>
  <si>
    <t>Més de 500 escolars de Figueres planten arbres al parc Bosc</t>
  </si>
  <si>
    <t>Aiuntament de Figueres</t>
  </si>
  <si>
    <t>8/2012/DdG</t>
  </si>
  <si>
    <t>300 veïns reclamen el retorn dels plens a les vuit del vespre</t>
  </si>
  <si>
    <t>Veïns de Lloret</t>
  </si>
  <si>
    <t>9/2012/DdG</t>
  </si>
  <si>
    <t>La Generalitat instal·larà a Figueres el segon mòdul reclamat a l’escola Carme Guasch</t>
  </si>
  <si>
    <t>Josep Maria Godoy, regidor d'Educació de Figueres</t>
  </si>
  <si>
    <t>Josep Font, president de l'AMPA de l'escola Carme Guasch</t>
  </si>
  <si>
    <t>10/2012/DdG</t>
  </si>
  <si>
    <t>Lloret veta una entrevista a la ràdio local als pares dels nens víctimes de possibles abusos</t>
  </si>
  <si>
    <t>Amaranta Gelabert, directora de Nova Ràdio Lloret</t>
  </si>
  <si>
    <t>Portaveu dels pares dels menors afectats</t>
  </si>
  <si>
    <t>11/2012/DdG</t>
  </si>
  <si>
    <t xml:space="preserve">Qui és el propietari del Panteó? </t>
  </si>
  <si>
    <t>Daniel Plana, familiar dels difunts homenatjats</t>
  </si>
  <si>
    <t>Josep Ferrés, regidor d'Atenció al Ciutadà</t>
  </si>
  <si>
    <t>12/2012/DdG</t>
  </si>
  <si>
    <t>La grua de Figueres s’emportarà els cotxes aparcats a la zona blava sense tiquet</t>
  </si>
  <si>
    <t>José Luis Yécora, regidor de Seguretat Ciutadana i Mobilitat de Figueres</t>
  </si>
  <si>
    <t>13/2012/DdG</t>
  </si>
  <si>
    <t xml:space="preserve">L'Ajuntament d'Olot gestiona la creació de places d'aparcament a Montolivet </t>
  </si>
  <si>
    <t>Josep Ferrés, regidor de Mobilitat d'Olot</t>
  </si>
  <si>
    <t>Júlia Sala, regidora del PP a l'oposició d'Olot</t>
  </si>
  <si>
    <t>14/2012/DdG</t>
  </si>
  <si>
    <t>Olot vol prorrogar tres anys més l’estada de dos vagons del carrilet</t>
  </si>
  <si>
    <t>15/2012/DdG</t>
  </si>
  <si>
    <t>Els ajuntaments gironins augmenten un 12% la despesa en personal en cinc anys</t>
  </si>
  <si>
    <t>Manel Escobar, regidor de l'àrea d'economia i hisenda de Roses</t>
  </si>
  <si>
    <t>Òscar Aparicio, alcalde de La Bisbal</t>
  </si>
  <si>
    <t>Miquel Noguer, alcalde de Banyoles</t>
  </si>
  <si>
    <t>16/2012/DdG</t>
  </si>
  <si>
    <t>Una cinquantena de gironins es llancen a l’aigua en suport als malalts d’esclerosi</t>
  </si>
  <si>
    <t xml:space="preserve">Maria José Muñoz, coordinadora de Comunicació
i Sensibilització a Girona de
la Fundació Esclerosi Múltiple,
</t>
  </si>
  <si>
    <t>Carlos Nos, neuròleg de la Vall d'Hebron</t>
  </si>
  <si>
    <t>17/2012/DdG</t>
  </si>
  <si>
    <t>Can Gibert del Pla demana que es reparteixi millor el pressupost de festes majors</t>
  </si>
  <si>
    <t>Associació de Veïns de Can Gibert</t>
  </si>
  <si>
    <t>18/2012/DdG</t>
  </si>
  <si>
    <t>La CUP i Rcat es mostren satisfets per l'any de treball conjunt a Girona</t>
  </si>
  <si>
    <t>CUP i Reagrupament, a l'oposició de Girona</t>
  </si>
  <si>
    <t>19/2012/DdG</t>
  </si>
  <si>
    <t>Set vianants resulten ferits per un vessament accidental de salfumant a Figueres</t>
  </si>
  <si>
    <t>Bombers de la Generalitat</t>
  </si>
  <si>
    <t>20/2012/DdG</t>
  </si>
  <si>
    <t>Antoni Bach (PSC) renuncia a l'acta de regidor per jubilació</t>
  </si>
  <si>
    <t>Josep Guix, portaveu del PSC a Olot</t>
  </si>
  <si>
    <t>21/2012/DdG</t>
  </si>
  <si>
    <t>Figueres atorga 368.000 euros en subvencions</t>
  </si>
  <si>
    <t>22/2012/DdG</t>
  </si>
  <si>
    <t>L'alcalde es reuneix amb una ONG africana</t>
  </si>
  <si>
    <t>23/2012/DdG</t>
  </si>
  <si>
    <t>Lloret és l'escenari d'un "reality" que fomenta el turisme de borratxera</t>
  </si>
  <si>
    <t>Jordi Orobitg, regidor de turisme de Lloret</t>
  </si>
  <si>
    <t>24/2012/DdG</t>
  </si>
  <si>
    <t>L’aparcament soterrat del passeig de Lloret, pendent dels tràmits burocràtics</t>
  </si>
  <si>
    <t>Jordi Xuclà, diputat al Congrés per Girona (CiU)</t>
  </si>
  <si>
    <t>25/2012/DdG</t>
  </si>
  <si>
    <t>Les obres de l’estació del TAV costaran un 34% menys del previst inicialment</t>
  </si>
  <si>
    <t>26/2012/DdG</t>
  </si>
  <si>
    <t>Tallen un tram del Carrer Hortes per millorar el paviment</t>
  </si>
  <si>
    <t>27/2012/DdG</t>
  </si>
  <si>
    <t>Girona i Figueres posaran un tren per portar gent a Barcelona per la Diada</t>
  </si>
  <si>
    <t>28/2012/DdG</t>
  </si>
  <si>
    <t>La 14a trobada de gegants culmina el 20è aniversari de la colla de Blanes</t>
  </si>
  <si>
    <t>2013. DIARI DE GIRONA</t>
  </si>
  <si>
    <t>1/2013/DdG</t>
  </si>
  <si>
    <t>2/2013/DdG</t>
  </si>
  <si>
    <t>3/2013/DdG</t>
  </si>
  <si>
    <t>Puigdemont defensa el lloguer de trens per la Diada i qüestiona la demanda de l’Estat</t>
  </si>
  <si>
    <t>Advocada de l'Estat</t>
  </si>
  <si>
    <t>4/2013/DdG</t>
  </si>
  <si>
    <t>Talaran 45 moreres a Montilivi que generen brutícia i atrauen les abelles</t>
  </si>
  <si>
    <t>Jordi Fàbrega, regidor de Medi Ambient de Girona</t>
  </si>
  <si>
    <t>Veïns de la Plaça Figueres de Montilivi</t>
  </si>
  <si>
    <t>Informe dels tècnics de l'Ajuntament de Girona</t>
  </si>
  <si>
    <t>5/2013/DdG</t>
  </si>
  <si>
    <t>Catorze empreses presenten ofertes pels lots d'assegurances de l'Ajuntament de Girona</t>
  </si>
  <si>
    <t>6/2013/DdG</t>
  </si>
  <si>
    <t>CiU de Girona enllesteix el pressupost i busca suport per aprovar-lo</t>
  </si>
  <si>
    <t>Grup de la CUP a l'oposició de Girona</t>
  </si>
  <si>
    <t>7/2013/DdG</t>
  </si>
  <si>
    <t>La ministra Pastor garanteix a Puigdemont que reposarà el parc Central amb celeritat</t>
  </si>
  <si>
    <t>8/2013/DdG</t>
  </si>
  <si>
    <t>Olot estudia posar zones verdes als aparcaments de Can Tané</t>
  </si>
  <si>
    <t>Miquel Àngel Zarza, regidor d'urbanisme d'Olot</t>
  </si>
  <si>
    <t>Clara Casanovas, regidora d'ERC a l'oposició d'Olot</t>
  </si>
  <si>
    <t>9/2013/DdG</t>
  </si>
  <si>
    <t>La Garrotxa oferirà 2.700 menús i 600 nits d’hotel a meitat de preu al març</t>
  </si>
  <si>
    <t>10/2013/DdG</t>
  </si>
  <si>
    <t>L’Ajuntament d’Olot preveu fer un parc infantil al costat dels pavellons esportius</t>
  </si>
  <si>
    <t>11/2013/DdG</t>
  </si>
  <si>
    <t>La CUP rebutja les zones blaves i vol que les gestioni el municipi</t>
  </si>
  <si>
    <t>CUP de Blanes</t>
  </si>
  <si>
    <t>12/2013/DdG</t>
  </si>
  <si>
    <t>Els guapus de Tossa també guanyen el concurs de disfresses de Blanes</t>
  </si>
  <si>
    <t>13/2013/DdG</t>
  </si>
  <si>
    <t>PSC i ERC reclamen reparacions al Firal d’Olot mentre no es reformi</t>
  </si>
  <si>
    <t>Josep Guix, portaveu del PSC a l'oposició d'Olot</t>
  </si>
  <si>
    <t>Clara Casanovas, regidora d'ERC</t>
  </si>
  <si>
    <t>Mique Àngel Zarza, regidor d'Urbanisme d'Olot</t>
  </si>
  <si>
    <t>14/2013/DdG</t>
  </si>
  <si>
    <t>Figueres obre l’aparcament del Park Sol per als espais esportius</t>
  </si>
  <si>
    <t>Associació de Veïns del Park Sòl</t>
  </si>
  <si>
    <t>15/2013/DdG</t>
  </si>
  <si>
    <t>Gegants, capgrossos i músics omplen el centre de Blanes</t>
  </si>
  <si>
    <t>Redactor de la notícia</t>
  </si>
  <si>
    <t>16/2013/DdG</t>
  </si>
  <si>
    <t>La gastronomia de Girona surt al carrer</t>
  </si>
  <si>
    <t>Anna, assistent a la Fira</t>
  </si>
  <si>
    <t>Jordi Ribas, president de l'Associació de Veïns de la Cort Reial i rodalies</t>
  </si>
  <si>
    <t>17/2013/DdG</t>
  </si>
  <si>
    <t>Girona posarà càmeres a l’Ajuntament perquè ha detectat robatoris als despatxos</t>
  </si>
  <si>
    <t>18/2013/DdG</t>
  </si>
  <si>
    <t>Ajornen la compra del fons Santos Torroella</t>
  </si>
  <si>
    <t>19/2013/DdG</t>
  </si>
  <si>
    <t>Moda «pin up» jove i benèfica</t>
  </si>
  <si>
    <t>Imma Fuyà, representant de la FAPAC a Girona</t>
  </si>
  <si>
    <t>20/2013/DdG</t>
  </si>
  <si>
    <t>Girona posa a punt la mobilitat a prop de la Devesa abans de Fires</t>
  </si>
  <si>
    <t>Joan Alcalà, regidor de Seguretat, Via Pública i Mobilitat de Girona</t>
  </si>
  <si>
    <t>21/2013/DdG</t>
  </si>
  <si>
    <t>L’Ajuntament d’Olot es fa càrrec de la pista de gel del Nadal</t>
  </si>
  <si>
    <t>Estanis Vayreda, regidor de Promoció Municipal d'Olot</t>
  </si>
  <si>
    <t>22/2013/DdG</t>
  </si>
  <si>
    <t>Figueres bonificarà el 95% de l’IBI a qui cedeixi els habitatges per a ús social</t>
  </si>
  <si>
    <t>Manel Toro, regidor d'Hisenda de Figueres</t>
  </si>
  <si>
    <t>23/2013/DdG</t>
  </si>
  <si>
    <t>Lloret destina 40.000 euros en ajudes per a llibres i material escolar</t>
  </si>
  <si>
    <t>Ignasi Riera, regidor d'Ensenyament de Lloret</t>
  </si>
  <si>
    <t>24/2013/DdG</t>
  </si>
  <si>
    <t>Les associacions de veïns de Blanes s’uneixen a la manifestació sanitària</t>
  </si>
  <si>
    <t>Associacions de Veïns de Blanes</t>
  </si>
  <si>
    <t>25/2013/DdG</t>
  </si>
  <si>
    <t>Figueres estudia que una empresa repari carrers com a prova pilot</t>
  </si>
  <si>
    <t>Joaquim Felip, regidor de Sereveis Urbans de Figueres</t>
  </si>
  <si>
    <t>26/2013/DdG</t>
  </si>
  <si>
    <t>Blanes acull una jornada participativa per lluitar contra el canvi climàtic</t>
  </si>
  <si>
    <t>27/2013/DdG</t>
  </si>
  <si>
    <t>La PAH creu que els pisos socials oferts per Habitatge són «una tireta»</t>
  </si>
  <si>
    <t>Marta Afuera, Portaveu de la PAH a Salt</t>
  </si>
  <si>
    <t>28/2013/DdG</t>
  </si>
  <si>
    <t>Pedret tindrà una nova pista poliesportiva amb una tanca perimetral</t>
  </si>
  <si>
    <t>2014. DIARI DE GIRONA</t>
  </si>
  <si>
    <t>1/2014/DdG</t>
  </si>
  <si>
    <t>Un incendi en un bloc de pisos</t>
  </si>
  <si>
    <t>2/2014/DdG</t>
  </si>
  <si>
    <t>3/2014/DdG</t>
  </si>
  <si>
    <t>L’oposició exigeix que s’aclareixi definitivament el futur del Trueta</t>
  </si>
  <si>
    <t>Oposició a l'Ajuntament de Girona</t>
  </si>
  <si>
    <t>4/2014/DdG</t>
  </si>
  <si>
    <t>Olot aprova els treballs socials com a alternativa a les sancions</t>
  </si>
  <si>
    <t>Josep Ferrer, regidor d'Atenció Ciutadana</t>
  </si>
  <si>
    <t>5/2014/DdG</t>
  </si>
  <si>
    <t>La Policia d’Olot comissa 405 peces de roba amb la marca falsificada al mercat</t>
  </si>
  <si>
    <t>Ignasi Lòpez, cap de la policia local d'Olot</t>
  </si>
  <si>
    <t>6/2014/DdG</t>
  </si>
  <si>
    <t>Figueres ajudarà empreses que contractin</t>
  </si>
  <si>
    <t>Maria Àngels Anglada, directora del Servei Municipal d'Ocupació de Figueres</t>
  </si>
  <si>
    <t>7/2014/DdG</t>
  </si>
  <si>
    <t>Salt aprova el Decàleg de Prioritats Municipal per a les línies d’acció social</t>
  </si>
  <si>
    <t>8/2014/DdG</t>
  </si>
  <si>
    <t>Lloret preveu un descens d’entre el 3% i el 5% de turisme rus</t>
  </si>
  <si>
    <t>Enric Doltras, president del Gremi d'Hotelers de Lloret</t>
  </si>
  <si>
    <t>9/2014/DdG</t>
  </si>
  <si>
    <t>El Govern enviarà a Foment la proposta de Figueres, Llers i Pont de Molins per a la N-II</t>
  </si>
  <si>
    <t>10/2014/DdG</t>
  </si>
  <si>
    <t>Figueres reobrirà la plaça del Gra amb una Ecofira</t>
  </si>
  <si>
    <t>Casino Menestral de Figueres</t>
  </si>
  <si>
    <t>11/2014/DdG</t>
  </si>
  <si>
    <t>El «Lloretfest» perd força a l’abril en detriment del turisme esportiu</t>
  </si>
  <si>
    <t>Ester Olivé, regidora d'Esports de Lloret</t>
  </si>
  <si>
    <t>12/2014/DdG</t>
  </si>
  <si>
    <t>Blanes rehabilita mig quilòmetre de bancs del passeig del Mar</t>
  </si>
  <si>
    <t>13/2014/DdG</t>
  </si>
  <si>
    <t>El Tarlà més retratat de la història</t>
  </si>
  <si>
    <t>14/2014/DdG</t>
  </si>
  <si>
    <t>Un conductor begut xoca contra un plàtan de la Devesa i fereix de gravetat la copilot</t>
  </si>
  <si>
    <t>Joan Alcalà, regidor de Mobilitat de Girona</t>
  </si>
  <si>
    <t>15/2014/DdG</t>
  </si>
  <si>
    <t>Augmenta el nombre de visitants en el primer cap de setmana de Fires</t>
  </si>
  <si>
    <t>16/2014/DdG</t>
  </si>
  <si>
    <t>Pinten símbols feixistes a la porta de la seu de la CUP a Figueres i en alguns comerços</t>
  </si>
  <si>
    <t>17/2014/DdG</t>
  </si>
  <si>
    <t>Els firaires xifren finalment en un 10% el descens de la facturació</t>
  </si>
  <si>
    <t>Joan Bagó, president de l'Associació de Firaires de les Comarques Gironines</t>
  </si>
  <si>
    <t>18/2014/DdG</t>
  </si>
  <si>
    <t>L'empresa d'aigües activa el servei d'oficina virtual en línia</t>
  </si>
  <si>
    <t>Jordi Fàbrega, regidor de Sostenibilitat i Atenció Ciutadana de Girona</t>
  </si>
  <si>
    <t>19/2014/DdG</t>
  </si>
  <si>
    <t>La nova biblioteca de la Casa de Cultura serà municipal durant vint anys</t>
  </si>
  <si>
    <t>20/2014/DdG</t>
  </si>
  <si>
    <t>Joan Armangué acusa el govern de Figueres de mentir i amagar informació</t>
  </si>
  <si>
    <t>21/2014/DdG</t>
  </si>
  <si>
    <t>El Cafè Royal de Figueres, en perill</t>
  </si>
  <si>
    <t>Josep Matas, llogater del Cafè Royal de Figueres</t>
  </si>
  <si>
    <t>22/2014/DdG</t>
  </si>
  <si>
    <t>Figueres renova la flota d’autobusos amb la incorporació de dos vehicles LA SABATERIA tancarà portes a</t>
  </si>
  <si>
    <t>Lluís Martínez, gerent de l'empresa municipal de Figueres, FISERSA</t>
  </si>
  <si>
    <t>23/2014/DdG</t>
  </si>
  <si>
    <t>Blanes farà un estudi per recuperar els camins de ronda en tots els seus trams</t>
  </si>
  <si>
    <t>Víctor Catalán, regidor d'IC-V a l'opoisició de Blanes</t>
  </si>
  <si>
    <t>Miquel Lupiàñez, regidor d'urbanisme de Blanes</t>
  </si>
  <si>
    <t>Salvador Tordera, regidor del PP a l'oposició de Blanes</t>
  </si>
  <si>
    <t>24/2014/DdG</t>
  </si>
  <si>
    <t>Lloret de Mar rep prop d’1 milió de turistes de gener a octubre</t>
  </si>
  <si>
    <t>25/2014/DdG</t>
  </si>
  <si>
    <t>Girona comença la comissió d’investigació sobre l’empresa d’aigües</t>
  </si>
  <si>
    <t>26/2014/DdG</t>
  </si>
  <si>
    <t>Olot instal·la la passarel·la de les Tries, cinc anys després del previst</t>
  </si>
  <si>
    <t>27/2014/DdG</t>
  </si>
  <si>
    <t>Regidors històrics del PSC donen suport als cinc edils que han marxat del grup</t>
  </si>
  <si>
    <t>Regidors del PSC de Girona, a l'oposició</t>
  </si>
  <si>
    <t>28/2014/DdG</t>
  </si>
  <si>
    <t>Retiren les restes vegetals i els troncs de la llera del riu Onyar</t>
  </si>
  <si>
    <t>2015. DIARI DE GIRONA</t>
  </si>
  <si>
    <t>1/2015/DdG</t>
  </si>
  <si>
    <t>L’Espai Antiracista critica que un terç dels saltencs no tenen dret a vot</t>
  </si>
  <si>
    <t>Espai Antiracista de Salt i Girona</t>
  </si>
  <si>
    <t>2/2015/DdG</t>
  </si>
  <si>
    <t>El Jaafari i Bahon s’imposen a la Mitja Marató de Girona</t>
  </si>
  <si>
    <t>Organitzacció de la Mitja Marató de Girona</t>
  </si>
  <si>
    <t>3/2015/DdG</t>
  </si>
  <si>
    <t>Adjudiquen la reforma els jardins de les Pedreres per 135.000 euros</t>
  </si>
  <si>
    <t>Veïns de Fora Muralla-Les Pedreres</t>
  </si>
  <si>
    <t>4/2015/DdG</t>
  </si>
  <si>
    <t>Les polítiques socials motiven el 40% de les queixes dels gironins al Síndic</t>
  </si>
  <si>
    <t>Rafel Ribó, Síndic de Greuges de Catalunya</t>
  </si>
  <si>
    <t>5/2015/DdG</t>
  </si>
  <si>
    <t>Els bars i restaurants del centre reclamen més lavabos públics per als visitants</t>
  </si>
  <si>
    <t xml:space="preserve">Joaquim Boadas
de Quintana, representant
de l’Associació d’Hoteleria,
Restauració i Oci de Girona i de
l’Associació de Bars, Restaurants i
Oci del Barri Vell </t>
  </si>
  <si>
    <t>6/2015/DdG</t>
  </si>
  <si>
    <t>L’Ajuntament d’Olot ha ensorrat la casa que entrava a la carretera de Sant Joan</t>
  </si>
  <si>
    <t>7/2015/DdG</t>
  </si>
  <si>
    <t>Comencen les obres per millorar l’esplanada del CAP de Montilivi</t>
  </si>
  <si>
    <t>VeÏns de Montilivi</t>
  </si>
  <si>
    <t>8/2015/DdG</t>
  </si>
  <si>
    <t>Olot presenta una altra edició de la ruta de les tapes</t>
  </si>
  <si>
    <t>Associació d'Hostalatge de la Garrotxa</t>
  </si>
  <si>
    <t>9/2015/DdG</t>
  </si>
  <si>
    <t>La CUP descarta pactar amb CiU i tampoc s’aliarà per un govern alternatiu a Figueres</t>
  </si>
  <si>
    <t>ERC-MES a Figueres</t>
  </si>
  <si>
    <t>10/2015/DdG</t>
  </si>
  <si>
    <t>L’Ajuntament d’Olot ha aprovat el pla de millora del barri de Sant Miquel</t>
  </si>
  <si>
    <t>Eduard Callís i Guillem Moliner, autors del PIAM d'Olot</t>
  </si>
  <si>
    <t>11/2015/DdG</t>
  </si>
  <si>
    <t>Figueres farà la tercera Fira de la Gent Gran amb la participació de Lloll Bertran</t>
  </si>
  <si>
    <t>12/2015/DdG</t>
  </si>
  <si>
    <t>Blanes posa en marxa l’Oficina de Turisme reformada de la plaça Catalunya</t>
  </si>
  <si>
    <t>13/2015/DdG</t>
  </si>
  <si>
    <t>La Guàrdia Civil inicia la rehabilitació de la caserna de Figueres per seguretat</t>
  </si>
  <si>
    <t>14/2015/DdG</t>
  </si>
  <si>
    <t>La comissaria dels Mossos només farà tasques d’atenció ciutadana</t>
  </si>
  <si>
    <t>Jordi Martínez, regidor en funcions de Seguretat Ciutadana de Lloret</t>
  </si>
  <si>
    <t>15/2015/DdG</t>
  </si>
  <si>
    <t>La Catedral de Girona acollirà un punter humà per simbolitzar la Via Lliure</t>
  </si>
  <si>
    <t>ANC Gironès</t>
  </si>
  <si>
    <t>16/2015/DdG</t>
  </si>
  <si>
    <t>La 14a edició de l’Acústica de Figueres bat rècords amb 95.000 espectadors</t>
  </si>
  <si>
    <t>Xavier Pascual, director de l'Acústica de Figueres</t>
  </si>
  <si>
    <t>17/2015/DdG</t>
  </si>
  <si>
    <t>L’AMPA del Carme Guasch de Figueres anuncia accions</t>
  </si>
  <si>
    <t>AMPA del Col·legi Carme Guasch</t>
  </si>
  <si>
    <t>18/2015/DdG</t>
  </si>
  <si>
    <t>Blanes posa en marxa el mercat d'objectes de segona mà</t>
  </si>
  <si>
    <t>Antònia Coll, presidenta de l'Associació de Veïns de La Plantera de Blanes</t>
  </si>
  <si>
    <t>19/2015/DdG</t>
  </si>
  <si>
    <t>Girona vol una gossera supramunicipal</t>
  </si>
  <si>
    <t>Toni Granados, regidor de la CUP a l'oposició de Girona</t>
  </si>
  <si>
    <t>20/2015/DdG</t>
  </si>
  <si>
    <t>El govern dóna suport al cap de la Policia Local implicat en el cas Manga</t>
  </si>
  <si>
    <t>Sindicat CSI-F</t>
  </si>
  <si>
    <t>21/2015/DdG</t>
  </si>
  <si>
    <t>Olot ha avançat la neteja del Fluvià per causa de les calors del passat estiu</t>
  </si>
  <si>
    <t>22/2015/DdG</t>
  </si>
  <si>
    <t>Blanes comença el procés per revisar el Pla General anul·lat per una sentència</t>
  </si>
  <si>
    <t>23/2015/DdG</t>
  </si>
  <si>
    <t>Girona reasfaltarà una desena de carrers aquest mes d’octubre</t>
  </si>
  <si>
    <t>24/2015/DdG</t>
  </si>
  <si>
    <t>25/2015/DdG</t>
  </si>
  <si>
    <t>L'Escola d'Art d'Olot reclama un projecte per a la plaça del Carme</t>
  </si>
  <si>
    <t>Antoni López, director de l'Escola d'Art d'Olot</t>
  </si>
  <si>
    <t>Curro Claret, dissenyador industrial</t>
  </si>
  <si>
    <t>26/2015/DdG</t>
  </si>
  <si>
    <t>Refaran el projecte del Pla Especial del port de Blanes perquè sigui consensuat</t>
  </si>
  <si>
    <t>27/2015/DdG</t>
  </si>
  <si>
    <t>Figueres farà una consulta per decidir si el pavelló es fa on volCiU o on vol el PSC</t>
  </si>
  <si>
    <t>28/2015/DdG</t>
  </si>
  <si>
    <t>Lloret aprova inicialment el projecte d’una rotonda d’accés a la cala Canyelles</t>
  </si>
  <si>
    <t>2016. DIARI DE GIRONA</t>
  </si>
  <si>
    <t>1/2016/DdG</t>
  </si>
  <si>
    <t>Tanquen la gossera municipal de Girona per un brot infecciós</t>
  </si>
  <si>
    <t>Carles Ribas, regidor de sostenibilitat de Giirona</t>
  </si>
  <si>
    <t>2/2016/DdG</t>
  </si>
  <si>
    <t>3/2016/DdG</t>
  </si>
  <si>
    <t>Els candidats a l’alcaldia guarden silenci i ERC estudiarà si entra al govern</t>
  </si>
  <si>
    <t>Euip de govern de Girona</t>
  </si>
  <si>
    <t>Maria Mercè Roca, cap d'ERC-Més a Girona</t>
  </si>
  <si>
    <t>4/2016/DdG</t>
  </si>
  <si>
    <t>L’Ajuntament d’Olot aprova una modificació de 71.400 € per ajustar el pressupost</t>
  </si>
  <si>
    <t>Montserrat Torras, regidora d'Hisenda d'Olot</t>
  </si>
  <si>
    <t>Mireia Tresserras, regidora de la CUP a l'oposició d'Olot</t>
  </si>
  <si>
    <t>Pere Gómez, regidor d'ERC a l'oposició d'Olot</t>
  </si>
  <si>
    <t>5/2016/DdG</t>
  </si>
  <si>
    <t>Investiguen qui hi ha al darrere de l’incendi de tres motos i un cotxe a Girona</t>
  </si>
  <si>
    <t>Veïns de la zona afectada</t>
  </si>
  <si>
    <t>6/2016/DdG</t>
  </si>
  <si>
    <t>Un grup de comerciants critica la CUP i ERC per l’aturada de les obres de l’Erato</t>
  </si>
  <si>
    <t>Comerciants de Figueres</t>
  </si>
  <si>
    <t>7/2016/DdG</t>
  </si>
  <si>
    <t>Figueres busca fer viable la reforma a l’Edison repartint edificabilitat a l’entorn</t>
  </si>
  <si>
    <t>Antoni Escudero, empresari</t>
  </si>
  <si>
    <t>8/2016/DdG</t>
  </si>
  <si>
    <t>Una veïna intenta des de fa mig any donar de baixa la llum d’un pis que va deixar</t>
  </si>
  <si>
    <t xml:space="preserve">Afectada </t>
  </si>
  <si>
    <t>Consell Comarcal de l'Alt Empordà</t>
  </si>
  <si>
    <t>Endesa</t>
  </si>
  <si>
    <t>9/2016/DdG</t>
  </si>
  <si>
    <t>Olot, Lloret de Mar i Girona s'uneixen per l'oferta de turisme de negocis</t>
  </si>
  <si>
    <t>Albert Ballesta, alcalde de Girona</t>
  </si>
  <si>
    <t>Jaume Dulsat, alcalde de Lloret</t>
  </si>
  <si>
    <t>10/2016/DdG</t>
  </si>
  <si>
    <t>L'oposició de Figueres en bloc tomba un projecte d’un local a l'estadi de Vilatenim</t>
  </si>
  <si>
    <t>11/2016/DdG</t>
  </si>
  <si>
    <t>Un grup ciutadà proposa un Pla per a la zona oest</t>
  </si>
  <si>
    <t>Figueres Democràcia</t>
  </si>
  <si>
    <t>12/2016/DdG</t>
  </si>
  <si>
    <t>PP, C'S i CUP també presenten al·legacions als pressupostos.</t>
  </si>
  <si>
    <t>Grup del PP a Figueres</t>
  </si>
  <si>
    <t>Grup de C'S a Figueres</t>
  </si>
  <si>
    <t>Grup de la CUP a Figueres</t>
  </si>
  <si>
    <t>13/2016/DdG</t>
  </si>
  <si>
    <t>El conflicte amb l’antiga empresa de zones blaves inutilitza els sensors</t>
  </si>
  <si>
    <t>14/2016/DdG</t>
  </si>
  <si>
    <t>Figueres inicia la segona fase per asfaltar 10.000 m2de carrers</t>
  </si>
  <si>
    <t>15/2016/DdG</t>
  </si>
  <si>
    <t>Tres ajuntaments gironins impulsen una nova xarxa catalana de calls jueus</t>
  </si>
  <si>
    <t>Marta Madrenas, alcaldessa de Girona</t>
  </si>
  <si>
    <t>16/2016/DdG</t>
  </si>
  <si>
    <t>La 4a Fira del Vehicle d’Ocasió de Blanes incrementa les vendes</t>
  </si>
  <si>
    <t>Organitzadors de la Fira</t>
  </si>
  <si>
    <t>17/2016/DdG</t>
  </si>
  <si>
    <t>Potencien la difusió de l'oferta de cursos de català per adults</t>
  </si>
  <si>
    <t>18/2016/DdG</t>
  </si>
  <si>
    <t>Olot fa una promoció d’ocupació en xarxa per atraure gent qualificada</t>
  </si>
  <si>
    <t>Estanis Vayreda, regidor de promoció econòmica d'Olot</t>
  </si>
  <si>
    <t>19/2016/DdG</t>
  </si>
  <si>
    <t>Recullen firmes per posar el nom de Cándida Pérez a un espai d'Olot</t>
  </si>
  <si>
    <t>Josep Maria Canals, activista cultural</t>
  </si>
  <si>
    <t>20/2016/DdG</t>
  </si>
  <si>
    <t>Figueres inicia la coberta de pista de l’escola Cusí</t>
  </si>
  <si>
    <t>21/2016/DdG</t>
  </si>
  <si>
    <t>Els semàfors de l’estació, cinc anys sense ús</t>
  </si>
  <si>
    <t>22/2016/DdG</t>
  </si>
  <si>
    <t>La CUP critica la nova ordenança de civisme aprovada a Blanes</t>
  </si>
  <si>
    <t>Clara Castillo, regidora de la CUP a Blanes</t>
  </si>
  <si>
    <t>23/2016/DdG</t>
  </si>
  <si>
    <t>Figueres canviarà de sentit el Monturiol per obres a la vorera</t>
  </si>
  <si>
    <t>24/2016/DdG</t>
  </si>
  <si>
    <t>Lloret abaixa un 20% els preus de la piscina i guanya 470 abonats</t>
  </si>
  <si>
    <t>Ricard Salinas, director de la Piscina Municipal de Lloret</t>
  </si>
  <si>
    <t>Joan Bernat, regidor d'esports de Lloret</t>
  </si>
  <si>
    <t>25/2016/DdG</t>
  </si>
  <si>
    <t>Salt inicia les obres per millorar un tram d’Àngel Guimerà</t>
  </si>
  <si>
    <t>26/2016/DdG</t>
  </si>
  <si>
    <t>Clam des de la Fira de Mostres perquè l’Estat faci el corredor mediterrani</t>
  </si>
  <si>
    <t>Meritxell Borràs, consellera de Governació,
Administracions Públiques i Habitatge.</t>
  </si>
  <si>
    <t>Domènech Espadalé, president de la Cambra de Comerç de Girona</t>
  </si>
  <si>
    <t>27/2016/DdG</t>
  </si>
  <si>
    <t>Olot tindrà una brigada dedicada a netejar les pintades de les parets</t>
  </si>
  <si>
    <t>28/2016/DdG</t>
  </si>
  <si>
    <t>Figueres enllesteix la tercera fase dels Caputxins recuperant l’antic claustre</t>
  </si>
  <si>
    <t>1996 El Punt</t>
  </si>
  <si>
    <t>1997 El Punt</t>
  </si>
  <si>
    <t>1998 El Punt</t>
  </si>
  <si>
    <t>1999 El Punt</t>
  </si>
  <si>
    <t>2000 El Punt</t>
  </si>
  <si>
    <t>2001 El Punt</t>
  </si>
  <si>
    <t>2002 El Punt</t>
  </si>
  <si>
    <t>2003 El Punt</t>
  </si>
  <si>
    <t>2004 El Punt</t>
  </si>
  <si>
    <t>2005 El Punt</t>
  </si>
  <si>
    <t>2006 El Punt</t>
  </si>
  <si>
    <t>2007 El Punt</t>
  </si>
  <si>
    <t>2008 El Punt</t>
  </si>
  <si>
    <t>2009 El Punt</t>
  </si>
  <si>
    <t>2010 El Punt</t>
  </si>
  <si>
    <t>2011 El Punt</t>
  </si>
  <si>
    <t>2012 El Punt</t>
  </si>
  <si>
    <t>2013 El Punt</t>
  </si>
  <si>
    <t>2014 El Punt</t>
  </si>
  <si>
    <t>2015 El Punt</t>
  </si>
  <si>
    <t>2016 El Punt</t>
  </si>
  <si>
    <t>1996 DdG</t>
  </si>
  <si>
    <t>DIARI DE GIRONA</t>
  </si>
  <si>
    <t>1997 DdG</t>
  </si>
  <si>
    <t>1998 DdG</t>
  </si>
  <si>
    <t>1999 DdG</t>
  </si>
  <si>
    <t>2000 DdG</t>
  </si>
  <si>
    <t>2001 DdG</t>
  </si>
  <si>
    <t>2002 DdG</t>
  </si>
  <si>
    <t>2003 DdG</t>
  </si>
  <si>
    <t>2004 DdG</t>
  </si>
  <si>
    <t>2005 DdG</t>
  </si>
  <si>
    <t>2006 DdG</t>
  </si>
  <si>
    <t>2007 DdG</t>
  </si>
  <si>
    <t>2008 DdG</t>
  </si>
  <si>
    <t>2009 DdG</t>
  </si>
  <si>
    <t>2010 DdG</t>
  </si>
  <si>
    <t>2012 DdG</t>
  </si>
  <si>
    <t>2013 DdG</t>
  </si>
  <si>
    <t>2014 DdG</t>
  </si>
  <si>
    <t>2015 DdG</t>
  </si>
  <si>
    <t>2016 DdG</t>
  </si>
  <si>
    <t>Una font</t>
  </si>
  <si>
    <t>Més d'una font</t>
  </si>
  <si>
    <t>Notícies generades a partir de comunicat de extern no contraposables</t>
  </si>
  <si>
    <t>font institucional</t>
  </si>
  <si>
    <t>partits a l'oposició</t>
  </si>
  <si>
    <t>associacions de veïns</t>
  </si>
  <si>
    <t>particulars</t>
  </si>
  <si>
    <t>Font institucional</t>
  </si>
  <si>
    <t>Oposició</t>
  </si>
  <si>
    <t>Associacions de veïns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</si>
</sst>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sz val="18"/>
      <color theme="3"/>
      <name val="Cambria"/>
      <family val="2"/>
      <scheme val="maj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Verdana"/>
      <family val="2"/>
    </font>
    <font>
      <b/>
      <sz val="14"/>
      <color rgb="FF000000"/>
      <name val="Arial"/>
      <family val="2"/>
    </font>
    <font>
      <sz val="10"/>
      <color theme="0"/>
      <name val="Arial"/>
      <family val="2"/>
    </font>
    <font>
      <sz val="48"/>
      <color theme="0"/>
      <name val="Arial"/>
      <family val="2"/>
    </font>
    <font>
      <sz val="78"/>
      <color theme="0"/>
      <name val="Arial"/>
      <family val="2"/>
    </font>
    <font>
      <b/>
      <sz val="26"/>
      <color theme="0"/>
      <name val="Arial"/>
      <family val="2"/>
    </font>
    <font>
      <sz val="10"/>
      <color rgb="FF000000"/>
      <name val="Arial"/>
    </font>
    <font>
      <b/>
      <sz val="20"/>
      <name val="Arial"/>
      <family val="2"/>
    </font>
    <font>
      <sz val="18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DF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3" fillId="0" borderId="0"/>
  </cellStyleXfs>
  <cellXfs count="248"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2" xfId="0" applyFont="1" applyBorder="1" applyAlignment="1"/>
    <xf numFmtId="0" fontId="0" fillId="0" borderId="3" xfId="0" applyFont="1" applyFill="1" applyBorder="1" applyAlignment="1"/>
    <xf numFmtId="0" fontId="2" fillId="8" borderId="1" xfId="0" applyFont="1" applyFill="1" applyBorder="1" applyAlignment="1"/>
    <xf numFmtId="0" fontId="2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/>
    <xf numFmtId="14" fontId="3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0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0" fontId="0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12" borderId="16" xfId="0" applyFont="1" applyFill="1" applyBorder="1" applyAlignment="1">
      <alignment horizontal="center" vertical="center" wrapText="1"/>
    </xf>
    <xf numFmtId="10" fontId="3" fillId="12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12" borderId="0" xfId="0" applyFont="1" applyFill="1" applyAlignment="1">
      <alignment wrapText="1"/>
    </xf>
    <xf numFmtId="0" fontId="4" fillId="12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3" fillId="12" borderId="0" xfId="0" applyFont="1" applyFill="1" applyBorder="1" applyAlignment="1">
      <alignment horizontal="left" vertical="center" wrapText="1"/>
    </xf>
    <xf numFmtId="0" fontId="8" fillId="12" borderId="0" xfId="0" applyFont="1" applyFill="1" applyAlignment="1">
      <alignment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3" fillId="14" borderId="19" xfId="0" applyFont="1" applyFill="1" applyBorder="1" applyAlignment="1">
      <alignment horizontal="center" vertical="center" wrapText="1"/>
    </xf>
    <xf numFmtId="10" fontId="0" fillId="12" borderId="16" xfId="0" applyNumberFormat="1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6" fillId="12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/>
    <xf numFmtId="0" fontId="4" fillId="12" borderId="16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10" fontId="3" fillId="12" borderId="16" xfId="0" applyNumberFormat="1" applyFont="1" applyFill="1" applyBorder="1" applyAlignment="1">
      <alignment horizontal="center" vertical="center"/>
    </xf>
    <xf numFmtId="0" fontId="0" fillId="12" borderId="16" xfId="0" applyFont="1" applyFill="1" applyBorder="1" applyAlignment="1">
      <alignment horizontal="center" vertical="center"/>
    </xf>
    <xf numFmtId="9" fontId="0" fillId="12" borderId="16" xfId="0" applyNumberFormat="1" applyFont="1" applyFill="1" applyBorder="1" applyAlignment="1">
      <alignment horizontal="center" vertical="center"/>
    </xf>
    <xf numFmtId="10" fontId="0" fillId="12" borderId="16" xfId="0" applyNumberFormat="1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vertical="center" wrapText="1"/>
    </xf>
    <xf numFmtId="0" fontId="3" fillId="0" borderId="0" xfId="2" applyFont="1" applyAlignment="1"/>
    <xf numFmtId="0" fontId="3" fillId="0" borderId="0" xfId="2" applyFont="1" applyBorder="1" applyAlignment="1"/>
    <xf numFmtId="0" fontId="3" fillId="0" borderId="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14" fontId="3" fillId="0" borderId="9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2" xfId="2" applyFont="1" applyBorder="1" applyAlignment="1"/>
    <xf numFmtId="0" fontId="3" fillId="0" borderId="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4" fontId="3" fillId="0" borderId="8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2" fillId="0" borderId="0" xfId="2" applyFont="1" applyAlignment="1"/>
    <xf numFmtId="0" fontId="2" fillId="8" borderId="1" xfId="2" applyFont="1" applyFill="1" applyBorder="1" applyAlignment="1"/>
    <xf numFmtId="0" fontId="2" fillId="8" borderId="14" xfId="2" applyFont="1" applyFill="1" applyBorder="1" applyAlignment="1">
      <alignment horizontal="left"/>
    </xf>
    <xf numFmtId="0" fontId="2" fillId="0" borderId="0" xfId="2" applyFont="1" applyBorder="1" applyAlignment="1"/>
    <xf numFmtId="0" fontId="2" fillId="8" borderId="12" xfId="2" applyFont="1" applyFill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2" fillId="8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wrapText="1"/>
    </xf>
    <xf numFmtId="0" fontId="2" fillId="3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14" fontId="3" fillId="0" borderId="11" xfId="2" applyNumberFormat="1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/>
    </xf>
    <xf numFmtId="14" fontId="3" fillId="0" borderId="15" xfId="2" applyNumberFormat="1" applyFont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 wrapText="1"/>
    </xf>
    <xf numFmtId="14" fontId="3" fillId="0" borderId="23" xfId="2" applyNumberFormat="1" applyFont="1" applyBorder="1" applyAlignment="1">
      <alignment horizontal="center" vertical="center"/>
    </xf>
    <xf numFmtId="14" fontId="3" fillId="0" borderId="24" xfId="2" applyNumberFormat="1" applyFont="1" applyBorder="1" applyAlignment="1">
      <alignment horizontal="center" vertical="center"/>
    </xf>
    <xf numFmtId="0" fontId="8" fillId="15" borderId="0" xfId="0" applyFont="1" applyFill="1" applyBorder="1" applyAlignment="1">
      <alignment horizontal="left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4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Fill="1" applyBorder="1" applyAlignment="1"/>
    <xf numFmtId="14" fontId="0" fillId="0" borderId="11" xfId="0" applyNumberFormat="1" applyFont="1" applyBorder="1" applyAlignment="1">
      <alignment horizontal="center" vertical="center"/>
    </xf>
    <xf numFmtId="0" fontId="0" fillId="0" borderId="26" xfId="0" applyFont="1" applyBorder="1" applyAlignment="1"/>
    <xf numFmtId="0" fontId="3" fillId="0" borderId="3" xfId="2" applyFont="1" applyBorder="1" applyAlignment="1"/>
    <xf numFmtId="0" fontId="3" fillId="0" borderId="3" xfId="2" applyFont="1" applyFill="1" applyBorder="1" applyAlignment="1"/>
    <xf numFmtId="0" fontId="3" fillId="0" borderId="5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/>
    <xf numFmtId="0" fontId="3" fillId="0" borderId="1" xfId="2" applyFont="1" applyBorder="1" applyAlignment="1"/>
    <xf numFmtId="14" fontId="3" fillId="0" borderId="27" xfId="2" applyNumberFormat="1" applyFont="1" applyBorder="1" applyAlignment="1">
      <alignment horizontal="center" vertical="center"/>
    </xf>
    <xf numFmtId="2" fontId="3" fillId="0" borderId="2" xfId="2" applyNumberFormat="1" applyFont="1" applyBorder="1" applyAlignment="1"/>
    <xf numFmtId="0" fontId="13" fillId="0" borderId="0" xfId="3" applyFont="1" applyAlignment="1"/>
    <xf numFmtId="0" fontId="3" fillId="13" borderId="16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 wrapText="1"/>
    </xf>
    <xf numFmtId="0" fontId="4" fillId="2" borderId="19" xfId="3" applyNumberFormat="1" applyFont="1" applyFill="1" applyBorder="1" applyAlignment="1">
      <alignment horizontal="left" vertical="center"/>
    </xf>
    <xf numFmtId="0" fontId="4" fillId="2" borderId="20" xfId="3" applyNumberFormat="1" applyFont="1" applyFill="1" applyBorder="1" applyAlignment="1">
      <alignment horizontal="left" vertical="center"/>
    </xf>
    <xf numFmtId="0" fontId="3" fillId="13" borderId="16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 wrapText="1"/>
    </xf>
    <xf numFmtId="0" fontId="15" fillId="0" borderId="0" xfId="0" applyFont="1" applyAlignment="1"/>
    <xf numFmtId="0" fontId="11" fillId="3" borderId="0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8" fillId="16" borderId="0" xfId="0" applyFont="1" applyFill="1" applyAlignment="1">
      <alignment horizontal="center" vertical="center" wrapText="1"/>
    </xf>
    <xf numFmtId="0" fontId="8" fillId="13" borderId="16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0" fillId="14" borderId="16" xfId="0" applyFont="1" applyFill="1" applyBorder="1" applyAlignment="1">
      <alignment horizontal="center" vertical="center" wrapText="1"/>
    </xf>
    <xf numFmtId="0" fontId="1" fillId="10" borderId="10" xfId="1" applyFill="1" applyBorder="1" applyAlignment="1">
      <alignment horizontal="left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2" fillId="9" borderId="12" xfId="2" applyFont="1" applyFill="1" applyBorder="1" applyAlignment="1">
      <alignment horizontal="center" vertical="center"/>
    </xf>
    <xf numFmtId="0" fontId="2" fillId="9" borderId="13" xfId="2" applyFont="1" applyFill="1" applyBorder="1" applyAlignment="1">
      <alignment horizontal="center" vertical="center"/>
    </xf>
    <xf numFmtId="0" fontId="2" fillId="9" borderId="14" xfId="2" applyFont="1" applyFill="1" applyBorder="1" applyAlignment="1">
      <alignment horizontal="center" vertical="center"/>
    </xf>
    <xf numFmtId="0" fontId="2" fillId="6" borderId="12" xfId="2" applyFont="1" applyFill="1" applyBorder="1" applyAlignment="1">
      <alignment horizontal="center" vertical="center"/>
    </xf>
    <xf numFmtId="0" fontId="2" fillId="6" borderId="13" xfId="2" applyFont="1" applyFill="1" applyBorder="1" applyAlignment="1">
      <alignment horizontal="center" vertical="center"/>
    </xf>
    <xf numFmtId="0" fontId="2" fillId="6" borderId="14" xfId="2" applyFont="1" applyFill="1" applyBorder="1" applyAlignment="1">
      <alignment horizontal="center" vertical="center"/>
    </xf>
    <xf numFmtId="0" fontId="2" fillId="7" borderId="12" xfId="2" applyFont="1" applyFill="1" applyBorder="1" applyAlignment="1">
      <alignment horizontal="center" vertical="center"/>
    </xf>
    <xf numFmtId="0" fontId="2" fillId="7" borderId="13" xfId="2" applyFont="1" applyFill="1" applyBorder="1" applyAlignment="1">
      <alignment horizontal="center" vertical="center"/>
    </xf>
    <xf numFmtId="0" fontId="2" fillId="7" borderId="14" xfId="2" applyFon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center" vertical="center"/>
    </xf>
    <xf numFmtId="0" fontId="2" fillId="5" borderId="13" xfId="2" applyFont="1" applyFill="1" applyBorder="1" applyAlignment="1">
      <alignment horizontal="center" vertical="center"/>
    </xf>
    <xf numFmtId="0" fontId="2" fillId="5" borderId="14" xfId="2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8" fillId="15" borderId="0" xfId="0" applyFont="1" applyFill="1" applyBorder="1" applyAlignment="1">
      <alignment horizontal="left" vertical="center" wrapText="1"/>
    </xf>
    <xf numFmtId="0" fontId="4" fillId="2" borderId="19" xfId="3" applyNumberFormat="1" applyFont="1" applyFill="1" applyBorder="1" applyAlignment="1">
      <alignment horizontal="left" vertical="center"/>
    </xf>
    <xf numFmtId="0" fontId="4" fillId="2" borderId="20" xfId="3" applyNumberFormat="1" applyFont="1" applyFill="1" applyBorder="1" applyAlignment="1">
      <alignment horizontal="left" vertical="center"/>
    </xf>
    <xf numFmtId="0" fontId="4" fillId="2" borderId="17" xfId="3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left" vertical="center" wrapText="1"/>
    </xf>
    <xf numFmtId="0" fontId="8" fillId="13" borderId="20" xfId="0" applyFont="1" applyFill="1" applyBorder="1" applyAlignment="1">
      <alignment horizontal="left" vertical="center" wrapText="1"/>
    </xf>
    <xf numFmtId="0" fontId="8" fillId="13" borderId="17" xfId="0" applyFont="1" applyFill="1" applyBorder="1" applyAlignment="1">
      <alignment horizontal="left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4" fillId="14" borderId="20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14" fillId="17" borderId="0" xfId="2" applyFont="1" applyFill="1" applyBorder="1" applyAlignment="1">
      <alignment horizontal="left"/>
    </xf>
    <xf numFmtId="0" fontId="5" fillId="17" borderId="0" xfId="2" applyFont="1" applyFill="1" applyBorder="1" applyAlignment="1">
      <alignment horizontal="left"/>
    </xf>
  </cellXfs>
  <cellStyles count="4">
    <cellStyle name="Normal" xfId="0" builtinId="0"/>
    <cellStyle name="Normal 2" xfId="2"/>
    <cellStyle name="Normal 2 2" xfId="3"/>
    <cellStyle name="Títol" xfId="1" builtinId="15"/>
  </cellStyles>
  <dxfs count="0"/>
  <tableStyles count="0" defaultTableStyle="TableStyleMedium2" defaultPivotStyle="PivotStyleLight16"/>
  <colors>
    <mruColors>
      <color rgb="FFFFD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Nombre de fonts utilitzades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'EL PUNT 1996'!$S$36:$S$40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24C-B0BA-C99286151499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a-ES"/>
              <a:t>Origen de la informació en les notícies d'El Punt any 1996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1996'!$Z$36:$Z$45</c:f>
              <c:strCache>
                <c:ptCount val="10"/>
                <c:pt idx="0">
                  <c:v>Informació documental generada (comunicat)</c:v>
                </c:pt>
                <c:pt idx="1">
                  <c:v>Tema propi a petició del diari</c:v>
                </c:pt>
                <c:pt idx="2">
                  <c:v>Roda de premsa</c:v>
                </c:pt>
                <c:pt idx="3">
                  <c:v>Ple Municipal</c:v>
                </c:pt>
                <c:pt idx="4">
                  <c:v>Acte o esdeveniment extern</c:v>
                </c:pt>
                <c:pt idx="5">
                  <c:v>Notícies d'altres mitjans</c:v>
                </c:pt>
                <c:pt idx="6">
                  <c:v>Comunicat extern oposició</c:v>
                </c:pt>
                <c:pt idx="7">
                  <c:v>Comunicat extern altres</c:v>
                </c:pt>
                <c:pt idx="8">
                  <c:v>Altres</c:v>
                </c:pt>
                <c:pt idx="9">
                  <c:v>No determinable</c:v>
                </c:pt>
              </c:strCache>
            </c:strRef>
          </c:cat>
          <c:val>
            <c:numRef>
              <c:f>'EL PUNT 1996'!$AA$36:$AA$45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A-4E8E-B3E5-0CE263D0F2E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1996'!$Z$36:$Z$45</c:f>
              <c:strCache>
                <c:ptCount val="10"/>
                <c:pt idx="0">
                  <c:v>Informació documental generada (comunicat)</c:v>
                </c:pt>
                <c:pt idx="1">
                  <c:v>Tema propi a petició del diari</c:v>
                </c:pt>
                <c:pt idx="2">
                  <c:v>Roda de premsa</c:v>
                </c:pt>
                <c:pt idx="3">
                  <c:v>Ple Municipal</c:v>
                </c:pt>
                <c:pt idx="4">
                  <c:v>Acte o esdeveniment extern</c:v>
                </c:pt>
                <c:pt idx="5">
                  <c:v>Notícies d'altres mitjans</c:v>
                </c:pt>
                <c:pt idx="6">
                  <c:v>Comunicat extern oposició</c:v>
                </c:pt>
                <c:pt idx="7">
                  <c:v>Comunicat extern altres</c:v>
                </c:pt>
                <c:pt idx="8">
                  <c:v>Altres</c:v>
                </c:pt>
                <c:pt idx="9">
                  <c:v>No determinable</c:v>
                </c:pt>
              </c:strCache>
            </c:strRef>
          </c:cat>
          <c:val>
            <c:numRef>
              <c:f>'EL PUNT 1996'!$AB$36:$AB$45</c:f>
              <c:numCache>
                <c:formatCode>0.00%</c:formatCode>
                <c:ptCount val="10"/>
                <c:pt idx="0">
                  <c:v>0.10714285714285714</c:v>
                </c:pt>
                <c:pt idx="1">
                  <c:v>0.17857142857142858</c:v>
                </c:pt>
                <c:pt idx="2">
                  <c:v>0.14285714285714285</c:v>
                </c:pt>
                <c:pt idx="3">
                  <c:v>0.10714285714285714</c:v>
                </c:pt>
                <c:pt idx="4">
                  <c:v>0.17857142857142858</c:v>
                </c:pt>
                <c:pt idx="5">
                  <c:v>0</c:v>
                </c:pt>
                <c:pt idx="6">
                  <c:v>7.1428571428571425E-2</c:v>
                </c:pt>
                <c:pt idx="7">
                  <c:v>0.14285714285714285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A-4E8E-B3E5-0CE263D0F2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a-ES"/>
              <a:t>Tipus</a:t>
            </a:r>
            <a:r>
              <a:rPr lang="ca-ES" baseline="0"/>
              <a:t> de fonts en les notícies d'El Punt 1996</a:t>
            </a:r>
            <a:endParaRPr lang="ca-E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1996'!$B$83:$B$88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'EL PUNT 1996'!$C$83:$C$88</c:f>
              <c:numCache>
                <c:formatCode>General</c:formatCode>
                <c:ptCount val="6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CC6-92FF-847A203D694F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1996'!$B$83:$B$88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'EL PUNT 1996'!$D$83:$D$88</c:f>
              <c:numCache>
                <c:formatCode>0.00%</c:formatCode>
                <c:ptCount val="6"/>
                <c:pt idx="0">
                  <c:v>0.4642857142857143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3.5714285714285712E-2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CC6-92FF-847A203D69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Tipologia</a:t>
            </a:r>
            <a:r>
              <a:rPr lang="ca-ES" baseline="0"/>
              <a:t> de Fonts 1997</a:t>
            </a:r>
            <a:endParaRPr lang="ca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1997'!$B$83:$B$88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'EL PUNT 1997'!$C$83:$C$88</c:f>
              <c:numCache>
                <c:formatCode>General</c:formatCode>
                <c:ptCount val="6"/>
                <c:pt idx="0">
                  <c:v>18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B-4E73-8480-531193F7C1F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1997'!$B$83:$B$88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'EL PUNT 1997'!$D$83:$D$88</c:f>
              <c:numCache>
                <c:formatCode>0.00%</c:formatCode>
                <c:ptCount val="6"/>
                <c:pt idx="0">
                  <c:v>0.6428571428571429</c:v>
                </c:pt>
                <c:pt idx="1">
                  <c:v>0.14285714285714285</c:v>
                </c:pt>
                <c:pt idx="2">
                  <c:v>3.5714285714285712E-2</c:v>
                </c:pt>
                <c:pt idx="3">
                  <c:v>0.10714285714285714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B-4E73-8480-531193F7C1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Nombre de fonts El</a:t>
            </a:r>
            <a:r>
              <a:rPr lang="ca-ES" baseline="0"/>
              <a:t> Punt 1997</a:t>
            </a:r>
            <a:endParaRPr lang="ca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'EL PUNT 1997'!$S$36:$S$40</c:f>
              <c:numCache>
                <c:formatCode>General</c:formatCode>
                <c:ptCount val="5"/>
                <c:pt idx="0">
                  <c:v>19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4-4369-B91D-AD565D5FA9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Nombre de fonts utilitzades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3151013570112246"/>
          <c:w val="1"/>
          <c:h val="0.56878985871446919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'EL PUNT 1998'!$S$36:$S$40</c:f>
              <c:numCache>
                <c:formatCode>General</c:formatCode>
                <c:ptCount val="5"/>
                <c:pt idx="0">
                  <c:v>17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E-41C2-AEB1-1462607F8E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Relació entre origen</a:t>
            </a:r>
            <a:r>
              <a:rPr lang="ca-ES" baseline="0"/>
              <a:t> de la informació i nombre de fonts, El Punt, 1998</a:t>
            </a:r>
            <a:endParaRPr lang="ca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1998'!$W$51:$W$56</c:f>
              <c:strCache>
                <c:ptCount val="6"/>
                <c:pt idx="0">
                  <c:v>Notícies generades a partir de comunicat del GCM amb una  sola font</c:v>
                </c:pt>
                <c:pt idx="1">
                  <c:v>Notícies generades a partir de comunicat del GCM amb més d'una font</c:v>
                </c:pt>
                <c:pt idx="2">
                  <c:v>Notícies pròpies amb una sola font</c:v>
                </c:pt>
                <c:pt idx="3">
                  <c:v>Notícies pròpies amb més d'una font</c:v>
                </c:pt>
                <c:pt idx="4">
                  <c:v>Notícies de roda de premsa amb una font</c:v>
                </c:pt>
                <c:pt idx="5">
                  <c:v>Notícies de roda de premsa amb més d'una font</c:v>
                </c:pt>
              </c:strCache>
            </c:strRef>
          </c:cat>
          <c:val>
            <c:numRef>
              <c:f>'EL PUNT 1998'!$X$51:$X$56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C-441A-BCDE-E70CF4FAE32C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'EL PUNT 1998'!$W$51:$W$56</c:f>
              <c:strCache>
                <c:ptCount val="6"/>
                <c:pt idx="0">
                  <c:v>Notícies generades a partir de comunicat del GCM amb una  sola font</c:v>
                </c:pt>
                <c:pt idx="1">
                  <c:v>Notícies generades a partir de comunicat del GCM amb més d'una font</c:v>
                </c:pt>
                <c:pt idx="2">
                  <c:v>Notícies pròpies amb una sola font</c:v>
                </c:pt>
                <c:pt idx="3">
                  <c:v>Notícies pròpies amb més d'una font</c:v>
                </c:pt>
                <c:pt idx="4">
                  <c:v>Notícies de roda de premsa amb una font</c:v>
                </c:pt>
                <c:pt idx="5">
                  <c:v>Notícies de roda de premsa amb més d'una font</c:v>
                </c:pt>
              </c:strCache>
            </c:strRef>
          </c:cat>
          <c:val>
            <c:numRef>
              <c:f>'EL PUNT 1998'!$Y$51:$Y$56</c:f>
              <c:numCache>
                <c:formatCode>0.00%</c:formatCode>
                <c:ptCount val="6"/>
                <c:pt idx="0">
                  <c:v>0.15384615384615385</c:v>
                </c:pt>
                <c:pt idx="1">
                  <c:v>7.6923076923076927E-2</c:v>
                </c:pt>
                <c:pt idx="2">
                  <c:v>0.15384615384615385</c:v>
                </c:pt>
                <c:pt idx="3">
                  <c:v>3.8461538461538464E-2</c:v>
                </c:pt>
                <c:pt idx="4">
                  <c:v>0.19230769230769232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C-441A-BCDE-E70CF4FAE3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a-ES"/>
              <a:t>Origen de les</a:t>
            </a:r>
            <a:r>
              <a:rPr lang="ca-ES" baseline="0"/>
              <a:t> notícies al DdG el 1996</a:t>
            </a:r>
            <a:endParaRPr lang="ca-E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'Diari de Girona 1996'!$Z$36:$Z$45</c:f>
              <c:strCache>
                <c:ptCount val="10"/>
                <c:pt idx="0">
                  <c:v>Informació documental generada (comunicat)</c:v>
                </c:pt>
                <c:pt idx="1">
                  <c:v>Tema propi a petició del diari</c:v>
                </c:pt>
                <c:pt idx="2">
                  <c:v>Roda de premsa</c:v>
                </c:pt>
                <c:pt idx="3">
                  <c:v>Ple Municipal</c:v>
                </c:pt>
                <c:pt idx="4">
                  <c:v>Acte o esdeveniment extern</c:v>
                </c:pt>
                <c:pt idx="5">
                  <c:v>Notícies d'altres mitjans</c:v>
                </c:pt>
                <c:pt idx="6">
                  <c:v>Comunicat extern oposició</c:v>
                </c:pt>
                <c:pt idx="7">
                  <c:v>Comunicat extern altres</c:v>
                </c:pt>
                <c:pt idx="8">
                  <c:v>Altres</c:v>
                </c:pt>
                <c:pt idx="9">
                  <c:v>No determinable</c:v>
                </c:pt>
              </c:strCache>
            </c:strRef>
          </c:cat>
          <c:val>
            <c:numRef>
              <c:f>'Diari de Girona 1996'!$AA$36:$AA$45</c:f>
              <c:numCache>
                <c:formatCode>General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9-4D10-868E-9A28B54F5D6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'Diari de Girona 1996'!$Z$36:$Z$45</c:f>
              <c:strCache>
                <c:ptCount val="10"/>
                <c:pt idx="0">
                  <c:v>Informació documental generada (comunicat)</c:v>
                </c:pt>
                <c:pt idx="1">
                  <c:v>Tema propi a petició del diari</c:v>
                </c:pt>
                <c:pt idx="2">
                  <c:v>Roda de premsa</c:v>
                </c:pt>
                <c:pt idx="3">
                  <c:v>Ple Municipal</c:v>
                </c:pt>
                <c:pt idx="4">
                  <c:v>Acte o esdeveniment extern</c:v>
                </c:pt>
                <c:pt idx="5">
                  <c:v>Notícies d'altres mitjans</c:v>
                </c:pt>
                <c:pt idx="6">
                  <c:v>Comunicat extern oposició</c:v>
                </c:pt>
                <c:pt idx="7">
                  <c:v>Comunicat extern altres</c:v>
                </c:pt>
                <c:pt idx="8">
                  <c:v>Altres</c:v>
                </c:pt>
                <c:pt idx="9">
                  <c:v>No determinable</c:v>
                </c:pt>
              </c:strCache>
            </c:strRef>
          </c:cat>
          <c:val>
            <c:numRef>
              <c:f>'Diari de Girona 1996'!$AB$36:$AB$45</c:f>
              <c:numCache>
                <c:formatCode>0.00%</c:formatCode>
                <c:ptCount val="10"/>
                <c:pt idx="0">
                  <c:v>0.2857142857142857</c:v>
                </c:pt>
                <c:pt idx="1">
                  <c:v>7.1428571428571425E-2</c:v>
                </c:pt>
                <c:pt idx="2">
                  <c:v>7.1428571428571425E-2</c:v>
                </c:pt>
                <c:pt idx="3">
                  <c:v>0.21428571428571427</c:v>
                </c:pt>
                <c:pt idx="4">
                  <c:v>7.1428571428571425E-2</c:v>
                </c:pt>
                <c:pt idx="5">
                  <c:v>3.5714285714285712E-2</c:v>
                </c:pt>
                <c:pt idx="6">
                  <c:v>0.17857142857142858</c:v>
                </c:pt>
                <c:pt idx="7">
                  <c:v>3.5714285714285712E-2</c:v>
                </c:pt>
                <c:pt idx="8">
                  <c:v>0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9-4D10-868E-9A28B54F5D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a-ES"/>
              <a:t>Tipus</a:t>
            </a:r>
            <a:r>
              <a:rPr lang="ca-ES" baseline="0"/>
              <a:t> de fonts principals a les notícies del DdG el 1996</a:t>
            </a:r>
            <a:endParaRPr lang="ca-E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'Diari de Girona 1996'!$B$83:$B$88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'Diari de Girona 1996'!$C$83:$C$88</c:f>
              <c:numCache>
                <c:formatCode>General</c:formatCode>
                <c:ptCount val="6"/>
                <c:pt idx="0">
                  <c:v>15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840-8F1E-34C8F8BBCA08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'Diari de Girona 1996'!$B$83:$B$88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'Diari de Girona 1996'!$D$83:$D$88</c:f>
              <c:numCache>
                <c:formatCode>0.00%</c:formatCode>
                <c:ptCount val="6"/>
                <c:pt idx="0">
                  <c:v>0.5357142857142857</c:v>
                </c:pt>
                <c:pt idx="1">
                  <c:v>0.21428571428571427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1-4840-8F1E-34C8F8BBCA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Nombre de fonts El</a:t>
            </a:r>
            <a:r>
              <a:rPr lang="ca-ES" baseline="0"/>
              <a:t> Punt 1997</a:t>
            </a:r>
            <a:endParaRPr lang="ca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'EL PUNT 1997'!$S$36:$S$40</c:f>
              <c:numCache>
                <c:formatCode>General</c:formatCode>
                <c:ptCount val="5"/>
                <c:pt idx="0">
                  <c:v>19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4-4369-B91D-AD565D5FA9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Percentatge de notícies</a:t>
            </a:r>
            <a:r>
              <a:rPr lang="es-ES" baseline="0"/>
              <a:t> de  la ciutat de Girona 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D$8,Tendències!$D$84,Tendències!$D$161,Tendències!$D$237,Tendències!$D$311,Tendències!$D$387,Tendències!$D$463,Tendències!$D$540,Tendències!$D$616,Tendències!$D$692,Tendències!$D$768,Tendències!$D$844,Tendències!$D$920,Tendències!$D$996,Tendències!$D$1071,Tendències!$D$1147,Tendències!$D$1223,Tendències!$D$1299,Tendències!$D$1375,Tendències!$D$1451,Tendències!$D$1527)</c:f>
              <c:numCache>
                <c:formatCode>0.00%</c:formatCode>
                <c:ptCount val="21"/>
                <c:pt idx="0">
                  <c:v>0.2857142857142857</c:v>
                </c:pt>
                <c:pt idx="1">
                  <c:v>0.4642857142857143</c:v>
                </c:pt>
                <c:pt idx="2">
                  <c:v>0.42307692307692307</c:v>
                </c:pt>
                <c:pt idx="3">
                  <c:v>0.38461538461538464</c:v>
                </c:pt>
                <c:pt idx="4">
                  <c:v>0.33333333333333331</c:v>
                </c:pt>
                <c:pt idx="5">
                  <c:v>0.51851851851851849</c:v>
                </c:pt>
                <c:pt idx="6">
                  <c:v>0.4642857142857143</c:v>
                </c:pt>
                <c:pt idx="7">
                  <c:v>0.2857142857142857</c:v>
                </c:pt>
                <c:pt idx="8">
                  <c:v>0.29629629629629628</c:v>
                </c:pt>
                <c:pt idx="9">
                  <c:v>0.2857142857142857</c:v>
                </c:pt>
                <c:pt idx="10">
                  <c:v>0.5</c:v>
                </c:pt>
                <c:pt idx="11">
                  <c:v>0.25</c:v>
                </c:pt>
                <c:pt idx="12">
                  <c:v>0.40740740740740738</c:v>
                </c:pt>
                <c:pt idx="13">
                  <c:v>0.6071428571428571</c:v>
                </c:pt>
                <c:pt idx="14">
                  <c:v>0.4642857142857143</c:v>
                </c:pt>
                <c:pt idx="15">
                  <c:v>0.44444444444444442</c:v>
                </c:pt>
                <c:pt idx="16">
                  <c:v>0.45833333333333331</c:v>
                </c:pt>
                <c:pt idx="17">
                  <c:v>0.44</c:v>
                </c:pt>
                <c:pt idx="18">
                  <c:v>0.48148148148148145</c:v>
                </c:pt>
                <c:pt idx="19">
                  <c:v>0.46153846153846156</c:v>
                </c:pt>
                <c:pt idx="20">
                  <c:v>0.44444444444444442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4-41DD-B05C-D8A38EB952ED}"/>
            </c:ext>
          </c:extLst>
        </c:ser>
        <c:ser>
          <c:idx val="1"/>
          <c:order val="1"/>
          <c:tx>
            <c:v>Diari de Girona</c:v>
          </c:tx>
          <c:marker>
            <c:symbol val="none"/>
          </c:marker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D$1607,Tendències!$D$1683,Tendències!$D$1759,Tendències!$D$1835,Tendències!$D$1911,Tendències!$D$1987,Tendències!$D$2063,Tendències!$D$2139,Tendències!$D$2215,Tendències!$D$2291,Tendències!$D$2367,Tendències!$D$2443,Tendències!$D$2519,Tendències!$D$2595,Tendències!$D$2671,Tendències!$D$2747,Tendències!$D$2823,Tendències!$D$2899,Tendències!$D$2975,Tendències!$D$3051,Tendències!$D$3127)</c:f>
              <c:numCache>
                <c:formatCode>0.00%</c:formatCode>
                <c:ptCount val="21"/>
                <c:pt idx="0">
                  <c:v>0.6071428571428571</c:v>
                </c:pt>
                <c:pt idx="1">
                  <c:v>0.6785714285714286</c:v>
                </c:pt>
                <c:pt idx="2">
                  <c:v>0.5</c:v>
                </c:pt>
                <c:pt idx="3">
                  <c:v>0.51851851851851849</c:v>
                </c:pt>
                <c:pt idx="4">
                  <c:v>0.64</c:v>
                </c:pt>
                <c:pt idx="5">
                  <c:v>0.4642857142857143</c:v>
                </c:pt>
                <c:pt idx="6">
                  <c:v>0.4642857142857143</c:v>
                </c:pt>
                <c:pt idx="7">
                  <c:v>0.48148148148148145</c:v>
                </c:pt>
                <c:pt idx="8">
                  <c:v>0.6071428571428571</c:v>
                </c:pt>
                <c:pt idx="9">
                  <c:v>0.4642857142857143</c:v>
                </c:pt>
                <c:pt idx="10">
                  <c:v>0.21428571428571427</c:v>
                </c:pt>
                <c:pt idx="11">
                  <c:v>0.25</c:v>
                </c:pt>
                <c:pt idx="12">
                  <c:v>0.2857142857142857</c:v>
                </c:pt>
                <c:pt idx="13">
                  <c:v>0.48148148148148145</c:v>
                </c:pt>
                <c:pt idx="14">
                  <c:v>0.42307692307692307</c:v>
                </c:pt>
                <c:pt idx="15">
                  <c:v>0.42857142857142855</c:v>
                </c:pt>
                <c:pt idx="16">
                  <c:v>0.37037037037037035</c:v>
                </c:pt>
                <c:pt idx="17">
                  <c:v>0.42307692307692307</c:v>
                </c:pt>
                <c:pt idx="18">
                  <c:v>0.37037037037037035</c:v>
                </c:pt>
                <c:pt idx="19">
                  <c:v>0.32142857142857145</c:v>
                </c:pt>
                <c:pt idx="20">
                  <c:v>0.25925925925925924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4-41DD-B05C-D8A38EB9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624576"/>
        <c:axId val="271622224"/>
      </c:lineChart>
      <c:catAx>
        <c:axId val="27162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Anys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71622224"/>
        <c:crosses val="autoZero"/>
        <c:auto val="1"/>
        <c:lblAlgn val="ctr"/>
        <c:lblOffset val="100"/>
        <c:noMultiLvlLbl val="0"/>
      </c:catAx>
      <c:valAx>
        <c:axId val="27162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Percentatge tdel</a:t>
                </a:r>
                <a:r>
                  <a:rPr lang="ca-ES" baseline="0"/>
                  <a:t> total</a:t>
                </a: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7162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Relació entre signatura</a:t>
            </a:r>
            <a:r>
              <a:rPr lang="ca-ES" baseline="0"/>
              <a:t> i nombre de fonts</a:t>
            </a:r>
            <a:endParaRPr lang="ca-ES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El Punt</c:v>
          </c:tx>
          <c:invertIfNegative val="0"/>
          <c:cat>
            <c:strRef>
              <c:f>'Resultats globals El PUNT'!$R$20:$R$23</c:f>
              <c:strCache>
                <c:ptCount val="4"/>
                <c:pt idx="0">
                  <c:v>Peces signades amb una font</c:v>
                </c:pt>
                <c:pt idx="1">
                  <c:v>Peces signades amb més d'una font</c:v>
                </c:pt>
                <c:pt idx="2">
                  <c:v>Peces no signades amb una font</c:v>
                </c:pt>
                <c:pt idx="3">
                  <c:v>Peces no signades amb més d'una font</c:v>
                </c:pt>
              </c:strCache>
            </c:strRef>
          </c:cat>
          <c:val>
            <c:numRef>
              <c:f>'Resultats globals El PUNT'!$T$20:$T$23</c:f>
              <c:numCache>
                <c:formatCode>0.00%</c:formatCode>
                <c:ptCount val="4"/>
                <c:pt idx="0">
                  <c:v>0.61989342806394321</c:v>
                </c:pt>
                <c:pt idx="1">
                  <c:v>0.34280639431616339</c:v>
                </c:pt>
                <c:pt idx="2">
                  <c:v>2.8419182948490232E-2</c:v>
                </c:pt>
                <c:pt idx="3">
                  <c:v>8.8809946714031966E-3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3-44D0-BFC1-2393ED0C3BEA}"/>
            </c:ext>
          </c:extLst>
        </c:ser>
        <c:ser>
          <c:idx val="1"/>
          <c:order val="1"/>
          <c:tx>
            <c:v>Diari de Girona</c:v>
          </c:tx>
          <c:invertIfNegative val="0"/>
          <c:val>
            <c:numRef>
              <c:f>'Resultats globals DdG'!$T$20:$T$23</c:f>
              <c:numCache>
                <c:formatCode>0.00%</c:formatCode>
                <c:ptCount val="4"/>
                <c:pt idx="0">
                  <c:v>0.41911764705882354</c:v>
                </c:pt>
                <c:pt idx="1">
                  <c:v>0.25735294117647056</c:v>
                </c:pt>
                <c:pt idx="2">
                  <c:v>0.27389705882352944</c:v>
                </c:pt>
                <c:pt idx="3">
                  <c:v>4.9632352941176468E-2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3-44D0-BFC1-2393ED0C3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624184"/>
        <c:axId val="271621048"/>
      </c:barChart>
      <c:catAx>
        <c:axId val="27162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621048"/>
        <c:crosses val="autoZero"/>
        <c:auto val="1"/>
        <c:lblAlgn val="ctr"/>
        <c:lblOffset val="100"/>
        <c:noMultiLvlLbl val="0"/>
      </c:catAx>
      <c:valAx>
        <c:axId val="2716210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71624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</a:t>
            </a:r>
            <a:r>
              <a:rPr lang="en-US" baseline="0"/>
              <a:t> comparativa dels percentatges de notícies elaborades amb una sola peça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</c:v>
          </c:tx>
          <c:marker>
            <c:symbol val="none"/>
          </c:marker>
          <c:trendline>
            <c:spPr>
              <a:ln>
                <a:solidFill>
                  <a:schemeClr val="accent1">
                    <a:alpha val="82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T$8,Tendències!$T$84,Tendències!$T$161,Tendències!$T$237,Tendències!$T$311,Tendències!$T$387,Tendències!$T$463,Tendències!$T$540,Tendències!$T$616,Tendències!$T$692,Tendències!$T$768,Tendències!$T$844,Tendències!$T$920,Tendències!$T$996,Tendències!$T$1071,Tendències!$T$1147,Tendències!$T$1223,Tendències!$T$1299,Tendències!$T$1375,Tendències!$T$1451,Tendències!$T$1527)</c:f>
              <c:numCache>
                <c:formatCode>0.00%</c:formatCode>
                <c:ptCount val="21"/>
                <c:pt idx="0">
                  <c:v>0.5357142857142857</c:v>
                </c:pt>
                <c:pt idx="1">
                  <c:v>0.70370370370370372</c:v>
                </c:pt>
                <c:pt idx="2">
                  <c:v>0.65384615384615385</c:v>
                </c:pt>
                <c:pt idx="3">
                  <c:v>0.53846153846153844</c:v>
                </c:pt>
                <c:pt idx="4">
                  <c:v>0.62962962962962965</c:v>
                </c:pt>
                <c:pt idx="5">
                  <c:v>0.51851851851851849</c:v>
                </c:pt>
                <c:pt idx="6">
                  <c:v>0.5714285714285714</c:v>
                </c:pt>
                <c:pt idx="7">
                  <c:v>0.75</c:v>
                </c:pt>
                <c:pt idx="8">
                  <c:v>0.66666666666666663</c:v>
                </c:pt>
                <c:pt idx="9">
                  <c:v>0.6071428571428571</c:v>
                </c:pt>
                <c:pt idx="10">
                  <c:v>0.5714285714285714</c:v>
                </c:pt>
                <c:pt idx="11">
                  <c:v>0.7857142857142857</c:v>
                </c:pt>
                <c:pt idx="12">
                  <c:v>0.75</c:v>
                </c:pt>
                <c:pt idx="13">
                  <c:v>0.6785714285714286</c:v>
                </c:pt>
                <c:pt idx="14">
                  <c:v>0.6785714285714286</c:v>
                </c:pt>
                <c:pt idx="15">
                  <c:v>0.66666666666666663</c:v>
                </c:pt>
                <c:pt idx="16">
                  <c:v>0.75</c:v>
                </c:pt>
                <c:pt idx="17">
                  <c:v>0.52</c:v>
                </c:pt>
                <c:pt idx="18">
                  <c:v>0.62962962962962965</c:v>
                </c:pt>
                <c:pt idx="19">
                  <c:v>0.61538461538461542</c:v>
                </c:pt>
                <c:pt idx="20">
                  <c:v>0.70370370370370372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5-4B01-8320-14A3E617E56C}"/>
            </c:ext>
          </c:extLst>
        </c:ser>
        <c:ser>
          <c:idx val="1"/>
          <c:order val="1"/>
          <c:tx>
            <c:v>Diari de Girona</c:v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T$1607,Tendències!$T$1683,Tendències!$T$1759,Tendències!$T$1835,Tendències!$T$1911,Tendències!$T$1987,Tendències!$T$2063,Tendències!$T$2139,Tendències!$T$2215,Tendències!$T$2291,Tendències!$T$2367,Tendències!$T$2443,Tendències!$T$2519,Tendències!$T$2595,Tendències!$T$2671,Tendències!$T$2747,Tendències!$T$2823,Tendències!$T$2899,Tendències!$T$2975,Tendències!$T$3051,Tendències!$T$3127)</c:f>
              <c:numCache>
                <c:formatCode>0.00%</c:formatCode>
                <c:ptCount val="21"/>
                <c:pt idx="0">
                  <c:v>0.7857142857142857</c:v>
                </c:pt>
                <c:pt idx="1">
                  <c:v>0.6785714285714286</c:v>
                </c:pt>
                <c:pt idx="2">
                  <c:v>0.73076923076923073</c:v>
                </c:pt>
                <c:pt idx="3">
                  <c:v>0.77777777777777779</c:v>
                </c:pt>
                <c:pt idx="4">
                  <c:v>0.76</c:v>
                </c:pt>
                <c:pt idx="5">
                  <c:v>0.6428571428571429</c:v>
                </c:pt>
                <c:pt idx="6">
                  <c:v>0.6071428571428571</c:v>
                </c:pt>
                <c:pt idx="7">
                  <c:v>0.59259259259259256</c:v>
                </c:pt>
                <c:pt idx="8">
                  <c:v>0.6785714285714286</c:v>
                </c:pt>
                <c:pt idx="9">
                  <c:v>0.6785714285714286</c:v>
                </c:pt>
                <c:pt idx="10">
                  <c:v>0.75</c:v>
                </c:pt>
                <c:pt idx="11">
                  <c:v>0.8571428571428571</c:v>
                </c:pt>
                <c:pt idx="12">
                  <c:v>0.5714285714285714</c:v>
                </c:pt>
                <c:pt idx="13">
                  <c:v>0.62962962962962965</c:v>
                </c:pt>
                <c:pt idx="14">
                  <c:v>0.73076923076923073</c:v>
                </c:pt>
                <c:pt idx="15">
                  <c:v>0.6785714285714286</c:v>
                </c:pt>
                <c:pt idx="16">
                  <c:v>0.59259259259259256</c:v>
                </c:pt>
                <c:pt idx="17">
                  <c:v>0.65384615384615385</c:v>
                </c:pt>
                <c:pt idx="18">
                  <c:v>0.81481481481481477</c:v>
                </c:pt>
                <c:pt idx="19">
                  <c:v>0.75</c:v>
                </c:pt>
                <c:pt idx="20">
                  <c:v>0.62962962962962965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5-4B01-8320-14A3E617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625752"/>
        <c:axId val="271626144"/>
      </c:lineChart>
      <c:catAx>
        <c:axId val="27162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1626144"/>
        <c:crosses val="autoZero"/>
        <c:auto val="1"/>
        <c:lblAlgn val="ctr"/>
        <c:lblOffset val="100"/>
        <c:noMultiLvlLbl val="0"/>
      </c:catAx>
      <c:valAx>
        <c:axId val="2716261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71625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dels tipus de fonts principals</a:t>
            </a:r>
            <a:endParaRPr lang="ca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El Punt</c:v>
          </c:tx>
          <c:invertIfNegative val="0"/>
          <c:trendline>
            <c:trendlineType val="exp"/>
            <c:dispRSqr val="0"/>
            <c:dispEq val="0"/>
          </c:trendline>
          <c:cat>
            <c:strRef>
              <c:f>'Resultats globals El PUNT'!$B$52:$B$57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'Resultats globals El PUNT'!$D$52:$D$57</c:f>
              <c:numCache>
                <c:formatCode>0.00%</c:formatCode>
                <c:ptCount val="6"/>
                <c:pt idx="0">
                  <c:v>0.59788359788359791</c:v>
                </c:pt>
                <c:pt idx="1">
                  <c:v>0.12522045855379188</c:v>
                </c:pt>
                <c:pt idx="2">
                  <c:v>0.1128747795414462</c:v>
                </c:pt>
                <c:pt idx="3">
                  <c:v>0.11992945326278659</c:v>
                </c:pt>
                <c:pt idx="4">
                  <c:v>2.821869488536155E-2</c:v>
                </c:pt>
                <c:pt idx="5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2-4A68-8E24-6619F52A9A63}"/>
            </c:ext>
          </c:extLst>
        </c:ser>
        <c:ser>
          <c:idx val="1"/>
          <c:order val="1"/>
          <c:tx>
            <c:v>Diari de Girona</c:v>
          </c:tx>
          <c:invertIfNegative val="0"/>
          <c:trendline>
            <c:trendlineType val="exp"/>
            <c:dispRSqr val="0"/>
            <c:dispEq val="0"/>
          </c:trendline>
          <c:val>
            <c:numRef>
              <c:f>'Resultats globals DdG'!$D$52:$D$57</c:f>
              <c:numCache>
                <c:formatCode>0.00%</c:formatCode>
                <c:ptCount val="6"/>
                <c:pt idx="0">
                  <c:v>0.57242582897033156</c:v>
                </c:pt>
                <c:pt idx="1">
                  <c:v>0.1099476439790576</c:v>
                </c:pt>
                <c:pt idx="2">
                  <c:v>0.11867364746945899</c:v>
                </c:pt>
                <c:pt idx="3">
                  <c:v>0.14310645724258289</c:v>
                </c:pt>
                <c:pt idx="4">
                  <c:v>4.1884816753926704E-2</c:v>
                </c:pt>
                <c:pt idx="5">
                  <c:v>1.3961605584642234E-2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2-4A68-8E24-6619F52A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626536"/>
        <c:axId val="271623792"/>
      </c:barChart>
      <c:catAx>
        <c:axId val="271626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623792"/>
        <c:crosses val="autoZero"/>
        <c:auto val="1"/>
        <c:lblAlgn val="ctr"/>
        <c:lblOffset val="100"/>
        <c:noMultiLvlLbl val="0"/>
      </c:catAx>
      <c:valAx>
        <c:axId val="271623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71626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del</a:t>
            </a:r>
            <a:r>
              <a:rPr lang="ca-ES" baseline="0"/>
              <a:t> percentatge de tipus de fonts principals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</c:v>
          </c:tx>
          <c:marker>
            <c:symbol val="none"/>
          </c:marker>
          <c:trendline>
            <c:spPr>
              <a:ln w="25400" cap="flat" cmpd="sng" algn="ctr">
                <a:solidFill>
                  <a:schemeClr val="dk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D$55,Tendències!$D$131,Tendències!$D$208,Tendències!$D$284,Tendències!$D$358,Tendències!$D$434,Tendències!$D$510,Tendències!$D$587,Tendències!$D$663,Tendències!$D$739,Tendències!$D$815,Tendències!$D$891,Tendències!$D$967,Tendències!$D$1043,Tendències!$D$1118,Tendències!$D$1194,Tendències!$D$1270,Tendències!$D$1346,Tendències!$D$1422,Tendències!$D$1498,Tendències!$D$1574)</c:f>
              <c:numCache>
                <c:formatCode>0.00%</c:formatCode>
                <c:ptCount val="21"/>
                <c:pt idx="0">
                  <c:v>0.4642857142857143</c:v>
                </c:pt>
                <c:pt idx="1">
                  <c:v>0.6428571428571429</c:v>
                </c:pt>
                <c:pt idx="2">
                  <c:v>0.73076923076923073</c:v>
                </c:pt>
                <c:pt idx="3">
                  <c:v>0.61538461538461542</c:v>
                </c:pt>
                <c:pt idx="4">
                  <c:v>0.66666666666666663</c:v>
                </c:pt>
                <c:pt idx="5">
                  <c:v>0.44444444444444442</c:v>
                </c:pt>
                <c:pt idx="6">
                  <c:v>0.5</c:v>
                </c:pt>
                <c:pt idx="7">
                  <c:v>0.6785714285714286</c:v>
                </c:pt>
                <c:pt idx="8">
                  <c:v>0.57692307692307687</c:v>
                </c:pt>
                <c:pt idx="9">
                  <c:v>0.5714285714285714</c:v>
                </c:pt>
                <c:pt idx="10">
                  <c:v>0.5714285714285714</c:v>
                </c:pt>
                <c:pt idx="11">
                  <c:v>0.5357142857142857</c:v>
                </c:pt>
                <c:pt idx="12">
                  <c:v>0.55555555555555558</c:v>
                </c:pt>
                <c:pt idx="13">
                  <c:v>0.42857142857142855</c:v>
                </c:pt>
                <c:pt idx="14">
                  <c:v>0.6071428571428571</c:v>
                </c:pt>
                <c:pt idx="15">
                  <c:v>0.66666666666666663</c:v>
                </c:pt>
                <c:pt idx="16">
                  <c:v>0.58333333333333337</c:v>
                </c:pt>
                <c:pt idx="17">
                  <c:v>0.72</c:v>
                </c:pt>
                <c:pt idx="18">
                  <c:v>0.70370370370370372</c:v>
                </c:pt>
                <c:pt idx="19">
                  <c:v>0.65384615384615385</c:v>
                </c:pt>
                <c:pt idx="20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E-487D-9D9B-454B1794C04A}"/>
            </c:ext>
          </c:extLst>
        </c:ser>
        <c:ser>
          <c:idx val="1"/>
          <c:order val="1"/>
          <c:tx>
            <c:v>Diari de Girona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D$1654,Tendències!$D$1730,Tendències!$D$1806,Tendències!$D$1882,Tendències!$D$1958,Tendències!$D$2034,Tendències!$D$2110,Tendències!$D$2186,Tendències!$D$2262,Tendències!$D$2338,Tendències!$D$2414,Tendències!$D$2490,Tendències!$D$2566,Tendències!$D$2642,Tendències!$D$2718,Tendències!$D$2794,Tendències!$D$2870,Tendències!$D$2946,Tendències!$D$3022,Tendències!$D$3098,Tendències!$D$3174)</c:f>
              <c:numCache>
                <c:formatCode>0.00%</c:formatCode>
                <c:ptCount val="21"/>
                <c:pt idx="0">
                  <c:v>0.5357142857142857</c:v>
                </c:pt>
                <c:pt idx="1">
                  <c:v>0.6071428571428571</c:v>
                </c:pt>
                <c:pt idx="2">
                  <c:v>0.57692307692307687</c:v>
                </c:pt>
                <c:pt idx="3">
                  <c:v>0.62962962962962965</c:v>
                </c:pt>
                <c:pt idx="4">
                  <c:v>0.52</c:v>
                </c:pt>
                <c:pt idx="5">
                  <c:v>0.6428571428571429</c:v>
                </c:pt>
                <c:pt idx="6">
                  <c:v>0.39285714285714285</c:v>
                </c:pt>
                <c:pt idx="7">
                  <c:v>0.48148148148148145</c:v>
                </c:pt>
                <c:pt idx="8">
                  <c:v>0.5714285714285714</c:v>
                </c:pt>
                <c:pt idx="9">
                  <c:v>0.5</c:v>
                </c:pt>
                <c:pt idx="10">
                  <c:v>0.6071428571428571</c:v>
                </c:pt>
                <c:pt idx="11">
                  <c:v>0.4642857142857143</c:v>
                </c:pt>
                <c:pt idx="12">
                  <c:v>0.5714285714285714</c:v>
                </c:pt>
                <c:pt idx="13">
                  <c:v>0.62962962962962965</c:v>
                </c:pt>
                <c:pt idx="14">
                  <c:v>0.46153846153846156</c:v>
                </c:pt>
                <c:pt idx="15">
                  <c:v>0.6785714285714286</c:v>
                </c:pt>
                <c:pt idx="16">
                  <c:v>0.62962962962962965</c:v>
                </c:pt>
                <c:pt idx="17">
                  <c:v>0.69230769230769229</c:v>
                </c:pt>
                <c:pt idx="18">
                  <c:v>0.59259259259259256</c:v>
                </c:pt>
                <c:pt idx="19">
                  <c:v>0.5357142857142857</c:v>
                </c:pt>
                <c:pt idx="20">
                  <c:v>0.70370370370370372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E-487D-9D9B-454B1794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620264"/>
        <c:axId val="271620656"/>
      </c:lineChart>
      <c:catAx>
        <c:axId val="27162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620656"/>
        <c:crosses val="autoZero"/>
        <c:auto val="1"/>
        <c:lblAlgn val="ctr"/>
        <c:lblOffset val="100"/>
        <c:noMultiLvlLbl val="0"/>
      </c:catAx>
      <c:valAx>
        <c:axId val="2716206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71620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 l'ús</a:t>
            </a:r>
            <a:r>
              <a:rPr lang="ca-ES" baseline="0"/>
              <a:t> de</a:t>
            </a:r>
            <a:r>
              <a:rPr lang="ca-ES"/>
              <a:t> les fonts a l'oposició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5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D$56,Tendències!$D$132,Tendències!$D$209,Tendències!$D$285,Tendències!$D$359,Tendències!$D$435,Tendències!$D$511,Tendències!$D$588,Tendències!$D$664,Tendències!$D$740,Tendències!$D$816,Tendències!$D$892,Tendències!$D$968,Tendències!$D$1044,Tendències!$D$1119,Tendències!$D$1195,Tendències!$D$1271,Tendències!$D$1347,Tendències!$D$1423,Tendències!$D$1499,Tendències!$D$1575)</c:f>
              <c:numCache>
                <c:formatCode>0.00%</c:formatCode>
                <c:ptCount val="21"/>
                <c:pt idx="0">
                  <c:v>0.14285714285714285</c:v>
                </c:pt>
                <c:pt idx="1">
                  <c:v>0.14285714285714285</c:v>
                </c:pt>
                <c:pt idx="2">
                  <c:v>3.8461538461538464E-2</c:v>
                </c:pt>
                <c:pt idx="3">
                  <c:v>0.23076923076923078</c:v>
                </c:pt>
                <c:pt idx="4">
                  <c:v>7.407407407407407E-2</c:v>
                </c:pt>
                <c:pt idx="5">
                  <c:v>0.22222222222222221</c:v>
                </c:pt>
                <c:pt idx="6">
                  <c:v>0.25</c:v>
                </c:pt>
                <c:pt idx="7">
                  <c:v>3.5714285714285712E-2</c:v>
                </c:pt>
                <c:pt idx="8">
                  <c:v>0.15384615384615385</c:v>
                </c:pt>
                <c:pt idx="9">
                  <c:v>0.21428571428571427</c:v>
                </c:pt>
                <c:pt idx="10">
                  <c:v>0.17857142857142858</c:v>
                </c:pt>
                <c:pt idx="11">
                  <c:v>3.5714285714285712E-2</c:v>
                </c:pt>
                <c:pt idx="12">
                  <c:v>0.14814814814814814</c:v>
                </c:pt>
                <c:pt idx="13">
                  <c:v>7.1428571428571425E-2</c:v>
                </c:pt>
                <c:pt idx="14">
                  <c:v>7.1428571428571425E-2</c:v>
                </c:pt>
                <c:pt idx="15">
                  <c:v>0.14814814814814814</c:v>
                </c:pt>
                <c:pt idx="16">
                  <c:v>8.3333333333333329E-2</c:v>
                </c:pt>
                <c:pt idx="17">
                  <c:v>0.12</c:v>
                </c:pt>
                <c:pt idx="18">
                  <c:v>7.407407407407407E-2</c:v>
                </c:pt>
                <c:pt idx="19">
                  <c:v>0.11538461538461539</c:v>
                </c:pt>
                <c:pt idx="20">
                  <c:v>7.407407407407407E-2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7-4A3E-89FE-C7D07E3B465F}"/>
            </c:ext>
          </c:extLst>
        </c:ser>
        <c:ser>
          <c:idx val="1"/>
          <c:order val="1"/>
          <c:tx>
            <c:v>Diari de Girona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D$1655,Tendències!$D$1731,Tendències!$D$1807,Tendències!$D$1883,Tendències!$D$1959,Tendències!$D$2035,Tendències!$D$2111,Tendències!$D$2187,Tendències!$D$2263,Tendències!$D$2339,Tendències!$D$2415,Tendències!$D$2491,Tendències!$D$2567,Tendències!$D$2643,Tendències!$D$2719,Tendències!$D$2795,Tendències!$D$2871,Tendències!$D$2947,Tendències!$D$3023,Tendències!$D$3099,Tendències!$D$3175)</c:f>
              <c:numCache>
                <c:formatCode>0.00%</c:formatCode>
                <c:ptCount val="21"/>
                <c:pt idx="0">
                  <c:v>0.21428571428571427</c:v>
                </c:pt>
                <c:pt idx="1">
                  <c:v>0.17857142857142858</c:v>
                </c:pt>
                <c:pt idx="2">
                  <c:v>0.23076923076923078</c:v>
                </c:pt>
                <c:pt idx="3">
                  <c:v>0.1111111111111111</c:v>
                </c:pt>
                <c:pt idx="4">
                  <c:v>0.12</c:v>
                </c:pt>
                <c:pt idx="5">
                  <c:v>7.1428571428571425E-2</c:v>
                </c:pt>
                <c:pt idx="6">
                  <c:v>0.17857142857142858</c:v>
                </c:pt>
                <c:pt idx="7">
                  <c:v>0</c:v>
                </c:pt>
                <c:pt idx="8">
                  <c:v>0</c:v>
                </c:pt>
                <c:pt idx="9">
                  <c:v>7.1428571428571425E-2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0.10714285714285714</c:v>
                </c:pt>
                <c:pt idx="13">
                  <c:v>0.1111111111111111</c:v>
                </c:pt>
                <c:pt idx="14">
                  <c:v>0.11538461538461539</c:v>
                </c:pt>
                <c:pt idx="15">
                  <c:v>7.1428571428571425E-2</c:v>
                </c:pt>
                <c:pt idx="16">
                  <c:v>0.1111111111111111</c:v>
                </c:pt>
                <c:pt idx="17">
                  <c:v>0.11538461538461539</c:v>
                </c:pt>
                <c:pt idx="18">
                  <c:v>0.1111111111111111</c:v>
                </c:pt>
                <c:pt idx="19">
                  <c:v>0.10714285714285714</c:v>
                </c:pt>
                <c:pt idx="20">
                  <c:v>7.407407407407407E-2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7-4A3E-89FE-C7D07E3B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712608"/>
        <c:axId val="201711040"/>
      </c:lineChart>
      <c:catAx>
        <c:axId val="2017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711040"/>
        <c:crosses val="autoZero"/>
        <c:auto val="1"/>
        <c:lblAlgn val="ctr"/>
        <c:lblOffset val="100"/>
        <c:noMultiLvlLbl val="0"/>
      </c:catAx>
      <c:valAx>
        <c:axId val="2017110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171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 del</a:t>
            </a:r>
            <a:r>
              <a:rPr lang="en-US" baseline="0"/>
              <a:t> percentatge d'ús de les fonts veïnals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5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D$58,Tendències!$D$134,Tendències!$D$211,Tendències!$D$287,Tendències!$D$361,Tendències!$D$437,Tendències!$D$513,Tendències!$D$590,Tendències!$D$666,Tendències!$D$742,Tendències!$D$818,Tendències!$D$894,Tendències!$D$970,Tendències!$D$1046,Tendències!$D$1121,Tendències!$D$1197,Tendències!$D$1273,Tendències!$D$1349,Tendències!$D$1425,Tendències!$D$1501,Tendències!$D$1577)</c:f>
              <c:numCache>
                <c:formatCode>0.00%</c:formatCode>
                <c:ptCount val="21"/>
                <c:pt idx="0">
                  <c:v>0.17857142857142858</c:v>
                </c:pt>
                <c:pt idx="1">
                  <c:v>0.10714285714285714</c:v>
                </c:pt>
                <c:pt idx="2">
                  <c:v>0.11538461538461539</c:v>
                </c:pt>
                <c:pt idx="3">
                  <c:v>7.6923076923076927E-2</c:v>
                </c:pt>
                <c:pt idx="4">
                  <c:v>0</c:v>
                </c:pt>
                <c:pt idx="5">
                  <c:v>7.407407407407407E-2</c:v>
                </c:pt>
                <c:pt idx="6">
                  <c:v>0.17857142857142858</c:v>
                </c:pt>
                <c:pt idx="7">
                  <c:v>0.10714285714285714</c:v>
                </c:pt>
                <c:pt idx="8">
                  <c:v>0.15384615384615385</c:v>
                </c:pt>
                <c:pt idx="9">
                  <c:v>3.5714285714285712E-2</c:v>
                </c:pt>
                <c:pt idx="10">
                  <c:v>0.17857142857142858</c:v>
                </c:pt>
                <c:pt idx="11">
                  <c:v>0.2857142857142857</c:v>
                </c:pt>
                <c:pt idx="12">
                  <c:v>0.14814814814814814</c:v>
                </c:pt>
                <c:pt idx="13">
                  <c:v>0.17857142857142858</c:v>
                </c:pt>
                <c:pt idx="14">
                  <c:v>0.10714285714285714</c:v>
                </c:pt>
                <c:pt idx="15">
                  <c:v>3.7037037037037035E-2</c:v>
                </c:pt>
                <c:pt idx="16">
                  <c:v>0.16666666666666666</c:v>
                </c:pt>
                <c:pt idx="17">
                  <c:v>0.04</c:v>
                </c:pt>
                <c:pt idx="18">
                  <c:v>7.407407407407407E-2</c:v>
                </c:pt>
                <c:pt idx="19">
                  <c:v>7.6923076923076927E-2</c:v>
                </c:pt>
                <c:pt idx="20">
                  <c:v>0.18518518518518517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6-4ACE-B9A2-AC504516F5F9}"/>
            </c:ext>
          </c:extLst>
        </c:ser>
        <c:ser>
          <c:idx val="1"/>
          <c:order val="1"/>
          <c:tx>
            <c:v>Diari de Girona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D$1657,Tendències!$D$1733,Tendències!$D$1809,Tendències!$D$1885,Tendències!$D$1961,Tendències!$D$2037,Tendències!$D$2113,Tendències!$D$2189,Tendències!$D$2265,Tendències!$D$2341,Tendències!$D$2417,Tendències!$D$2493,Tendències!$D$2569,Tendències!$D$2645,Tendències!$D$2721,Tendències!$D$2797,Tendències!$D$2873,Tendències!$D$2949,Tendències!$D$3025,Tendències!$D$3101,Tendències!$D$3177)</c:f>
              <c:numCache>
                <c:formatCode>0.00%</c:formatCode>
                <c:ptCount val="21"/>
                <c:pt idx="0">
                  <c:v>0.14285714285714285</c:v>
                </c:pt>
                <c:pt idx="1">
                  <c:v>0.14285714285714285</c:v>
                </c:pt>
                <c:pt idx="2">
                  <c:v>3.8461538461538464E-2</c:v>
                </c:pt>
                <c:pt idx="3">
                  <c:v>0.1111111111111111</c:v>
                </c:pt>
                <c:pt idx="4">
                  <c:v>0.12</c:v>
                </c:pt>
                <c:pt idx="5">
                  <c:v>0.14285714285714285</c:v>
                </c:pt>
                <c:pt idx="6">
                  <c:v>0.17857142857142858</c:v>
                </c:pt>
                <c:pt idx="7">
                  <c:v>0.18518518518518517</c:v>
                </c:pt>
                <c:pt idx="8">
                  <c:v>0.21428571428571427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0.17857142857142858</c:v>
                </c:pt>
                <c:pt idx="12">
                  <c:v>0.14285714285714285</c:v>
                </c:pt>
                <c:pt idx="13">
                  <c:v>0.14814814814814814</c:v>
                </c:pt>
                <c:pt idx="14">
                  <c:v>0.11538461538461539</c:v>
                </c:pt>
                <c:pt idx="15">
                  <c:v>0.10714285714285714</c:v>
                </c:pt>
                <c:pt idx="16">
                  <c:v>0.1111111111111111</c:v>
                </c:pt>
                <c:pt idx="17">
                  <c:v>0.11538461538461539</c:v>
                </c:pt>
                <c:pt idx="18">
                  <c:v>0.1111111111111111</c:v>
                </c:pt>
                <c:pt idx="19">
                  <c:v>0.32142857142857145</c:v>
                </c:pt>
                <c:pt idx="20">
                  <c:v>7.407407407407407E-2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6-4ACE-B9A2-AC504516F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924664"/>
        <c:axId val="290922704"/>
      </c:lineChart>
      <c:catAx>
        <c:axId val="2909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922704"/>
        <c:crosses val="autoZero"/>
        <c:auto val="1"/>
        <c:lblAlgn val="ctr"/>
        <c:lblOffset val="100"/>
        <c:noMultiLvlLbl val="0"/>
      </c:catAx>
      <c:valAx>
        <c:axId val="290922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0924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anual</a:t>
            </a:r>
            <a:r>
              <a:rPr lang="ca-ES" baseline="0"/>
              <a:t> de</a:t>
            </a:r>
            <a:r>
              <a:rPr lang="ca-ES"/>
              <a:t> l'ajuntament</a:t>
            </a:r>
            <a:r>
              <a:rPr lang="ca-ES" baseline="0"/>
              <a:t> com a  generador d'informació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5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X$8,Tendències!$X$84,Tendències!$X$161,Tendències!$X$237,Tendències!$X$311,Tendències!$X$387,Tendències!$X$463,Tendències!$X$540,Tendències!$X$616,Tendències!$X$692,Tendències!$X$768,Tendències!$X$844,Tendències!$X$920,Tendències!$X$996,Tendències!$X$1071,Tendències!$X$1147,Tendències!$X$1223,Tendències!$X$1299,Tendències!$X$1375,Tendències!$X$1451,Tendències!$X$1527)</c:f>
              <c:numCache>
                <c:formatCode>0.00%</c:formatCode>
                <c:ptCount val="21"/>
                <c:pt idx="0">
                  <c:v>0.42857142857142855</c:v>
                </c:pt>
                <c:pt idx="1">
                  <c:v>0.59259259259259256</c:v>
                </c:pt>
                <c:pt idx="2">
                  <c:v>0.42307692307692307</c:v>
                </c:pt>
                <c:pt idx="3">
                  <c:v>0.5</c:v>
                </c:pt>
                <c:pt idx="4">
                  <c:v>0.59259259259259256</c:v>
                </c:pt>
                <c:pt idx="5">
                  <c:v>0.40740740740740738</c:v>
                </c:pt>
                <c:pt idx="6">
                  <c:v>0.4642857142857143</c:v>
                </c:pt>
                <c:pt idx="7">
                  <c:v>0.6428571428571429</c:v>
                </c:pt>
                <c:pt idx="8">
                  <c:v>0.59259259259259256</c:v>
                </c:pt>
                <c:pt idx="9">
                  <c:v>0.6071428571428571</c:v>
                </c:pt>
                <c:pt idx="10">
                  <c:v>0.6428571428571429</c:v>
                </c:pt>
                <c:pt idx="11">
                  <c:v>0.5357142857142857</c:v>
                </c:pt>
                <c:pt idx="12">
                  <c:v>0.55555555555555558</c:v>
                </c:pt>
                <c:pt idx="13">
                  <c:v>0.4642857142857143</c:v>
                </c:pt>
                <c:pt idx="14">
                  <c:v>0.5</c:v>
                </c:pt>
                <c:pt idx="15">
                  <c:v>0.66666666666666663</c:v>
                </c:pt>
                <c:pt idx="16">
                  <c:v>0.54166666666666663</c:v>
                </c:pt>
                <c:pt idx="17">
                  <c:v>0.68</c:v>
                </c:pt>
                <c:pt idx="18">
                  <c:v>0.62962962962962965</c:v>
                </c:pt>
                <c:pt idx="19">
                  <c:v>0.65384615384615385</c:v>
                </c:pt>
                <c:pt idx="20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7-49F5-90C7-6F64A385B9FD}"/>
            </c:ext>
          </c:extLst>
        </c:ser>
        <c:ser>
          <c:idx val="1"/>
          <c:order val="1"/>
          <c:tx>
            <c:v>Diari de Girona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X$1607,Tendències!$X$1683,Tendències!$X$1759,Tendències!$X$1835,Tendències!$X$1911,Tendències!$X$1987,Tendències!$X$2063,Tendències!$X$2139,Tendències!$X$2215,Tendències!$X$2291,Tendències!$X$2367,Tendències!$X$2443,Tendències!$X$2519,Tendències!$X$2595,Tendències!$X$2671,Tendències!$X$2747,Tendències!$X$2823,Tendències!$X$2899,Tendències!$X$2975,Tendències!$X$3051,Tendències!$X$3127)</c:f>
              <c:numCache>
                <c:formatCode>0.00%</c:formatCode>
                <c:ptCount val="21"/>
                <c:pt idx="0">
                  <c:v>0.5</c:v>
                </c:pt>
                <c:pt idx="1">
                  <c:v>0.5357142857142857</c:v>
                </c:pt>
                <c:pt idx="2">
                  <c:v>0.46153846153846156</c:v>
                </c:pt>
                <c:pt idx="3">
                  <c:v>0.48148148148148145</c:v>
                </c:pt>
                <c:pt idx="4">
                  <c:v>0.48</c:v>
                </c:pt>
                <c:pt idx="5">
                  <c:v>0.5714285714285714</c:v>
                </c:pt>
                <c:pt idx="6">
                  <c:v>0.35714285714285715</c:v>
                </c:pt>
                <c:pt idx="7">
                  <c:v>0.40740740740740738</c:v>
                </c:pt>
                <c:pt idx="8">
                  <c:v>0.5714285714285714</c:v>
                </c:pt>
                <c:pt idx="9">
                  <c:v>0.4642857142857143</c:v>
                </c:pt>
                <c:pt idx="10">
                  <c:v>0.5357142857142857</c:v>
                </c:pt>
                <c:pt idx="11">
                  <c:v>0.5</c:v>
                </c:pt>
                <c:pt idx="12">
                  <c:v>0.5714285714285714</c:v>
                </c:pt>
                <c:pt idx="13">
                  <c:v>0.48148148148148145</c:v>
                </c:pt>
                <c:pt idx="14">
                  <c:v>0.56000000000000005</c:v>
                </c:pt>
                <c:pt idx="15">
                  <c:v>0.5714285714285714</c:v>
                </c:pt>
                <c:pt idx="16">
                  <c:v>0.55555555555555558</c:v>
                </c:pt>
                <c:pt idx="17">
                  <c:v>0.65384615384615385</c:v>
                </c:pt>
                <c:pt idx="18">
                  <c:v>0.66666666666666663</c:v>
                </c:pt>
                <c:pt idx="19">
                  <c:v>0.6071428571428571</c:v>
                </c:pt>
                <c:pt idx="20">
                  <c:v>0.70370370370370372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7-49F5-90C7-6F64A385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925056"/>
        <c:axId val="290921136"/>
      </c:lineChart>
      <c:catAx>
        <c:axId val="2909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921136"/>
        <c:crosses val="autoZero"/>
        <c:auto val="1"/>
        <c:lblAlgn val="ctr"/>
        <c:lblOffset val="100"/>
        <c:noMultiLvlLbl val="0"/>
      </c:catAx>
      <c:valAx>
        <c:axId val="290921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092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</a:t>
            </a:r>
            <a:r>
              <a:rPr lang="ca-ES" baseline="0"/>
              <a:t>l flux informatiu: l'ajuuntament respon a d'altres actors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X$9,Tendències!$X$85,Tendències!$X$162,Tendències!$X$238,Tendències!$X$312,Tendències!$X$388,Tendències!$X$464,Tendències!$X$541,Tendències!$X$617,Tendències!$X$693,Tendències!$X$769,Tendències!$X$845,Tendències!$X$921,Tendències!$X$997,Tendències!$X$1072,Tendències!$X$1148,Tendències!$X$1224,Tendències!$X$1300,Tendències!$X$1376,Tendències!$X$1452,Tendències!$X$1528)</c:f>
              <c:numCache>
                <c:formatCode>0.00%</c:formatCode>
                <c:ptCount val="21"/>
                <c:pt idx="0">
                  <c:v>0.14285714285714285</c:v>
                </c:pt>
                <c:pt idx="1">
                  <c:v>0.14814814814814814</c:v>
                </c:pt>
                <c:pt idx="2">
                  <c:v>0.26923076923076922</c:v>
                </c:pt>
                <c:pt idx="3">
                  <c:v>0.26923076923076922</c:v>
                </c:pt>
                <c:pt idx="4">
                  <c:v>0.1111111111111111</c:v>
                </c:pt>
                <c:pt idx="5">
                  <c:v>0.18518518518518517</c:v>
                </c:pt>
                <c:pt idx="6">
                  <c:v>0.25</c:v>
                </c:pt>
                <c:pt idx="7">
                  <c:v>0.10714285714285714</c:v>
                </c:pt>
                <c:pt idx="8">
                  <c:v>7.407407407407407E-2</c:v>
                </c:pt>
                <c:pt idx="9">
                  <c:v>0.17857142857142858</c:v>
                </c:pt>
                <c:pt idx="10">
                  <c:v>0.17857142857142858</c:v>
                </c:pt>
                <c:pt idx="11">
                  <c:v>0.10714285714285714</c:v>
                </c:pt>
                <c:pt idx="12">
                  <c:v>3.7037037037037035E-2</c:v>
                </c:pt>
                <c:pt idx="13">
                  <c:v>0.17857142857142858</c:v>
                </c:pt>
                <c:pt idx="14">
                  <c:v>0.14285714285714285</c:v>
                </c:pt>
                <c:pt idx="15">
                  <c:v>0.1111111111111111</c:v>
                </c:pt>
                <c:pt idx="16">
                  <c:v>0.20833333333333334</c:v>
                </c:pt>
                <c:pt idx="17">
                  <c:v>0.16</c:v>
                </c:pt>
                <c:pt idx="18">
                  <c:v>7.407407407407407E-2</c:v>
                </c:pt>
                <c:pt idx="19">
                  <c:v>7.6923076923076927E-2</c:v>
                </c:pt>
                <c:pt idx="20">
                  <c:v>3.7037037037037035E-2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C-4AF8-A6A7-297E972FB49B}"/>
            </c:ext>
          </c:extLst>
        </c:ser>
        <c:ser>
          <c:idx val="1"/>
          <c:order val="1"/>
          <c:tx>
            <c:v>Diari de Girona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X$1608,Tendències!$X$1684,Tendències!$X$1760,Tendències!$X$1836,Tendències!$X$1912,Tendències!$X$1988,Tendències!$X$2064,Tendències!$X$2140,Tendències!$X$2216,Tendències!$X$2292,Tendències!$X$2368,Tendències!$X$2444,Tendències!$X$2520,Tendències!$X$2596,Tendències!$X$2672,Tendències!$X$2748,Tendències!$X$2824,Tendències!$X$2900,Tendències!$X$2976,Tendències!$X$3052,Tendències!$X$3128)</c:f>
              <c:numCache>
                <c:formatCode>0.00%</c:formatCode>
                <c:ptCount val="21"/>
                <c:pt idx="0">
                  <c:v>7.1428571428571425E-2</c:v>
                </c:pt>
                <c:pt idx="1">
                  <c:v>0.21428571428571427</c:v>
                </c:pt>
                <c:pt idx="2">
                  <c:v>0.26923076923076922</c:v>
                </c:pt>
                <c:pt idx="3">
                  <c:v>0.25925925925925924</c:v>
                </c:pt>
                <c:pt idx="4">
                  <c:v>0.2</c:v>
                </c:pt>
                <c:pt idx="5">
                  <c:v>0.32142857142857145</c:v>
                </c:pt>
                <c:pt idx="6">
                  <c:v>0.21428571428571427</c:v>
                </c:pt>
                <c:pt idx="7">
                  <c:v>0.25925925925925924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0.10714285714285714</c:v>
                </c:pt>
                <c:pt idx="11">
                  <c:v>7.1428571428571425E-2</c:v>
                </c:pt>
                <c:pt idx="12">
                  <c:v>7.1428571428571425E-2</c:v>
                </c:pt>
                <c:pt idx="13">
                  <c:v>0.22222222222222221</c:v>
                </c:pt>
                <c:pt idx="14">
                  <c:v>0.16</c:v>
                </c:pt>
                <c:pt idx="15">
                  <c:v>0.21428571428571427</c:v>
                </c:pt>
                <c:pt idx="16">
                  <c:v>0.18518518518518517</c:v>
                </c:pt>
                <c:pt idx="17">
                  <c:v>0.11538461538461539</c:v>
                </c:pt>
                <c:pt idx="18">
                  <c:v>0</c:v>
                </c:pt>
                <c:pt idx="19">
                  <c:v>3.5714285714285712E-2</c:v>
                </c:pt>
                <c:pt idx="20">
                  <c:v>3.7037037037037035E-2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C-4AF8-A6A7-297E972F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923096"/>
        <c:axId val="290921528"/>
      </c:lineChart>
      <c:catAx>
        <c:axId val="29092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921528"/>
        <c:crosses val="autoZero"/>
        <c:auto val="1"/>
        <c:lblAlgn val="ctr"/>
        <c:lblOffset val="100"/>
        <c:noMultiLvlLbl val="0"/>
      </c:catAx>
      <c:valAx>
        <c:axId val="2909215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0923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generals'!$Z$4:$AB$4</c:f>
              <c:strCache>
                <c:ptCount val="1"/>
                <c:pt idx="0">
                  <c:v>Origen de la informació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generals'!$Z$5:$Z$14</c:f>
              <c:strCache>
                <c:ptCount val="10"/>
                <c:pt idx="0">
                  <c:v>Informació documental generada (comunicat)</c:v>
                </c:pt>
                <c:pt idx="1">
                  <c:v>Tema propi a petició del diari</c:v>
                </c:pt>
                <c:pt idx="2">
                  <c:v>Roda de premsa</c:v>
                </c:pt>
                <c:pt idx="3">
                  <c:v>Ple Municipal</c:v>
                </c:pt>
                <c:pt idx="4">
                  <c:v>Acte o esdeveniment extern</c:v>
                </c:pt>
                <c:pt idx="5">
                  <c:v>Notícies d'altres mitjans</c:v>
                </c:pt>
                <c:pt idx="6">
                  <c:v>Comunicat extern oposició</c:v>
                </c:pt>
                <c:pt idx="7">
                  <c:v>Comunicat extern altres</c:v>
                </c:pt>
                <c:pt idx="8">
                  <c:v>Altres</c:v>
                </c:pt>
                <c:pt idx="9">
                  <c:v>No determinable</c:v>
                </c:pt>
              </c:strCache>
            </c:strRef>
          </c:cat>
          <c:val>
            <c:numRef>
              <c:f>'Resultats globals generals'!$AB$5:$AB$14</c:f>
              <c:numCache>
                <c:formatCode>0.00%</c:formatCode>
                <c:ptCount val="10"/>
                <c:pt idx="0">
                  <c:v>0.20858895705521471</c:v>
                </c:pt>
                <c:pt idx="1">
                  <c:v>0.19368974583698509</c:v>
                </c:pt>
                <c:pt idx="2">
                  <c:v>0.18317265556529361</c:v>
                </c:pt>
                <c:pt idx="3">
                  <c:v>8.4136722173531991E-2</c:v>
                </c:pt>
                <c:pt idx="4">
                  <c:v>0.10604732690622261</c:v>
                </c:pt>
                <c:pt idx="5">
                  <c:v>2.7169149868536371E-2</c:v>
                </c:pt>
                <c:pt idx="6">
                  <c:v>6.0473269062226116E-2</c:v>
                </c:pt>
                <c:pt idx="7">
                  <c:v>6.3102541630148987E-2</c:v>
                </c:pt>
                <c:pt idx="8">
                  <c:v>7.8878177037686233E-3</c:v>
                </c:pt>
                <c:pt idx="9">
                  <c:v>6.5731814198071864E-2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9-42BD-9201-EF84EAA3DD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Origen de la informació: El Punt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El Punt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El PUNT'!$Z$5:$Z$14</c:f>
              <c:strCache>
                <c:ptCount val="10"/>
                <c:pt idx="0">
                  <c:v>Informació documental generada (comunicat)</c:v>
                </c:pt>
                <c:pt idx="1">
                  <c:v>Tema propi a petició del diari</c:v>
                </c:pt>
                <c:pt idx="2">
                  <c:v>Roda de premsa</c:v>
                </c:pt>
                <c:pt idx="3">
                  <c:v>Ple Municipal</c:v>
                </c:pt>
                <c:pt idx="4">
                  <c:v>Acte o esdeveniment extern</c:v>
                </c:pt>
                <c:pt idx="5">
                  <c:v>Notícies d'altres mitjans</c:v>
                </c:pt>
                <c:pt idx="6">
                  <c:v>Comunicat extern oposició</c:v>
                </c:pt>
                <c:pt idx="7">
                  <c:v>Comunicat extern altres</c:v>
                </c:pt>
                <c:pt idx="8">
                  <c:v>Altres</c:v>
                </c:pt>
                <c:pt idx="9">
                  <c:v>No determinable</c:v>
                </c:pt>
              </c:strCache>
            </c:strRef>
          </c:cat>
          <c:val>
            <c:numRef>
              <c:f>'Resultats globals El PUNT'!$AB$5:$AB$14</c:f>
              <c:numCache>
                <c:formatCode>0.00%</c:formatCode>
                <c:ptCount val="10"/>
                <c:pt idx="0">
                  <c:v>0.19366197183098591</c:v>
                </c:pt>
                <c:pt idx="1">
                  <c:v>0.20070422535211269</c:v>
                </c:pt>
                <c:pt idx="2">
                  <c:v>0.1954225352112676</c:v>
                </c:pt>
                <c:pt idx="3">
                  <c:v>9.154929577464789E-2</c:v>
                </c:pt>
                <c:pt idx="4">
                  <c:v>0.10739436619718309</c:v>
                </c:pt>
                <c:pt idx="5">
                  <c:v>2.1126760563380281E-2</c:v>
                </c:pt>
                <c:pt idx="6">
                  <c:v>5.9859154929577461E-2</c:v>
                </c:pt>
                <c:pt idx="7">
                  <c:v>5.4577464788732391E-2</c:v>
                </c:pt>
                <c:pt idx="8">
                  <c:v>8.8028169014084511E-3</c:v>
                </c:pt>
                <c:pt idx="9">
                  <c:v>6.6901408450704219E-2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C-47D8-93BD-B2F6C5C0CE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Origen de la informació: DdG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Origen de la informació: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DdG'!$Z$5:$Z$14</c:f>
              <c:strCache>
                <c:ptCount val="10"/>
                <c:pt idx="0">
                  <c:v>Informació documental generada (comunicat)</c:v>
                </c:pt>
                <c:pt idx="1">
                  <c:v>Tema propi a petició del diari</c:v>
                </c:pt>
                <c:pt idx="2">
                  <c:v>Roda de premsa</c:v>
                </c:pt>
                <c:pt idx="3">
                  <c:v>Ple Municipal</c:v>
                </c:pt>
                <c:pt idx="4">
                  <c:v>Acte o esdeveniment extern</c:v>
                </c:pt>
                <c:pt idx="5">
                  <c:v>Notícies d'altres mitjans</c:v>
                </c:pt>
                <c:pt idx="6">
                  <c:v>Comunicat extern oposició</c:v>
                </c:pt>
                <c:pt idx="7">
                  <c:v>Comunicat extern altres</c:v>
                </c:pt>
                <c:pt idx="8">
                  <c:v>Altres</c:v>
                </c:pt>
                <c:pt idx="9">
                  <c:v>No determinable</c:v>
                </c:pt>
              </c:strCache>
            </c:strRef>
          </c:cat>
          <c:val>
            <c:numRef>
              <c:f>'Resultats globals DdG'!$AB$5:$AB$14</c:f>
              <c:numCache>
                <c:formatCode>0.00%</c:formatCode>
                <c:ptCount val="10"/>
                <c:pt idx="0">
                  <c:v>0.22338568935427575</c:v>
                </c:pt>
                <c:pt idx="1">
                  <c:v>0.18673647469458987</c:v>
                </c:pt>
                <c:pt idx="2">
                  <c:v>0.17102966841186737</c:v>
                </c:pt>
                <c:pt idx="3">
                  <c:v>7.6788830715532289E-2</c:v>
                </c:pt>
                <c:pt idx="4">
                  <c:v>0.10471204188481675</c:v>
                </c:pt>
                <c:pt idx="5">
                  <c:v>3.3158813263525308E-2</c:v>
                </c:pt>
                <c:pt idx="6">
                  <c:v>6.1082024432809773E-2</c:v>
                </c:pt>
                <c:pt idx="7">
                  <c:v>7.1553228621291445E-2</c:v>
                </c:pt>
                <c:pt idx="8">
                  <c:v>6.9808027923211171E-3</c:v>
                </c:pt>
                <c:pt idx="9">
                  <c:v>6.4572425828970326E-2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E-4772-9308-8520679F48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Tendències!$Z$8</c:f>
              <c:strCache>
                <c:ptCount val="1"/>
                <c:pt idx="0">
                  <c:v>Informació documental generada (comunicat)</c:v>
                </c:pt>
              </c:strCache>
            </c:strRef>
          </c:tx>
          <c:marker>
            <c:symbol val="none"/>
          </c:marker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B$8,Tendències!$AB$84,Tendències!$AB$161,Tendències!$AB$237,Tendències!$AB$311,Tendències!$AB$387,Tendències!$AB$463,Tendències!$AB$540,Tendències!$AB$616,Tendències!$AB$692,Tendències!$AB$768,Tendències!$AB$844,Tendències!$AB$920,Tendències!$AB$996,Tendències!$AB$1071,Tendències!$AB$1147,Tendències!$AB$1223,Tendències!$AB$1299,Tendències!$AB$1375,Tendències!$AB$1451,Tendències!$AB$1527)</c:f>
              <c:numCache>
                <c:formatCode>0.00%</c:formatCode>
                <c:ptCount val="21"/>
                <c:pt idx="0">
                  <c:v>0.10714285714285714</c:v>
                </c:pt>
                <c:pt idx="1">
                  <c:v>0.35714285714285715</c:v>
                </c:pt>
                <c:pt idx="2">
                  <c:v>0.23076923076923078</c:v>
                </c:pt>
                <c:pt idx="3">
                  <c:v>0.26923076923076922</c:v>
                </c:pt>
                <c:pt idx="4">
                  <c:v>0.14814814814814814</c:v>
                </c:pt>
                <c:pt idx="5">
                  <c:v>7.407407407407407E-2</c:v>
                </c:pt>
                <c:pt idx="6">
                  <c:v>0.14285714285714285</c:v>
                </c:pt>
                <c:pt idx="7">
                  <c:v>0.21428571428571427</c:v>
                </c:pt>
                <c:pt idx="8">
                  <c:v>0.18518518518518517</c:v>
                </c:pt>
                <c:pt idx="9">
                  <c:v>0.17857142857142858</c:v>
                </c:pt>
                <c:pt idx="10">
                  <c:v>0.14285714285714285</c:v>
                </c:pt>
                <c:pt idx="11">
                  <c:v>0.17857142857142858</c:v>
                </c:pt>
                <c:pt idx="12">
                  <c:v>7.407407407407407E-2</c:v>
                </c:pt>
                <c:pt idx="13">
                  <c:v>0.10714285714285714</c:v>
                </c:pt>
                <c:pt idx="14">
                  <c:v>0.17857142857142858</c:v>
                </c:pt>
                <c:pt idx="15">
                  <c:v>0.14814814814814814</c:v>
                </c:pt>
                <c:pt idx="16">
                  <c:v>0.20833333333333334</c:v>
                </c:pt>
                <c:pt idx="17">
                  <c:v>0.24</c:v>
                </c:pt>
                <c:pt idx="18">
                  <c:v>0.29629629629629628</c:v>
                </c:pt>
                <c:pt idx="19">
                  <c:v>0.30769230769230771</c:v>
                </c:pt>
                <c:pt idx="20">
                  <c:v>0.29629629629629628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E-4A41-8689-3766901F29DB}"/>
            </c:ext>
          </c:extLst>
        </c:ser>
        <c:ser>
          <c:idx val="1"/>
          <c:order val="1"/>
          <c:tx>
            <c:strRef>
              <c:f>Tendències!$Z$9</c:f>
              <c:strCache>
                <c:ptCount val="1"/>
                <c:pt idx="0">
                  <c:v>Tema propi a petició del diari</c:v>
                </c:pt>
              </c:strCache>
            </c:strRef>
          </c:tx>
          <c:marker>
            <c:symbol val="none"/>
          </c:marker>
          <c:val>
            <c:numRef>
              <c:f>(Tendències!$AB$9,Tendències!$AB$85,Tendències!$AB$162,Tendències!$AB$238,Tendències!$AB$312,Tendències!$AB$388,Tendències!$AB$464,Tendències!$AB$541,Tendències!$AB$617,Tendències!$AB$693,Tendències!$AB$769,Tendències!$AB$845,Tendències!$AB$921,Tendències!$AB$997,Tendències!$AB$1072,Tendències!$AB$1148,Tendències!$AB$1224,Tendències!$AB$1300,Tendències!$AB$1376,Tendències!$AB$1452,Tendències!$AB$1528)</c:f>
              <c:numCache>
                <c:formatCode>0.00%</c:formatCode>
                <c:ptCount val="21"/>
                <c:pt idx="0">
                  <c:v>0.17857142857142858</c:v>
                </c:pt>
                <c:pt idx="1">
                  <c:v>0.14285714285714285</c:v>
                </c:pt>
                <c:pt idx="2">
                  <c:v>0.19230769230769232</c:v>
                </c:pt>
                <c:pt idx="3">
                  <c:v>0.23076923076923078</c:v>
                </c:pt>
                <c:pt idx="4">
                  <c:v>0.14814814814814814</c:v>
                </c:pt>
                <c:pt idx="5">
                  <c:v>0.22222222222222221</c:v>
                </c:pt>
                <c:pt idx="6">
                  <c:v>0.10714285714285714</c:v>
                </c:pt>
                <c:pt idx="7">
                  <c:v>0.21428571428571427</c:v>
                </c:pt>
                <c:pt idx="8">
                  <c:v>0.29629629629629628</c:v>
                </c:pt>
                <c:pt idx="9">
                  <c:v>0.17857142857142858</c:v>
                </c:pt>
                <c:pt idx="10">
                  <c:v>0.2857142857142857</c:v>
                </c:pt>
                <c:pt idx="11">
                  <c:v>0.21428571428571427</c:v>
                </c:pt>
                <c:pt idx="12">
                  <c:v>0.18518518518518517</c:v>
                </c:pt>
                <c:pt idx="13">
                  <c:v>0.14285714285714285</c:v>
                </c:pt>
                <c:pt idx="14">
                  <c:v>0.42857142857142855</c:v>
                </c:pt>
                <c:pt idx="15">
                  <c:v>0.1111111111111111</c:v>
                </c:pt>
                <c:pt idx="16">
                  <c:v>0.29166666666666669</c:v>
                </c:pt>
                <c:pt idx="17">
                  <c:v>0.16</c:v>
                </c:pt>
                <c:pt idx="18">
                  <c:v>0.18518518518518517</c:v>
                </c:pt>
                <c:pt idx="19">
                  <c:v>0.11538461538461539</c:v>
                </c:pt>
                <c:pt idx="20">
                  <c:v>0.18518518518518517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E-4A41-8689-3766901F29DB}"/>
            </c:ext>
          </c:extLst>
        </c:ser>
        <c:ser>
          <c:idx val="2"/>
          <c:order val="2"/>
          <c:tx>
            <c:strRef>
              <c:f>Tendències!$Z$14</c:f>
              <c:strCache>
                <c:ptCount val="1"/>
                <c:pt idx="0">
                  <c:v>Comunicat extern oposició</c:v>
                </c:pt>
              </c:strCache>
            </c:strRef>
          </c:tx>
          <c:marker>
            <c:symbol val="none"/>
          </c:marker>
          <c:val>
            <c:numRef>
              <c:f>(Tendències!$AB$14,Tendències!$AB$90,Tendències!$AB$167,Tendències!$AB$243,Tendències!$AB$317,Tendències!$AB$393,Tendències!$AB$469,Tendències!$AB$546,Tendències!$AB$622,Tendències!$AB$698,Tendències!$AB$774,Tendències!$AB$850,Tendències!$AB$926,Tendències!$AB$1002,Tendències!$AB$1077,Tendències!$AB$1153,Tendències!$AB$1229,Tendències!$AB$1305,Tendències!$AB$1381,Tendències!$AB$1457,Tendències!$AB$1533)</c:f>
              <c:numCache>
                <c:formatCode>0.00%</c:formatCode>
                <c:ptCount val="21"/>
                <c:pt idx="0">
                  <c:v>7.1428571428571425E-2</c:v>
                </c:pt>
                <c:pt idx="1">
                  <c:v>3.5714285714285712E-2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7.407407407407407E-2</c:v>
                </c:pt>
                <c:pt idx="5">
                  <c:v>3.7037037037037035E-2</c:v>
                </c:pt>
                <c:pt idx="6">
                  <c:v>0.14285714285714285</c:v>
                </c:pt>
                <c:pt idx="7">
                  <c:v>3.5714285714285712E-2</c:v>
                </c:pt>
                <c:pt idx="8">
                  <c:v>3.7037037037037035E-2</c:v>
                </c:pt>
                <c:pt idx="9">
                  <c:v>0.10714285714285714</c:v>
                </c:pt>
                <c:pt idx="10">
                  <c:v>3.5714285714285712E-2</c:v>
                </c:pt>
                <c:pt idx="11">
                  <c:v>3.5714285714285712E-2</c:v>
                </c:pt>
                <c:pt idx="12">
                  <c:v>0.1111111111111111</c:v>
                </c:pt>
                <c:pt idx="13">
                  <c:v>3.5714285714285712E-2</c:v>
                </c:pt>
                <c:pt idx="14">
                  <c:v>7.1428571428571425E-2</c:v>
                </c:pt>
                <c:pt idx="15">
                  <c:v>0.14814814814814814</c:v>
                </c:pt>
                <c:pt idx="16">
                  <c:v>0</c:v>
                </c:pt>
                <c:pt idx="17">
                  <c:v>0.04</c:v>
                </c:pt>
                <c:pt idx="18">
                  <c:v>0</c:v>
                </c:pt>
                <c:pt idx="19">
                  <c:v>0.11538461538461539</c:v>
                </c:pt>
                <c:pt idx="20">
                  <c:v>3.7037037037037035E-2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E-4A41-8689-3766901F29DB}"/>
            </c:ext>
          </c:extLst>
        </c:ser>
        <c:ser>
          <c:idx val="3"/>
          <c:order val="3"/>
          <c:tx>
            <c:strRef>
              <c:f>Tendències!$Z$15</c:f>
              <c:strCache>
                <c:ptCount val="1"/>
                <c:pt idx="0">
                  <c:v>Comunicat extern altres</c:v>
                </c:pt>
              </c:strCache>
            </c:strRef>
          </c:tx>
          <c:marker>
            <c:symbol val="none"/>
          </c:marker>
          <c:val>
            <c:numRef>
              <c:f>(Tendències!$AB$15,Tendències!$AB$91,Tendències!$AB$168,Tendències!$AB$244,Tendències!$AB$318,Tendències!$AB$394,Tendències!$AB$470,Tendències!$AB$547,Tendències!$AB$623,Tendències!$AB$699,Tendències!$AB$775,Tendències!$AB$851,Tendències!$AB$927,Tendències!$AB$1003,Tendències!$AB$1078,Tendències!$AB$1154,Tendències!$AB$1230,Tendències!$AB$1306,Tendències!$AB$1382,Tendències!$AB$1458,Tendències!$AB$1534)</c:f>
              <c:numCache>
                <c:formatCode>0.00%</c:formatCode>
                <c:ptCount val="21"/>
                <c:pt idx="0">
                  <c:v>0.14285714285714285</c:v>
                </c:pt>
                <c:pt idx="1">
                  <c:v>3.5714285714285712E-2</c:v>
                </c:pt>
                <c:pt idx="2">
                  <c:v>7.6923076923076927E-2</c:v>
                </c:pt>
                <c:pt idx="3">
                  <c:v>3.8461538461538464E-2</c:v>
                </c:pt>
                <c:pt idx="4">
                  <c:v>0</c:v>
                </c:pt>
                <c:pt idx="5">
                  <c:v>7.407407407407407E-2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7.407407407407407E-2</c:v>
                </c:pt>
                <c:pt idx="9">
                  <c:v>7.1428571428571425E-2</c:v>
                </c:pt>
                <c:pt idx="10">
                  <c:v>0</c:v>
                </c:pt>
                <c:pt idx="11">
                  <c:v>0.14285714285714285</c:v>
                </c:pt>
                <c:pt idx="12">
                  <c:v>0</c:v>
                </c:pt>
                <c:pt idx="13">
                  <c:v>0.14285714285714285</c:v>
                </c:pt>
                <c:pt idx="14">
                  <c:v>0.10714285714285714</c:v>
                </c:pt>
                <c:pt idx="15">
                  <c:v>3.7037037037037035E-2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3.8461538461538464E-2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E-4A41-8689-3766901F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923880"/>
        <c:axId val="290924272"/>
      </c:lineChart>
      <c:catAx>
        <c:axId val="29092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924272"/>
        <c:crosses val="autoZero"/>
        <c:auto val="1"/>
        <c:lblAlgn val="ctr"/>
        <c:lblOffset val="100"/>
        <c:noMultiLvlLbl val="0"/>
      </c:catAx>
      <c:valAx>
        <c:axId val="2909242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0923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Relació entre l'origen i</a:t>
            </a:r>
            <a:r>
              <a:rPr lang="ca-ES" baseline="0"/>
              <a:t> el nombre de fonts utilitzades</a:t>
            </a:r>
            <a:endParaRPr lang="ca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Informació del GCM</c:v>
          </c:tx>
          <c:invertIfNegative val="0"/>
          <c:cat>
            <c:strRef>
              <c:f>'Resultats globals generals'!$Y$39:$Z$39</c:f>
              <c:strCache>
                <c:ptCount val="2"/>
                <c:pt idx="0">
                  <c:v>Una font</c:v>
                </c:pt>
                <c:pt idx="1">
                  <c:v>Més d'una font</c:v>
                </c:pt>
              </c:strCache>
            </c:strRef>
          </c:cat>
          <c:val>
            <c:numRef>
              <c:f>'Resultats globals generals'!$Y$20:$Y$21</c:f>
              <c:numCache>
                <c:formatCode>0.00%</c:formatCode>
                <c:ptCount val="2"/>
                <c:pt idx="0">
                  <c:v>0.19385964912280701</c:v>
                </c:pt>
                <c:pt idx="1">
                  <c:v>1.4912280701754385E-2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4-4EF0-9CDA-71FF54C42BCB}"/>
            </c:ext>
          </c:extLst>
        </c:ser>
        <c:ser>
          <c:idx val="1"/>
          <c:order val="1"/>
          <c:tx>
            <c:v>Notícies pròpies</c:v>
          </c:tx>
          <c:invertIfNegative val="0"/>
          <c:cat>
            <c:strRef>
              <c:f>'Resultats globals generals'!$Y$39:$Z$39</c:f>
              <c:strCache>
                <c:ptCount val="2"/>
                <c:pt idx="0">
                  <c:v>Una font</c:v>
                </c:pt>
                <c:pt idx="1">
                  <c:v>Més d'una font</c:v>
                </c:pt>
              </c:strCache>
            </c:strRef>
          </c:cat>
          <c:val>
            <c:numRef>
              <c:f>'Resultats globals generals'!$Y$22:$Y$23</c:f>
              <c:numCache>
                <c:formatCode>0.00%</c:formatCode>
                <c:ptCount val="2"/>
                <c:pt idx="0">
                  <c:v>0.12192982456140351</c:v>
                </c:pt>
                <c:pt idx="1">
                  <c:v>7.1052631578947367E-2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4-4EF0-9CDA-71FF54C42BCB}"/>
            </c:ext>
          </c:extLst>
        </c:ser>
        <c:ser>
          <c:idx val="2"/>
          <c:order val="2"/>
          <c:tx>
            <c:v>Roda de premsa</c:v>
          </c:tx>
          <c:invertIfNegative val="0"/>
          <c:cat>
            <c:strRef>
              <c:f>'Resultats globals generals'!$Y$39:$Z$39</c:f>
              <c:strCache>
                <c:ptCount val="2"/>
                <c:pt idx="0">
                  <c:v>Una font</c:v>
                </c:pt>
                <c:pt idx="1">
                  <c:v>Més d'una font</c:v>
                </c:pt>
              </c:strCache>
            </c:strRef>
          </c:cat>
          <c:val>
            <c:numRef>
              <c:f>'Resultats globals generals'!$Y$24:$Y$25</c:f>
              <c:numCache>
                <c:formatCode>0.00%</c:formatCode>
                <c:ptCount val="2"/>
                <c:pt idx="0">
                  <c:v>0.11228070175438597</c:v>
                </c:pt>
                <c:pt idx="1">
                  <c:v>7.1052631578947367E-2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4-4EF0-9CDA-71FF54C42BCB}"/>
            </c:ext>
          </c:extLst>
        </c:ser>
        <c:ser>
          <c:idx val="3"/>
          <c:order val="3"/>
          <c:tx>
            <c:v>Ple municipal</c:v>
          </c:tx>
          <c:invertIfNegative val="0"/>
          <c:cat>
            <c:strRef>
              <c:f>'Resultats globals generals'!$Y$39:$Z$39</c:f>
              <c:strCache>
                <c:ptCount val="2"/>
                <c:pt idx="0">
                  <c:v>Una font</c:v>
                </c:pt>
                <c:pt idx="1">
                  <c:v>Més d'una font</c:v>
                </c:pt>
              </c:strCache>
            </c:strRef>
          </c:cat>
          <c:val>
            <c:numRef>
              <c:f>'Resultats globals generals'!$Y$26:$Y$27</c:f>
              <c:numCache>
                <c:formatCode>0.00%</c:formatCode>
                <c:ptCount val="2"/>
                <c:pt idx="0">
                  <c:v>2.0175438596491228E-2</c:v>
                </c:pt>
                <c:pt idx="1">
                  <c:v>6.403508771929825E-2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64-4EF0-9CDA-71FF54C42BCB}"/>
            </c:ext>
          </c:extLst>
        </c:ser>
        <c:ser>
          <c:idx val="4"/>
          <c:order val="4"/>
          <c:tx>
            <c:v>Comunicat opoosició</c:v>
          </c:tx>
          <c:invertIfNegative val="0"/>
          <c:cat>
            <c:strRef>
              <c:f>'Resultats globals generals'!$Y$39:$Z$39</c:f>
              <c:strCache>
                <c:ptCount val="2"/>
                <c:pt idx="0">
                  <c:v>Una font</c:v>
                </c:pt>
                <c:pt idx="1">
                  <c:v>Més d'una font</c:v>
                </c:pt>
              </c:strCache>
            </c:strRef>
          </c:cat>
          <c:val>
            <c:numRef>
              <c:f>'Resultats globals generals'!$Y$30:$Y$31</c:f>
              <c:numCache>
                <c:formatCode>0.00%</c:formatCode>
                <c:ptCount val="2"/>
                <c:pt idx="0">
                  <c:v>5.3508771929824561E-2</c:v>
                </c:pt>
                <c:pt idx="1">
                  <c:v>7.0175438596491229E-3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64-4EF0-9CDA-71FF54C42BCB}"/>
            </c:ext>
          </c:extLst>
        </c:ser>
        <c:ser>
          <c:idx val="5"/>
          <c:order val="5"/>
          <c:tx>
            <c:v>Comunicat extern</c:v>
          </c:tx>
          <c:invertIfNegative val="0"/>
          <c:cat>
            <c:strRef>
              <c:f>'Resultats globals generals'!$Y$39:$Z$39</c:f>
              <c:strCache>
                <c:ptCount val="2"/>
                <c:pt idx="0">
                  <c:v>Una font</c:v>
                </c:pt>
                <c:pt idx="1">
                  <c:v>Més d'una font</c:v>
                </c:pt>
              </c:strCache>
            </c:strRef>
          </c:cat>
          <c:val>
            <c:numRef>
              <c:f>'Resultats globals generals'!$Y$32:$Y$33</c:f>
              <c:numCache>
                <c:formatCode>0.00%</c:formatCode>
                <c:ptCount val="2"/>
                <c:pt idx="0">
                  <c:v>4.8245614035087717E-2</c:v>
                </c:pt>
                <c:pt idx="1">
                  <c:v>1.4912280701754385E-2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64-4EF0-9CDA-71FF54C4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25448"/>
        <c:axId val="290918784"/>
      </c:barChart>
      <c:catAx>
        <c:axId val="290925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918784"/>
        <c:crosses val="autoZero"/>
        <c:auto val="1"/>
        <c:lblAlgn val="ctr"/>
        <c:lblOffset val="100"/>
        <c:noMultiLvlLbl val="0"/>
      </c:catAx>
      <c:valAx>
        <c:axId val="2909187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0925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Relació entre ciutat i origen de la informació</a:t>
            </a:r>
            <a:endParaRPr lang="ca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Relació entre ciutat i origen de la informació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'Resultats globals generals'!$F$20:$F$31</c:f>
              <c:strCache>
                <c:ptCount val="12"/>
                <c:pt idx="0">
                  <c:v>Girona informació de GCM</c:v>
                </c:pt>
                <c:pt idx="1">
                  <c:v>Girona altres</c:v>
                </c:pt>
                <c:pt idx="2">
                  <c:v>Salt  informació de GCM</c:v>
                </c:pt>
                <c:pt idx="3">
                  <c:v>Salt altres</c:v>
                </c:pt>
                <c:pt idx="4">
                  <c:v>Figueres informació de GCM</c:v>
                </c:pt>
                <c:pt idx="5">
                  <c:v>Figueres altres</c:v>
                </c:pt>
                <c:pt idx="6">
                  <c:v>Olot informació de GCM</c:v>
                </c:pt>
                <c:pt idx="7">
                  <c:v>Olot altres</c:v>
                </c:pt>
                <c:pt idx="8">
                  <c:v>Blanes  informació de GCM</c:v>
                </c:pt>
                <c:pt idx="9">
                  <c:v>Blanes altres</c:v>
                </c:pt>
                <c:pt idx="10">
                  <c:v>Lloret informació de GCM</c:v>
                </c:pt>
                <c:pt idx="11">
                  <c:v>Lloret altres</c:v>
                </c:pt>
              </c:strCache>
            </c:strRef>
          </c:cat>
          <c:val>
            <c:numRef>
              <c:f>'Resultats globals generals'!$H$20:$H$31</c:f>
              <c:numCache>
                <c:formatCode>0.00%</c:formatCode>
                <c:ptCount val="12"/>
                <c:pt idx="0">
                  <c:v>8.347978910369068E-2</c:v>
                </c:pt>
                <c:pt idx="1">
                  <c:v>0.3444639718804921</c:v>
                </c:pt>
                <c:pt idx="2">
                  <c:v>2.8998242530755711E-2</c:v>
                </c:pt>
                <c:pt idx="3">
                  <c:v>8.2601054481546574E-2</c:v>
                </c:pt>
                <c:pt idx="4">
                  <c:v>3.6028119507908608E-2</c:v>
                </c:pt>
                <c:pt idx="5">
                  <c:v>0.14762741652021089</c:v>
                </c:pt>
                <c:pt idx="6">
                  <c:v>2.9876977152899824E-2</c:v>
                </c:pt>
                <c:pt idx="7">
                  <c:v>0.10369068541300527</c:v>
                </c:pt>
                <c:pt idx="8">
                  <c:v>1.4938488576449912E-2</c:v>
                </c:pt>
                <c:pt idx="9">
                  <c:v>6.5905096660808432E-2</c:v>
                </c:pt>
                <c:pt idx="10">
                  <c:v>1.4059753954305799E-2</c:v>
                </c:pt>
                <c:pt idx="11">
                  <c:v>4.8330404217926184E-2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A-4882-A622-198265683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19176"/>
        <c:axId val="291549440"/>
      </c:barChart>
      <c:catAx>
        <c:axId val="29091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1549440"/>
        <c:crosses val="autoZero"/>
        <c:auto val="1"/>
        <c:lblAlgn val="ctr"/>
        <c:lblOffset val="100"/>
        <c:noMultiLvlLbl val="0"/>
      </c:catAx>
      <c:valAx>
        <c:axId val="29154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091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Comparativa entre</a:t>
            </a:r>
            <a:r>
              <a:rPr lang="en-US" baseline="0"/>
              <a:t> capçaleres de la relació entre ciutat i origen de la informació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El Punt</c:v>
          </c:tx>
          <c:invertIfNegative val="0"/>
          <c:cat>
            <c:strRef>
              <c:f>'Resultats globals El PUNT'!$B$20:$B$31</c:f>
              <c:strCache>
                <c:ptCount val="12"/>
                <c:pt idx="0">
                  <c:v>Girona una sola font</c:v>
                </c:pt>
                <c:pt idx="1">
                  <c:v>Girona més d'una font</c:v>
                </c:pt>
                <c:pt idx="2">
                  <c:v>Salt una sola font</c:v>
                </c:pt>
                <c:pt idx="3">
                  <c:v>Salt més d'una font</c:v>
                </c:pt>
                <c:pt idx="4">
                  <c:v>Figueres  una sola font</c:v>
                </c:pt>
                <c:pt idx="5">
                  <c:v>Figueres més d'una font</c:v>
                </c:pt>
                <c:pt idx="6">
                  <c:v>Olot una sola font</c:v>
                </c:pt>
                <c:pt idx="7">
                  <c:v>Olot més d'una font</c:v>
                </c:pt>
                <c:pt idx="8">
                  <c:v>Blanes una sola font</c:v>
                </c:pt>
                <c:pt idx="9">
                  <c:v>Blanes més d'una sola font</c:v>
                </c:pt>
                <c:pt idx="10">
                  <c:v>Lloret una sola font</c:v>
                </c:pt>
                <c:pt idx="11">
                  <c:v>Lloret més d'una sola font</c:v>
                </c:pt>
              </c:strCache>
            </c:strRef>
          </c:cat>
          <c:val>
            <c:numRef>
              <c:f>'Resultats globals El PUNT'!$D$20:$D$31</c:f>
              <c:numCache>
                <c:formatCode>0.00%</c:formatCode>
                <c:ptCount val="12"/>
                <c:pt idx="0">
                  <c:v>0.28368794326241137</c:v>
                </c:pt>
                <c:pt idx="1">
                  <c:v>0.13120567375886524</c:v>
                </c:pt>
                <c:pt idx="2">
                  <c:v>7.2695035460992902E-2</c:v>
                </c:pt>
                <c:pt idx="3">
                  <c:v>3.7234042553191488E-2</c:v>
                </c:pt>
                <c:pt idx="4">
                  <c:v>0.11170212765957446</c:v>
                </c:pt>
                <c:pt idx="5">
                  <c:v>8.6879432624113476E-2</c:v>
                </c:pt>
                <c:pt idx="6">
                  <c:v>9.7517730496453903E-2</c:v>
                </c:pt>
                <c:pt idx="7">
                  <c:v>4.0780141843971635E-2</c:v>
                </c:pt>
                <c:pt idx="8">
                  <c:v>3.3687943262411348E-2</c:v>
                </c:pt>
                <c:pt idx="9">
                  <c:v>3.5460992907801421E-2</c:v>
                </c:pt>
                <c:pt idx="10">
                  <c:v>4.6099290780141841E-2</c:v>
                </c:pt>
                <c:pt idx="11">
                  <c:v>2.3049645390070921E-2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0-4FCF-80B2-A3927A03F4F5}"/>
            </c:ext>
          </c:extLst>
        </c:ser>
        <c:ser>
          <c:idx val="1"/>
          <c:order val="1"/>
          <c:tx>
            <c:v>Diari de Girona</c:v>
          </c:tx>
          <c:invertIfNegative val="0"/>
          <c:val>
            <c:numRef>
              <c:f>'Resultats globals DdG'!$D$20:$D$31</c:f>
              <c:numCache>
                <c:formatCode>0.00%</c:formatCode>
                <c:ptCount val="12"/>
                <c:pt idx="0">
                  <c:v>0.3193717277486911</c:v>
                </c:pt>
                <c:pt idx="1">
                  <c:v>0.12041884816753927</c:v>
                </c:pt>
                <c:pt idx="2">
                  <c:v>7.1553228621291445E-2</c:v>
                </c:pt>
                <c:pt idx="3">
                  <c:v>4.1884816753926704E-2</c:v>
                </c:pt>
                <c:pt idx="4">
                  <c:v>0.12390924956369982</c:v>
                </c:pt>
                <c:pt idx="5">
                  <c:v>4.5375218150087257E-2</c:v>
                </c:pt>
                <c:pt idx="6">
                  <c:v>8.0279232111692841E-2</c:v>
                </c:pt>
                <c:pt idx="7">
                  <c:v>4.8865619546247817E-2</c:v>
                </c:pt>
                <c:pt idx="8">
                  <c:v>6.2827225130890049E-2</c:v>
                </c:pt>
                <c:pt idx="9">
                  <c:v>2.9668411867364748E-2</c:v>
                </c:pt>
                <c:pt idx="10">
                  <c:v>3.6649214659685861E-2</c:v>
                </c:pt>
                <c:pt idx="11">
                  <c:v>1.9197207678883072E-2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0-4FCF-80B2-A3927A03F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44344"/>
        <c:axId val="291549832"/>
      </c:barChart>
      <c:catAx>
        <c:axId val="29154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549832"/>
        <c:crosses val="autoZero"/>
        <c:auto val="1"/>
        <c:lblAlgn val="ctr"/>
        <c:lblOffset val="100"/>
        <c:noMultiLvlLbl val="0"/>
      </c:catAx>
      <c:valAx>
        <c:axId val="2915498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544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Relació</a:t>
            </a:r>
            <a:r>
              <a:rPr lang="ca-ES" baseline="0"/>
              <a:t> entre ciutat i flux de la informació</a:t>
            </a:r>
            <a:endParaRPr lang="ca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('Resultats globals generals'!$J$20,'Resultats globals generals'!$J$21,'Resultats globals generals'!$J$23,'Resultats globals generals'!$J$24,'Resultats globals generals'!$J$26,'Resultats globals generals'!$J$27,'Resultats globals generals'!$J$29,'Resultats globals generals'!$J$30,'Resultats globals generals'!$J$32,'Resultats globals generals'!$J$33,'Resultats globals generals'!$J$35,'Resultats globals generals'!$J$36)</c:f>
              <c:strCache>
                <c:ptCount val="12"/>
                <c:pt idx="0">
                  <c:v>Girona l'ajuntament genera la informació</c:v>
                </c:pt>
                <c:pt idx="1">
                  <c:v>Girona l'ajuntament respon a informació anterior</c:v>
                </c:pt>
                <c:pt idx="2">
                  <c:v>Salt l'ajuntament genera la informació</c:v>
                </c:pt>
                <c:pt idx="3">
                  <c:v>Salt l'ajuntament respon a informació anterior</c:v>
                </c:pt>
                <c:pt idx="4">
                  <c:v>Figueres l'ajuntament genera la informació</c:v>
                </c:pt>
                <c:pt idx="5">
                  <c:v>Figueres l'ajuntament respon a informació anterior</c:v>
                </c:pt>
                <c:pt idx="6">
                  <c:v>Olot l'ajuntament genera la informació</c:v>
                </c:pt>
                <c:pt idx="7">
                  <c:v>Olot l'ajuntament respon a informació anterior</c:v>
                </c:pt>
                <c:pt idx="8">
                  <c:v>Blanes l'ajuntament genera la informació</c:v>
                </c:pt>
                <c:pt idx="9">
                  <c:v>Blanes l'ajuntament respon a informació anterior</c:v>
                </c:pt>
                <c:pt idx="10">
                  <c:v>Lloret l'ajuntament genera la informació</c:v>
                </c:pt>
                <c:pt idx="11">
                  <c:v>Lloret l'ajuntament respon a informació anterior</c:v>
                </c:pt>
              </c:strCache>
            </c:strRef>
          </c:cat>
          <c:val>
            <c:numRef>
              <c:f>('Resultats globals generals'!$L$20,'Resultats globals generals'!$L$21,'Resultats globals generals'!$L$23,'Resultats globals generals'!$L$24,'Resultats globals generals'!$L$26,'Resultats globals generals'!$L$27,'Resultats globals generals'!$L$29,'Resultats globals generals'!$L$30,'Resultats globals generals'!$L$32,'Resultats globals generals'!$L$33,'Resultats globals generals'!$L$35,'Resultats globals generals'!$L$36)</c:f>
              <c:numCache>
                <c:formatCode>0.00%</c:formatCode>
                <c:ptCount val="12"/>
                <c:pt idx="0">
                  <c:v>0.22887323943661972</c:v>
                </c:pt>
                <c:pt idx="1">
                  <c:v>6.1619718309859156E-2</c:v>
                </c:pt>
                <c:pt idx="2">
                  <c:v>6.0739436619718312E-2</c:v>
                </c:pt>
                <c:pt idx="3">
                  <c:v>2.2007042253521125E-2</c:v>
                </c:pt>
                <c:pt idx="4">
                  <c:v>9.595070422535211E-2</c:v>
                </c:pt>
                <c:pt idx="5">
                  <c:v>2.2007042253521125E-2</c:v>
                </c:pt>
                <c:pt idx="6">
                  <c:v>7.9225352112676062E-2</c:v>
                </c:pt>
                <c:pt idx="7">
                  <c:v>2.464788732394366E-2</c:v>
                </c:pt>
                <c:pt idx="8">
                  <c:v>3.9612676056338031E-2</c:v>
                </c:pt>
                <c:pt idx="9">
                  <c:v>1.3204225352112676E-2</c:v>
                </c:pt>
                <c:pt idx="10">
                  <c:v>4.2253521126760563E-2</c:v>
                </c:pt>
                <c:pt idx="11">
                  <c:v>7.9225352112676055E-3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6-4DAE-BF2F-253ED6E99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48656"/>
        <c:axId val="291545128"/>
      </c:barChart>
      <c:catAx>
        <c:axId val="29154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545128"/>
        <c:crosses val="autoZero"/>
        <c:auto val="1"/>
        <c:lblAlgn val="ctr"/>
        <c:lblOffset val="100"/>
        <c:noMultiLvlLbl val="0"/>
      </c:catAx>
      <c:valAx>
        <c:axId val="2915451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54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Comparativa entre capçaleres de la relació entre ciutat i flux informatiu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06007347109852"/>
          <c:y val="0.12936203920455888"/>
          <c:w val="0.73734051477571871"/>
          <c:h val="0.43892128348821263"/>
        </c:manualLayout>
      </c:layout>
      <c:barChart>
        <c:barDir val="col"/>
        <c:grouping val="clustered"/>
        <c:varyColors val="0"/>
        <c:ser>
          <c:idx val="0"/>
          <c:order val="0"/>
          <c:tx>
            <c:v>El Punt</c:v>
          </c:tx>
          <c:invertIfNegative val="0"/>
          <c:cat>
            <c:strRef>
              <c:f>('Resultats globals El PUNT'!$J$20,'Resultats globals El PUNT'!$J$21,'Resultats globals El PUNT'!$J$23,'Resultats globals El PUNT'!$J$24,'Resultats globals El PUNT'!$J$26,'Resultats globals El PUNT'!$J$27,'Resultats globals El PUNT'!$J$29,'Resultats globals El PUNT'!$J$30,'Resultats globals El PUNT'!$J$32,'Resultats globals El PUNT'!$J$33,'Resultats globals El PUNT'!$J$35,'Resultats globals El PUNT'!$J$36)</c:f>
              <c:strCache>
                <c:ptCount val="12"/>
                <c:pt idx="0">
                  <c:v>Girona l'ajuntament genera la informació</c:v>
                </c:pt>
                <c:pt idx="1">
                  <c:v>Girona l'ajuntament respon a informació anterior</c:v>
                </c:pt>
                <c:pt idx="2">
                  <c:v>Salt l'ajuntament genera la informació</c:v>
                </c:pt>
                <c:pt idx="3">
                  <c:v>Salt l'ajuntament respon a informació anterior</c:v>
                </c:pt>
                <c:pt idx="4">
                  <c:v>Figueres l'ajuntament genera la informació</c:v>
                </c:pt>
                <c:pt idx="5">
                  <c:v>Figueres l'ajuntament respon a informació anterior</c:v>
                </c:pt>
                <c:pt idx="6">
                  <c:v>Olot l'ajuntament genera la informació</c:v>
                </c:pt>
                <c:pt idx="7">
                  <c:v>Olot l'ajuntament respon a informació anterior</c:v>
                </c:pt>
                <c:pt idx="8">
                  <c:v>Blanes l'ajuntament genera la informació</c:v>
                </c:pt>
                <c:pt idx="9">
                  <c:v>Blanes l'ajuntament respon a informació anterior</c:v>
                </c:pt>
                <c:pt idx="10">
                  <c:v>Lloret l'ajuntament genera la informació</c:v>
                </c:pt>
                <c:pt idx="11">
                  <c:v>Lloret l'ajuntament respon a informació anterior</c:v>
                </c:pt>
              </c:strCache>
            </c:strRef>
          </c:cat>
          <c:val>
            <c:numRef>
              <c:f>('Resultats globals El PUNT'!$L$20,'Resultats globals El PUNT'!$L$21,'Resultats globals El PUNT'!$L$23,'Resultats globals El PUNT'!$L$24,'Resultats globals El PUNT'!$L$26,'Resultats globals El PUNT'!$L$27,'Resultats globals El PUNT'!$L$29,'Resultats globals El PUNT'!$L$30,'Resultats globals El PUNT'!$L$32,'Resultats globals El PUNT'!$L$33,'Resultats globals El PUNT'!$L$35,'Resultats globals El PUNT'!$L$36)</c:f>
              <c:numCache>
                <c:formatCode>0.00%</c:formatCode>
                <c:ptCount val="12"/>
                <c:pt idx="0">
                  <c:v>0.22163120567375885</c:v>
                </c:pt>
                <c:pt idx="1">
                  <c:v>6.2056737588652482E-2</c:v>
                </c:pt>
                <c:pt idx="2">
                  <c:v>6.9148936170212769E-2</c:v>
                </c:pt>
                <c:pt idx="3">
                  <c:v>1.2411347517730497E-2</c:v>
                </c:pt>
                <c:pt idx="4">
                  <c:v>0.10638297872340426</c:v>
                </c:pt>
                <c:pt idx="5">
                  <c:v>2.3049645390070921E-2</c:v>
                </c:pt>
                <c:pt idx="6">
                  <c:v>8.3333333333333329E-2</c:v>
                </c:pt>
                <c:pt idx="7">
                  <c:v>2.1276595744680851E-2</c:v>
                </c:pt>
                <c:pt idx="8">
                  <c:v>3.1914893617021274E-2</c:v>
                </c:pt>
                <c:pt idx="9">
                  <c:v>1.4184397163120567E-2</c:v>
                </c:pt>
                <c:pt idx="10">
                  <c:v>4.6099290780141841E-2</c:v>
                </c:pt>
                <c:pt idx="11">
                  <c:v>1.2411347517730497E-2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C-40BB-9FE6-DE4FAB500F7A}"/>
            </c:ext>
          </c:extLst>
        </c:ser>
        <c:ser>
          <c:idx val="1"/>
          <c:order val="1"/>
          <c:tx>
            <c:v>Diari de Girona</c:v>
          </c:tx>
          <c:invertIfNegative val="0"/>
          <c:val>
            <c:numRef>
              <c:f>('Resultats globals DdG'!$L$20,'Resultats globals DdG'!$L$21,'Resultats globals DdG'!$L$23,'Resultats globals DdG'!$L$24,'Resultats globals DdG'!$L$26,'Resultats globals DdG'!$L$27,'Resultats globals DdG'!$L$29,'Resultats globals DdG'!$L$30,'Resultats globals DdG'!$L$32,'Resultats globals DdG'!$L$33,'Resultats globals DdG'!$L$35,'Resultats globals DdG'!$L$36)</c:f>
              <c:numCache>
                <c:formatCode>0.00%</c:formatCode>
                <c:ptCount val="12"/>
                <c:pt idx="0">
                  <c:v>0.23601398601398602</c:v>
                </c:pt>
                <c:pt idx="1">
                  <c:v>6.1188811188811192E-2</c:v>
                </c:pt>
                <c:pt idx="2">
                  <c:v>5.2447552447552448E-2</c:v>
                </c:pt>
                <c:pt idx="3">
                  <c:v>3.1468531468531472E-2</c:v>
                </c:pt>
                <c:pt idx="4">
                  <c:v>8.5664335664335664E-2</c:v>
                </c:pt>
                <c:pt idx="5">
                  <c:v>2.097902097902098E-2</c:v>
                </c:pt>
                <c:pt idx="6">
                  <c:v>7.5174825174825169E-2</c:v>
                </c:pt>
                <c:pt idx="7">
                  <c:v>2.7972027972027972E-2</c:v>
                </c:pt>
                <c:pt idx="8">
                  <c:v>4.72027972027972E-2</c:v>
                </c:pt>
                <c:pt idx="9">
                  <c:v>1.2237762237762238E-2</c:v>
                </c:pt>
                <c:pt idx="10">
                  <c:v>3.8461538461538464E-2</c:v>
                </c:pt>
                <c:pt idx="11">
                  <c:v>3.4965034965034965E-3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C-40BB-9FE6-DE4FAB50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46304"/>
        <c:axId val="291543168"/>
      </c:barChart>
      <c:catAx>
        <c:axId val="29154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543168"/>
        <c:crosses val="autoZero"/>
        <c:auto val="1"/>
        <c:lblAlgn val="ctr"/>
        <c:lblOffset val="100"/>
        <c:noMultiLvlLbl val="0"/>
      </c:catAx>
      <c:valAx>
        <c:axId val="291543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546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Evolució de la direcció del flux de la informació a Girona a El Punt</a:t>
            </a:r>
            <a:endParaRPr lang="ca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Ajuntament genera informació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9525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L$23,Tendències!$L$99,Tendències!$L$176,Tendències!$L$252,Tendències!$L$326,Tendències!$L$402,Tendències!$L$478,Tendències!$L$555,Tendències!$L$631,Tendències!$L$707,Tendències!$L$783,Tendències!$L$859,Tendències!$L$935,Tendències!$L$1011,Tendències!$L$1086,Tendències!$L$1162,Tendències!$L$1238,Tendències!$L$1314,Tendències!$L$1390,Tendències!$L$1466,Tendències!$L$1542)</c:f>
              <c:numCache>
                <c:formatCode>0.00%</c:formatCode>
                <c:ptCount val="21"/>
                <c:pt idx="0">
                  <c:v>0.14285714285714285</c:v>
                </c:pt>
                <c:pt idx="1">
                  <c:v>0.25925925925925924</c:v>
                </c:pt>
                <c:pt idx="2">
                  <c:v>7.6923076923076927E-2</c:v>
                </c:pt>
                <c:pt idx="3">
                  <c:v>0.19230769230769232</c:v>
                </c:pt>
                <c:pt idx="4">
                  <c:v>0.18518518518518517</c:v>
                </c:pt>
                <c:pt idx="5">
                  <c:v>0.18518518518518517</c:v>
                </c:pt>
                <c:pt idx="6">
                  <c:v>0.21428571428571427</c:v>
                </c:pt>
                <c:pt idx="7">
                  <c:v>0.21428571428571427</c:v>
                </c:pt>
                <c:pt idx="8">
                  <c:v>0.22222222222222221</c:v>
                </c:pt>
                <c:pt idx="9">
                  <c:v>0.14285714285714285</c:v>
                </c:pt>
                <c:pt idx="10">
                  <c:v>0.32142857142857145</c:v>
                </c:pt>
                <c:pt idx="11">
                  <c:v>0.14285714285714285</c:v>
                </c:pt>
                <c:pt idx="12">
                  <c:v>0.29629629629629628</c:v>
                </c:pt>
                <c:pt idx="13">
                  <c:v>0.21428571428571427</c:v>
                </c:pt>
                <c:pt idx="14">
                  <c:v>0.21428571428571427</c:v>
                </c:pt>
                <c:pt idx="15">
                  <c:v>0.33333333333333331</c:v>
                </c:pt>
                <c:pt idx="16">
                  <c:v>0.20833333333333334</c:v>
                </c:pt>
                <c:pt idx="17">
                  <c:v>0.32</c:v>
                </c:pt>
                <c:pt idx="18">
                  <c:v>0.33333333333333331</c:v>
                </c:pt>
                <c:pt idx="19">
                  <c:v>0.30434782608695654</c:v>
                </c:pt>
                <c:pt idx="20">
                  <c:v>0.14814814814814814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6-4AB7-BBFF-2F2B7E01A93E}"/>
            </c:ext>
          </c:extLst>
        </c:ser>
        <c:ser>
          <c:idx val="1"/>
          <c:order val="1"/>
          <c:tx>
            <c:v>ajuntament respon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9525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L$24,Tendències!$L$100,Tendències!$L$177,Tendències!$L$253,Tendències!$L$327,Tendències!$L$403,Tendències!$L$479,Tendències!$L$556,Tendències!$L$632,Tendències!$L$708,Tendències!$L$784,Tendències!$L$860,Tendències!$L$936,Tendències!$L$1012,Tendències!$L$1087,Tendències!$L$1163,Tendències!$L$1239,Tendències!$L$1315,Tendències!$L$1391,Tendències!$L$1467,Tendències!$L$1543)</c:f>
              <c:numCache>
                <c:formatCode>0.00%</c:formatCode>
                <c:ptCount val="21"/>
                <c:pt idx="0">
                  <c:v>7.1428571428571425E-2</c:v>
                </c:pt>
                <c:pt idx="1">
                  <c:v>3.7037037037037035E-2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3.7037037037037035E-2</c:v>
                </c:pt>
                <c:pt idx="5">
                  <c:v>0.14814814814814814</c:v>
                </c:pt>
                <c:pt idx="6">
                  <c:v>0.14285714285714285</c:v>
                </c:pt>
                <c:pt idx="7">
                  <c:v>3.5714285714285712E-2</c:v>
                </c:pt>
                <c:pt idx="8">
                  <c:v>0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3.7037037037037035E-2</c:v>
                </c:pt>
                <c:pt idx="16">
                  <c:v>0.125</c:v>
                </c:pt>
                <c:pt idx="17">
                  <c:v>0.04</c:v>
                </c:pt>
                <c:pt idx="18">
                  <c:v>0</c:v>
                </c:pt>
                <c:pt idx="19">
                  <c:v>4.3478260869565216E-2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6-4AB7-BBFF-2F2B7E01A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548264"/>
        <c:axId val="291549048"/>
      </c:lineChart>
      <c:catAx>
        <c:axId val="29154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1549048"/>
        <c:crosses val="autoZero"/>
        <c:auto val="1"/>
        <c:lblAlgn val="ctr"/>
        <c:lblOffset val="100"/>
        <c:noMultiLvlLbl val="0"/>
      </c:catAx>
      <c:valAx>
        <c:axId val="29154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1548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800" b="1" i="0" baseline="0">
                <a:effectLst/>
              </a:rPr>
              <a:t>Evolució de la direcció del flux de la informació a Girona al DdG</a:t>
            </a:r>
            <a:endParaRPr lang="ca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Ajuntament genera informació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9525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L$1622,Tendències!$L$1698,Tendències!$L$1774,Tendències!$L$1850,Tendències!$L$1926,Tendències!$L$2002,Tendències!$L$2078,Tendències!$L$2154,Tendències!$L$2230,Tendències!$L$2306,Tendències!$L$2382,Tendències!$L$2458,Tendències!$L$2534,Tendències!$L$2610,Tendències!$L$2686,Tendències!$L$2762,Tendències!$L$2838,Tendències!$L$2914,Tendències!$L$2990,Tendències!$L$3066,Tendències!$L$3142)</c:f>
              <c:numCache>
                <c:formatCode>0.00%</c:formatCode>
                <c:ptCount val="21"/>
                <c:pt idx="0">
                  <c:v>0.32142857142857145</c:v>
                </c:pt>
                <c:pt idx="1">
                  <c:v>0.39285714285714285</c:v>
                </c:pt>
                <c:pt idx="2">
                  <c:v>0.23076923076923078</c:v>
                </c:pt>
                <c:pt idx="3">
                  <c:v>0.37037037037037035</c:v>
                </c:pt>
                <c:pt idx="4">
                  <c:v>0.28000000000000003</c:v>
                </c:pt>
                <c:pt idx="5">
                  <c:v>0.21428571428571427</c:v>
                </c:pt>
                <c:pt idx="6">
                  <c:v>0.14285714285714285</c:v>
                </c:pt>
                <c:pt idx="7">
                  <c:v>0.14814814814814814</c:v>
                </c:pt>
                <c:pt idx="8">
                  <c:v>0.39285714285714285</c:v>
                </c:pt>
                <c:pt idx="9">
                  <c:v>0.2857142857142857</c:v>
                </c:pt>
                <c:pt idx="10">
                  <c:v>0.10714285714285714</c:v>
                </c:pt>
                <c:pt idx="11">
                  <c:v>7.1428571428571425E-2</c:v>
                </c:pt>
                <c:pt idx="12">
                  <c:v>0.14285714285714285</c:v>
                </c:pt>
                <c:pt idx="13">
                  <c:v>0.18518518518518517</c:v>
                </c:pt>
                <c:pt idx="14">
                  <c:v>0.16</c:v>
                </c:pt>
                <c:pt idx="15">
                  <c:v>0.25</c:v>
                </c:pt>
                <c:pt idx="16">
                  <c:v>0.25925925925925924</c:v>
                </c:pt>
                <c:pt idx="17">
                  <c:v>0.34615384615384615</c:v>
                </c:pt>
                <c:pt idx="18">
                  <c:v>0.25925925925925924</c:v>
                </c:pt>
                <c:pt idx="19">
                  <c:v>0.17857142857142858</c:v>
                </c:pt>
                <c:pt idx="20">
                  <c:v>0.22222222222222221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F-45ED-8A11-12C724FE10DF}"/>
            </c:ext>
          </c:extLst>
        </c:ser>
        <c:ser>
          <c:idx val="1"/>
          <c:order val="1"/>
          <c:tx>
            <c:v>Ajuntament respon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9525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L$1623,Tendències!$L$1699,Tendències!$L$1775,Tendències!$L$1851,Tendències!$L$1927,Tendències!$L$2003,Tendències!$L$2079,Tendències!$L$2155,Tendències!$L$2231,Tendències!$L$2307,Tendències!$L$2383,Tendències!$L$2459,Tendències!$L$2535,Tendències!$L$2611,Tendències!$L$2687,Tendències!$L$2763,Tendències!$L$2839,Tendències!$L$2915,Tendències!$L$2991,Tendències!$L$3067,Tendències!$L$3143)</c:f>
              <c:numCache>
                <c:formatCode>0.00%</c:formatCode>
                <c:ptCount val="21"/>
                <c:pt idx="0">
                  <c:v>0</c:v>
                </c:pt>
                <c:pt idx="1">
                  <c:v>0.10714285714285714</c:v>
                </c:pt>
                <c:pt idx="2">
                  <c:v>0.15384615384615385</c:v>
                </c:pt>
                <c:pt idx="3">
                  <c:v>7.407407407407407E-2</c:v>
                </c:pt>
                <c:pt idx="4">
                  <c:v>0.08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0.18518518518518517</c:v>
                </c:pt>
                <c:pt idx="8">
                  <c:v>3.5714285714285712E-2</c:v>
                </c:pt>
                <c:pt idx="9">
                  <c:v>7.1428571428571425E-2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0.1111111111111111</c:v>
                </c:pt>
                <c:pt idx="14">
                  <c:v>0.04</c:v>
                </c:pt>
                <c:pt idx="15">
                  <c:v>7.1428571428571425E-2</c:v>
                </c:pt>
                <c:pt idx="16">
                  <c:v>3.7037037037037035E-2</c:v>
                </c:pt>
                <c:pt idx="17">
                  <c:v>3.8461538461538464E-2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F-45ED-8A11-12C724FE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543952"/>
        <c:axId val="291544736"/>
      </c:lineChart>
      <c:catAx>
        <c:axId val="2915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1544736"/>
        <c:crosses val="autoZero"/>
        <c:auto val="1"/>
        <c:lblAlgn val="ctr"/>
        <c:lblOffset val="100"/>
        <c:noMultiLvlLbl val="0"/>
      </c:catAx>
      <c:valAx>
        <c:axId val="2915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154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</a:t>
            </a:r>
            <a:r>
              <a:rPr lang="ca-ES" baseline="0"/>
              <a:t> la direcció del dlux informatiu a </a:t>
            </a:r>
            <a:r>
              <a:rPr lang="ca-ES" i="1" baseline="0"/>
              <a:t>El Punt</a:t>
            </a:r>
            <a:r>
              <a:rPr lang="ca-ES" i="0" baseline="0"/>
              <a:t> a Figueres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Ajuntament genera informació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L$29,Tendències!$L$105,Tendències!$L$182,Tendències!$L$258,Tendències!$L$332,Tendències!$L$408,Tendències!$L$484,Tendències!$L$561,Tendències!$L$637,Tendències!$L$713,Tendències!$L$789,Tendències!$L$865,Tendències!$L$941,Tendències!$L$1017,Tendències!$L$1092,Tendències!$L$1168,Tendències!$L$1244,Tendències!$L$1320,Tendències!$L$1396,Tendències!$L$1472,Tendències!$L$1548)</c:f>
              <c:numCache>
                <c:formatCode>0.00%</c:formatCode>
                <c:ptCount val="21"/>
                <c:pt idx="0">
                  <c:v>7.1428571428571425E-2</c:v>
                </c:pt>
                <c:pt idx="1">
                  <c:v>7.407407407407407E-2</c:v>
                </c:pt>
                <c:pt idx="2">
                  <c:v>0.11538461538461539</c:v>
                </c:pt>
                <c:pt idx="3">
                  <c:v>3.8461538461538464E-2</c:v>
                </c:pt>
                <c:pt idx="4">
                  <c:v>0.18518518518518517</c:v>
                </c:pt>
                <c:pt idx="5">
                  <c:v>0.1111111111111111</c:v>
                </c:pt>
                <c:pt idx="6">
                  <c:v>7.1428571428571425E-2</c:v>
                </c:pt>
                <c:pt idx="7">
                  <c:v>0.10714285714285714</c:v>
                </c:pt>
                <c:pt idx="8">
                  <c:v>0.1111111111111111</c:v>
                </c:pt>
                <c:pt idx="9">
                  <c:v>0.17857142857142858</c:v>
                </c:pt>
                <c:pt idx="10">
                  <c:v>0.14285714285714285</c:v>
                </c:pt>
                <c:pt idx="11">
                  <c:v>0.10714285714285714</c:v>
                </c:pt>
                <c:pt idx="12">
                  <c:v>0</c:v>
                </c:pt>
                <c:pt idx="13">
                  <c:v>3.5714285714285712E-2</c:v>
                </c:pt>
                <c:pt idx="14">
                  <c:v>0.10714285714285714</c:v>
                </c:pt>
                <c:pt idx="15">
                  <c:v>0.1111111111111111</c:v>
                </c:pt>
                <c:pt idx="16">
                  <c:v>0.125</c:v>
                </c:pt>
                <c:pt idx="17">
                  <c:v>0.16</c:v>
                </c:pt>
                <c:pt idx="18">
                  <c:v>3.7037037037037035E-2</c:v>
                </c:pt>
                <c:pt idx="19">
                  <c:v>0.13043478260869565</c:v>
                </c:pt>
                <c:pt idx="20">
                  <c:v>0.22222222222222221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C-40D4-AB29-667363E78C9C}"/>
            </c:ext>
          </c:extLst>
        </c:ser>
        <c:ser>
          <c:idx val="1"/>
          <c:order val="1"/>
          <c:tx>
            <c:v>Ajuntament respon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L$30,Tendències!$L$106,Tendències!$L$183,Tendències!$L$259,Tendències!$L$333,Tendències!$L$409,Tendències!$L$485,Tendències!$L$562,Tendències!$L$638,Tendències!$L$714,Tendències!$L$790,Tendències!$L$866,Tendències!$L$942,Tendències!$L$1018,Tendències!$L$1093,Tendències!$L$1169,Tendències!$L$1245,Tendències!$L$1321,Tendències!$L$1397,Tendències!$L$1473,Tendències!$L$1549)</c:f>
              <c:numCache>
                <c:formatCode>0.00%</c:formatCode>
                <c:ptCount val="21"/>
                <c:pt idx="0">
                  <c:v>0</c:v>
                </c:pt>
                <c:pt idx="1">
                  <c:v>7.407407407407407E-2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  <c:pt idx="6">
                  <c:v>0</c:v>
                </c:pt>
                <c:pt idx="7">
                  <c:v>3.5714285714285712E-2</c:v>
                </c:pt>
                <c:pt idx="8">
                  <c:v>0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3.5714285714285712E-2</c:v>
                </c:pt>
                <c:pt idx="15">
                  <c:v>3.7037037037037035E-2</c:v>
                </c:pt>
                <c:pt idx="16">
                  <c:v>4.1666666666666664E-2</c:v>
                </c:pt>
                <c:pt idx="17">
                  <c:v>0.04</c:v>
                </c:pt>
                <c:pt idx="18">
                  <c:v>0</c:v>
                </c:pt>
                <c:pt idx="19">
                  <c:v>4.3478260869565216E-2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C-40D4-AB29-667363E7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545912"/>
        <c:axId val="291546696"/>
      </c:lineChart>
      <c:catAx>
        <c:axId val="29154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546696"/>
        <c:crosses val="autoZero"/>
        <c:auto val="1"/>
        <c:lblAlgn val="ctr"/>
        <c:lblOffset val="100"/>
        <c:noMultiLvlLbl val="0"/>
      </c:catAx>
      <c:valAx>
        <c:axId val="2915466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545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de la direcció del flux informaciu al </a:t>
            </a:r>
            <a:r>
              <a:rPr lang="ca-ES" i="1" baseline="0"/>
              <a:t>DdG</a:t>
            </a:r>
            <a:r>
              <a:rPr lang="ca-ES" i="0" baseline="0"/>
              <a:t> a Figueres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Ajuntament genera informació</c:v>
          </c:tx>
          <c:marker>
            <c:symbol val="none"/>
          </c:marker>
          <c:trendline>
            <c:spPr>
              <a:ln w="254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L$1628,Tendències!$L$1704,Tendències!$L$1780,Tendències!$L$1856,Tendències!$L$1932,Tendències!$L$2008,Tendències!$L$2084,Tendències!$L$2160,Tendències!$L$2236,Tendències!$L$2312,Tendències!$L$2388,Tendències!$L$2464,Tendències!$L$2540,Tendències!$L$2616,Tendències!$L$2692,Tendències!$L$2768,Tendències!$L$2844,Tendències!$L$2920,Tendències!$L$2996,Tendències!$L$3072,Tendències!$L$3148)</c:f>
              <c:numCache>
                <c:formatCode>0.00%</c:formatCode>
                <c:ptCount val="21"/>
                <c:pt idx="0">
                  <c:v>3.5714285714285712E-2</c:v>
                </c:pt>
                <c:pt idx="1">
                  <c:v>7.1428571428571425E-2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0.04</c:v>
                </c:pt>
                <c:pt idx="5">
                  <c:v>3.5714285714285712E-2</c:v>
                </c:pt>
                <c:pt idx="6">
                  <c:v>7.1428571428571425E-2</c:v>
                </c:pt>
                <c:pt idx="7">
                  <c:v>7.407407407407407E-2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0.17857142857142858</c:v>
                </c:pt>
                <c:pt idx="12">
                  <c:v>3.5714285714285712E-2</c:v>
                </c:pt>
                <c:pt idx="13">
                  <c:v>0.1111111111111111</c:v>
                </c:pt>
                <c:pt idx="14">
                  <c:v>0.16</c:v>
                </c:pt>
                <c:pt idx="15">
                  <c:v>7.1428571428571425E-2</c:v>
                </c:pt>
                <c:pt idx="16">
                  <c:v>0.14814814814814814</c:v>
                </c:pt>
                <c:pt idx="17">
                  <c:v>7.6923076923076927E-2</c:v>
                </c:pt>
                <c:pt idx="18">
                  <c:v>0.1111111111111111</c:v>
                </c:pt>
                <c:pt idx="19">
                  <c:v>0.10714285714285714</c:v>
                </c:pt>
                <c:pt idx="20">
                  <c:v>0.25925925925925924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F-498A-B95B-E8A678A62402}"/>
            </c:ext>
          </c:extLst>
        </c:ser>
        <c:ser>
          <c:idx val="1"/>
          <c:order val="1"/>
          <c:tx>
            <c:v>Ajuntament respon</c:v>
          </c:tx>
          <c:marker>
            <c:symbol val="none"/>
          </c:marker>
          <c:trendline>
            <c:spPr>
              <a:ln w="381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L$1629,Tendències!$L$1705,Tendències!$L$1781,Tendències!$L$1857,Tendències!$L$1933,Tendències!$L$2009,Tendències!$L$2085,Tendències!$L$2161,Tendències!$L$2237,Tendències!$L$2313,Tendències!$L$2389,Tendències!$L$2465,Tendències!$L$2541,Tendències!$L$2617,Tendències!$L$2693,Tendències!$L$2769,Tendències!$L$2845,Tendències!$L$2921,Tendències!$L$2997,Tendències!$L$3073,Tendències!$L$3149)</c:f>
              <c:numCache>
                <c:formatCode>0.00%</c:formatCode>
                <c:ptCount val="21"/>
                <c:pt idx="0">
                  <c:v>0</c:v>
                </c:pt>
                <c:pt idx="1">
                  <c:v>7.1428571428571425E-2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3.5714285714285712E-2</c:v>
                </c:pt>
                <c:pt idx="12">
                  <c:v>0</c:v>
                </c:pt>
                <c:pt idx="13">
                  <c:v>0</c:v>
                </c:pt>
                <c:pt idx="14">
                  <c:v>0.08</c:v>
                </c:pt>
                <c:pt idx="15">
                  <c:v>3.5714285714285712E-2</c:v>
                </c:pt>
                <c:pt idx="16">
                  <c:v>3.7037037037037035E-2</c:v>
                </c:pt>
                <c:pt idx="17">
                  <c:v>0</c:v>
                </c:pt>
                <c:pt idx="18">
                  <c:v>0</c:v>
                </c:pt>
                <c:pt idx="19">
                  <c:v>3.5714285714285712E-2</c:v>
                </c:pt>
                <c:pt idx="20">
                  <c:v>3.7037037037037035E-2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F-498A-B95B-E8A678A6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987176"/>
        <c:axId val="291987568"/>
      </c:lineChart>
      <c:catAx>
        <c:axId val="29198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987568"/>
        <c:crosses val="autoZero"/>
        <c:auto val="1"/>
        <c:lblAlgn val="ctr"/>
        <c:lblOffset val="100"/>
        <c:noMultiLvlLbl val="0"/>
      </c:catAx>
      <c:valAx>
        <c:axId val="291987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987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proporcionalitat de la informació a </a:t>
            </a:r>
            <a:r>
              <a:rPr lang="ca-ES" i="1" baseline="0"/>
              <a:t>El Punt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Més fonts municipals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F$8,Tendències!$AF$84,Tendències!$AF$161,Tendències!$AF$237,Tendències!$AF$311,Tendències!$AF$387,Tendències!$AF$463,Tendències!$AF$540,Tendències!$AF$616,Tendències!$AF$692,Tendències!$AF$768,Tendències!$AF$844,Tendències!$AF$920,Tendències!$AF$996,Tendències!$AF$1071,Tendències!$AF$1147,Tendències!$AF$1223,Tendències!$AF$1299,Tendències!$AF$1375,Tendències!$AF$1451,Tendències!$AF$1527)</c:f>
              <c:numCache>
                <c:formatCode>0.00%</c:formatCode>
                <c:ptCount val="21"/>
                <c:pt idx="0">
                  <c:v>0.2857142857142857</c:v>
                </c:pt>
                <c:pt idx="1">
                  <c:v>0.10714285714285714</c:v>
                </c:pt>
                <c:pt idx="2">
                  <c:v>0.19230769230769232</c:v>
                </c:pt>
                <c:pt idx="3">
                  <c:v>0.15384615384615385</c:v>
                </c:pt>
                <c:pt idx="4">
                  <c:v>0.22222222222222221</c:v>
                </c:pt>
                <c:pt idx="5">
                  <c:v>0.18518518518518517</c:v>
                </c:pt>
                <c:pt idx="6">
                  <c:v>7.1428571428571425E-2</c:v>
                </c:pt>
                <c:pt idx="7">
                  <c:v>0.17857142857142858</c:v>
                </c:pt>
                <c:pt idx="8">
                  <c:v>0.25925925925925924</c:v>
                </c:pt>
                <c:pt idx="9">
                  <c:v>0.21428571428571427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0.14814814814814814</c:v>
                </c:pt>
                <c:pt idx="13">
                  <c:v>0.10714285714285714</c:v>
                </c:pt>
                <c:pt idx="14">
                  <c:v>7.1428571428571425E-2</c:v>
                </c:pt>
                <c:pt idx="15">
                  <c:v>0.18518518518518517</c:v>
                </c:pt>
                <c:pt idx="16">
                  <c:v>8.3333333333333329E-2</c:v>
                </c:pt>
                <c:pt idx="17">
                  <c:v>0.2</c:v>
                </c:pt>
                <c:pt idx="18">
                  <c:v>0.18518518518518517</c:v>
                </c:pt>
                <c:pt idx="19">
                  <c:v>0.11538461538461539</c:v>
                </c:pt>
                <c:pt idx="20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9-4276-A928-3BD3572FD92D}"/>
            </c:ext>
          </c:extLst>
        </c:ser>
        <c:ser>
          <c:idx val="1"/>
          <c:order val="1"/>
          <c:tx>
            <c:v>Igualtat de fonts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F$9,Tendències!$AF$85,Tendències!$AF$162,Tendències!$AF$238,Tendències!$AF$312,Tendències!$AF$388,Tendències!$AF$464,Tendències!$AF$541,Tendències!$AF$617,Tendències!$AF$693,Tendències!$AF$769,Tendències!$AF$845,Tendències!$AF$921,Tendències!$AF$997,Tendències!$AF$1072,Tendències!$AF$1148,Tendències!$AF$1224,Tendències!$AF$1300,Tendències!$AF$1376,Tendències!$AF$1452,Tendències!$AF$1528)</c:f>
              <c:numCache>
                <c:formatCode>0.00%</c:formatCode>
                <c:ptCount val="21"/>
                <c:pt idx="0">
                  <c:v>0.17857142857142858</c:v>
                </c:pt>
                <c:pt idx="1">
                  <c:v>0.25</c:v>
                </c:pt>
                <c:pt idx="2">
                  <c:v>0.23076923076923078</c:v>
                </c:pt>
                <c:pt idx="3">
                  <c:v>0.19230769230769232</c:v>
                </c:pt>
                <c:pt idx="4">
                  <c:v>0.14814814814814814</c:v>
                </c:pt>
                <c:pt idx="5">
                  <c:v>0.29629629629629628</c:v>
                </c:pt>
                <c:pt idx="6">
                  <c:v>0.32142857142857145</c:v>
                </c:pt>
                <c:pt idx="7">
                  <c:v>0.10714285714285714</c:v>
                </c:pt>
                <c:pt idx="8">
                  <c:v>0.14814814814814814</c:v>
                </c:pt>
                <c:pt idx="9">
                  <c:v>0.21428571428571427</c:v>
                </c:pt>
                <c:pt idx="10">
                  <c:v>0.17857142857142858</c:v>
                </c:pt>
                <c:pt idx="11">
                  <c:v>0.10714285714285714</c:v>
                </c:pt>
                <c:pt idx="12">
                  <c:v>0.14814814814814814</c:v>
                </c:pt>
                <c:pt idx="13">
                  <c:v>0.25</c:v>
                </c:pt>
                <c:pt idx="14">
                  <c:v>0.10714285714285714</c:v>
                </c:pt>
                <c:pt idx="15">
                  <c:v>7.407407407407407E-2</c:v>
                </c:pt>
                <c:pt idx="16">
                  <c:v>8.3333333333333329E-2</c:v>
                </c:pt>
                <c:pt idx="17">
                  <c:v>0.2</c:v>
                </c:pt>
                <c:pt idx="18">
                  <c:v>3.7037037037037035E-2</c:v>
                </c:pt>
                <c:pt idx="19">
                  <c:v>3.8461538461538464E-2</c:v>
                </c:pt>
                <c:pt idx="20">
                  <c:v>0.14814814814814814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9-4276-A928-3BD3572FD92D}"/>
            </c:ext>
          </c:extLst>
        </c:ser>
        <c:ser>
          <c:idx val="2"/>
          <c:order val="2"/>
          <c:tx>
            <c:v>Més fonts alternatives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3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F$10,Tendències!$AF$86,Tendències!$AF$163,Tendències!$AF$239,Tendències!$AF$313,Tendències!$AF$389,Tendències!$AF$465,Tendències!$AF$542,Tendències!$AF$618,Tendències!$AF$694,Tendències!$AF$770,Tendències!$AF$846,Tendències!$AF$922,Tendències!$AF$998,Tendències!$AF$1073,Tendències!$AF$1149,Tendències!$AF$1225,Tendències!$AF$1301,Tendències!$AF$1377,Tendències!$AF$1453,Tendències!$AF$1529)</c:f>
              <c:numCache>
                <c:formatCode>0.00%</c:formatCode>
                <c:ptCount val="21"/>
                <c:pt idx="0">
                  <c:v>0.32142857142857145</c:v>
                </c:pt>
                <c:pt idx="1">
                  <c:v>0.14285714285714285</c:v>
                </c:pt>
                <c:pt idx="2">
                  <c:v>0.15384615384615385</c:v>
                </c:pt>
                <c:pt idx="3">
                  <c:v>0.11538461538461539</c:v>
                </c:pt>
                <c:pt idx="4">
                  <c:v>0.14814814814814814</c:v>
                </c:pt>
                <c:pt idx="5">
                  <c:v>0.25925925925925924</c:v>
                </c:pt>
                <c:pt idx="6">
                  <c:v>0.14285714285714285</c:v>
                </c:pt>
                <c:pt idx="7">
                  <c:v>0.21428571428571427</c:v>
                </c:pt>
                <c:pt idx="8">
                  <c:v>0.14814814814814814</c:v>
                </c:pt>
                <c:pt idx="9">
                  <c:v>0.10714285714285714</c:v>
                </c:pt>
                <c:pt idx="10">
                  <c:v>0.21428571428571427</c:v>
                </c:pt>
                <c:pt idx="11">
                  <c:v>0.10714285714285714</c:v>
                </c:pt>
                <c:pt idx="12">
                  <c:v>0.18518518518518517</c:v>
                </c:pt>
                <c:pt idx="13">
                  <c:v>7.1428571428571425E-2</c:v>
                </c:pt>
                <c:pt idx="14">
                  <c:v>0.17857142857142858</c:v>
                </c:pt>
                <c:pt idx="15">
                  <c:v>7.407407407407407E-2</c:v>
                </c:pt>
                <c:pt idx="16">
                  <c:v>0.20833333333333334</c:v>
                </c:pt>
                <c:pt idx="17">
                  <c:v>0.16</c:v>
                </c:pt>
                <c:pt idx="18">
                  <c:v>0.25925925925925924</c:v>
                </c:pt>
                <c:pt idx="19">
                  <c:v>0.30769230769230771</c:v>
                </c:pt>
                <c:pt idx="20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9-4276-A928-3BD3572FD92D}"/>
            </c:ext>
          </c:extLst>
        </c:ser>
        <c:ser>
          <c:idx val="3"/>
          <c:order val="3"/>
          <c:tx>
            <c:v>No conflictivitat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4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F$11,Tendències!$AF$87,Tendències!$AF$164,Tendències!$AF$240,Tendències!$AF$314,Tendències!$AF$390,Tendències!$AF$466,Tendències!$AF$543,Tendències!$AF$619,Tendències!$AF$695,Tendències!$AF$771,Tendències!$AF$847,Tendències!$AF$923,Tendències!$AF$999,Tendències!$AF$1074,Tendències!$AF$1150,Tendències!$AF$1226,Tendències!$AF$1302,Tendències!$AF$1378,Tendències!$AF$1454,Tendències!$AF$1530)</c:f>
              <c:numCache>
                <c:formatCode>0.00%</c:formatCode>
                <c:ptCount val="21"/>
                <c:pt idx="0">
                  <c:v>0.21428571428571427</c:v>
                </c:pt>
                <c:pt idx="1">
                  <c:v>0.5</c:v>
                </c:pt>
                <c:pt idx="2">
                  <c:v>0.42307692307692307</c:v>
                </c:pt>
                <c:pt idx="3">
                  <c:v>0.53846153846153844</c:v>
                </c:pt>
                <c:pt idx="4">
                  <c:v>0.48148148148148145</c:v>
                </c:pt>
                <c:pt idx="5">
                  <c:v>0.25925925925925924</c:v>
                </c:pt>
                <c:pt idx="6">
                  <c:v>0.4642857142857143</c:v>
                </c:pt>
                <c:pt idx="7">
                  <c:v>0.5</c:v>
                </c:pt>
                <c:pt idx="8">
                  <c:v>0.44444444444444442</c:v>
                </c:pt>
                <c:pt idx="9">
                  <c:v>0.4642857142857143</c:v>
                </c:pt>
                <c:pt idx="10">
                  <c:v>0.4642857142857143</c:v>
                </c:pt>
                <c:pt idx="11">
                  <c:v>0.7142857142857143</c:v>
                </c:pt>
                <c:pt idx="12">
                  <c:v>0.51851851851851849</c:v>
                </c:pt>
                <c:pt idx="13">
                  <c:v>0.5714285714285714</c:v>
                </c:pt>
                <c:pt idx="14">
                  <c:v>0.6428571428571429</c:v>
                </c:pt>
                <c:pt idx="15">
                  <c:v>0.66666666666666663</c:v>
                </c:pt>
                <c:pt idx="16">
                  <c:v>0.625</c:v>
                </c:pt>
                <c:pt idx="17">
                  <c:v>0.44</c:v>
                </c:pt>
                <c:pt idx="18">
                  <c:v>0.51851851851851849</c:v>
                </c:pt>
                <c:pt idx="19">
                  <c:v>0.53846153846153844</c:v>
                </c:pt>
                <c:pt idx="20">
                  <c:v>0.62962962962962965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9-4276-A928-3BD3572F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987960"/>
        <c:axId val="291985216"/>
      </c:lineChart>
      <c:catAx>
        <c:axId val="29198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985216"/>
        <c:crosses val="autoZero"/>
        <c:auto val="1"/>
        <c:lblAlgn val="ctr"/>
        <c:lblOffset val="100"/>
        <c:noMultiLvlLbl val="0"/>
      </c:catAx>
      <c:valAx>
        <c:axId val="2919852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987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Dades</a:t>
            </a:r>
            <a:r>
              <a:rPr lang="en-US" baseline="0"/>
              <a:t> globals de la relació</a:t>
            </a:r>
            <a:r>
              <a:rPr lang="en-US"/>
              <a:t> entre origen de la informació i proporcionalitat de les fonts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globals generals'!$AM$19:$AO$19</c:f>
              <c:strCache>
                <c:ptCount val="1"/>
                <c:pt idx="0">
                  <c:v>Relació entre origen de la informació i proporcionalitat de les fonts</c:v>
                </c:pt>
              </c:strCache>
            </c:strRef>
          </c:tx>
          <c:invertIfNegative val="0"/>
          <c:cat>
            <c:strRef>
              <c:f>'Resultats globals generals'!$AM$20:$AM$43</c:f>
              <c:strCache>
                <c:ptCount val="24"/>
                <c:pt idx="0">
                  <c:v>Notícies generades a partir de comunicat del GCM més fonts municipals</c:v>
                </c:pt>
                <c:pt idx="1">
                  <c:v>Notícies generades a partir de comunicat del GCM igualtat de fonts</c:v>
                </c:pt>
                <c:pt idx="2">
                  <c:v>Notícies generades a partir de comunicat del GCM més fonts alternatives</c:v>
                </c:pt>
                <c:pt idx="3">
                  <c:v>Notícies generades a partir de comunicat del GCM sense conflictivitat</c:v>
                </c:pt>
                <c:pt idx="4">
                  <c:v>Notícies pròpies amb més fonts municipals</c:v>
                </c:pt>
                <c:pt idx="5">
                  <c:v>Notícies pròpies amb igualtat de fonts</c:v>
                </c:pt>
                <c:pt idx="6">
                  <c:v>Notícies pròpies amb més fonts alternatives</c:v>
                </c:pt>
                <c:pt idx="7">
                  <c:v>Notícies pròpies sense conflictivitat</c:v>
                </c:pt>
                <c:pt idx="8">
                  <c:v>Notícies de roda de premsa amb més fonts municipals</c:v>
                </c:pt>
                <c:pt idx="9">
                  <c:v>Notícies de roda de premsa amb igualtat de fonts</c:v>
                </c:pt>
                <c:pt idx="10">
                  <c:v>Notícies de roda de premsa amb més fonts alternatives</c:v>
                </c:pt>
                <c:pt idx="11">
                  <c:v>Notícies de roda de premsa sense conflictivitat</c:v>
                </c:pt>
                <c:pt idx="12">
                  <c:v>Notícies generades a partir d'actes exters amb més fonts municipals</c:v>
                </c:pt>
                <c:pt idx="13">
                  <c:v>Notícies generades a partir d'actes exters amb igualtat de fonts</c:v>
                </c:pt>
                <c:pt idx="14">
                  <c:v>Notícies generades a partir d'actes exters amb més fonts alternatives</c:v>
                </c:pt>
                <c:pt idx="15">
                  <c:v>Notícies generades a partir d'actes exters sense conflictivitat</c:v>
                </c:pt>
                <c:pt idx="16">
                  <c:v>Notícies generades a partir de comunicat extern de l'oposició més fonts municipals</c:v>
                </c:pt>
                <c:pt idx="17">
                  <c:v>Notícies generades a partir de comunicat extern de l'oposició amb igualtat de fonts</c:v>
                </c:pt>
                <c:pt idx="18">
                  <c:v>Notícies generades a partir de comunicat extern de l'oposició amb més fonts alternatives</c:v>
                </c:pt>
                <c:pt idx="19">
                  <c:v>Notícies generades a partir de comunicat extern de l'oposició sense conflictivitat</c:v>
                </c:pt>
                <c:pt idx="20">
                  <c:v>Notícies generades a partir de comunicat extern amb més fonts municipals</c:v>
                </c:pt>
                <c:pt idx="21">
                  <c:v>Notícies generades a partir de comunicat extern amb igualtat de fonts</c:v>
                </c:pt>
                <c:pt idx="22">
                  <c:v>Notícies generades a partir de comunicat extern amb més fonts alternatives</c:v>
                </c:pt>
                <c:pt idx="23">
                  <c:v>Notícies generades a partir de comunicat extern sense conflictivitat</c:v>
                </c:pt>
              </c:strCache>
            </c:strRef>
          </c:cat>
          <c:val>
            <c:numRef>
              <c:f>'Resultats globals generals'!$AO$20:$AO$43</c:f>
              <c:numCache>
                <c:formatCode>0.00%</c:formatCode>
                <c:ptCount val="24"/>
                <c:pt idx="0">
                  <c:v>3.0107526881720432E-2</c:v>
                </c:pt>
                <c:pt idx="1">
                  <c:v>1.1827956989247311E-2</c:v>
                </c:pt>
                <c:pt idx="2">
                  <c:v>1.0752688172043011E-3</c:v>
                </c:pt>
                <c:pt idx="3">
                  <c:v>0.2129032258064516</c:v>
                </c:pt>
                <c:pt idx="4">
                  <c:v>4.4086021505376341E-2</c:v>
                </c:pt>
                <c:pt idx="5">
                  <c:v>5.2688172043010753E-2</c:v>
                </c:pt>
                <c:pt idx="6">
                  <c:v>5.053763440860215E-2</c:v>
                </c:pt>
                <c:pt idx="7">
                  <c:v>9.0322580645161285E-2</c:v>
                </c:pt>
                <c:pt idx="8">
                  <c:v>6.7741935483870974E-2</c:v>
                </c:pt>
                <c:pt idx="9">
                  <c:v>2.7956989247311829E-2</c:v>
                </c:pt>
                <c:pt idx="10">
                  <c:v>3.6559139784946237E-2</c:v>
                </c:pt>
                <c:pt idx="11">
                  <c:v>9.2473118279569888E-2</c:v>
                </c:pt>
                <c:pt idx="12">
                  <c:v>1.8279569892473119E-2</c:v>
                </c:pt>
                <c:pt idx="13">
                  <c:v>1.935483870967742E-2</c:v>
                </c:pt>
                <c:pt idx="14">
                  <c:v>1.7204301075268817E-2</c:v>
                </c:pt>
                <c:pt idx="15">
                  <c:v>7.5268817204301078E-2</c:v>
                </c:pt>
                <c:pt idx="16">
                  <c:v>0</c:v>
                </c:pt>
                <c:pt idx="17">
                  <c:v>4.3010752688172043E-3</c:v>
                </c:pt>
                <c:pt idx="18">
                  <c:v>2.5806451612903226E-2</c:v>
                </c:pt>
                <c:pt idx="19">
                  <c:v>4.4086021505376341E-2</c:v>
                </c:pt>
                <c:pt idx="20">
                  <c:v>2.1505376344086021E-3</c:v>
                </c:pt>
                <c:pt idx="21">
                  <c:v>1.0752688172043012E-2</c:v>
                </c:pt>
                <c:pt idx="22">
                  <c:v>2.4731182795698924E-2</c:v>
                </c:pt>
                <c:pt idx="23">
                  <c:v>3.9784946236559142E-2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0-4929-B195-A593CEF5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90704"/>
        <c:axId val="291986392"/>
      </c:barChart>
      <c:catAx>
        <c:axId val="29199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986392"/>
        <c:crosses val="autoZero"/>
        <c:auto val="1"/>
        <c:lblAlgn val="ctr"/>
        <c:lblOffset val="100"/>
        <c:noMultiLvlLbl val="0"/>
      </c:catAx>
      <c:valAx>
        <c:axId val="2919863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99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globals generals'!$AH$4:$AJ$4</c:f>
              <c:strCache>
                <c:ptCount val="1"/>
                <c:pt idx="0">
                  <c:v>Contraposició informació municipal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'Resultats globals generals'!$AH$5:$AH$8</c:f>
              <c:strCache>
                <c:ptCount val="4"/>
                <c:pt idx="0">
                  <c:v>Si</c:v>
                </c:pt>
                <c:pt idx="1">
                  <c:v>No </c:v>
                </c:pt>
                <c:pt idx="2">
                  <c:v>No contrastable</c:v>
                </c:pt>
                <c:pt idx="3">
                  <c:v>No determinable</c:v>
                </c:pt>
              </c:strCache>
            </c:strRef>
          </c:cat>
          <c:val>
            <c:numRef>
              <c:f>'Resultats globals generals'!$AJ$5:$AJ$8</c:f>
              <c:numCache>
                <c:formatCode>0.00%</c:formatCode>
                <c:ptCount val="4"/>
                <c:pt idx="0">
                  <c:v>0.24364592462751972</c:v>
                </c:pt>
                <c:pt idx="1">
                  <c:v>0.23137598597721298</c:v>
                </c:pt>
                <c:pt idx="2">
                  <c:v>0.51971954425942157</c:v>
                </c:pt>
                <c:pt idx="3">
                  <c:v>5.2585451358457495E-3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0-4A69-9F34-EE873721C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1988352"/>
        <c:axId val="291990312"/>
      </c:barChart>
      <c:catAx>
        <c:axId val="29198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990312"/>
        <c:crosses val="autoZero"/>
        <c:auto val="1"/>
        <c:lblAlgn val="ctr"/>
        <c:lblOffset val="100"/>
        <c:noMultiLvlLbl val="0"/>
      </c:catAx>
      <c:valAx>
        <c:axId val="291990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98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Contraposició informació municipal a </a:t>
            </a:r>
            <a:r>
              <a:rPr lang="en-US" i="1"/>
              <a:t>El</a:t>
            </a:r>
            <a:r>
              <a:rPr lang="en-US" i="1" baseline="0"/>
              <a:t> Punt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globals El PUNT'!$AH$4:$AJ$4</c:f>
              <c:strCache>
                <c:ptCount val="1"/>
                <c:pt idx="0">
                  <c:v>Contraposició informació municipal</c:v>
                </c:pt>
              </c:strCache>
            </c:strRef>
          </c:tx>
          <c:invertIfNegative val="0"/>
          <c:cat>
            <c:strRef>
              <c:f>'Resultats globals El PUNT'!$AH$5:$AH$8</c:f>
              <c:strCache>
                <c:ptCount val="4"/>
                <c:pt idx="0">
                  <c:v>Si</c:v>
                </c:pt>
                <c:pt idx="1">
                  <c:v>No </c:v>
                </c:pt>
                <c:pt idx="2">
                  <c:v>No contrastable</c:v>
                </c:pt>
                <c:pt idx="3">
                  <c:v>No determinable</c:v>
                </c:pt>
              </c:strCache>
            </c:strRef>
          </c:cat>
          <c:val>
            <c:numRef>
              <c:f>'Resultats globals El PUNT'!$AJ$5:$AJ$8</c:f>
              <c:numCache>
                <c:formatCode>0.00%</c:formatCode>
                <c:ptCount val="4"/>
                <c:pt idx="0">
                  <c:v>0.24647887323943662</c:v>
                </c:pt>
                <c:pt idx="1">
                  <c:v>0.22887323943661972</c:v>
                </c:pt>
                <c:pt idx="2">
                  <c:v>0.51936619718309862</c:v>
                </c:pt>
                <c:pt idx="3">
                  <c:v>5.2816901408450703E-3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E-428C-9C28-73A49322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91488"/>
        <c:axId val="291989528"/>
      </c:barChart>
      <c:catAx>
        <c:axId val="29199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989528"/>
        <c:crosses val="autoZero"/>
        <c:auto val="1"/>
        <c:lblAlgn val="ctr"/>
        <c:lblOffset val="100"/>
        <c:noMultiLvlLbl val="0"/>
      </c:catAx>
      <c:valAx>
        <c:axId val="2919895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9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Contraposició informació municipal al </a:t>
            </a:r>
            <a:r>
              <a:rPr lang="en-US" i="1"/>
              <a:t>DdG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globals DdG'!$AH$4:$AJ$4</c:f>
              <c:strCache>
                <c:ptCount val="1"/>
                <c:pt idx="0">
                  <c:v>Contraposició informació municipal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'Resultats globals DdG'!$AH$5:$AH$8</c:f>
              <c:strCache>
                <c:ptCount val="4"/>
                <c:pt idx="0">
                  <c:v>Si</c:v>
                </c:pt>
                <c:pt idx="1">
                  <c:v>No </c:v>
                </c:pt>
                <c:pt idx="2">
                  <c:v>No contrastable</c:v>
                </c:pt>
                <c:pt idx="3">
                  <c:v>No determinable</c:v>
                </c:pt>
              </c:strCache>
            </c:strRef>
          </c:cat>
          <c:val>
            <c:numRef>
              <c:f>'Resultats globals DdG'!$AJ$5:$AJ$8</c:f>
              <c:numCache>
                <c:formatCode>0.00%</c:formatCode>
                <c:ptCount val="4"/>
                <c:pt idx="0">
                  <c:v>0.24083769633507854</c:v>
                </c:pt>
                <c:pt idx="1">
                  <c:v>0.2338568935427574</c:v>
                </c:pt>
                <c:pt idx="2">
                  <c:v>0.52006980802792324</c:v>
                </c:pt>
                <c:pt idx="3">
                  <c:v>5.235602094240838E-3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3-4F07-9481-744BBFCF92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1984432"/>
        <c:axId val="291988744"/>
      </c:barChart>
      <c:catAx>
        <c:axId val="29198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988744"/>
        <c:crosses val="autoZero"/>
        <c:auto val="1"/>
        <c:lblAlgn val="ctr"/>
        <c:lblOffset val="100"/>
        <c:noMultiLvlLbl val="0"/>
      </c:catAx>
      <c:valAx>
        <c:axId val="291988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198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 la contraposició a</a:t>
            </a:r>
            <a:r>
              <a:rPr lang="ca-ES" baseline="0"/>
              <a:t> </a:t>
            </a:r>
            <a:r>
              <a:rPr lang="ca-ES" i="1" baseline="0"/>
              <a:t>El Punt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 Punt si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J$8,Tendències!$AJ$84,Tendències!$AJ$161,Tendències!$AJ$237,Tendències!$AJ$311,Tendències!$AJ$387,Tendències!$AJ$463,Tendències!$AJ$540,Tendències!$AJ$616,Tendències!$AJ$692,Tendències!$AJ$768,Tendències!$AJ$844,Tendències!$AJ$920,Tendències!$AJ$996,Tendències!$AJ$1071,Tendències!$AJ$1147,Tendències!$AJ$1223,Tendències!$AJ$1299,Tendències!$AJ$1375,Tendències!$AJ$1451,Tendències!$AJ$1527)</c:f>
              <c:numCache>
                <c:formatCode>0.00%</c:formatCode>
                <c:ptCount val="21"/>
                <c:pt idx="0">
                  <c:v>0.17857142857142858</c:v>
                </c:pt>
                <c:pt idx="1">
                  <c:v>0.25</c:v>
                </c:pt>
                <c:pt idx="2">
                  <c:v>0.26923076923076922</c:v>
                </c:pt>
                <c:pt idx="3">
                  <c:v>0.19230769230769232</c:v>
                </c:pt>
                <c:pt idx="4">
                  <c:v>0.22222222222222221</c:v>
                </c:pt>
                <c:pt idx="5">
                  <c:v>0.33333333333333331</c:v>
                </c:pt>
                <c:pt idx="6">
                  <c:v>0.32142857142857145</c:v>
                </c:pt>
                <c:pt idx="7">
                  <c:v>0.21428571428571427</c:v>
                </c:pt>
                <c:pt idx="8">
                  <c:v>0.29629629629629628</c:v>
                </c:pt>
                <c:pt idx="9">
                  <c:v>0.25</c:v>
                </c:pt>
                <c:pt idx="10">
                  <c:v>0.2857142857142857</c:v>
                </c:pt>
                <c:pt idx="11">
                  <c:v>0.14285714285714285</c:v>
                </c:pt>
                <c:pt idx="12">
                  <c:v>0.22222222222222221</c:v>
                </c:pt>
                <c:pt idx="13">
                  <c:v>0.2857142857142857</c:v>
                </c:pt>
                <c:pt idx="14">
                  <c:v>0.21428571428571427</c:v>
                </c:pt>
                <c:pt idx="15">
                  <c:v>0.14814814814814814</c:v>
                </c:pt>
                <c:pt idx="16">
                  <c:v>0.20833333333333334</c:v>
                </c:pt>
                <c:pt idx="17">
                  <c:v>0.4</c:v>
                </c:pt>
                <c:pt idx="18">
                  <c:v>0.22222222222222221</c:v>
                </c:pt>
                <c:pt idx="19">
                  <c:v>0.34615384615384615</c:v>
                </c:pt>
                <c:pt idx="20">
                  <c:v>0.18518518518518517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A-4557-8560-9342E550D696}"/>
            </c:ext>
          </c:extLst>
        </c:ser>
        <c:ser>
          <c:idx val="1"/>
          <c:order val="1"/>
          <c:tx>
            <c:v>El Punt no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val>
            <c:numRef>
              <c:f>(Tendències!$AJ$9,Tendències!$AJ$85,Tendències!$AJ$162,Tendències!$AJ$238,Tendències!$AJ$312,Tendències!$AJ$388,Tendències!$AJ$464,Tendències!$AJ$541,Tendències!$AJ$617,Tendències!$AJ$693,Tendències!$AJ$769,Tendències!$AJ$845,Tendències!$AJ$921,Tendències!$AJ$997,Tendències!$AJ$1072,Tendències!$AJ$1148,Tendències!$AJ$1224,Tendències!$AJ$1300,Tendències!$AJ$1376,Tendències!$AJ$1452,Tendències!$AJ$1528)</c:f>
              <c:numCache>
                <c:formatCode>0.00%</c:formatCode>
                <c:ptCount val="21"/>
                <c:pt idx="0">
                  <c:v>0.39285714285714285</c:v>
                </c:pt>
                <c:pt idx="1">
                  <c:v>0.25</c:v>
                </c:pt>
                <c:pt idx="2">
                  <c:v>0.30769230769230771</c:v>
                </c:pt>
                <c:pt idx="3">
                  <c:v>0.19230769230769232</c:v>
                </c:pt>
                <c:pt idx="4">
                  <c:v>0.25925925925925924</c:v>
                </c:pt>
                <c:pt idx="5">
                  <c:v>0.25925925925925924</c:v>
                </c:pt>
                <c:pt idx="6">
                  <c:v>0.17857142857142858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0.2857142857142857</c:v>
                </c:pt>
                <c:pt idx="10">
                  <c:v>0.25</c:v>
                </c:pt>
                <c:pt idx="11">
                  <c:v>0.14285714285714285</c:v>
                </c:pt>
                <c:pt idx="12">
                  <c:v>0.29629629629629628</c:v>
                </c:pt>
                <c:pt idx="13">
                  <c:v>0.14285714285714285</c:v>
                </c:pt>
                <c:pt idx="14">
                  <c:v>0.14285714285714285</c:v>
                </c:pt>
                <c:pt idx="15">
                  <c:v>0.22222222222222221</c:v>
                </c:pt>
                <c:pt idx="16">
                  <c:v>0.20833333333333334</c:v>
                </c:pt>
                <c:pt idx="17">
                  <c:v>0.2</c:v>
                </c:pt>
                <c:pt idx="18">
                  <c:v>0.25925925925925924</c:v>
                </c:pt>
                <c:pt idx="19">
                  <c:v>0.15384615384615385</c:v>
                </c:pt>
                <c:pt idx="20">
                  <c:v>0.18518518518518517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A-4557-8560-9342E550D696}"/>
            </c:ext>
          </c:extLst>
        </c:ser>
        <c:ser>
          <c:idx val="2"/>
          <c:order val="2"/>
          <c:tx>
            <c:v>No es poden contraposar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3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exp"/>
            <c:dispRSqr val="0"/>
            <c:dispEq val="0"/>
          </c:trendline>
          <c:val>
            <c:numRef>
              <c:f>(Tendències!$AJ$10,Tendències!$AJ$86,Tendències!$AJ$163,Tendències!$AJ$239,Tendències!$AJ$313,Tendències!$AJ$389,Tendències!$AJ$465,Tendències!$AJ$542,Tendències!$AJ$618,Tendències!$AJ$694,Tendències!$AJ$770,Tendències!$AJ$846,Tendències!$AJ$922,Tendències!$AJ$998,Tendències!$AJ$1073,Tendències!$AJ$1149,Tendències!$AJ$1225,Tendències!$AJ$1301,Tendències!$AJ$1377,Tendències!$AJ$1453,Tendències!$AJ$1529)</c:f>
              <c:numCache>
                <c:formatCode>0.00%</c:formatCode>
                <c:ptCount val="21"/>
                <c:pt idx="0">
                  <c:v>0.39285714285714285</c:v>
                </c:pt>
                <c:pt idx="1">
                  <c:v>0.5</c:v>
                </c:pt>
                <c:pt idx="2">
                  <c:v>0.42307692307692307</c:v>
                </c:pt>
                <c:pt idx="3">
                  <c:v>0.61538461538461542</c:v>
                </c:pt>
                <c:pt idx="4">
                  <c:v>0.51851851851851849</c:v>
                </c:pt>
                <c:pt idx="5">
                  <c:v>0.33333333333333331</c:v>
                </c:pt>
                <c:pt idx="6">
                  <c:v>0.5</c:v>
                </c:pt>
                <c:pt idx="7">
                  <c:v>0.5357142857142857</c:v>
                </c:pt>
                <c:pt idx="8">
                  <c:v>0.48148148148148145</c:v>
                </c:pt>
                <c:pt idx="9">
                  <c:v>0.4642857142857143</c:v>
                </c:pt>
                <c:pt idx="10">
                  <c:v>0.4642857142857143</c:v>
                </c:pt>
                <c:pt idx="11">
                  <c:v>0.7142857142857143</c:v>
                </c:pt>
                <c:pt idx="12">
                  <c:v>0.48148148148148145</c:v>
                </c:pt>
                <c:pt idx="13">
                  <c:v>0.5714285714285714</c:v>
                </c:pt>
                <c:pt idx="14">
                  <c:v>0.6428571428571429</c:v>
                </c:pt>
                <c:pt idx="15">
                  <c:v>0.62962962962962965</c:v>
                </c:pt>
                <c:pt idx="16">
                  <c:v>0.58333333333333337</c:v>
                </c:pt>
                <c:pt idx="17">
                  <c:v>0.4</c:v>
                </c:pt>
                <c:pt idx="18">
                  <c:v>0.51851851851851849</c:v>
                </c:pt>
                <c:pt idx="19">
                  <c:v>0.5</c:v>
                </c:pt>
                <c:pt idx="20">
                  <c:v>0.62962962962962965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A-4557-8560-9342E550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985608"/>
        <c:axId val="292780080"/>
      </c:lineChart>
      <c:catAx>
        <c:axId val="29198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2780080"/>
        <c:crosses val="autoZero"/>
        <c:auto val="1"/>
        <c:lblAlgn val="ctr"/>
        <c:lblOffset val="100"/>
        <c:noMultiLvlLbl val="0"/>
      </c:catAx>
      <c:valAx>
        <c:axId val="292780080"/>
        <c:scaling>
          <c:orientation val="minMax"/>
        </c:scaling>
        <c:delete val="0"/>
        <c:axPos val="l"/>
        <c:majorGridlines/>
        <c:title>
          <c:overlay val="0"/>
        </c:title>
        <c:numFmt formatCode="0.00%" sourceLinked="1"/>
        <c:majorTickMark val="none"/>
        <c:minorTickMark val="none"/>
        <c:tickLblPos val="nextTo"/>
        <c:crossAx val="291985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de la contraposició al </a:t>
            </a:r>
            <a:r>
              <a:rPr lang="ca-ES" i="1" baseline="0"/>
              <a:t>DdG</a:t>
            </a:r>
            <a:endParaRPr lang="ca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66863589885228E-2"/>
          <c:y val="0.12627775931974455"/>
          <c:w val="0.6824222165133218"/>
          <c:h val="0.77430690610332853"/>
        </c:manualLayout>
      </c:layout>
      <c:lineChart>
        <c:grouping val="standard"/>
        <c:varyColors val="0"/>
        <c:ser>
          <c:idx val="0"/>
          <c:order val="0"/>
          <c:tx>
            <c:v>DdG si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J$1607,Tendències!$AJ$1683,Tendències!$AJ$1759,Tendències!$AJ$1835,Tendències!$AJ$1911,Tendències!$AJ$1987,Tendències!$AJ$2063,Tendències!$AJ$2139,Tendències!$AJ$2215,Tendències!$AJ$2291,Tendències!$AJ$2367,Tendències!$AJ$2443,Tendències!$AJ$2519,Tendències!$AJ$2595,Tendències!$AJ$2671,Tendències!$AJ$2747,Tendències!$AJ$2823,Tendències!$AJ$2899,Tendències!$AJ$2975,Tendències!$AJ$3051,Tendències!$AJ$3127)</c:f>
              <c:numCache>
                <c:formatCode>0.00%</c:formatCode>
                <c:ptCount val="21"/>
                <c:pt idx="0">
                  <c:v>7.1428571428571425E-2</c:v>
                </c:pt>
                <c:pt idx="1">
                  <c:v>0.21428571428571427</c:v>
                </c:pt>
                <c:pt idx="2">
                  <c:v>0.23076923076923078</c:v>
                </c:pt>
                <c:pt idx="3">
                  <c:v>0.14814814814814814</c:v>
                </c:pt>
                <c:pt idx="4">
                  <c:v>0.12</c:v>
                </c:pt>
                <c:pt idx="5">
                  <c:v>0.2857142857142857</c:v>
                </c:pt>
                <c:pt idx="6">
                  <c:v>0.35714285714285715</c:v>
                </c:pt>
                <c:pt idx="7">
                  <c:v>0.33333333333333331</c:v>
                </c:pt>
                <c:pt idx="8">
                  <c:v>0.2857142857142857</c:v>
                </c:pt>
                <c:pt idx="9">
                  <c:v>0.21428571428571427</c:v>
                </c:pt>
                <c:pt idx="10">
                  <c:v>0.25</c:v>
                </c:pt>
                <c:pt idx="11">
                  <c:v>0.14285714285714285</c:v>
                </c:pt>
                <c:pt idx="12">
                  <c:v>0.21428571428571427</c:v>
                </c:pt>
                <c:pt idx="13">
                  <c:v>0.40740740740740738</c:v>
                </c:pt>
                <c:pt idx="14">
                  <c:v>0.30769230769230771</c:v>
                </c:pt>
                <c:pt idx="15">
                  <c:v>0.21428571428571427</c:v>
                </c:pt>
                <c:pt idx="16">
                  <c:v>0.33333333333333331</c:v>
                </c:pt>
                <c:pt idx="17">
                  <c:v>0.26923076923076922</c:v>
                </c:pt>
                <c:pt idx="18">
                  <c:v>0.18518518518518517</c:v>
                </c:pt>
                <c:pt idx="19">
                  <c:v>0.21428571428571427</c:v>
                </c:pt>
                <c:pt idx="20">
                  <c:v>0.25925925925925924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5-4607-BE42-19A34D0FE303}"/>
            </c:ext>
          </c:extLst>
        </c:ser>
        <c:ser>
          <c:idx val="1"/>
          <c:order val="1"/>
          <c:tx>
            <c:v>DdG no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exp"/>
            <c:dispRSqr val="0"/>
            <c:dispEq val="0"/>
          </c:trendline>
          <c:val>
            <c:numRef>
              <c:f>(Tendències!$AJ$1608,Tendències!$AJ$1684,Tendències!$AJ$1760,Tendències!$AJ$1836,Tendències!$AJ$1912,Tendències!$AJ$1988,Tendències!$AJ$2064,Tendències!$AJ$2140,Tendències!$AJ$2216,Tendències!$AJ$2292,Tendències!$AJ$2368,Tendències!$AJ$2444,Tendències!$AJ$2520,Tendències!$AJ$2596,Tendències!$AJ$2672,Tendències!$AJ$2748,Tendències!$AJ$2824,Tendències!$AJ$2900,Tendències!$AJ$2976,Tendències!$AJ$3052,Tendències!$AJ$3128)</c:f>
              <c:numCache>
                <c:formatCode>0.00%</c:formatCode>
                <c:ptCount val="21"/>
                <c:pt idx="0">
                  <c:v>0.35714285714285715</c:v>
                </c:pt>
                <c:pt idx="1">
                  <c:v>0.2857142857142857</c:v>
                </c:pt>
                <c:pt idx="2">
                  <c:v>0.26923076923076922</c:v>
                </c:pt>
                <c:pt idx="3">
                  <c:v>0.33333333333333331</c:v>
                </c:pt>
                <c:pt idx="4">
                  <c:v>0.24</c:v>
                </c:pt>
                <c:pt idx="5">
                  <c:v>0.2857142857142857</c:v>
                </c:pt>
                <c:pt idx="6">
                  <c:v>0.21428571428571427</c:v>
                </c:pt>
                <c:pt idx="7">
                  <c:v>0.1111111111111111</c:v>
                </c:pt>
                <c:pt idx="8">
                  <c:v>0.2857142857142857</c:v>
                </c:pt>
                <c:pt idx="9">
                  <c:v>0.14285714285714285</c:v>
                </c:pt>
                <c:pt idx="10">
                  <c:v>0.32142857142857145</c:v>
                </c:pt>
                <c:pt idx="11">
                  <c:v>0.32142857142857145</c:v>
                </c:pt>
                <c:pt idx="12">
                  <c:v>0.2857142857142857</c:v>
                </c:pt>
                <c:pt idx="13">
                  <c:v>0.1111111111111111</c:v>
                </c:pt>
                <c:pt idx="14">
                  <c:v>0.26923076923076922</c:v>
                </c:pt>
                <c:pt idx="15">
                  <c:v>0.25</c:v>
                </c:pt>
                <c:pt idx="16">
                  <c:v>0.1111111111111111</c:v>
                </c:pt>
                <c:pt idx="17">
                  <c:v>0.30769230769230771</c:v>
                </c:pt>
                <c:pt idx="18">
                  <c:v>0.14814814814814814</c:v>
                </c:pt>
                <c:pt idx="19">
                  <c:v>0.17857142857142858</c:v>
                </c:pt>
                <c:pt idx="20">
                  <c:v>7.407407407407407E-2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5-4607-BE42-19A34D0FE303}"/>
            </c:ext>
          </c:extLst>
        </c:ser>
        <c:ser>
          <c:idx val="2"/>
          <c:order val="2"/>
          <c:tx>
            <c:v>DdG no es pot contraposar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3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exp"/>
            <c:dispRSqr val="0"/>
            <c:dispEq val="0"/>
          </c:trendline>
          <c:val>
            <c:numRef>
              <c:f>(Tendències!$AJ$1609,Tendències!$AJ$1685,Tendències!$AJ$1761,Tendències!$AJ$1837,Tendències!$AJ$1913,Tendències!$AJ$1989,Tendències!$AJ$2065,Tendències!$AJ$2141,Tendències!$AJ$2217,Tendències!$AJ$2293,Tendències!$AJ$2369,Tendències!$AJ$2445,Tendències!$AJ$2521,Tendències!$AJ$2597,Tendències!$AJ$2673,Tendències!$AJ$2749,Tendències!$AJ$2825,Tendències!$AJ$2901,Tendències!$AJ$2977,Tendències!$AJ$3053,Tendències!$AJ$3129)</c:f>
              <c:numCache>
                <c:formatCode>0.00%</c:formatCode>
                <c:ptCount val="21"/>
                <c:pt idx="0">
                  <c:v>0.5357142857142857</c:v>
                </c:pt>
                <c:pt idx="1">
                  <c:v>0.5</c:v>
                </c:pt>
                <c:pt idx="2">
                  <c:v>0.5</c:v>
                </c:pt>
                <c:pt idx="3">
                  <c:v>0.51851851851851849</c:v>
                </c:pt>
                <c:pt idx="4">
                  <c:v>0.64</c:v>
                </c:pt>
                <c:pt idx="5">
                  <c:v>0.39285714285714285</c:v>
                </c:pt>
                <c:pt idx="6">
                  <c:v>0.42857142857142855</c:v>
                </c:pt>
                <c:pt idx="7">
                  <c:v>0.55555555555555558</c:v>
                </c:pt>
                <c:pt idx="8">
                  <c:v>0.42857142857142855</c:v>
                </c:pt>
                <c:pt idx="9">
                  <c:v>0.6428571428571429</c:v>
                </c:pt>
                <c:pt idx="10">
                  <c:v>0.39285714285714285</c:v>
                </c:pt>
                <c:pt idx="11">
                  <c:v>0.5357142857142857</c:v>
                </c:pt>
                <c:pt idx="12">
                  <c:v>0.5</c:v>
                </c:pt>
                <c:pt idx="13">
                  <c:v>0.48148148148148145</c:v>
                </c:pt>
                <c:pt idx="14">
                  <c:v>0.42307692307692307</c:v>
                </c:pt>
                <c:pt idx="15">
                  <c:v>0.5357142857142857</c:v>
                </c:pt>
                <c:pt idx="16">
                  <c:v>0.55555555555555558</c:v>
                </c:pt>
                <c:pt idx="17">
                  <c:v>0.42307692307692307</c:v>
                </c:pt>
                <c:pt idx="18">
                  <c:v>0.66666666666666663</c:v>
                </c:pt>
                <c:pt idx="19">
                  <c:v>0.6071428571428571</c:v>
                </c:pt>
                <c:pt idx="20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5-4607-BE42-19A34D0FE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778904"/>
        <c:axId val="292779688"/>
      </c:lineChart>
      <c:catAx>
        <c:axId val="29277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779688"/>
        <c:crosses val="autoZero"/>
        <c:auto val="1"/>
        <c:lblAlgn val="ctr"/>
        <c:lblOffset val="100"/>
        <c:noMultiLvlLbl val="0"/>
      </c:catAx>
      <c:valAx>
        <c:axId val="292779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2778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49442079086773"/>
          <c:y val="0.38367469142133104"/>
          <c:w val="0.20683373154606388"/>
          <c:h val="0.325608685809563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Nivell de contraposició en les informacions elaborades per GCM</a:t>
            </a:r>
          </a:p>
        </c:rich>
      </c:tx>
      <c:layout>
        <c:manualLayout>
          <c:xMode val="edge"/>
          <c:yMode val="edge"/>
          <c:x val="0.10437264413859743"/>
          <c:y val="6.2893097334001218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v>Contraposició en les informacions elaborades per GCM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generals'!$AI$20:$AI$22</c:f>
              <c:strCache>
                <c:ptCount val="3"/>
                <c:pt idx="0">
                  <c:v>Notícies generades a partir de comunicat del GCM contraposades</c:v>
                </c:pt>
                <c:pt idx="1">
                  <c:v>Notícies generades a partir de comunicat del GCM no contraposades</c:v>
                </c:pt>
                <c:pt idx="2">
                  <c:v>Notícies generades a partir de comunicat del GCM no contraposables</c:v>
                </c:pt>
              </c:strCache>
            </c:strRef>
          </c:cat>
          <c:val>
            <c:numRef>
              <c:f>'Resultats globals generals'!$AK$20:$AK$22</c:f>
              <c:numCache>
                <c:formatCode>0.00%</c:formatCode>
                <c:ptCount val="3"/>
                <c:pt idx="0">
                  <c:v>1.3169446883230905E-2</c:v>
                </c:pt>
                <c:pt idx="1">
                  <c:v>2.0193151887620719E-2</c:v>
                </c:pt>
                <c:pt idx="2">
                  <c:v>0.17559262510974538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E-4621-966C-6D58790A05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Nivell de contraposició a les notícies pròpies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generals'!$AI$23:$AI$25</c:f>
              <c:strCache>
                <c:ptCount val="3"/>
                <c:pt idx="0">
                  <c:v>Notícies pròpies contraposades</c:v>
                </c:pt>
                <c:pt idx="1">
                  <c:v>Notícies pròpies no contraposades</c:v>
                </c:pt>
                <c:pt idx="2">
                  <c:v>Notícies pròpies no contraposables</c:v>
                </c:pt>
              </c:strCache>
            </c:strRef>
          </c:cat>
          <c:val>
            <c:numRef>
              <c:f>'Resultats globals generals'!$AK$23:$AK$25</c:f>
              <c:numCache>
                <c:formatCode>0.00%</c:formatCode>
                <c:ptCount val="3"/>
                <c:pt idx="0">
                  <c:v>5.9701492537313432E-2</c:v>
                </c:pt>
                <c:pt idx="1">
                  <c:v>6.1457418788410885E-2</c:v>
                </c:pt>
                <c:pt idx="2">
                  <c:v>7.1992976294995611E-2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E-43FA-842E-E225E5C18B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Nivell de contraposició en les</a:t>
            </a:r>
            <a:r>
              <a:rPr lang="ca-ES" baseline="0"/>
              <a:t> informacions sorgides de</a:t>
            </a:r>
            <a:r>
              <a:rPr lang="ca-ES"/>
              <a:t> comunicat extern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078044763981789"/>
          <c:y val="0.15703568150801425"/>
          <c:w val="0.46978804546892017"/>
          <c:h val="0.7747381997286856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generals'!$AI$32:$AI$34</c:f>
              <c:strCache>
                <c:ptCount val="3"/>
                <c:pt idx="0">
                  <c:v>Notícies generades a partir de comunicat extern contraposades</c:v>
                </c:pt>
                <c:pt idx="1">
                  <c:v>Notícies generades a partir de comunicat extern no contraposades</c:v>
                </c:pt>
                <c:pt idx="2">
                  <c:v>Notícies generades a partir de comunicat de extern no contraposables</c:v>
                </c:pt>
              </c:strCache>
            </c:strRef>
          </c:cat>
          <c:val>
            <c:numRef>
              <c:f>'Resultats globals generals'!$AK$32:$AK$34</c:f>
              <c:numCache>
                <c:formatCode>0.00%</c:formatCode>
                <c:ptCount val="3"/>
                <c:pt idx="0">
                  <c:v>9.6575943810359964E-3</c:v>
                </c:pt>
                <c:pt idx="1">
                  <c:v>1.8437225636523266E-2</c:v>
                </c:pt>
                <c:pt idx="2">
                  <c:v>3.1606672519754173E-2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A-4DC7-A5D3-3E3759F6FD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641891924467607"/>
          <c:y val="0.25773249043813634"/>
          <c:w val="0.17249361483440656"/>
          <c:h val="0.60993462541067289"/>
        </c:manualLayout>
      </c:layout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Relació entre contraposició i relació del flux informatiu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generals'!$AE$20:$AE$28</c:f>
              <c:strCache>
                <c:ptCount val="9"/>
                <c:pt idx="0">
                  <c:v>Informació generada per l'ajuntament contraposada</c:v>
                </c:pt>
                <c:pt idx="1">
                  <c:v>Informació generada per l'ajuntament no contraposada</c:v>
                </c:pt>
                <c:pt idx="2">
                  <c:v>L'ajuntament respon a informacions prèvies o externes contraposades</c:v>
                </c:pt>
                <c:pt idx="3">
                  <c:v>L'ajuntament respon a informacions prèvies o externes no contraposades</c:v>
                </c:pt>
                <c:pt idx="4">
                  <c:v>Informació generada per l'ajuntament no contraposable</c:v>
                </c:pt>
                <c:pt idx="5">
                  <c:v>L'ajuntament respon a informacions prèvies o externes no contraposables</c:v>
                </c:pt>
                <c:pt idx="6">
                  <c:v>Altres generen informació contraposada</c:v>
                </c:pt>
                <c:pt idx="7">
                  <c:v>Altres generen informació no contraposada</c:v>
                </c:pt>
                <c:pt idx="8">
                  <c:v>Altres generen informació no contraposable</c:v>
                </c:pt>
              </c:strCache>
            </c:strRef>
          </c:cat>
          <c:val>
            <c:numRef>
              <c:f>'Resultats globals generals'!$AG$20:$AG$28</c:f>
              <c:numCache>
                <c:formatCode>0.00%</c:formatCode>
                <c:ptCount val="9"/>
                <c:pt idx="0">
                  <c:v>0.10710987996306556</c:v>
                </c:pt>
                <c:pt idx="1">
                  <c:v>0.12280701754385964</c:v>
                </c:pt>
                <c:pt idx="2">
                  <c:v>0.10803324099722991</c:v>
                </c:pt>
                <c:pt idx="3">
                  <c:v>1.8467220683287166E-2</c:v>
                </c:pt>
                <c:pt idx="4">
                  <c:v>0.34441366574330562</c:v>
                </c:pt>
                <c:pt idx="5">
                  <c:v>3.139427516158818E-2</c:v>
                </c:pt>
                <c:pt idx="6">
                  <c:v>4.1551246537396121E-2</c:v>
                </c:pt>
                <c:pt idx="7">
                  <c:v>0.10249307479224377</c:v>
                </c:pt>
                <c:pt idx="8">
                  <c:v>0.16989843028624191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9-4F54-AB5F-176BAC3008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 la contraposició</a:t>
            </a:r>
            <a:r>
              <a:rPr lang="ca-ES" baseline="0"/>
              <a:t> en les informacions generades pel GCM a </a:t>
            </a:r>
            <a:r>
              <a:rPr lang="ca-ES" i="1" baseline="0"/>
              <a:t>El Punt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Tendències!$AE$23</c:f>
              <c:strCache>
                <c:ptCount val="1"/>
                <c:pt idx="0">
                  <c:v>Informació generada per l'ajuntament contraposada</c:v>
                </c:pt>
              </c:strCache>
            </c:strRef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G$23,Tendències!$AG$99,Tendències!$AG$176,Tendències!$AG$252,Tendències!$AG$326,Tendències!$AG$402,Tendències!$AG$478,Tendències!$AG$555,Tendències!$AG$631,Tendències!$AG$707,Tendències!$AG$783,Tendències!$AG$859,Tendències!$AG$935,Tendències!$AG$1011,Tendències!$AG$1086,Tendències!$AG$1162,Tendències!$AG$1238,Tendències!$AG$1314,Tendències!$AG$1390,Tendències!$AG$1466,Tendències!$AG$1542)</c:f>
              <c:numCache>
                <c:formatCode>0.00%</c:formatCode>
                <c:ptCount val="21"/>
                <c:pt idx="0">
                  <c:v>0.1111111111111111</c:v>
                </c:pt>
                <c:pt idx="1">
                  <c:v>7.407407407407407E-2</c:v>
                </c:pt>
                <c:pt idx="2">
                  <c:v>7.6923076923076927E-2</c:v>
                </c:pt>
                <c:pt idx="3">
                  <c:v>3.8461538461538464E-2</c:v>
                </c:pt>
                <c:pt idx="4">
                  <c:v>7.407407407407407E-2</c:v>
                </c:pt>
                <c:pt idx="5">
                  <c:v>0.2</c:v>
                </c:pt>
                <c:pt idx="6">
                  <c:v>0.17857142857142858</c:v>
                </c:pt>
                <c:pt idx="7">
                  <c:v>0.14285714285714285</c:v>
                </c:pt>
                <c:pt idx="8">
                  <c:v>0.18518518518518517</c:v>
                </c:pt>
                <c:pt idx="9">
                  <c:v>0.10714285714285714</c:v>
                </c:pt>
                <c:pt idx="10">
                  <c:v>0.10714285714285714</c:v>
                </c:pt>
                <c:pt idx="11">
                  <c:v>3.5714285714285712E-2</c:v>
                </c:pt>
                <c:pt idx="12">
                  <c:v>0.14814814814814814</c:v>
                </c:pt>
                <c:pt idx="13">
                  <c:v>0.10714285714285714</c:v>
                </c:pt>
                <c:pt idx="14">
                  <c:v>7.1428571428571425E-2</c:v>
                </c:pt>
                <c:pt idx="15">
                  <c:v>0.1111111111111111</c:v>
                </c:pt>
                <c:pt idx="16">
                  <c:v>8.3333333333333329E-2</c:v>
                </c:pt>
                <c:pt idx="17">
                  <c:v>0.2</c:v>
                </c:pt>
                <c:pt idx="18">
                  <c:v>0.14814814814814814</c:v>
                </c:pt>
                <c:pt idx="19">
                  <c:v>0.11538461538461539</c:v>
                </c:pt>
                <c:pt idx="20">
                  <c:v>0.14814814814814814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2-4E1A-B38A-A2187420478E}"/>
            </c:ext>
          </c:extLst>
        </c:ser>
        <c:ser>
          <c:idx val="1"/>
          <c:order val="1"/>
          <c:tx>
            <c:strRef>
              <c:f>Tendències!$AE$24</c:f>
              <c:strCache>
                <c:ptCount val="1"/>
                <c:pt idx="0">
                  <c:v>Informació generada per l'ajuntament no contraposada</c:v>
                </c:pt>
              </c:strCache>
            </c:strRef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G$24,Tendències!$AG$100,Tendències!$AG$177,Tendències!$AG$253,Tendències!$AG$327,Tendències!$AG$403,Tendències!$AG$479,Tendències!$AG$556,Tendències!$AG$632,Tendències!$AG$708,Tendències!$AG$784,Tendències!$AG$860,Tendències!$AG$936,Tendències!$AG$1012,Tendències!$AG$1087,Tendències!$AG$1163,Tendències!$AG$1239,Tendències!$AG$1315,Tendències!$AG$1391,Tendències!$AG$1467,Tendències!$AG$1543)</c:f>
              <c:numCache>
                <c:formatCode>0.00%</c:formatCode>
                <c:ptCount val="21"/>
                <c:pt idx="0">
                  <c:v>0.1111111111111111</c:v>
                </c:pt>
                <c:pt idx="1">
                  <c:v>0.14814814814814814</c:v>
                </c:pt>
                <c:pt idx="2">
                  <c:v>0.11538461538461539</c:v>
                </c:pt>
                <c:pt idx="3">
                  <c:v>0.11538461538461539</c:v>
                </c:pt>
                <c:pt idx="4">
                  <c:v>0.18518518518518517</c:v>
                </c:pt>
                <c:pt idx="5">
                  <c:v>0.12</c:v>
                </c:pt>
                <c:pt idx="6">
                  <c:v>3.5714285714285712E-2</c:v>
                </c:pt>
                <c:pt idx="7">
                  <c:v>0.10714285714285714</c:v>
                </c:pt>
                <c:pt idx="8">
                  <c:v>0.14814814814814814</c:v>
                </c:pt>
                <c:pt idx="9">
                  <c:v>0.17857142857142858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0.14814814814814814</c:v>
                </c:pt>
                <c:pt idx="13">
                  <c:v>7.1428571428571425E-2</c:v>
                </c:pt>
                <c:pt idx="14">
                  <c:v>3.5714285714285712E-2</c:v>
                </c:pt>
                <c:pt idx="15">
                  <c:v>0.14814814814814814</c:v>
                </c:pt>
                <c:pt idx="16">
                  <c:v>8.3333333333333329E-2</c:v>
                </c:pt>
                <c:pt idx="17">
                  <c:v>0.16</c:v>
                </c:pt>
                <c:pt idx="18">
                  <c:v>0.18518518518518517</c:v>
                </c:pt>
                <c:pt idx="19">
                  <c:v>7.6923076923076927E-2</c:v>
                </c:pt>
                <c:pt idx="20">
                  <c:v>7.407407407407407E-2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2-4E1A-B38A-A21874204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784000"/>
        <c:axId val="292784392"/>
      </c:lineChart>
      <c:catAx>
        <c:axId val="2927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2784392"/>
        <c:crosses val="autoZero"/>
        <c:auto val="1"/>
        <c:lblAlgn val="ctr"/>
        <c:lblOffset val="100"/>
        <c:noMultiLvlLbl val="0"/>
      </c:catAx>
      <c:valAx>
        <c:axId val="2927843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9278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 la contraposició en les notícies en les que l'ajuntament respon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Tendències!$AE$25</c:f>
              <c:strCache>
                <c:ptCount val="1"/>
                <c:pt idx="0">
                  <c:v>L'ajuntament respon a informacions prèvies o externes contraposades</c:v>
                </c:pt>
              </c:strCache>
            </c:strRef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G$25,Tendències!$AG$101,Tendències!$AG$178,Tendències!$AG$254,Tendències!$AG$328,Tendències!$AG$404,Tendències!$AG$480,Tendències!$AG$557,Tendències!$AG$633,Tendències!$AG$709,Tendències!$AG$785,Tendències!$AG$861,Tendències!$AG$937,Tendències!$AG$1013,Tendències!$AG$1088,Tendències!$AG$1164,Tendències!$AG$1240,Tendències!$AG$1316,Tendències!$AG$1392,Tendències!$AG$1468,Tendències!$AG$1544)</c:f>
              <c:numCache>
                <c:formatCode>0.00%</c:formatCode>
                <c:ptCount val="21"/>
                <c:pt idx="0">
                  <c:v>7.407407407407407E-2</c:v>
                </c:pt>
                <c:pt idx="1">
                  <c:v>0.1111111111111111</c:v>
                </c:pt>
                <c:pt idx="2">
                  <c:v>0.11538461538461539</c:v>
                </c:pt>
                <c:pt idx="3">
                  <c:v>0.15384615384615385</c:v>
                </c:pt>
                <c:pt idx="4">
                  <c:v>7.407407407407407E-2</c:v>
                </c:pt>
                <c:pt idx="5">
                  <c:v>0.12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7.407407407407407E-2</c:v>
                </c:pt>
                <c:pt idx="9">
                  <c:v>0.14285714285714285</c:v>
                </c:pt>
                <c:pt idx="10">
                  <c:v>0.17857142857142858</c:v>
                </c:pt>
                <c:pt idx="11">
                  <c:v>0.10714285714285714</c:v>
                </c:pt>
                <c:pt idx="12">
                  <c:v>3.7037037037037035E-2</c:v>
                </c:pt>
                <c:pt idx="13">
                  <c:v>0.14285714285714285</c:v>
                </c:pt>
                <c:pt idx="14">
                  <c:v>0.10714285714285714</c:v>
                </c:pt>
                <c:pt idx="15">
                  <c:v>3.7037037037037035E-2</c:v>
                </c:pt>
                <c:pt idx="16">
                  <c:v>8.3333333333333329E-2</c:v>
                </c:pt>
                <c:pt idx="17">
                  <c:v>0.12</c:v>
                </c:pt>
                <c:pt idx="18">
                  <c:v>3.7037037037037035E-2</c:v>
                </c:pt>
                <c:pt idx="19">
                  <c:v>7.6923076923076927E-2</c:v>
                </c:pt>
                <c:pt idx="20">
                  <c:v>3.7037037037037035E-2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A-4F74-B410-91FEF7AAB514}"/>
            </c:ext>
          </c:extLst>
        </c:ser>
        <c:ser>
          <c:idx val="1"/>
          <c:order val="1"/>
          <c:tx>
            <c:strRef>
              <c:f>Tendències!$AE$26</c:f>
              <c:strCache>
                <c:ptCount val="1"/>
                <c:pt idx="0">
                  <c:v>L'ajuntament respon a informacions prèvies o externes no contraposades</c:v>
                </c:pt>
              </c:strCache>
            </c:strRef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G$26,Tendències!$AG$102,Tendències!$AG$179,Tendències!$AG$255,Tendències!$AG$329,Tendències!$AG$405,Tendències!$AG$481,Tendències!$AG$558,Tendències!$AG$634,Tendències!$AG$710,Tendències!$AG$786,Tendències!$AG$862,Tendències!$AG$938,Tendències!$AG$1014,Tendències!$AG$1089,Tendències!$AG$1165,Tendències!$AG$1241,Tendències!$AG$1317,Tendències!$AG$1393,Tendències!$AG$1469,Tendències!$AG$1545)</c:f>
              <c:numCache>
                <c:formatCode>0.00%</c:formatCode>
                <c:ptCount val="21"/>
                <c:pt idx="0">
                  <c:v>3.7037037037037035E-2</c:v>
                </c:pt>
                <c:pt idx="1">
                  <c:v>0</c:v>
                </c:pt>
                <c:pt idx="2">
                  <c:v>0.11538461538461539</c:v>
                </c:pt>
                <c:pt idx="3">
                  <c:v>3.8461538461538464E-2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3.5714285714285712E-2</c:v>
                </c:pt>
                <c:pt idx="15">
                  <c:v>3.7037037037037035E-2</c:v>
                </c:pt>
                <c:pt idx="16">
                  <c:v>8.3333333333333329E-2</c:v>
                </c:pt>
                <c:pt idx="17">
                  <c:v>0</c:v>
                </c:pt>
                <c:pt idx="18">
                  <c:v>3.7037037037037035E-2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A-4F74-B410-91FEF7A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782040"/>
        <c:axId val="292783216"/>
      </c:lineChart>
      <c:catAx>
        <c:axId val="29278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2783216"/>
        <c:crosses val="autoZero"/>
        <c:auto val="1"/>
        <c:lblAlgn val="ctr"/>
        <c:lblOffset val="100"/>
        <c:noMultiLvlLbl val="0"/>
      </c:catAx>
      <c:valAx>
        <c:axId val="292783216"/>
        <c:scaling>
          <c:orientation val="minMax"/>
        </c:scaling>
        <c:delete val="0"/>
        <c:axPos val="l"/>
        <c:majorGridlines/>
        <c:title>
          <c:overlay val="0"/>
        </c:title>
        <c:numFmt formatCode="0.00%" sourceLinked="1"/>
        <c:majorTickMark val="none"/>
        <c:minorTickMark val="none"/>
        <c:tickLblPos val="nextTo"/>
        <c:crossAx val="292782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baseline="0">
                <a:effectLst/>
              </a:rPr>
              <a:t>Evolució de la contraposició en les informacions generades pel GCM al DdG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Tendències!$AE$1622</c:f>
              <c:strCache>
                <c:ptCount val="1"/>
                <c:pt idx="0">
                  <c:v>Informació generada per l'ajuntament contraposada</c:v>
                </c:pt>
              </c:strCache>
            </c:strRef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G$1622,Tendències!$AG$1698,Tendències!$AG$1774,Tendències!$AG$1850,Tendències!$AG$1926,Tendències!$AG$2002,Tendències!$AG$2078,Tendències!$AG$2154,Tendències!$AG$2230,Tendències!$AG$2306,Tendències!$AG$2382,Tendències!$AG$2458,Tendències!$AG$2534,Tendències!$AG$2610,Tendències!$AG$2686,Tendències!$AG$2762,Tendències!$AG$2838,Tendències!$AG$2914,Tendències!$AG$2990,Tendències!$AG$3066,Tendències!$AG$3142)</c:f>
              <c:numCache>
                <c:formatCode>0.00%</c:formatCode>
                <c:ptCount val="21"/>
                <c:pt idx="0">
                  <c:v>3.8461538461538464E-2</c:v>
                </c:pt>
                <c:pt idx="1">
                  <c:v>7.6923076923076927E-2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7.6923076923076927E-2</c:v>
                </c:pt>
                <c:pt idx="7">
                  <c:v>0.125</c:v>
                </c:pt>
                <c:pt idx="8">
                  <c:v>0.12</c:v>
                </c:pt>
                <c:pt idx="9">
                  <c:v>3.7037037037037035E-2</c:v>
                </c:pt>
                <c:pt idx="10">
                  <c:v>0.17391304347826086</c:v>
                </c:pt>
                <c:pt idx="11">
                  <c:v>3.7037037037037035E-2</c:v>
                </c:pt>
                <c:pt idx="12">
                  <c:v>0.12</c:v>
                </c:pt>
                <c:pt idx="13">
                  <c:v>0.125</c:v>
                </c:pt>
                <c:pt idx="14">
                  <c:v>0.13636363636363635</c:v>
                </c:pt>
                <c:pt idx="15">
                  <c:v>3.7037037037037035E-2</c:v>
                </c:pt>
                <c:pt idx="16">
                  <c:v>0.22727272727272727</c:v>
                </c:pt>
                <c:pt idx="17">
                  <c:v>0.13043478260869565</c:v>
                </c:pt>
                <c:pt idx="18">
                  <c:v>0.17391304347826086</c:v>
                </c:pt>
                <c:pt idx="19">
                  <c:v>0.16666666666666666</c:v>
                </c:pt>
                <c:pt idx="20">
                  <c:v>0.17391304347826086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D-4654-AE76-137A61AF96FC}"/>
            </c:ext>
          </c:extLst>
        </c:ser>
        <c:ser>
          <c:idx val="1"/>
          <c:order val="1"/>
          <c:tx>
            <c:strRef>
              <c:f>Tendències!$AE$1623</c:f>
              <c:strCache>
                <c:ptCount val="1"/>
                <c:pt idx="0">
                  <c:v>Informació generada per l'ajuntament no contraposada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(Tendències!$AG$1623,Tendències!$AG$1699,Tendències!$AG$1775,Tendències!$AG$1851,Tendències!$AG$1927,Tendències!$AG$2003,Tendències!$AG$2079,Tendències!$AG$2155,Tendències!$AG$2231,Tendències!$AG$2307,Tendències!$AG$2383,Tendències!$AG$2459,Tendències!$AG$2535,Tendències!$AG$2611,Tendències!$AG$2687,Tendències!$AG$2763,Tendències!$AG$2839,Tendències!$AG$2915,Tendències!$AG$2991,Tendències!$AG$3067,Tendències!$AG$3143)</c:f>
              <c:numCache>
                <c:formatCode>0.00%</c:formatCode>
                <c:ptCount val="21"/>
                <c:pt idx="0">
                  <c:v>0.15384615384615385</c:v>
                </c:pt>
                <c:pt idx="1">
                  <c:v>0.11538461538461539</c:v>
                </c:pt>
                <c:pt idx="2">
                  <c:v>0.12</c:v>
                </c:pt>
                <c:pt idx="3">
                  <c:v>0.14814814814814814</c:v>
                </c:pt>
                <c:pt idx="4">
                  <c:v>0.12</c:v>
                </c:pt>
                <c:pt idx="5">
                  <c:v>0.2</c:v>
                </c:pt>
                <c:pt idx="6">
                  <c:v>7.6923076923076927E-2</c:v>
                </c:pt>
                <c:pt idx="7">
                  <c:v>4.1666666666666664E-2</c:v>
                </c:pt>
                <c:pt idx="8">
                  <c:v>0.16</c:v>
                </c:pt>
                <c:pt idx="9">
                  <c:v>7.407407407407407E-2</c:v>
                </c:pt>
                <c:pt idx="10">
                  <c:v>0.21739130434782608</c:v>
                </c:pt>
                <c:pt idx="11">
                  <c:v>0.14814814814814814</c:v>
                </c:pt>
                <c:pt idx="12">
                  <c:v>0.08</c:v>
                </c:pt>
                <c:pt idx="13">
                  <c:v>0</c:v>
                </c:pt>
                <c:pt idx="14">
                  <c:v>0.27272727272727271</c:v>
                </c:pt>
                <c:pt idx="15">
                  <c:v>0.14814814814814814</c:v>
                </c:pt>
                <c:pt idx="16">
                  <c:v>0.13636363636363635</c:v>
                </c:pt>
                <c:pt idx="17">
                  <c:v>0.21739130434782608</c:v>
                </c:pt>
                <c:pt idx="18">
                  <c:v>8.6956521739130432E-2</c:v>
                </c:pt>
                <c:pt idx="19">
                  <c:v>0.125</c:v>
                </c:pt>
                <c:pt idx="20">
                  <c:v>8.6956521739130432E-2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D-4654-AE76-137A61AF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779296"/>
        <c:axId val="292782432"/>
      </c:lineChart>
      <c:catAx>
        <c:axId val="29277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2782432"/>
        <c:crosses val="autoZero"/>
        <c:auto val="1"/>
        <c:lblAlgn val="ctr"/>
        <c:lblOffset val="100"/>
        <c:noMultiLvlLbl val="0"/>
      </c:catAx>
      <c:valAx>
        <c:axId val="29278243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9277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baseline="0">
                <a:effectLst/>
              </a:rPr>
              <a:t>Evolució de la contraposició en les notícies en les que l'ajuntament respon al </a:t>
            </a:r>
            <a:r>
              <a:rPr lang="ca-ES" sz="1800" b="1" i="1" baseline="0">
                <a:effectLst/>
              </a:rPr>
              <a:t>DdG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213493897796851E-2"/>
          <c:y val="0.1359847542154167"/>
          <c:w val="0.60940661945360275"/>
          <c:h val="0.75695783590882049"/>
        </c:manualLayout>
      </c:layout>
      <c:lineChart>
        <c:grouping val="standard"/>
        <c:varyColors val="0"/>
        <c:ser>
          <c:idx val="0"/>
          <c:order val="0"/>
          <c:tx>
            <c:strRef>
              <c:f>Tendències!$AE$1624</c:f>
              <c:strCache>
                <c:ptCount val="1"/>
                <c:pt idx="0">
                  <c:v>L'ajuntament respon a informacions prèvies o externes contraposades</c:v>
                </c:pt>
              </c:strCache>
            </c:strRef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G$1624,Tendències!$AG$1700,Tendències!$AG$1776,Tendències!$AG$1852,Tendències!$AG$1928,Tendències!$AG$2004,Tendències!$AG$2080,Tendències!$AG$2156,Tendències!$AG$2232,Tendències!$AG$2308,Tendències!$AG$2384,Tendències!$AG$2460,Tendències!$AG$2536,Tendències!$AG$2612,Tendències!$AG$2688,Tendències!$AG$2764,Tendències!$AG$2840,Tendències!$AG$2916,Tendències!$AG$2992,Tendències!$AG$3068,Tendències!$AG$3144)</c:f>
              <c:numCache>
                <c:formatCode>0.00%</c:formatCode>
                <c:ptCount val="21"/>
                <c:pt idx="0">
                  <c:v>0</c:v>
                </c:pt>
                <c:pt idx="1">
                  <c:v>7.6923076923076927E-2</c:v>
                </c:pt>
                <c:pt idx="2">
                  <c:v>0.12</c:v>
                </c:pt>
                <c:pt idx="3">
                  <c:v>0.1111111111111111</c:v>
                </c:pt>
                <c:pt idx="4">
                  <c:v>0.12</c:v>
                </c:pt>
                <c:pt idx="5">
                  <c:v>0.2</c:v>
                </c:pt>
                <c:pt idx="6">
                  <c:v>0.23076923076923078</c:v>
                </c:pt>
                <c:pt idx="7">
                  <c:v>0.16666666666666666</c:v>
                </c:pt>
                <c:pt idx="8">
                  <c:v>0.16</c:v>
                </c:pt>
                <c:pt idx="9">
                  <c:v>7.407407407407407E-2</c:v>
                </c:pt>
                <c:pt idx="10">
                  <c:v>8.6956521739130432E-2</c:v>
                </c:pt>
                <c:pt idx="11">
                  <c:v>7.407407407407407E-2</c:v>
                </c:pt>
                <c:pt idx="12">
                  <c:v>0.08</c:v>
                </c:pt>
                <c:pt idx="13">
                  <c:v>0.25</c:v>
                </c:pt>
                <c:pt idx="14">
                  <c:v>0.18181818181818182</c:v>
                </c:pt>
                <c:pt idx="15">
                  <c:v>0.18518518518518517</c:v>
                </c:pt>
                <c:pt idx="16">
                  <c:v>0.18181818181818182</c:v>
                </c:pt>
                <c:pt idx="17">
                  <c:v>0.13043478260869565</c:v>
                </c:pt>
                <c:pt idx="18">
                  <c:v>0</c:v>
                </c:pt>
                <c:pt idx="19">
                  <c:v>4.1666666666666664E-2</c:v>
                </c:pt>
                <c:pt idx="20">
                  <c:v>4.3478260869565216E-2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E-490A-A50C-79066DD8AE58}"/>
            </c:ext>
          </c:extLst>
        </c:ser>
        <c:ser>
          <c:idx val="1"/>
          <c:order val="1"/>
          <c:tx>
            <c:strRef>
              <c:f>Tendències!$AE$1625</c:f>
              <c:strCache>
                <c:ptCount val="1"/>
                <c:pt idx="0">
                  <c:v>L'ajuntament respon a informacions prèvies o externes no contraposades</c:v>
                </c:pt>
              </c:strCache>
            </c:strRef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G$1625,Tendències!$AG$1701,Tendències!$AG$1777,Tendències!$AG$1853,Tendències!$AG$1929,Tendències!$AG$2005,Tendències!$AG$2081,Tendències!$AG$2157,Tendències!$AG$2233,Tendències!$AG$2309,Tendències!$AG$2385,Tendències!$AG$2461,Tendències!$AG$2537,Tendències!$AG$2613,Tendències!$AG$2689,Tendències!$AG$2765,Tendències!$AG$2841,Tendències!$AG$2917,Tendències!$AG$2993,Tendències!$AG$3069,Tendències!$AG$3145)</c:f>
              <c:numCache>
                <c:formatCode>0.00%</c:formatCode>
                <c:ptCount val="21"/>
                <c:pt idx="0">
                  <c:v>3.8461538461538464E-2</c:v>
                </c:pt>
                <c:pt idx="1">
                  <c:v>0.11538461538461539</c:v>
                </c:pt>
                <c:pt idx="2">
                  <c:v>0.12</c:v>
                </c:pt>
                <c:pt idx="3">
                  <c:v>3.7037037037037035E-2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4.1666666666666664E-2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E-490A-A50C-79066DD8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781256"/>
        <c:axId val="292778512"/>
      </c:lineChart>
      <c:catAx>
        <c:axId val="29278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2778512"/>
        <c:crosses val="autoZero"/>
        <c:auto val="1"/>
        <c:lblAlgn val="ctr"/>
        <c:lblOffset val="100"/>
        <c:noMultiLvlLbl val="0"/>
      </c:catAx>
      <c:valAx>
        <c:axId val="2927785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92781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73264670338255"/>
          <c:y val="0.184326604647328"/>
          <c:w val="0.27321108662062599"/>
          <c:h val="0.744377620719120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397008946777589"/>
          <c:y val="0.13016384826949665"/>
          <c:w val="0.51905993253171412"/>
          <c:h val="0.8409114699107062"/>
        </c:manualLayout>
      </c:layout>
      <c:pieChart>
        <c:varyColors val="1"/>
        <c:ser>
          <c:idx val="0"/>
          <c:order val="0"/>
          <c:tx>
            <c:strRef>
              <c:f>'Resultats globals generals'!$AL$4:$AN$4</c:f>
              <c:strCache>
                <c:ptCount val="1"/>
                <c:pt idx="0">
                  <c:v>Tractament de la informació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generals'!$AL$5:$AL$7</c:f>
              <c:strCache>
                <c:ptCount val="3"/>
                <c:pt idx="0">
                  <c:v>Positiva</c:v>
                </c:pt>
                <c:pt idx="1">
                  <c:v>Neutra</c:v>
                </c:pt>
                <c:pt idx="2">
                  <c:v>Negativa</c:v>
                </c:pt>
              </c:strCache>
            </c:strRef>
          </c:cat>
          <c:val>
            <c:numRef>
              <c:f>'Resultats globals generals'!$AN$5:$AN$7</c:f>
              <c:numCache>
                <c:formatCode>0.00%</c:formatCode>
                <c:ptCount val="3"/>
                <c:pt idx="0">
                  <c:v>0.22085889570552147</c:v>
                </c:pt>
                <c:pt idx="1">
                  <c:v>0.66958808063102537</c:v>
                </c:pt>
                <c:pt idx="2">
                  <c:v>0.10955302366345311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A-4C51-A1E4-1249566260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500"/>
            </a:pPr>
            <a:endParaRPr lang="ca-ES"/>
          </a:p>
        </c:txPr>
      </c:legendEntry>
      <c:legendEntry>
        <c:idx val="1"/>
        <c:txPr>
          <a:bodyPr/>
          <a:lstStyle/>
          <a:p>
            <a:pPr>
              <a:defRPr sz="1500"/>
            </a:pPr>
            <a:endParaRPr lang="ca-ES"/>
          </a:p>
        </c:txPr>
      </c:legendEntry>
      <c:legendEntry>
        <c:idx val="2"/>
        <c:txPr>
          <a:bodyPr/>
          <a:lstStyle/>
          <a:p>
            <a:pPr>
              <a:defRPr sz="1500"/>
            </a:pPr>
            <a:endParaRPr lang="ca-ES"/>
          </a:p>
        </c:txPr>
      </c:legendEntry>
      <c:layout>
        <c:manualLayout>
          <c:xMode val="edge"/>
          <c:yMode val="edge"/>
          <c:x val="0.82970756331512308"/>
          <c:y val="0.34146567289670593"/>
          <c:w val="0.15892188024834369"/>
          <c:h val="0.378395294073279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v>Tipus de fonts principals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E-41C0-9DF4-A4120BA88F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E-41C0-9DF4-A4120BA88F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E-41C0-9DF4-A4120BA88F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E-41C0-9DF4-A4120BA88F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CE-41C0-9DF4-A4120BA88F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CE-41C0-9DF4-A4120BA88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generals'!$B$52:$B$57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'Resultats globals generals'!$D$52:$D$57</c:f>
              <c:numCache>
                <c:formatCode>0.00%</c:formatCode>
                <c:ptCount val="6"/>
                <c:pt idx="0">
                  <c:v>0.58508771929824566</c:v>
                </c:pt>
                <c:pt idx="1">
                  <c:v>0.11754385964912281</c:v>
                </c:pt>
                <c:pt idx="2">
                  <c:v>0.11578947368421053</c:v>
                </c:pt>
                <c:pt idx="3">
                  <c:v>0.13157894736842105</c:v>
                </c:pt>
                <c:pt idx="4">
                  <c:v>3.5087719298245612E-2</c:v>
                </c:pt>
                <c:pt idx="5">
                  <c:v>1.4912280701754385E-2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CE-41C0-9DF4-A4120BA88F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16217213787466"/>
          <c:y val="0.23989375357363732"/>
          <c:w val="0.31755301319469875"/>
          <c:h val="0.6168734028028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Tractament de la informació El Punt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Tracatament de la informació El Punt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3-4ECC-A254-D8FD8E3C5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03-4ECC-A254-D8FD8E3C52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03-4ECC-A254-D8FD8E3C52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El PUNT'!$AL$5:$AL$7</c:f>
              <c:strCache>
                <c:ptCount val="3"/>
                <c:pt idx="0">
                  <c:v>Positiva</c:v>
                </c:pt>
                <c:pt idx="1">
                  <c:v>Neutra</c:v>
                </c:pt>
                <c:pt idx="2">
                  <c:v>Negativa</c:v>
                </c:pt>
              </c:strCache>
            </c:strRef>
          </c:cat>
          <c:val>
            <c:numRef>
              <c:f>'Resultats globals El PUNT'!$AN$5:$AN$7</c:f>
              <c:numCache>
                <c:formatCode>0.00%</c:formatCode>
                <c:ptCount val="3"/>
                <c:pt idx="0">
                  <c:v>0.19190140845070422</c:v>
                </c:pt>
                <c:pt idx="1">
                  <c:v>0.698943661971831</c:v>
                </c:pt>
                <c:pt idx="2">
                  <c:v>0.10915492957746478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3-4ECC-A254-D8FD8E3C52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v>Tractament de la informació DdG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14-476A-BD6A-34530B8A0B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4-476A-BD6A-34530B8A0B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14-476A-BD6A-34530B8A0B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DdG'!$AL$5:$AL$7</c:f>
              <c:strCache>
                <c:ptCount val="3"/>
                <c:pt idx="0">
                  <c:v>Positiva</c:v>
                </c:pt>
                <c:pt idx="1">
                  <c:v>Neutra</c:v>
                </c:pt>
                <c:pt idx="2">
                  <c:v>Negativa</c:v>
                </c:pt>
              </c:strCache>
            </c:strRef>
          </c:cat>
          <c:val>
            <c:numRef>
              <c:f>'Resultats globals DdG'!$AN$5:$AN$7</c:f>
              <c:numCache>
                <c:formatCode>0.00%</c:formatCode>
                <c:ptCount val="3"/>
                <c:pt idx="0">
                  <c:v>0.24956369982547993</c:v>
                </c:pt>
                <c:pt idx="1">
                  <c:v>0.64048865619546247</c:v>
                </c:pt>
                <c:pt idx="2">
                  <c:v>0.1099476439790576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4-476A-BD6A-34530B8A0B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Relació entre origen i tractament de la informació </a:t>
            </a:r>
          </a:p>
        </c:rich>
      </c:tx>
      <c:layout>
        <c:manualLayout>
          <c:xMode val="edge"/>
          <c:yMode val="edge"/>
          <c:x val="0.12075301712600055"/>
          <c:y val="2.95983097630141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675509329782006E-2"/>
          <c:y val="0.138380514109434"/>
          <c:w val="0.69162367996016849"/>
          <c:h val="0.6989546332748704"/>
        </c:manualLayout>
      </c:layout>
      <c:barChart>
        <c:barDir val="col"/>
        <c:grouping val="clustered"/>
        <c:varyColors val="0"/>
        <c:ser>
          <c:idx val="0"/>
          <c:order val="0"/>
          <c:tx>
            <c:v>Relació entre origen i tractament de la informació El Punt</c:v>
          </c:tx>
          <c:invertIfNegative val="0"/>
          <c:cat>
            <c:strRef>
              <c:f>'Resultats globals generals'!$AU$20:$AU$22</c:f>
              <c:strCache>
                <c:ptCount val="3"/>
                <c:pt idx="0">
                  <c:v>Notícies generades a partir de comunicat del GCM positiu</c:v>
                </c:pt>
                <c:pt idx="1">
                  <c:v>Notícies generades a partir de comunicat del GCM neutre</c:v>
                </c:pt>
                <c:pt idx="2">
                  <c:v>Notícies generades a partir de comunicat del GCM negatiu</c:v>
                </c:pt>
              </c:strCache>
            </c:strRef>
          </c:cat>
          <c:val>
            <c:numRef>
              <c:f>'Resultats globals generals'!$AW$20:$AW$22</c:f>
              <c:numCache>
                <c:formatCode>0.00%</c:formatCode>
                <c:ptCount val="3"/>
                <c:pt idx="0">
                  <c:v>8.8172043010752682E-2</c:v>
                </c:pt>
                <c:pt idx="1">
                  <c:v>0.16666666666666666</c:v>
                </c:pt>
                <c:pt idx="2">
                  <c:v>1.0752688172043011E-3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6-4181-96A8-CAAD2CC72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499336"/>
        <c:axId val="293502472"/>
      </c:barChart>
      <c:catAx>
        <c:axId val="293499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502472"/>
        <c:crosses val="autoZero"/>
        <c:auto val="1"/>
        <c:lblAlgn val="ctr"/>
        <c:lblOffset val="100"/>
        <c:noMultiLvlLbl val="0"/>
      </c:catAx>
      <c:valAx>
        <c:axId val="293502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3499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97304904200627"/>
          <c:y val="0.36978258578395518"/>
          <c:w val="0.2015161613299101"/>
          <c:h val="0.23075443061837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Relació entre origen i tractament de la informació a les notícies pròpies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generals'!$AU$23:$AU$25</c:f>
              <c:strCache>
                <c:ptCount val="3"/>
                <c:pt idx="0">
                  <c:v>Notícies pròpies positiu</c:v>
                </c:pt>
                <c:pt idx="1">
                  <c:v>Notícies pròpies amb neutre</c:v>
                </c:pt>
                <c:pt idx="2">
                  <c:v>Notícies pròpies amb negatiu</c:v>
                </c:pt>
              </c:strCache>
            </c:strRef>
          </c:cat>
          <c:val>
            <c:numRef>
              <c:f>'Resultats globals generals'!$AW$23:$AW$25</c:f>
              <c:numCache>
                <c:formatCode>0.00%</c:formatCode>
                <c:ptCount val="3"/>
                <c:pt idx="0">
                  <c:v>3.5483870967741936E-2</c:v>
                </c:pt>
                <c:pt idx="1">
                  <c:v>0.16989247311827957</c:v>
                </c:pt>
                <c:pt idx="2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A-4614-84E9-79184CCEDD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Relació entre origen i tractament de la informació en comunicats de l'oposició</c:v>
          </c:tx>
          <c:cat>
            <c:strRef>
              <c:f>'Resultats globals generals'!$AU$33:$AU$35</c:f>
              <c:strCache>
                <c:ptCount val="3"/>
                <c:pt idx="0">
                  <c:v>Notícies generades a partir de comunicat extern de l'oposició positiu</c:v>
                </c:pt>
                <c:pt idx="1">
                  <c:v>Notícies generades a partir de comunicat extern de l'oposició neutre</c:v>
                </c:pt>
                <c:pt idx="2">
                  <c:v>Notícies generades a partir de comunicat extern de l'oposició negatiu</c:v>
                </c:pt>
              </c:strCache>
            </c:strRef>
          </c:cat>
          <c:val>
            <c:numRef>
              <c:f>'Resultats globals generals'!$AW$33:$AW$35</c:f>
              <c:numCache>
                <c:formatCode>0.00%</c:formatCode>
                <c:ptCount val="3"/>
                <c:pt idx="0">
                  <c:v>0</c:v>
                </c:pt>
                <c:pt idx="1">
                  <c:v>4.1935483870967745E-2</c:v>
                </c:pt>
                <c:pt idx="2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3-463E-8B73-BE034ADE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Relació entre origen i tractament de la informació en notícies pròpies d'El Punt</c:v>
          </c:tx>
          <c:cat>
            <c:strRef>
              <c:f>'Resultats globals El PUNT'!$AU$23:$AU$25</c:f>
              <c:strCache>
                <c:ptCount val="3"/>
                <c:pt idx="0">
                  <c:v>Notícies pròpies positiu</c:v>
                </c:pt>
                <c:pt idx="1">
                  <c:v>Notícies pròpies amb neutre</c:v>
                </c:pt>
                <c:pt idx="2">
                  <c:v>Notícies pròpies amb negatiu</c:v>
                </c:pt>
              </c:strCache>
            </c:strRef>
          </c:cat>
          <c:val>
            <c:numRef>
              <c:f>'Resultats globals El PUNT'!$AW$23:$AW$25</c:f>
              <c:numCache>
                <c:formatCode>0.00%</c:formatCode>
                <c:ptCount val="3"/>
                <c:pt idx="0">
                  <c:v>4.9891540130151846E-2</c:v>
                </c:pt>
                <c:pt idx="1">
                  <c:v>0.17787418655097614</c:v>
                </c:pt>
                <c:pt idx="2">
                  <c:v>1.9522776572668113E-2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C-4D1A-A505-1BF5369DF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generals'!$AP$4:$AR$4</c:f>
              <c:strCache>
                <c:ptCount val="1"/>
                <c:pt idx="0">
                  <c:v>S'identifica o es pot deduir la presència d'informació produida pel GCM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generals'!$AP$5:$AP$7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No determinable</c:v>
                </c:pt>
              </c:strCache>
            </c:strRef>
          </c:cat>
          <c:val>
            <c:numRef>
              <c:f>'Resultats globals generals'!$AR$5:$AR$7</c:f>
              <c:numCache>
                <c:formatCode>0.00%</c:formatCode>
                <c:ptCount val="3"/>
                <c:pt idx="0">
                  <c:v>0.55214723926380371</c:v>
                </c:pt>
                <c:pt idx="1">
                  <c:v>0.44522348816827345</c:v>
                </c:pt>
                <c:pt idx="2">
                  <c:v>2.6292725679228747E-3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7-46D9-A4A3-F4BDE6EE56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generals'!$BG$19:$BI$19</c:f>
              <c:strCache>
                <c:ptCount val="1"/>
                <c:pt idx="0">
                  <c:v>Relació entre presència del GCM i tractament de la informació</c:v>
                </c:pt>
              </c:strCache>
            </c:strRef>
          </c:tx>
          <c:cat>
            <c:strRef>
              <c:f>'Resultats globals generals'!$BG$20:$BG$25</c:f>
              <c:strCache>
                <c:ptCount val="6"/>
                <c:pt idx="0">
                  <c:v>Presència del GCM i tractament positiu</c:v>
                </c:pt>
                <c:pt idx="1">
                  <c:v>Presència del GCM i tractament neutre</c:v>
                </c:pt>
                <c:pt idx="2">
                  <c:v>Presència del GCM i tractament negatiu</c:v>
                </c:pt>
                <c:pt idx="3">
                  <c:v>Absència del GCM i tractament positiu</c:v>
                </c:pt>
                <c:pt idx="4">
                  <c:v>Absència del GCM i tractament neutre</c:v>
                </c:pt>
                <c:pt idx="5">
                  <c:v>Absència del GCM i tractament negatiu</c:v>
                </c:pt>
              </c:strCache>
            </c:strRef>
          </c:cat>
          <c:val>
            <c:numRef>
              <c:f>'Resultats globals generals'!$BI$20:$BI$25</c:f>
              <c:numCache>
                <c:formatCode>0.00%</c:formatCode>
                <c:ptCount val="6"/>
                <c:pt idx="0">
                  <c:v>0.13943028485757122</c:v>
                </c:pt>
                <c:pt idx="1">
                  <c:v>0.10344827586206896</c:v>
                </c:pt>
                <c:pt idx="2">
                  <c:v>0</c:v>
                </c:pt>
                <c:pt idx="3">
                  <c:v>0.41529235382308843</c:v>
                </c:pt>
                <c:pt idx="4">
                  <c:v>0.32983508245877063</c:v>
                </c:pt>
                <c:pt idx="5">
                  <c:v>1.1994002998500749E-2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B-4061-B200-DD2FAF94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Presència</a:t>
            </a:r>
            <a:r>
              <a:rPr lang="ca-ES" baseline="0"/>
              <a:t> comparativa d'informacions de GCM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Informció de GCM El Punt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AR$8,Tendències!$AR$84,Tendències!$AR$161,Tendències!$AR$237,Tendències!$AR$311,Tendències!$AR$387,Tendències!$AR$463,Tendències!$AR$540,Tendències!$AR$616,Tendències!$AR$692,Tendències!$AR$768,Tendències!$AR$844,Tendències!$AR$920,Tendències!$AR$996,Tendències!$AR$1071,Tendències!$AR$1147,Tendències!$AR$1223,Tendències!$AR$1299,Tendències!$AR$1375,Tendències!$AR$1451,Tendències!$AR$1527)</c:f>
              <c:numCache>
                <c:formatCode>0.00%</c:formatCode>
                <c:ptCount val="21"/>
                <c:pt idx="0">
                  <c:v>0.4642857142857143</c:v>
                </c:pt>
                <c:pt idx="1">
                  <c:v>0.5</c:v>
                </c:pt>
                <c:pt idx="2">
                  <c:v>0.57692307692307687</c:v>
                </c:pt>
                <c:pt idx="3">
                  <c:v>0.57692307692307687</c:v>
                </c:pt>
                <c:pt idx="4">
                  <c:v>0.70370370370370372</c:v>
                </c:pt>
                <c:pt idx="5">
                  <c:v>0.51851851851851849</c:v>
                </c:pt>
                <c:pt idx="6">
                  <c:v>0.4642857142857143</c:v>
                </c:pt>
                <c:pt idx="7">
                  <c:v>0.6785714285714286</c:v>
                </c:pt>
                <c:pt idx="8">
                  <c:v>0.59259259259259256</c:v>
                </c:pt>
                <c:pt idx="9">
                  <c:v>0.4642857142857143</c:v>
                </c:pt>
                <c:pt idx="10">
                  <c:v>0.6428571428571429</c:v>
                </c:pt>
                <c:pt idx="11">
                  <c:v>0.5</c:v>
                </c:pt>
                <c:pt idx="12">
                  <c:v>0.48148148148148145</c:v>
                </c:pt>
                <c:pt idx="13">
                  <c:v>0.39285714285714285</c:v>
                </c:pt>
                <c:pt idx="14">
                  <c:v>0.5714285714285714</c:v>
                </c:pt>
                <c:pt idx="15">
                  <c:v>0.55555555555555558</c:v>
                </c:pt>
                <c:pt idx="16">
                  <c:v>0.54166666666666663</c:v>
                </c:pt>
                <c:pt idx="17">
                  <c:v>0.68</c:v>
                </c:pt>
                <c:pt idx="18">
                  <c:v>0.7407407407407407</c:v>
                </c:pt>
                <c:pt idx="19">
                  <c:v>0.53846153846153844</c:v>
                </c:pt>
                <c:pt idx="20">
                  <c:v>0.62962962962962965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C-463F-9B9C-7D5EBED9DC39}"/>
            </c:ext>
          </c:extLst>
        </c:ser>
        <c:ser>
          <c:idx val="1"/>
          <c:order val="1"/>
          <c:tx>
            <c:v>No Informació de GCM El Punt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R$9,Tendències!$AR$85,Tendències!$AR$162,Tendències!$AR$238,Tendències!$AR$312,Tendències!$AR$388,Tendències!$AR$464,Tendències!$AR$541,Tendències!$AR$617,Tendències!$AR$693,Tendències!$AR$769,Tendències!$AR$845,Tendències!$AR$921,Tendències!$AR$997,Tendències!$AR$1072,Tendències!$AR$1148,Tendències!$AR$1224,Tendències!$AR$1300,Tendències!$AR$1376,Tendències!$AR$1452,Tendències!$AR$1528)</c:f>
              <c:numCache>
                <c:formatCode>0.00%</c:formatCode>
                <c:ptCount val="21"/>
                <c:pt idx="0">
                  <c:v>0.4642857142857143</c:v>
                </c:pt>
                <c:pt idx="1">
                  <c:v>0.5</c:v>
                </c:pt>
                <c:pt idx="2">
                  <c:v>0.42307692307692307</c:v>
                </c:pt>
                <c:pt idx="3">
                  <c:v>0.42307692307692307</c:v>
                </c:pt>
                <c:pt idx="4">
                  <c:v>0.29629629629629628</c:v>
                </c:pt>
                <c:pt idx="5">
                  <c:v>0.48148148148148145</c:v>
                </c:pt>
                <c:pt idx="6">
                  <c:v>0.5357142857142857</c:v>
                </c:pt>
                <c:pt idx="7">
                  <c:v>0.32142857142857145</c:v>
                </c:pt>
                <c:pt idx="8">
                  <c:v>0.40740740740740738</c:v>
                </c:pt>
                <c:pt idx="9">
                  <c:v>0.5357142857142857</c:v>
                </c:pt>
                <c:pt idx="10">
                  <c:v>0.35714285714285715</c:v>
                </c:pt>
                <c:pt idx="11">
                  <c:v>0.5</c:v>
                </c:pt>
                <c:pt idx="12">
                  <c:v>0.51851851851851849</c:v>
                </c:pt>
                <c:pt idx="13">
                  <c:v>0.6071428571428571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0.45833333333333331</c:v>
                </c:pt>
                <c:pt idx="17">
                  <c:v>0.32</c:v>
                </c:pt>
                <c:pt idx="18">
                  <c:v>0.25925925925925924</c:v>
                </c:pt>
                <c:pt idx="19">
                  <c:v>0.46153846153846156</c:v>
                </c:pt>
                <c:pt idx="20">
                  <c:v>0.37037037037037035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C-463F-9B9C-7D5EBED9DC39}"/>
            </c:ext>
          </c:extLst>
        </c:ser>
        <c:ser>
          <c:idx val="2"/>
          <c:order val="2"/>
          <c:tx>
            <c:v>Informació de GCM DdG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3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R$1683,Tendències!$AR$1759,Tendències!$AR$1835,Tendències!$AR$1911,Tendències!$AR$1987,Tendències!$AR$2063,Tendències!$AR$2139,Tendències!$AR$2215,Tendències!$AR$2291,Tendències!$AR$2367,Tendències!$AR$2443,Tendències!$AR$2519,Tendències!$AR$2595,Tendències!$AR$2671,Tendències!$AR$2747,Tendències!$AR$2823,Tendències!$AR$2899,Tendències!$AR$2975,Tendències!$AR$3051,Tendències!$AR$3127)</c:f>
              <c:numCache>
                <c:formatCode>0.00%</c:formatCode>
                <c:ptCount val="20"/>
                <c:pt idx="0">
                  <c:v>0.6785714285714286</c:v>
                </c:pt>
                <c:pt idx="1">
                  <c:v>0.61538461538461542</c:v>
                </c:pt>
                <c:pt idx="2">
                  <c:v>0.62962962962962965</c:v>
                </c:pt>
                <c:pt idx="3">
                  <c:v>0.44</c:v>
                </c:pt>
                <c:pt idx="4">
                  <c:v>0.6071428571428571</c:v>
                </c:pt>
                <c:pt idx="5">
                  <c:v>0.42857142857142855</c:v>
                </c:pt>
                <c:pt idx="6">
                  <c:v>0.51851851851851849</c:v>
                </c:pt>
                <c:pt idx="7">
                  <c:v>0.6071428571428571</c:v>
                </c:pt>
                <c:pt idx="8">
                  <c:v>0.42857142857142855</c:v>
                </c:pt>
                <c:pt idx="9">
                  <c:v>0.5714285714285714</c:v>
                </c:pt>
                <c:pt idx="10">
                  <c:v>0.4642857142857143</c:v>
                </c:pt>
                <c:pt idx="11">
                  <c:v>0.5357142857142857</c:v>
                </c:pt>
                <c:pt idx="12">
                  <c:v>0.51851851851851849</c:v>
                </c:pt>
                <c:pt idx="13">
                  <c:v>0.5</c:v>
                </c:pt>
                <c:pt idx="14">
                  <c:v>0.6071428571428571</c:v>
                </c:pt>
                <c:pt idx="15">
                  <c:v>0.51851851851851849</c:v>
                </c:pt>
                <c:pt idx="16">
                  <c:v>0.5</c:v>
                </c:pt>
                <c:pt idx="17">
                  <c:v>0.48148148148148145</c:v>
                </c:pt>
                <c:pt idx="18">
                  <c:v>0.5357142857142857</c:v>
                </c:pt>
                <c:pt idx="19">
                  <c:v>0.62962962962962965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C-463F-9B9C-7D5EBED9DC39}"/>
            </c:ext>
          </c:extLst>
        </c:ser>
        <c:ser>
          <c:idx val="3"/>
          <c:order val="3"/>
          <c:tx>
            <c:v>No Informació de GCM DdG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4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rendlineType val="linear"/>
            <c:dispRSqr val="0"/>
            <c:dispEq val="0"/>
          </c:trendline>
          <c:val>
            <c:numRef>
              <c:f>(Tendències!$AR$1608,Tendències!$AR$1684,Tendències!$AR$1760,Tendències!$AR$1836,Tendències!$AR$1912,Tendències!$AR$1988,Tendències!$AR$2064,Tendències!$AR$2140,Tendències!$AR$2216,Tendències!$AR$2292,Tendències!$AR$2368,Tendències!$AR$2444,Tendències!$AR$2520,Tendències!$AR$2596,Tendències!$AR$2672,Tendències!$AR$2748,Tendències!$AR$2824,Tendències!$AR$2900,Tendències!$AR$2976,Tendències!$AR$3052,Tendències!$AR$3128)</c:f>
              <c:numCache>
                <c:formatCode>0.00%</c:formatCode>
                <c:ptCount val="21"/>
                <c:pt idx="0">
                  <c:v>0.42857142857142855</c:v>
                </c:pt>
                <c:pt idx="1">
                  <c:v>0.32142857142857145</c:v>
                </c:pt>
                <c:pt idx="2">
                  <c:v>0.38461538461538464</c:v>
                </c:pt>
                <c:pt idx="3">
                  <c:v>0.37037037037037035</c:v>
                </c:pt>
                <c:pt idx="4">
                  <c:v>0.52</c:v>
                </c:pt>
                <c:pt idx="5">
                  <c:v>0.39285714285714285</c:v>
                </c:pt>
                <c:pt idx="6">
                  <c:v>0.5714285714285714</c:v>
                </c:pt>
                <c:pt idx="7">
                  <c:v>0.48148148148148145</c:v>
                </c:pt>
                <c:pt idx="8">
                  <c:v>0.39285714285714285</c:v>
                </c:pt>
                <c:pt idx="9">
                  <c:v>0.5714285714285714</c:v>
                </c:pt>
                <c:pt idx="10">
                  <c:v>0.42857142857142855</c:v>
                </c:pt>
                <c:pt idx="11">
                  <c:v>0.5357142857142857</c:v>
                </c:pt>
                <c:pt idx="12">
                  <c:v>0.4642857142857143</c:v>
                </c:pt>
                <c:pt idx="13">
                  <c:v>0.48148148148148145</c:v>
                </c:pt>
                <c:pt idx="14">
                  <c:v>0.5</c:v>
                </c:pt>
                <c:pt idx="15">
                  <c:v>0.39285714285714285</c:v>
                </c:pt>
                <c:pt idx="16">
                  <c:v>0.48148148148148145</c:v>
                </c:pt>
                <c:pt idx="17">
                  <c:v>0.5</c:v>
                </c:pt>
                <c:pt idx="18">
                  <c:v>0.51851851851851849</c:v>
                </c:pt>
                <c:pt idx="19">
                  <c:v>0.4642857142857143</c:v>
                </c:pt>
                <c:pt idx="20">
                  <c:v>0.37037037037037035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EC-463F-9B9C-7D5EBED9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498160"/>
        <c:axId val="293501296"/>
      </c:lineChart>
      <c:catAx>
        <c:axId val="29349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3501296"/>
        <c:crosses val="autoZero"/>
        <c:auto val="1"/>
        <c:lblAlgn val="ctr"/>
        <c:lblOffset val="100"/>
        <c:noMultiLvlLbl val="0"/>
      </c:catAx>
      <c:valAx>
        <c:axId val="293501296"/>
        <c:scaling>
          <c:orientation val="minMax"/>
        </c:scaling>
        <c:delete val="0"/>
        <c:axPos val="l"/>
        <c:majorGridlines/>
        <c:title>
          <c:overlay val="0"/>
        </c:title>
        <c:numFmt formatCode="0.00%" sourceLinked="1"/>
        <c:majorTickMark val="none"/>
        <c:minorTickMark val="none"/>
        <c:tickLblPos val="nextTo"/>
        <c:crossAx val="29349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generals'!$B$70:$D$70</c:f>
              <c:strCache>
                <c:ptCount val="1"/>
                <c:pt idx="0">
                  <c:v>Exclusivitat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generals'!$B$71:$B$72</c:f>
              <c:strCache>
                <c:ptCount val="2"/>
                <c:pt idx="0">
                  <c:v>Font pròpia</c:v>
                </c:pt>
                <c:pt idx="1">
                  <c:v>Font comuna</c:v>
                </c:pt>
              </c:strCache>
            </c:strRef>
          </c:cat>
          <c:val>
            <c:numRef>
              <c:f>'Resultats globals generals'!$D$71:$D$72</c:f>
              <c:numCache>
                <c:formatCode>0.00%</c:formatCode>
                <c:ptCount val="2"/>
                <c:pt idx="0">
                  <c:v>0.24035087719298245</c:v>
                </c:pt>
                <c:pt idx="1">
                  <c:v>0.76052631578947372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E-4909-98D9-87727C328E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generals'!$F$51:$H$51</c:f>
              <c:strCache>
                <c:ptCount val="1"/>
                <c:pt idx="0">
                  <c:v>Atribució de la font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generals'!$F$52:$F$54</c:f>
              <c:strCache>
                <c:ptCount val="3"/>
                <c:pt idx="0">
                  <c:v>Atribució directa</c:v>
                </c:pt>
                <c:pt idx="1">
                  <c:v>Atribució amb reserves</c:v>
                </c:pt>
                <c:pt idx="2">
                  <c:v>Atribució de reserva obligada</c:v>
                </c:pt>
              </c:strCache>
            </c:strRef>
          </c:cat>
          <c:val>
            <c:numRef>
              <c:f>'Resultats globals generals'!$H$52:$H$54</c:f>
              <c:numCache>
                <c:formatCode>0.00%</c:formatCode>
                <c:ptCount val="3"/>
                <c:pt idx="0">
                  <c:v>0.90087719298245617</c:v>
                </c:pt>
                <c:pt idx="1">
                  <c:v>7.192982456140351E-2</c:v>
                </c:pt>
                <c:pt idx="2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6-4008-AD53-3A013C069B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Relació entre origen i tractament de la informació en notícies pròpies d'El Punt</c:v>
          </c:tx>
          <c:cat>
            <c:strRef>
              <c:f>'Resultats globals El PUNT'!$AU$23:$AU$25</c:f>
              <c:strCache>
                <c:ptCount val="3"/>
                <c:pt idx="0">
                  <c:v>Notícies pròpies positiu</c:v>
                </c:pt>
                <c:pt idx="1">
                  <c:v>Notícies pròpies amb neutre</c:v>
                </c:pt>
                <c:pt idx="2">
                  <c:v>Notícies pròpies amb negatiu</c:v>
                </c:pt>
              </c:strCache>
            </c:strRef>
          </c:cat>
          <c:val>
            <c:numRef>
              <c:f>'Resultats globals El PUNT'!$AW$23:$AW$25</c:f>
              <c:numCache>
                <c:formatCode>0.00%</c:formatCode>
                <c:ptCount val="3"/>
                <c:pt idx="0">
                  <c:v>4.9891540130151846E-2</c:v>
                </c:pt>
                <c:pt idx="1">
                  <c:v>0.17787418655097614</c:v>
                </c:pt>
                <c:pt idx="2">
                  <c:v>1.9522776572668113E-2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0-4035-8F27-DD24B0D5F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Exclusivitat El Punt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El PUNT'!$B$70:$D$70</c:f>
              <c:strCache>
                <c:ptCount val="1"/>
                <c:pt idx="0">
                  <c:v>Exclusivitat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El PUNT'!$B$71:$B$72</c:f>
              <c:strCache>
                <c:ptCount val="2"/>
                <c:pt idx="0">
                  <c:v>Font pròpia</c:v>
                </c:pt>
                <c:pt idx="1">
                  <c:v>Font comuna</c:v>
                </c:pt>
              </c:strCache>
            </c:strRef>
          </c:cat>
          <c:val>
            <c:numRef>
              <c:f>'Resultats globals El PUNT'!$D$71:$D$72</c:f>
              <c:numCache>
                <c:formatCode>0.00%</c:formatCode>
                <c:ptCount val="2"/>
                <c:pt idx="0">
                  <c:v>0.24514991181657847</c:v>
                </c:pt>
                <c:pt idx="1">
                  <c:v>0.75661375661375663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D-4E17-A666-05AAF9E706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Atribució El</a:t>
            </a:r>
            <a:r>
              <a:rPr lang="en-US" baseline="0"/>
              <a:t> Punt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El PUNT'!$F$51:$H$51</c:f>
              <c:strCache>
                <c:ptCount val="1"/>
                <c:pt idx="0">
                  <c:v>Atribució de la font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El PUNT'!$F$52:$F$54</c:f>
              <c:strCache>
                <c:ptCount val="3"/>
                <c:pt idx="0">
                  <c:v>Atribució directa</c:v>
                </c:pt>
                <c:pt idx="1">
                  <c:v>Atribució amb reserves</c:v>
                </c:pt>
                <c:pt idx="2">
                  <c:v>Atribució de reserva obligada</c:v>
                </c:pt>
              </c:strCache>
            </c:strRef>
          </c:cat>
          <c:val>
            <c:numRef>
              <c:f>'Resultats globals El PUNT'!$H$52:$H$54</c:f>
              <c:numCache>
                <c:formatCode>0.00%</c:formatCode>
                <c:ptCount val="3"/>
                <c:pt idx="0">
                  <c:v>0.91005291005291</c:v>
                </c:pt>
                <c:pt idx="1">
                  <c:v>6.3492063492063489E-2</c:v>
                </c:pt>
                <c:pt idx="2">
                  <c:v>2.4691358024691357E-2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A-42A2-AD1C-DF2A70ABEB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Exclusivitat DdG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DdG'!$B$70:$D$70</c:f>
              <c:strCache>
                <c:ptCount val="1"/>
                <c:pt idx="0">
                  <c:v>Exclusivitat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DdG'!$B$71:$B$72</c:f>
              <c:strCache>
                <c:ptCount val="2"/>
                <c:pt idx="0">
                  <c:v>Font pròpia</c:v>
                </c:pt>
                <c:pt idx="1">
                  <c:v>Font comuna</c:v>
                </c:pt>
              </c:strCache>
            </c:strRef>
          </c:cat>
          <c:val>
            <c:numRef>
              <c:f>'Resultats globals DdG'!$D$71:$D$72</c:f>
              <c:numCache>
                <c:formatCode>0.00%</c:formatCode>
                <c:ptCount val="2"/>
                <c:pt idx="0">
                  <c:v>0.2356020942408377</c:v>
                </c:pt>
                <c:pt idx="1">
                  <c:v>0.76439790575916233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C-4F16-901E-41C6EA5000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Atribució DdG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DdG'!$F$51:$H$51</c:f>
              <c:strCache>
                <c:ptCount val="1"/>
                <c:pt idx="0">
                  <c:v>Atribució de la font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DdG'!$F$52:$F$54</c:f>
              <c:strCache>
                <c:ptCount val="3"/>
                <c:pt idx="0">
                  <c:v>Atribució directa</c:v>
                </c:pt>
                <c:pt idx="1">
                  <c:v>Atribució amb reserves</c:v>
                </c:pt>
                <c:pt idx="2">
                  <c:v>Atribució de reserva obligada</c:v>
                </c:pt>
              </c:strCache>
            </c:strRef>
          </c:cat>
          <c:val>
            <c:numRef>
              <c:f>'Resultats globals DdG'!$H$52:$H$54</c:f>
              <c:numCache>
                <c:formatCode>0.00%</c:formatCode>
                <c:ptCount val="3"/>
                <c:pt idx="0">
                  <c:v>0.89179755671902272</c:v>
                </c:pt>
                <c:pt idx="1">
                  <c:v>8.0279232111692841E-2</c:v>
                </c:pt>
                <c:pt idx="2">
                  <c:v>2.7923211169284468E-2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6-457F-920A-B83837AB1C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de l'atribució a El Punt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Atribució directa</c:v>
          </c:tx>
          <c:marker>
            <c:symbol val="none"/>
          </c:marker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H$55,Tendències!$H$131,Tendències!$H$208,Tendències!$H$284,Tendències!$H$358,Tendències!$H$434,Tendències!$H$510,Tendències!$H$587,Tendències!$H$663,Tendències!$H$739,Tendències!$H$815,Tendències!$H$891,Tendències!$H$967,Tendències!$H$1043,Tendències!$H$1118,Tendències!$H$1194,Tendències!$H$1270,Tendències!$H$1346,Tendències!$H$1422,Tendències!$H$1498,Tendències!$H$1574)</c:f>
              <c:numCache>
                <c:formatCode>0.00%</c:formatCode>
                <c:ptCount val="21"/>
                <c:pt idx="0">
                  <c:v>0.8214285714285714</c:v>
                </c:pt>
                <c:pt idx="1">
                  <c:v>0.7857142857142857</c:v>
                </c:pt>
                <c:pt idx="2">
                  <c:v>1</c:v>
                </c:pt>
                <c:pt idx="3">
                  <c:v>0.92307692307692313</c:v>
                </c:pt>
                <c:pt idx="4">
                  <c:v>0.88888888888888884</c:v>
                </c:pt>
                <c:pt idx="5">
                  <c:v>0.92592592592592593</c:v>
                </c:pt>
                <c:pt idx="6">
                  <c:v>0.9642857142857143</c:v>
                </c:pt>
                <c:pt idx="7">
                  <c:v>0.8571428571428571</c:v>
                </c:pt>
                <c:pt idx="8">
                  <c:v>0.88461538461538458</c:v>
                </c:pt>
                <c:pt idx="9">
                  <c:v>0.9642857142857143</c:v>
                </c:pt>
                <c:pt idx="10">
                  <c:v>0.8571428571428571</c:v>
                </c:pt>
                <c:pt idx="11">
                  <c:v>0.9642857142857143</c:v>
                </c:pt>
                <c:pt idx="12">
                  <c:v>0.88888888888888884</c:v>
                </c:pt>
                <c:pt idx="13">
                  <c:v>0.9285714285714286</c:v>
                </c:pt>
                <c:pt idx="14">
                  <c:v>0.9285714285714286</c:v>
                </c:pt>
                <c:pt idx="15">
                  <c:v>0.88888888888888884</c:v>
                </c:pt>
                <c:pt idx="16">
                  <c:v>0.95833333333333337</c:v>
                </c:pt>
                <c:pt idx="17">
                  <c:v>0.92</c:v>
                </c:pt>
                <c:pt idx="18">
                  <c:v>0.92592592592592593</c:v>
                </c:pt>
                <c:pt idx="19">
                  <c:v>1</c:v>
                </c:pt>
                <c:pt idx="20">
                  <c:v>0.85185185185185186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E-4425-9615-B9A7BBE472D6}"/>
            </c:ext>
          </c:extLst>
        </c:ser>
        <c:ser>
          <c:idx val="1"/>
          <c:order val="1"/>
          <c:tx>
            <c:v>Atribució amb reserves</c:v>
          </c:tx>
          <c:marker>
            <c:symbol val="none"/>
          </c:marker>
          <c:val>
            <c:numRef>
              <c:f>(Tendències!$H$56,Tendències!$H$132,Tendències!$H$209,Tendències!$H$285,Tendències!$H$359,Tendències!$H$435,Tendències!$H$511,Tendències!$H$588,Tendències!$H$664,Tendències!$H$740,Tendències!$H$816,Tendències!$H$892,Tendències!$H$968,Tendències!$H$1044,Tendències!$H$1119,Tendències!$H$1195,Tendències!$H$1271,Tendències!$H$1347,Tendències!$H$1423,Tendències!$H$1499,Tendències!$H$1575)</c:f>
              <c:numCache>
                <c:formatCode>0.00%</c:formatCode>
                <c:ptCount val="21"/>
                <c:pt idx="0">
                  <c:v>0.10714285714285714</c:v>
                </c:pt>
                <c:pt idx="1">
                  <c:v>0.10714285714285714</c:v>
                </c:pt>
                <c:pt idx="2">
                  <c:v>0</c:v>
                </c:pt>
                <c:pt idx="3">
                  <c:v>0</c:v>
                </c:pt>
                <c:pt idx="4">
                  <c:v>0.1111111111111111</c:v>
                </c:pt>
                <c:pt idx="5">
                  <c:v>7.407407407407407E-2</c:v>
                </c:pt>
                <c:pt idx="6">
                  <c:v>3.5714285714285712E-2</c:v>
                </c:pt>
                <c:pt idx="7">
                  <c:v>0.10714285714285714</c:v>
                </c:pt>
                <c:pt idx="8">
                  <c:v>0.11538461538461539</c:v>
                </c:pt>
                <c:pt idx="9">
                  <c:v>0</c:v>
                </c:pt>
                <c:pt idx="10">
                  <c:v>7.1428571428571425E-2</c:v>
                </c:pt>
                <c:pt idx="11">
                  <c:v>3.5714285714285712E-2</c:v>
                </c:pt>
                <c:pt idx="12">
                  <c:v>0.1111111111111111</c:v>
                </c:pt>
                <c:pt idx="13">
                  <c:v>3.5714285714285712E-2</c:v>
                </c:pt>
                <c:pt idx="14">
                  <c:v>7.1428571428571425E-2</c:v>
                </c:pt>
                <c:pt idx="15">
                  <c:v>7.407407407407407E-2</c:v>
                </c:pt>
                <c:pt idx="16">
                  <c:v>4.1666666666666664E-2</c:v>
                </c:pt>
                <c:pt idx="17">
                  <c:v>0.08</c:v>
                </c:pt>
                <c:pt idx="18">
                  <c:v>3.7037037037037035E-2</c:v>
                </c:pt>
                <c:pt idx="19">
                  <c:v>0</c:v>
                </c:pt>
                <c:pt idx="20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425-9615-B9A7BBE4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411400"/>
        <c:axId val="294413360"/>
      </c:lineChart>
      <c:catAx>
        <c:axId val="29441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4413360"/>
        <c:crosses val="autoZero"/>
        <c:auto val="1"/>
        <c:lblAlgn val="ctr"/>
        <c:lblOffset val="100"/>
        <c:noMultiLvlLbl val="0"/>
      </c:catAx>
      <c:valAx>
        <c:axId val="2944133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94411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 l'atribució al DdG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Atribució directa</c:v>
          </c:tx>
          <c:marker>
            <c:symbol val="none"/>
          </c:marker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H$1654,Tendències!$H$1730,Tendències!$H$1806,Tendències!$H$1882,Tendències!$H$1958,Tendències!$H$2034,Tendències!$H$2110,Tendències!$H$2186,Tendències!$H$2262,Tendències!$H$2338,Tendències!$H$2414,Tendències!$H$2490,Tendències!$H$2566,Tendències!$H$2642,Tendències!$H$2718,Tendències!$H$2794,Tendències!$H$2870,Tendències!$H$2946,Tendències!$H$3022,Tendències!$H$3098,Tendències!$H$3174)</c:f>
              <c:numCache>
                <c:formatCode>0.00%</c:formatCode>
                <c:ptCount val="21"/>
                <c:pt idx="0">
                  <c:v>0.7857142857142857</c:v>
                </c:pt>
                <c:pt idx="1">
                  <c:v>0.8214285714285714</c:v>
                </c:pt>
                <c:pt idx="2">
                  <c:v>0.96153846153846156</c:v>
                </c:pt>
                <c:pt idx="3">
                  <c:v>0.81481481481481477</c:v>
                </c:pt>
                <c:pt idx="4">
                  <c:v>0.8</c:v>
                </c:pt>
                <c:pt idx="5">
                  <c:v>0.8214285714285714</c:v>
                </c:pt>
                <c:pt idx="6">
                  <c:v>0.8928571428571429</c:v>
                </c:pt>
                <c:pt idx="7">
                  <c:v>0.85185185185185186</c:v>
                </c:pt>
                <c:pt idx="8">
                  <c:v>0.9285714285714286</c:v>
                </c:pt>
                <c:pt idx="9">
                  <c:v>1</c:v>
                </c:pt>
                <c:pt idx="10">
                  <c:v>0.8928571428571429</c:v>
                </c:pt>
                <c:pt idx="11">
                  <c:v>0.9285714285714286</c:v>
                </c:pt>
                <c:pt idx="12">
                  <c:v>0.9642857142857143</c:v>
                </c:pt>
                <c:pt idx="13">
                  <c:v>0.88888888888888884</c:v>
                </c:pt>
                <c:pt idx="14">
                  <c:v>0.61538461538461542</c:v>
                </c:pt>
                <c:pt idx="15">
                  <c:v>0.9285714285714286</c:v>
                </c:pt>
                <c:pt idx="16">
                  <c:v>0.88888888888888884</c:v>
                </c:pt>
                <c:pt idx="17">
                  <c:v>1</c:v>
                </c:pt>
                <c:pt idx="18">
                  <c:v>0.96296296296296291</c:v>
                </c:pt>
                <c:pt idx="19">
                  <c:v>0.9642857142857143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6A-B6F8-BCBE23B21548}"/>
            </c:ext>
          </c:extLst>
        </c:ser>
        <c:ser>
          <c:idx val="1"/>
          <c:order val="1"/>
          <c:tx>
            <c:v>Atribució amb reserves</c:v>
          </c:tx>
          <c:marker>
            <c:symbol val="none"/>
          </c:marker>
          <c:val>
            <c:numRef>
              <c:f>(Tendències!$H$1655,Tendències!$H$1731,Tendències!$H$1807,Tendències!$H$1883,Tendències!$H$1959,Tendències!$H$2035,Tendències!$H$2111,Tendències!$H$2187,Tendències!$H$2263,Tendències!$H$2339,Tendències!$H$2415,Tendències!$H$2491,Tendències!$H$2567,Tendències!$H$2643,Tendències!$H$2719,Tendències!$H$2795,Tendències!$H$2871,Tendències!$H$2947,Tendències!$H$3023,Tendències!$H$3099,Tendències!$H$3175)</c:f>
              <c:numCache>
                <c:formatCode>0.00%</c:formatCode>
                <c:ptCount val="21"/>
                <c:pt idx="0">
                  <c:v>0.21428571428571427</c:v>
                </c:pt>
                <c:pt idx="1">
                  <c:v>0.10714285714285714</c:v>
                </c:pt>
                <c:pt idx="2">
                  <c:v>0</c:v>
                </c:pt>
                <c:pt idx="3">
                  <c:v>0.1111111111111111</c:v>
                </c:pt>
                <c:pt idx="4">
                  <c:v>0.12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0.1111111111111111</c:v>
                </c:pt>
                <c:pt idx="8">
                  <c:v>3.5714285714285712E-2</c:v>
                </c:pt>
                <c:pt idx="9">
                  <c:v>0</c:v>
                </c:pt>
                <c:pt idx="10">
                  <c:v>7.1428571428571425E-2</c:v>
                </c:pt>
                <c:pt idx="11">
                  <c:v>7.1428571428571425E-2</c:v>
                </c:pt>
                <c:pt idx="12">
                  <c:v>3.5714285714285712E-2</c:v>
                </c:pt>
                <c:pt idx="13">
                  <c:v>7.407407407407407E-2</c:v>
                </c:pt>
                <c:pt idx="14">
                  <c:v>0.34615384615384615</c:v>
                </c:pt>
                <c:pt idx="15">
                  <c:v>7.1428571428571425E-2</c:v>
                </c:pt>
                <c:pt idx="16">
                  <c:v>0</c:v>
                </c:pt>
                <c:pt idx="17">
                  <c:v>0</c:v>
                </c:pt>
                <c:pt idx="18">
                  <c:v>3.7037037037037035E-2</c:v>
                </c:pt>
                <c:pt idx="19">
                  <c:v>3.5714285714285712E-2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6A-B6F8-BCBE23B2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411792"/>
        <c:axId val="294415320"/>
      </c:lineChart>
      <c:catAx>
        <c:axId val="2944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4415320"/>
        <c:crosses val="autoZero"/>
        <c:auto val="1"/>
        <c:lblAlgn val="ctr"/>
        <c:lblOffset val="100"/>
        <c:noMultiLvlLbl val="0"/>
      </c:catAx>
      <c:valAx>
        <c:axId val="2944153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94411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Comparativa</a:t>
            </a:r>
            <a:r>
              <a:rPr lang="ca-ES" baseline="0"/>
              <a:t> de l'exclusivitat de les fonts</a:t>
            </a:r>
            <a:endParaRPr lang="ca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47003499562556"/>
          <c:y val="2.5428331875182269E-2"/>
          <c:w val="0.85341885389326333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v>Font principal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'Resultats globals generals'!$V$68:$V$69</c:f>
              <c:strCache>
                <c:ptCount val="2"/>
                <c:pt idx="0">
                  <c:v>Font pròpia</c:v>
                </c:pt>
                <c:pt idx="1">
                  <c:v>Font comuna</c:v>
                </c:pt>
              </c:strCache>
            </c:strRef>
          </c:cat>
          <c:val>
            <c:numRef>
              <c:f>'Resultats globals generals'!$D$71:$D$72</c:f>
              <c:numCache>
                <c:formatCode>0.00%</c:formatCode>
                <c:ptCount val="2"/>
                <c:pt idx="0">
                  <c:v>0.24035087719298245</c:v>
                </c:pt>
                <c:pt idx="1">
                  <c:v>0.76052631578947372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7-4B3C-8F23-FF5A189FE0DF}"/>
            </c:ext>
          </c:extLst>
        </c:ser>
        <c:ser>
          <c:idx val="1"/>
          <c:order val="1"/>
          <c:tx>
            <c:v>Font segona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'Resultats globals generals'!$V$68:$V$69</c:f>
              <c:strCache>
                <c:ptCount val="2"/>
                <c:pt idx="0">
                  <c:v>Font pròpia</c:v>
                </c:pt>
                <c:pt idx="1">
                  <c:v>Font comuna</c:v>
                </c:pt>
              </c:strCache>
            </c:strRef>
          </c:cat>
          <c:val>
            <c:numRef>
              <c:f>'Resultats globals generals'!$X$68:$X$69</c:f>
              <c:numCache>
                <c:formatCode>0.00%</c:formatCode>
                <c:ptCount val="2"/>
                <c:pt idx="0">
                  <c:v>0.26302083333333331</c:v>
                </c:pt>
                <c:pt idx="1">
                  <c:v>0.73697916666666663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7-4B3C-8F23-FF5A189FE0DF}"/>
            </c:ext>
          </c:extLst>
        </c:ser>
        <c:ser>
          <c:idx val="2"/>
          <c:order val="2"/>
          <c:tx>
            <c:v>Font tercera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'Resultats globals generals'!$AT$68:$AT$69</c:f>
              <c:numCache>
                <c:formatCode>0.00%</c:formatCode>
                <c:ptCount val="2"/>
                <c:pt idx="0">
                  <c:v>0.22580645161290322</c:v>
                </c:pt>
                <c:pt idx="1">
                  <c:v>0.77419354838709675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7-4B3C-8F23-FF5A189FE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410616"/>
        <c:axId val="294412576"/>
      </c:barChart>
      <c:catAx>
        <c:axId val="29441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412576"/>
        <c:crosses val="autoZero"/>
        <c:auto val="1"/>
        <c:lblAlgn val="ctr"/>
        <c:lblOffset val="100"/>
        <c:noMultiLvlLbl val="0"/>
      </c:catAx>
      <c:valAx>
        <c:axId val="29441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41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Relació entre tipus</a:t>
            </a:r>
            <a:r>
              <a:rPr lang="ca-ES" baseline="0"/>
              <a:t> de font i exclusivitat</a:t>
            </a:r>
            <a:endParaRPr lang="ca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Relació entre el tipus de font i l'exclusivitat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'Resultats globals generals'!$N$52:$N$63</c:f>
              <c:strCache>
                <c:ptCount val="12"/>
                <c:pt idx="0">
                  <c:v>Font institucional (Ajuntament) i propi</c:v>
                </c:pt>
                <c:pt idx="1">
                  <c:v>Font institucional (Ajuntament) comuna</c:v>
                </c:pt>
                <c:pt idx="2">
                  <c:v>Partits polítics a l'oposició municipal pròpia</c:v>
                </c:pt>
                <c:pt idx="3">
                  <c:v>Partits polítics a l'oposició municipal comuna</c:v>
                </c:pt>
                <c:pt idx="4">
                  <c:v>Altres institucions; generalitat, diputació…pròpia</c:v>
                </c:pt>
                <c:pt idx="5">
                  <c:v>Altres institucions; generalitat, diputació…comuna</c:v>
                </c:pt>
                <c:pt idx="6">
                  <c:v>Associacions de veïns, entitats ciutadanes…pròpia</c:v>
                </c:pt>
                <c:pt idx="7">
                  <c:v>Associacions de veïns, entitats ciutadanes…comuna</c:v>
                </c:pt>
                <c:pt idx="8">
                  <c:v>Particulars pròpia</c:v>
                </c:pt>
                <c:pt idx="9">
                  <c:v>Particulars comuna</c:v>
                </c:pt>
                <c:pt idx="10">
                  <c:v>Altres pròpia</c:v>
                </c:pt>
                <c:pt idx="11">
                  <c:v>Altres comuna</c:v>
                </c:pt>
              </c:strCache>
            </c:strRef>
          </c:cat>
          <c:val>
            <c:numRef>
              <c:f>'Resultats globals generals'!$P$52:$P$63</c:f>
              <c:numCache>
                <c:formatCode>0.00%</c:formatCode>
                <c:ptCount val="12"/>
                <c:pt idx="0">
                  <c:v>0.11052631578947368</c:v>
                </c:pt>
                <c:pt idx="1">
                  <c:v>0.47456140350877191</c:v>
                </c:pt>
                <c:pt idx="2">
                  <c:v>8.771929824561403E-3</c:v>
                </c:pt>
                <c:pt idx="3">
                  <c:v>0.10877192982456141</c:v>
                </c:pt>
                <c:pt idx="4">
                  <c:v>3.3333333333333333E-2</c:v>
                </c:pt>
                <c:pt idx="5">
                  <c:v>8.24561403508772E-2</c:v>
                </c:pt>
                <c:pt idx="6">
                  <c:v>5.7894736842105263E-2</c:v>
                </c:pt>
                <c:pt idx="7">
                  <c:v>7.3684210526315783E-2</c:v>
                </c:pt>
                <c:pt idx="8">
                  <c:v>2.368421052631579E-2</c:v>
                </c:pt>
                <c:pt idx="9">
                  <c:v>1.1403508771929825E-2</c:v>
                </c:pt>
                <c:pt idx="10">
                  <c:v>6.1403508771929825E-3</c:v>
                </c:pt>
                <c:pt idx="11">
                  <c:v>8.771929824561403E-3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F-4DC2-9C17-85CA216D67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4407872"/>
        <c:axId val="294412968"/>
      </c:barChart>
      <c:catAx>
        <c:axId val="2944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412968"/>
        <c:crosses val="autoZero"/>
        <c:auto val="1"/>
        <c:lblAlgn val="ctr"/>
        <c:lblOffset val="100"/>
        <c:noMultiLvlLbl val="0"/>
      </c:catAx>
      <c:valAx>
        <c:axId val="29441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4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globals generals'!$J$51:$L$51</c:f>
              <c:strCache>
                <c:ptCount val="1"/>
                <c:pt idx="0">
                  <c:v>Relació entre tipus de font i atribucó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'Resultats globals generals'!$J$52:$J$69</c15:sqref>
                  </c15:fullRef>
                </c:ext>
              </c:extLst>
              <c:f>('Resultats globals generals'!$J$52:$J$57,'Resultats globals generals'!$J$61:$J$66)</c:f>
              <c:strCache>
                <c:ptCount val="12"/>
                <c:pt idx="0">
                  <c:v>Font institucional (Ajuntament) i atribució directa</c:v>
                </c:pt>
                <c:pt idx="1">
                  <c:v>Font institucional (Ajuntament) i atribució amb reserves</c:v>
                </c:pt>
                <c:pt idx="2">
                  <c:v>Font institucional (Ajuntament) i atribució de reserva obligada</c:v>
                </c:pt>
                <c:pt idx="3">
                  <c:v>Partits polítics a l'oposició municipal atribució directa</c:v>
                </c:pt>
                <c:pt idx="4">
                  <c:v>Partits polítics a l'oposició municipal atribució amb reserves</c:v>
                </c:pt>
                <c:pt idx="5">
                  <c:v>Partits polítics a l'oposició municipal i atribució de reserva obligada</c:v>
                </c:pt>
                <c:pt idx="6">
                  <c:v>Associacions de veïns, entitats ciutadanes…i atribució directa</c:v>
                </c:pt>
                <c:pt idx="7">
                  <c:v>Associacions de veïns, entitats ciutadanes…i atribució amb reserves</c:v>
                </c:pt>
                <c:pt idx="8">
                  <c:v>Associacions de veïns, entitats ciutadanes…i atribució de reserva obligada</c:v>
                </c:pt>
                <c:pt idx="9">
                  <c:v>Particulars i atribució directa</c:v>
                </c:pt>
                <c:pt idx="10">
                  <c:v>Particulars i atribució amb reserves</c:v>
                </c:pt>
                <c:pt idx="11">
                  <c:v>Particulars i atribució de reserva obligada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'Resultats globals generals'!$L$52:$L$69</c15:sqref>
                  </c15:fullRef>
                </c:ext>
              </c:extLst>
              <c:f>('Resultats globals generals'!$L$52:$L$57,'Resultats globals generals'!$L$61:$L$66)</c:f>
              <c:numCache>
                <c:formatCode>0.00%</c:formatCode>
                <c:ptCount val="12"/>
                <c:pt idx="0">
                  <c:v>0.54177660510114334</c:v>
                </c:pt>
                <c:pt idx="1">
                  <c:v>2.5505716798592787E-2</c:v>
                </c:pt>
                <c:pt idx="2">
                  <c:v>1.8469656992084433E-2</c:v>
                </c:pt>
                <c:pt idx="3">
                  <c:v>0.11345646437994723</c:v>
                </c:pt>
                <c:pt idx="4">
                  <c:v>3.5180299032541778E-3</c:v>
                </c:pt>
                <c:pt idx="5">
                  <c:v>8.7950747581354446E-4</c:v>
                </c:pt>
                <c:pt idx="6">
                  <c:v>0.11169744942832015</c:v>
                </c:pt>
                <c:pt idx="7">
                  <c:v>1.9349164467897976E-2</c:v>
                </c:pt>
                <c:pt idx="8">
                  <c:v>8.7950747581354446E-4</c:v>
                </c:pt>
                <c:pt idx="9">
                  <c:v>1.8469656992084433E-2</c:v>
                </c:pt>
                <c:pt idx="10">
                  <c:v>1.4951627088830254E-2</c:v>
                </c:pt>
                <c:pt idx="11">
                  <c:v>1.7590149516270889E-3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0-49EB-86CA-6CF64945BB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4408656"/>
        <c:axId val="294409048"/>
      </c:barChart>
      <c:catAx>
        <c:axId val="2944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409048"/>
        <c:crosses val="autoZero"/>
        <c:auto val="1"/>
        <c:lblAlgn val="ctr"/>
        <c:lblOffset val="100"/>
        <c:noMultiLvlLbl val="0"/>
      </c:catAx>
      <c:valAx>
        <c:axId val="2944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40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Relació entre tipus de font i exclusivitat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815419889280261"/>
          <c:y val="0.11730100031323583"/>
          <c:w val="0.83184580110719741"/>
          <c:h val="0.42486872960372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'Resultats globals generals'!$N$51:$P$51</c:f>
              <c:strCache>
                <c:ptCount val="1"/>
                <c:pt idx="0">
                  <c:v>Relació entre tipus de font i excluivitat </c:v>
                </c:pt>
              </c:strCache>
            </c:strRef>
          </c:tx>
          <c:invertIfNegative val="0"/>
          <c:cat>
            <c:strRef>
              <c:f>'Resultats globals generals'!$N$52:$N$63</c:f>
              <c:strCache>
                <c:ptCount val="12"/>
                <c:pt idx="0">
                  <c:v>Font institucional (Ajuntament) i propi</c:v>
                </c:pt>
                <c:pt idx="1">
                  <c:v>Font institucional (Ajuntament) comuna</c:v>
                </c:pt>
                <c:pt idx="2">
                  <c:v>Partits polítics a l'oposició municipal pròpia</c:v>
                </c:pt>
                <c:pt idx="3">
                  <c:v>Partits polítics a l'oposició municipal comuna</c:v>
                </c:pt>
                <c:pt idx="4">
                  <c:v>Altres institucions; generalitat, diputació…pròpia</c:v>
                </c:pt>
                <c:pt idx="5">
                  <c:v>Altres institucions; generalitat, diputació…comuna</c:v>
                </c:pt>
                <c:pt idx="6">
                  <c:v>Associacions de veïns, entitats ciutadanes…pròpia</c:v>
                </c:pt>
                <c:pt idx="7">
                  <c:v>Associacions de veïns, entitats ciutadanes…comuna</c:v>
                </c:pt>
                <c:pt idx="8">
                  <c:v>Particulars pròpia</c:v>
                </c:pt>
                <c:pt idx="9">
                  <c:v>Particulars comuna</c:v>
                </c:pt>
                <c:pt idx="10">
                  <c:v>Altres pròpia</c:v>
                </c:pt>
                <c:pt idx="11">
                  <c:v>Altres comuna</c:v>
                </c:pt>
              </c:strCache>
            </c:strRef>
          </c:cat>
          <c:val>
            <c:numRef>
              <c:f>'Resultats globals generals'!$P$52:$P$63</c:f>
              <c:numCache>
                <c:formatCode>0.00%</c:formatCode>
                <c:ptCount val="12"/>
                <c:pt idx="0">
                  <c:v>0.11052631578947368</c:v>
                </c:pt>
                <c:pt idx="1">
                  <c:v>0.47456140350877191</c:v>
                </c:pt>
                <c:pt idx="2">
                  <c:v>8.771929824561403E-3</c:v>
                </c:pt>
                <c:pt idx="3">
                  <c:v>0.10877192982456141</c:v>
                </c:pt>
                <c:pt idx="4">
                  <c:v>3.3333333333333333E-2</c:v>
                </c:pt>
                <c:pt idx="5">
                  <c:v>8.24561403508772E-2</c:v>
                </c:pt>
                <c:pt idx="6">
                  <c:v>5.7894736842105263E-2</c:v>
                </c:pt>
                <c:pt idx="7">
                  <c:v>7.3684210526315783E-2</c:v>
                </c:pt>
                <c:pt idx="8">
                  <c:v>2.368421052631579E-2</c:v>
                </c:pt>
                <c:pt idx="9">
                  <c:v>1.1403508771929825E-2</c:v>
                </c:pt>
                <c:pt idx="10">
                  <c:v>6.1403508771929825E-3</c:v>
                </c:pt>
                <c:pt idx="11">
                  <c:v>8.771929824561403E-3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8-4806-8241-4D034325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4414928"/>
        <c:axId val="293500120"/>
      </c:barChart>
      <c:catAx>
        <c:axId val="29441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500120"/>
        <c:crosses val="autoZero"/>
        <c:auto val="1"/>
        <c:lblAlgn val="ctr"/>
        <c:lblOffset val="100"/>
        <c:noMultiLvlLbl val="0"/>
      </c:catAx>
      <c:valAx>
        <c:axId val="293500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9441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 l'exclusivitat</a:t>
            </a:r>
            <a:r>
              <a:rPr lang="ca-ES" baseline="0"/>
              <a:t> a El Punt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Font pròpia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D$74,Tendències!$D$150,Tendències!$D$227,Tendències!$D$303,Tendències!$D$377,Tendències!$D$453,Tendències!$D$529,Tendències!$D$606,Tendències!$D$682,Tendències!$D$758,Tendències!$D$834,Tendències!$D$910,Tendències!$D$986,Tendències!$D$1062,Tendències!$D$1137,Tendències!$D$1213,Tendències!$D$1289,Tendències!$D$1365,Tendències!$D$1441,Tendències!$D$1517,Tendències!$D$1593)</c:f>
              <c:numCache>
                <c:formatCode>0.00%</c:formatCode>
                <c:ptCount val="21"/>
                <c:pt idx="0">
                  <c:v>0.25</c:v>
                </c:pt>
                <c:pt idx="1">
                  <c:v>0.25</c:v>
                </c:pt>
                <c:pt idx="2">
                  <c:v>0.19230769230769232</c:v>
                </c:pt>
                <c:pt idx="3">
                  <c:v>0.23076923076923078</c:v>
                </c:pt>
                <c:pt idx="4">
                  <c:v>0.25925925925925924</c:v>
                </c:pt>
                <c:pt idx="5">
                  <c:v>0.22222222222222221</c:v>
                </c:pt>
                <c:pt idx="6">
                  <c:v>0.21428571428571427</c:v>
                </c:pt>
                <c:pt idx="7">
                  <c:v>0.21428571428571427</c:v>
                </c:pt>
                <c:pt idx="8">
                  <c:v>0.38461538461538464</c:v>
                </c:pt>
                <c:pt idx="9">
                  <c:v>0.17857142857142858</c:v>
                </c:pt>
                <c:pt idx="10">
                  <c:v>0.35714285714285715</c:v>
                </c:pt>
                <c:pt idx="11">
                  <c:v>0.21428571428571427</c:v>
                </c:pt>
                <c:pt idx="12">
                  <c:v>0.22222222222222221</c:v>
                </c:pt>
                <c:pt idx="13">
                  <c:v>0.25</c:v>
                </c:pt>
                <c:pt idx="14">
                  <c:v>0.39285714285714285</c:v>
                </c:pt>
                <c:pt idx="15">
                  <c:v>0.1111111111111111</c:v>
                </c:pt>
                <c:pt idx="16">
                  <c:v>0.375</c:v>
                </c:pt>
                <c:pt idx="17">
                  <c:v>0.2</c:v>
                </c:pt>
                <c:pt idx="18">
                  <c:v>0.22222222222222221</c:v>
                </c:pt>
                <c:pt idx="19">
                  <c:v>0.11538461538461539</c:v>
                </c:pt>
                <c:pt idx="20">
                  <c:v>0.29629629629629628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4-4073-8C2B-9AABB04DD268}"/>
            </c:ext>
          </c:extLst>
        </c:ser>
        <c:ser>
          <c:idx val="1"/>
          <c:order val="1"/>
          <c:tx>
            <c:v>Font comuna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val>
            <c:numRef>
              <c:f>(Tendències!$D$75,Tendències!$D$151,Tendències!$D$228,Tendències!$D$304,Tendències!$D$378,Tendències!$D$454,Tendències!$D$530,Tendències!$D$607,Tendències!$D$683,Tendències!$D$759,Tendències!$D$835,Tendències!$D$911,Tendències!$D$987,Tendències!$D$1063,Tendències!$D$1138,Tendències!$D$1214,Tendències!$D$1290,Tendències!$D$1366,Tendències!$D$1442,Tendències!$D$1518,Tendències!$D$1594)</c:f>
              <c:numCache>
                <c:formatCode>0.00%</c:formatCode>
                <c:ptCount val="21"/>
                <c:pt idx="0">
                  <c:v>0.75</c:v>
                </c:pt>
                <c:pt idx="1">
                  <c:v>0.75</c:v>
                </c:pt>
                <c:pt idx="2">
                  <c:v>0.80769230769230771</c:v>
                </c:pt>
                <c:pt idx="3">
                  <c:v>0.76923076923076927</c:v>
                </c:pt>
                <c:pt idx="4">
                  <c:v>0.7407407407407407</c:v>
                </c:pt>
                <c:pt idx="5">
                  <c:v>0.77777777777777779</c:v>
                </c:pt>
                <c:pt idx="6">
                  <c:v>0.7857142857142857</c:v>
                </c:pt>
                <c:pt idx="7">
                  <c:v>0.7857142857142857</c:v>
                </c:pt>
                <c:pt idx="8">
                  <c:v>0.65384615384615385</c:v>
                </c:pt>
                <c:pt idx="9">
                  <c:v>0.8214285714285714</c:v>
                </c:pt>
                <c:pt idx="10">
                  <c:v>0.6428571428571429</c:v>
                </c:pt>
                <c:pt idx="11">
                  <c:v>0.7857142857142857</c:v>
                </c:pt>
                <c:pt idx="12">
                  <c:v>0.77777777777777779</c:v>
                </c:pt>
                <c:pt idx="13">
                  <c:v>0.75</c:v>
                </c:pt>
                <c:pt idx="14">
                  <c:v>0.6071428571428571</c:v>
                </c:pt>
                <c:pt idx="15">
                  <c:v>0.88888888888888884</c:v>
                </c:pt>
                <c:pt idx="16">
                  <c:v>0.625</c:v>
                </c:pt>
                <c:pt idx="17">
                  <c:v>0.8</c:v>
                </c:pt>
                <c:pt idx="18">
                  <c:v>0.77777777777777779</c:v>
                </c:pt>
                <c:pt idx="19">
                  <c:v>0.88461538461538458</c:v>
                </c:pt>
                <c:pt idx="20">
                  <c:v>0.70370370370370372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4-4073-8C2B-9AABB04D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81048"/>
        <c:axId val="294379480"/>
      </c:lineChart>
      <c:catAx>
        <c:axId val="29438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379480"/>
        <c:crosses val="autoZero"/>
        <c:auto val="1"/>
        <c:lblAlgn val="ctr"/>
        <c:lblOffset val="100"/>
        <c:noMultiLvlLbl val="0"/>
      </c:catAx>
      <c:valAx>
        <c:axId val="294379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4381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 de l'exclusivitat</a:t>
            </a:r>
            <a:r>
              <a:rPr lang="ca-ES" baseline="0"/>
              <a:t> al DdG</a:t>
            </a:r>
            <a:endParaRPr lang="ca-E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Font pròpia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1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numRef>
              <c:f>Tendències!$BL$4:$BL$24</c:f>
              <c:numCache>
                <c:formatCode>General</c:formatCode>
                <c:ptCount val="21"/>
              </c:numCache>
            </c:numRef>
          </c:cat>
          <c:val>
            <c:numRef>
              <c:f>(Tendències!$D$1673,Tendències!$D$1749,Tendències!$D$1825,Tendències!$D$1901,Tendències!$D$1977,Tendències!$D$2053,Tendències!$D$2129,Tendències!$D$2205,Tendències!$D$2281,Tendències!$D$2357,Tendències!$D$2433,Tendències!$D$2509,Tendències!$D$2585,Tendències!$D$2661,Tendències!$D$2737,Tendències!$D$2813,Tendències!$D$2889,Tendències!$D$2965,Tendències!$D$3041,Tendències!$D$3117,Tendències!$D$3193)</c:f>
              <c:numCache>
                <c:formatCode>0.00%</c:formatCode>
                <c:ptCount val="21"/>
                <c:pt idx="0">
                  <c:v>0.17857142857142858</c:v>
                </c:pt>
                <c:pt idx="1">
                  <c:v>7.1428571428571425E-2</c:v>
                </c:pt>
                <c:pt idx="2">
                  <c:v>3.8461538461538464E-2</c:v>
                </c:pt>
                <c:pt idx="3">
                  <c:v>0.33333333333333331</c:v>
                </c:pt>
                <c:pt idx="4">
                  <c:v>0.48</c:v>
                </c:pt>
                <c:pt idx="5">
                  <c:v>0.42857142857142855</c:v>
                </c:pt>
                <c:pt idx="6">
                  <c:v>0.25</c:v>
                </c:pt>
                <c:pt idx="7">
                  <c:v>0.25925925925925924</c:v>
                </c:pt>
                <c:pt idx="8">
                  <c:v>0.21428571428571427</c:v>
                </c:pt>
                <c:pt idx="9">
                  <c:v>0.32142857142857145</c:v>
                </c:pt>
                <c:pt idx="10">
                  <c:v>0.21428571428571427</c:v>
                </c:pt>
                <c:pt idx="11">
                  <c:v>0.21428571428571427</c:v>
                </c:pt>
                <c:pt idx="12">
                  <c:v>0.21428571428571427</c:v>
                </c:pt>
                <c:pt idx="13">
                  <c:v>0.22222222222222221</c:v>
                </c:pt>
                <c:pt idx="14">
                  <c:v>0.30769230769230771</c:v>
                </c:pt>
                <c:pt idx="15">
                  <c:v>0.2857142857142857</c:v>
                </c:pt>
                <c:pt idx="16">
                  <c:v>0.25925925925925924</c:v>
                </c:pt>
                <c:pt idx="17">
                  <c:v>0.23076923076923078</c:v>
                </c:pt>
                <c:pt idx="18">
                  <c:v>0.22222222222222221</c:v>
                </c:pt>
                <c:pt idx="19">
                  <c:v>7.1428571428571425E-2</c:v>
                </c:pt>
                <c:pt idx="20">
                  <c:v>0.14814814814814814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B-4928-9E2F-E6FE11803C97}"/>
            </c:ext>
          </c:extLst>
        </c:ser>
        <c:ser>
          <c:idx val="1"/>
          <c:order val="1"/>
          <c:tx>
            <c:v>Font comuna</c:v>
          </c:tx>
          <c:marker>
            <c:symbol val="none"/>
          </c:marker>
          <c:trendline>
            <c:spPr>
              <a:ln w="12700" cap="flat" cmpd="sng" algn="ctr">
                <a:solidFill>
                  <a:schemeClr val="accent2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val>
            <c:numRef>
              <c:f>(Tendències!$D$1674,Tendències!$D$1750,Tendències!$D$1826,Tendències!$D$1902,Tendències!$D$1978,Tendències!$D$2054,Tendències!$D$2130,Tendències!$D$2206,Tendències!$D$2282,Tendències!$D$2358,Tendències!$D$2434,Tendències!$D$2510,Tendències!$D$2586,Tendències!$D$2662,Tendències!$D$2738,Tendències!$D$2814,Tendències!$D$2890,Tendències!$D$2966,Tendències!$D$3042,Tendències!$D$3118,Tendències!$D$3194)</c:f>
              <c:numCache>
                <c:formatCode>0.00%</c:formatCode>
                <c:ptCount val="21"/>
                <c:pt idx="0">
                  <c:v>0.8214285714285714</c:v>
                </c:pt>
                <c:pt idx="1">
                  <c:v>0.9285714285714286</c:v>
                </c:pt>
                <c:pt idx="2">
                  <c:v>0.96153846153846156</c:v>
                </c:pt>
                <c:pt idx="3">
                  <c:v>0.66666666666666663</c:v>
                </c:pt>
                <c:pt idx="4">
                  <c:v>0.52</c:v>
                </c:pt>
                <c:pt idx="5">
                  <c:v>0.5714285714285714</c:v>
                </c:pt>
                <c:pt idx="6">
                  <c:v>0.75</c:v>
                </c:pt>
                <c:pt idx="7">
                  <c:v>0.7407407407407407</c:v>
                </c:pt>
                <c:pt idx="8">
                  <c:v>0.7857142857142857</c:v>
                </c:pt>
                <c:pt idx="9">
                  <c:v>0.6785714285714286</c:v>
                </c:pt>
                <c:pt idx="10">
                  <c:v>0.7857142857142857</c:v>
                </c:pt>
                <c:pt idx="11">
                  <c:v>0.7857142857142857</c:v>
                </c:pt>
                <c:pt idx="12">
                  <c:v>0.7857142857142857</c:v>
                </c:pt>
                <c:pt idx="13">
                  <c:v>0.77777777777777779</c:v>
                </c:pt>
                <c:pt idx="14">
                  <c:v>0.69230769230769229</c:v>
                </c:pt>
                <c:pt idx="15">
                  <c:v>0.7142857142857143</c:v>
                </c:pt>
                <c:pt idx="16">
                  <c:v>0.7407407407407407</c:v>
                </c:pt>
                <c:pt idx="17">
                  <c:v>0.76923076923076927</c:v>
                </c:pt>
                <c:pt idx="18">
                  <c:v>0.77777777777777779</c:v>
                </c:pt>
                <c:pt idx="19">
                  <c:v>0.9285714285714286</c:v>
                </c:pt>
                <c:pt idx="20">
                  <c:v>0.85185185185185186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B-4928-9E2F-E6FE1180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75168"/>
        <c:axId val="294377912"/>
      </c:lineChart>
      <c:catAx>
        <c:axId val="29437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377912"/>
        <c:crosses val="autoZero"/>
        <c:auto val="1"/>
        <c:lblAlgn val="ctr"/>
        <c:lblOffset val="100"/>
        <c:noMultiLvlLbl val="0"/>
      </c:catAx>
      <c:valAx>
        <c:axId val="2943779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437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Relació entre fonts pròpies</a:t>
            </a:r>
            <a:r>
              <a:rPr lang="en-US" baseline="0"/>
              <a:t> i comunes per categoria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Font comuna</c:v>
          </c:tx>
          <c:invertIfNegative val="0"/>
          <c:cat>
            <c:strRef>
              <c:f>'Resultats globals generals'!$Q$57:$Q$60</c:f>
              <c:strCache>
                <c:ptCount val="4"/>
                <c:pt idx="0">
                  <c:v>font institucional</c:v>
                </c:pt>
                <c:pt idx="1">
                  <c:v>partits a l'oposició</c:v>
                </c:pt>
                <c:pt idx="2">
                  <c:v>associacions de veïns</c:v>
                </c:pt>
                <c:pt idx="3">
                  <c:v>particulars</c:v>
                </c:pt>
              </c:strCache>
            </c:strRef>
          </c:cat>
          <c:val>
            <c:numRef>
              <c:f>('Resultats globals generals'!$P$53,'Resultats globals generals'!$P$55,'Resultats globals generals'!$P$59,'Resultats globals generals'!$P$61)</c:f>
              <c:numCache>
                <c:formatCode>0.00%</c:formatCode>
                <c:ptCount val="4"/>
                <c:pt idx="0">
                  <c:v>0.47456140350877191</c:v>
                </c:pt>
                <c:pt idx="1">
                  <c:v>0.10877192982456141</c:v>
                </c:pt>
                <c:pt idx="2">
                  <c:v>7.3684210526315783E-2</c:v>
                </c:pt>
                <c:pt idx="3">
                  <c:v>1.1403508771929825E-2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9-43AD-94F9-5957A0FE16D6}"/>
            </c:ext>
          </c:extLst>
        </c:ser>
        <c:ser>
          <c:idx val="1"/>
          <c:order val="1"/>
          <c:tx>
            <c:v>Font pròpia</c:v>
          </c:tx>
          <c:invertIfNegative val="0"/>
          <c:cat>
            <c:strRef>
              <c:f>'Resultats globals generals'!$Q$57:$Q$60</c:f>
              <c:strCache>
                <c:ptCount val="4"/>
                <c:pt idx="0">
                  <c:v>font institucional</c:v>
                </c:pt>
                <c:pt idx="1">
                  <c:v>partits a l'oposició</c:v>
                </c:pt>
                <c:pt idx="2">
                  <c:v>associacions de veïns</c:v>
                </c:pt>
                <c:pt idx="3">
                  <c:v>particulars</c:v>
                </c:pt>
              </c:strCache>
            </c:strRef>
          </c:cat>
          <c:val>
            <c:numRef>
              <c:f>('Resultats globals generals'!$P$52,'Resultats globals generals'!$P$54,'Resultats globals generals'!$P$58,'Resultats globals generals'!$P$60)</c:f>
              <c:numCache>
                <c:formatCode>0.00%</c:formatCode>
                <c:ptCount val="4"/>
                <c:pt idx="0">
                  <c:v>0.11052631578947368</c:v>
                </c:pt>
                <c:pt idx="1">
                  <c:v>8.771929824561403E-3</c:v>
                </c:pt>
                <c:pt idx="2">
                  <c:v>5.7894736842105263E-2</c:v>
                </c:pt>
                <c:pt idx="3">
                  <c:v>2.368421052631579E-2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9-43AD-94F9-5957A0FE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76736"/>
        <c:axId val="294382616"/>
      </c:barChart>
      <c:catAx>
        <c:axId val="2943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382616"/>
        <c:crosses val="autoZero"/>
        <c:auto val="1"/>
        <c:lblAlgn val="ctr"/>
        <c:lblOffset val="100"/>
        <c:noMultiLvlLbl val="0"/>
      </c:catAx>
      <c:valAx>
        <c:axId val="294382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43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Tipus de fonts segones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generals'!$V$51:$X$51</c:f>
              <c:strCache>
                <c:ptCount val="1"/>
                <c:pt idx="0">
                  <c:v>Tipus de fonts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78-4956-ABF3-99EC26F9F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78-4956-ABF3-99EC26F9F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78-4956-ABF3-99EC26F9F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78-4956-ABF3-99EC26F9F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78-4956-ABF3-99EC26F9FE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78-4956-ABF3-99EC26F9FE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generals'!$V$52:$V$57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'Resultats globals generals'!$X$52:$X$57</c:f>
              <c:numCache>
                <c:formatCode>0.00%</c:formatCode>
                <c:ptCount val="6"/>
                <c:pt idx="0">
                  <c:v>0.42447916666666669</c:v>
                </c:pt>
                <c:pt idx="1">
                  <c:v>0.26041666666666669</c:v>
                </c:pt>
                <c:pt idx="2">
                  <c:v>0.109375</c:v>
                </c:pt>
                <c:pt idx="3">
                  <c:v>0.13802083333333334</c:v>
                </c:pt>
                <c:pt idx="4">
                  <c:v>5.46875E-2</c:v>
                </c:pt>
                <c:pt idx="5">
                  <c:v>1.3020833333333334E-2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78-4956-ABF3-99EC26F9FE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Atribució de la font segona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'Resultats globals generals'!$Z$51:$AB$51</c:f>
              <c:strCache>
                <c:ptCount val="1"/>
                <c:pt idx="0">
                  <c:v>Atribució de la font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03-4D01-A04D-7C7AF9B53D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03-4D01-A04D-7C7AF9B53D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03-4D01-A04D-7C7AF9B53D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generals'!$Z$52:$Z$54</c:f>
              <c:strCache>
                <c:ptCount val="3"/>
                <c:pt idx="0">
                  <c:v>Atribució directa</c:v>
                </c:pt>
                <c:pt idx="1">
                  <c:v>Atribució amb reserves</c:v>
                </c:pt>
                <c:pt idx="2">
                  <c:v>Atribució de reserva obligada</c:v>
                </c:pt>
              </c:strCache>
            </c:strRef>
          </c:cat>
          <c:val>
            <c:numRef>
              <c:f>'Resultats globals generals'!$AB$52:$AB$54</c:f>
              <c:numCache>
                <c:formatCode>0.00%</c:formatCode>
                <c:ptCount val="3"/>
                <c:pt idx="0">
                  <c:v>0.91145833333333337</c:v>
                </c:pt>
                <c:pt idx="1">
                  <c:v>8.59375E-2</c:v>
                </c:pt>
                <c:pt idx="2">
                  <c:v>2.6041666666666665E-3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03-4D01-A04D-7C7AF9B53D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Atribució</a:t>
            </a:r>
            <a:r>
              <a:rPr lang="ca-ES" baseline="0"/>
              <a:t> de les fonts institucionals segones</a:t>
            </a:r>
            <a:endParaRPr lang="ca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generals'!$AE$52:$AE$54</c:f>
              <c:strCache>
                <c:ptCount val="3"/>
                <c:pt idx="0">
                  <c:v>Font institucional (Ajuntament) i atribució directa</c:v>
                </c:pt>
                <c:pt idx="1">
                  <c:v>Font institucional (Ajuntament) i atribució amb reserves</c:v>
                </c:pt>
                <c:pt idx="2">
                  <c:v>Font institucional (Ajuntament) i atribució de reserva obligada</c:v>
                </c:pt>
              </c:strCache>
            </c:strRef>
          </c:cat>
          <c:val>
            <c:numRef>
              <c:f>'Resultats globals generals'!$AG$52:$AG$54</c:f>
              <c:numCache>
                <c:formatCode>0.00%</c:formatCode>
                <c:ptCount val="3"/>
                <c:pt idx="0">
                  <c:v>0.40575916230366493</c:v>
                </c:pt>
                <c:pt idx="1">
                  <c:v>2.0942408376963352E-2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1C5-96A7-A03FB6952C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Atribució de les fonts</a:t>
            </a:r>
            <a:r>
              <a:rPr lang="ca-ES" baseline="0"/>
              <a:t> de partits de l'oposició segones</a:t>
            </a:r>
            <a:endParaRPr lang="ca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0.125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C-45BE-8FF8-8A6FC6F5034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generals'!$AE$55:$AE$57</c:f>
              <c:strCache>
                <c:ptCount val="3"/>
                <c:pt idx="0">
                  <c:v>Partits polítics a l'oposició municipal atribució directa</c:v>
                </c:pt>
                <c:pt idx="1">
                  <c:v>Partits polítics a l'oposició municipal atribució amb reserves</c:v>
                </c:pt>
                <c:pt idx="2">
                  <c:v>Partits polítics a l'oposició municipal i atribució de reserva obligada</c:v>
                </c:pt>
              </c:strCache>
            </c:strRef>
          </c:cat>
          <c:val>
            <c:numRef>
              <c:f>'Resultats globals generals'!$AG$55:$AG$57</c:f>
              <c:numCache>
                <c:formatCode>0.00%</c:formatCode>
                <c:ptCount val="3"/>
                <c:pt idx="0">
                  <c:v>0.25392670157068065</c:v>
                </c:pt>
                <c:pt idx="1">
                  <c:v>7.8534031413612562E-3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C-45BE-8FF8-8A6FC6F503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Atribució</a:t>
            </a:r>
            <a:r>
              <a:rPr lang="ca-ES" baseline="0"/>
              <a:t> de les fonts d'associacions de veïns segones</a:t>
            </a:r>
            <a:endParaRPr lang="ca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generals'!$AE$61:$AE$63</c:f>
              <c:strCache>
                <c:ptCount val="3"/>
                <c:pt idx="0">
                  <c:v>Associacions de veïns, entitats ciutadanes…i atribució directa</c:v>
                </c:pt>
                <c:pt idx="1">
                  <c:v>Associacions de veïns, entitats ciutadanes…i atribució amb reserves</c:v>
                </c:pt>
                <c:pt idx="2">
                  <c:v>Associacions de veïns, entitats ciutadanes…i atribució de reserva obligada</c:v>
                </c:pt>
              </c:strCache>
            </c:strRef>
          </c:cat>
          <c:val>
            <c:numRef>
              <c:f>'Resultats globals generals'!$AG$61:$AG$63</c:f>
              <c:numCache>
                <c:formatCode>0.00%</c:formatCode>
                <c:ptCount val="3"/>
                <c:pt idx="0">
                  <c:v>0.11518324607329843</c:v>
                </c:pt>
                <c:pt idx="1">
                  <c:v>2.356020942408377E-2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C-4AC7-BF34-1BE1E669A8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v>Tipus de fonts terceres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21-43C2-8154-4D5701B3C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21-43C2-8154-4D5701B3C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21-43C2-8154-4D5701B3C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21-43C2-8154-4D5701B3C0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21-43C2-8154-4D5701B3C0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21-43C2-8154-4D5701B3C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generals'!$AR$52:$AR$57</c:f>
              <c:strCache>
                <c:ptCount val="6"/>
                <c:pt idx="0">
                  <c:v>Font institucional (Ajuntament)</c:v>
                </c:pt>
                <c:pt idx="1">
                  <c:v>Partits polítics a l'oposició municipal</c:v>
                </c:pt>
                <c:pt idx="2">
                  <c:v>Altres institucions: generalitat, diputació…</c:v>
                </c:pt>
                <c:pt idx="3">
                  <c:v>Associacions de veïns, entitats ciutadanes…</c:v>
                </c:pt>
                <c:pt idx="4">
                  <c:v>Particulars</c:v>
                </c:pt>
                <c:pt idx="5">
                  <c:v>Altres</c:v>
                </c:pt>
              </c:strCache>
            </c:strRef>
          </c:cat>
          <c:val>
            <c:numRef>
              <c:f>'Resultats globals generals'!$AT$52:$AT$57</c:f>
              <c:numCache>
                <c:formatCode>0.00%</c:formatCode>
                <c:ptCount val="6"/>
                <c:pt idx="0">
                  <c:v>0.35483870967741937</c:v>
                </c:pt>
                <c:pt idx="1">
                  <c:v>0.33064516129032256</c:v>
                </c:pt>
                <c:pt idx="2">
                  <c:v>0.17741935483870969</c:v>
                </c:pt>
                <c:pt idx="3">
                  <c:v>9.6774193548387094E-2</c:v>
                </c:pt>
                <c:pt idx="4">
                  <c:v>3.2258064516129031E-2</c:v>
                </c:pt>
                <c:pt idx="5">
                  <c:v>8.0645161290322578E-3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21-43C2-8154-4D5701B3C0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72965879265091"/>
          <c:y val="0.15645487022455523"/>
          <c:w val="0.30693700787401573"/>
          <c:h val="0.77083989501312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v>Atribució de la font tercera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E-4E8D-8AC9-0BB73AFA2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E-4E8D-8AC9-0BB73AFA2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E-4E8D-8AC9-0BB73AFA2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'Resultats globals generals'!$AV$52:$AV$54</c:f>
              <c:strCache>
                <c:ptCount val="3"/>
                <c:pt idx="0">
                  <c:v>Atribució directa</c:v>
                </c:pt>
                <c:pt idx="1">
                  <c:v>Atribució amb reserves</c:v>
                </c:pt>
                <c:pt idx="2">
                  <c:v>Atribució de reserva obligada</c:v>
                </c:pt>
              </c:strCache>
            </c:strRef>
          </c:cat>
          <c:val>
            <c:numRef>
              <c:f>'Resultats globals generals'!$AX$52:$AX$54</c:f>
              <c:numCache>
                <c:formatCode>0.00%</c:formatCode>
                <c:ptCount val="3"/>
                <c:pt idx="0">
                  <c:v>0.92741935483870963</c:v>
                </c:pt>
                <c:pt idx="1">
                  <c:v>5.6451612903225805E-2</c:v>
                </c:pt>
                <c:pt idx="2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E-4E8D-8AC9-0BB73AFA26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 entre tipus de font i exclusivitat fonts terceres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Font pròpia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'Resultats globals generals'!$AZ$57:$AZ$60</c:f>
              <c:strCache>
                <c:ptCount val="4"/>
                <c:pt idx="0">
                  <c:v>Font institucional</c:v>
                </c:pt>
                <c:pt idx="1">
                  <c:v>Oposició</c:v>
                </c:pt>
                <c:pt idx="2">
                  <c:v>Associacions de veïns</c:v>
                </c:pt>
                <c:pt idx="3">
                  <c:v>Particulars</c:v>
                </c:pt>
              </c:strCache>
            </c:strRef>
          </c:cat>
          <c:val>
            <c:numRef>
              <c:f>('Resultats globals generals'!$BG$52,'Resultats globals generals'!$BG$54,'Resultats globals generals'!$BG$58,'Resultats globals generals'!$BG$60)</c:f>
              <c:numCache>
                <c:formatCode>0.00%</c:formatCode>
                <c:ptCount val="4"/>
                <c:pt idx="0">
                  <c:v>4.8387096774193547E-2</c:v>
                </c:pt>
                <c:pt idx="1">
                  <c:v>5.6451612903225805E-2</c:v>
                </c:pt>
                <c:pt idx="2">
                  <c:v>4.8387096774193547E-2</c:v>
                </c:pt>
                <c:pt idx="3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CD0-A4BC-C9AA34623EA5}"/>
            </c:ext>
          </c:extLst>
        </c:ser>
        <c:ser>
          <c:idx val="1"/>
          <c:order val="1"/>
          <c:tx>
            <c:v>Font comuna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('Resultats globals generals'!$BG$53,'Resultats globals generals'!$BG$55,'Resultats globals generals'!$BG$61)</c:f>
              <c:numCache>
                <c:formatCode>0.00%</c:formatCode>
                <c:ptCount val="3"/>
                <c:pt idx="0">
                  <c:v>0.30645161290322581</c:v>
                </c:pt>
                <c:pt idx="1">
                  <c:v>0.27419354838709675</c:v>
                </c:pt>
                <c:pt idx="2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CD0-A4BC-C9AA3462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78696"/>
        <c:axId val="294379088"/>
      </c:barChart>
      <c:catAx>
        <c:axId val="2943786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379088"/>
        <c:crosses val="autoZero"/>
        <c:auto val="1"/>
        <c:lblAlgn val="ctr"/>
        <c:lblOffset val="100"/>
        <c:noMultiLvlLbl val="0"/>
      </c:catAx>
      <c:valAx>
        <c:axId val="29437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9437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3.xml"/><Relationship Id="rId18" Type="http://schemas.openxmlformats.org/officeDocument/2006/relationships/chart" Target="../charts/chart28.xml"/><Relationship Id="rId26" Type="http://schemas.openxmlformats.org/officeDocument/2006/relationships/chart" Target="../charts/chart36.xml"/><Relationship Id="rId39" Type="http://schemas.openxmlformats.org/officeDocument/2006/relationships/chart" Target="../charts/chart49.xml"/><Relationship Id="rId21" Type="http://schemas.openxmlformats.org/officeDocument/2006/relationships/chart" Target="../charts/chart31.xml"/><Relationship Id="rId34" Type="http://schemas.openxmlformats.org/officeDocument/2006/relationships/chart" Target="../charts/chart44.xml"/><Relationship Id="rId42" Type="http://schemas.openxmlformats.org/officeDocument/2006/relationships/chart" Target="../charts/chart52.xml"/><Relationship Id="rId47" Type="http://schemas.openxmlformats.org/officeDocument/2006/relationships/chart" Target="../charts/chart57.xml"/><Relationship Id="rId50" Type="http://schemas.openxmlformats.org/officeDocument/2006/relationships/chart" Target="../charts/chart60.xml"/><Relationship Id="rId55" Type="http://schemas.openxmlformats.org/officeDocument/2006/relationships/chart" Target="../charts/chart65.xml"/><Relationship Id="rId63" Type="http://schemas.openxmlformats.org/officeDocument/2006/relationships/chart" Target="../charts/chart73.xml"/><Relationship Id="rId68" Type="http://schemas.openxmlformats.org/officeDocument/2006/relationships/chart" Target="../charts/chart78.xml"/><Relationship Id="rId7" Type="http://schemas.openxmlformats.org/officeDocument/2006/relationships/chart" Target="../charts/chart17.xml"/><Relationship Id="rId71" Type="http://schemas.openxmlformats.org/officeDocument/2006/relationships/chart" Target="../charts/chart81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9" Type="http://schemas.openxmlformats.org/officeDocument/2006/relationships/chart" Target="../charts/chart39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chart" Target="../charts/chart34.xml"/><Relationship Id="rId32" Type="http://schemas.openxmlformats.org/officeDocument/2006/relationships/chart" Target="../charts/chart42.xml"/><Relationship Id="rId37" Type="http://schemas.openxmlformats.org/officeDocument/2006/relationships/chart" Target="../charts/chart47.xml"/><Relationship Id="rId40" Type="http://schemas.openxmlformats.org/officeDocument/2006/relationships/chart" Target="../charts/chart50.xml"/><Relationship Id="rId45" Type="http://schemas.openxmlformats.org/officeDocument/2006/relationships/chart" Target="../charts/chart55.xml"/><Relationship Id="rId53" Type="http://schemas.openxmlformats.org/officeDocument/2006/relationships/chart" Target="../charts/chart63.xml"/><Relationship Id="rId58" Type="http://schemas.openxmlformats.org/officeDocument/2006/relationships/chart" Target="../charts/chart68.xml"/><Relationship Id="rId66" Type="http://schemas.openxmlformats.org/officeDocument/2006/relationships/chart" Target="../charts/chart76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chart" Target="../charts/chart33.xml"/><Relationship Id="rId28" Type="http://schemas.openxmlformats.org/officeDocument/2006/relationships/chart" Target="../charts/chart38.xml"/><Relationship Id="rId36" Type="http://schemas.openxmlformats.org/officeDocument/2006/relationships/chart" Target="../charts/chart46.xml"/><Relationship Id="rId49" Type="http://schemas.openxmlformats.org/officeDocument/2006/relationships/chart" Target="../charts/chart59.xml"/><Relationship Id="rId57" Type="http://schemas.openxmlformats.org/officeDocument/2006/relationships/chart" Target="../charts/chart67.xml"/><Relationship Id="rId61" Type="http://schemas.openxmlformats.org/officeDocument/2006/relationships/chart" Target="../charts/chart71.xml"/><Relationship Id="rId10" Type="http://schemas.openxmlformats.org/officeDocument/2006/relationships/chart" Target="../charts/chart20.xml"/><Relationship Id="rId19" Type="http://schemas.openxmlformats.org/officeDocument/2006/relationships/chart" Target="../charts/chart29.xml"/><Relationship Id="rId31" Type="http://schemas.openxmlformats.org/officeDocument/2006/relationships/chart" Target="../charts/chart41.xml"/><Relationship Id="rId44" Type="http://schemas.openxmlformats.org/officeDocument/2006/relationships/chart" Target="../charts/chart54.xml"/><Relationship Id="rId52" Type="http://schemas.openxmlformats.org/officeDocument/2006/relationships/chart" Target="../charts/chart62.xml"/><Relationship Id="rId60" Type="http://schemas.openxmlformats.org/officeDocument/2006/relationships/chart" Target="../charts/chart70.xml"/><Relationship Id="rId65" Type="http://schemas.openxmlformats.org/officeDocument/2006/relationships/chart" Target="../charts/chart7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chart" Target="../charts/chart32.xml"/><Relationship Id="rId27" Type="http://schemas.openxmlformats.org/officeDocument/2006/relationships/chart" Target="../charts/chart37.xml"/><Relationship Id="rId30" Type="http://schemas.openxmlformats.org/officeDocument/2006/relationships/chart" Target="../charts/chart40.xml"/><Relationship Id="rId35" Type="http://schemas.openxmlformats.org/officeDocument/2006/relationships/chart" Target="../charts/chart45.xml"/><Relationship Id="rId43" Type="http://schemas.openxmlformats.org/officeDocument/2006/relationships/chart" Target="../charts/chart53.xml"/><Relationship Id="rId48" Type="http://schemas.openxmlformats.org/officeDocument/2006/relationships/chart" Target="../charts/chart58.xml"/><Relationship Id="rId56" Type="http://schemas.openxmlformats.org/officeDocument/2006/relationships/chart" Target="../charts/chart66.xml"/><Relationship Id="rId64" Type="http://schemas.openxmlformats.org/officeDocument/2006/relationships/chart" Target="../charts/chart74.xml"/><Relationship Id="rId69" Type="http://schemas.openxmlformats.org/officeDocument/2006/relationships/chart" Target="../charts/chart79.xml"/><Relationship Id="rId8" Type="http://schemas.openxmlformats.org/officeDocument/2006/relationships/chart" Target="../charts/chart18.xml"/><Relationship Id="rId51" Type="http://schemas.openxmlformats.org/officeDocument/2006/relationships/chart" Target="../charts/chart61.xml"/><Relationship Id="rId72" Type="http://schemas.openxmlformats.org/officeDocument/2006/relationships/chart" Target="../charts/chart82.xml"/><Relationship Id="rId3" Type="http://schemas.openxmlformats.org/officeDocument/2006/relationships/chart" Target="../charts/chart13.xml"/><Relationship Id="rId12" Type="http://schemas.openxmlformats.org/officeDocument/2006/relationships/chart" Target="../charts/chart22.xml"/><Relationship Id="rId17" Type="http://schemas.openxmlformats.org/officeDocument/2006/relationships/chart" Target="../charts/chart27.xml"/><Relationship Id="rId25" Type="http://schemas.openxmlformats.org/officeDocument/2006/relationships/chart" Target="../charts/chart35.xml"/><Relationship Id="rId33" Type="http://schemas.openxmlformats.org/officeDocument/2006/relationships/chart" Target="../charts/chart43.xml"/><Relationship Id="rId38" Type="http://schemas.openxmlformats.org/officeDocument/2006/relationships/chart" Target="../charts/chart48.xml"/><Relationship Id="rId46" Type="http://schemas.openxmlformats.org/officeDocument/2006/relationships/chart" Target="../charts/chart56.xml"/><Relationship Id="rId59" Type="http://schemas.openxmlformats.org/officeDocument/2006/relationships/chart" Target="../charts/chart69.xml"/><Relationship Id="rId67" Type="http://schemas.openxmlformats.org/officeDocument/2006/relationships/chart" Target="../charts/chart77.xml"/><Relationship Id="rId20" Type="http://schemas.openxmlformats.org/officeDocument/2006/relationships/chart" Target="../charts/chart30.xml"/><Relationship Id="rId41" Type="http://schemas.openxmlformats.org/officeDocument/2006/relationships/chart" Target="../charts/chart51.xml"/><Relationship Id="rId54" Type="http://schemas.openxmlformats.org/officeDocument/2006/relationships/chart" Target="../charts/chart64.xml"/><Relationship Id="rId62" Type="http://schemas.openxmlformats.org/officeDocument/2006/relationships/chart" Target="../charts/chart72.xml"/><Relationship Id="rId70" Type="http://schemas.openxmlformats.org/officeDocument/2006/relationships/chart" Target="../charts/chart8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8</xdr:col>
          <xdr:colOff>57150</xdr:colOff>
          <xdr:row>56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13608</xdr:colOff>
      <xdr:row>10</xdr:row>
      <xdr:rowOff>40822</xdr:rowOff>
    </xdr:from>
    <xdr:to>
      <xdr:col>54</xdr:col>
      <xdr:colOff>428627</xdr:colOff>
      <xdr:row>20</xdr:row>
      <xdr:rowOff>364672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1714499</xdr:colOff>
      <xdr:row>10</xdr:row>
      <xdr:rowOff>0</xdr:rowOff>
    </xdr:from>
    <xdr:to>
      <xdr:col>59</xdr:col>
      <xdr:colOff>27214</xdr:colOff>
      <xdr:row>20</xdr:row>
      <xdr:rowOff>340178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0</xdr:colOff>
      <xdr:row>10</xdr:row>
      <xdr:rowOff>0</xdr:rowOff>
    </xdr:from>
    <xdr:to>
      <xdr:col>62</xdr:col>
      <xdr:colOff>1143000</xdr:colOff>
      <xdr:row>16</xdr:row>
      <xdr:rowOff>322729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1703294</xdr:colOff>
      <xdr:row>4</xdr:row>
      <xdr:rowOff>33618</xdr:rowOff>
    </xdr:from>
    <xdr:to>
      <xdr:col>53</xdr:col>
      <xdr:colOff>1131794</xdr:colOff>
      <xdr:row>10</xdr:row>
      <xdr:rowOff>289112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0</xdr:colOff>
      <xdr:row>36</xdr:row>
      <xdr:rowOff>0</xdr:rowOff>
    </xdr:from>
    <xdr:to>
      <xdr:col>53</xdr:col>
      <xdr:colOff>1143000</xdr:colOff>
      <xdr:row>39</xdr:row>
      <xdr:rowOff>154642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4</xdr:row>
      <xdr:rowOff>0</xdr:rowOff>
    </xdr:from>
    <xdr:to>
      <xdr:col>40</xdr:col>
      <xdr:colOff>942975</xdr:colOff>
      <xdr:row>8</xdr:row>
      <xdr:rowOff>221877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</xdr:row>
      <xdr:rowOff>0</xdr:rowOff>
    </xdr:from>
    <xdr:to>
      <xdr:col>43</xdr:col>
      <xdr:colOff>1439957</xdr:colOff>
      <xdr:row>12</xdr:row>
      <xdr:rowOff>189380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5</xdr:row>
      <xdr:rowOff>0</xdr:rowOff>
    </xdr:from>
    <xdr:to>
      <xdr:col>40</xdr:col>
      <xdr:colOff>163286</xdr:colOff>
      <xdr:row>14</xdr:row>
      <xdr:rowOff>258536</xdr:rowOff>
    </xdr:to>
    <xdr:graphicFrame macro="">
      <xdr:nvGraphicFramePr>
        <xdr:cNvPr id="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5</xdr:row>
      <xdr:rowOff>0</xdr:rowOff>
    </xdr:from>
    <xdr:to>
      <xdr:col>44</xdr:col>
      <xdr:colOff>1360714</xdr:colOff>
      <xdr:row>14</xdr:row>
      <xdr:rowOff>312964</xdr:rowOff>
    </xdr:to>
    <xdr:graphicFrame macro="">
      <xdr:nvGraphicFramePr>
        <xdr:cNvPr id="3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84</xdr:row>
      <xdr:rowOff>0</xdr:rowOff>
    </xdr:from>
    <xdr:to>
      <xdr:col>53</xdr:col>
      <xdr:colOff>1143000</xdr:colOff>
      <xdr:row>87</xdr:row>
      <xdr:rowOff>154642</xdr:rowOff>
    </xdr:to>
    <xdr:graphicFrame macro="">
      <xdr:nvGraphicFramePr>
        <xdr:cNvPr id="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1099707</xdr:colOff>
      <xdr:row>18</xdr:row>
      <xdr:rowOff>81396</xdr:rowOff>
    </xdr:to>
    <xdr:graphicFrame macro="">
      <xdr:nvGraphicFramePr>
        <xdr:cNvPr id="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11</xdr:col>
      <xdr:colOff>578306</xdr:colOff>
      <xdr:row>13</xdr:row>
      <xdr:rowOff>43703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16</xdr:col>
      <xdr:colOff>330575</xdr:colOff>
      <xdr:row>15</xdr:row>
      <xdr:rowOff>94130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677954</xdr:colOff>
      <xdr:row>0</xdr:row>
      <xdr:rowOff>298076</xdr:rowOff>
    </xdr:from>
    <xdr:to>
      <xdr:col>20</xdr:col>
      <xdr:colOff>582705</xdr:colOff>
      <xdr:row>14</xdr:row>
      <xdr:rowOff>268942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1070164</xdr:colOff>
      <xdr:row>32</xdr:row>
      <xdr:rowOff>201705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11</xdr:col>
      <xdr:colOff>974912</xdr:colOff>
      <xdr:row>32</xdr:row>
      <xdr:rowOff>145676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19</xdr:row>
      <xdr:rowOff>0</xdr:rowOff>
    </xdr:from>
    <xdr:to>
      <xdr:col>19</xdr:col>
      <xdr:colOff>330574</xdr:colOff>
      <xdr:row>31</xdr:row>
      <xdr:rowOff>82924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25</xdr:col>
      <xdr:colOff>1243853</xdr:colOff>
      <xdr:row>15</xdr:row>
      <xdr:rowOff>201706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19</xdr:row>
      <xdr:rowOff>0</xdr:rowOff>
    </xdr:from>
    <xdr:to>
      <xdr:col>24</xdr:col>
      <xdr:colOff>605118</xdr:colOff>
      <xdr:row>31</xdr:row>
      <xdr:rowOff>156883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1</xdr:row>
      <xdr:rowOff>0</xdr:rowOff>
    </xdr:from>
    <xdr:to>
      <xdr:col>31</xdr:col>
      <xdr:colOff>1095376</xdr:colOff>
      <xdr:row>18</xdr:row>
      <xdr:rowOff>78921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155864</xdr:colOff>
      <xdr:row>1</xdr:row>
      <xdr:rowOff>34636</xdr:rowOff>
    </xdr:from>
    <xdr:to>
      <xdr:col>36</xdr:col>
      <xdr:colOff>155189</xdr:colOff>
      <xdr:row>12</xdr:row>
      <xdr:rowOff>59960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259772</xdr:colOff>
      <xdr:row>1</xdr:row>
      <xdr:rowOff>34636</xdr:rowOff>
    </xdr:from>
    <xdr:to>
      <xdr:col>40</xdr:col>
      <xdr:colOff>259097</xdr:colOff>
      <xdr:row>13</xdr:row>
      <xdr:rowOff>36536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29</xdr:col>
      <xdr:colOff>0</xdr:colOff>
      <xdr:row>28</xdr:row>
      <xdr:rowOff>143435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20</xdr:row>
      <xdr:rowOff>0</xdr:rowOff>
    </xdr:from>
    <xdr:to>
      <xdr:col>33</xdr:col>
      <xdr:colOff>1231449</xdr:colOff>
      <xdr:row>34</xdr:row>
      <xdr:rowOff>6084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367392</xdr:colOff>
      <xdr:row>20</xdr:row>
      <xdr:rowOff>36738</xdr:rowOff>
    </xdr:from>
    <xdr:to>
      <xdr:col>38</xdr:col>
      <xdr:colOff>1115786</xdr:colOff>
      <xdr:row>34</xdr:row>
      <xdr:rowOff>13608</xdr:rowOff>
    </xdr:to>
    <xdr:graphicFrame macro="">
      <xdr:nvGraphicFramePr>
        <xdr:cNvPr id="2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415017</xdr:colOff>
      <xdr:row>20</xdr:row>
      <xdr:rowOff>70756</xdr:rowOff>
    </xdr:from>
    <xdr:to>
      <xdr:col>43</xdr:col>
      <xdr:colOff>1102179</xdr:colOff>
      <xdr:row>33</xdr:row>
      <xdr:rowOff>81642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483053</xdr:colOff>
      <xdr:row>0</xdr:row>
      <xdr:rowOff>315684</xdr:rowOff>
    </xdr:from>
    <xdr:to>
      <xdr:col>46</xdr:col>
      <xdr:colOff>108857</xdr:colOff>
      <xdr:row>15</xdr:row>
      <xdr:rowOff>312964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44</xdr:col>
      <xdr:colOff>210909</xdr:colOff>
      <xdr:row>20</xdr:row>
      <xdr:rowOff>2721</xdr:rowOff>
    </xdr:from>
    <xdr:to>
      <xdr:col>49</xdr:col>
      <xdr:colOff>1211036</xdr:colOff>
      <xdr:row>38</xdr:row>
      <xdr:rowOff>54428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46</xdr:col>
      <xdr:colOff>1360713</xdr:colOff>
      <xdr:row>1</xdr:row>
      <xdr:rowOff>63953</xdr:rowOff>
    </xdr:from>
    <xdr:to>
      <xdr:col>51</xdr:col>
      <xdr:colOff>557893</xdr:colOff>
      <xdr:row>15</xdr:row>
      <xdr:rowOff>108857</xdr:rowOff>
    </xdr:to>
    <xdr:graphicFrame macro="">
      <xdr:nvGraphicFramePr>
        <xdr:cNvPr id="27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51</xdr:col>
      <xdr:colOff>1421945</xdr:colOff>
      <xdr:row>1</xdr:row>
      <xdr:rowOff>63954</xdr:rowOff>
    </xdr:from>
    <xdr:to>
      <xdr:col>56</xdr:col>
      <xdr:colOff>775606</xdr:colOff>
      <xdr:row>14</xdr:row>
      <xdr:rowOff>299357</xdr:rowOff>
    </xdr:to>
    <xdr:graphicFrame macro="">
      <xdr:nvGraphicFramePr>
        <xdr:cNvPr id="28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57</xdr:col>
      <xdr:colOff>11205</xdr:colOff>
      <xdr:row>1</xdr:row>
      <xdr:rowOff>112059</xdr:rowOff>
    </xdr:from>
    <xdr:to>
      <xdr:col>61</xdr:col>
      <xdr:colOff>705970</xdr:colOff>
      <xdr:row>14</xdr:row>
      <xdr:rowOff>190500</xdr:rowOff>
    </xdr:to>
    <xdr:graphicFrame macro="">
      <xdr:nvGraphicFramePr>
        <xdr:cNvPr id="29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1523999</xdr:colOff>
      <xdr:row>20</xdr:row>
      <xdr:rowOff>0</xdr:rowOff>
    </xdr:from>
    <xdr:to>
      <xdr:col>55</xdr:col>
      <xdr:colOff>649940</xdr:colOff>
      <xdr:row>33</xdr:row>
      <xdr:rowOff>112058</xdr:rowOff>
    </xdr:to>
    <xdr:graphicFrame macro="">
      <xdr:nvGraphicFramePr>
        <xdr:cNvPr id="30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20</xdr:row>
      <xdr:rowOff>0</xdr:rowOff>
    </xdr:from>
    <xdr:to>
      <xdr:col>60</xdr:col>
      <xdr:colOff>1238252</xdr:colOff>
      <xdr:row>32</xdr:row>
      <xdr:rowOff>145674</xdr:rowOff>
    </xdr:to>
    <xdr:graphicFrame macro="">
      <xdr:nvGraphicFramePr>
        <xdr:cNvPr id="31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62</xdr:col>
      <xdr:colOff>0</xdr:colOff>
      <xdr:row>1</xdr:row>
      <xdr:rowOff>0</xdr:rowOff>
    </xdr:from>
    <xdr:to>
      <xdr:col>67</xdr:col>
      <xdr:colOff>768806</xdr:colOff>
      <xdr:row>15</xdr:row>
      <xdr:rowOff>160565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61</xdr:col>
      <xdr:colOff>0</xdr:colOff>
      <xdr:row>20</xdr:row>
      <xdr:rowOff>0</xdr:rowOff>
    </xdr:from>
    <xdr:to>
      <xdr:col>65</xdr:col>
      <xdr:colOff>156483</xdr:colOff>
      <xdr:row>31</xdr:row>
      <xdr:rowOff>78921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65</xdr:col>
      <xdr:colOff>1523999</xdr:colOff>
      <xdr:row>20</xdr:row>
      <xdr:rowOff>0</xdr:rowOff>
    </xdr:from>
    <xdr:to>
      <xdr:col>70</xdr:col>
      <xdr:colOff>367392</xdr:colOff>
      <xdr:row>32</xdr:row>
      <xdr:rowOff>217714</xdr:rowOff>
    </xdr:to>
    <xdr:graphicFrame macro="">
      <xdr:nvGraphicFramePr>
        <xdr:cNvPr id="34" name="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67</xdr:col>
      <xdr:colOff>1523999</xdr:colOff>
      <xdr:row>1</xdr:row>
      <xdr:rowOff>0</xdr:rowOff>
    </xdr:from>
    <xdr:to>
      <xdr:col>72</xdr:col>
      <xdr:colOff>1129392</xdr:colOff>
      <xdr:row>15</xdr:row>
      <xdr:rowOff>68036</xdr:rowOff>
    </xdr:to>
    <xdr:graphicFrame macro="">
      <xdr:nvGraphicFramePr>
        <xdr:cNvPr id="35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73</xdr:col>
      <xdr:colOff>0</xdr:colOff>
      <xdr:row>0</xdr:row>
      <xdr:rowOff>326570</xdr:rowOff>
    </xdr:from>
    <xdr:to>
      <xdr:col>78</xdr:col>
      <xdr:colOff>625929</xdr:colOff>
      <xdr:row>15</xdr:row>
      <xdr:rowOff>13606</xdr:rowOff>
    </xdr:to>
    <xdr:graphicFrame macro="">
      <xdr:nvGraphicFramePr>
        <xdr:cNvPr id="36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71</xdr:col>
      <xdr:colOff>54428</xdr:colOff>
      <xdr:row>20</xdr:row>
      <xdr:rowOff>149679</xdr:rowOff>
    </xdr:from>
    <xdr:to>
      <xdr:col>76</xdr:col>
      <xdr:colOff>312964</xdr:colOff>
      <xdr:row>33</xdr:row>
      <xdr:rowOff>136072</xdr:rowOff>
    </xdr:to>
    <xdr:graphicFrame macro="">
      <xdr:nvGraphicFramePr>
        <xdr:cNvPr id="37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77</xdr:col>
      <xdr:colOff>0</xdr:colOff>
      <xdr:row>20</xdr:row>
      <xdr:rowOff>0</xdr:rowOff>
    </xdr:from>
    <xdr:to>
      <xdr:col>81</xdr:col>
      <xdr:colOff>1047750</xdr:colOff>
      <xdr:row>33</xdr:row>
      <xdr:rowOff>176893</xdr:rowOff>
    </xdr:to>
    <xdr:graphicFrame macro="">
      <xdr:nvGraphicFramePr>
        <xdr:cNvPr id="38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78</xdr:col>
      <xdr:colOff>1523999</xdr:colOff>
      <xdr:row>1</xdr:row>
      <xdr:rowOff>0</xdr:rowOff>
    </xdr:from>
    <xdr:to>
      <xdr:col>84</xdr:col>
      <xdr:colOff>326570</xdr:colOff>
      <xdr:row>15</xdr:row>
      <xdr:rowOff>27215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82</xdr:col>
      <xdr:colOff>1469571</xdr:colOff>
      <xdr:row>19</xdr:row>
      <xdr:rowOff>163284</xdr:rowOff>
    </xdr:from>
    <xdr:to>
      <xdr:col>88</xdr:col>
      <xdr:colOff>0</xdr:colOff>
      <xdr:row>33</xdr:row>
      <xdr:rowOff>244927</xdr:rowOff>
    </xdr:to>
    <xdr:graphicFrame macro="">
      <xdr:nvGraphicFramePr>
        <xdr:cNvPr id="40" name="3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85</xdr:col>
      <xdr:colOff>0</xdr:colOff>
      <xdr:row>1</xdr:row>
      <xdr:rowOff>0</xdr:rowOff>
    </xdr:from>
    <xdr:to>
      <xdr:col>89</xdr:col>
      <xdr:colOff>1299483</xdr:colOff>
      <xdr:row>15</xdr:row>
      <xdr:rowOff>214994</xdr:rowOff>
    </xdr:to>
    <xdr:graphicFrame macro="">
      <xdr:nvGraphicFramePr>
        <xdr:cNvPr id="41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89</xdr:col>
      <xdr:colOff>0</xdr:colOff>
      <xdr:row>19</xdr:row>
      <xdr:rowOff>0</xdr:rowOff>
    </xdr:from>
    <xdr:to>
      <xdr:col>93</xdr:col>
      <xdr:colOff>387804</xdr:colOff>
      <xdr:row>33</xdr:row>
      <xdr:rowOff>146957</xdr:rowOff>
    </xdr:to>
    <xdr:graphicFrame macro="">
      <xdr:nvGraphicFramePr>
        <xdr:cNvPr id="42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90</xdr:col>
      <xdr:colOff>1523999</xdr:colOff>
      <xdr:row>0</xdr:row>
      <xdr:rowOff>326570</xdr:rowOff>
    </xdr:from>
    <xdr:to>
      <xdr:col>96</xdr:col>
      <xdr:colOff>299357</xdr:colOff>
      <xdr:row>15</xdr:row>
      <xdr:rowOff>272142</xdr:rowOff>
    </xdr:to>
    <xdr:graphicFrame macro="">
      <xdr:nvGraphicFramePr>
        <xdr:cNvPr id="43" name="4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93</xdr:col>
      <xdr:colOff>1523999</xdr:colOff>
      <xdr:row>19</xdr:row>
      <xdr:rowOff>0</xdr:rowOff>
    </xdr:from>
    <xdr:to>
      <xdr:col>100</xdr:col>
      <xdr:colOff>272142</xdr:colOff>
      <xdr:row>33</xdr:row>
      <xdr:rowOff>122464</xdr:rowOff>
    </xdr:to>
    <xdr:graphicFrame macro="">
      <xdr:nvGraphicFramePr>
        <xdr:cNvPr id="44" name="4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97</xdr:col>
      <xdr:colOff>0</xdr:colOff>
      <xdr:row>0</xdr:row>
      <xdr:rowOff>326570</xdr:rowOff>
    </xdr:from>
    <xdr:to>
      <xdr:col>102</xdr:col>
      <xdr:colOff>979714</xdr:colOff>
      <xdr:row>15</xdr:row>
      <xdr:rowOff>204106</xdr:rowOff>
    </xdr:to>
    <xdr:graphicFrame macro="">
      <xdr:nvGraphicFramePr>
        <xdr:cNvPr id="45" name="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101</xdr:col>
      <xdr:colOff>0</xdr:colOff>
      <xdr:row>19</xdr:row>
      <xdr:rowOff>0</xdr:rowOff>
    </xdr:from>
    <xdr:to>
      <xdr:col>106</xdr:col>
      <xdr:colOff>884464</xdr:colOff>
      <xdr:row>33</xdr:row>
      <xdr:rowOff>27214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103</xdr:col>
      <xdr:colOff>0</xdr:colOff>
      <xdr:row>1</xdr:row>
      <xdr:rowOff>0</xdr:rowOff>
    </xdr:from>
    <xdr:to>
      <xdr:col>107</xdr:col>
      <xdr:colOff>1170214</xdr:colOff>
      <xdr:row>15</xdr:row>
      <xdr:rowOff>0</xdr:rowOff>
    </xdr:to>
    <xdr:graphicFrame macro="">
      <xdr:nvGraphicFramePr>
        <xdr:cNvPr id="47" name="Grá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107</xdr:col>
      <xdr:colOff>0</xdr:colOff>
      <xdr:row>19</xdr:row>
      <xdr:rowOff>0</xdr:rowOff>
    </xdr:from>
    <xdr:to>
      <xdr:col>111</xdr:col>
      <xdr:colOff>530679</xdr:colOff>
      <xdr:row>32</xdr:row>
      <xdr:rowOff>204107</xdr:rowOff>
    </xdr:to>
    <xdr:graphicFrame macro="">
      <xdr:nvGraphicFramePr>
        <xdr:cNvPr id="48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109</xdr:col>
      <xdr:colOff>0</xdr:colOff>
      <xdr:row>1</xdr:row>
      <xdr:rowOff>0</xdr:rowOff>
    </xdr:from>
    <xdr:to>
      <xdr:col>114</xdr:col>
      <xdr:colOff>149679</xdr:colOff>
      <xdr:row>14</xdr:row>
      <xdr:rowOff>231321</xdr:rowOff>
    </xdr:to>
    <xdr:graphicFrame macro="">
      <xdr:nvGraphicFramePr>
        <xdr:cNvPr id="49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112</xdr:col>
      <xdr:colOff>0</xdr:colOff>
      <xdr:row>19</xdr:row>
      <xdr:rowOff>0</xdr:rowOff>
    </xdr:from>
    <xdr:to>
      <xdr:col>116</xdr:col>
      <xdr:colOff>1401536</xdr:colOff>
      <xdr:row>32</xdr:row>
      <xdr:rowOff>136071</xdr:rowOff>
    </xdr:to>
    <xdr:graphicFrame macro="">
      <xdr:nvGraphicFramePr>
        <xdr:cNvPr id="50" name="4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114</xdr:col>
      <xdr:colOff>1523999</xdr:colOff>
      <xdr:row>0</xdr:row>
      <xdr:rowOff>326570</xdr:rowOff>
    </xdr:from>
    <xdr:to>
      <xdr:col>119</xdr:col>
      <xdr:colOff>1006928</xdr:colOff>
      <xdr:row>14</xdr:row>
      <xdr:rowOff>163285</xdr:rowOff>
    </xdr:to>
    <xdr:graphicFrame macro="">
      <xdr:nvGraphicFramePr>
        <xdr:cNvPr id="51" name="5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118</xdr:col>
      <xdr:colOff>0</xdr:colOff>
      <xdr:row>19</xdr:row>
      <xdr:rowOff>0</xdr:rowOff>
    </xdr:from>
    <xdr:to>
      <xdr:col>123</xdr:col>
      <xdr:colOff>20411</xdr:colOff>
      <xdr:row>30</xdr:row>
      <xdr:rowOff>187778</xdr:rowOff>
    </xdr:to>
    <xdr:graphicFrame macro="">
      <xdr:nvGraphicFramePr>
        <xdr:cNvPr id="52" name="5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120</xdr:col>
      <xdr:colOff>346363</xdr:colOff>
      <xdr:row>1</xdr:row>
      <xdr:rowOff>51954</xdr:rowOff>
    </xdr:from>
    <xdr:to>
      <xdr:col>125</xdr:col>
      <xdr:colOff>342281</xdr:colOff>
      <xdr:row>15</xdr:row>
      <xdr:rowOff>18554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124</xdr:col>
      <xdr:colOff>0</xdr:colOff>
      <xdr:row>19</xdr:row>
      <xdr:rowOff>0</xdr:rowOff>
    </xdr:from>
    <xdr:to>
      <xdr:col>128</xdr:col>
      <xdr:colOff>333376</xdr:colOff>
      <xdr:row>30</xdr:row>
      <xdr:rowOff>269421</xdr:rowOff>
    </xdr:to>
    <xdr:graphicFrame macro="">
      <xdr:nvGraphicFramePr>
        <xdr:cNvPr id="54" name="5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126</xdr:col>
      <xdr:colOff>0</xdr:colOff>
      <xdr:row>0</xdr:row>
      <xdr:rowOff>326570</xdr:rowOff>
    </xdr:from>
    <xdr:to>
      <xdr:col>130</xdr:col>
      <xdr:colOff>0</xdr:colOff>
      <xdr:row>13</xdr:row>
      <xdr:rowOff>285749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129</xdr:col>
      <xdr:colOff>0</xdr:colOff>
      <xdr:row>19</xdr:row>
      <xdr:rowOff>0</xdr:rowOff>
    </xdr:from>
    <xdr:to>
      <xdr:col>133</xdr:col>
      <xdr:colOff>727983</xdr:colOff>
      <xdr:row>31</xdr:row>
      <xdr:rowOff>133351</xdr:rowOff>
    </xdr:to>
    <xdr:graphicFrame macro="">
      <xdr:nvGraphicFramePr>
        <xdr:cNvPr id="56" name="5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131</xdr:col>
      <xdr:colOff>0</xdr:colOff>
      <xdr:row>0</xdr:row>
      <xdr:rowOff>326570</xdr:rowOff>
    </xdr:from>
    <xdr:to>
      <xdr:col>135</xdr:col>
      <xdr:colOff>503464</xdr:colOff>
      <xdr:row>14</xdr:row>
      <xdr:rowOff>54427</xdr:rowOff>
    </xdr:to>
    <xdr:graphicFrame macro="">
      <xdr:nvGraphicFramePr>
        <xdr:cNvPr id="57" name="5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136</xdr:col>
      <xdr:colOff>108857</xdr:colOff>
      <xdr:row>1</xdr:row>
      <xdr:rowOff>68036</xdr:rowOff>
    </xdr:from>
    <xdr:to>
      <xdr:col>140</xdr:col>
      <xdr:colOff>435428</xdr:colOff>
      <xdr:row>14</xdr:row>
      <xdr:rowOff>13607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134</xdr:col>
      <xdr:colOff>0</xdr:colOff>
      <xdr:row>19</xdr:row>
      <xdr:rowOff>0</xdr:rowOff>
    </xdr:from>
    <xdr:to>
      <xdr:col>138</xdr:col>
      <xdr:colOff>632734</xdr:colOff>
      <xdr:row>31</xdr:row>
      <xdr:rowOff>146958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140</xdr:col>
      <xdr:colOff>1428750</xdr:colOff>
      <xdr:row>1</xdr:row>
      <xdr:rowOff>111577</xdr:rowOff>
    </xdr:from>
    <xdr:to>
      <xdr:col>145</xdr:col>
      <xdr:colOff>544286</xdr:colOff>
      <xdr:row>13</xdr:row>
      <xdr:rowOff>299357</xdr:rowOff>
    </xdr:to>
    <xdr:graphicFrame macro="">
      <xdr:nvGraphicFramePr>
        <xdr:cNvPr id="60" name="5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146</xdr:col>
      <xdr:colOff>197303</xdr:colOff>
      <xdr:row>1</xdr:row>
      <xdr:rowOff>68035</xdr:rowOff>
    </xdr:from>
    <xdr:to>
      <xdr:col>150</xdr:col>
      <xdr:colOff>748392</xdr:colOff>
      <xdr:row>13</xdr:row>
      <xdr:rowOff>136071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151</xdr:col>
      <xdr:colOff>54428</xdr:colOff>
      <xdr:row>0</xdr:row>
      <xdr:rowOff>312962</xdr:rowOff>
    </xdr:from>
    <xdr:to>
      <xdr:col>155</xdr:col>
      <xdr:colOff>217714</xdr:colOff>
      <xdr:row>14</xdr:row>
      <xdr:rowOff>68035</xdr:rowOff>
    </xdr:to>
    <xdr:graphicFrame macro="">
      <xdr:nvGraphicFramePr>
        <xdr:cNvPr id="62" name="6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155</xdr:col>
      <xdr:colOff>850447</xdr:colOff>
      <xdr:row>1</xdr:row>
      <xdr:rowOff>10886</xdr:rowOff>
    </xdr:from>
    <xdr:to>
      <xdr:col>160</xdr:col>
      <xdr:colOff>421821</xdr:colOff>
      <xdr:row>13</xdr:row>
      <xdr:rowOff>312965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160</xdr:col>
      <xdr:colOff>1523999</xdr:colOff>
      <xdr:row>1</xdr:row>
      <xdr:rowOff>0</xdr:rowOff>
    </xdr:from>
    <xdr:to>
      <xdr:col>165</xdr:col>
      <xdr:colOff>244928</xdr:colOff>
      <xdr:row>13</xdr:row>
      <xdr:rowOff>244929</xdr:rowOff>
    </xdr:to>
    <xdr:graphicFrame macro="">
      <xdr:nvGraphicFramePr>
        <xdr:cNvPr id="64" name="6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165</xdr:col>
      <xdr:colOff>1523999</xdr:colOff>
      <xdr:row>1</xdr:row>
      <xdr:rowOff>0</xdr:rowOff>
    </xdr:from>
    <xdr:to>
      <xdr:col>170</xdr:col>
      <xdr:colOff>394606</xdr:colOff>
      <xdr:row>13</xdr:row>
      <xdr:rowOff>244929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161</xdr:col>
      <xdr:colOff>0</xdr:colOff>
      <xdr:row>16</xdr:row>
      <xdr:rowOff>0</xdr:rowOff>
    </xdr:from>
    <xdr:to>
      <xdr:col>164</xdr:col>
      <xdr:colOff>762000</xdr:colOff>
      <xdr:row>26</xdr:row>
      <xdr:rowOff>112939</xdr:rowOff>
    </xdr:to>
    <xdr:graphicFrame macro="">
      <xdr:nvGraphicFramePr>
        <xdr:cNvPr id="66" name="Gráfico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166</xdr:col>
      <xdr:colOff>0</xdr:colOff>
      <xdr:row>16</xdr:row>
      <xdr:rowOff>0</xdr:rowOff>
    </xdr:from>
    <xdr:to>
      <xdr:col>169</xdr:col>
      <xdr:colOff>1387929</xdr:colOff>
      <xdr:row>30</xdr:row>
      <xdr:rowOff>31296</xdr:rowOff>
    </xdr:to>
    <xdr:graphicFrame macro="">
      <xdr:nvGraphicFramePr>
        <xdr:cNvPr id="67" name="Gráfico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171</xdr:col>
      <xdr:colOff>0</xdr:colOff>
      <xdr:row>1</xdr:row>
      <xdr:rowOff>0</xdr:rowOff>
    </xdr:from>
    <xdr:to>
      <xdr:col>175</xdr:col>
      <xdr:colOff>503464</xdr:colOff>
      <xdr:row>17</xdr:row>
      <xdr:rowOff>312963</xdr:rowOff>
    </xdr:to>
    <xdr:graphicFrame macro="">
      <xdr:nvGraphicFramePr>
        <xdr:cNvPr id="68" name="Gráfico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171</xdr:col>
      <xdr:colOff>0</xdr:colOff>
      <xdr:row>19</xdr:row>
      <xdr:rowOff>0</xdr:rowOff>
    </xdr:from>
    <xdr:to>
      <xdr:col>175</xdr:col>
      <xdr:colOff>1204234</xdr:colOff>
      <xdr:row>32</xdr:row>
      <xdr:rowOff>310244</xdr:rowOff>
    </xdr:to>
    <xdr:graphicFrame macro="">
      <xdr:nvGraphicFramePr>
        <xdr:cNvPr id="69" name="6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176</xdr:col>
      <xdr:colOff>0</xdr:colOff>
      <xdr:row>1</xdr:row>
      <xdr:rowOff>0</xdr:rowOff>
    </xdr:from>
    <xdr:to>
      <xdr:col>181</xdr:col>
      <xdr:colOff>326571</xdr:colOff>
      <xdr:row>17</xdr:row>
      <xdr:rowOff>244929</xdr:rowOff>
    </xdr:to>
    <xdr:graphicFrame macro="">
      <xdr:nvGraphicFramePr>
        <xdr:cNvPr id="70" name="6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177</xdr:col>
      <xdr:colOff>0</xdr:colOff>
      <xdr:row>19</xdr:row>
      <xdr:rowOff>0</xdr:rowOff>
    </xdr:from>
    <xdr:to>
      <xdr:col>182</xdr:col>
      <xdr:colOff>326571</xdr:colOff>
      <xdr:row>33</xdr:row>
      <xdr:rowOff>0</xdr:rowOff>
    </xdr:to>
    <xdr:graphicFrame macro="">
      <xdr:nvGraphicFramePr>
        <xdr:cNvPr id="71" name="7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182</xdr:col>
      <xdr:colOff>0</xdr:colOff>
      <xdr:row>0</xdr:row>
      <xdr:rowOff>326570</xdr:rowOff>
    </xdr:from>
    <xdr:to>
      <xdr:col>186</xdr:col>
      <xdr:colOff>993321</xdr:colOff>
      <xdr:row>17</xdr:row>
      <xdr:rowOff>68035</xdr:rowOff>
    </xdr:to>
    <xdr:graphicFrame macro="">
      <xdr:nvGraphicFramePr>
        <xdr:cNvPr id="72" name="7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182</xdr:col>
      <xdr:colOff>1523999</xdr:colOff>
      <xdr:row>20</xdr:row>
      <xdr:rowOff>0</xdr:rowOff>
    </xdr:from>
    <xdr:to>
      <xdr:col>187</xdr:col>
      <xdr:colOff>775606</xdr:colOff>
      <xdr:row>33</xdr:row>
      <xdr:rowOff>136071</xdr:rowOff>
    </xdr:to>
    <xdr:graphicFrame macro="">
      <xdr:nvGraphicFramePr>
        <xdr:cNvPr id="7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186</xdr:col>
      <xdr:colOff>1523999</xdr:colOff>
      <xdr:row>0</xdr:row>
      <xdr:rowOff>326570</xdr:rowOff>
    </xdr:from>
    <xdr:to>
      <xdr:col>191</xdr:col>
      <xdr:colOff>1251857</xdr:colOff>
      <xdr:row>16</xdr:row>
      <xdr:rowOff>285750</xdr:rowOff>
    </xdr:to>
    <xdr:graphicFrame macro="">
      <xdr:nvGraphicFramePr>
        <xdr:cNvPr id="7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188</xdr:col>
      <xdr:colOff>0</xdr:colOff>
      <xdr:row>20</xdr:row>
      <xdr:rowOff>0</xdr:rowOff>
    </xdr:from>
    <xdr:to>
      <xdr:col>192</xdr:col>
      <xdr:colOff>1279071</xdr:colOff>
      <xdr:row>34</xdr:row>
      <xdr:rowOff>258536</xdr:rowOff>
    </xdr:to>
    <xdr:graphicFrame macro="">
      <xdr:nvGraphicFramePr>
        <xdr:cNvPr id="75" name="7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192</xdr:col>
      <xdr:colOff>0</xdr:colOff>
      <xdr:row>0</xdr:row>
      <xdr:rowOff>326570</xdr:rowOff>
    </xdr:from>
    <xdr:to>
      <xdr:col>197</xdr:col>
      <xdr:colOff>680357</xdr:colOff>
      <xdr:row>17</xdr:row>
      <xdr:rowOff>40821</xdr:rowOff>
    </xdr:to>
    <xdr:graphicFrame macro="">
      <xdr:nvGraphicFramePr>
        <xdr:cNvPr id="76" name="7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194</xdr:col>
      <xdr:colOff>0</xdr:colOff>
      <xdr:row>19</xdr:row>
      <xdr:rowOff>326570</xdr:rowOff>
    </xdr:from>
    <xdr:to>
      <xdr:col>198</xdr:col>
      <xdr:colOff>1047750</xdr:colOff>
      <xdr:row>35</xdr:row>
      <xdr:rowOff>81642</xdr:rowOff>
    </xdr:to>
    <xdr:graphicFrame macro="">
      <xdr:nvGraphicFramePr>
        <xdr:cNvPr id="77" name="7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198</xdr:col>
      <xdr:colOff>0</xdr:colOff>
      <xdr:row>0</xdr:row>
      <xdr:rowOff>326570</xdr:rowOff>
    </xdr:from>
    <xdr:to>
      <xdr:col>202</xdr:col>
      <xdr:colOff>598714</xdr:colOff>
      <xdr:row>13</xdr:row>
      <xdr:rowOff>163285</xdr:rowOff>
    </xdr:to>
    <xdr:graphicFrame macro="">
      <xdr:nvGraphicFramePr>
        <xdr:cNvPr id="78" name="Gráfico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198</xdr:col>
      <xdr:colOff>1523999</xdr:colOff>
      <xdr:row>20</xdr:row>
      <xdr:rowOff>0</xdr:rowOff>
    </xdr:from>
    <xdr:to>
      <xdr:col>203</xdr:col>
      <xdr:colOff>367392</xdr:colOff>
      <xdr:row>34</xdr:row>
      <xdr:rowOff>258536</xdr:rowOff>
    </xdr:to>
    <xdr:graphicFrame macro="">
      <xdr:nvGraphicFramePr>
        <xdr:cNvPr id="79" name="Gráfico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203</xdr:col>
      <xdr:colOff>0</xdr:colOff>
      <xdr:row>1</xdr:row>
      <xdr:rowOff>0</xdr:rowOff>
    </xdr:from>
    <xdr:to>
      <xdr:col>206</xdr:col>
      <xdr:colOff>925286</xdr:colOff>
      <xdr:row>12</xdr:row>
      <xdr:rowOff>7714</xdr:rowOff>
    </xdr:to>
    <xdr:graphicFrame macro="">
      <xdr:nvGraphicFramePr>
        <xdr:cNvPr id="80" name="Gráfico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4" sqref="B4"/>
    </sheetView>
  </sheetViews>
  <sheetFormatPr defaultColWidth="11.42578125" defaultRowHeight="12.75" x14ac:dyDescent="0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o" shapeId="7169" r:id="rId4">
          <objectPr defaultSize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8</xdr:col>
                <xdr:colOff>57150</xdr:colOff>
                <xdr:row>56</xdr:row>
                <xdr:rowOff>123825</xdr:rowOff>
              </to>
            </anchor>
          </objectPr>
        </oleObject>
      </mc:Choice>
      <mc:Fallback>
        <oleObject progId="Documento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351"/>
  <sheetViews>
    <sheetView topLeftCell="A16" zoomScale="85" zoomScaleNormal="85" workbookViewId="0">
      <selection activeCell="A25" sqref="A25"/>
    </sheetView>
  </sheetViews>
  <sheetFormatPr defaultColWidth="14.42578125" defaultRowHeight="12.75" x14ac:dyDescent="0.2"/>
  <cols>
    <col min="1" max="1" width="23.28515625" customWidth="1"/>
    <col min="2" max="107" width="25.7109375" customWidth="1"/>
  </cols>
  <sheetData>
    <row r="1" spans="1:80" ht="30" customHeight="1" thickBot="1" x14ac:dyDescent="0.25">
      <c r="A1" s="193" t="s">
        <v>25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80" ht="30" customHeight="1" thickBot="1" x14ac:dyDescent="0.25">
      <c r="A2" s="194" t="s">
        <v>20</v>
      </c>
      <c r="B2" s="195"/>
      <c r="C2" s="195"/>
      <c r="D2" s="195"/>
      <c r="E2" s="196"/>
      <c r="F2" s="197" t="s">
        <v>21</v>
      </c>
      <c r="G2" s="198"/>
      <c r="H2" s="199"/>
      <c r="I2" s="200" t="s">
        <v>22</v>
      </c>
      <c r="J2" s="201"/>
      <c r="K2" s="201"/>
      <c r="L2" s="201"/>
      <c r="M2" s="201"/>
      <c r="N2" s="201"/>
      <c r="O2" s="202"/>
      <c r="P2" s="183" t="s">
        <v>24</v>
      </c>
      <c r="Q2" s="184"/>
      <c r="R2" s="184"/>
      <c r="S2" s="184"/>
      <c r="T2" s="184"/>
      <c r="U2" s="185"/>
      <c r="W2" s="183" t="s">
        <v>24</v>
      </c>
      <c r="X2" s="184"/>
      <c r="Y2" s="184"/>
      <c r="Z2" s="184"/>
      <c r="AA2" s="184"/>
      <c r="AB2" s="185"/>
      <c r="AD2" s="183" t="s">
        <v>24</v>
      </c>
      <c r="AE2" s="184"/>
      <c r="AF2" s="184"/>
      <c r="AG2" s="184"/>
      <c r="AH2" s="184"/>
      <c r="AI2" s="185"/>
      <c r="AK2" s="183" t="s">
        <v>24</v>
      </c>
      <c r="AL2" s="184"/>
      <c r="AM2" s="184"/>
      <c r="AN2" s="184"/>
      <c r="AO2" s="184"/>
      <c r="AP2" s="185"/>
      <c r="AR2" s="183" t="s">
        <v>24</v>
      </c>
      <c r="AS2" s="184"/>
      <c r="AT2" s="184"/>
      <c r="AU2" s="184"/>
      <c r="AV2" s="184"/>
      <c r="AW2" s="185"/>
    </row>
    <row r="3" spans="1:80" s="1" customFormat="1" ht="31.5" customHeight="1" thickBot="1" x14ac:dyDescent="0.3">
      <c r="A3" s="18" t="s">
        <v>18</v>
      </c>
      <c r="B3" s="17" t="s">
        <v>19</v>
      </c>
      <c r="C3" s="17" t="s">
        <v>0</v>
      </c>
      <c r="D3" s="17" t="s">
        <v>1</v>
      </c>
      <c r="E3" s="17" t="s">
        <v>2</v>
      </c>
      <c r="F3" s="19" t="s">
        <v>3</v>
      </c>
      <c r="G3" s="19" t="s">
        <v>4</v>
      </c>
      <c r="H3" s="19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1" t="s">
        <v>12</v>
      </c>
      <c r="P3" s="22" t="s">
        <v>23</v>
      </c>
      <c r="Q3" s="22">
        <f>SUM(O83:O94)</f>
        <v>28</v>
      </c>
      <c r="R3" s="22" t="s">
        <v>14</v>
      </c>
      <c r="S3" s="23" t="s">
        <v>15</v>
      </c>
      <c r="T3" s="22" t="s">
        <v>16</v>
      </c>
      <c r="U3" s="24" t="s">
        <v>17</v>
      </c>
      <c r="V3" s="7"/>
      <c r="W3" s="25" t="s">
        <v>23</v>
      </c>
      <c r="X3" s="6" t="s">
        <v>13</v>
      </c>
      <c r="Y3" s="6" t="s">
        <v>14</v>
      </c>
      <c r="Z3" s="6" t="s">
        <v>15</v>
      </c>
      <c r="AA3" s="6" t="s">
        <v>16</v>
      </c>
      <c r="AB3" s="6" t="s">
        <v>17</v>
      </c>
      <c r="AD3" s="25" t="s">
        <v>23</v>
      </c>
      <c r="AE3" s="6" t="s">
        <v>13</v>
      </c>
      <c r="AF3" s="6" t="s">
        <v>14</v>
      </c>
      <c r="AG3" s="6" t="s">
        <v>15</v>
      </c>
      <c r="AH3" s="6" t="s">
        <v>16</v>
      </c>
      <c r="AI3" s="6" t="s">
        <v>17</v>
      </c>
      <c r="AK3" s="25" t="s">
        <v>23</v>
      </c>
      <c r="AL3" s="6" t="s">
        <v>13</v>
      </c>
      <c r="AM3" s="6" t="s">
        <v>14</v>
      </c>
      <c r="AN3" s="6" t="s">
        <v>15</v>
      </c>
      <c r="AO3" s="6" t="s">
        <v>16</v>
      </c>
      <c r="AP3" s="6" t="s">
        <v>17</v>
      </c>
      <c r="AR3" s="25" t="s">
        <v>23</v>
      </c>
      <c r="AS3" s="6" t="s">
        <v>13</v>
      </c>
      <c r="AT3" s="6" t="s">
        <v>14</v>
      </c>
      <c r="AU3" s="6" t="s">
        <v>15</v>
      </c>
      <c r="AV3" s="6" t="s">
        <v>16</v>
      </c>
      <c r="AW3" s="6" t="s">
        <v>17</v>
      </c>
    </row>
    <row r="4" spans="1:80" ht="31.5" customHeight="1" x14ac:dyDescent="0.2">
      <c r="A4" s="4" t="s">
        <v>26</v>
      </c>
      <c r="B4" s="9" t="s">
        <v>27</v>
      </c>
      <c r="C4" s="27" t="s">
        <v>28</v>
      </c>
      <c r="D4" s="10">
        <v>3</v>
      </c>
      <c r="E4" s="32">
        <v>35072</v>
      </c>
      <c r="F4" s="10">
        <v>1</v>
      </c>
      <c r="G4" s="10">
        <v>5</v>
      </c>
      <c r="H4" s="11">
        <v>1</v>
      </c>
      <c r="I4" s="9">
        <v>1</v>
      </c>
      <c r="J4" s="10">
        <v>2</v>
      </c>
      <c r="K4" s="10">
        <v>2</v>
      </c>
      <c r="L4" s="10">
        <v>1</v>
      </c>
      <c r="M4" s="10">
        <v>2</v>
      </c>
      <c r="N4" s="10">
        <v>2</v>
      </c>
      <c r="O4" s="11">
        <v>2</v>
      </c>
      <c r="P4" s="28" t="s">
        <v>29</v>
      </c>
      <c r="Q4" s="10">
        <v>1</v>
      </c>
      <c r="R4" s="10">
        <v>1</v>
      </c>
      <c r="S4" s="10">
        <v>2</v>
      </c>
      <c r="T4" s="10">
        <v>4</v>
      </c>
      <c r="U4" s="11">
        <v>1</v>
      </c>
      <c r="V4" s="8"/>
      <c r="W4" s="9"/>
      <c r="X4" s="10"/>
      <c r="Y4" s="10"/>
      <c r="Z4" s="10"/>
      <c r="AA4" s="10"/>
      <c r="AB4" s="11"/>
      <c r="AC4" s="2"/>
      <c r="AD4" s="9"/>
      <c r="AE4" s="10"/>
      <c r="AF4" s="10"/>
      <c r="AG4" s="10"/>
      <c r="AH4" s="10"/>
      <c r="AI4" s="11"/>
      <c r="AJ4" s="2"/>
      <c r="AK4" s="9"/>
      <c r="AL4" s="10"/>
      <c r="AM4" s="10"/>
      <c r="AN4" s="10"/>
      <c r="AO4" s="10"/>
      <c r="AP4" s="11"/>
      <c r="AR4" s="9"/>
      <c r="AS4" s="10"/>
      <c r="AT4" s="10"/>
      <c r="AU4" s="10"/>
      <c r="AV4" s="10"/>
      <c r="AW4" s="11"/>
    </row>
    <row r="5" spans="1:80" ht="31.5" customHeight="1" x14ac:dyDescent="0.2">
      <c r="A5" s="29" t="s">
        <v>30</v>
      </c>
      <c r="B5" s="28" t="s">
        <v>31</v>
      </c>
      <c r="C5" s="30" t="s">
        <v>32</v>
      </c>
      <c r="D5" s="8">
        <v>4</v>
      </c>
      <c r="E5" s="31">
        <v>35072</v>
      </c>
      <c r="F5" s="12">
        <v>1</v>
      </c>
      <c r="G5" s="8">
        <v>4</v>
      </c>
      <c r="H5" s="13">
        <v>1</v>
      </c>
      <c r="I5" s="12">
        <v>1</v>
      </c>
      <c r="J5" s="8">
        <v>3</v>
      </c>
      <c r="K5" s="8">
        <v>8</v>
      </c>
      <c r="L5" s="8">
        <v>3</v>
      </c>
      <c r="M5" s="8">
        <v>3</v>
      </c>
      <c r="N5" s="8">
        <v>2</v>
      </c>
      <c r="O5" s="13">
        <v>2</v>
      </c>
      <c r="P5" s="28" t="s">
        <v>33</v>
      </c>
      <c r="Q5" s="8">
        <v>6</v>
      </c>
      <c r="R5" s="8">
        <v>1</v>
      </c>
      <c r="S5" s="8">
        <v>1</v>
      </c>
      <c r="T5" s="8">
        <v>4</v>
      </c>
      <c r="U5" s="13">
        <v>2</v>
      </c>
      <c r="V5" s="8"/>
      <c r="W5" s="12"/>
      <c r="X5" s="8"/>
      <c r="Y5" s="8"/>
      <c r="Z5" s="8"/>
      <c r="AA5" s="8"/>
      <c r="AB5" s="13"/>
      <c r="AC5" s="2"/>
      <c r="AD5" s="12"/>
      <c r="AE5" s="8"/>
      <c r="AF5" s="8"/>
      <c r="AG5" s="8"/>
      <c r="AH5" s="8"/>
      <c r="AI5" s="13"/>
      <c r="AJ5" s="2"/>
      <c r="AK5" s="12"/>
      <c r="AL5" s="8"/>
      <c r="AM5" s="8"/>
      <c r="AN5" s="8"/>
      <c r="AO5" s="8"/>
      <c r="AP5" s="13"/>
      <c r="AR5" s="12"/>
      <c r="AS5" s="8"/>
      <c r="AT5" s="8"/>
      <c r="AU5" s="8"/>
      <c r="AV5" s="8"/>
      <c r="AW5" s="13"/>
    </row>
    <row r="6" spans="1:80" ht="31.5" customHeight="1" x14ac:dyDescent="0.2">
      <c r="A6" s="29" t="s">
        <v>34</v>
      </c>
      <c r="B6" s="28" t="s">
        <v>36</v>
      </c>
      <c r="C6" s="30" t="s">
        <v>35</v>
      </c>
      <c r="D6" s="8">
        <v>3</v>
      </c>
      <c r="E6" s="31">
        <v>35080</v>
      </c>
      <c r="F6" s="12">
        <v>1</v>
      </c>
      <c r="G6" s="8">
        <v>3</v>
      </c>
      <c r="H6" s="13">
        <v>1</v>
      </c>
      <c r="I6" s="12">
        <v>4</v>
      </c>
      <c r="J6" s="8">
        <v>3</v>
      </c>
      <c r="K6" s="8">
        <v>2</v>
      </c>
      <c r="L6" s="8">
        <v>3</v>
      </c>
      <c r="M6" s="8">
        <v>2</v>
      </c>
      <c r="N6" s="8">
        <v>3</v>
      </c>
      <c r="O6" s="13">
        <v>2</v>
      </c>
      <c r="P6" s="28" t="s">
        <v>37</v>
      </c>
      <c r="Q6" s="8">
        <v>5</v>
      </c>
      <c r="R6" s="8">
        <v>2</v>
      </c>
      <c r="S6" s="8">
        <v>1</v>
      </c>
      <c r="T6" s="8">
        <v>4</v>
      </c>
      <c r="U6" s="13">
        <v>1</v>
      </c>
      <c r="V6" s="8"/>
      <c r="W6" s="28" t="s">
        <v>38</v>
      </c>
      <c r="X6" s="8">
        <v>2</v>
      </c>
      <c r="Y6" s="8">
        <v>1</v>
      </c>
      <c r="Z6" s="8">
        <v>1</v>
      </c>
      <c r="AA6" s="8">
        <v>1</v>
      </c>
      <c r="AB6" s="13">
        <v>2</v>
      </c>
      <c r="AC6" s="2"/>
      <c r="AD6" s="28"/>
      <c r="AE6" s="8"/>
      <c r="AF6" s="8"/>
      <c r="AG6" s="8"/>
      <c r="AH6" s="8"/>
      <c r="AI6" s="13"/>
      <c r="AJ6" s="2"/>
      <c r="AK6" s="28"/>
      <c r="AL6" s="8"/>
      <c r="AM6" s="8"/>
      <c r="AN6" s="8"/>
      <c r="AO6" s="8"/>
      <c r="AP6" s="13"/>
      <c r="AR6" s="28"/>
      <c r="AS6" s="8"/>
      <c r="AT6" s="8"/>
      <c r="AU6" s="8"/>
      <c r="AV6" s="8"/>
      <c r="AW6" s="13"/>
    </row>
    <row r="7" spans="1:80" ht="31.5" customHeight="1" x14ac:dyDescent="0.2">
      <c r="A7" s="33" t="s">
        <v>39</v>
      </c>
      <c r="B7" s="28" t="s">
        <v>40</v>
      </c>
      <c r="C7" s="30" t="s">
        <v>41</v>
      </c>
      <c r="D7" s="8">
        <v>16</v>
      </c>
      <c r="E7" s="31">
        <v>35080</v>
      </c>
      <c r="F7" s="12">
        <v>1</v>
      </c>
      <c r="G7" s="8">
        <v>5</v>
      </c>
      <c r="H7" s="13">
        <v>4</v>
      </c>
      <c r="I7" s="12">
        <v>1</v>
      </c>
      <c r="J7" s="8">
        <v>1</v>
      </c>
      <c r="K7" s="8">
        <v>1</v>
      </c>
      <c r="L7" s="8">
        <v>1</v>
      </c>
      <c r="M7" s="8">
        <v>3</v>
      </c>
      <c r="N7" s="8">
        <v>2</v>
      </c>
      <c r="O7" s="13">
        <v>1</v>
      </c>
      <c r="P7" s="28" t="s">
        <v>42</v>
      </c>
      <c r="Q7" s="8">
        <v>1</v>
      </c>
      <c r="R7" s="8">
        <v>1</v>
      </c>
      <c r="S7" s="8">
        <v>1</v>
      </c>
      <c r="T7" s="8">
        <v>4</v>
      </c>
      <c r="U7" s="13">
        <v>2</v>
      </c>
      <c r="V7" s="8"/>
      <c r="W7" s="12"/>
      <c r="X7" s="8"/>
      <c r="Y7" s="8"/>
      <c r="Z7" s="8"/>
      <c r="AA7" s="8"/>
      <c r="AB7" s="13"/>
      <c r="AC7" s="2"/>
      <c r="AD7" s="12"/>
      <c r="AE7" s="8"/>
      <c r="AF7" s="8"/>
      <c r="AG7" s="8"/>
      <c r="AH7" s="8"/>
      <c r="AI7" s="13"/>
      <c r="AJ7" s="2"/>
      <c r="AK7" s="12"/>
      <c r="AL7" s="8"/>
      <c r="AM7" s="8"/>
      <c r="AN7" s="8"/>
      <c r="AO7" s="8"/>
      <c r="AP7" s="13"/>
      <c r="AR7" s="12"/>
      <c r="AS7" s="8"/>
      <c r="AT7" s="8"/>
      <c r="AU7" s="8"/>
      <c r="AV7" s="8"/>
      <c r="AW7" s="13"/>
    </row>
    <row r="8" spans="1:80" ht="31.5" customHeight="1" x14ac:dyDescent="0.2">
      <c r="A8" s="33" t="s">
        <v>43</v>
      </c>
      <c r="B8" s="28" t="s">
        <v>36</v>
      </c>
      <c r="C8" s="30" t="s">
        <v>44</v>
      </c>
      <c r="D8" s="8">
        <v>7</v>
      </c>
      <c r="E8" s="31">
        <v>35088</v>
      </c>
      <c r="F8" s="12">
        <v>1</v>
      </c>
      <c r="G8" s="8">
        <v>5</v>
      </c>
      <c r="H8" s="13">
        <v>1</v>
      </c>
      <c r="I8" s="12">
        <v>1</v>
      </c>
      <c r="J8" s="8">
        <v>1</v>
      </c>
      <c r="K8" s="8">
        <v>3</v>
      </c>
      <c r="L8" s="8">
        <v>1</v>
      </c>
      <c r="M8" s="8">
        <v>2</v>
      </c>
      <c r="N8" s="8">
        <v>2</v>
      </c>
      <c r="O8" s="13">
        <v>1</v>
      </c>
      <c r="P8" s="34" t="s">
        <v>45</v>
      </c>
      <c r="Q8" s="8">
        <v>1</v>
      </c>
      <c r="R8" s="8">
        <v>1</v>
      </c>
      <c r="S8" s="8">
        <v>1</v>
      </c>
      <c r="T8" s="8">
        <v>4</v>
      </c>
      <c r="U8" s="13">
        <v>2</v>
      </c>
      <c r="V8" s="8"/>
      <c r="W8" s="12"/>
      <c r="X8" s="8"/>
      <c r="Y8" s="8"/>
      <c r="Z8" s="8"/>
      <c r="AA8" s="8"/>
      <c r="AB8" s="13"/>
      <c r="AC8" s="2"/>
      <c r="AD8" s="12"/>
      <c r="AE8" s="8"/>
      <c r="AF8" s="8"/>
      <c r="AG8" s="8"/>
      <c r="AH8" s="8"/>
      <c r="AI8" s="13"/>
      <c r="AJ8" s="2"/>
      <c r="AK8" s="12"/>
      <c r="AL8" s="8"/>
      <c r="AM8" s="8"/>
      <c r="AN8" s="8"/>
      <c r="AO8" s="8"/>
      <c r="AP8" s="13"/>
      <c r="AR8" s="12"/>
      <c r="AS8" s="8"/>
      <c r="AT8" s="8"/>
      <c r="AU8" s="8"/>
      <c r="AV8" s="8"/>
      <c r="AW8" s="13"/>
      <c r="AZ8" s="203" t="s">
        <v>798</v>
      </c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</row>
    <row r="9" spans="1:80" ht="31.5" customHeight="1" x14ac:dyDescent="0.2">
      <c r="A9" s="33" t="s">
        <v>46</v>
      </c>
      <c r="B9" s="28" t="s">
        <v>36</v>
      </c>
      <c r="C9" s="30" t="s">
        <v>47</v>
      </c>
      <c r="D9" s="8">
        <v>33</v>
      </c>
      <c r="E9" s="31">
        <v>35088</v>
      </c>
      <c r="F9" s="12">
        <v>1</v>
      </c>
      <c r="G9" s="8">
        <v>3</v>
      </c>
      <c r="H9" s="13">
        <v>1</v>
      </c>
      <c r="I9" s="12">
        <v>1</v>
      </c>
      <c r="J9" s="8">
        <v>2</v>
      </c>
      <c r="K9" s="8">
        <v>3</v>
      </c>
      <c r="L9" s="8">
        <v>1</v>
      </c>
      <c r="M9" s="8">
        <v>1</v>
      </c>
      <c r="N9" s="8">
        <v>1</v>
      </c>
      <c r="O9" s="13">
        <v>1</v>
      </c>
      <c r="P9" s="34" t="s">
        <v>48</v>
      </c>
      <c r="Q9" s="8">
        <v>1</v>
      </c>
      <c r="R9" s="8">
        <v>1</v>
      </c>
      <c r="S9" s="8">
        <v>1</v>
      </c>
      <c r="T9" s="8">
        <v>4</v>
      </c>
      <c r="U9" s="13">
        <v>2</v>
      </c>
      <c r="V9" s="8"/>
      <c r="W9" s="28" t="s">
        <v>38</v>
      </c>
      <c r="X9" s="8">
        <v>2</v>
      </c>
      <c r="Y9" s="8">
        <v>1</v>
      </c>
      <c r="Z9" s="8">
        <v>2</v>
      </c>
      <c r="AA9" s="8">
        <v>1</v>
      </c>
      <c r="AB9" s="13">
        <v>2</v>
      </c>
      <c r="AC9" s="2"/>
      <c r="AD9" s="28"/>
      <c r="AE9" s="8"/>
      <c r="AF9" s="8"/>
      <c r="AG9" s="8"/>
      <c r="AH9" s="8"/>
      <c r="AI9" s="13"/>
      <c r="AJ9" s="2"/>
      <c r="AK9" s="28"/>
      <c r="AL9" s="8"/>
      <c r="AM9" s="8"/>
      <c r="AN9" s="8"/>
      <c r="AO9" s="8"/>
      <c r="AP9" s="13"/>
      <c r="AR9" s="28"/>
      <c r="AS9" s="8"/>
      <c r="AT9" s="8"/>
      <c r="AU9" s="8"/>
      <c r="AV9" s="8"/>
      <c r="AW9" s="13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</row>
    <row r="10" spans="1:80" ht="31.5" customHeight="1" x14ac:dyDescent="0.2">
      <c r="A10" s="33" t="s">
        <v>49</v>
      </c>
      <c r="B10" s="28" t="s">
        <v>50</v>
      </c>
      <c r="C10" s="30" t="s">
        <v>51</v>
      </c>
      <c r="D10" s="8">
        <v>5</v>
      </c>
      <c r="E10" s="31">
        <v>35096</v>
      </c>
      <c r="F10" s="12">
        <v>1</v>
      </c>
      <c r="G10" s="8">
        <v>3</v>
      </c>
      <c r="H10" s="13">
        <v>1</v>
      </c>
      <c r="I10" s="12">
        <v>4</v>
      </c>
      <c r="J10" s="8">
        <v>1</v>
      </c>
      <c r="K10" s="8">
        <v>2</v>
      </c>
      <c r="L10" s="8">
        <v>2</v>
      </c>
      <c r="M10" s="8">
        <v>1</v>
      </c>
      <c r="N10" s="8">
        <v>2</v>
      </c>
      <c r="O10" s="13">
        <v>1</v>
      </c>
      <c r="P10" s="34" t="s">
        <v>52</v>
      </c>
      <c r="Q10" s="8">
        <v>2</v>
      </c>
      <c r="R10" s="8">
        <v>1</v>
      </c>
      <c r="S10" s="8">
        <v>1</v>
      </c>
      <c r="T10" s="8">
        <v>1</v>
      </c>
      <c r="U10" s="13">
        <v>1</v>
      </c>
      <c r="V10" s="8"/>
      <c r="W10" s="28" t="s">
        <v>53</v>
      </c>
      <c r="X10" s="8">
        <v>6</v>
      </c>
      <c r="Y10" s="8">
        <v>1</v>
      </c>
      <c r="Z10" s="8">
        <v>2</v>
      </c>
      <c r="AA10" s="8">
        <v>1</v>
      </c>
      <c r="AB10" s="13">
        <v>1</v>
      </c>
      <c r="AC10" s="2"/>
      <c r="AD10" s="28" t="s">
        <v>54</v>
      </c>
      <c r="AE10" s="8">
        <v>2</v>
      </c>
      <c r="AF10" s="8">
        <v>1</v>
      </c>
      <c r="AG10" s="8">
        <v>2</v>
      </c>
      <c r="AH10" s="8">
        <v>1</v>
      </c>
      <c r="AI10" s="13">
        <v>1</v>
      </c>
      <c r="AJ10" s="2"/>
      <c r="AK10" s="28" t="s">
        <v>55</v>
      </c>
      <c r="AL10" s="8">
        <v>2</v>
      </c>
      <c r="AM10" s="8">
        <v>1</v>
      </c>
      <c r="AN10" s="8">
        <v>2</v>
      </c>
      <c r="AO10" s="8">
        <v>1</v>
      </c>
      <c r="AP10" s="13">
        <v>1</v>
      </c>
      <c r="AR10" s="28"/>
      <c r="AS10" s="8"/>
      <c r="AT10" s="8"/>
      <c r="AU10" s="8"/>
      <c r="AV10" s="8"/>
      <c r="AW10" s="13"/>
    </row>
    <row r="11" spans="1:80" ht="31.5" customHeight="1" x14ac:dyDescent="0.2">
      <c r="A11" s="33" t="s">
        <v>56</v>
      </c>
      <c r="B11" s="28" t="s">
        <v>31</v>
      </c>
      <c r="C11" s="30" t="s">
        <v>57</v>
      </c>
      <c r="D11" s="8">
        <v>20</v>
      </c>
      <c r="E11" s="31">
        <v>35096</v>
      </c>
      <c r="F11" s="12">
        <v>1</v>
      </c>
      <c r="G11" s="8">
        <v>3</v>
      </c>
      <c r="H11" s="13">
        <v>1</v>
      </c>
      <c r="I11" s="12">
        <v>4</v>
      </c>
      <c r="J11" s="8">
        <v>3</v>
      </c>
      <c r="K11" s="8">
        <v>5</v>
      </c>
      <c r="L11" s="8">
        <v>4</v>
      </c>
      <c r="M11" s="8">
        <v>3</v>
      </c>
      <c r="N11" s="8">
        <v>2</v>
      </c>
      <c r="O11" s="13">
        <v>2</v>
      </c>
      <c r="P11" s="34" t="s">
        <v>58</v>
      </c>
      <c r="Q11" s="8">
        <v>6</v>
      </c>
      <c r="R11" s="8">
        <v>1</v>
      </c>
      <c r="S11" s="8">
        <v>1</v>
      </c>
      <c r="T11" s="8">
        <v>4</v>
      </c>
      <c r="U11" s="13">
        <v>2</v>
      </c>
      <c r="V11" s="8"/>
      <c r="W11" s="12"/>
      <c r="X11" s="8"/>
      <c r="Y11" s="8"/>
      <c r="Z11" s="8"/>
      <c r="AA11" s="8"/>
      <c r="AB11" s="13"/>
      <c r="AC11" s="2"/>
      <c r="AD11" s="12"/>
      <c r="AE11" s="8"/>
      <c r="AF11" s="8"/>
      <c r="AG11" s="8"/>
      <c r="AH11" s="8"/>
      <c r="AI11" s="13"/>
      <c r="AJ11" s="2"/>
      <c r="AK11" s="12"/>
      <c r="AL11" s="8"/>
      <c r="AM11" s="8"/>
      <c r="AN11" s="8"/>
      <c r="AO11" s="8"/>
      <c r="AP11" s="13"/>
      <c r="AR11" s="12"/>
      <c r="AS11" s="8"/>
      <c r="AT11" s="8"/>
      <c r="AU11" s="8"/>
      <c r="AV11" s="8"/>
      <c r="AW11" s="13"/>
    </row>
    <row r="12" spans="1:80" ht="31.5" customHeight="1" x14ac:dyDescent="0.2">
      <c r="A12" s="33" t="s">
        <v>59</v>
      </c>
      <c r="B12" s="28" t="s">
        <v>27</v>
      </c>
      <c r="C12" s="30" t="s">
        <v>60</v>
      </c>
      <c r="D12" s="8">
        <v>5</v>
      </c>
      <c r="E12" s="31">
        <v>35104</v>
      </c>
      <c r="F12" s="12">
        <v>1</v>
      </c>
      <c r="G12" s="8">
        <v>6</v>
      </c>
      <c r="H12" s="13">
        <v>1</v>
      </c>
      <c r="I12" s="12">
        <v>2</v>
      </c>
      <c r="J12" s="8">
        <v>3</v>
      </c>
      <c r="K12" s="8">
        <v>2</v>
      </c>
      <c r="L12" s="8">
        <v>3</v>
      </c>
      <c r="M12" s="8">
        <v>2</v>
      </c>
      <c r="N12" s="8">
        <v>2</v>
      </c>
      <c r="O12" s="13">
        <v>2</v>
      </c>
      <c r="P12" s="34" t="s">
        <v>62</v>
      </c>
      <c r="Q12" s="8">
        <v>4</v>
      </c>
      <c r="R12" s="8">
        <v>1</v>
      </c>
      <c r="S12" s="8">
        <v>1</v>
      </c>
      <c r="T12" s="8">
        <v>2</v>
      </c>
      <c r="U12" s="13">
        <v>1</v>
      </c>
      <c r="V12" s="8"/>
      <c r="W12" s="28" t="s">
        <v>61</v>
      </c>
      <c r="X12" s="8">
        <v>4</v>
      </c>
      <c r="Y12" s="8">
        <v>1</v>
      </c>
      <c r="Z12" s="8">
        <v>1</v>
      </c>
      <c r="AA12" s="8">
        <v>1</v>
      </c>
      <c r="AB12" s="13">
        <v>1</v>
      </c>
      <c r="AC12" s="2"/>
      <c r="AD12" s="12"/>
      <c r="AE12" s="8"/>
      <c r="AF12" s="8"/>
      <c r="AG12" s="8"/>
      <c r="AH12" s="8"/>
      <c r="AI12" s="13"/>
      <c r="AJ12" s="2"/>
      <c r="AK12" s="12"/>
      <c r="AL12" s="8"/>
      <c r="AM12" s="8"/>
      <c r="AN12" s="8"/>
      <c r="AO12" s="8"/>
      <c r="AP12" s="13"/>
      <c r="AR12" s="12"/>
      <c r="AS12" s="8"/>
      <c r="AT12" s="8"/>
      <c r="AU12" s="8"/>
      <c r="AV12" s="8"/>
      <c r="AW12" s="13"/>
    </row>
    <row r="13" spans="1:80" ht="31.5" customHeight="1" x14ac:dyDescent="0.2">
      <c r="A13" s="33" t="s">
        <v>64</v>
      </c>
      <c r="B13" s="28" t="s">
        <v>31</v>
      </c>
      <c r="C13" s="26" t="s">
        <v>63</v>
      </c>
      <c r="D13" s="8">
        <v>5</v>
      </c>
      <c r="E13" s="31">
        <v>35104</v>
      </c>
      <c r="F13" s="12">
        <v>2</v>
      </c>
      <c r="G13" s="8">
        <v>7</v>
      </c>
      <c r="H13" s="13">
        <v>1</v>
      </c>
      <c r="I13" s="12">
        <v>1</v>
      </c>
      <c r="J13" s="8">
        <v>1</v>
      </c>
      <c r="K13" s="8">
        <v>5</v>
      </c>
      <c r="L13" s="8">
        <v>1</v>
      </c>
      <c r="M13" s="8">
        <v>3</v>
      </c>
      <c r="N13" s="8">
        <v>1</v>
      </c>
      <c r="O13" s="13">
        <v>1</v>
      </c>
      <c r="P13" s="28" t="s">
        <v>65</v>
      </c>
      <c r="Q13" s="8">
        <v>1</v>
      </c>
      <c r="R13" s="8">
        <v>1</v>
      </c>
      <c r="S13" s="8">
        <v>1</v>
      </c>
      <c r="T13" s="8">
        <v>1</v>
      </c>
      <c r="U13" s="13">
        <v>1</v>
      </c>
      <c r="V13" s="8"/>
      <c r="W13" s="28"/>
      <c r="AC13" s="2"/>
      <c r="AD13" s="12"/>
      <c r="AE13" s="8"/>
      <c r="AF13" s="8"/>
      <c r="AG13" s="8"/>
      <c r="AH13" s="8"/>
      <c r="AI13" s="13"/>
      <c r="AJ13" s="2"/>
      <c r="AK13" s="12"/>
      <c r="AL13" s="8"/>
      <c r="AM13" s="8"/>
      <c r="AN13" s="8"/>
      <c r="AO13" s="8"/>
      <c r="AP13" s="13"/>
      <c r="AR13" s="12"/>
      <c r="AS13" s="8"/>
      <c r="AT13" s="8"/>
      <c r="AU13" s="8"/>
      <c r="AV13" s="8"/>
      <c r="AW13" s="13"/>
    </row>
    <row r="14" spans="1:80" ht="31.5" customHeight="1" x14ac:dyDescent="0.2">
      <c r="A14" s="5" t="s">
        <v>66</v>
      </c>
      <c r="B14" s="12" t="s">
        <v>67</v>
      </c>
      <c r="C14" s="30" t="s">
        <v>68</v>
      </c>
      <c r="D14" s="8">
        <v>3</v>
      </c>
      <c r="E14" s="31">
        <v>35112</v>
      </c>
      <c r="F14" s="12">
        <v>1</v>
      </c>
      <c r="G14" s="8">
        <v>3</v>
      </c>
      <c r="H14" s="13">
        <v>1</v>
      </c>
      <c r="I14" s="12">
        <v>2</v>
      </c>
      <c r="J14" s="8">
        <v>1</v>
      </c>
      <c r="K14" s="8">
        <v>5</v>
      </c>
      <c r="L14" s="8">
        <v>2</v>
      </c>
      <c r="M14" s="8">
        <v>2</v>
      </c>
      <c r="N14" s="8">
        <v>1</v>
      </c>
      <c r="O14" s="13">
        <v>1</v>
      </c>
      <c r="P14" s="34" t="s">
        <v>69</v>
      </c>
      <c r="Q14" s="8">
        <v>6</v>
      </c>
      <c r="R14" s="8">
        <v>1</v>
      </c>
      <c r="S14" s="8">
        <v>1</v>
      </c>
      <c r="T14" s="8">
        <v>3</v>
      </c>
      <c r="U14" s="13">
        <v>2</v>
      </c>
      <c r="V14" s="8"/>
      <c r="W14" s="28" t="s">
        <v>70</v>
      </c>
      <c r="X14" s="8">
        <v>1</v>
      </c>
      <c r="Y14" s="8">
        <v>1</v>
      </c>
      <c r="Z14" s="8">
        <v>1</v>
      </c>
      <c r="AA14" s="8">
        <v>2</v>
      </c>
      <c r="AB14" s="13">
        <v>2</v>
      </c>
      <c r="AC14" s="2"/>
      <c r="AD14" s="12"/>
      <c r="AE14" s="8"/>
      <c r="AF14" s="8"/>
      <c r="AG14" s="8"/>
      <c r="AH14" s="8"/>
      <c r="AI14" s="13"/>
      <c r="AJ14" s="2"/>
      <c r="AK14" s="12"/>
      <c r="AL14" s="8"/>
      <c r="AM14" s="8"/>
      <c r="AN14" s="8"/>
      <c r="AO14" s="8"/>
      <c r="AP14" s="13"/>
      <c r="AR14" s="12"/>
      <c r="AS14" s="8"/>
      <c r="AT14" s="8"/>
      <c r="AU14" s="8"/>
      <c r="AV14" s="8"/>
      <c r="AW14" s="13"/>
    </row>
    <row r="15" spans="1:80" ht="31.5" customHeight="1" x14ac:dyDescent="0.2">
      <c r="A15" s="33" t="s">
        <v>71</v>
      </c>
      <c r="B15" s="28" t="s">
        <v>27</v>
      </c>
      <c r="C15" s="30" t="s">
        <v>72</v>
      </c>
      <c r="D15" s="8">
        <v>4</v>
      </c>
      <c r="E15" s="31">
        <v>35112</v>
      </c>
      <c r="F15" s="12">
        <v>2</v>
      </c>
      <c r="G15" s="8">
        <v>6</v>
      </c>
      <c r="H15" s="13">
        <v>1</v>
      </c>
      <c r="I15" s="12">
        <v>2</v>
      </c>
      <c r="J15" s="8">
        <v>3</v>
      </c>
      <c r="K15" s="8">
        <v>8</v>
      </c>
      <c r="L15" s="8">
        <v>3</v>
      </c>
      <c r="M15" s="8">
        <v>4</v>
      </c>
      <c r="N15" s="8">
        <v>3</v>
      </c>
      <c r="O15" s="13">
        <v>3</v>
      </c>
      <c r="P15" s="28" t="s">
        <v>73</v>
      </c>
      <c r="Q15" s="8">
        <v>4</v>
      </c>
      <c r="R15" s="8">
        <v>3</v>
      </c>
      <c r="S15" s="8">
        <v>1</v>
      </c>
      <c r="T15" s="8">
        <v>1</v>
      </c>
      <c r="U15" s="13">
        <v>2</v>
      </c>
      <c r="V15" s="8"/>
      <c r="W15" s="28" t="s">
        <v>74</v>
      </c>
      <c r="X15" s="8">
        <v>2</v>
      </c>
      <c r="Y15" s="8">
        <v>1</v>
      </c>
      <c r="Z15" s="8">
        <v>1</v>
      </c>
      <c r="AA15" s="8">
        <v>1</v>
      </c>
      <c r="AB15" s="13">
        <v>2</v>
      </c>
      <c r="AC15" s="2"/>
      <c r="AD15" s="12"/>
      <c r="AE15" s="8"/>
      <c r="AF15" s="8"/>
      <c r="AG15" s="8"/>
      <c r="AH15" s="8"/>
      <c r="AI15" s="13"/>
      <c r="AJ15" s="2"/>
      <c r="AK15" s="12"/>
      <c r="AL15" s="8"/>
      <c r="AM15" s="8"/>
      <c r="AN15" s="8"/>
      <c r="AO15" s="8"/>
      <c r="AP15" s="13"/>
      <c r="AR15" s="12"/>
      <c r="AS15" s="8"/>
      <c r="AT15" s="8"/>
      <c r="AU15" s="8"/>
      <c r="AV15" s="8"/>
      <c r="AW15" s="13"/>
    </row>
    <row r="16" spans="1:80" ht="31.5" customHeight="1" x14ac:dyDescent="0.2">
      <c r="A16" s="35" t="s">
        <v>75</v>
      </c>
      <c r="B16" s="28" t="s">
        <v>40</v>
      </c>
      <c r="C16" s="30" t="s">
        <v>76</v>
      </c>
      <c r="D16" s="8">
        <v>3</v>
      </c>
      <c r="E16" s="31">
        <v>35120</v>
      </c>
      <c r="F16" s="12">
        <v>2</v>
      </c>
      <c r="G16" s="8">
        <v>6</v>
      </c>
      <c r="H16" s="13">
        <v>1</v>
      </c>
      <c r="I16" s="12">
        <v>1</v>
      </c>
      <c r="J16" s="8">
        <v>3</v>
      </c>
      <c r="K16" s="8">
        <v>7</v>
      </c>
      <c r="L16" s="8">
        <v>3</v>
      </c>
      <c r="M16" s="8">
        <v>2</v>
      </c>
      <c r="N16" s="8">
        <v>2</v>
      </c>
      <c r="O16" s="13">
        <v>2</v>
      </c>
      <c r="P16" s="28" t="s">
        <v>77</v>
      </c>
      <c r="Q16" s="8">
        <v>2</v>
      </c>
      <c r="R16" s="8">
        <v>1</v>
      </c>
      <c r="S16" s="8">
        <v>1</v>
      </c>
      <c r="T16" s="8">
        <v>1</v>
      </c>
      <c r="U16" s="13">
        <v>2</v>
      </c>
      <c r="V16" s="8"/>
      <c r="W16" s="12"/>
      <c r="X16" s="8"/>
      <c r="Y16" s="8"/>
      <c r="Z16" s="8"/>
      <c r="AA16" s="8"/>
      <c r="AB16" s="13"/>
      <c r="AC16" s="2"/>
      <c r="AD16" s="12"/>
      <c r="AE16" s="8"/>
      <c r="AF16" s="8"/>
      <c r="AG16" s="8"/>
      <c r="AH16" s="8"/>
      <c r="AI16" s="13"/>
      <c r="AJ16" s="2"/>
      <c r="AK16" s="12"/>
      <c r="AL16" s="8"/>
      <c r="AM16" s="8"/>
      <c r="AN16" s="8"/>
      <c r="AO16" s="8"/>
      <c r="AP16" s="13"/>
      <c r="AR16" s="12"/>
      <c r="AS16" s="8"/>
      <c r="AT16" s="8"/>
      <c r="AU16" s="8"/>
      <c r="AV16" s="8"/>
      <c r="AW16" s="13"/>
    </row>
    <row r="17" spans="1:49" ht="31.5" customHeight="1" x14ac:dyDescent="0.2">
      <c r="A17" s="33" t="s">
        <v>78</v>
      </c>
      <c r="B17" s="28" t="s">
        <v>27</v>
      </c>
      <c r="C17" s="30" t="s">
        <v>79</v>
      </c>
      <c r="D17" s="8">
        <v>5</v>
      </c>
      <c r="E17" s="31">
        <v>35120</v>
      </c>
      <c r="F17" s="12">
        <v>2</v>
      </c>
      <c r="G17" s="8">
        <v>5</v>
      </c>
      <c r="H17" s="13">
        <v>1</v>
      </c>
      <c r="I17" s="12">
        <v>5</v>
      </c>
      <c r="J17" s="8">
        <v>3</v>
      </c>
      <c r="K17" s="8">
        <v>4</v>
      </c>
      <c r="L17" s="8">
        <v>4</v>
      </c>
      <c r="M17" s="8">
        <v>3</v>
      </c>
      <c r="N17" s="8">
        <v>2</v>
      </c>
      <c r="O17" s="13">
        <v>2</v>
      </c>
      <c r="P17" s="34" t="s">
        <v>80</v>
      </c>
      <c r="Q17" s="8">
        <v>2</v>
      </c>
      <c r="R17" s="8">
        <v>1</v>
      </c>
      <c r="S17" s="8">
        <v>1</v>
      </c>
      <c r="T17" s="8">
        <v>1</v>
      </c>
      <c r="U17" s="13">
        <v>2</v>
      </c>
      <c r="V17" s="8"/>
      <c r="W17" s="28" t="s">
        <v>81</v>
      </c>
      <c r="X17" s="8">
        <v>2</v>
      </c>
      <c r="Y17" s="8">
        <v>1</v>
      </c>
      <c r="Z17" s="8">
        <v>2</v>
      </c>
      <c r="AA17" s="8">
        <v>1</v>
      </c>
      <c r="AB17" s="13">
        <v>2</v>
      </c>
      <c r="AC17" s="2"/>
      <c r="AD17" s="34" t="s">
        <v>82</v>
      </c>
      <c r="AE17" s="8">
        <v>2</v>
      </c>
      <c r="AF17" s="8">
        <v>1</v>
      </c>
      <c r="AG17" s="8">
        <v>2</v>
      </c>
      <c r="AH17" s="8">
        <v>1</v>
      </c>
      <c r="AI17" s="13">
        <v>2</v>
      </c>
      <c r="AJ17" s="2"/>
      <c r="AK17" s="28" t="s">
        <v>83</v>
      </c>
      <c r="AL17" s="8">
        <v>1</v>
      </c>
      <c r="AM17" s="8">
        <v>1</v>
      </c>
      <c r="AN17" s="8">
        <v>2</v>
      </c>
      <c r="AO17" s="8">
        <v>1</v>
      </c>
      <c r="AP17" s="13">
        <v>2</v>
      </c>
      <c r="AR17" s="28" t="s">
        <v>84</v>
      </c>
      <c r="AS17" s="8">
        <v>1</v>
      </c>
      <c r="AT17" s="8">
        <v>1</v>
      </c>
      <c r="AU17" s="8">
        <v>2</v>
      </c>
      <c r="AV17" s="8">
        <v>1</v>
      </c>
      <c r="AW17" s="13">
        <v>2</v>
      </c>
    </row>
    <row r="18" spans="1:49" ht="31.5" customHeight="1" x14ac:dyDescent="0.2">
      <c r="A18" s="33" t="s">
        <v>85</v>
      </c>
      <c r="B18" s="28" t="s">
        <v>40</v>
      </c>
      <c r="C18" s="30" t="s">
        <v>86</v>
      </c>
      <c r="D18" s="8">
        <v>7</v>
      </c>
      <c r="E18" s="31">
        <v>35170</v>
      </c>
      <c r="F18" s="12">
        <v>2</v>
      </c>
      <c r="G18" s="8">
        <v>5</v>
      </c>
      <c r="H18" s="13">
        <v>1</v>
      </c>
      <c r="I18" s="12">
        <v>1</v>
      </c>
      <c r="J18" s="8">
        <v>3</v>
      </c>
      <c r="K18" s="8">
        <v>9</v>
      </c>
      <c r="L18" s="8">
        <v>4</v>
      </c>
      <c r="M18" s="8">
        <v>2</v>
      </c>
      <c r="N18" s="8">
        <v>1</v>
      </c>
      <c r="O18" s="13">
        <v>3</v>
      </c>
      <c r="P18" s="28" t="s">
        <v>87</v>
      </c>
      <c r="Q18" s="8">
        <v>3</v>
      </c>
      <c r="R18" s="8">
        <v>1</v>
      </c>
      <c r="S18" s="8">
        <v>1</v>
      </c>
      <c r="T18" s="8">
        <v>3</v>
      </c>
      <c r="U18" s="13">
        <v>2</v>
      </c>
      <c r="V18" s="8"/>
      <c r="W18" s="12"/>
      <c r="X18" s="8"/>
      <c r="Y18" s="8"/>
      <c r="Z18" s="8"/>
      <c r="AA18" s="8"/>
      <c r="AB18" s="13"/>
      <c r="AC18" s="2"/>
      <c r="AD18" s="12"/>
      <c r="AE18" s="8"/>
      <c r="AF18" s="8"/>
      <c r="AG18" s="8"/>
      <c r="AH18" s="8"/>
      <c r="AI18" s="13"/>
      <c r="AJ18" s="2"/>
      <c r="AK18" s="12"/>
      <c r="AL18" s="8"/>
      <c r="AM18" s="8"/>
      <c r="AN18" s="8"/>
      <c r="AO18" s="8"/>
      <c r="AP18" s="13"/>
      <c r="AR18" s="12"/>
      <c r="AS18" s="8"/>
      <c r="AT18" s="8"/>
      <c r="AU18" s="8"/>
      <c r="AV18" s="8"/>
      <c r="AW18" s="13"/>
    </row>
    <row r="19" spans="1:49" ht="31.5" customHeight="1" x14ac:dyDescent="0.2">
      <c r="A19" s="33" t="s">
        <v>88</v>
      </c>
      <c r="B19" s="28" t="s">
        <v>40</v>
      </c>
      <c r="C19" s="30" t="s">
        <v>89</v>
      </c>
      <c r="D19" s="8">
        <v>19</v>
      </c>
      <c r="E19" s="31">
        <v>35170</v>
      </c>
      <c r="F19" s="12">
        <v>2</v>
      </c>
      <c r="G19" s="8">
        <v>3</v>
      </c>
      <c r="H19" s="13">
        <v>1</v>
      </c>
      <c r="I19" s="12">
        <v>1</v>
      </c>
      <c r="J19" s="8">
        <v>2</v>
      </c>
      <c r="K19" s="8">
        <v>10</v>
      </c>
      <c r="L19" s="8">
        <v>1</v>
      </c>
      <c r="M19" s="8">
        <v>3</v>
      </c>
      <c r="N19" s="8">
        <v>1</v>
      </c>
      <c r="O19" s="13">
        <v>1</v>
      </c>
      <c r="P19" s="28" t="s">
        <v>70</v>
      </c>
      <c r="Q19" s="8">
        <v>1</v>
      </c>
      <c r="R19" s="8">
        <v>1</v>
      </c>
      <c r="S19" s="8">
        <v>1</v>
      </c>
      <c r="T19" s="8">
        <v>4</v>
      </c>
      <c r="U19" s="13">
        <v>2</v>
      </c>
      <c r="V19" s="8"/>
      <c r="W19" s="12"/>
      <c r="X19" s="8"/>
      <c r="Y19" s="8"/>
      <c r="Z19" s="8"/>
      <c r="AA19" s="8"/>
      <c r="AB19" s="13"/>
      <c r="AC19" s="2"/>
      <c r="AD19" s="12"/>
      <c r="AE19" s="8"/>
      <c r="AF19" s="8"/>
      <c r="AG19" s="8"/>
      <c r="AH19" s="8"/>
      <c r="AI19" s="13"/>
      <c r="AJ19" s="2"/>
      <c r="AK19" s="12"/>
      <c r="AL19" s="8"/>
      <c r="AM19" s="8"/>
      <c r="AN19" s="8"/>
      <c r="AO19" s="8"/>
      <c r="AP19" s="13"/>
      <c r="AR19" s="12"/>
      <c r="AS19" s="8"/>
      <c r="AT19" s="8"/>
      <c r="AU19" s="8"/>
      <c r="AV19" s="8"/>
      <c r="AW19" s="13"/>
    </row>
    <row r="20" spans="1:49" ht="31.5" customHeight="1" x14ac:dyDescent="0.2">
      <c r="A20" s="33" t="s">
        <v>90</v>
      </c>
      <c r="B20" s="28" t="s">
        <v>91</v>
      </c>
      <c r="C20" s="30" t="s">
        <v>92</v>
      </c>
      <c r="D20" s="8">
        <v>5</v>
      </c>
      <c r="E20" s="36">
        <v>35178</v>
      </c>
      <c r="F20" s="12">
        <v>1</v>
      </c>
      <c r="G20" s="8">
        <v>3</v>
      </c>
      <c r="H20" s="13">
        <v>1</v>
      </c>
      <c r="I20" s="12">
        <v>5</v>
      </c>
      <c r="J20" s="8">
        <v>1</v>
      </c>
      <c r="K20" s="8">
        <v>3</v>
      </c>
      <c r="L20" s="8">
        <v>3</v>
      </c>
      <c r="M20" s="8">
        <v>1</v>
      </c>
      <c r="N20" s="8">
        <v>2</v>
      </c>
      <c r="O20" s="13">
        <v>1</v>
      </c>
      <c r="P20" s="28" t="s">
        <v>93</v>
      </c>
      <c r="Q20" s="8">
        <v>1</v>
      </c>
      <c r="R20" s="8">
        <v>1</v>
      </c>
      <c r="S20" s="8">
        <v>1</v>
      </c>
      <c r="T20" s="8">
        <v>4</v>
      </c>
      <c r="U20" s="13">
        <v>2</v>
      </c>
      <c r="V20" s="8"/>
      <c r="W20" s="34" t="s">
        <v>94</v>
      </c>
      <c r="X20" s="8">
        <v>2</v>
      </c>
      <c r="Y20" s="8">
        <v>1</v>
      </c>
      <c r="Z20" s="8">
        <v>2</v>
      </c>
      <c r="AA20" s="8">
        <v>1</v>
      </c>
      <c r="AB20" s="13">
        <v>2</v>
      </c>
      <c r="AC20" s="2"/>
      <c r="AD20" s="34" t="s">
        <v>95</v>
      </c>
      <c r="AE20" s="8">
        <v>2</v>
      </c>
      <c r="AF20" s="8">
        <v>1</v>
      </c>
      <c r="AG20" s="8">
        <v>2</v>
      </c>
      <c r="AH20" s="8">
        <v>1</v>
      </c>
      <c r="AI20" s="13">
        <v>2</v>
      </c>
      <c r="AJ20" s="2"/>
      <c r="AK20" s="28" t="s">
        <v>96</v>
      </c>
      <c r="AL20" s="8">
        <v>2</v>
      </c>
      <c r="AM20" s="8">
        <v>1</v>
      </c>
      <c r="AN20" s="8">
        <v>2</v>
      </c>
      <c r="AO20" s="8">
        <v>1</v>
      </c>
      <c r="AP20" s="13">
        <v>2</v>
      </c>
      <c r="AR20" s="28" t="s">
        <v>97</v>
      </c>
      <c r="AS20" s="8">
        <v>2</v>
      </c>
      <c r="AT20" s="8">
        <v>1</v>
      </c>
      <c r="AU20" s="8">
        <v>2</v>
      </c>
      <c r="AV20" s="8">
        <v>1</v>
      </c>
      <c r="AW20" s="13">
        <v>2</v>
      </c>
    </row>
    <row r="21" spans="1:49" ht="31.5" customHeight="1" x14ac:dyDescent="0.2">
      <c r="A21" s="33" t="s">
        <v>98</v>
      </c>
      <c r="B21" s="28" t="s">
        <v>31</v>
      </c>
      <c r="C21" s="30" t="s">
        <v>99</v>
      </c>
      <c r="D21" s="8">
        <v>5</v>
      </c>
      <c r="E21" s="36">
        <v>35178</v>
      </c>
      <c r="F21" s="12">
        <v>2</v>
      </c>
      <c r="G21" s="8">
        <v>5</v>
      </c>
      <c r="H21" s="13">
        <v>1</v>
      </c>
      <c r="I21" s="12">
        <v>1</v>
      </c>
      <c r="J21" s="8">
        <v>1</v>
      </c>
      <c r="K21" s="8">
        <v>1</v>
      </c>
      <c r="L21" s="8">
        <v>1</v>
      </c>
      <c r="M21" s="8">
        <v>2</v>
      </c>
      <c r="N21" s="8">
        <v>1</v>
      </c>
      <c r="O21" s="13">
        <v>1</v>
      </c>
      <c r="P21" s="28" t="s">
        <v>100</v>
      </c>
      <c r="Q21" s="8">
        <v>1</v>
      </c>
      <c r="R21" s="8">
        <v>1</v>
      </c>
      <c r="S21" s="8">
        <v>1</v>
      </c>
      <c r="T21" s="8">
        <v>2</v>
      </c>
      <c r="U21" s="13">
        <v>2</v>
      </c>
      <c r="V21" s="8"/>
      <c r="W21" s="12"/>
      <c r="X21" s="8"/>
      <c r="Y21" s="8"/>
      <c r="Z21" s="8"/>
      <c r="AA21" s="8"/>
      <c r="AB21" s="13"/>
      <c r="AC21" s="2"/>
      <c r="AD21" s="12"/>
      <c r="AE21" s="8"/>
      <c r="AF21" s="8"/>
      <c r="AG21" s="8"/>
      <c r="AH21" s="8"/>
      <c r="AI21" s="13"/>
      <c r="AJ21" s="2"/>
      <c r="AK21" s="12"/>
      <c r="AL21" s="8"/>
      <c r="AM21" s="8"/>
      <c r="AN21" s="8"/>
      <c r="AO21" s="8"/>
      <c r="AP21" s="13"/>
      <c r="AR21" s="12"/>
      <c r="AS21" s="8"/>
      <c r="AT21" s="8"/>
      <c r="AU21" s="8"/>
      <c r="AV21" s="8"/>
      <c r="AW21" s="13"/>
    </row>
    <row r="22" spans="1:49" ht="31.5" customHeight="1" x14ac:dyDescent="0.2">
      <c r="A22" s="33" t="s">
        <v>101</v>
      </c>
      <c r="B22" s="28" t="s">
        <v>27</v>
      </c>
      <c r="C22" s="30" t="s">
        <v>102</v>
      </c>
      <c r="D22" s="8">
        <v>5</v>
      </c>
      <c r="E22" s="31">
        <v>35186</v>
      </c>
      <c r="F22" s="12">
        <v>1</v>
      </c>
      <c r="G22" s="8">
        <v>5</v>
      </c>
      <c r="H22" s="13">
        <v>1</v>
      </c>
      <c r="I22" s="12">
        <v>3</v>
      </c>
      <c r="J22" s="8">
        <v>1</v>
      </c>
      <c r="K22" s="8">
        <v>4</v>
      </c>
      <c r="L22" s="8">
        <v>1</v>
      </c>
      <c r="M22" s="8">
        <v>3</v>
      </c>
      <c r="N22" s="8">
        <v>2</v>
      </c>
      <c r="O22" s="13">
        <v>1</v>
      </c>
      <c r="P22" s="28" t="s">
        <v>103</v>
      </c>
      <c r="Q22" s="8">
        <v>1</v>
      </c>
      <c r="R22" s="8">
        <v>1</v>
      </c>
      <c r="S22" s="8">
        <v>1</v>
      </c>
      <c r="T22" s="8">
        <v>2</v>
      </c>
      <c r="U22" s="13">
        <v>2</v>
      </c>
      <c r="V22" s="8"/>
      <c r="W22" s="28" t="s">
        <v>104</v>
      </c>
      <c r="X22" s="8">
        <v>2</v>
      </c>
      <c r="Y22" s="8">
        <v>1</v>
      </c>
      <c r="Z22" s="8">
        <v>2</v>
      </c>
      <c r="AA22" s="8">
        <v>1</v>
      </c>
      <c r="AB22" s="13">
        <v>2</v>
      </c>
      <c r="AC22" s="2"/>
      <c r="AD22" s="28" t="s">
        <v>29</v>
      </c>
      <c r="AE22" s="8">
        <v>1</v>
      </c>
      <c r="AF22" s="8">
        <v>1</v>
      </c>
      <c r="AG22" s="8">
        <v>2</v>
      </c>
      <c r="AH22" s="8">
        <v>1</v>
      </c>
      <c r="AI22" s="13">
        <v>2</v>
      </c>
      <c r="AJ22" s="2"/>
      <c r="AK22" s="12"/>
      <c r="AL22" s="8"/>
      <c r="AM22" s="8"/>
      <c r="AN22" s="8"/>
      <c r="AO22" s="8"/>
      <c r="AP22" s="13"/>
      <c r="AR22" s="12"/>
      <c r="AS22" s="8"/>
      <c r="AT22" s="8"/>
      <c r="AU22" s="8"/>
      <c r="AV22" s="8"/>
      <c r="AW22" s="13"/>
    </row>
    <row r="23" spans="1:49" ht="31.5" customHeight="1" x14ac:dyDescent="0.2">
      <c r="A23" s="33" t="s">
        <v>105</v>
      </c>
      <c r="B23" s="28" t="s">
        <v>31</v>
      </c>
      <c r="C23" s="30" t="s">
        <v>106</v>
      </c>
      <c r="D23" s="8">
        <v>7</v>
      </c>
      <c r="E23" s="31">
        <v>35186</v>
      </c>
      <c r="F23" s="12">
        <v>1</v>
      </c>
      <c r="G23" s="8">
        <v>5</v>
      </c>
      <c r="H23" s="13">
        <v>1</v>
      </c>
      <c r="I23" s="12">
        <v>2</v>
      </c>
      <c r="J23" s="8">
        <v>3</v>
      </c>
      <c r="K23" s="8">
        <v>8</v>
      </c>
      <c r="L23" s="8">
        <v>2</v>
      </c>
      <c r="M23" s="8">
        <v>2</v>
      </c>
      <c r="N23" s="8">
        <v>3</v>
      </c>
      <c r="O23" s="13">
        <v>2</v>
      </c>
      <c r="P23" s="34" t="s">
        <v>107</v>
      </c>
      <c r="Q23" s="8">
        <v>4</v>
      </c>
      <c r="R23" s="8">
        <v>2</v>
      </c>
      <c r="S23" s="8">
        <v>1</v>
      </c>
      <c r="T23" s="8">
        <v>1</v>
      </c>
      <c r="U23" s="13">
        <v>2</v>
      </c>
      <c r="V23" s="8"/>
      <c r="W23" s="34" t="s">
        <v>108</v>
      </c>
      <c r="X23" s="8">
        <v>3</v>
      </c>
      <c r="Y23" s="8">
        <v>1</v>
      </c>
      <c r="Z23" s="8">
        <v>2</v>
      </c>
      <c r="AA23" s="8">
        <v>1</v>
      </c>
      <c r="AB23" s="13">
        <v>2</v>
      </c>
      <c r="AC23" s="2"/>
      <c r="AD23" s="12"/>
      <c r="AE23" s="8"/>
      <c r="AF23" s="8"/>
      <c r="AG23" s="8"/>
      <c r="AH23" s="8"/>
      <c r="AI23" s="13"/>
      <c r="AJ23" s="2"/>
      <c r="AK23" s="12"/>
      <c r="AL23" s="8"/>
      <c r="AM23" s="8"/>
      <c r="AN23" s="8"/>
      <c r="AO23" s="8"/>
      <c r="AP23" s="13"/>
      <c r="AR23" s="12"/>
      <c r="AS23" s="8"/>
      <c r="AT23" s="8"/>
      <c r="AU23" s="8"/>
      <c r="AV23" s="8"/>
      <c r="AW23" s="13"/>
    </row>
    <row r="24" spans="1:49" ht="31.5" customHeight="1" x14ac:dyDescent="0.2">
      <c r="A24" s="33" t="s">
        <v>109</v>
      </c>
      <c r="B24" s="28" t="s">
        <v>36</v>
      </c>
      <c r="C24" s="30" t="s">
        <v>110</v>
      </c>
      <c r="D24" s="8">
        <v>3</v>
      </c>
      <c r="E24" s="31">
        <v>35194</v>
      </c>
      <c r="F24" s="12">
        <v>2</v>
      </c>
      <c r="G24" s="8">
        <v>5</v>
      </c>
      <c r="H24" s="13">
        <v>1</v>
      </c>
      <c r="I24" s="12">
        <v>1</v>
      </c>
      <c r="J24" s="8">
        <v>3</v>
      </c>
      <c r="K24" s="8">
        <v>7</v>
      </c>
      <c r="L24" s="8">
        <v>3</v>
      </c>
      <c r="M24" s="8">
        <v>2</v>
      </c>
      <c r="N24" s="8">
        <v>3</v>
      </c>
      <c r="O24" s="13">
        <v>2</v>
      </c>
      <c r="P24" s="28" t="s">
        <v>111</v>
      </c>
      <c r="Q24" s="8">
        <v>2</v>
      </c>
      <c r="R24" s="8">
        <v>1</v>
      </c>
      <c r="S24" s="8">
        <v>1</v>
      </c>
      <c r="T24" s="8">
        <v>2</v>
      </c>
      <c r="U24" s="13">
        <v>2</v>
      </c>
      <c r="V24" s="8"/>
      <c r="W24" s="12"/>
      <c r="X24" s="8"/>
      <c r="Y24" s="8"/>
      <c r="Z24" s="8"/>
      <c r="AA24" s="8"/>
      <c r="AB24" s="13"/>
      <c r="AC24" s="2"/>
      <c r="AD24" s="12"/>
      <c r="AE24" s="8"/>
      <c r="AF24" s="8"/>
      <c r="AG24" s="8"/>
      <c r="AH24" s="8"/>
      <c r="AI24" s="13"/>
      <c r="AJ24" s="2"/>
      <c r="AK24" s="12"/>
      <c r="AL24" s="8"/>
      <c r="AM24" s="8"/>
      <c r="AN24" s="8"/>
      <c r="AO24" s="8"/>
      <c r="AP24" s="13"/>
      <c r="AR24" s="12"/>
      <c r="AS24" s="8"/>
      <c r="AT24" s="8"/>
      <c r="AU24" s="8"/>
      <c r="AV24" s="8"/>
      <c r="AW24" s="13"/>
    </row>
    <row r="25" spans="1:49" ht="31.5" customHeight="1" x14ac:dyDescent="0.2">
      <c r="A25" s="33" t="s">
        <v>112</v>
      </c>
      <c r="B25" s="28" t="s">
        <v>50</v>
      </c>
      <c r="C25" s="30" t="s">
        <v>113</v>
      </c>
      <c r="D25" s="8">
        <v>8</v>
      </c>
      <c r="E25" s="31">
        <v>35194</v>
      </c>
      <c r="F25" s="12">
        <v>1</v>
      </c>
      <c r="G25" s="8">
        <v>3</v>
      </c>
      <c r="H25" s="13">
        <v>1</v>
      </c>
      <c r="I25" s="12">
        <v>3</v>
      </c>
      <c r="J25" s="8">
        <v>1</v>
      </c>
      <c r="K25" s="8">
        <v>2</v>
      </c>
      <c r="L25" s="8">
        <v>2</v>
      </c>
      <c r="M25" s="8">
        <v>3</v>
      </c>
      <c r="N25" s="8">
        <v>2</v>
      </c>
      <c r="O25" s="13">
        <v>2</v>
      </c>
      <c r="P25" s="28" t="s">
        <v>114</v>
      </c>
      <c r="Q25" s="8">
        <v>1</v>
      </c>
      <c r="R25" s="8">
        <v>1</v>
      </c>
      <c r="S25" s="8">
        <v>1</v>
      </c>
      <c r="T25" s="8">
        <v>2</v>
      </c>
      <c r="U25" s="13">
        <v>1</v>
      </c>
      <c r="V25" s="8"/>
      <c r="W25" s="34" t="s">
        <v>115</v>
      </c>
      <c r="X25" s="8">
        <v>3</v>
      </c>
      <c r="Y25" s="8">
        <v>1</v>
      </c>
      <c r="Z25" s="8">
        <v>2</v>
      </c>
      <c r="AA25" s="8">
        <v>1</v>
      </c>
      <c r="AB25" s="13">
        <v>1</v>
      </c>
      <c r="AC25" s="2"/>
      <c r="AD25" s="34" t="s">
        <v>116</v>
      </c>
      <c r="AE25" s="8">
        <v>3</v>
      </c>
      <c r="AF25" s="8">
        <v>1</v>
      </c>
      <c r="AG25" s="8">
        <v>2</v>
      </c>
      <c r="AH25" s="8">
        <v>1</v>
      </c>
      <c r="AI25" s="13">
        <v>1</v>
      </c>
      <c r="AJ25" s="2"/>
      <c r="AK25" s="12"/>
      <c r="AL25" s="8"/>
      <c r="AM25" s="8"/>
      <c r="AN25" s="8"/>
      <c r="AO25" s="8"/>
      <c r="AP25" s="13"/>
      <c r="AR25" s="12"/>
      <c r="AS25" s="8"/>
      <c r="AT25" s="8"/>
      <c r="AU25" s="8"/>
      <c r="AV25" s="8"/>
      <c r="AW25" s="13"/>
    </row>
    <row r="26" spans="1:49" ht="31.5" customHeight="1" x14ac:dyDescent="0.2">
      <c r="A26" s="5" t="s">
        <v>117</v>
      </c>
      <c r="B26" s="12" t="s">
        <v>40</v>
      </c>
      <c r="C26" s="37" t="s">
        <v>119</v>
      </c>
      <c r="D26" s="8">
        <v>6</v>
      </c>
      <c r="E26" s="31">
        <v>35202</v>
      </c>
      <c r="F26" s="12">
        <v>2</v>
      </c>
      <c r="G26" s="8">
        <v>5</v>
      </c>
      <c r="H26" s="13">
        <v>1</v>
      </c>
      <c r="I26" s="12">
        <v>1</v>
      </c>
      <c r="J26" s="8">
        <v>1</v>
      </c>
      <c r="K26" s="8">
        <v>3</v>
      </c>
      <c r="L26" s="8">
        <v>4</v>
      </c>
      <c r="M26" s="8">
        <v>3</v>
      </c>
      <c r="N26" s="8">
        <v>2</v>
      </c>
      <c r="O26" s="13">
        <v>1</v>
      </c>
      <c r="P26" s="34" t="s">
        <v>70</v>
      </c>
      <c r="Q26" s="8">
        <v>1</v>
      </c>
      <c r="R26" s="8">
        <v>1</v>
      </c>
      <c r="S26" s="8">
        <v>1</v>
      </c>
      <c r="T26" s="8">
        <v>3</v>
      </c>
      <c r="U26" s="13">
        <v>2</v>
      </c>
      <c r="V26" s="8"/>
      <c r="W26" s="12"/>
      <c r="X26" s="8"/>
      <c r="Y26" s="8"/>
      <c r="Z26" s="8"/>
      <c r="AA26" s="8"/>
      <c r="AB26" s="13"/>
      <c r="AC26" s="2"/>
      <c r="AD26" s="12"/>
      <c r="AE26" s="8"/>
      <c r="AF26" s="8"/>
      <c r="AG26" s="8"/>
      <c r="AH26" s="8"/>
      <c r="AI26" s="13"/>
      <c r="AJ26" s="2"/>
      <c r="AK26" s="12"/>
      <c r="AL26" s="8"/>
      <c r="AM26" s="8"/>
      <c r="AN26" s="8"/>
      <c r="AO26" s="8"/>
      <c r="AP26" s="13"/>
      <c r="AR26" s="12"/>
      <c r="AS26" s="8"/>
      <c r="AT26" s="8"/>
      <c r="AU26" s="8"/>
      <c r="AV26" s="8"/>
      <c r="AW26" s="13"/>
    </row>
    <row r="27" spans="1:49" ht="31.5" customHeight="1" x14ac:dyDescent="0.2">
      <c r="A27" s="5" t="s">
        <v>118</v>
      </c>
      <c r="B27" s="28" t="s">
        <v>40</v>
      </c>
      <c r="C27" s="30" t="s">
        <v>120</v>
      </c>
      <c r="D27" s="8">
        <v>28</v>
      </c>
      <c r="E27" s="31">
        <v>35202</v>
      </c>
      <c r="F27" s="12">
        <v>1</v>
      </c>
      <c r="G27" s="8">
        <v>3</v>
      </c>
      <c r="H27" s="13">
        <v>1</v>
      </c>
      <c r="I27" s="12">
        <v>3</v>
      </c>
      <c r="J27" s="8">
        <v>2</v>
      </c>
      <c r="K27" s="8">
        <v>5</v>
      </c>
      <c r="L27" s="8">
        <v>4</v>
      </c>
      <c r="M27" s="8">
        <v>1</v>
      </c>
      <c r="N27" s="8">
        <v>2</v>
      </c>
      <c r="O27" s="13">
        <v>2</v>
      </c>
      <c r="P27" s="34" t="s">
        <v>121</v>
      </c>
      <c r="Q27" s="8">
        <v>3</v>
      </c>
      <c r="R27" s="8">
        <v>1</v>
      </c>
      <c r="S27" s="8">
        <v>1</v>
      </c>
      <c r="T27" s="8">
        <v>2</v>
      </c>
      <c r="U27" s="13">
        <v>2</v>
      </c>
      <c r="V27" s="8"/>
      <c r="W27" s="34" t="s">
        <v>70</v>
      </c>
      <c r="X27" s="8">
        <v>1</v>
      </c>
      <c r="Y27" s="8">
        <v>1</v>
      </c>
      <c r="Z27" s="8">
        <v>2</v>
      </c>
      <c r="AA27" s="8">
        <v>1</v>
      </c>
      <c r="AB27" s="13">
        <v>2</v>
      </c>
      <c r="AC27" s="2"/>
      <c r="AD27" s="34" t="s">
        <v>122</v>
      </c>
      <c r="AE27" s="8">
        <v>3</v>
      </c>
      <c r="AF27" s="8">
        <v>1</v>
      </c>
      <c r="AG27" s="8">
        <v>2</v>
      </c>
      <c r="AH27" s="8">
        <v>1</v>
      </c>
      <c r="AI27" s="13">
        <v>2</v>
      </c>
      <c r="AJ27" s="2"/>
      <c r="AK27" s="12"/>
      <c r="AL27" s="8"/>
      <c r="AM27" s="8"/>
      <c r="AN27" s="8"/>
      <c r="AO27" s="8"/>
      <c r="AP27" s="13"/>
      <c r="AR27" s="12"/>
      <c r="AS27" s="8"/>
      <c r="AT27" s="8"/>
      <c r="AU27" s="8"/>
      <c r="AV27" s="8"/>
      <c r="AW27" s="13"/>
    </row>
    <row r="28" spans="1:49" ht="31.5" customHeight="1" x14ac:dyDescent="0.2">
      <c r="A28" s="33" t="s">
        <v>123</v>
      </c>
      <c r="B28" s="28" t="s">
        <v>40</v>
      </c>
      <c r="C28" s="30" t="s">
        <v>127</v>
      </c>
      <c r="D28" s="8">
        <v>6</v>
      </c>
      <c r="E28" s="31">
        <v>35210</v>
      </c>
      <c r="F28" s="12">
        <v>2</v>
      </c>
      <c r="G28" s="8">
        <v>7</v>
      </c>
      <c r="H28" s="13">
        <v>4</v>
      </c>
      <c r="I28" s="12">
        <v>1</v>
      </c>
      <c r="J28" s="8">
        <v>1</v>
      </c>
      <c r="K28" s="8">
        <v>1</v>
      </c>
      <c r="L28" s="8">
        <v>4</v>
      </c>
      <c r="M28" s="8">
        <v>3</v>
      </c>
      <c r="N28" s="8">
        <v>2</v>
      </c>
      <c r="O28" s="13">
        <v>1</v>
      </c>
      <c r="P28" s="28" t="s">
        <v>128</v>
      </c>
      <c r="Q28" s="8">
        <v>1</v>
      </c>
      <c r="R28" s="8">
        <v>3</v>
      </c>
      <c r="S28" s="8">
        <v>1</v>
      </c>
      <c r="T28" s="8">
        <v>1</v>
      </c>
      <c r="U28" s="13">
        <v>2</v>
      </c>
      <c r="V28" s="8"/>
      <c r="W28" s="12"/>
      <c r="X28" s="8"/>
      <c r="Y28" s="8"/>
      <c r="Z28" s="8"/>
      <c r="AA28" s="8"/>
      <c r="AB28" s="13"/>
      <c r="AC28" s="2"/>
      <c r="AD28" s="12"/>
      <c r="AE28" s="8"/>
      <c r="AF28" s="8"/>
      <c r="AG28" s="8"/>
      <c r="AH28" s="8"/>
      <c r="AI28" s="13"/>
      <c r="AJ28" s="2"/>
      <c r="AK28" s="12"/>
      <c r="AL28" s="8"/>
      <c r="AM28" s="8"/>
      <c r="AN28" s="8"/>
      <c r="AO28" s="8"/>
      <c r="AP28" s="13"/>
      <c r="AR28" s="12"/>
      <c r="AS28" s="8"/>
      <c r="AT28" s="8"/>
      <c r="AU28" s="8"/>
      <c r="AV28" s="8"/>
      <c r="AW28" s="13"/>
    </row>
    <row r="29" spans="1:49" ht="31.5" customHeight="1" x14ac:dyDescent="0.2">
      <c r="A29" s="33" t="s">
        <v>124</v>
      </c>
      <c r="B29" s="28" t="s">
        <v>36</v>
      </c>
      <c r="C29" s="30" t="s">
        <v>129</v>
      </c>
      <c r="D29" s="8">
        <v>6</v>
      </c>
      <c r="E29" s="31">
        <v>35210</v>
      </c>
      <c r="F29" s="12">
        <v>2</v>
      </c>
      <c r="G29" s="8">
        <v>5</v>
      </c>
      <c r="H29" s="13">
        <v>1</v>
      </c>
      <c r="I29" s="12">
        <v>2</v>
      </c>
      <c r="J29" s="8">
        <v>1</v>
      </c>
      <c r="K29" s="8">
        <v>4</v>
      </c>
      <c r="L29" s="8">
        <v>2</v>
      </c>
      <c r="M29" s="8">
        <v>1</v>
      </c>
      <c r="N29" s="8">
        <v>2</v>
      </c>
      <c r="O29" s="13">
        <v>1</v>
      </c>
      <c r="P29" s="28" t="s">
        <v>130</v>
      </c>
      <c r="Q29" s="8">
        <v>1</v>
      </c>
      <c r="R29" s="8">
        <v>1</v>
      </c>
      <c r="S29" s="8">
        <v>1</v>
      </c>
      <c r="T29" s="8">
        <v>3</v>
      </c>
      <c r="U29" s="13">
        <v>2</v>
      </c>
      <c r="V29" s="8"/>
      <c r="W29" s="34" t="s">
        <v>131</v>
      </c>
      <c r="X29" s="8">
        <v>2</v>
      </c>
      <c r="Y29" s="8">
        <v>1</v>
      </c>
      <c r="Z29" s="8">
        <v>2</v>
      </c>
      <c r="AA29" s="8">
        <v>1</v>
      </c>
      <c r="AB29" s="13">
        <v>2</v>
      </c>
      <c r="AC29" s="2"/>
      <c r="AD29" s="12"/>
      <c r="AE29" s="8"/>
      <c r="AF29" s="8"/>
      <c r="AG29" s="8"/>
      <c r="AH29" s="8"/>
      <c r="AI29" s="13"/>
      <c r="AJ29" s="2"/>
      <c r="AK29" s="12"/>
      <c r="AL29" s="8"/>
      <c r="AM29" s="8"/>
      <c r="AN29" s="8"/>
      <c r="AO29" s="8"/>
      <c r="AP29" s="13"/>
      <c r="AR29" s="12"/>
      <c r="AS29" s="8"/>
      <c r="AT29" s="8"/>
      <c r="AU29" s="8"/>
      <c r="AV29" s="8"/>
      <c r="AW29" s="13"/>
    </row>
    <row r="30" spans="1:49" ht="31.5" customHeight="1" x14ac:dyDescent="0.2">
      <c r="A30" s="33" t="s">
        <v>125</v>
      </c>
      <c r="B30" s="28" t="s">
        <v>31</v>
      </c>
      <c r="C30" s="30" t="s">
        <v>132</v>
      </c>
      <c r="D30" s="8">
        <v>4</v>
      </c>
      <c r="E30" s="31">
        <v>35218</v>
      </c>
      <c r="F30" s="12">
        <v>2</v>
      </c>
      <c r="G30" s="8">
        <v>6</v>
      </c>
      <c r="H30" s="13">
        <v>1</v>
      </c>
      <c r="I30" s="12">
        <v>1</v>
      </c>
      <c r="J30" s="8">
        <v>3</v>
      </c>
      <c r="K30" s="8">
        <v>8</v>
      </c>
      <c r="L30" s="8">
        <v>3</v>
      </c>
      <c r="M30" s="8">
        <v>3</v>
      </c>
      <c r="N30" s="8">
        <v>2</v>
      </c>
      <c r="O30" s="13">
        <v>2</v>
      </c>
      <c r="P30" s="34" t="s">
        <v>133</v>
      </c>
      <c r="Q30" s="8">
        <v>4</v>
      </c>
      <c r="R30" s="8">
        <v>1</v>
      </c>
      <c r="S30" s="8">
        <v>1</v>
      </c>
      <c r="T30" s="8">
        <v>1</v>
      </c>
      <c r="U30" s="13">
        <v>2</v>
      </c>
      <c r="V30" s="8"/>
      <c r="W30" s="12"/>
      <c r="X30" s="8"/>
      <c r="Y30" s="8"/>
      <c r="Z30" s="8"/>
      <c r="AA30" s="8"/>
      <c r="AB30" s="13"/>
      <c r="AC30" s="2"/>
      <c r="AD30" s="12"/>
      <c r="AE30" s="8"/>
      <c r="AF30" s="8"/>
      <c r="AG30" s="8"/>
      <c r="AH30" s="8"/>
      <c r="AI30" s="13"/>
      <c r="AJ30" s="2"/>
      <c r="AK30" s="12"/>
      <c r="AL30" s="8"/>
      <c r="AM30" s="8"/>
      <c r="AN30" s="8"/>
      <c r="AO30" s="8"/>
      <c r="AP30" s="13"/>
      <c r="AR30" s="12"/>
      <c r="AS30" s="8"/>
      <c r="AT30" s="8"/>
      <c r="AU30" s="8"/>
      <c r="AV30" s="8"/>
      <c r="AW30" s="13"/>
    </row>
    <row r="31" spans="1:49" ht="31.5" customHeight="1" thickBot="1" x14ac:dyDescent="0.25">
      <c r="A31" s="33" t="s">
        <v>126</v>
      </c>
      <c r="B31" s="38" t="s">
        <v>27</v>
      </c>
      <c r="C31" s="39" t="s">
        <v>134</v>
      </c>
      <c r="D31" s="15">
        <v>9</v>
      </c>
      <c r="E31" s="31">
        <v>35218</v>
      </c>
      <c r="F31" s="14">
        <v>1</v>
      </c>
      <c r="G31" s="15">
        <v>5</v>
      </c>
      <c r="H31" s="16">
        <v>1</v>
      </c>
      <c r="I31" s="14">
        <v>1</v>
      </c>
      <c r="J31" s="15">
        <v>3</v>
      </c>
      <c r="K31" s="15">
        <v>5</v>
      </c>
      <c r="L31" s="15">
        <v>3</v>
      </c>
      <c r="M31" s="15">
        <v>2</v>
      </c>
      <c r="N31" s="15">
        <v>3</v>
      </c>
      <c r="O31" s="16">
        <v>2</v>
      </c>
      <c r="P31" s="38" t="s">
        <v>135</v>
      </c>
      <c r="Q31" s="15">
        <v>4</v>
      </c>
      <c r="R31" s="15">
        <v>2</v>
      </c>
      <c r="S31" s="15">
        <v>1</v>
      </c>
      <c r="T31" s="15">
        <v>2</v>
      </c>
      <c r="U31" s="16">
        <v>1</v>
      </c>
      <c r="V31" s="8"/>
      <c r="W31" s="14"/>
      <c r="X31" s="15"/>
      <c r="Y31" s="15"/>
      <c r="Z31" s="15"/>
      <c r="AA31" s="15"/>
      <c r="AB31" s="16"/>
      <c r="AC31" s="2"/>
      <c r="AD31" s="14"/>
      <c r="AE31" s="15"/>
      <c r="AF31" s="15"/>
      <c r="AG31" s="15"/>
      <c r="AH31" s="15"/>
      <c r="AI31" s="16"/>
      <c r="AJ31" s="2"/>
      <c r="AK31" s="14"/>
      <c r="AL31" s="15"/>
      <c r="AM31" s="15"/>
      <c r="AN31" s="15"/>
      <c r="AO31" s="15"/>
      <c r="AP31" s="16"/>
      <c r="AR31" s="14"/>
      <c r="AS31" s="15"/>
      <c r="AT31" s="15"/>
      <c r="AU31" s="15"/>
      <c r="AV31" s="15"/>
      <c r="AW31" s="16"/>
    </row>
    <row r="32" spans="1:49" ht="31.5" customHeight="1" x14ac:dyDescent="0.2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108" ht="31.5" customHeight="1" x14ac:dyDescent="0.2"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108" ht="31.5" customHeight="1" x14ac:dyDescent="0.2">
      <c r="A34" s="2"/>
      <c r="E34" s="8"/>
      <c r="BQ34" s="8"/>
      <c r="BR34" s="8"/>
      <c r="BY34" s="2"/>
      <c r="CF34" s="2"/>
    </row>
    <row r="35" spans="1:108" ht="68.099999999999994" customHeight="1" x14ac:dyDescent="0.2">
      <c r="A35" s="2"/>
      <c r="B35" s="206" t="s">
        <v>138</v>
      </c>
      <c r="C35" s="206"/>
      <c r="D35" s="206"/>
      <c r="E35" s="8"/>
      <c r="F35" s="187" t="s">
        <v>3</v>
      </c>
      <c r="G35" s="187"/>
      <c r="H35" s="187"/>
      <c r="J35" s="188" t="s">
        <v>145</v>
      </c>
      <c r="K35" s="188"/>
      <c r="L35" s="188"/>
      <c r="N35" s="188" t="s">
        <v>5</v>
      </c>
      <c r="O35" s="188"/>
      <c r="P35" s="188"/>
      <c r="R35" s="187" t="s">
        <v>158</v>
      </c>
      <c r="S35" s="187"/>
      <c r="T35" s="187"/>
      <c r="V35" s="186" t="s">
        <v>159</v>
      </c>
      <c r="W35" s="186"/>
      <c r="X35" s="186"/>
      <c r="Z35" s="206" t="s">
        <v>8</v>
      </c>
      <c r="AA35" s="206"/>
      <c r="AB35" s="206"/>
      <c r="AD35" s="186" t="s">
        <v>9</v>
      </c>
      <c r="AE35" s="186"/>
      <c r="AF35" s="186"/>
      <c r="AH35" s="186" t="s">
        <v>172</v>
      </c>
      <c r="AI35" s="186"/>
      <c r="AJ35" s="186"/>
      <c r="AL35" s="186" t="s">
        <v>11</v>
      </c>
      <c r="AM35" s="186"/>
      <c r="AN35" s="186"/>
      <c r="AP35" s="186" t="s">
        <v>179</v>
      </c>
      <c r="AQ35" s="186"/>
      <c r="AR35" s="186"/>
      <c r="BR35" s="8"/>
      <c r="BY35" s="2"/>
      <c r="CF35" s="2"/>
    </row>
    <row r="36" spans="1:108" ht="68.099999999999994" customHeight="1" x14ac:dyDescent="0.2">
      <c r="A36" s="2"/>
      <c r="B36" s="90" t="s">
        <v>40</v>
      </c>
      <c r="C36" s="42">
        <f>COUNTIF(B4:B31,"GIRONA")</f>
        <v>8</v>
      </c>
      <c r="D36" s="44">
        <f t="shared" ref="D36:D42" si="0">C36/C$42</f>
        <v>0.2857142857142857</v>
      </c>
      <c r="E36" s="8"/>
      <c r="F36" s="91" t="s">
        <v>143</v>
      </c>
      <c r="G36" s="43">
        <f>COUNTIF(F4:F31,1)</f>
        <v>16</v>
      </c>
      <c r="H36" s="44">
        <f>G36/G38</f>
        <v>0.5714285714285714</v>
      </c>
      <c r="J36" s="92" t="s">
        <v>147</v>
      </c>
      <c r="K36" s="45">
        <f>COUNTIF(G4:G31,1)</f>
        <v>0</v>
      </c>
      <c r="L36" s="44">
        <f t="shared" ref="L36:L43" si="1">K36/K$43</f>
        <v>0</v>
      </c>
      <c r="N36" s="91" t="s">
        <v>154</v>
      </c>
      <c r="O36" s="43">
        <f>COUNTIF(H4:H31,1)</f>
        <v>26</v>
      </c>
      <c r="P36" s="44">
        <f>O36/O$40</f>
        <v>0.9285714285714286</v>
      </c>
      <c r="R36" s="93">
        <v>1</v>
      </c>
      <c r="S36" s="43">
        <f>COUNTIF(I4:I31,1)</f>
        <v>15</v>
      </c>
      <c r="T36" s="44">
        <f>15/28</f>
        <v>0.5357142857142857</v>
      </c>
      <c r="V36" s="94" t="s">
        <v>160</v>
      </c>
      <c r="W36" s="57">
        <f>COUNTIF(J4:J31,1)</f>
        <v>12</v>
      </c>
      <c r="X36" s="58">
        <f>W36/W$39</f>
        <v>0.42857142857142855</v>
      </c>
      <c r="Z36" s="95" t="s">
        <v>163</v>
      </c>
      <c r="AA36" s="42">
        <f>COUNTIF(K4:K31,1)</f>
        <v>3</v>
      </c>
      <c r="AB36" s="44">
        <f t="shared" ref="AB36:AB46" si="2">AA36/AA$46</f>
        <v>0.10714285714285714</v>
      </c>
      <c r="AD36" s="95" t="s">
        <v>799</v>
      </c>
      <c r="AE36" s="57">
        <f>COUNTIF(L4:L31,1)</f>
        <v>8</v>
      </c>
      <c r="AF36" s="58">
        <f>AE36/AA$46</f>
        <v>0.2857142857142857</v>
      </c>
      <c r="AH36" s="97" t="s">
        <v>143</v>
      </c>
      <c r="AI36" s="42">
        <f>COUNTIF(M4:M31,1)</f>
        <v>5</v>
      </c>
      <c r="AJ36" s="44">
        <f>AI36/AA$46</f>
        <v>0.17857142857142858</v>
      </c>
      <c r="AL36" s="95" t="s">
        <v>175</v>
      </c>
      <c r="AM36" s="42">
        <f>COUNTIF(N4:N31,1)</f>
        <v>6</v>
      </c>
      <c r="AN36" s="44">
        <f>AM36/AA$46</f>
        <v>0.21428571428571427</v>
      </c>
      <c r="AP36" s="95" t="s">
        <v>143</v>
      </c>
      <c r="AQ36" s="42">
        <f>COUNTIF(O4:O31,1)</f>
        <v>13</v>
      </c>
      <c r="AR36" s="44">
        <f>AQ36/AQ$39</f>
        <v>0.4642857142857143</v>
      </c>
      <c r="BR36" s="8"/>
      <c r="BY36" s="2"/>
      <c r="CF36" s="2"/>
    </row>
    <row r="37" spans="1:108" ht="68.099999999999994" customHeight="1" x14ac:dyDescent="0.2">
      <c r="A37" s="2"/>
      <c r="B37" s="90" t="s">
        <v>27</v>
      </c>
      <c r="C37" s="42">
        <f>COUNTIF(B4:B31,"sALT")</f>
        <v>6</v>
      </c>
      <c r="D37" s="44">
        <f t="shared" si="0"/>
        <v>0.21428571428571427</v>
      </c>
      <c r="E37" s="8"/>
      <c r="F37" s="91" t="s">
        <v>144</v>
      </c>
      <c r="G37" s="43">
        <f>COUNTIF(F4:F31,2)</f>
        <v>12</v>
      </c>
      <c r="H37" s="44">
        <f>G37/G38</f>
        <v>0.42857142857142855</v>
      </c>
      <c r="J37" s="92" t="s">
        <v>148</v>
      </c>
      <c r="K37" s="45">
        <f>COUNTIF(G4:G31,2)</f>
        <v>0</v>
      </c>
      <c r="L37" s="44">
        <f t="shared" si="1"/>
        <v>0</v>
      </c>
      <c r="N37" s="91" t="s">
        <v>155</v>
      </c>
      <c r="O37" s="43">
        <f>COUNTIF(H4:H31,2)</f>
        <v>0</v>
      </c>
      <c r="P37" s="44">
        <f>O37/O$40</f>
        <v>0</v>
      </c>
      <c r="R37" s="93">
        <v>2</v>
      </c>
      <c r="S37" s="43">
        <f>COUNTIF(I4:I31,2)</f>
        <v>5</v>
      </c>
      <c r="T37" s="44">
        <f>5/28</f>
        <v>0.17857142857142858</v>
      </c>
      <c r="V37" s="95" t="s">
        <v>161</v>
      </c>
      <c r="W37" s="57">
        <f>COUNTIF(J4:J31,2)</f>
        <v>4</v>
      </c>
      <c r="X37" s="58">
        <f>W37/W$39</f>
        <v>0.14285714285714285</v>
      </c>
      <c r="Z37" s="90" t="s">
        <v>164</v>
      </c>
      <c r="AA37" s="42">
        <f>COUNTIF(K4:K31,2)</f>
        <v>5</v>
      </c>
      <c r="AB37" s="44">
        <f t="shared" si="2"/>
        <v>0.17857142857142858</v>
      </c>
      <c r="AD37" s="94" t="s">
        <v>800</v>
      </c>
      <c r="AE37" s="57">
        <f>COUNTIF(L4:L31,2)</f>
        <v>5</v>
      </c>
      <c r="AF37" s="58">
        <f>AE37/AA$46</f>
        <v>0.17857142857142858</v>
      </c>
      <c r="AH37" s="96" t="s">
        <v>173</v>
      </c>
      <c r="AI37" s="42">
        <f>COUNTIF(M4:M31,2)</f>
        <v>11</v>
      </c>
      <c r="AJ37" s="44">
        <f>AI37/AA$46</f>
        <v>0.39285714285714285</v>
      </c>
      <c r="AL37" s="90" t="s">
        <v>176</v>
      </c>
      <c r="AM37" s="42">
        <f>COUNTIF(N4:N31,2)</f>
        <v>17</v>
      </c>
      <c r="AN37" s="44">
        <f>AM37/AA$46</f>
        <v>0.6071428571428571</v>
      </c>
      <c r="AP37" s="90" t="s">
        <v>173</v>
      </c>
      <c r="AQ37" s="42">
        <f>COUNTIF(O4:O31,2)</f>
        <v>13</v>
      </c>
      <c r="AR37" s="44">
        <f>AQ37/AQ$39</f>
        <v>0.4642857142857143</v>
      </c>
      <c r="BR37" s="8"/>
      <c r="BY37" s="2"/>
      <c r="CF37" s="2"/>
    </row>
    <row r="38" spans="1:108" ht="68.099999999999994" customHeight="1" x14ac:dyDescent="0.2">
      <c r="A38" s="2"/>
      <c r="B38" s="90" t="s">
        <v>31</v>
      </c>
      <c r="C38" s="42">
        <f>COUNTIF(B4:B31,"Figueres")</f>
        <v>6</v>
      </c>
      <c r="D38" s="44">
        <f t="shared" si="0"/>
        <v>0.21428571428571427</v>
      </c>
      <c r="E38" s="8"/>
      <c r="F38" s="83"/>
      <c r="G38" s="85">
        <f>SUM(G36,G37)</f>
        <v>28</v>
      </c>
      <c r="H38" s="86">
        <v>1</v>
      </c>
      <c r="J38" s="92" t="s">
        <v>146</v>
      </c>
      <c r="K38" s="45">
        <f>COUNTIF(G4:G31,3)</f>
        <v>9</v>
      </c>
      <c r="L38" s="44">
        <f t="shared" si="1"/>
        <v>0.32142857142857145</v>
      </c>
      <c r="N38" s="91" t="s">
        <v>156</v>
      </c>
      <c r="O38" s="43">
        <f>COUNTIF(H4:H31,3)</f>
        <v>0</v>
      </c>
      <c r="P38" s="44">
        <f>O38/O$40</f>
        <v>0</v>
      </c>
      <c r="R38" s="93">
        <v>3</v>
      </c>
      <c r="S38" s="43">
        <f>COUNTIF(I4:I31,3)</f>
        <v>3</v>
      </c>
      <c r="T38" s="44">
        <f>3/28</f>
        <v>0.10714285714285714</v>
      </c>
      <c r="V38" s="94" t="s">
        <v>162</v>
      </c>
      <c r="W38" s="57">
        <f>COUNTIF(J4:J31,3)</f>
        <v>12</v>
      </c>
      <c r="X38" s="58">
        <f>W38/W$39</f>
        <v>0.42857142857142855</v>
      </c>
      <c r="Z38" s="90" t="s">
        <v>165</v>
      </c>
      <c r="AA38" s="42">
        <f>COUNTIF(K4:K31,3)</f>
        <v>4</v>
      </c>
      <c r="AB38" s="44">
        <f t="shared" si="2"/>
        <v>0.14285714285714285</v>
      </c>
      <c r="AD38" s="94" t="s">
        <v>801</v>
      </c>
      <c r="AE38" s="57">
        <f>COUNTIF(L4:L31,3)</f>
        <v>9</v>
      </c>
      <c r="AF38" s="58">
        <f>AE38/AA$46</f>
        <v>0.32142857142857145</v>
      </c>
      <c r="AH38" s="96" t="s">
        <v>174</v>
      </c>
      <c r="AI38" s="42">
        <f>COUNTIF(M4:M31,3)</f>
        <v>11</v>
      </c>
      <c r="AJ38" s="44">
        <f>AI38/AA$46</f>
        <v>0.39285714285714285</v>
      </c>
      <c r="AL38" s="90" t="s">
        <v>177</v>
      </c>
      <c r="AM38" s="42">
        <f>COUNTIF(N4:N31,3)</f>
        <v>5</v>
      </c>
      <c r="AN38" s="44">
        <f>AM38/AA$46</f>
        <v>0.17857142857142858</v>
      </c>
      <c r="AP38" s="90" t="s">
        <v>171</v>
      </c>
      <c r="AQ38" s="42">
        <f>COUNTIF(O4:O31,3)</f>
        <v>2</v>
      </c>
      <c r="AR38" s="44">
        <f>AQ38/AQ$39</f>
        <v>7.1428571428571425E-2</v>
      </c>
      <c r="BR38" s="8"/>
      <c r="BY38" s="2"/>
      <c r="CF38" s="2"/>
    </row>
    <row r="39" spans="1:108" ht="68.099999999999994" customHeight="1" x14ac:dyDescent="0.2">
      <c r="A39" s="2"/>
      <c r="B39" s="90" t="s">
        <v>36</v>
      </c>
      <c r="C39" s="42">
        <f>COUNTIF(B4:B31,"Olot")</f>
        <v>5</v>
      </c>
      <c r="D39" s="44">
        <f t="shared" si="0"/>
        <v>0.17857142857142858</v>
      </c>
      <c r="E39" s="8"/>
      <c r="G39" s="41" t="s">
        <v>141</v>
      </c>
      <c r="H39" s="41" t="s">
        <v>140</v>
      </c>
      <c r="J39" s="92" t="s">
        <v>150</v>
      </c>
      <c r="K39" s="45">
        <f>COUNTIF(G4:G31,4)</f>
        <v>1</v>
      </c>
      <c r="L39" s="44">
        <f t="shared" si="1"/>
        <v>3.5714285714285712E-2</v>
      </c>
      <c r="N39" s="91" t="s">
        <v>157</v>
      </c>
      <c r="O39" s="43">
        <f>COUNTIF(H4:H31,4)</f>
        <v>2</v>
      </c>
      <c r="P39" s="44">
        <f>O39/O$40</f>
        <v>7.1428571428571425E-2</v>
      </c>
      <c r="R39" s="93">
        <v>4</v>
      </c>
      <c r="S39" s="43">
        <f>COUNTIF(I4:I31,4)</f>
        <v>3</v>
      </c>
      <c r="T39" s="44">
        <f>3/28</f>
        <v>0.10714285714285714</v>
      </c>
      <c r="V39" s="77"/>
      <c r="W39" s="54">
        <f>SUM(W36:W38)</f>
        <v>28</v>
      </c>
      <c r="X39" s="66">
        <f>W39/W$39</f>
        <v>1</v>
      </c>
      <c r="Z39" s="90" t="s">
        <v>166</v>
      </c>
      <c r="AA39" s="42">
        <f>COUNTIF(K4:K31,4)</f>
        <v>3</v>
      </c>
      <c r="AB39" s="44">
        <f t="shared" si="2"/>
        <v>0.10714285714285714</v>
      </c>
      <c r="AD39" s="94" t="s">
        <v>802</v>
      </c>
      <c r="AE39" s="57">
        <f>COUNTIF(L4:L31,4)</f>
        <v>6</v>
      </c>
      <c r="AF39" s="58">
        <f>AE39/AA$46</f>
        <v>0.21428571428571427</v>
      </c>
      <c r="AH39" s="96" t="s">
        <v>171</v>
      </c>
      <c r="AI39" s="42">
        <f>COUNTIF(M4:M31,4)</f>
        <v>1</v>
      </c>
      <c r="AJ39" s="44">
        <f>AI39/AA$46</f>
        <v>3.5714285714285712E-2</v>
      </c>
      <c r="AL39" s="90" t="s">
        <v>178</v>
      </c>
      <c r="AM39" s="42">
        <f>COUNTIF(N4:N31,4)</f>
        <v>0</v>
      </c>
      <c r="AN39" s="44">
        <f>AM39/AA$46</f>
        <v>0</v>
      </c>
      <c r="AP39" s="82"/>
      <c r="AQ39" s="83">
        <f>SUM(AQ36:AQ38)</f>
        <v>28</v>
      </c>
      <c r="AR39" s="87">
        <f>AQ39/AQ$39</f>
        <v>1</v>
      </c>
      <c r="BR39" s="8"/>
      <c r="BY39" s="2"/>
      <c r="CF39" s="2"/>
    </row>
    <row r="40" spans="1:108" ht="68.099999999999994" customHeight="1" x14ac:dyDescent="0.2">
      <c r="A40" s="2"/>
      <c r="B40" s="90" t="s">
        <v>139</v>
      </c>
      <c r="C40" s="42">
        <f>COUNTIF(B4:B31,"Blanes")</f>
        <v>1</v>
      </c>
      <c r="D40" s="44">
        <f t="shared" si="0"/>
        <v>3.5714285714285712E-2</v>
      </c>
      <c r="E40" s="8"/>
      <c r="J40" s="92" t="s">
        <v>151</v>
      </c>
      <c r="K40" s="45">
        <f>COUNTIF(G4:G31,5)</f>
        <v>12</v>
      </c>
      <c r="L40" s="44">
        <f t="shared" si="1"/>
        <v>0.42857142857142855</v>
      </c>
      <c r="N40" s="83"/>
      <c r="O40" s="85">
        <f>SUM(O36:O39,)</f>
        <v>28</v>
      </c>
      <c r="P40" s="87">
        <f>O40/O$40</f>
        <v>1</v>
      </c>
      <c r="R40" s="93">
        <v>5</v>
      </c>
      <c r="S40" s="43">
        <f>COUNTIF(I4:I31,5)</f>
        <v>2</v>
      </c>
      <c r="T40" s="44">
        <f>2/28</f>
        <v>7.1428571428571425E-2</v>
      </c>
      <c r="W40" s="56" t="s">
        <v>141</v>
      </c>
      <c r="X40" s="49" t="s">
        <v>140</v>
      </c>
      <c r="Z40" s="96" t="s">
        <v>167</v>
      </c>
      <c r="AA40" s="42">
        <f>COUNTIF(K4:K31,5)</f>
        <v>5</v>
      </c>
      <c r="AB40" s="44">
        <f t="shared" si="2"/>
        <v>0.17857142857142858</v>
      </c>
      <c r="AD40" s="77"/>
      <c r="AE40" s="54">
        <f>SUM(AE36:AE39)</f>
        <v>28</v>
      </c>
      <c r="AF40" s="76">
        <f>AE40/AA$46</f>
        <v>1</v>
      </c>
      <c r="AH40" s="82"/>
      <c r="AI40" s="83">
        <f>SUM(AI36:AI39)</f>
        <v>28</v>
      </c>
      <c r="AJ40" s="87">
        <f>AI40/AA$46</f>
        <v>1</v>
      </c>
      <c r="AL40" s="82"/>
      <c r="AM40" s="83">
        <f>SUM(AM36:AM39)</f>
        <v>28</v>
      </c>
      <c r="AN40" s="87">
        <f>AM40/AA$46</f>
        <v>1</v>
      </c>
      <c r="AQ40" s="40" t="s">
        <v>141</v>
      </c>
      <c r="AR40" s="41" t="s">
        <v>140</v>
      </c>
      <c r="BE40" s="8"/>
      <c r="BF40" s="8"/>
      <c r="BG40" s="8"/>
      <c r="BR40" s="8"/>
      <c r="BY40" s="2"/>
      <c r="CF40" s="2"/>
    </row>
    <row r="41" spans="1:108" ht="68.099999999999994" customHeight="1" x14ac:dyDescent="0.2">
      <c r="A41" s="2"/>
      <c r="B41" s="90" t="s">
        <v>50</v>
      </c>
      <c r="C41" s="42">
        <f>COUNTIF(B4:B31,"Lloret")</f>
        <v>2</v>
      </c>
      <c r="D41" s="44">
        <f t="shared" si="0"/>
        <v>7.1428571428571425E-2</v>
      </c>
      <c r="E41" s="8"/>
      <c r="J41" s="92" t="s">
        <v>149</v>
      </c>
      <c r="K41" s="45">
        <f>COUNTIF(G4:G31,6)</f>
        <v>4</v>
      </c>
      <c r="L41" s="44">
        <f t="shared" si="1"/>
        <v>0.14285714285714285</v>
      </c>
      <c r="O41" s="41" t="s">
        <v>153</v>
      </c>
      <c r="P41" s="41" t="s">
        <v>140</v>
      </c>
      <c r="R41" s="83"/>
      <c r="S41" s="85">
        <f>SUM(I4:I31)</f>
        <v>56</v>
      </c>
      <c r="T41" s="87">
        <f>SUM(T36:T40)</f>
        <v>0.99999999999999989</v>
      </c>
      <c r="Z41" s="96" t="s">
        <v>168</v>
      </c>
      <c r="AA41" s="42">
        <f>COUNTIF(K4:K31,6)</f>
        <v>0</v>
      </c>
      <c r="AB41" s="44">
        <f t="shared" si="2"/>
        <v>0</v>
      </c>
      <c r="AE41" s="56" t="s">
        <v>141</v>
      </c>
      <c r="AF41" s="49" t="s">
        <v>140</v>
      </c>
      <c r="AI41" s="40" t="s">
        <v>141</v>
      </c>
      <c r="AJ41" s="41" t="s">
        <v>140</v>
      </c>
      <c r="AL41" s="81"/>
      <c r="AM41" s="40" t="s">
        <v>141</v>
      </c>
      <c r="AN41" s="41" t="s">
        <v>140</v>
      </c>
      <c r="BR41" s="8"/>
      <c r="BY41" s="2"/>
      <c r="CF41" s="2"/>
    </row>
    <row r="42" spans="1:108" ht="68.099999999999994" customHeight="1" x14ac:dyDescent="0.2">
      <c r="A42" s="2"/>
      <c r="B42" s="82"/>
      <c r="C42" s="83">
        <f>SUM(C36:C41)</f>
        <v>28</v>
      </c>
      <c r="D42" s="84">
        <f t="shared" si="0"/>
        <v>1</v>
      </c>
      <c r="E42" s="8"/>
      <c r="J42" s="92" t="s">
        <v>152</v>
      </c>
      <c r="K42" s="45">
        <f>COUNTIF(G4:G31,7)</f>
        <v>2</v>
      </c>
      <c r="L42" s="44">
        <f t="shared" si="1"/>
        <v>7.1428571428571425E-2</v>
      </c>
      <c r="S42" s="49" t="s">
        <v>197</v>
      </c>
      <c r="T42" s="89" t="s">
        <v>369</v>
      </c>
      <c r="Z42" s="96" t="s">
        <v>169</v>
      </c>
      <c r="AA42" s="42">
        <f>COUNTIF(K4:K31,7)</f>
        <v>2</v>
      </c>
      <c r="AB42" s="44">
        <f t="shared" si="2"/>
        <v>7.1428571428571425E-2</v>
      </c>
      <c r="BL42" s="48"/>
      <c r="BM42" s="8"/>
      <c r="BN42" s="8"/>
      <c r="BR42" s="8"/>
      <c r="BY42" s="2"/>
      <c r="CF42" s="2"/>
    </row>
    <row r="43" spans="1:108" ht="68.099999999999994" customHeight="1" x14ac:dyDescent="0.2">
      <c r="A43" s="2"/>
      <c r="C43" s="40" t="s">
        <v>141</v>
      </c>
      <c r="D43" s="41" t="s">
        <v>140</v>
      </c>
      <c r="E43" s="8"/>
      <c r="J43" s="88"/>
      <c r="K43" s="65">
        <f>SUM(K36:K42)</f>
        <v>28</v>
      </c>
      <c r="L43" s="87">
        <f t="shared" si="1"/>
        <v>1</v>
      </c>
      <c r="Z43" s="96" t="s">
        <v>170</v>
      </c>
      <c r="AA43" s="42">
        <f>COUNTIF(K4:K31,8)</f>
        <v>4</v>
      </c>
      <c r="AB43" s="44">
        <f t="shared" si="2"/>
        <v>0.14285714285714285</v>
      </c>
      <c r="BR43" s="8"/>
      <c r="BS43" s="48"/>
      <c r="BT43" s="8"/>
      <c r="BU43" s="8"/>
      <c r="BY43" s="2"/>
      <c r="CF43" s="2"/>
    </row>
    <row r="44" spans="1:108" ht="68.099999999999994" customHeight="1" x14ac:dyDescent="0.2">
      <c r="A44" s="2"/>
      <c r="E44" s="8"/>
      <c r="J44" s="79"/>
      <c r="K44" s="41" t="s">
        <v>141</v>
      </c>
      <c r="L44" s="41" t="s">
        <v>140</v>
      </c>
      <c r="Z44" s="96" t="s">
        <v>162</v>
      </c>
      <c r="AA44" s="42">
        <f>COUNTIF(K4:K31,9)</f>
        <v>1</v>
      </c>
      <c r="AB44" s="44">
        <f t="shared" si="2"/>
        <v>3.5714285714285712E-2</v>
      </c>
      <c r="BR44" s="8"/>
      <c r="BY44" s="2"/>
      <c r="CF44" s="2"/>
    </row>
    <row r="45" spans="1:108" ht="68.099999999999994" customHeight="1" x14ac:dyDescent="0.2">
      <c r="A45" s="2"/>
      <c r="E45" s="8"/>
      <c r="Z45" s="96" t="s">
        <v>171</v>
      </c>
      <c r="AA45" s="42">
        <f>COUNTIF(K4:K31,10)</f>
        <v>1</v>
      </c>
      <c r="AB45" s="44">
        <f t="shared" si="2"/>
        <v>3.5714285714285712E-2</v>
      </c>
      <c r="BI45" s="8"/>
      <c r="BJ45" s="52"/>
      <c r="BK45" s="52"/>
      <c r="BR45" s="8"/>
      <c r="BY45" s="2"/>
      <c r="CF45" s="2"/>
    </row>
    <row r="46" spans="1:108" ht="68.099999999999994" customHeight="1" x14ac:dyDescent="0.2">
      <c r="A46" s="2"/>
      <c r="E46" s="8"/>
      <c r="Z46" s="82"/>
      <c r="AA46" s="83">
        <f>SUM(AA36:AA45)</f>
        <v>28</v>
      </c>
      <c r="AB46" s="87">
        <f t="shared" si="2"/>
        <v>1</v>
      </c>
      <c r="BE46" s="8"/>
      <c r="BF46" s="8"/>
      <c r="BG46" s="8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</row>
    <row r="47" spans="1:108" ht="68.099999999999994" customHeight="1" x14ac:dyDescent="0.2">
      <c r="A47" s="64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</row>
    <row r="48" spans="1:108" ht="68.099999999999994" customHeight="1" x14ac:dyDescent="0.2">
      <c r="A48" s="64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</row>
    <row r="49" spans="1:108" ht="68.099999999999994" customHeight="1" x14ac:dyDescent="0.2">
      <c r="A49" s="64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</row>
    <row r="50" spans="1:108" ht="68.099999999999994" customHeight="1" x14ac:dyDescent="0.2">
      <c r="A50" s="64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</row>
    <row r="51" spans="1:108" ht="68.099999999999994" customHeight="1" x14ac:dyDescent="0.2">
      <c r="A51" s="64"/>
      <c r="B51" s="63" t="s">
        <v>371</v>
      </c>
      <c r="C51" s="45">
        <f>COUNTIFS(B4:B31,"Girona",I4:I31,1)</f>
        <v>6</v>
      </c>
      <c r="D51" s="58">
        <f t="shared" ref="D51:D63" si="3">C51/C$63</f>
        <v>0.21428571428571427</v>
      </c>
      <c r="E51" s="37"/>
      <c r="F51" s="75" t="s">
        <v>384</v>
      </c>
      <c r="G51" s="45">
        <f>COUNTIFS(B4:B31,"girona",K4:K31,1)</f>
        <v>2</v>
      </c>
      <c r="H51" s="58">
        <f t="shared" ref="H51:H63" si="4">G51/G$63</f>
        <v>7.1428571428571425E-2</v>
      </c>
      <c r="I51" s="61"/>
      <c r="J51" s="63" t="s">
        <v>397</v>
      </c>
      <c r="K51" s="45">
        <f>COUNTIFS(B4:B31,"girona",J4:J31,1)</f>
        <v>4</v>
      </c>
      <c r="L51" s="58">
        <f t="shared" ref="L51:L69" si="5">K51/K$69</f>
        <v>0.14285714285714285</v>
      </c>
      <c r="M51" s="61"/>
      <c r="N51" s="51" t="s">
        <v>199</v>
      </c>
      <c r="O51" s="59">
        <f>COUNTIFS(G4:G31,3,H4:H31,1)</f>
        <v>9</v>
      </c>
      <c r="P51" s="60">
        <f t="shared" ref="P51:P60" si="6">O51/O$60</f>
        <v>0.32142857142857145</v>
      </c>
      <c r="Q51" s="61"/>
      <c r="R51" s="51" t="s">
        <v>208</v>
      </c>
      <c r="S51" s="59">
        <f>COUNTIFS(H4:H31,1,I4:I31,1)</f>
        <v>13</v>
      </c>
      <c r="T51" s="60">
        <f>S51/S$55</f>
        <v>0.4642857142857143</v>
      </c>
      <c r="U51" s="61"/>
      <c r="V51" s="61"/>
      <c r="W51" s="51" t="s">
        <v>213</v>
      </c>
      <c r="X51" s="59">
        <f>COUNTIFS(I4:I31,1,K4:K31,1)</f>
        <v>3</v>
      </c>
      <c r="Y51" s="60">
        <f t="shared" ref="Y51:Y66" si="7">X51/X$66</f>
        <v>0.10714285714285714</v>
      </c>
      <c r="Z51" s="61"/>
      <c r="AA51" s="51" t="s">
        <v>224</v>
      </c>
      <c r="AB51" s="59">
        <f>COUNTIFS(I4:I31,1,J4:J31,1)</f>
        <v>6</v>
      </c>
      <c r="AC51" s="60">
        <f t="shared" ref="AC51:AC57" si="8">AB51/AB$57</f>
        <v>0.21428571428571427</v>
      </c>
      <c r="AD51" s="61"/>
      <c r="AE51" s="51" t="s">
        <v>231</v>
      </c>
      <c r="AF51" s="59">
        <f>COUNTIFS(J4:J31,1,M4:M31,1)</f>
        <v>3</v>
      </c>
      <c r="AG51" s="60">
        <f>AF51/AF$60</f>
        <v>0.1111111111111111</v>
      </c>
      <c r="AH51" s="61"/>
      <c r="AI51" s="51" t="s">
        <v>236</v>
      </c>
      <c r="AJ51" s="59">
        <f>COUNTIFS(K4:K31,1,M4:M31,1)</f>
        <v>0</v>
      </c>
      <c r="AK51" s="60">
        <f t="shared" ref="AK51:AK67" si="9">AJ51/AJ$67</f>
        <v>0</v>
      </c>
      <c r="AL51" s="61"/>
      <c r="AM51" s="51" t="s">
        <v>253</v>
      </c>
      <c r="AN51" s="59">
        <f>COUNTIFS(K4:K31,1,L4:L31,1)</f>
        <v>2</v>
      </c>
      <c r="AO51" s="60">
        <f t="shared" ref="AO51:AO75" si="10">AN51/AN$75</f>
        <v>8.6956521739130432E-2</v>
      </c>
      <c r="AP51" s="61"/>
      <c r="AQ51" s="51" t="s">
        <v>283</v>
      </c>
      <c r="AR51" s="59">
        <f>COUNTIFS(J4:J31,1,L4:L31,1)</f>
        <v>5</v>
      </c>
      <c r="AS51" s="60">
        <f t="shared" ref="AS51:AS56" si="11">AR51/AF$60</f>
        <v>0.18518518518518517</v>
      </c>
      <c r="AT51" s="61"/>
      <c r="AU51" s="51" t="s">
        <v>296</v>
      </c>
      <c r="AV51" s="59">
        <f>COUNTIFS(K4:K31,1,N4:N31,1)</f>
        <v>1</v>
      </c>
      <c r="AW51" s="60">
        <f t="shared" ref="AW51:AW70" si="12">AV51/AN$75</f>
        <v>4.3478260869565216E-2</v>
      </c>
      <c r="AX51" s="61"/>
      <c r="AY51" s="51" t="s">
        <v>314</v>
      </c>
      <c r="AZ51" s="59">
        <f>COUNTIFS(L4:L31,1,N4:N31,1)</f>
        <v>4</v>
      </c>
      <c r="BA51" s="60">
        <f t="shared" ref="BA51:BA63" si="13">AZ51/AZ$63</f>
        <v>0.14285714285714285</v>
      </c>
      <c r="BB51" s="61"/>
      <c r="BC51" s="51" t="s">
        <v>325</v>
      </c>
      <c r="BD51" s="59">
        <f>COUNTIFS(J4:J31,1,O4:O31,1)</f>
        <v>11</v>
      </c>
      <c r="BE51" s="60">
        <f>BD51/BD57</f>
        <v>0.42307692307692307</v>
      </c>
      <c r="BF51" s="61"/>
      <c r="BG51" s="63" t="s">
        <v>332</v>
      </c>
      <c r="BH51" s="54">
        <f>COUNTIFS(N4:N31,1,O14:O41,1)</f>
        <v>3</v>
      </c>
      <c r="BI51" s="66">
        <f>BH51/BH$57</f>
        <v>0.17647058823529413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</row>
    <row r="52" spans="1:108" ht="68.099999999999994" customHeight="1" x14ac:dyDescent="0.2">
      <c r="A52" s="64"/>
      <c r="B52" s="63" t="s">
        <v>372</v>
      </c>
      <c r="C52" s="45">
        <f>COUNTIFS(B4:B31,"Girona",I4:I31,"&gt;1")</f>
        <v>2</v>
      </c>
      <c r="D52" s="58">
        <f t="shared" si="3"/>
        <v>7.1428571428571425E-2</v>
      </c>
      <c r="E52" s="64"/>
      <c r="F52" s="75" t="s">
        <v>385</v>
      </c>
      <c r="G52" s="45">
        <f>COUNTIFS(B4:B31,"girona",K4:K31,"&gt;1")</f>
        <v>6</v>
      </c>
      <c r="H52" s="58">
        <f t="shared" si="4"/>
        <v>0.21428571428571427</v>
      </c>
      <c r="I52" s="61"/>
      <c r="J52" s="63" t="s">
        <v>398</v>
      </c>
      <c r="K52" s="45">
        <f>COUNTIFS(B4:B31,"girona",J4:J31,2)</f>
        <v>2</v>
      </c>
      <c r="L52" s="58">
        <f t="shared" si="5"/>
        <v>7.1428571428571425E-2</v>
      </c>
      <c r="M52" s="61"/>
      <c r="N52" s="51" t="s">
        <v>200</v>
      </c>
      <c r="O52" s="45">
        <f>COUNTIFS(G4:G31,5,H4:H31,1)</f>
        <v>11</v>
      </c>
      <c r="P52" s="60">
        <f t="shared" si="6"/>
        <v>0.39285714285714285</v>
      </c>
      <c r="Q52" s="61"/>
      <c r="R52" s="51" t="s">
        <v>209</v>
      </c>
      <c r="S52" s="59">
        <f>COUNTIFS(H4:H31,1,I4:I31,"&gt;1")</f>
        <v>13</v>
      </c>
      <c r="T52" s="60">
        <f>S52/S$55</f>
        <v>0.4642857142857143</v>
      </c>
      <c r="U52" s="61"/>
      <c r="V52" s="61"/>
      <c r="W52" s="51" t="s">
        <v>214</v>
      </c>
      <c r="X52" s="45">
        <f>COUNTIFS(I4:I31,"&gt;1",K4:K31,1)</f>
        <v>0</v>
      </c>
      <c r="Y52" s="60">
        <f t="shared" si="7"/>
        <v>0</v>
      </c>
      <c r="Z52" s="61"/>
      <c r="AA52" s="51" t="s">
        <v>225</v>
      </c>
      <c r="AB52" s="45">
        <f>COUNTIFS(I4:I31,"&gt;1",J4:J31,1)</f>
        <v>6</v>
      </c>
      <c r="AC52" s="60">
        <f t="shared" si="8"/>
        <v>0.21428571428571427</v>
      </c>
      <c r="AD52" s="61"/>
      <c r="AE52" s="51" t="s">
        <v>232</v>
      </c>
      <c r="AF52" s="45">
        <f>COUNTIFS(J4:J31,1,M4:M31,2)</f>
        <v>3</v>
      </c>
      <c r="AG52" s="60">
        <f>AF52/AF$60</f>
        <v>0.1111111111111111</v>
      </c>
      <c r="AH52" s="61"/>
      <c r="AI52" s="51" t="s">
        <v>238</v>
      </c>
      <c r="AJ52" s="45">
        <f>COUNTIFS(K4:K31,1,M4:M31,2)</f>
        <v>1</v>
      </c>
      <c r="AK52" s="60">
        <f t="shared" si="9"/>
        <v>3.5714285714285712E-2</v>
      </c>
      <c r="AL52" s="61"/>
      <c r="AM52" s="51" t="s">
        <v>254</v>
      </c>
      <c r="AN52" s="45">
        <f>COUNTIFS(K4:K31,1,L4:L31,2)</f>
        <v>0</v>
      </c>
      <c r="AO52" s="60">
        <f t="shared" si="10"/>
        <v>0</v>
      </c>
      <c r="AP52" s="61"/>
      <c r="AQ52" s="51" t="s">
        <v>284</v>
      </c>
      <c r="AR52" s="45">
        <f>COUNTIFS(J4:J31,1,L4:L31,2)</f>
        <v>4</v>
      </c>
      <c r="AS52" s="60">
        <f t="shared" si="11"/>
        <v>0.14814814814814814</v>
      </c>
      <c r="AT52" s="61"/>
      <c r="AU52" s="51" t="s">
        <v>297</v>
      </c>
      <c r="AV52" s="45">
        <f>COUNTIFS(K4:K31,1,N4:N31,2)</f>
        <v>2</v>
      </c>
      <c r="AW52" s="60">
        <f t="shared" si="12"/>
        <v>8.6956521739130432E-2</v>
      </c>
      <c r="AX52" s="61"/>
      <c r="AY52" s="51" t="s">
        <v>316</v>
      </c>
      <c r="AZ52" s="45">
        <f>COUNTIFS(L4:L31,1,N4:N31,2)</f>
        <v>4</v>
      </c>
      <c r="BA52" s="60">
        <f t="shared" si="13"/>
        <v>0.14285714285714285</v>
      </c>
      <c r="BB52" s="61"/>
      <c r="BC52" s="51" t="s">
        <v>326</v>
      </c>
      <c r="BD52" s="45">
        <f>COUNTIFS(J4:J31,1,O4:O31,2)</f>
        <v>1</v>
      </c>
      <c r="BE52" s="60">
        <f t="shared" ref="BE52:BE57" si="14">BD52/BD$57</f>
        <v>3.8461538461538464E-2</v>
      </c>
      <c r="BF52" s="61"/>
      <c r="BG52" s="63" t="s">
        <v>333</v>
      </c>
      <c r="BH52" s="65">
        <f>COUNTIFS(N4:N31,1,O14:O41,2)</f>
        <v>3</v>
      </c>
      <c r="BI52" s="66">
        <f t="shared" ref="BI52:BI57" si="15">BH52/BH$57</f>
        <v>0.17647058823529413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</row>
    <row r="53" spans="1:108" ht="68.099999999999994" customHeight="1" x14ac:dyDescent="0.2">
      <c r="A53" s="64"/>
      <c r="B53" s="63" t="s">
        <v>374</v>
      </c>
      <c r="C53" s="45">
        <f>COUNTIFS(B4:B31,"Salt",I4:I31,1)</f>
        <v>2</v>
      </c>
      <c r="D53" s="58">
        <f t="shared" si="3"/>
        <v>7.1428571428571425E-2</v>
      </c>
      <c r="E53" s="64"/>
      <c r="F53" s="75" t="s">
        <v>386</v>
      </c>
      <c r="G53" s="45">
        <f>COUNTIFS(B4:B31,"salt",K4:K31,1)</f>
        <v>0</v>
      </c>
      <c r="H53" s="58">
        <f t="shared" si="4"/>
        <v>0</v>
      </c>
      <c r="I53" s="61"/>
      <c r="J53" s="63" t="s">
        <v>385</v>
      </c>
      <c r="K53" s="45">
        <f>COUNTIFS(B4:B31,"girona",J4:J31,3)</f>
        <v>2</v>
      </c>
      <c r="L53" s="58">
        <f t="shared" si="5"/>
        <v>7.1428571428571425E-2</v>
      </c>
      <c r="M53" s="61"/>
      <c r="N53" s="51" t="s">
        <v>201</v>
      </c>
      <c r="O53" s="45">
        <f>COUNTIFS(G4:G31,6,H4:H31,1)</f>
        <v>4</v>
      </c>
      <c r="P53" s="60">
        <f t="shared" si="6"/>
        <v>0.14285714285714285</v>
      </c>
      <c r="Q53" s="61"/>
      <c r="R53" s="51" t="s">
        <v>210</v>
      </c>
      <c r="S53" s="59">
        <f>COUNTIFS(H4:H31,4,I4:I31,1)</f>
        <v>2</v>
      </c>
      <c r="T53" s="60">
        <f>S53/S$55</f>
        <v>7.1428571428571425E-2</v>
      </c>
      <c r="U53" s="61"/>
      <c r="V53" s="61"/>
      <c r="W53" s="51" t="s">
        <v>215</v>
      </c>
      <c r="X53" s="45">
        <f>COUNTIFS(I4:I31,1,K4:K31,2)</f>
        <v>1</v>
      </c>
      <c r="Y53" s="60">
        <f t="shared" si="7"/>
        <v>3.5714285714285712E-2</v>
      </c>
      <c r="Z53" s="61"/>
      <c r="AA53" s="51" t="s">
        <v>226</v>
      </c>
      <c r="AB53" s="45">
        <f>COUNTIFS(I4:I31,1,J4:J31,2)</f>
        <v>3</v>
      </c>
      <c r="AC53" s="60">
        <f t="shared" si="8"/>
        <v>0.10714285714285714</v>
      </c>
      <c r="AD53" s="61"/>
      <c r="AE53" s="51" t="s">
        <v>233</v>
      </c>
      <c r="AF53" s="45">
        <f>COUNTIFS(J4:J31,2,M4:M31,1)</f>
        <v>2</v>
      </c>
      <c r="AG53" s="60">
        <f>AF53/AF$60</f>
        <v>7.407407407407407E-2</v>
      </c>
      <c r="AH53" s="61"/>
      <c r="AI53" s="51" t="s">
        <v>239</v>
      </c>
      <c r="AJ53" s="45">
        <f>COUNTIFS(K4:K31,1,M4:M31,3)</f>
        <v>2</v>
      </c>
      <c r="AK53" s="60">
        <f t="shared" si="9"/>
        <v>7.1428571428571425E-2</v>
      </c>
      <c r="AL53" s="61"/>
      <c r="AM53" s="51" t="s">
        <v>255</v>
      </c>
      <c r="AN53" s="45">
        <f>COUNTIFS(K4:K31,1,L4:L31,3)</f>
        <v>0</v>
      </c>
      <c r="AO53" s="60">
        <f t="shared" si="10"/>
        <v>0</v>
      </c>
      <c r="AP53" s="61"/>
      <c r="AQ53" s="51" t="s">
        <v>285</v>
      </c>
      <c r="AR53" s="45">
        <f>COUNTIFS(J4:J31,1,L4:L31,3)</f>
        <v>1</v>
      </c>
      <c r="AS53" s="60">
        <f t="shared" si="11"/>
        <v>3.7037037037037035E-2</v>
      </c>
      <c r="AT53" s="61"/>
      <c r="AU53" s="51" t="s">
        <v>298</v>
      </c>
      <c r="AV53" s="45">
        <f>COUNTIFS(K4:K31,1,N4:N31,3)</f>
        <v>0</v>
      </c>
      <c r="AW53" s="60">
        <f t="shared" si="12"/>
        <v>0</v>
      </c>
      <c r="AX53" s="61"/>
      <c r="AY53" s="51" t="s">
        <v>315</v>
      </c>
      <c r="AZ53" s="45">
        <f>COUNTIFS(L4:L31,1,N4:N31,3)</f>
        <v>0</v>
      </c>
      <c r="BA53" s="60">
        <f t="shared" si="13"/>
        <v>0</v>
      </c>
      <c r="BB53" s="61"/>
      <c r="BC53" s="51" t="s">
        <v>327</v>
      </c>
      <c r="BD53" s="45">
        <f>COUNTIFS(J4:J31,2,O4:O31,1)</f>
        <v>2</v>
      </c>
      <c r="BE53" s="60">
        <f t="shared" si="14"/>
        <v>7.6923076923076927E-2</v>
      </c>
      <c r="BF53" s="61"/>
      <c r="BG53" s="63" t="s">
        <v>334</v>
      </c>
      <c r="BH53" s="65">
        <f>COUNTIFS(N4:N31,1,O14:O41,3)</f>
        <v>0</v>
      </c>
      <c r="BI53" s="66">
        <f t="shared" si="15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</row>
    <row r="54" spans="1:108" ht="68.099999999999994" customHeight="1" x14ac:dyDescent="0.2">
      <c r="A54" s="64"/>
      <c r="B54" s="63" t="s">
        <v>375</v>
      </c>
      <c r="C54" s="45">
        <f>COUNTIFS(B4:B31,"Salt",I4:I31,"&gt;1")</f>
        <v>4</v>
      </c>
      <c r="D54" s="58">
        <f t="shared" si="3"/>
        <v>0.14285714285714285</v>
      </c>
      <c r="E54" s="64"/>
      <c r="F54" s="75" t="s">
        <v>387</v>
      </c>
      <c r="G54" s="45">
        <f>COUNTIFS(B4:B31,"salt",K4:K31,"&gt;1")</f>
        <v>6</v>
      </c>
      <c r="H54" s="58">
        <f t="shared" si="4"/>
        <v>0.21428571428571427</v>
      </c>
      <c r="I54" s="61"/>
      <c r="J54" s="63" t="s">
        <v>399</v>
      </c>
      <c r="K54" s="45">
        <f>COUNTIFS(B4:B31,"salt",J4:J31,1)</f>
        <v>1</v>
      </c>
      <c r="L54" s="58">
        <f t="shared" si="5"/>
        <v>3.5714285714285712E-2</v>
      </c>
      <c r="M54" s="61"/>
      <c r="N54" s="51" t="s">
        <v>202</v>
      </c>
      <c r="O54" s="45">
        <f>COUNTIFS(G4:G31,7,H4:H31,1)</f>
        <v>1</v>
      </c>
      <c r="P54" s="60">
        <f t="shared" si="6"/>
        <v>3.5714285714285712E-2</v>
      </c>
      <c r="Q54" s="61"/>
      <c r="R54" s="51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51" t="s">
        <v>216</v>
      </c>
      <c r="X54" s="45">
        <f>COUNTIFS(I4:I31,"&gt;1",K4:K31,2)</f>
        <v>4</v>
      </c>
      <c r="Y54" s="60">
        <f t="shared" si="7"/>
        <v>0.14285714285714285</v>
      </c>
      <c r="Z54" s="61"/>
      <c r="AA54" s="51" t="s">
        <v>227</v>
      </c>
      <c r="AB54" s="45">
        <f>COUNTIFS(I4:I31,"&gt;1",J4:J31,2)</f>
        <v>1</v>
      </c>
      <c r="AC54" s="60">
        <f t="shared" si="8"/>
        <v>3.5714285714285712E-2</v>
      </c>
      <c r="AD54" s="61"/>
      <c r="AE54" s="51" t="s">
        <v>234</v>
      </c>
      <c r="AF54" s="45">
        <f>COUNTIFS(J4:J31,2,M4:M31,2)</f>
        <v>1</v>
      </c>
      <c r="AG54" s="60">
        <f>AF54/AF$60</f>
        <v>3.7037037037037035E-2</v>
      </c>
      <c r="AH54" s="61"/>
      <c r="AI54" s="51" t="s">
        <v>240</v>
      </c>
      <c r="AJ54" s="45">
        <f>COUNTIFS(K4:K31,2,M4:M31,1)</f>
        <v>1</v>
      </c>
      <c r="AK54" s="60">
        <f t="shared" si="9"/>
        <v>3.5714285714285712E-2</v>
      </c>
      <c r="AL54" s="61"/>
      <c r="AM54" s="51" t="s">
        <v>276</v>
      </c>
      <c r="AN54" s="45">
        <f>COUNTIFS(K4:K31,1,L4:L31,4)</f>
        <v>1</v>
      </c>
      <c r="AO54" s="60">
        <f t="shared" si="10"/>
        <v>4.3478260869565216E-2</v>
      </c>
      <c r="AP54" s="61"/>
      <c r="AQ54" s="51" t="s">
        <v>286</v>
      </c>
      <c r="AR54" s="45">
        <f>COUNTIFS(J4:J31,1,L4:L31,4)</f>
        <v>2</v>
      </c>
      <c r="AS54" s="60">
        <f t="shared" si="11"/>
        <v>7.407407407407407E-2</v>
      </c>
      <c r="AT54" s="61"/>
      <c r="AU54" s="51" t="s">
        <v>299</v>
      </c>
      <c r="AV54" s="45">
        <f>COUNTIFS(K4:K31,2,N4:N31,1)</f>
        <v>0</v>
      </c>
      <c r="AW54" s="60">
        <f t="shared" si="12"/>
        <v>0</v>
      </c>
      <c r="AX54" s="61"/>
      <c r="AY54" s="51" t="s">
        <v>317</v>
      </c>
      <c r="AZ54" s="45">
        <f>COUNTIFS(L4:L31,2,N4:N31,1)</f>
        <v>1</v>
      </c>
      <c r="BA54" s="60">
        <f t="shared" si="13"/>
        <v>3.5714285714285712E-2</v>
      </c>
      <c r="BB54" s="61"/>
      <c r="BC54" s="51" t="s">
        <v>328</v>
      </c>
      <c r="BD54" s="59">
        <f>COUNTIFS(J4:J31,2,O4:O31,2)</f>
        <v>2</v>
      </c>
      <c r="BE54" s="60">
        <f t="shared" si="14"/>
        <v>7.6923076923076927E-2</v>
      </c>
      <c r="BF54" s="61"/>
      <c r="BG54" s="63" t="s">
        <v>335</v>
      </c>
      <c r="BH54" s="54">
        <f>COUNTIFS(N4:N31,2,O14:O41,1)</f>
        <v>5</v>
      </c>
      <c r="BI54" s="66">
        <f t="shared" si="15"/>
        <v>0.29411764705882354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</row>
    <row r="55" spans="1:108" ht="68.099999999999994" customHeight="1" x14ac:dyDescent="0.2">
      <c r="A55" s="64"/>
      <c r="B55" s="63" t="s">
        <v>376</v>
      </c>
      <c r="C55" s="45">
        <f>COUNTIFS(B4:B31,"Figueres",I4:I31,1)</f>
        <v>4</v>
      </c>
      <c r="D55" s="58">
        <f t="shared" si="3"/>
        <v>0.14285714285714285</v>
      </c>
      <c r="E55" s="64"/>
      <c r="F55" s="75" t="s">
        <v>388</v>
      </c>
      <c r="G55" s="45">
        <f>COUNTIFS(B4:B31,"figueres",K4:K31,1)</f>
        <v>1</v>
      </c>
      <c r="H55" s="58">
        <f t="shared" si="4"/>
        <v>3.5714285714285712E-2</v>
      </c>
      <c r="I55" s="61"/>
      <c r="J55" s="63" t="s">
        <v>400</v>
      </c>
      <c r="K55" s="45">
        <f>COUNTIFS(B4:B31,"salt",J4:J31,2)</f>
        <v>1</v>
      </c>
      <c r="L55" s="58">
        <f t="shared" si="5"/>
        <v>3.5714285714285712E-2</v>
      </c>
      <c r="M55" s="61"/>
      <c r="N55" s="51" t="s">
        <v>203</v>
      </c>
      <c r="O55" s="45">
        <f>COUNTIFS(G4:G31,3,H4:H31,4)</f>
        <v>0</v>
      </c>
      <c r="P55" s="60">
        <f t="shared" si="6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51" t="s">
        <v>217</v>
      </c>
      <c r="X55" s="45">
        <f>COUNTIFS(I4:I31,1,K4:K31,3)</f>
        <v>3</v>
      </c>
      <c r="Y55" s="60">
        <f t="shared" si="7"/>
        <v>0.10714285714285714</v>
      </c>
      <c r="Z55" s="61"/>
      <c r="AA55" s="51" t="s">
        <v>228</v>
      </c>
      <c r="AB55" s="45">
        <f>COUNTIFS(I4:I31,1,J4:J31,3)</f>
        <v>6</v>
      </c>
      <c r="AC55" s="60">
        <f t="shared" si="8"/>
        <v>0.21428571428571427</v>
      </c>
      <c r="AD55" s="61"/>
      <c r="AE55" s="51" t="s">
        <v>237</v>
      </c>
      <c r="AF55" s="45">
        <f>COUNTIFS(J4:J31,1,M4:M31,3)</f>
        <v>6</v>
      </c>
      <c r="AG55" s="60">
        <f t="shared" ref="AG55:AG60" si="16">AF55/AF$60</f>
        <v>0.22222222222222221</v>
      </c>
      <c r="AH55" s="61"/>
      <c r="AI55" s="51" t="s">
        <v>241</v>
      </c>
      <c r="AJ55" s="45">
        <f>COUNTIFS(K4:K31,2,M4:M31,2)</f>
        <v>3</v>
      </c>
      <c r="AK55" s="60">
        <f t="shared" si="9"/>
        <v>0.10714285714285714</v>
      </c>
      <c r="AL55" s="61"/>
      <c r="AM55" s="51" t="s">
        <v>257</v>
      </c>
      <c r="AN55" s="45">
        <f>COUNTIFS(K4:K31,2,L4:L31,1)</f>
        <v>1</v>
      </c>
      <c r="AO55" s="60">
        <f t="shared" si="10"/>
        <v>4.3478260869565216E-2</v>
      </c>
      <c r="AP55" s="61"/>
      <c r="AQ55" s="51" t="s">
        <v>287</v>
      </c>
      <c r="AR55" s="45">
        <f>COUNTIFS(J4:J31,2,L4:L31,1)</f>
        <v>3</v>
      </c>
      <c r="AS55" s="60">
        <f t="shared" si="11"/>
        <v>0.1111111111111111</v>
      </c>
      <c r="AT55" s="61"/>
      <c r="AU55" s="51" t="s">
        <v>300</v>
      </c>
      <c r="AV55" s="45">
        <f>COUNTIFS(K4:K31,2,N4:N31,2)</f>
        <v>4</v>
      </c>
      <c r="AW55" s="60">
        <f t="shared" si="12"/>
        <v>0.17391304347826086</v>
      </c>
      <c r="AX55" s="61"/>
      <c r="AY55" s="51" t="s">
        <v>319</v>
      </c>
      <c r="AZ55" s="45">
        <f>COUNTIFS(L4:L31,2,N4:N31,2)</f>
        <v>3</v>
      </c>
      <c r="BA55" s="60">
        <f t="shared" si="13"/>
        <v>0.10714285714285714</v>
      </c>
      <c r="BB55" s="61"/>
      <c r="BC55" s="51" t="s">
        <v>329</v>
      </c>
      <c r="BD55" s="59">
        <f>COUNTIFS(J4:J31,3,O4:O31,1)</f>
        <v>0</v>
      </c>
      <c r="BE55" s="60">
        <f t="shared" si="14"/>
        <v>0</v>
      </c>
      <c r="BF55" s="61"/>
      <c r="BG55" s="63" t="s">
        <v>336</v>
      </c>
      <c r="BH55" s="54">
        <f>COUNTIFS(N4:N31,2,O14:O41,2)</f>
        <v>4</v>
      </c>
      <c r="BI55" s="66">
        <f t="shared" si="15"/>
        <v>0.23529411764705882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</row>
    <row r="56" spans="1:108" ht="68.099999999999994" customHeight="1" x14ac:dyDescent="0.2">
      <c r="A56" s="64"/>
      <c r="B56" s="63" t="s">
        <v>377</v>
      </c>
      <c r="C56" s="45">
        <f>COUNTIFS(B4:B31,"Figueres",I4:I31,"&gt;1")</f>
        <v>2</v>
      </c>
      <c r="D56" s="58">
        <f t="shared" si="3"/>
        <v>7.1428571428571425E-2</v>
      </c>
      <c r="E56" s="64"/>
      <c r="F56" s="75" t="s">
        <v>389</v>
      </c>
      <c r="G56" s="45">
        <f>COUNTIFS(B4:B31,"figueres",K4:K31,"&gt;1")</f>
        <v>5</v>
      </c>
      <c r="H56" s="58">
        <f t="shared" si="4"/>
        <v>0.17857142857142858</v>
      </c>
      <c r="I56" s="61"/>
      <c r="J56" s="63" t="s">
        <v>387</v>
      </c>
      <c r="K56" s="45">
        <f>COUNTIFS(B4:B31,"salt",J4:J31,3)</f>
        <v>4</v>
      </c>
      <c r="L56" s="58">
        <f t="shared" si="5"/>
        <v>0.14285714285714285</v>
      </c>
      <c r="M56" s="61"/>
      <c r="N56" s="51" t="s">
        <v>204</v>
      </c>
      <c r="O56" s="45">
        <f>COUNTIFS(G4:G31,5,H4:H31,4)</f>
        <v>1</v>
      </c>
      <c r="P56" s="60">
        <f t="shared" si="6"/>
        <v>3.5714285714285712E-2</v>
      </c>
      <c r="Q56" s="61"/>
      <c r="R56" s="61"/>
      <c r="S56" s="49" t="s">
        <v>141</v>
      </c>
      <c r="T56" s="49" t="s">
        <v>140</v>
      </c>
      <c r="U56" s="61"/>
      <c r="V56" s="61"/>
      <c r="W56" s="51" t="s">
        <v>218</v>
      </c>
      <c r="X56" s="45">
        <f>COUNTIFS(I4:I31,"&gt;1",K4:K31,3)</f>
        <v>1</v>
      </c>
      <c r="Y56" s="60">
        <f t="shared" si="7"/>
        <v>3.5714285714285712E-2</v>
      </c>
      <c r="Z56" s="61"/>
      <c r="AA56" s="51" t="s">
        <v>229</v>
      </c>
      <c r="AB56" s="45">
        <f>COUNTIFS(I4:I31,"&gt;1",J4:J31,3)</f>
        <v>6</v>
      </c>
      <c r="AC56" s="60">
        <f t="shared" si="8"/>
        <v>0.21428571428571427</v>
      </c>
      <c r="AD56" s="61"/>
      <c r="AE56" s="51" t="s">
        <v>251</v>
      </c>
      <c r="AF56" s="59">
        <f>COUNTIFS(J4:J31,2,M4:M31,3)</f>
        <v>1</v>
      </c>
      <c r="AG56" s="60">
        <f t="shared" si="16"/>
        <v>3.7037037037037035E-2</v>
      </c>
      <c r="AH56" s="61"/>
      <c r="AI56" s="51" t="s">
        <v>242</v>
      </c>
      <c r="AJ56" s="45">
        <f>COUNTIFS(K4:K31,2,M4:M31,3)</f>
        <v>1</v>
      </c>
      <c r="AK56" s="60">
        <f t="shared" si="9"/>
        <v>3.5714285714285712E-2</v>
      </c>
      <c r="AL56" s="61"/>
      <c r="AM56" s="51" t="s">
        <v>256</v>
      </c>
      <c r="AN56" s="45">
        <f>COUNTIFS(K4:K31,2,L4:L31,2)</f>
        <v>2</v>
      </c>
      <c r="AO56" s="60">
        <f t="shared" si="10"/>
        <v>8.6956521739130432E-2</v>
      </c>
      <c r="AP56" s="61"/>
      <c r="AQ56" s="51" t="s">
        <v>288</v>
      </c>
      <c r="AR56" s="59">
        <f>COUNTIFS(J4:J31,2,L4:L31,2)</f>
        <v>0</v>
      </c>
      <c r="AS56" s="60">
        <f t="shared" si="11"/>
        <v>0</v>
      </c>
      <c r="AT56" s="61"/>
      <c r="AU56" s="51" t="s">
        <v>301</v>
      </c>
      <c r="AV56" s="45">
        <f>COUNTIFS(K4:K31,2,N4:N31,3)</f>
        <v>1</v>
      </c>
      <c r="AW56" s="60">
        <f t="shared" si="12"/>
        <v>4.3478260869565216E-2</v>
      </c>
      <c r="AX56" s="61"/>
      <c r="AY56" s="51" t="s">
        <v>320</v>
      </c>
      <c r="AZ56" s="45">
        <f>COUNTIFS(L4:L31,2,N4:N31,3)</f>
        <v>1</v>
      </c>
      <c r="BA56" s="60">
        <f t="shared" si="13"/>
        <v>3.5714285714285712E-2</v>
      </c>
      <c r="BB56" s="61"/>
      <c r="BC56" s="51" t="s">
        <v>330</v>
      </c>
      <c r="BD56" s="45">
        <f>COUNTIFS(J4:J31,3,O4:O31,2)</f>
        <v>10</v>
      </c>
      <c r="BE56" s="60">
        <f t="shared" si="14"/>
        <v>0.38461538461538464</v>
      </c>
      <c r="BF56" s="61"/>
      <c r="BG56" s="63" t="s">
        <v>337</v>
      </c>
      <c r="BH56" s="65">
        <f>COUNTIFS(N4:N31,2,O14:O41,3)</f>
        <v>2</v>
      </c>
      <c r="BI56" s="66">
        <f t="shared" si="15"/>
        <v>0.11764705882352941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</row>
    <row r="57" spans="1:108" ht="68.099999999999994" customHeight="1" x14ac:dyDescent="0.2">
      <c r="A57" s="64"/>
      <c r="B57" s="63" t="s">
        <v>378</v>
      </c>
      <c r="C57" s="45">
        <f>COUNTIFS(B4:B31,"Olot",I4:I31,1)</f>
        <v>3</v>
      </c>
      <c r="D57" s="58">
        <f t="shared" si="3"/>
        <v>0.10714285714285714</v>
      </c>
      <c r="E57" s="64"/>
      <c r="F57" s="75" t="s">
        <v>390</v>
      </c>
      <c r="G57" s="45">
        <f>COUNTIFS(B4:B31,"olot",K4:K31,1)</f>
        <v>0</v>
      </c>
      <c r="H57" s="58">
        <f t="shared" si="4"/>
        <v>0</v>
      </c>
      <c r="I57" s="61"/>
      <c r="J57" s="63" t="s">
        <v>401</v>
      </c>
      <c r="K57" s="45">
        <f>COUNTIFS(B4:B31,"figueres",J4:J31,1)</f>
        <v>2</v>
      </c>
      <c r="L57" s="58">
        <f t="shared" si="5"/>
        <v>7.1428571428571425E-2</v>
      </c>
      <c r="M57" s="61"/>
      <c r="N57" s="51" t="s">
        <v>205</v>
      </c>
      <c r="O57" s="45">
        <f>COUNTIFS(G4:G31,6,H4:H31,4)</f>
        <v>0</v>
      </c>
      <c r="P57" s="60">
        <f t="shared" si="6"/>
        <v>0</v>
      </c>
      <c r="Q57" s="61"/>
      <c r="R57" s="61"/>
      <c r="S57" s="61"/>
      <c r="T57" s="61"/>
      <c r="U57" s="61"/>
      <c r="V57" s="61"/>
      <c r="W57" s="51" t="s">
        <v>219</v>
      </c>
      <c r="X57" s="45">
        <f>COUNTIFS(I4:I31,1,K4:K31,4)</f>
        <v>0</v>
      </c>
      <c r="Y57" s="60">
        <f t="shared" si="7"/>
        <v>0</v>
      </c>
      <c r="Z57" s="61"/>
      <c r="AA57" s="37"/>
      <c r="AB57" s="45">
        <f>SUM(AB51:AB56)</f>
        <v>28</v>
      </c>
      <c r="AC57" s="60">
        <f t="shared" si="8"/>
        <v>1</v>
      </c>
      <c r="AD57" s="61"/>
      <c r="AE57" s="51" t="s">
        <v>435</v>
      </c>
      <c r="AF57" s="59">
        <f>COUNTIFS(J4:J31,3,M4:M31,1)</f>
        <v>0</v>
      </c>
      <c r="AG57" s="60">
        <f t="shared" si="16"/>
        <v>0</v>
      </c>
      <c r="AH57" s="61"/>
      <c r="AI57" s="51" t="s">
        <v>243</v>
      </c>
      <c r="AJ57" s="45">
        <f>COUNTIFS(K4:K31,3,M4:M31,1)</f>
        <v>2</v>
      </c>
      <c r="AK57" s="60">
        <f t="shared" si="9"/>
        <v>7.1428571428571425E-2</v>
      </c>
      <c r="AL57" s="61"/>
      <c r="AM57" s="51" t="s">
        <v>258</v>
      </c>
      <c r="AN57" s="45">
        <f>COUNTIFS(K4:K31,2,L4:L31,3)</f>
        <v>2</v>
      </c>
      <c r="AO57" s="60">
        <f t="shared" si="10"/>
        <v>8.6956521739130432E-2</v>
      </c>
      <c r="AP57" s="61"/>
      <c r="AQ57" s="51" t="s">
        <v>289</v>
      </c>
      <c r="AR57" s="59">
        <f>COUNTIFS(J4:J31,2,L4:L31,3)</f>
        <v>0</v>
      </c>
      <c r="AS57" s="60">
        <f>AR57/AR$63</f>
        <v>0</v>
      </c>
      <c r="AT57" s="61"/>
      <c r="AU57" s="51" t="s">
        <v>302</v>
      </c>
      <c r="AV57" s="45">
        <f>COUNTIFS(K4:K31,3,N4:N31,1)</f>
        <v>1</v>
      </c>
      <c r="AW57" s="60">
        <f t="shared" si="12"/>
        <v>4.3478260869565216E-2</v>
      </c>
      <c r="AX57" s="61"/>
      <c r="AY57" s="51" t="s">
        <v>322</v>
      </c>
      <c r="AZ57" s="45">
        <f>COUNTIFS(L4:L31,3,N4:N31,1)</f>
        <v>0</v>
      </c>
      <c r="BA57" s="60">
        <f t="shared" si="13"/>
        <v>0</v>
      </c>
      <c r="BB57" s="61"/>
      <c r="BC57" s="98"/>
      <c r="BD57" s="45">
        <f>SUM(BD51:BD56)</f>
        <v>26</v>
      </c>
      <c r="BE57" s="60">
        <f t="shared" si="14"/>
        <v>1</v>
      </c>
      <c r="BF57" s="61"/>
      <c r="BG57" s="98"/>
      <c r="BH57" s="65">
        <f>SUM(BH51:BH56)</f>
        <v>17</v>
      </c>
      <c r="BI57" s="66">
        <f t="shared" si="15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</row>
    <row r="58" spans="1:108" ht="68.099999999999994" customHeight="1" x14ac:dyDescent="0.2">
      <c r="A58" s="64"/>
      <c r="B58" s="63" t="s">
        <v>379</v>
      </c>
      <c r="C58" s="45">
        <f>COUNTIFS(B4:B31,"Olot",I4:I31,"&gt;1")</f>
        <v>2</v>
      </c>
      <c r="D58" s="58">
        <f t="shared" si="3"/>
        <v>7.1428571428571425E-2</v>
      </c>
      <c r="E58" s="64"/>
      <c r="F58" s="75" t="s">
        <v>391</v>
      </c>
      <c r="G58" s="45">
        <f>COUNTIFS(B4:B31,"olot",K4:K31,"&gt;1")</f>
        <v>5</v>
      </c>
      <c r="H58" s="58">
        <f t="shared" si="4"/>
        <v>0.17857142857142858</v>
      </c>
      <c r="I58" s="61"/>
      <c r="J58" s="63" t="s">
        <v>402</v>
      </c>
      <c r="K58" s="45">
        <f>COUNTIFS(B4:B31,"figueres",J4:J31,2)</f>
        <v>0</v>
      </c>
      <c r="L58" s="58">
        <f t="shared" si="5"/>
        <v>0</v>
      </c>
      <c r="M58" s="61"/>
      <c r="N58" s="51" t="s">
        <v>206</v>
      </c>
      <c r="O58" s="45">
        <f>COUNTIFS(G4:G31,7,H4:H31,4)</f>
        <v>1</v>
      </c>
      <c r="P58" s="60">
        <f t="shared" si="6"/>
        <v>3.5714285714285712E-2</v>
      </c>
      <c r="Q58" s="61"/>
      <c r="R58" s="61"/>
      <c r="S58" s="61"/>
      <c r="T58" s="61"/>
      <c r="U58" s="61"/>
      <c r="V58" s="61"/>
      <c r="W58" s="51" t="s">
        <v>220</v>
      </c>
      <c r="X58" s="45">
        <f>COUNTIFS(I4:I31,"&gt;1",K4:K31,4)</f>
        <v>3</v>
      </c>
      <c r="Y58" s="60">
        <f t="shared" si="7"/>
        <v>0.10714285714285714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7</v>
      </c>
      <c r="AG58" s="60">
        <f t="shared" si="16"/>
        <v>0.25925925925925924</v>
      </c>
      <c r="AH58" s="61"/>
      <c r="AI58" s="51" t="s">
        <v>244</v>
      </c>
      <c r="AJ58" s="45">
        <f>COUNTIFS(K4:K31,3,M4:M31,2)</f>
        <v>1</v>
      </c>
      <c r="AK58" s="60">
        <f t="shared" si="9"/>
        <v>3.5714285714285712E-2</v>
      </c>
      <c r="AL58" s="61"/>
      <c r="AM58" s="51" t="s">
        <v>277</v>
      </c>
      <c r="AN58" s="45">
        <f>COUNTIFS(K4:K31,2,L4:L31,4)</f>
        <v>0</v>
      </c>
      <c r="AO58" s="60">
        <f t="shared" si="10"/>
        <v>0</v>
      </c>
      <c r="AP58" s="61"/>
      <c r="AQ58" s="51" t="s">
        <v>290</v>
      </c>
      <c r="AR58" s="45">
        <f>COUNTIFS(J4:J31,2,L4:L31,4)</f>
        <v>1</v>
      </c>
      <c r="AS58" s="60">
        <f t="shared" ref="AS58:AS63" si="17">AR58/AR$63</f>
        <v>3.5714285714285712E-2</v>
      </c>
      <c r="AT58" s="61"/>
      <c r="AU58" s="51" t="s">
        <v>304</v>
      </c>
      <c r="AV58" s="45">
        <f>COUNTIFS(K4:K31,3,N4:N31,2)</f>
        <v>3</v>
      </c>
      <c r="AW58" s="60">
        <f t="shared" si="12"/>
        <v>0.13043478260869565</v>
      </c>
      <c r="AX58" s="61"/>
      <c r="AY58" s="51" t="s">
        <v>321</v>
      </c>
      <c r="AZ58" s="45">
        <f>COUNTIFS(L4:L31,3,N4:N31,2)</f>
        <v>5</v>
      </c>
      <c r="BA58" s="60">
        <f t="shared" si="13"/>
        <v>0.17857142857142858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</row>
    <row r="59" spans="1:108" ht="68.099999999999994" customHeight="1" x14ac:dyDescent="0.2">
      <c r="A59" s="64"/>
      <c r="B59" s="63" t="s">
        <v>380</v>
      </c>
      <c r="C59" s="45">
        <f>COUNTIFS(B4:B31,"Blanes",I4:I31,1)</f>
        <v>0</v>
      </c>
      <c r="D59" s="58">
        <f t="shared" si="3"/>
        <v>0</v>
      </c>
      <c r="E59" s="64"/>
      <c r="F59" s="75" t="s">
        <v>392</v>
      </c>
      <c r="G59" s="45">
        <f>COUNTIFS(B4:B31,"blanes",K4:K31,1)</f>
        <v>0</v>
      </c>
      <c r="H59" s="58">
        <f t="shared" si="4"/>
        <v>0</v>
      </c>
      <c r="I59" s="61"/>
      <c r="J59" s="63" t="s">
        <v>389</v>
      </c>
      <c r="K59" s="45">
        <f>COUNTIFS(B4:B31,"figueres",J4:J31,3)</f>
        <v>4</v>
      </c>
      <c r="L59" s="58">
        <f t="shared" si="5"/>
        <v>0.14285714285714285</v>
      </c>
      <c r="M59" s="61"/>
      <c r="N59" s="51" t="s">
        <v>250</v>
      </c>
      <c r="O59" s="45">
        <f>COUNTIFS(G4:G31,4,H4:H31,1)</f>
        <v>1</v>
      </c>
      <c r="P59" s="60">
        <f t="shared" si="6"/>
        <v>3.5714285714285712E-2</v>
      </c>
      <c r="Q59" s="61"/>
      <c r="R59" s="61"/>
      <c r="S59" s="61"/>
      <c r="T59" s="61"/>
      <c r="U59" s="61"/>
      <c r="V59" s="61"/>
      <c r="W59" s="51" t="s">
        <v>221</v>
      </c>
      <c r="X59" s="45">
        <f>COUNTIFS(I4:I31,1,K4:K31,5)</f>
        <v>2</v>
      </c>
      <c r="Y59" s="60">
        <f t="shared" si="7"/>
        <v>7.1428571428571425E-2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4</v>
      </c>
      <c r="AG59" s="60">
        <f t="shared" si="16"/>
        <v>0.14814814814814814</v>
      </c>
      <c r="AH59" s="61"/>
      <c r="AI59" s="51" t="s">
        <v>245</v>
      </c>
      <c r="AJ59" s="59">
        <f>COUNTIFS(K4:K31,3,M4:M31,3)</f>
        <v>1</v>
      </c>
      <c r="AK59" s="60">
        <f t="shared" si="9"/>
        <v>3.5714285714285712E-2</v>
      </c>
      <c r="AL59" s="61"/>
      <c r="AM59" s="51" t="s">
        <v>259</v>
      </c>
      <c r="AN59" s="45">
        <f>COUNTIFS(K4:K31,3,L4:L31,1)</f>
        <v>2</v>
      </c>
      <c r="AO59" s="60">
        <f t="shared" si="10"/>
        <v>8.6956521739130432E-2</v>
      </c>
      <c r="AP59" s="61"/>
      <c r="AQ59" s="51" t="s">
        <v>291</v>
      </c>
      <c r="AR59" s="45">
        <f>COUNTIFS(J4:J31,3,L4:L31,1)</f>
        <v>0</v>
      </c>
      <c r="AS59" s="60">
        <f t="shared" si="17"/>
        <v>0</v>
      </c>
      <c r="AT59" s="61"/>
      <c r="AU59" s="51" t="s">
        <v>303</v>
      </c>
      <c r="AV59" s="45">
        <f>COUNTIFS(BG48:BG75,3,BH48:BH75,1)</f>
        <v>0</v>
      </c>
      <c r="AW59" s="60">
        <f t="shared" si="12"/>
        <v>0</v>
      </c>
      <c r="AX59" s="61"/>
      <c r="AY59" s="51" t="s">
        <v>318</v>
      </c>
      <c r="AZ59" s="45">
        <f>COUNTIFS(L4:L31,3,N4:N31,3)</f>
        <v>4</v>
      </c>
      <c r="BA59" s="60">
        <f t="shared" si="13"/>
        <v>0.14285714285714285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</row>
    <row r="60" spans="1:108" ht="68.099999999999994" customHeight="1" x14ac:dyDescent="0.2">
      <c r="A60" s="64"/>
      <c r="B60" s="63" t="s">
        <v>381</v>
      </c>
      <c r="C60" s="45">
        <f>COUNTIFS(B4:B31,"Blanes",I4:I31,"&gt;1")</f>
        <v>1</v>
      </c>
      <c r="D60" s="58">
        <f t="shared" si="3"/>
        <v>3.5714285714285712E-2</v>
      </c>
      <c r="E60" s="64"/>
      <c r="F60" s="75" t="s">
        <v>393</v>
      </c>
      <c r="G60" s="45">
        <f>COUNTIFS(B4:B31,"blanes",K4:K31,"&gt;1")</f>
        <v>1</v>
      </c>
      <c r="H60" s="58">
        <f t="shared" si="4"/>
        <v>3.5714285714285712E-2</v>
      </c>
      <c r="I60" s="61"/>
      <c r="J60" s="63" t="s">
        <v>403</v>
      </c>
      <c r="K60" s="45">
        <f>COUNTIFS(B4:B31,"olot",J4:J31,1)</f>
        <v>2</v>
      </c>
      <c r="L60" s="58">
        <f t="shared" si="5"/>
        <v>7.1428571428571425E-2</v>
      </c>
      <c r="M60" s="61"/>
      <c r="N60" s="61"/>
      <c r="O60" s="45">
        <f>SUM(O51:O59)</f>
        <v>28</v>
      </c>
      <c r="P60" s="60">
        <f t="shared" si="6"/>
        <v>1</v>
      </c>
      <c r="Q60" s="61"/>
      <c r="R60" s="61"/>
      <c r="S60" s="61"/>
      <c r="T60" s="61"/>
      <c r="U60" s="61"/>
      <c r="V60" s="61"/>
      <c r="W60" s="51" t="s">
        <v>222</v>
      </c>
      <c r="X60" s="45">
        <f>COUNTIFS(I4:I31,"&gt;1",K4:K31,5)</f>
        <v>3</v>
      </c>
      <c r="Y60" s="60">
        <f t="shared" si="7"/>
        <v>0.10714285714285714</v>
      </c>
      <c r="Z60" s="61"/>
      <c r="AA60" s="61"/>
      <c r="AB60" s="61"/>
      <c r="AC60" s="61"/>
      <c r="AD60" s="61"/>
      <c r="AF60" s="45">
        <f>SUM(AF51:AF59)</f>
        <v>27</v>
      </c>
      <c r="AG60" s="60">
        <f t="shared" si="16"/>
        <v>1</v>
      </c>
      <c r="AH60" s="61"/>
      <c r="AI60" s="51" t="s">
        <v>248</v>
      </c>
      <c r="AJ60" s="45">
        <f>COUNTIFS(K4:K31,7,M4:M31,1)</f>
        <v>0</v>
      </c>
      <c r="AK60" s="60">
        <f t="shared" si="9"/>
        <v>0</v>
      </c>
      <c r="AL60" s="61"/>
      <c r="AM60" s="51" t="s">
        <v>260</v>
      </c>
      <c r="AN60" s="45">
        <f>COUNTIFS(K4:K31,3,L4:L31,2)</f>
        <v>0</v>
      </c>
      <c r="AO60" s="60">
        <f t="shared" si="10"/>
        <v>0</v>
      </c>
      <c r="AP60" s="61"/>
      <c r="AQ60" s="51" t="s">
        <v>292</v>
      </c>
      <c r="AR60" s="45">
        <f>COUNTIFS(J4:J31,3,L4:L31,2)</f>
        <v>1</v>
      </c>
      <c r="AS60" s="60">
        <f t="shared" si="17"/>
        <v>3.5714285714285712E-2</v>
      </c>
      <c r="AT60" s="61"/>
      <c r="AU60" s="51" t="s">
        <v>305</v>
      </c>
      <c r="AV60" s="45">
        <f>COUNTIFS(K4:K31,3,N4:N31,3)</f>
        <v>0</v>
      </c>
      <c r="AW60" s="60">
        <f t="shared" si="12"/>
        <v>0</v>
      </c>
      <c r="AX60" s="61"/>
      <c r="AY60" s="100" t="s">
        <v>439</v>
      </c>
      <c r="AZ60" s="45">
        <f>COUNTIFS(L4:L31,4,N4:N31,1)</f>
        <v>1</v>
      </c>
      <c r="BA60" s="60">
        <f t="shared" si="13"/>
        <v>3.5714285714285712E-2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</row>
    <row r="61" spans="1:108" ht="68.099999999999994" customHeight="1" x14ac:dyDescent="0.2">
      <c r="A61" s="64"/>
      <c r="B61" s="63" t="s">
        <v>382</v>
      </c>
      <c r="C61" s="45">
        <f>COUNTIFS(B4:B31,"Lloret",I4:I31,1)</f>
        <v>0</v>
      </c>
      <c r="D61" s="58">
        <f t="shared" si="3"/>
        <v>0</v>
      </c>
      <c r="E61" s="64"/>
      <c r="F61" s="75" t="s">
        <v>394</v>
      </c>
      <c r="G61" s="45">
        <f>COUNTIFS(B4:B31,"lloret",K4:K31,1)</f>
        <v>0</v>
      </c>
      <c r="H61" s="58">
        <f t="shared" si="4"/>
        <v>0</v>
      </c>
      <c r="I61" s="61"/>
      <c r="J61" s="63" t="s">
        <v>404</v>
      </c>
      <c r="K61" s="45">
        <f>COUNTIFS(B4:B31,"olot",J4:J31,2)</f>
        <v>1</v>
      </c>
      <c r="L61" s="58">
        <f t="shared" si="5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51" t="s">
        <v>246</v>
      </c>
      <c r="X61" s="45">
        <f>COUNTIFS(I4:I31,1,K4:K31,7)</f>
        <v>2</v>
      </c>
      <c r="Y61" s="60">
        <f t="shared" si="7"/>
        <v>7.1428571428571425E-2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51" t="s">
        <v>249</v>
      </c>
      <c r="AJ61" s="45">
        <f>COUNTIFS(K4:K31,7,M4:M31,2)</f>
        <v>2</v>
      </c>
      <c r="AK61" s="60">
        <f t="shared" si="9"/>
        <v>7.1428571428571425E-2</v>
      </c>
      <c r="AL61" s="61"/>
      <c r="AM61" s="51" t="s">
        <v>261</v>
      </c>
      <c r="AN61" s="59">
        <f>COUNTIFS(K4:K31,3,L4:L31,3)</f>
        <v>1</v>
      </c>
      <c r="AO61" s="60">
        <f t="shared" si="10"/>
        <v>4.3478260869565216E-2</v>
      </c>
      <c r="AP61" s="61"/>
      <c r="AQ61" s="51" t="s">
        <v>293</v>
      </c>
      <c r="AR61" s="45">
        <f>COUNTIFS(J4:J31,3,L4:L31,3)</f>
        <v>8</v>
      </c>
      <c r="AS61" s="60">
        <f t="shared" si="17"/>
        <v>0.2857142857142857</v>
      </c>
      <c r="AT61" s="61"/>
      <c r="AU61" s="51" t="s">
        <v>262</v>
      </c>
      <c r="AV61" s="59">
        <f>COUNTIFS(K4:K31,5,N4:N31,1)</f>
        <v>2</v>
      </c>
      <c r="AW61" s="60">
        <f t="shared" si="12"/>
        <v>8.6956521739130432E-2</v>
      </c>
      <c r="AX61" s="61"/>
      <c r="AY61" s="100" t="s">
        <v>440</v>
      </c>
      <c r="AZ61" s="45">
        <f>COUNTIFS(L4:L31,4,N4:N31,2)</f>
        <v>5</v>
      </c>
      <c r="BA61" s="60">
        <f t="shared" si="13"/>
        <v>0.17857142857142858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</row>
    <row r="62" spans="1:108" ht="68.099999999999994" customHeight="1" x14ac:dyDescent="0.2">
      <c r="A62" s="64"/>
      <c r="B62" s="63" t="s">
        <v>383</v>
      </c>
      <c r="C62" s="45">
        <f>COUNTIFS(B4:B31,"Lloret",I4:I31,"&gt;1")</f>
        <v>2</v>
      </c>
      <c r="D62" s="58">
        <f t="shared" si="3"/>
        <v>7.1428571428571425E-2</v>
      </c>
      <c r="E62" s="64"/>
      <c r="F62" s="75" t="s">
        <v>395</v>
      </c>
      <c r="G62" s="45">
        <f>COUNTIFS(B4:B31,"lloret",K4:K31,"&gt;1")</f>
        <v>2</v>
      </c>
      <c r="H62" s="58">
        <f t="shared" si="4"/>
        <v>7.1428571428571425E-2</v>
      </c>
      <c r="I62" s="61"/>
      <c r="J62" s="63" t="s">
        <v>391</v>
      </c>
      <c r="K62" s="45">
        <f>COUNTIFS(B4:B31,"olot",J4:J31,3)</f>
        <v>2</v>
      </c>
      <c r="L62" s="58">
        <f t="shared" si="5"/>
        <v>7.1428571428571425E-2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51" t="s">
        <v>247</v>
      </c>
      <c r="X62" s="45">
        <f>COUNTIFS(I4:I31,"&gt;1",K4:K31,7)</f>
        <v>0</v>
      </c>
      <c r="Y62" s="60">
        <f t="shared" si="7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51" t="s">
        <v>273</v>
      </c>
      <c r="AJ62" s="45">
        <f>COUNTIFS(K4:K31,7,M4:M31,3)</f>
        <v>0</v>
      </c>
      <c r="AK62" s="60">
        <f t="shared" si="9"/>
        <v>0</v>
      </c>
      <c r="AL62" s="61"/>
      <c r="AM62" s="51" t="s">
        <v>278</v>
      </c>
      <c r="AN62" s="59">
        <f>COUNTIFS(K4:K31,3,L4:L31,4)</f>
        <v>1</v>
      </c>
      <c r="AO62" s="60">
        <f t="shared" si="10"/>
        <v>4.3478260869565216E-2</v>
      </c>
      <c r="AP62" s="61"/>
      <c r="AQ62" s="51" t="s">
        <v>294</v>
      </c>
      <c r="AR62" s="45">
        <f>COUNTIFS(J4:J31,3,L4:L31,4)</f>
        <v>3</v>
      </c>
      <c r="AS62" s="60">
        <f t="shared" si="17"/>
        <v>0.10714285714285714</v>
      </c>
      <c r="AT62" s="61"/>
      <c r="AU62" s="51" t="s">
        <v>307</v>
      </c>
      <c r="AV62" s="59">
        <f>COUNTIFS(K4:K31,5,N4:N31,2)</f>
        <v>2</v>
      </c>
      <c r="AW62" s="60">
        <f t="shared" si="12"/>
        <v>8.6956521739130432E-2</v>
      </c>
      <c r="AX62" s="61"/>
      <c r="AY62" s="100" t="s">
        <v>440</v>
      </c>
      <c r="AZ62" s="45">
        <f>COUNTIFS(L4:L31,4,N4:N31,3)</f>
        <v>0</v>
      </c>
      <c r="BA62" s="60">
        <f t="shared" si="13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</row>
    <row r="63" spans="1:108" ht="68.099999999999994" customHeight="1" x14ac:dyDescent="0.2">
      <c r="A63" s="64"/>
      <c r="B63" s="61"/>
      <c r="C63" s="45">
        <f>SUM(C51:C62)</f>
        <v>28</v>
      </c>
      <c r="D63" s="58">
        <f t="shared" si="3"/>
        <v>1</v>
      </c>
      <c r="E63" s="64"/>
      <c r="F63" s="61"/>
      <c r="G63" s="45">
        <f>SUM(G51:G62)</f>
        <v>28</v>
      </c>
      <c r="H63" s="58">
        <f t="shared" si="4"/>
        <v>1</v>
      </c>
      <c r="I63" s="61"/>
      <c r="J63" s="63" t="s">
        <v>405</v>
      </c>
      <c r="K63" s="45">
        <f>COUNTIFS(B4:B31,"blanes",J4:J31,1)</f>
        <v>1</v>
      </c>
      <c r="L63" s="58">
        <f t="shared" si="5"/>
        <v>3.5714285714285712E-2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51" t="s">
        <v>265</v>
      </c>
      <c r="X63" s="45">
        <f>COUNTIFS(I4:I31,1,K4:K31,8)</f>
        <v>2</v>
      </c>
      <c r="Y63" s="60">
        <f t="shared" si="7"/>
        <v>7.1428571428571425E-2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51" t="s">
        <v>275</v>
      </c>
      <c r="AJ63" s="45">
        <f>COUNTIFS(K4:K31,8,M4:M31,1)</f>
        <v>0</v>
      </c>
      <c r="AK63" s="60">
        <f t="shared" si="9"/>
        <v>0</v>
      </c>
      <c r="AL63" s="61"/>
      <c r="AM63" s="51" t="s">
        <v>262</v>
      </c>
      <c r="AN63" s="45">
        <f>COUNTIFS(K4:K31,5,L4:L31,1)</f>
        <v>1</v>
      </c>
      <c r="AO63" s="60">
        <f t="shared" si="10"/>
        <v>4.3478260869565216E-2</v>
      </c>
      <c r="AP63" s="61"/>
      <c r="AQ63" s="61"/>
      <c r="AR63" s="45">
        <f>SUM(AR51:AR62)</f>
        <v>28</v>
      </c>
      <c r="AS63" s="60">
        <f t="shared" si="17"/>
        <v>1</v>
      </c>
      <c r="AT63" s="61"/>
      <c r="AU63" s="51" t="s">
        <v>306</v>
      </c>
      <c r="AV63" s="45">
        <f>COUNTIFS(K4:K31,5,N4:N31,3)</f>
        <v>1</v>
      </c>
      <c r="AW63" s="60">
        <f t="shared" si="12"/>
        <v>4.3478260869565216E-2</v>
      </c>
      <c r="AX63" s="61"/>
      <c r="AY63" s="98"/>
      <c r="AZ63" s="45">
        <f>SUM(AZ51:AZ62)</f>
        <v>28</v>
      </c>
      <c r="BA63" s="60">
        <f t="shared" si="13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</row>
    <row r="64" spans="1:108" ht="68.099999999999994" customHeight="1" x14ac:dyDescent="0.2">
      <c r="A64" s="64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5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51" t="s">
        <v>266</v>
      </c>
      <c r="X64" s="45">
        <f>COUNTIFS(I4:I31,"&gt;1",K4:K31,8)</f>
        <v>2</v>
      </c>
      <c r="Y64" s="60">
        <f t="shared" si="7"/>
        <v>7.1428571428571425E-2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51" t="s">
        <v>274</v>
      </c>
      <c r="AJ64" s="45">
        <f>COUNTIFS(K4:K31,8,M4:M31,2)</f>
        <v>1</v>
      </c>
      <c r="AK64" s="60">
        <f t="shared" si="9"/>
        <v>3.5714285714285712E-2</v>
      </c>
      <c r="AL64" s="61"/>
      <c r="AM64" s="51" t="s">
        <v>263</v>
      </c>
      <c r="AN64" s="45">
        <f>COUNTIFS(K4:K31,5,L4:L31,2)</f>
        <v>1</v>
      </c>
      <c r="AO64" s="60">
        <f t="shared" si="10"/>
        <v>4.3478260869565216E-2</v>
      </c>
      <c r="AP64" s="61"/>
      <c r="AQ64" s="61"/>
      <c r="AR64" s="70" t="s">
        <v>141</v>
      </c>
      <c r="AS64" s="70" t="s">
        <v>140</v>
      </c>
      <c r="AT64" s="61"/>
      <c r="AU64" s="51" t="s">
        <v>308</v>
      </c>
      <c r="AV64" s="45">
        <f>COUNTIFS(K4:K31,7,N4:N31,1)</f>
        <v>0</v>
      </c>
      <c r="AW64" s="60">
        <f t="shared" si="12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</row>
    <row r="65" spans="1:108" ht="68.099999999999994" customHeight="1" x14ac:dyDescent="0.2">
      <c r="A65" s="64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5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51" t="s">
        <v>162</v>
      </c>
      <c r="X65" s="59">
        <f>COUNTIF(K4:K31,9)+COUNTIF(K4:K31,6)+COUNTIF(K4:K31,10)</f>
        <v>2</v>
      </c>
      <c r="Y65" s="60">
        <f t="shared" si="7"/>
        <v>7.1428571428571425E-2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51" t="s">
        <v>273</v>
      </c>
      <c r="AJ65" s="45">
        <f>COUNTIFS(K3:K30,8,M3:M30,3)</f>
        <v>2</v>
      </c>
      <c r="AK65" s="60">
        <f t="shared" si="9"/>
        <v>7.1428571428571425E-2</v>
      </c>
      <c r="AL65" s="61"/>
      <c r="AM65" s="51" t="s">
        <v>264</v>
      </c>
      <c r="AN65" s="45">
        <f>COUNTIFS(K4:K31,5,L4:L31,3)</f>
        <v>1</v>
      </c>
      <c r="AO65" s="60">
        <f t="shared" si="10"/>
        <v>4.3478260869565216E-2</v>
      </c>
      <c r="AP65" s="61"/>
      <c r="AQ65" s="61"/>
      <c r="AR65" s="61"/>
      <c r="AS65" s="61"/>
      <c r="AT65" s="61"/>
      <c r="AU65" s="51" t="s">
        <v>309</v>
      </c>
      <c r="AV65" s="45">
        <f>COUNTIFS(K4:K31,7,N4:N31,2)</f>
        <v>1</v>
      </c>
      <c r="AW65" s="60">
        <f t="shared" si="12"/>
        <v>4.3478260869565216E-2</v>
      </c>
      <c r="AX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</row>
    <row r="66" spans="1:108" ht="68.099999999999994" customHeight="1" x14ac:dyDescent="0.2">
      <c r="A66" s="64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5"/>
        <v>7.1428571428571425E-2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7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51" t="s">
        <v>438</v>
      </c>
      <c r="AJ66" s="45">
        <f>COUNTIF(K4:K31,4)+COUNTIF(K4:K31,5)+COUNTIF(K4:K31,6)+COUNTIF(K4:K31,9)+COUNTIF(K4:K31,10)+COUNTIF(M4:M31,4)</f>
        <v>11</v>
      </c>
      <c r="AK66" s="60">
        <f t="shared" si="9"/>
        <v>0.39285714285714285</v>
      </c>
      <c r="AL66" s="61"/>
      <c r="AM66" s="51" t="s">
        <v>279</v>
      </c>
      <c r="AN66" s="45">
        <f>COUNTIFS(K4:K31,5,L4:L31,4)</f>
        <v>2</v>
      </c>
      <c r="AO66" s="60">
        <f t="shared" si="10"/>
        <v>8.6956521739130432E-2</v>
      </c>
      <c r="AP66" s="61"/>
      <c r="AQ66" s="61"/>
      <c r="AR66" s="61"/>
      <c r="AS66" s="61"/>
      <c r="AT66" s="61"/>
      <c r="AU66" s="51" t="s">
        <v>310</v>
      </c>
      <c r="AV66" s="45">
        <f>COUNTIFS(K4:K31,7,N4:N31,3)</f>
        <v>1</v>
      </c>
      <c r="AW66" s="60">
        <f t="shared" si="12"/>
        <v>4.3478260869565216E-2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</row>
    <row r="67" spans="1:108" ht="68.099999999999994" customHeight="1" x14ac:dyDescent="0.2">
      <c r="A67" s="64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5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9"/>
        <v>1</v>
      </c>
      <c r="AL67" s="61"/>
      <c r="AM67" s="51" t="s">
        <v>267</v>
      </c>
      <c r="AN67" s="45">
        <f>COUNTIFS(K4:K31,7,L4:L31,1)</f>
        <v>0</v>
      </c>
      <c r="AO67" s="60">
        <f t="shared" si="10"/>
        <v>0</v>
      </c>
      <c r="AP67" s="61"/>
      <c r="AQ67" s="61"/>
      <c r="AR67" s="61"/>
      <c r="AS67" s="61"/>
      <c r="AT67" s="61"/>
      <c r="AU67" s="51" t="s">
        <v>311</v>
      </c>
      <c r="AV67" s="45">
        <f>COUNTIFS(K4:K31,8,N4:N31,1)</f>
        <v>0</v>
      </c>
      <c r="AW67" s="60">
        <f t="shared" si="12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</row>
    <row r="68" spans="1:108" ht="68.099999999999994" customHeight="1" x14ac:dyDescent="0.2">
      <c r="A68" s="64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5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51" t="s">
        <v>268</v>
      </c>
      <c r="AN68" s="45">
        <f>COUNTIFS(K4:K31,7,L4:L31,2)</f>
        <v>0</v>
      </c>
      <c r="AO68" s="60">
        <f t="shared" si="10"/>
        <v>0</v>
      </c>
      <c r="AP68" s="61"/>
      <c r="AQ68" s="61"/>
      <c r="AR68" s="61"/>
      <c r="AS68" s="61"/>
      <c r="AT68" s="61"/>
      <c r="AU68" s="51" t="s">
        <v>312</v>
      </c>
      <c r="AV68" s="45">
        <f>COUNTIFS(K4:K31,8,N4:N31,2)</f>
        <v>2</v>
      </c>
      <c r="AW68" s="60">
        <f t="shared" si="12"/>
        <v>8.6956521739130432E-2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</row>
    <row r="69" spans="1:108" ht="68.099999999999994" customHeight="1" x14ac:dyDescent="0.2">
      <c r="A69" s="64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5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51" t="s">
        <v>269</v>
      </c>
      <c r="AN69" s="45">
        <f>COUNTIFS(K4:K31,7,L4:L31,3)</f>
        <v>2</v>
      </c>
      <c r="AO69" s="60">
        <f t="shared" si="10"/>
        <v>8.6956521739130432E-2</v>
      </c>
      <c r="AP69" s="61"/>
      <c r="AQ69" s="61"/>
      <c r="AR69" s="61"/>
      <c r="AS69" s="61"/>
      <c r="AT69" s="61"/>
      <c r="AU69" s="51" t="s">
        <v>313</v>
      </c>
      <c r="AV69" s="45">
        <f>COUNTIFS(K4:K31,8,N4:N31,3)</f>
        <v>2</v>
      </c>
      <c r="AW69" s="60">
        <f t="shared" si="12"/>
        <v>8.6956521739130432E-2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</row>
    <row r="70" spans="1:108" ht="68.099999999999994" customHeight="1" x14ac:dyDescent="0.2">
      <c r="A70" s="64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51" t="s">
        <v>280</v>
      </c>
      <c r="AN70" s="45">
        <f>COUNTIFS(K4:K31,7,L4:L31,4)</f>
        <v>0</v>
      </c>
      <c r="AO70" s="60">
        <f t="shared" si="10"/>
        <v>0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2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</row>
    <row r="71" spans="1:108" ht="68.099999999999994" customHeight="1" x14ac:dyDescent="0.2">
      <c r="A71" s="64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51" t="s">
        <v>270</v>
      </c>
      <c r="AN71" s="45">
        <f>COUNTIFS(K4:K31,8,L4:L31,1)</f>
        <v>0</v>
      </c>
      <c r="AO71" s="60">
        <f t="shared" si="10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</row>
    <row r="72" spans="1:108" ht="68.099999999999994" customHeight="1" x14ac:dyDescent="0.2">
      <c r="A72" s="64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51" t="s">
        <v>271</v>
      </c>
      <c r="AN72" s="45">
        <f>COUNTIFS(K4:K31,8,L4:L31,2)</f>
        <v>1</v>
      </c>
      <c r="AO72" s="60">
        <f t="shared" si="10"/>
        <v>4.3478260869565216E-2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</row>
    <row r="73" spans="1:108" ht="68.099999999999994" customHeight="1" x14ac:dyDescent="0.2">
      <c r="A73" s="64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51" t="s">
        <v>272</v>
      </c>
      <c r="AN73" s="45">
        <f>COUNTIFS(K4:K31,8,L4:L31,3)</f>
        <v>3</v>
      </c>
      <c r="AO73" s="60">
        <f t="shared" si="10"/>
        <v>0.13043478260869565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</row>
    <row r="74" spans="1:108" ht="68.099999999999994" customHeight="1" x14ac:dyDescent="0.2">
      <c r="A74" s="64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51" t="s">
        <v>281</v>
      </c>
      <c r="AN74" s="30">
        <f>COUNTIFS(K4:K31,8,L4:L31,4)</f>
        <v>0</v>
      </c>
      <c r="AO74" s="60">
        <f t="shared" si="10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</row>
    <row r="75" spans="1:108" ht="68.099999999999994" customHeight="1" x14ac:dyDescent="0.2">
      <c r="A75" s="64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0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</row>
    <row r="76" spans="1:108" ht="68.099999999999994" customHeight="1" x14ac:dyDescent="0.2">
      <c r="A76" s="64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</row>
    <row r="77" spans="1:108" ht="68.099999999999994" customHeight="1" x14ac:dyDescent="0.2">
      <c r="A77" s="64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</row>
    <row r="78" spans="1:108" ht="68.099999999999994" customHeight="1" x14ac:dyDescent="0.2">
      <c r="A78" s="72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61"/>
    </row>
    <row r="79" spans="1:108" ht="68.099999999999994" customHeight="1" x14ac:dyDescent="0.2">
      <c r="A79" s="64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U79" s="64"/>
      <c r="BV79" s="61"/>
      <c r="CH79" s="61"/>
      <c r="CI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</row>
    <row r="80" spans="1:108" ht="68.099999999999994" customHeight="1" x14ac:dyDescent="0.2">
      <c r="A80" s="64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  <c r="DD80" s="61"/>
    </row>
    <row r="81" spans="1:108" ht="68.099999999999994" customHeight="1" x14ac:dyDescent="0.2">
      <c r="A81" s="64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</row>
    <row r="82" spans="1:108" ht="68.099999999999994" customHeight="1" x14ac:dyDescent="0.2">
      <c r="A82" s="64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  <c r="DD82" s="61"/>
    </row>
    <row r="83" spans="1:108" ht="68.099999999999994" customHeight="1" x14ac:dyDescent="0.2">
      <c r="A83" s="64"/>
      <c r="B83" s="55" t="s">
        <v>181</v>
      </c>
      <c r="C83" s="57">
        <f>COUNTIF(Q4:Q31,1)</f>
        <v>13</v>
      </c>
      <c r="D83" s="58">
        <f t="shared" ref="D83:D89" si="18">C83/C$89</f>
        <v>0.4642857142857143</v>
      </c>
      <c r="E83" s="64"/>
      <c r="F83" s="55" t="s">
        <v>186</v>
      </c>
      <c r="G83" s="57">
        <f>COUNTIF(R4:R31,1)</f>
        <v>23</v>
      </c>
      <c r="H83" s="58">
        <f>G83/C$89</f>
        <v>0.8214285714285714</v>
      </c>
      <c r="I83" s="61"/>
      <c r="J83" s="55" t="s">
        <v>339</v>
      </c>
      <c r="K83" s="57">
        <f>COUNTIFS(Q4:Q31,1,R4:R31,1)</f>
        <v>12</v>
      </c>
      <c r="L83" s="58">
        <f t="shared" ref="L83:L101" si="19">K83/K$101</f>
        <v>0.42857142857142855</v>
      </c>
      <c r="M83" s="61"/>
      <c r="N83" s="55" t="s">
        <v>357</v>
      </c>
      <c r="O83" s="57">
        <f>COUNTIFS(Q4:Q31,1,U4:U31,1)</f>
        <v>3</v>
      </c>
      <c r="P83" s="58">
        <f t="shared" ref="P83:P95" si="20">O83/O$95</f>
        <v>0.10714285714285714</v>
      </c>
      <c r="Q83" s="61"/>
      <c r="R83" s="55" t="s">
        <v>411</v>
      </c>
      <c r="S83" s="57">
        <f>COUNTIFS(Q4:Q31,1,T4:T31,1)</f>
        <v>2</v>
      </c>
      <c r="T83" s="58">
        <f t="shared" ref="T83:T95" si="21">S83/S$95</f>
        <v>7.1428571428571425E-2</v>
      </c>
      <c r="U83" s="61"/>
      <c r="V83" s="47" t="s">
        <v>181</v>
      </c>
      <c r="W83" s="57">
        <f>COUNTIF(X4:X31,1)</f>
        <v>2</v>
      </c>
      <c r="X83" s="58">
        <f t="shared" ref="X83:X89" si="22">W83/W$89</f>
        <v>0.15384615384615385</v>
      </c>
      <c r="Y83" s="61"/>
      <c r="Z83" s="55" t="s">
        <v>186</v>
      </c>
      <c r="AA83" s="57">
        <f>COUNTIF(Y4:Y31,1)</f>
        <v>13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2</v>
      </c>
      <c r="AG83" s="58">
        <f t="shared" ref="AG83:AG101" si="23">AF83/AF$101</f>
        <v>0.15384615384615385</v>
      </c>
      <c r="AH83" s="61"/>
      <c r="AI83" s="55" t="s">
        <v>357</v>
      </c>
      <c r="AJ83" s="57">
        <f>COUNTIFS(X4:X31,1,AB4:AB31,1)</f>
        <v>0</v>
      </c>
      <c r="AK83" s="58">
        <f t="shared" ref="AK83:AK95" si="24">AJ83/AJ$95</f>
        <v>0</v>
      </c>
      <c r="AL83" s="61"/>
      <c r="AM83" s="55" t="s">
        <v>411</v>
      </c>
      <c r="AN83" s="57">
        <f>COUNTIFS(X4:X31,1,AA4:AA31,1)</f>
        <v>1</v>
      </c>
      <c r="AO83" s="58">
        <f t="shared" ref="AO83:AO95" si="25">AN83/AN$95</f>
        <v>7.6923076923076927E-2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6">AS83/AS$89</f>
        <v>0.16666666666666666</v>
      </c>
      <c r="AU83" s="61"/>
      <c r="AV83" s="47" t="s">
        <v>186</v>
      </c>
      <c r="AW83" s="57">
        <f>COUNTIF(AF4:AF31,1)</f>
        <v>6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7">BB83/BB$101</f>
        <v>0.16666666666666666</v>
      </c>
      <c r="BD83" s="61"/>
      <c r="BE83" s="55" t="s">
        <v>357</v>
      </c>
      <c r="BF83" s="57">
        <f>COUNTIFS(AE4:AE31,1,AI4:AI31,1)</f>
        <v>0</v>
      </c>
      <c r="BG83" s="58">
        <f t="shared" ref="BG83:BG95" si="28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29">BJ83/BJ$95</f>
        <v>0.16666666666666666</v>
      </c>
      <c r="BL83" s="61"/>
      <c r="BM83" s="61"/>
      <c r="BN83" s="47" t="s">
        <v>181</v>
      </c>
      <c r="BO83" s="57">
        <f>COUNTIF(AL4:AL31,1)</f>
        <v>1</v>
      </c>
      <c r="BP83" s="58">
        <f t="shared" ref="BP83:BP89" si="30">BO83/BO$89</f>
        <v>0.33333333333333331</v>
      </c>
      <c r="BQ83" s="61"/>
      <c r="BR83" s="47" t="s">
        <v>186</v>
      </c>
      <c r="BS83" s="57">
        <f>COUNTIF(AM4:AM31,1)</f>
        <v>3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1</v>
      </c>
      <c r="BY83" s="58">
        <f t="shared" ref="BY83:BY101" si="31">BX83/BX$101</f>
        <v>0.33333333333333331</v>
      </c>
      <c r="BZ83" s="61"/>
      <c r="CA83" s="55" t="s">
        <v>357</v>
      </c>
      <c r="CB83" s="57">
        <f>COUNTIFS(AL4:AL31,1,AP4:AP31,1)</f>
        <v>0</v>
      </c>
      <c r="CC83" s="58">
        <f t="shared" ref="CC83:CC95" si="32">CB83/CB$95</f>
        <v>0</v>
      </c>
      <c r="CD83" s="61"/>
      <c r="CE83" s="55" t="s">
        <v>411</v>
      </c>
      <c r="CF83" s="57">
        <f>COUNTIFS(AL4:AL31,1,AO4:AO31,1)</f>
        <v>1</v>
      </c>
      <c r="CG83" s="58">
        <f t="shared" ref="CG83:CG95" si="33">CF83/CF$95</f>
        <v>0.33333333333333331</v>
      </c>
      <c r="CH83" s="61"/>
      <c r="CI83" s="61"/>
      <c r="CJ83" s="55" t="s">
        <v>181</v>
      </c>
      <c r="CK83" s="57">
        <f>COUNTIF(AS4:AS31,1)</f>
        <v>1</v>
      </c>
      <c r="CL83" s="58">
        <f t="shared" ref="CL83:CL89" si="34">CK83/CK$89</f>
        <v>0.5</v>
      </c>
      <c r="CM83" s="61"/>
      <c r="CN83" s="55" t="s">
        <v>186</v>
      </c>
      <c r="CO83" s="57">
        <f>COUNTIF(AT4:AT31,1)</f>
        <v>2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0</v>
      </c>
      <c r="CU83" s="58">
        <f t="shared" ref="CU83:CU101" si="35">CT83/CT$101</f>
        <v>0</v>
      </c>
      <c r="CV83" s="61"/>
      <c r="CW83" s="55" t="s">
        <v>357</v>
      </c>
      <c r="CX83" s="57">
        <f>COUNTIFS(AT4:AT31,1,AX4:AX31,1)</f>
        <v>0</v>
      </c>
      <c r="CY83" s="58">
        <f t="shared" ref="CY83:CY95" si="36">CX83/CX$95</f>
        <v>0</v>
      </c>
      <c r="CZ83" s="61"/>
      <c r="DA83" s="55" t="s">
        <v>411</v>
      </c>
      <c r="DB83" s="57">
        <f>COUNTIFS(AT4:AT31,1,AW4:AW31,1)</f>
        <v>0</v>
      </c>
      <c r="DC83" s="58">
        <f t="shared" ref="DC83:DC95" si="37">DB83/DB$95</f>
        <v>0</v>
      </c>
      <c r="DD83" s="61"/>
    </row>
    <row r="84" spans="1:108" ht="68.099999999999994" customHeight="1" x14ac:dyDescent="0.2">
      <c r="A84" s="64"/>
      <c r="B84" s="46" t="s">
        <v>182</v>
      </c>
      <c r="C84" s="57">
        <f>COUNTIF(Q4:Q31,2)</f>
        <v>4</v>
      </c>
      <c r="D84" s="58">
        <f t="shared" si="18"/>
        <v>0.14285714285714285</v>
      </c>
      <c r="E84" s="64"/>
      <c r="F84" s="46" t="s">
        <v>187</v>
      </c>
      <c r="G84" s="57">
        <f>COUNTIF(R4:R31,2)</f>
        <v>3</v>
      </c>
      <c r="H84" s="58">
        <f>G84/C$89</f>
        <v>0.10714285714285714</v>
      </c>
      <c r="I84" s="61"/>
      <c r="J84" s="55" t="s">
        <v>340</v>
      </c>
      <c r="K84" s="57">
        <f>COUNTIFS(Q4:Q31,1,R4:R31,2)</f>
        <v>0</v>
      </c>
      <c r="L84" s="58">
        <f t="shared" si="19"/>
        <v>0</v>
      </c>
      <c r="M84" s="61"/>
      <c r="N84" s="55" t="s">
        <v>359</v>
      </c>
      <c r="O84" s="57">
        <f>COUNTIFS(Q4:Q31,1,U4:U31,2)</f>
        <v>10</v>
      </c>
      <c r="P84" s="58">
        <f t="shared" si="20"/>
        <v>0.35714285714285715</v>
      </c>
      <c r="Q84" s="61"/>
      <c r="R84" s="55" t="s">
        <v>412</v>
      </c>
      <c r="S84" s="57">
        <f>COUNTIFS(Q4:Q31,1,T4:T31,"&gt;1")</f>
        <v>11</v>
      </c>
      <c r="T84" s="58">
        <f t="shared" si="21"/>
        <v>0.39285714285714285</v>
      </c>
      <c r="U84" s="61"/>
      <c r="V84" s="46" t="s">
        <v>182</v>
      </c>
      <c r="W84" s="57">
        <f>COUNTIF(X4:X31,2)</f>
        <v>7</v>
      </c>
      <c r="X84" s="58">
        <f t="shared" si="22"/>
        <v>0.53846153846153844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3"/>
        <v>0</v>
      </c>
      <c r="AH84" s="61"/>
      <c r="AI84" s="55" t="s">
        <v>359</v>
      </c>
      <c r="AJ84" s="57">
        <f>COUNTIFS(X4:X31,1,AB4:AB31,2)</f>
        <v>2</v>
      </c>
      <c r="AK84" s="58">
        <f t="shared" si="24"/>
        <v>0.15384615384615385</v>
      </c>
      <c r="AL84" s="61"/>
      <c r="AM84" s="55" t="s">
        <v>412</v>
      </c>
      <c r="AN84" s="57">
        <f>COUNTIFS(X4:X31,1,AA4:AA31,"&gt;1")</f>
        <v>1</v>
      </c>
      <c r="AO84" s="58">
        <f t="shared" si="25"/>
        <v>7.6923076923076927E-2</v>
      </c>
      <c r="AP84" s="61"/>
      <c r="AQ84" s="61"/>
      <c r="AR84" s="46" t="s">
        <v>182</v>
      </c>
      <c r="AS84" s="57">
        <f>COUNTIF(AE4:AE31,2)</f>
        <v>3</v>
      </c>
      <c r="AT84" s="58">
        <f t="shared" si="26"/>
        <v>0.5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7"/>
        <v>0</v>
      </c>
      <c r="BD84" s="61"/>
      <c r="BE84" s="55" t="s">
        <v>359</v>
      </c>
      <c r="BF84" s="57">
        <f>COUNTIFS(AE4:AE31,1,AI4:AI31,2)</f>
        <v>1</v>
      </c>
      <c r="BG84" s="58">
        <f t="shared" si="28"/>
        <v>0.16666666666666666</v>
      </c>
      <c r="BH84" s="61"/>
      <c r="BI84" s="55" t="s">
        <v>412</v>
      </c>
      <c r="BJ84" s="57">
        <f>COUNTIFS(AE4:AE31,1,AH4:AH31,"&gt;1")</f>
        <v>0</v>
      </c>
      <c r="BK84" s="58">
        <f t="shared" si="29"/>
        <v>0</v>
      </c>
      <c r="BL84" s="61"/>
      <c r="BM84" s="61"/>
      <c r="BN84" s="46" t="s">
        <v>182</v>
      </c>
      <c r="BO84" s="57">
        <f>COUNTIF(AL4:AL31,2)</f>
        <v>2</v>
      </c>
      <c r="BP84" s="58">
        <f t="shared" si="30"/>
        <v>0.66666666666666663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1"/>
        <v>0</v>
      </c>
      <c r="BZ84" s="61"/>
      <c r="CA84" s="55" t="s">
        <v>359</v>
      </c>
      <c r="CB84" s="57">
        <f>COUNTIFS(AL4:AL31,1,AP4:AP31,2)</f>
        <v>1</v>
      </c>
      <c r="CC84" s="58">
        <f t="shared" si="32"/>
        <v>0.33333333333333331</v>
      </c>
      <c r="CD84" s="61"/>
      <c r="CE84" s="55" t="s">
        <v>412</v>
      </c>
      <c r="CF84" s="57">
        <f>COUNTIFS(AL4:AL31,1,AO4:AO31,"&gt;1")</f>
        <v>0</v>
      </c>
      <c r="CG84" s="58">
        <f t="shared" si="33"/>
        <v>0</v>
      </c>
      <c r="CH84" s="61"/>
      <c r="CI84" s="61"/>
      <c r="CJ84" s="46" t="s">
        <v>182</v>
      </c>
      <c r="CK84" s="57">
        <f>COUNTIF(AS4:AS31,2)</f>
        <v>1</v>
      </c>
      <c r="CL84" s="58">
        <f t="shared" si="34"/>
        <v>0.5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2</v>
      </c>
      <c r="CU84" s="58">
        <f t="shared" si="35"/>
        <v>1</v>
      </c>
      <c r="CV84" s="61"/>
      <c r="CW84" s="55" t="s">
        <v>359</v>
      </c>
      <c r="CX84" s="57">
        <v>2</v>
      </c>
      <c r="CY84" s="58">
        <f t="shared" si="36"/>
        <v>1</v>
      </c>
      <c r="CZ84" s="61"/>
      <c r="DA84" s="55" t="s">
        <v>412</v>
      </c>
      <c r="DB84" s="57">
        <f>COUNTIFS(AT4:AT31,1,AW4:AW31,"&gt;1")</f>
        <v>2</v>
      </c>
      <c r="DC84" s="58">
        <f t="shared" si="37"/>
        <v>1</v>
      </c>
      <c r="DD84" s="61"/>
    </row>
    <row r="85" spans="1:108" ht="68.099999999999994" customHeight="1" x14ac:dyDescent="0.2">
      <c r="A85" s="64"/>
      <c r="B85" s="50" t="s">
        <v>183</v>
      </c>
      <c r="C85" s="57">
        <f>COUNTIF(Q4:Q31,3)</f>
        <v>2</v>
      </c>
      <c r="D85" s="58">
        <f t="shared" si="18"/>
        <v>7.1428571428571425E-2</v>
      </c>
      <c r="E85" s="64"/>
      <c r="F85" s="46" t="s">
        <v>188</v>
      </c>
      <c r="G85" s="57">
        <f>COUNTIF(R4:R31,3)</f>
        <v>2</v>
      </c>
      <c r="H85" s="58">
        <f>G85/C$89</f>
        <v>7.1428571428571425E-2</v>
      </c>
      <c r="I85" s="61"/>
      <c r="J85" s="55" t="s">
        <v>341</v>
      </c>
      <c r="K85" s="57">
        <f>COUNTIFS(Q4:Q31,1,R4:R31,3)</f>
        <v>1</v>
      </c>
      <c r="L85" s="58">
        <f t="shared" si="19"/>
        <v>3.5714285714285712E-2</v>
      </c>
      <c r="M85" s="61"/>
      <c r="N85" s="50" t="s">
        <v>360</v>
      </c>
      <c r="O85" s="57">
        <f>COUNTIFS(Q4:Q31,2,U4:U31,1)</f>
        <v>1</v>
      </c>
      <c r="P85" s="58">
        <f t="shared" si="20"/>
        <v>3.5714285714285712E-2</v>
      </c>
      <c r="Q85" s="61"/>
      <c r="R85" s="50" t="s">
        <v>413</v>
      </c>
      <c r="S85" s="57">
        <f>COUNTIFS(Q4:Q31,2,T4:T31,1)</f>
        <v>3</v>
      </c>
      <c r="T85" s="58">
        <f t="shared" si="21"/>
        <v>0.10714285714285714</v>
      </c>
      <c r="U85" s="61"/>
      <c r="V85" s="46" t="s">
        <v>183</v>
      </c>
      <c r="W85" s="57">
        <f>COUNTIF(X4:X31,3)</f>
        <v>2</v>
      </c>
      <c r="X85" s="58">
        <f t="shared" si="22"/>
        <v>0.15384615384615385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3"/>
        <v>0</v>
      </c>
      <c r="AH85" s="61"/>
      <c r="AI85" s="50" t="s">
        <v>360</v>
      </c>
      <c r="AJ85" s="57">
        <f>COUNTIFS(X4:X31,2,AB4:AB31,1)</f>
        <v>0</v>
      </c>
      <c r="AK85" s="58">
        <f t="shared" si="24"/>
        <v>0</v>
      </c>
      <c r="AL85" s="61"/>
      <c r="AM85" s="50" t="s">
        <v>413</v>
      </c>
      <c r="AN85" s="57">
        <f>COUNTIFS(X4:X31,2,AA4:AA31,1)</f>
        <v>7</v>
      </c>
      <c r="AO85" s="58">
        <f t="shared" si="25"/>
        <v>0.53846153846153844</v>
      </c>
      <c r="AP85" s="61"/>
      <c r="AQ85" s="61"/>
      <c r="AR85" s="46" t="s">
        <v>183</v>
      </c>
      <c r="AS85" s="57">
        <f>COUNTIF(AE4:AE31,3)</f>
        <v>2</v>
      </c>
      <c r="AT85" s="58">
        <f t="shared" si="26"/>
        <v>0.33333333333333331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7"/>
        <v>0</v>
      </c>
      <c r="BD85" s="61"/>
      <c r="BE85" s="50" t="s">
        <v>360</v>
      </c>
      <c r="BF85" s="57">
        <f>COUNTIFS(AE4:AE31,2,AI4:AI31,1)</f>
        <v>1</v>
      </c>
      <c r="BG85" s="58">
        <f t="shared" si="28"/>
        <v>0.16666666666666666</v>
      </c>
      <c r="BH85" s="61"/>
      <c r="BI85" s="50" t="s">
        <v>413</v>
      </c>
      <c r="BJ85" s="57">
        <f>COUNTIFS(AE4:AE31,2,AH4:AH31,1)</f>
        <v>3</v>
      </c>
      <c r="BK85" s="58">
        <f t="shared" si="29"/>
        <v>0.5</v>
      </c>
      <c r="BL85" s="61"/>
      <c r="BM85" s="61"/>
      <c r="BN85" s="46" t="s">
        <v>183</v>
      </c>
      <c r="BO85" s="57">
        <f>COUNTIF(AL4:AL31,3)</f>
        <v>0</v>
      </c>
      <c r="BP85" s="58">
        <f t="shared" si="30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1"/>
        <v>0</v>
      </c>
      <c r="BZ85" s="61"/>
      <c r="CA85" s="50" t="s">
        <v>360</v>
      </c>
      <c r="CB85" s="57">
        <f>COUNTIFS(AL4:AL31,2,AP4:AP31,1)</f>
        <v>1</v>
      </c>
      <c r="CC85" s="58">
        <f t="shared" si="32"/>
        <v>0.33333333333333331</v>
      </c>
      <c r="CD85" s="61"/>
      <c r="CE85" s="50" t="s">
        <v>413</v>
      </c>
      <c r="CF85" s="57">
        <f>COUNTIFS(AL4:AL31,2,AO4:AO31,1)</f>
        <v>2</v>
      </c>
      <c r="CG85" s="58">
        <f t="shared" si="33"/>
        <v>0.66666666666666663</v>
      </c>
      <c r="CH85" s="61"/>
      <c r="CI85" s="61"/>
      <c r="CJ85" s="46" t="s">
        <v>183</v>
      </c>
      <c r="CK85" s="57">
        <f>COUNTIF(AS4:AS31,3)</f>
        <v>0</v>
      </c>
      <c r="CL85" s="58">
        <f t="shared" si="34"/>
        <v>0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5"/>
        <v>0</v>
      </c>
      <c r="CV85" s="61"/>
      <c r="CW85" s="50" t="s">
        <v>360</v>
      </c>
      <c r="CX85" s="57">
        <f>COUNTIFS(AT4:AT31,2,AX4:AX31,1)</f>
        <v>0</v>
      </c>
      <c r="CY85" s="58">
        <f t="shared" si="36"/>
        <v>0</v>
      </c>
      <c r="CZ85" s="61"/>
      <c r="DA85" s="50" t="s">
        <v>413</v>
      </c>
      <c r="DB85" s="57">
        <f>COUNTIFS(AT4:AT31,2,AW4:AW31,1)</f>
        <v>0</v>
      </c>
      <c r="DC85" s="58">
        <f t="shared" si="37"/>
        <v>0</v>
      </c>
      <c r="DD85" s="61"/>
    </row>
    <row r="86" spans="1:108" ht="68.099999999999994" customHeight="1" x14ac:dyDescent="0.2">
      <c r="A86" s="64"/>
      <c r="B86" s="50" t="s">
        <v>184</v>
      </c>
      <c r="C86" s="57">
        <f>COUNTIF(Q4:Q31,4)</f>
        <v>5</v>
      </c>
      <c r="D86" s="58">
        <f t="shared" si="18"/>
        <v>0.17857142857142858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4</v>
      </c>
      <c r="L86" s="58">
        <f t="shared" si="19"/>
        <v>0.14285714285714285</v>
      </c>
      <c r="M86" s="61"/>
      <c r="N86" s="50" t="s">
        <v>358</v>
      </c>
      <c r="O86" s="57">
        <f>COUNTIFS(Q4:Q31,2,U4:U31,2)</f>
        <v>3</v>
      </c>
      <c r="P86" s="58">
        <f t="shared" si="20"/>
        <v>0.10714285714285714</v>
      </c>
      <c r="Q86" s="61"/>
      <c r="R86" s="50" t="s">
        <v>414</v>
      </c>
      <c r="S86" s="57">
        <f>COUNTIFS(Q4:Q31,2,T4:T31,"&gt;1")</f>
        <v>1</v>
      </c>
      <c r="T86" s="58">
        <f t="shared" si="21"/>
        <v>3.5714285714285712E-2</v>
      </c>
      <c r="U86" s="61"/>
      <c r="V86" s="46" t="s">
        <v>184</v>
      </c>
      <c r="W86" s="57">
        <f>COUNTIF(X4:X31,4)</f>
        <v>1</v>
      </c>
      <c r="X86" s="58">
        <f t="shared" si="22"/>
        <v>7.6923076923076927E-2</v>
      </c>
      <c r="Y86" s="61"/>
      <c r="Z86" s="77"/>
      <c r="AA86" s="54">
        <f>SUM(AA83:AA85)</f>
        <v>13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7</v>
      </c>
      <c r="AG86" s="58">
        <f t="shared" si="23"/>
        <v>0.53846153846153844</v>
      </c>
      <c r="AH86" s="61"/>
      <c r="AI86" s="50" t="s">
        <v>358</v>
      </c>
      <c r="AJ86" s="57">
        <f>COUNTIFS(X4:X31,2,AB4:AB31,2)</f>
        <v>7</v>
      </c>
      <c r="AK86" s="58">
        <f t="shared" si="24"/>
        <v>0.53846153846153844</v>
      </c>
      <c r="AL86" s="61"/>
      <c r="AM86" s="50" t="s">
        <v>414</v>
      </c>
      <c r="AN86" s="57">
        <f>COUNTIFS(X4:X31,2,AA4:AA31,"&gt;1")</f>
        <v>0</v>
      </c>
      <c r="AO86" s="58">
        <f t="shared" si="25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6"/>
        <v>0</v>
      </c>
      <c r="AU86" s="61"/>
      <c r="AV86" s="77"/>
      <c r="AW86" s="54">
        <f>SUM(AW83:AW85)</f>
        <v>6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3</v>
      </c>
      <c r="BC86" s="58">
        <f t="shared" si="27"/>
        <v>0.5</v>
      </c>
      <c r="BD86" s="61"/>
      <c r="BE86" s="50" t="s">
        <v>358</v>
      </c>
      <c r="BF86" s="57">
        <f>COUNTIFS(AE4:AE31,2,AI4:AI31,2)</f>
        <v>2</v>
      </c>
      <c r="BG86" s="58">
        <f t="shared" si="28"/>
        <v>0.33333333333333331</v>
      </c>
      <c r="BH86" s="61"/>
      <c r="BI86" s="50" t="s">
        <v>414</v>
      </c>
      <c r="BJ86" s="57">
        <f>COUNTIFS(AE4:AE31,2,AH4:AH31,"&gt;1")</f>
        <v>0</v>
      </c>
      <c r="BK86" s="58">
        <f t="shared" si="29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0"/>
        <v>0</v>
      </c>
      <c r="BQ86" s="61"/>
      <c r="BR86" s="77"/>
      <c r="BS86" s="54">
        <f>SUM(BS83:BS85)</f>
        <v>3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2</v>
      </c>
      <c r="BY86" s="58">
        <f t="shared" si="31"/>
        <v>0.66666666666666663</v>
      </c>
      <c r="BZ86" s="61"/>
      <c r="CA86" s="50" t="s">
        <v>358</v>
      </c>
      <c r="CB86" s="57">
        <f>COUNTIFS(AL4:AL31,2,AP4:AP31,2)</f>
        <v>1</v>
      </c>
      <c r="CC86" s="58">
        <f t="shared" si="32"/>
        <v>0.33333333333333331</v>
      </c>
      <c r="CD86" s="61"/>
      <c r="CE86" s="50" t="s">
        <v>414</v>
      </c>
      <c r="CF86" s="57">
        <f>COUNTIFS(AL4:AL31,2,AO4:AO31,"&gt;1")</f>
        <v>0</v>
      </c>
      <c r="CG86" s="58">
        <f t="shared" si="33"/>
        <v>0</v>
      </c>
      <c r="CH86" s="61"/>
      <c r="CI86" s="61"/>
      <c r="CJ86" s="46" t="s">
        <v>184</v>
      </c>
      <c r="CK86" s="57">
        <f>COUNTIF(AS4:AS31,4)</f>
        <v>0</v>
      </c>
      <c r="CL86" s="58">
        <f t="shared" si="34"/>
        <v>0</v>
      </c>
      <c r="CM86" s="61"/>
      <c r="CN86" s="77"/>
      <c r="CO86" s="54">
        <f>SUM(CO83:CO85)</f>
        <v>2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5"/>
        <v>0</v>
      </c>
      <c r="CV86" s="61"/>
      <c r="CW86" s="50" t="s">
        <v>358</v>
      </c>
      <c r="CX86" s="57">
        <f>COUNTIFS(AT4:AT31,2,AX4:AX31,2)</f>
        <v>0</v>
      </c>
      <c r="CY86" s="58">
        <f t="shared" si="36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7"/>
        <v>0</v>
      </c>
      <c r="DD86" s="61"/>
    </row>
    <row r="87" spans="1:108" ht="68.099999999999994" customHeight="1" x14ac:dyDescent="0.2">
      <c r="A87" s="64"/>
      <c r="B87" s="50" t="s">
        <v>185</v>
      </c>
      <c r="C87" s="57">
        <f>COUNTIF(Q4:Q31,5)</f>
        <v>1</v>
      </c>
      <c r="D87" s="58">
        <f t="shared" si="18"/>
        <v>3.5714285714285712E-2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19"/>
        <v>0</v>
      </c>
      <c r="M87" s="61"/>
      <c r="N87" s="50" t="s">
        <v>361</v>
      </c>
      <c r="O87" s="57">
        <f>COUNTIFS(Q4:Q31,3,U4:U31,1)</f>
        <v>0</v>
      </c>
      <c r="P87" s="58">
        <f t="shared" si="20"/>
        <v>0</v>
      </c>
      <c r="Q87" s="61"/>
      <c r="R87" s="50" t="s">
        <v>415</v>
      </c>
      <c r="S87" s="57">
        <f>COUNTIFS(Q4:Q31,3,T4:T31,1)</f>
        <v>0</v>
      </c>
      <c r="T87" s="58">
        <f t="shared" si="21"/>
        <v>0</v>
      </c>
      <c r="U87" s="61"/>
      <c r="V87" s="46" t="s">
        <v>185</v>
      </c>
      <c r="W87" s="57">
        <f>COUNTIF(X4:X31,5)</f>
        <v>0</v>
      </c>
      <c r="X87" s="58">
        <f t="shared" si="22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3"/>
        <v>0</v>
      </c>
      <c r="AH87" s="61"/>
      <c r="AI87" s="50" t="s">
        <v>361</v>
      </c>
      <c r="AJ87" s="57">
        <f>COUNTIFS(X4:X31,3,AB4:AB31,1)</f>
        <v>1</v>
      </c>
      <c r="AK87" s="58">
        <f t="shared" si="24"/>
        <v>7.6923076923076927E-2</v>
      </c>
      <c r="AL87" s="61"/>
      <c r="AM87" s="50" t="s">
        <v>415</v>
      </c>
      <c r="AN87" s="57">
        <f>COUNTIFS(X4:X31,3,AA4:AA31,1)</f>
        <v>2</v>
      </c>
      <c r="AO87" s="58">
        <f t="shared" si="25"/>
        <v>0.15384615384615385</v>
      </c>
      <c r="AP87" s="61"/>
      <c r="AQ87" s="61"/>
      <c r="AR87" s="46" t="s">
        <v>185</v>
      </c>
      <c r="AS87" s="57">
        <f>COUNTIF(AE4:AE31,5)</f>
        <v>0</v>
      </c>
      <c r="AT87" s="58">
        <f t="shared" si="26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7"/>
        <v>0</v>
      </c>
      <c r="BD87" s="61"/>
      <c r="BE87" s="50" t="s">
        <v>361</v>
      </c>
      <c r="BF87" s="57">
        <f>COUNTIFS(AE4:AE31,3,AI4:AI31,1)</f>
        <v>1</v>
      </c>
      <c r="BG87" s="58">
        <f t="shared" si="28"/>
        <v>0.16666666666666666</v>
      </c>
      <c r="BH87" s="61"/>
      <c r="BI87" s="50" t="s">
        <v>415</v>
      </c>
      <c r="BJ87" s="57">
        <f>COUNTIFS(AE4:AE31,3,AH4:AH31,1)</f>
        <v>2</v>
      </c>
      <c r="BK87" s="58">
        <f t="shared" si="29"/>
        <v>0.33333333333333331</v>
      </c>
      <c r="BL87" s="61"/>
      <c r="BM87" s="61"/>
      <c r="BN87" s="46" t="s">
        <v>185</v>
      </c>
      <c r="BO87" s="57">
        <f>COUNTIF(AL4:AL31,5)</f>
        <v>0</v>
      </c>
      <c r="BP87" s="58">
        <f t="shared" si="30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1"/>
        <v>0</v>
      </c>
      <c r="BZ87" s="61"/>
      <c r="CA87" s="50" t="s">
        <v>361</v>
      </c>
      <c r="CB87" s="57">
        <f>COUNTIFS(AL4:AL31,3,AP4:AP31,1)</f>
        <v>0</v>
      </c>
      <c r="CC87" s="58">
        <f t="shared" si="32"/>
        <v>0</v>
      </c>
      <c r="CD87" s="61"/>
      <c r="CE87" s="50" t="s">
        <v>415</v>
      </c>
      <c r="CF87" s="57">
        <f>COUNTIFS(AL4:AL31,3,AO4:AO31,1)</f>
        <v>0</v>
      </c>
      <c r="CG87" s="58">
        <f t="shared" si="33"/>
        <v>0</v>
      </c>
      <c r="CH87" s="61"/>
      <c r="CI87" s="61"/>
      <c r="CJ87" s="46" t="s">
        <v>185</v>
      </c>
      <c r="CK87" s="57">
        <f>COUNTIF(AS4:AS31,5)</f>
        <v>0</v>
      </c>
      <c r="CL87" s="58">
        <f t="shared" si="34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5"/>
        <v>0</v>
      </c>
      <c r="CV87" s="61"/>
      <c r="CW87" s="50" t="s">
        <v>361</v>
      </c>
      <c r="CX87" s="57">
        <f>COUNTIFS(AT4:AT31,3,AX4:AX31,1)</f>
        <v>0</v>
      </c>
      <c r="CY87" s="58">
        <f t="shared" si="36"/>
        <v>0</v>
      </c>
      <c r="CZ87" s="61"/>
      <c r="DA87" s="50" t="s">
        <v>415</v>
      </c>
      <c r="DB87" s="57">
        <f>COUNTIFS(AT4:AT31,3,AW4:AW31,1)</f>
        <v>0</v>
      </c>
      <c r="DC87" s="58">
        <f t="shared" si="37"/>
        <v>0</v>
      </c>
      <c r="DD87" s="61"/>
    </row>
    <row r="88" spans="1:108" ht="68.099999999999994" customHeight="1" x14ac:dyDescent="0.2">
      <c r="A88" s="64"/>
      <c r="B88" s="46" t="s">
        <v>162</v>
      </c>
      <c r="C88" s="57">
        <f>COUNTIF(Q4:Q31,6)</f>
        <v>3</v>
      </c>
      <c r="D88" s="58">
        <f t="shared" si="18"/>
        <v>0.10714285714285714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19"/>
        <v>0</v>
      </c>
      <c r="M88" s="61"/>
      <c r="N88" s="50" t="s">
        <v>362</v>
      </c>
      <c r="O88" s="57">
        <f>COUNTIFS(Q4:Q31,3,U4:U31,2)</f>
        <v>2</v>
      </c>
      <c r="P88" s="58">
        <f t="shared" si="20"/>
        <v>7.1428571428571425E-2</v>
      </c>
      <c r="Q88" s="61"/>
      <c r="R88" s="50" t="s">
        <v>416</v>
      </c>
      <c r="S88" s="57">
        <f>COUNTIFS(Q4:Q31,3,T4:T31,"&gt;1")</f>
        <v>2</v>
      </c>
      <c r="T88" s="58">
        <f t="shared" si="21"/>
        <v>7.1428571428571425E-2</v>
      </c>
      <c r="U88" s="61"/>
      <c r="V88" s="46" t="s">
        <v>162</v>
      </c>
      <c r="W88" s="57">
        <f>COUNTIF(X4:X31,6)</f>
        <v>1</v>
      </c>
      <c r="X88" s="58">
        <f t="shared" si="22"/>
        <v>7.6923076923076927E-2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3"/>
        <v>0</v>
      </c>
      <c r="AH88" s="61"/>
      <c r="AI88" s="50" t="s">
        <v>362</v>
      </c>
      <c r="AJ88" s="57">
        <f>COUNTIFS(X4:X31,3,AB4:AB31,2)</f>
        <v>1</v>
      </c>
      <c r="AK88" s="58">
        <f t="shared" si="24"/>
        <v>7.6923076923076927E-2</v>
      </c>
      <c r="AL88" s="61"/>
      <c r="AM88" s="50" t="s">
        <v>416</v>
      </c>
      <c r="AN88" s="57">
        <f>COUNTIFS(X4:X31,3,AA4:AA31,"&gt;1")</f>
        <v>0</v>
      </c>
      <c r="AO88" s="58">
        <f t="shared" si="25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6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7"/>
        <v>0</v>
      </c>
      <c r="BD88" s="61"/>
      <c r="BE88" s="50" t="s">
        <v>362</v>
      </c>
      <c r="BF88" s="57">
        <f>COUNTIFS(AE4:AE31,3,AI4:AI31,2)</f>
        <v>1</v>
      </c>
      <c r="BG88" s="58">
        <f t="shared" si="28"/>
        <v>0.16666666666666666</v>
      </c>
      <c r="BH88" s="61"/>
      <c r="BI88" s="50" t="s">
        <v>416</v>
      </c>
      <c r="BJ88" s="57">
        <f>COUNTIFS(AE4:AE31,3,AH4:AH31,"&gt;1")</f>
        <v>0</v>
      </c>
      <c r="BK88" s="58">
        <f t="shared" si="29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0"/>
        <v>0</v>
      </c>
      <c r="BQ88" s="64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1"/>
        <v>0</v>
      </c>
      <c r="BZ88" s="61"/>
      <c r="CA88" s="50" t="s">
        <v>362</v>
      </c>
      <c r="CB88" s="57">
        <f>COUNTIFS(AL4:AL31,3,AP4:AP31,2)</f>
        <v>0</v>
      </c>
      <c r="CC88" s="58">
        <f t="shared" si="32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3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4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5"/>
        <v>0</v>
      </c>
      <c r="CV88" s="61"/>
      <c r="CW88" s="50" t="s">
        <v>362</v>
      </c>
      <c r="CX88" s="57">
        <f>COUNTIFS(AT4:AT31,3,AX4:AX31,2)</f>
        <v>0</v>
      </c>
      <c r="CY88" s="58">
        <f t="shared" si="36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7"/>
        <v>0</v>
      </c>
      <c r="DD88" s="61"/>
    </row>
    <row r="89" spans="1:108" ht="68.099999999999994" customHeight="1" x14ac:dyDescent="0.2">
      <c r="A89" s="64"/>
      <c r="B89" s="77"/>
      <c r="C89" s="54">
        <f>SUM(C83:C88)</f>
        <v>28</v>
      </c>
      <c r="D89" s="76">
        <f t="shared" si="18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19"/>
        <v>7.1428571428571425E-2</v>
      </c>
      <c r="M89" s="61"/>
      <c r="N89" s="50" t="s">
        <v>363</v>
      </c>
      <c r="O89" s="57">
        <f>COUNTIFS(Q4:Q31,4,U4:U31,1)</f>
        <v>2</v>
      </c>
      <c r="P89" s="58">
        <f t="shared" si="20"/>
        <v>7.1428571428571425E-2</v>
      </c>
      <c r="Q89" s="61"/>
      <c r="R89" s="50" t="s">
        <v>417</v>
      </c>
      <c r="S89" s="57">
        <f>COUNTIFS(Q4:Q31,4,T4:T31,1)</f>
        <v>3</v>
      </c>
      <c r="T89" s="58">
        <f t="shared" si="21"/>
        <v>0.10714285714285714</v>
      </c>
      <c r="U89" s="61"/>
      <c r="V89" s="77"/>
      <c r="W89" s="54">
        <f>SUM(W83:W88)</f>
        <v>13</v>
      </c>
      <c r="X89" s="76">
        <f t="shared" si="22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2</v>
      </c>
      <c r="AG89" s="58">
        <f t="shared" si="23"/>
        <v>0.15384615384615385</v>
      </c>
      <c r="AH89" s="61"/>
      <c r="AI89" s="50" t="s">
        <v>363</v>
      </c>
      <c r="AJ89" s="57">
        <f>COUNTIFS(X4:X31,4,AB4:AB31,1)</f>
        <v>1</v>
      </c>
      <c r="AK89" s="58">
        <f t="shared" si="24"/>
        <v>7.6923076923076927E-2</v>
      </c>
      <c r="AL89" s="61"/>
      <c r="AM89" s="50" t="s">
        <v>417</v>
      </c>
      <c r="AN89" s="57">
        <f>COUNTIFS(X4:X31,4,AA4:AA31,1)</f>
        <v>1</v>
      </c>
      <c r="AO89" s="58">
        <f t="shared" si="25"/>
        <v>7.6923076923076927E-2</v>
      </c>
      <c r="AP89" s="61"/>
      <c r="AQ89" s="61"/>
      <c r="AR89" s="77" t="s">
        <v>142</v>
      </c>
      <c r="AS89" s="54">
        <f>SUM(AS83:AS88)</f>
        <v>6</v>
      </c>
      <c r="AT89" s="76">
        <f t="shared" si="26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2</v>
      </c>
      <c r="BC89" s="58">
        <f t="shared" si="27"/>
        <v>0.33333333333333331</v>
      </c>
      <c r="BD89" s="61"/>
      <c r="BE89" s="50" t="s">
        <v>363</v>
      </c>
      <c r="BF89" s="57">
        <f>COUNTIFS(AE4:AE31,4,AI4:AI31,1)</f>
        <v>0</v>
      </c>
      <c r="BG89" s="58">
        <f t="shared" si="28"/>
        <v>0</v>
      </c>
      <c r="BH89" s="61"/>
      <c r="BI89" s="50" t="s">
        <v>417</v>
      </c>
      <c r="BJ89" s="57">
        <f>COUNTIFS(AE4:AE31,4,AH4:AH31,1)</f>
        <v>0</v>
      </c>
      <c r="BK89" s="58">
        <f t="shared" si="29"/>
        <v>0</v>
      </c>
      <c r="BL89" s="61"/>
      <c r="BM89" s="61"/>
      <c r="BN89" s="81"/>
      <c r="BO89" s="54">
        <f>SUM(BO83:BO88)</f>
        <v>3</v>
      </c>
      <c r="BP89" s="76">
        <f t="shared" si="30"/>
        <v>1</v>
      </c>
      <c r="BQ89" s="64"/>
      <c r="BU89" s="64"/>
      <c r="BV89" s="61"/>
      <c r="BW89" s="50" t="s">
        <v>354</v>
      </c>
      <c r="BX89" s="57">
        <f>COUNTIFS(AL4:AL31,3,AM4:AM31,1)</f>
        <v>0</v>
      </c>
      <c r="BY89" s="58">
        <f t="shared" si="31"/>
        <v>0</v>
      </c>
      <c r="BZ89" s="61"/>
      <c r="CA89" s="50" t="s">
        <v>363</v>
      </c>
      <c r="CB89" s="57">
        <f>COUNTIFS(AL4:AL31,4,AP4:AP31,1)</f>
        <v>0</v>
      </c>
      <c r="CC89" s="58">
        <f t="shared" si="32"/>
        <v>0</v>
      </c>
      <c r="CD89" s="61"/>
      <c r="CE89" s="50" t="s">
        <v>417</v>
      </c>
      <c r="CF89" s="57">
        <f>COUNTIFS(AL4:AL31,4,AO4:AO31,1)</f>
        <v>0</v>
      </c>
      <c r="CG89" s="58">
        <f t="shared" si="33"/>
        <v>0</v>
      </c>
      <c r="CH89" s="61"/>
      <c r="CI89" s="61"/>
      <c r="CJ89" s="77"/>
      <c r="CK89" s="54">
        <f>SUM(CK83:CK88)</f>
        <v>2</v>
      </c>
      <c r="CL89" s="76">
        <f t="shared" si="34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5"/>
        <v>0</v>
      </c>
      <c r="CV89" s="61"/>
      <c r="CW89" s="50" t="s">
        <v>363</v>
      </c>
      <c r="CX89" s="57">
        <f>COUNTIFS(AT4:AT31,4,AX4:AX31,1)</f>
        <v>0</v>
      </c>
      <c r="CY89" s="58">
        <f t="shared" si="36"/>
        <v>0</v>
      </c>
      <c r="CZ89" s="61"/>
      <c r="DA89" s="50" t="s">
        <v>417</v>
      </c>
      <c r="DB89" s="57">
        <f>COUNTIFS(AT4:AT31,4,AW4:AW31,1)</f>
        <v>0</v>
      </c>
      <c r="DC89" s="58">
        <f t="shared" si="37"/>
        <v>0</v>
      </c>
      <c r="DD89" s="61"/>
    </row>
    <row r="90" spans="1:108" ht="68.099999999999994" customHeight="1" x14ac:dyDescent="0.2">
      <c r="A90" s="64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19"/>
        <v>0</v>
      </c>
      <c r="M90" s="61"/>
      <c r="N90" s="50" t="s">
        <v>364</v>
      </c>
      <c r="O90" s="57">
        <f>COUNTIFS(Q4:Q31,4,U4:U31,2)</f>
        <v>3</v>
      </c>
      <c r="P90" s="58">
        <f t="shared" si="20"/>
        <v>0.10714285714285714</v>
      </c>
      <c r="Q90" s="61"/>
      <c r="R90" s="50" t="s">
        <v>418</v>
      </c>
      <c r="S90" s="57">
        <f>COUNTIFS(Q4:Q31,4,T4:T31,"&gt;1")</f>
        <v>2</v>
      </c>
      <c r="T90" s="58">
        <f t="shared" si="21"/>
        <v>7.1428571428571425E-2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3"/>
        <v>0</v>
      </c>
      <c r="AH90" s="61"/>
      <c r="AI90" s="50" t="s">
        <v>364</v>
      </c>
      <c r="AJ90" s="57">
        <f>COUNTIFS(X4:X31,4,AB4:AB31,2)</f>
        <v>0</v>
      </c>
      <c r="AK90" s="58">
        <f t="shared" si="24"/>
        <v>0</v>
      </c>
      <c r="AL90" s="61"/>
      <c r="AM90" s="50" t="s">
        <v>418</v>
      </c>
      <c r="AN90" s="57">
        <f>COUNTIFS(X4:X31,4,AA4:AA31,"&gt;1")</f>
        <v>0</v>
      </c>
      <c r="AO90" s="58">
        <f t="shared" si="25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7"/>
        <v>0</v>
      </c>
      <c r="BD90" s="61"/>
      <c r="BE90" s="50" t="s">
        <v>364</v>
      </c>
      <c r="BF90" s="57">
        <f>COUNTIFS(AE4:AE31,4,AI4:AI31,2)</f>
        <v>0</v>
      </c>
      <c r="BG90" s="58">
        <f t="shared" si="28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29"/>
        <v>0</v>
      </c>
      <c r="BL90" s="61"/>
      <c r="BM90" s="61"/>
      <c r="BN90" s="77"/>
      <c r="BO90" s="56" t="s">
        <v>141</v>
      </c>
      <c r="BP90" s="49" t="s">
        <v>140</v>
      </c>
      <c r="BQ90" s="64"/>
      <c r="BU90" s="64"/>
      <c r="BV90" s="61"/>
      <c r="BW90" s="50" t="s">
        <v>355</v>
      </c>
      <c r="BX90" s="57">
        <f>COUNTIFS(AL4:AL31,3,AM4:AM31,2)</f>
        <v>0</v>
      </c>
      <c r="BY90" s="58">
        <f t="shared" si="31"/>
        <v>0</v>
      </c>
      <c r="BZ90" s="61"/>
      <c r="CA90" s="50" t="s">
        <v>364</v>
      </c>
      <c r="CB90" s="57">
        <f>COUNTIFS(AL4:AL31,4,AP4:AP31,2)</f>
        <v>0</v>
      </c>
      <c r="CC90" s="58">
        <f t="shared" si="32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3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5"/>
        <v>0</v>
      </c>
      <c r="CV90" s="61"/>
      <c r="CW90" s="50" t="s">
        <v>364</v>
      </c>
      <c r="CX90" s="57">
        <f>COUNTIFS(AT4:AT31,4,AX4:AX31,2)</f>
        <v>0</v>
      </c>
      <c r="CY90" s="58">
        <f t="shared" si="36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7"/>
        <v>0</v>
      </c>
      <c r="DD90" s="61"/>
    </row>
    <row r="91" spans="1:108" ht="68.099999999999994" customHeight="1" x14ac:dyDescent="0.2">
      <c r="A91" s="64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19"/>
        <v>0</v>
      </c>
      <c r="M91" s="61"/>
      <c r="N91" s="50" t="s">
        <v>365</v>
      </c>
      <c r="O91" s="57">
        <f>COUNTIFS(Q4:Q31,5,U4:U31,1)</f>
        <v>1</v>
      </c>
      <c r="P91" s="58">
        <f t="shared" si="20"/>
        <v>3.5714285714285712E-2</v>
      </c>
      <c r="Q91" s="61"/>
      <c r="R91" s="50" t="s">
        <v>419</v>
      </c>
      <c r="S91" s="57">
        <f>COUNTIFS(Q4:Q31,5,T4:T31,1)</f>
        <v>0</v>
      </c>
      <c r="T91" s="58">
        <f t="shared" si="21"/>
        <v>0</v>
      </c>
      <c r="U91" s="6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3"/>
        <v>0</v>
      </c>
      <c r="AH91" s="61"/>
      <c r="AI91" s="50" t="s">
        <v>365</v>
      </c>
      <c r="AJ91" s="57">
        <f>COUNTIFS(X4:X31,5,AB4:AB31,1)</f>
        <v>0</v>
      </c>
      <c r="AK91" s="58">
        <f t="shared" si="24"/>
        <v>0</v>
      </c>
      <c r="AL91" s="61"/>
      <c r="AM91" s="50" t="s">
        <v>419</v>
      </c>
      <c r="AN91" s="57">
        <f>COUNTIFS(X4:X31,5,AA4:AA31,1)</f>
        <v>0</v>
      </c>
      <c r="AO91" s="58">
        <f t="shared" si="25"/>
        <v>0</v>
      </c>
      <c r="AP91" s="61"/>
      <c r="AQ91" s="61"/>
      <c r="AU91" s="61"/>
      <c r="AY91" s="61"/>
      <c r="AZ91" s="61"/>
      <c r="BA91" s="50" t="s">
        <v>356</v>
      </c>
      <c r="BB91" s="57">
        <f>COUNTIFS(AE4:AE31,3,AF4:AF31,3)</f>
        <v>0</v>
      </c>
      <c r="BC91" s="58">
        <f t="shared" si="27"/>
        <v>0</v>
      </c>
      <c r="BD91" s="61"/>
      <c r="BE91" s="50" t="s">
        <v>365</v>
      </c>
      <c r="BF91" s="57">
        <f>COUNTIFS(AE4:AE31,5,AI4:AI31,1)</f>
        <v>0</v>
      </c>
      <c r="BG91" s="58">
        <f t="shared" si="28"/>
        <v>0</v>
      </c>
      <c r="BH91" s="61"/>
      <c r="BI91" s="50" t="s">
        <v>419</v>
      </c>
      <c r="BJ91" s="57">
        <f>COUNTIFS(AE4:AE31,5,AH4:AH31,1)</f>
        <v>0</v>
      </c>
      <c r="BK91" s="58">
        <f t="shared" si="29"/>
        <v>0</v>
      </c>
      <c r="BL91" s="61"/>
      <c r="BM91" s="61"/>
      <c r="BQ91" s="64"/>
      <c r="BU91" s="64"/>
      <c r="BV91" s="61"/>
      <c r="BW91" s="50" t="s">
        <v>356</v>
      </c>
      <c r="BX91" s="57">
        <f>COUNTIFS(AL4:AL31,3,AM4:AM31,3)</f>
        <v>0</v>
      </c>
      <c r="BY91" s="58">
        <f t="shared" si="31"/>
        <v>0</v>
      </c>
      <c r="BZ91" s="61"/>
      <c r="CA91" s="50" t="s">
        <v>365</v>
      </c>
      <c r="CB91" s="57">
        <f>COUNTIFS(AL4:AL31,5,AP4:AP31,1)</f>
        <v>0</v>
      </c>
      <c r="CC91" s="58">
        <f t="shared" si="32"/>
        <v>0</v>
      </c>
      <c r="CD91" s="61"/>
      <c r="CE91" s="50" t="s">
        <v>419</v>
      </c>
      <c r="CF91" s="57">
        <f>COUNTIFS(AL4:AL31,5,AO4:AO31,1)</f>
        <v>0</v>
      </c>
      <c r="CG91" s="58">
        <f t="shared" si="33"/>
        <v>0</v>
      </c>
      <c r="CH91" s="61"/>
      <c r="CI91" s="6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5"/>
        <v>0</v>
      </c>
      <c r="CV91" s="61"/>
      <c r="CW91" s="50" t="s">
        <v>365</v>
      </c>
      <c r="CX91" s="57">
        <f>COUNTIFS(AT4:AT31,5,AX4:AX31,1)</f>
        <v>0</v>
      </c>
      <c r="CY91" s="58">
        <f t="shared" si="36"/>
        <v>0</v>
      </c>
      <c r="CZ91" s="61"/>
      <c r="DA91" s="50" t="s">
        <v>419</v>
      </c>
      <c r="DB91" s="57">
        <f>COUNTIFS(AT4:AT31,5,AW4:AW31,1)</f>
        <v>0</v>
      </c>
      <c r="DC91" s="58">
        <f t="shared" si="37"/>
        <v>0</v>
      </c>
      <c r="DD91" s="61"/>
    </row>
    <row r="92" spans="1:108" ht="68.099999999999994" customHeight="1" x14ac:dyDescent="0.2">
      <c r="A92" s="64"/>
      <c r="E92" s="64"/>
      <c r="F92" s="55" t="s">
        <v>191</v>
      </c>
      <c r="G92" s="57">
        <f>COUNTIF(T4:T31,1)</f>
        <v>8</v>
      </c>
      <c r="H92" s="58">
        <f>G92/C$89</f>
        <v>0.2857142857142857</v>
      </c>
      <c r="I92" s="61"/>
      <c r="J92" s="50" t="s">
        <v>345</v>
      </c>
      <c r="K92" s="57">
        <f>COUNTIFS(Q4:Q31,4,R4:R31,1)</f>
        <v>2</v>
      </c>
      <c r="L92" s="58">
        <f t="shared" si="19"/>
        <v>7.1428571428571425E-2</v>
      </c>
      <c r="M92" s="61"/>
      <c r="N92" s="50" t="s">
        <v>366</v>
      </c>
      <c r="O92" s="57">
        <f>COUNTIFS(Q4:Q31,5,U4:U31,2)</f>
        <v>0</v>
      </c>
      <c r="P92" s="58">
        <f t="shared" si="20"/>
        <v>0</v>
      </c>
      <c r="Q92" s="61"/>
      <c r="R92" s="50" t="s">
        <v>420</v>
      </c>
      <c r="S92" s="57">
        <f>COUNTIFS(Q4:Q31,5,T4:T31,"&gt;1")</f>
        <v>1</v>
      </c>
      <c r="T92" s="58">
        <f t="shared" si="21"/>
        <v>3.5714285714285712E-2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3"/>
        <v>7.6923076923076927E-2</v>
      </c>
      <c r="AH92" s="61"/>
      <c r="AI92" s="50" t="s">
        <v>366</v>
      </c>
      <c r="AJ92" s="57">
        <f>COUNTIFS(X4:X31,5,AB4:AB31,2)</f>
        <v>0</v>
      </c>
      <c r="AK92" s="58">
        <f t="shared" si="24"/>
        <v>0</v>
      </c>
      <c r="AL92" s="61"/>
      <c r="AM92" s="50" t="s">
        <v>420</v>
      </c>
      <c r="AN92" s="57">
        <f>COUNTIFS(X4:X31,5,AA4:AA31,"&gt;1")</f>
        <v>0</v>
      </c>
      <c r="AO92" s="58">
        <f t="shared" si="25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7"/>
        <v>0</v>
      </c>
      <c r="BD92" s="61"/>
      <c r="BE92" s="50" t="s">
        <v>366</v>
      </c>
      <c r="BF92" s="57">
        <f>COUNTIFS(AE4:AE31,5,AI4:AI31,2)</f>
        <v>0</v>
      </c>
      <c r="BG92" s="58">
        <f t="shared" si="28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29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1"/>
        <v>0</v>
      </c>
      <c r="BZ92" s="61"/>
      <c r="CA92" s="50" t="s">
        <v>366</v>
      </c>
      <c r="CB92" s="57">
        <f>COUNTIFS(AL4:AL31,5,AP4:AP31,2)</f>
        <v>0</v>
      </c>
      <c r="CC92" s="58">
        <f t="shared" si="32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3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2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5"/>
        <v>0</v>
      </c>
      <c r="CV92" s="61"/>
      <c r="CW92" s="50" t="s">
        <v>366</v>
      </c>
      <c r="CX92" s="57">
        <f>COUNTIFS(AT4:AT31,5,AX4:AX31,2)</f>
        <v>0</v>
      </c>
      <c r="CY92" s="58">
        <f t="shared" si="36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7"/>
        <v>0</v>
      </c>
      <c r="DD92" s="61"/>
    </row>
    <row r="93" spans="1:108" ht="68.099999999999994" customHeight="1" x14ac:dyDescent="0.2">
      <c r="A93" s="64"/>
      <c r="E93" s="64"/>
      <c r="F93" s="46" t="s">
        <v>192</v>
      </c>
      <c r="G93" s="57">
        <f>COUNTIF(T4:T31,2)</f>
        <v>7</v>
      </c>
      <c r="H93" s="58">
        <f>G93/C$89</f>
        <v>0.25</v>
      </c>
      <c r="I93" s="61"/>
      <c r="J93" s="50" t="s">
        <v>347</v>
      </c>
      <c r="K93" s="57">
        <f>COUNTIFS(Q4:Q31,4,R4:R31,2)</f>
        <v>2</v>
      </c>
      <c r="L93" s="58">
        <f t="shared" si="19"/>
        <v>7.1428571428571425E-2</v>
      </c>
      <c r="M93" s="61"/>
      <c r="N93" s="50" t="s">
        <v>367</v>
      </c>
      <c r="O93" s="57">
        <f>COUNTIFS(Q4:Q31,6,U4:U31,1)</f>
        <v>0</v>
      </c>
      <c r="P93" s="58">
        <f t="shared" si="20"/>
        <v>0</v>
      </c>
      <c r="Q93" s="61"/>
      <c r="R93" s="50" t="s">
        <v>421</v>
      </c>
      <c r="S93" s="57">
        <f>COUNTIFS(Q4:Q31,6,T4:T31,1)</f>
        <v>0</v>
      </c>
      <c r="T93" s="58">
        <f t="shared" si="21"/>
        <v>0</v>
      </c>
      <c r="U93" s="61"/>
      <c r="V93" s="47" t="s">
        <v>189</v>
      </c>
      <c r="W93" s="57">
        <f>COUNTIF(Z4:Z31,1)</f>
        <v>4</v>
      </c>
      <c r="X93" s="58">
        <f>W93/W$89</f>
        <v>0.30769230769230771</v>
      </c>
      <c r="Y93" s="61"/>
      <c r="Z93" s="47" t="s">
        <v>191</v>
      </c>
      <c r="AA93" s="57">
        <f>COUNTIF(AA4:AA31,1)</f>
        <v>12</v>
      </c>
      <c r="AB93" s="58">
        <f>AA93/W$89</f>
        <v>0.92307692307692313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3"/>
        <v>0</v>
      </c>
      <c r="AH93" s="61"/>
      <c r="AI93" s="50" t="s">
        <v>367</v>
      </c>
      <c r="AJ93" s="57">
        <f>COUNTIFS(X4:X31,6,AB4:AB31,1)</f>
        <v>1</v>
      </c>
      <c r="AK93" s="58">
        <f t="shared" si="24"/>
        <v>7.6923076923076927E-2</v>
      </c>
      <c r="AL93" s="61"/>
      <c r="AM93" s="50" t="s">
        <v>421</v>
      </c>
      <c r="AN93" s="57">
        <f>COUNTIFS(X4:X31,6,AA4:AA31,1)</f>
        <v>1</v>
      </c>
      <c r="AO93" s="58">
        <f t="shared" si="25"/>
        <v>7.6923076923076927E-2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6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7"/>
        <v>0</v>
      </c>
      <c r="BD93" s="61"/>
      <c r="BE93" s="50" t="s">
        <v>367</v>
      </c>
      <c r="BF93" s="57">
        <f>COUNTIFS(AE4:AE31,6,AI4:AI31,1)</f>
        <v>0</v>
      </c>
      <c r="BG93" s="58">
        <f t="shared" si="28"/>
        <v>0</v>
      </c>
      <c r="BH93" s="61"/>
      <c r="BI93" s="50" t="s">
        <v>421</v>
      </c>
      <c r="BJ93" s="57">
        <f>COUNTIFS(AE4:AE31,6,AH4:AH31,1)</f>
        <v>0</v>
      </c>
      <c r="BK93" s="58">
        <f t="shared" si="29"/>
        <v>0</v>
      </c>
      <c r="BL93" s="61"/>
      <c r="BM93" s="61"/>
      <c r="BN93" s="47" t="s">
        <v>189</v>
      </c>
      <c r="BO93" s="57">
        <f>COUNTIF(AN4:AN31,1)</f>
        <v>0</v>
      </c>
      <c r="BP93" s="58">
        <f>BO93/BO$89</f>
        <v>0</v>
      </c>
      <c r="BQ93" s="64"/>
      <c r="BR93" s="55" t="s">
        <v>191</v>
      </c>
      <c r="BS93" s="57">
        <f>COUNTIF(AO4:AO31,1)</f>
        <v>3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1"/>
        <v>0</v>
      </c>
      <c r="BZ93" s="61"/>
      <c r="CA93" s="50" t="s">
        <v>367</v>
      </c>
      <c r="CB93" s="57">
        <f>COUNTIFS(AL4:AL31,6,AP4:AP31,1)</f>
        <v>0</v>
      </c>
      <c r="CC93" s="58">
        <f t="shared" si="32"/>
        <v>0</v>
      </c>
      <c r="CD93" s="61"/>
      <c r="CE93" s="50" t="s">
        <v>421</v>
      </c>
      <c r="CF93" s="57">
        <f>COUNTIFS(AL4:AL31,6,AO4:AO31,1)</f>
        <v>0</v>
      </c>
      <c r="CG93" s="58">
        <f t="shared" si="33"/>
        <v>0</v>
      </c>
      <c r="CH93" s="61"/>
      <c r="CI93" s="61"/>
      <c r="CJ93" s="55" t="s">
        <v>189</v>
      </c>
      <c r="CK93" s="57">
        <f>COUNTIF(AU4:AU31,1)</f>
        <v>0</v>
      </c>
      <c r="CL93" s="58">
        <f>CK93/CK$89</f>
        <v>0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5"/>
        <v>0</v>
      </c>
      <c r="CV93" s="61"/>
      <c r="CW93" s="50" t="s">
        <v>367</v>
      </c>
      <c r="CX93" s="57">
        <f>COUNTIFS(AT4:AT31,6,AX4:AX31,1)</f>
        <v>0</v>
      </c>
      <c r="CY93" s="58">
        <f t="shared" si="36"/>
        <v>0</v>
      </c>
      <c r="CZ93" s="61"/>
      <c r="DA93" s="50" t="s">
        <v>421</v>
      </c>
      <c r="DB93" s="57">
        <f>COUNTIFS(AT4:AT31,6,AW4:AW31,1)</f>
        <v>0</v>
      </c>
      <c r="DC93" s="58">
        <f t="shared" si="37"/>
        <v>0</v>
      </c>
      <c r="DD93" s="61"/>
    </row>
    <row r="94" spans="1:108" ht="68.099999999999994" customHeight="1" x14ac:dyDescent="0.2">
      <c r="A94" s="64"/>
      <c r="E94" s="64"/>
      <c r="F94" s="46" t="s">
        <v>193</v>
      </c>
      <c r="G94" s="57">
        <f>COUNTIF(T4:T31,3)</f>
        <v>4</v>
      </c>
      <c r="H94" s="58">
        <f>G94/C$89</f>
        <v>0.14285714285714285</v>
      </c>
      <c r="I94" s="61"/>
      <c r="J94" s="50" t="s">
        <v>346</v>
      </c>
      <c r="K94" s="57">
        <f>COUNTIFS(Q4:Q31,4,R4:R31,3)</f>
        <v>1</v>
      </c>
      <c r="L94" s="58">
        <f t="shared" si="19"/>
        <v>3.5714285714285712E-2</v>
      </c>
      <c r="M94" s="61"/>
      <c r="N94" s="50" t="s">
        <v>368</v>
      </c>
      <c r="O94" s="57">
        <f>COUNTIFS(Q4:Q31,6,U4:U31,2)</f>
        <v>3</v>
      </c>
      <c r="P94" s="58">
        <f t="shared" si="20"/>
        <v>0.10714285714285714</v>
      </c>
      <c r="Q94" s="61"/>
      <c r="R94" s="50" t="s">
        <v>422</v>
      </c>
      <c r="S94" s="57">
        <f>COUNTIFS(Q4:Q31,6,T4:T31,"&gt;1")</f>
        <v>3</v>
      </c>
      <c r="T94" s="58">
        <f t="shared" si="21"/>
        <v>0.10714285714285714</v>
      </c>
      <c r="U94" s="61"/>
      <c r="V94" s="46" t="s">
        <v>190</v>
      </c>
      <c r="W94" s="57">
        <f>COUNTIF(Z4:Z31,2)</f>
        <v>9</v>
      </c>
      <c r="X94" s="58">
        <f>W94/W$89</f>
        <v>0.69230769230769229</v>
      </c>
      <c r="Y94" s="61"/>
      <c r="Z94" s="46" t="s">
        <v>192</v>
      </c>
      <c r="AA94" s="57">
        <f>COUNTIF(AA4:AA31,2)</f>
        <v>1</v>
      </c>
      <c r="AB94" s="58">
        <f>AA94/W$89</f>
        <v>7.6923076923076927E-2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3"/>
        <v>0</v>
      </c>
      <c r="AH94" s="61"/>
      <c r="AI94" s="50" t="s">
        <v>368</v>
      </c>
      <c r="AJ94" s="57">
        <f>COUNTIFS(X4:X31,6,AB4:AB31,2)</f>
        <v>0</v>
      </c>
      <c r="AK94" s="58">
        <f t="shared" si="24"/>
        <v>0</v>
      </c>
      <c r="AL94" s="61"/>
      <c r="AM94" s="50" t="s">
        <v>422</v>
      </c>
      <c r="AN94" s="57">
        <f>COUNTIFS(X4:X31,6,AA4:AA31,"&gt;1")</f>
        <v>0</v>
      </c>
      <c r="AO94" s="58">
        <f t="shared" si="25"/>
        <v>0</v>
      </c>
      <c r="AP94" s="61"/>
      <c r="AQ94" s="61"/>
      <c r="AR94" s="46" t="s">
        <v>190</v>
      </c>
      <c r="AS94" s="57">
        <f>COUNTIF(AG4:AG31,2)</f>
        <v>6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7"/>
        <v>0</v>
      </c>
      <c r="BD94" s="61"/>
      <c r="BE94" s="50" t="s">
        <v>368</v>
      </c>
      <c r="BF94" s="57">
        <f>COUNTIFS(AE4:AE31,6,AI4:AI31,2)</f>
        <v>0</v>
      </c>
      <c r="BG94" s="58">
        <f t="shared" si="28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29"/>
        <v>0</v>
      </c>
      <c r="BL94" s="61"/>
      <c r="BM94" s="61"/>
      <c r="BN94" s="46" t="s">
        <v>190</v>
      </c>
      <c r="BO94" s="57">
        <f>COUNTIF(AN4:AN31,2)</f>
        <v>3</v>
      </c>
      <c r="BP94" s="58">
        <f>BO94/BO$89</f>
        <v>1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1"/>
        <v>0</v>
      </c>
      <c r="BZ94" s="61"/>
      <c r="CA94" s="50" t="s">
        <v>368</v>
      </c>
      <c r="CB94" s="57">
        <f>COUNTIFS(AL4:AL31,6,AP4:AP31,2)</f>
        <v>0</v>
      </c>
      <c r="CC94" s="58">
        <f t="shared" si="32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3"/>
        <v>0</v>
      </c>
      <c r="CH94" s="61"/>
      <c r="CI94" s="61"/>
      <c r="CJ94" s="46" t="s">
        <v>190</v>
      </c>
      <c r="CK94" s="57">
        <f>COUNTIF(AU4:AU31,2)</f>
        <v>2</v>
      </c>
      <c r="CL94" s="58">
        <f>CK94/CK$89</f>
        <v>1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5"/>
        <v>0</v>
      </c>
      <c r="CV94" s="61"/>
      <c r="CW94" s="50" t="s">
        <v>368</v>
      </c>
      <c r="CX94" s="57">
        <f>COUNTIFS(AT4:AT31,6,AX4:AX31,2)</f>
        <v>0</v>
      </c>
      <c r="CY94" s="58">
        <f t="shared" si="36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7"/>
        <v>0</v>
      </c>
      <c r="DD94" s="61"/>
    </row>
    <row r="95" spans="1:108" ht="68.099999999999994" customHeight="1" x14ac:dyDescent="0.2">
      <c r="A95" s="64"/>
      <c r="B95" s="175" t="s">
        <v>15</v>
      </c>
      <c r="C95" s="175"/>
      <c r="D95" s="175"/>
      <c r="E95" s="64"/>
      <c r="F95" s="46" t="s">
        <v>194</v>
      </c>
      <c r="G95" s="57">
        <f>COUNTIF(T4:T31,4)</f>
        <v>9</v>
      </c>
      <c r="H95" s="58">
        <f>G95/C$89</f>
        <v>0.32142857142857145</v>
      </c>
      <c r="I95" s="61"/>
      <c r="J95" s="50" t="s">
        <v>350</v>
      </c>
      <c r="K95" s="57">
        <f>COUNTIFS(Q4:Q31,5,R4:R31,1)</f>
        <v>0</v>
      </c>
      <c r="L95" s="58">
        <f t="shared" si="19"/>
        <v>0</v>
      </c>
      <c r="M95" s="61"/>
      <c r="N95" s="37"/>
      <c r="O95" s="45">
        <f>SUM(O83:O94)</f>
        <v>28</v>
      </c>
      <c r="P95" s="58">
        <f t="shared" si="20"/>
        <v>1</v>
      </c>
      <c r="Q95" s="61"/>
      <c r="R95" s="37"/>
      <c r="S95" s="45">
        <f>SUM(S83:S94)</f>
        <v>28</v>
      </c>
      <c r="T95" s="58">
        <f t="shared" si="21"/>
        <v>1</v>
      </c>
      <c r="U95" s="61"/>
      <c r="V95" s="77"/>
      <c r="W95" s="54">
        <f>SUM(W93:W94)</f>
        <v>13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3"/>
        <v>0</v>
      </c>
      <c r="AH95" s="61"/>
      <c r="AI95" s="37"/>
      <c r="AJ95" s="45">
        <f>SUM(AJ83:AJ94)</f>
        <v>13</v>
      </c>
      <c r="AK95" s="58">
        <f t="shared" si="24"/>
        <v>1</v>
      </c>
      <c r="AL95" s="61"/>
      <c r="AM95" s="37"/>
      <c r="AN95" s="45">
        <f>SUM(AN83:AN94)</f>
        <v>13</v>
      </c>
      <c r="AO95" s="58">
        <f t="shared" si="25"/>
        <v>1</v>
      </c>
      <c r="AP95" s="61"/>
      <c r="AQ95" s="61"/>
      <c r="AR95" s="77"/>
      <c r="AS95" s="54">
        <f>SUM(AS93:AS94)</f>
        <v>6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7"/>
        <v>0</v>
      </c>
      <c r="BD95" s="61"/>
      <c r="BE95" s="37"/>
      <c r="BF95" s="45">
        <f>SUM(BF83:BF94)</f>
        <v>6</v>
      </c>
      <c r="BG95" s="58">
        <f t="shared" si="28"/>
        <v>1</v>
      </c>
      <c r="BH95" s="61"/>
      <c r="BI95" s="37"/>
      <c r="BJ95" s="45">
        <f>SUM(BJ83:BJ94)</f>
        <v>6</v>
      </c>
      <c r="BK95" s="58">
        <f t="shared" si="29"/>
        <v>1</v>
      </c>
      <c r="BL95" s="61"/>
      <c r="BM95" s="61"/>
      <c r="BN95" s="77"/>
      <c r="BO95" s="54">
        <f>SUM(BO93:BO94)</f>
        <v>3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1"/>
        <v>0</v>
      </c>
      <c r="BZ95" s="61"/>
      <c r="CA95" s="37"/>
      <c r="CB95" s="45">
        <f>SUM(CB83:CB94)</f>
        <v>3</v>
      </c>
      <c r="CC95" s="58">
        <f t="shared" si="32"/>
        <v>1</v>
      </c>
      <c r="CD95" s="61"/>
      <c r="CE95" s="37"/>
      <c r="CF95" s="45">
        <f>SUM(CF83:CF94)</f>
        <v>3</v>
      </c>
      <c r="CG95" s="58">
        <f t="shared" si="33"/>
        <v>1</v>
      </c>
      <c r="CH95" s="61"/>
      <c r="CI95" s="61"/>
      <c r="CJ95" s="77"/>
      <c r="CK95" s="54">
        <f>SUM(CK93:CK94)</f>
        <v>2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5"/>
        <v>0</v>
      </c>
      <c r="CV95" s="61"/>
      <c r="CW95" s="37"/>
      <c r="CX95" s="45">
        <f>SUM(CX83:CX94)</f>
        <v>2</v>
      </c>
      <c r="CY95" s="58">
        <f t="shared" si="36"/>
        <v>1</v>
      </c>
      <c r="CZ95" s="61"/>
      <c r="DA95" s="37"/>
      <c r="DB95" s="45">
        <f>SUM(DB83:DB94)</f>
        <v>2</v>
      </c>
      <c r="DC95" s="58">
        <f t="shared" si="37"/>
        <v>1</v>
      </c>
      <c r="DD95" s="61"/>
    </row>
    <row r="96" spans="1:108" ht="68.099999999999994" customHeight="1" x14ac:dyDescent="0.2">
      <c r="A96" s="64"/>
      <c r="B96" s="55" t="s">
        <v>189</v>
      </c>
      <c r="C96" s="57">
        <f>COUNTIF(S4:S31,1)</f>
        <v>27</v>
      </c>
      <c r="D96" s="58">
        <f>C96/C$89</f>
        <v>0.9642857142857143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19"/>
        <v>3.5714285714285712E-2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3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7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1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2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5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  <c r="DD96" s="61"/>
    </row>
    <row r="97" spans="1:108" ht="68.099999999999994" customHeight="1" x14ac:dyDescent="0.2">
      <c r="A97" s="64"/>
      <c r="B97" s="46" t="s">
        <v>190</v>
      </c>
      <c r="C97" s="57">
        <f>COUNTIF(S4:S31,2)</f>
        <v>1</v>
      </c>
      <c r="D97" s="58">
        <f>C97/C$89</f>
        <v>3.5714285714285712E-2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19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13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3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6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7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3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1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5"/>
        <v>0</v>
      </c>
      <c r="CV97" s="61"/>
      <c r="CW97" s="61"/>
      <c r="CX97" s="61"/>
      <c r="CY97" s="61"/>
      <c r="CZ97" s="61"/>
      <c r="DA97" s="61"/>
      <c r="DB97" s="61"/>
      <c r="DC97" s="61"/>
      <c r="DD97" s="61"/>
    </row>
    <row r="98" spans="1:108" ht="68.099999999999994" customHeight="1" x14ac:dyDescent="0.2">
      <c r="A98" s="64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3</v>
      </c>
      <c r="L98" s="58">
        <f t="shared" si="19"/>
        <v>0.10714285714285714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1</v>
      </c>
      <c r="AG98" s="58">
        <f t="shared" si="23"/>
        <v>7.6923076923076927E-2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7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1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5"/>
        <v>0</v>
      </c>
      <c r="CV98" s="61"/>
      <c r="CW98" s="61"/>
      <c r="CX98" s="61"/>
      <c r="CY98" s="61"/>
      <c r="CZ98" s="61"/>
      <c r="DA98" s="61"/>
      <c r="DB98" s="61"/>
      <c r="DC98" s="61"/>
      <c r="DD98" s="61"/>
    </row>
    <row r="99" spans="1:108" ht="68.099999999999994" customHeight="1" x14ac:dyDescent="0.2">
      <c r="A99" s="64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19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0.23076923076923078</v>
      </c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3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2</v>
      </c>
      <c r="AT99" s="58">
        <f>AS99/AS$89</f>
        <v>0.33333333333333331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7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0.33333333333333331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1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>
        <f>CK99/CK$89</f>
        <v>0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5"/>
        <v>0</v>
      </c>
      <c r="CV99" s="61"/>
      <c r="CW99" s="61"/>
      <c r="CX99" s="61"/>
      <c r="CY99" s="61"/>
      <c r="CZ99" s="61"/>
      <c r="DA99" s="61"/>
      <c r="DB99" s="61"/>
      <c r="DC99" s="61"/>
      <c r="DD99" s="61"/>
    </row>
    <row r="100" spans="1:108" ht="68.099999999999994" customHeight="1" x14ac:dyDescent="0.2">
      <c r="A100" s="64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19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10</v>
      </c>
      <c r="X100" s="58">
        <f>W100/W$89</f>
        <v>0.76923076923076927</v>
      </c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3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0.66666666666666663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7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2</v>
      </c>
      <c r="BP100" s="58">
        <f>BO100/BO$89</f>
        <v>0.66666666666666663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1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2</v>
      </c>
      <c r="CL100" s="58">
        <f>CK100/CK$89</f>
        <v>1</v>
      </c>
      <c r="CM100" s="61"/>
      <c r="CQ100" s="61"/>
      <c r="CR100" s="61"/>
      <c r="CS100" s="46" t="s">
        <v>353</v>
      </c>
      <c r="CT100" s="57">
        <f>COUNTIFS(AT4:AT31,6,AU4:AU31,3)</f>
        <v>0</v>
      </c>
      <c r="CU100" s="58">
        <f t="shared" si="35"/>
        <v>0</v>
      </c>
      <c r="CV100" s="61"/>
      <c r="CW100" s="61"/>
      <c r="CX100" s="61"/>
      <c r="CY100" s="61"/>
      <c r="CZ100" s="61"/>
      <c r="DA100" s="61"/>
      <c r="DB100" s="61"/>
      <c r="DC100" s="61"/>
      <c r="DD100" s="61"/>
    </row>
    <row r="101" spans="1:108" ht="68.099999999999994" customHeight="1" x14ac:dyDescent="0.2">
      <c r="A101" s="64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19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13</v>
      </c>
      <c r="X101" s="76">
        <f>W101/W$89</f>
        <v>1</v>
      </c>
      <c r="Z101" s="61"/>
      <c r="AA101" s="61"/>
      <c r="AB101" s="61"/>
      <c r="AC101" s="61"/>
      <c r="AD101" s="61"/>
      <c r="AE101" s="37"/>
      <c r="AF101" s="45">
        <f>SUM(AF83:AF100)</f>
        <v>13</v>
      </c>
      <c r="AG101" s="58">
        <f t="shared" si="23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6</v>
      </c>
      <c r="AT101" s="76">
        <f>AS101/AS$89</f>
        <v>1</v>
      </c>
      <c r="AU101" s="61"/>
      <c r="AY101" s="61"/>
      <c r="AZ101" s="61"/>
      <c r="BA101" s="37"/>
      <c r="BB101" s="45">
        <f>SUM(BB83:BB100)</f>
        <v>6</v>
      </c>
      <c r="BC101" s="58">
        <f t="shared" si="27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3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3</v>
      </c>
      <c r="BY101" s="58">
        <f t="shared" si="31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2</v>
      </c>
      <c r="CL101" s="76">
        <f>CK101/CK$89</f>
        <v>1</v>
      </c>
      <c r="CM101" s="61"/>
      <c r="CQ101" s="61"/>
      <c r="CR101" s="61"/>
      <c r="CS101" s="37"/>
      <c r="CT101" s="45">
        <f>SUM(CT83:CT100)</f>
        <v>2</v>
      </c>
      <c r="CU101" s="58">
        <f t="shared" si="35"/>
        <v>1</v>
      </c>
      <c r="CV101" s="61"/>
      <c r="CW101" s="61"/>
      <c r="CX101" s="61"/>
      <c r="CY101" s="61"/>
      <c r="CZ101" s="61"/>
      <c r="DA101" s="61"/>
      <c r="DB101" s="61"/>
      <c r="DC101" s="61"/>
      <c r="DD101" s="61"/>
    </row>
    <row r="102" spans="1:108" ht="68.099999999999994" customHeight="1" x14ac:dyDescent="0.2">
      <c r="A102" s="64"/>
      <c r="B102" s="55" t="s">
        <v>195</v>
      </c>
      <c r="C102" s="57">
        <f>COUNTIF(U4:U31,1)</f>
        <v>7</v>
      </c>
      <c r="D102" s="58">
        <f>C102/C$89</f>
        <v>0.25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S102" s="56" t="s">
        <v>141</v>
      </c>
      <c r="AT102" s="49" t="s">
        <v>140</v>
      </c>
      <c r="AU102" s="61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  <c r="DD102" s="61"/>
    </row>
    <row r="103" spans="1:108" ht="68.099999999999994" customHeight="1" x14ac:dyDescent="0.2">
      <c r="A103" s="64"/>
      <c r="B103" s="46" t="s">
        <v>196</v>
      </c>
      <c r="C103" s="57">
        <f>COUNTIF(U4:U31,2)</f>
        <v>21</v>
      </c>
      <c r="D103" s="58">
        <f>C103/C$89</f>
        <v>0.75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Y103" s="61"/>
      <c r="Z103" s="61"/>
      <c r="AA103" s="61"/>
      <c r="AB103" s="61"/>
      <c r="AC103" s="61"/>
      <c r="AD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U103" s="61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</row>
    <row r="104" spans="1:108" ht="68.099999999999994" customHeight="1" x14ac:dyDescent="0.2">
      <c r="A104" s="2"/>
      <c r="B104" s="77"/>
      <c r="C104" s="54">
        <f>SUM(C102:C103)</f>
        <v>28</v>
      </c>
      <c r="D104" s="76">
        <f>C104/C$89</f>
        <v>1</v>
      </c>
      <c r="E104" s="2"/>
      <c r="BQ104" s="2"/>
    </row>
    <row r="105" spans="1:108" ht="68.099999999999994" customHeight="1" x14ac:dyDescent="0.2">
      <c r="A105" s="2"/>
      <c r="C105" s="56" t="s">
        <v>141</v>
      </c>
      <c r="D105" s="49" t="s">
        <v>140</v>
      </c>
      <c r="E105" s="2"/>
      <c r="AE105" s="37"/>
      <c r="AF105" s="37"/>
      <c r="AG105" s="37"/>
      <c r="BQ105" s="2"/>
    </row>
    <row r="106" spans="1:108" ht="68.099999999999994" customHeight="1" x14ac:dyDescent="0.2">
      <c r="A106" s="2"/>
      <c r="B106" s="2"/>
      <c r="C106" s="2"/>
      <c r="D106" s="2"/>
      <c r="E106" s="2"/>
      <c r="BQ106" s="2"/>
    </row>
    <row r="107" spans="1:108" ht="68.099999999999994" customHeight="1" x14ac:dyDescent="0.2">
      <c r="A107" s="174" t="s">
        <v>798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BQ107" s="2"/>
    </row>
    <row r="108" spans="1:108" ht="68.099999999999994" customHeight="1" x14ac:dyDescent="0.2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BQ108" s="2"/>
    </row>
    <row r="109" spans="1:108" ht="68.099999999999994" customHeight="1" x14ac:dyDescent="0.2">
      <c r="A109" s="2"/>
      <c r="B109" s="2"/>
      <c r="C109" s="2"/>
      <c r="D109" s="2"/>
      <c r="E109" s="2"/>
      <c r="BQ109" s="2"/>
    </row>
    <row r="110" spans="1:108" ht="68.099999999999994" customHeight="1" x14ac:dyDescent="0.2">
      <c r="A110" s="2"/>
      <c r="B110" s="2"/>
      <c r="C110" s="2"/>
      <c r="D110" s="2"/>
      <c r="E110" s="2"/>
      <c r="BQ110" s="2"/>
    </row>
    <row r="111" spans="1:108" ht="68.25" customHeight="1" x14ac:dyDescent="0.2">
      <c r="A111" s="2"/>
      <c r="B111" s="2"/>
      <c r="C111" s="2"/>
      <c r="D111" s="2"/>
      <c r="E111" s="2"/>
      <c r="BQ111" s="2"/>
    </row>
    <row r="112" spans="1:108" ht="68.25" customHeight="1" x14ac:dyDescent="0.2">
      <c r="A112" s="2"/>
      <c r="B112" s="2"/>
      <c r="C112" s="2"/>
      <c r="D112" s="2"/>
      <c r="E112" s="2"/>
      <c r="CS112" s="8"/>
      <c r="CT112" s="8"/>
      <c r="CU112" s="8"/>
    </row>
    <row r="113" spans="1:99" ht="68.25" customHeight="1" x14ac:dyDescent="0.2">
      <c r="A113" s="2"/>
      <c r="B113" s="2"/>
      <c r="C113" s="2"/>
      <c r="D113" s="2"/>
      <c r="E113" s="2"/>
    </row>
    <row r="114" spans="1:99" ht="68.25" customHeight="1" x14ac:dyDescent="0.2">
      <c r="A114" s="2"/>
      <c r="B114" s="2"/>
      <c r="C114" s="2"/>
      <c r="D114" s="2"/>
      <c r="E114" s="2"/>
    </row>
    <row r="115" spans="1:99" ht="68.25" customHeight="1" x14ac:dyDescent="0.2">
      <c r="A115" s="2"/>
      <c r="B115" s="2"/>
      <c r="C115" s="2"/>
      <c r="D115" s="2"/>
      <c r="E115" s="2"/>
    </row>
    <row r="116" spans="1:99" ht="68.25" customHeight="1" x14ac:dyDescent="0.2">
      <c r="A116" s="2"/>
      <c r="B116" s="2"/>
      <c r="C116" s="2"/>
      <c r="D116" s="2"/>
      <c r="E116" s="2"/>
    </row>
    <row r="117" spans="1:99" ht="68.25" customHeight="1" x14ac:dyDescent="0.2">
      <c r="A117" s="2"/>
      <c r="B117" s="2"/>
      <c r="C117" s="2"/>
      <c r="D117" s="2"/>
      <c r="E117" s="2"/>
    </row>
    <row r="118" spans="1:99" ht="68.25" customHeight="1" x14ac:dyDescent="0.2">
      <c r="A118" s="2"/>
      <c r="B118" s="2"/>
      <c r="C118" s="2"/>
      <c r="D118" s="2"/>
      <c r="E118" s="2"/>
    </row>
    <row r="119" spans="1:99" ht="68.25" customHeight="1" x14ac:dyDescent="0.2">
      <c r="A119" s="2"/>
      <c r="B119" s="2"/>
      <c r="C119" s="2"/>
      <c r="D119" s="2"/>
      <c r="E119" s="2"/>
      <c r="BB119" s="3"/>
      <c r="BC119" s="2"/>
    </row>
    <row r="120" spans="1:99" ht="43.5" customHeight="1" x14ac:dyDescent="0.2">
      <c r="A120" s="2"/>
      <c r="B120" s="2"/>
      <c r="C120" s="2"/>
      <c r="D120" s="2"/>
      <c r="E120" s="2"/>
    </row>
    <row r="121" spans="1:99" ht="43.5" customHeight="1" x14ac:dyDescent="0.2">
      <c r="A121" s="2"/>
      <c r="B121" s="2"/>
      <c r="C121" s="2"/>
      <c r="D121" s="2"/>
      <c r="E121" s="2"/>
    </row>
    <row r="122" spans="1:99" ht="31.5" customHeight="1" x14ac:dyDescent="0.2">
      <c r="A122" s="2"/>
      <c r="B122" s="2"/>
      <c r="C122" s="2"/>
      <c r="D122" s="2"/>
      <c r="E122" s="2"/>
    </row>
    <row r="123" spans="1:99" ht="31.5" customHeight="1" x14ac:dyDescent="0.2">
      <c r="A123" s="2"/>
      <c r="B123" s="2"/>
      <c r="C123" s="2"/>
      <c r="D123" s="2"/>
      <c r="E123" s="2"/>
    </row>
    <row r="124" spans="1:99" ht="31.5" customHeight="1" x14ac:dyDescent="0.2">
      <c r="A124" s="2"/>
      <c r="B124" s="2"/>
      <c r="C124" s="2"/>
      <c r="D124" s="2"/>
      <c r="E124" s="2"/>
    </row>
    <row r="125" spans="1:99" ht="31.5" customHeight="1" x14ac:dyDescent="0.2">
      <c r="A125" s="2"/>
      <c r="B125" s="2"/>
      <c r="C125" s="2"/>
      <c r="D125" s="2"/>
      <c r="E125" s="2"/>
    </row>
    <row r="126" spans="1:99" ht="31.5" customHeight="1" x14ac:dyDescent="0.2">
      <c r="A126" s="2"/>
      <c r="B126" s="2"/>
      <c r="C126" s="2"/>
      <c r="D126" s="2"/>
      <c r="E126" s="2"/>
    </row>
    <row r="127" spans="1:99" ht="31.5" customHeight="1" x14ac:dyDescent="0.2">
      <c r="A127" s="2"/>
      <c r="B127" s="2"/>
      <c r="C127" s="2"/>
      <c r="D127" s="2"/>
      <c r="E127" s="2"/>
    </row>
    <row r="128" spans="1:99" ht="31.5" customHeight="1" x14ac:dyDescent="0.2">
      <c r="A128" s="2"/>
      <c r="B128" s="2"/>
      <c r="C128" s="2"/>
      <c r="D128" s="2"/>
      <c r="E128" s="2"/>
      <c r="CT128" s="3"/>
      <c r="CU128" s="2"/>
    </row>
    <row r="129" spans="1:54" ht="31.5" customHeight="1" x14ac:dyDescent="0.2">
      <c r="A129" s="2"/>
      <c r="B129" s="2"/>
      <c r="C129" s="2"/>
      <c r="D129" s="2"/>
      <c r="E129" s="2"/>
    </row>
    <row r="130" spans="1:54" ht="31.5" customHeight="1" x14ac:dyDescent="0.2">
      <c r="A130" s="2"/>
      <c r="B130" s="2"/>
      <c r="C130" s="2"/>
      <c r="D130" s="2"/>
      <c r="E130" s="2"/>
    </row>
    <row r="131" spans="1:54" ht="31.5" customHeight="1" x14ac:dyDescent="0.2">
      <c r="A131" s="2"/>
      <c r="B131" s="2"/>
      <c r="C131" s="2"/>
      <c r="D131" s="2"/>
      <c r="E131" s="2"/>
    </row>
    <row r="132" spans="1:54" ht="31.5" customHeight="1" x14ac:dyDescent="0.2">
      <c r="A132" s="2"/>
      <c r="B132" s="2"/>
      <c r="C132" s="2"/>
      <c r="D132" s="2"/>
      <c r="E132" s="2"/>
    </row>
    <row r="133" spans="1:54" ht="31.5" customHeight="1" x14ac:dyDescent="0.2">
      <c r="A133" s="2"/>
      <c r="B133" s="2"/>
      <c r="C133" s="2"/>
      <c r="D133" s="2"/>
      <c r="E133" s="2"/>
    </row>
    <row r="134" spans="1:54" ht="31.5" customHeight="1" x14ac:dyDescent="0.2">
      <c r="A134" s="2"/>
      <c r="B134" s="2"/>
      <c r="C134" s="2"/>
      <c r="D134" s="2"/>
      <c r="E134" s="2"/>
    </row>
    <row r="135" spans="1:54" ht="31.5" customHeight="1" x14ac:dyDescent="0.2">
      <c r="A135" s="2"/>
      <c r="B135" s="2"/>
      <c r="C135" s="2"/>
      <c r="D135" s="2"/>
      <c r="E135" s="2"/>
      <c r="BB135" s="2"/>
    </row>
    <row r="136" spans="1:54" ht="31.5" customHeight="1" x14ac:dyDescent="0.2">
      <c r="A136" s="2"/>
      <c r="B136" s="2"/>
      <c r="C136" s="2"/>
      <c r="D136" s="2"/>
      <c r="E136" s="2"/>
      <c r="BB136" s="2"/>
    </row>
    <row r="137" spans="1:54" ht="31.5" customHeight="1" x14ac:dyDescent="0.2">
      <c r="A137" s="2"/>
      <c r="B137" s="2"/>
      <c r="C137" s="2"/>
      <c r="D137" s="2"/>
      <c r="E137" s="2"/>
      <c r="BB137" s="2"/>
    </row>
    <row r="138" spans="1:54" ht="31.5" customHeight="1" x14ac:dyDescent="0.2">
      <c r="A138" s="2"/>
      <c r="B138" s="2"/>
      <c r="C138" s="2"/>
      <c r="D138" s="2"/>
      <c r="E138" s="2"/>
      <c r="BB138" s="2"/>
    </row>
    <row r="139" spans="1:54" ht="31.5" customHeight="1" x14ac:dyDescent="0.2">
      <c r="A139" s="2"/>
      <c r="B139" s="2"/>
      <c r="C139" s="2"/>
      <c r="D139" s="2"/>
      <c r="E139" s="2"/>
      <c r="BB139" s="2"/>
    </row>
    <row r="140" spans="1:54" ht="31.5" customHeight="1" x14ac:dyDescent="0.2">
      <c r="A140" s="2"/>
      <c r="B140" s="2"/>
      <c r="C140" s="2"/>
      <c r="D140" s="2"/>
      <c r="E140" s="2"/>
      <c r="BB140" s="2"/>
    </row>
    <row r="141" spans="1:54" ht="31.5" customHeight="1" x14ac:dyDescent="0.2">
      <c r="A141" s="2"/>
      <c r="B141" s="2"/>
      <c r="C141" s="2"/>
      <c r="D141" s="2"/>
      <c r="E141" s="2"/>
      <c r="BB141" s="2"/>
    </row>
    <row r="142" spans="1:54" ht="31.5" customHeight="1" x14ac:dyDescent="0.2">
      <c r="A142" s="2"/>
      <c r="B142" s="2"/>
      <c r="C142" s="2"/>
      <c r="D142" s="2"/>
      <c r="E142" s="2"/>
      <c r="BB142" s="2"/>
    </row>
    <row r="143" spans="1:54" ht="31.5" customHeight="1" x14ac:dyDescent="0.2">
      <c r="A143" s="2"/>
      <c r="B143" s="2"/>
      <c r="C143" s="2"/>
      <c r="D143" s="2"/>
      <c r="E143" s="2"/>
      <c r="BB143" s="2"/>
    </row>
    <row r="144" spans="1:54" ht="31.5" customHeight="1" x14ac:dyDescent="0.2">
      <c r="A144" s="2"/>
      <c r="B144" s="2"/>
      <c r="C144" s="2"/>
      <c r="D144" s="2"/>
      <c r="E144" s="2"/>
      <c r="BB144" s="2"/>
    </row>
    <row r="145" spans="1:54" ht="31.5" customHeight="1" x14ac:dyDescent="0.2">
      <c r="A145" s="2"/>
      <c r="B145" s="2"/>
      <c r="C145" s="2"/>
      <c r="D145" s="2"/>
      <c r="E145" s="2"/>
      <c r="BB145" s="2"/>
    </row>
    <row r="146" spans="1:54" ht="31.5" customHeight="1" x14ac:dyDescent="0.2">
      <c r="A146" s="2"/>
      <c r="B146" s="2"/>
      <c r="C146" s="2"/>
      <c r="D146" s="2"/>
      <c r="E146" s="2"/>
      <c r="BB146" s="2"/>
    </row>
    <row r="147" spans="1:54" ht="31.5" customHeight="1" x14ac:dyDescent="0.2">
      <c r="A147" s="2"/>
      <c r="B147" s="2"/>
      <c r="C147" s="2"/>
      <c r="D147" s="2"/>
      <c r="E147" s="2"/>
      <c r="BB147" s="2"/>
    </row>
    <row r="148" spans="1:54" ht="31.5" customHeight="1" x14ac:dyDescent="0.2">
      <c r="A148" s="2"/>
      <c r="B148" s="2"/>
      <c r="C148" s="2"/>
      <c r="D148" s="2"/>
      <c r="E148" s="2"/>
      <c r="BB148" s="2"/>
    </row>
    <row r="149" spans="1:54" ht="31.5" customHeight="1" x14ac:dyDescent="0.2">
      <c r="A149" s="2"/>
      <c r="B149" s="2"/>
      <c r="C149" s="2"/>
      <c r="D149" s="2"/>
      <c r="E149" s="2"/>
      <c r="BB149" s="2"/>
    </row>
    <row r="150" spans="1:54" ht="31.5" customHeight="1" x14ac:dyDescent="0.2">
      <c r="A150" s="2"/>
      <c r="B150" s="2"/>
      <c r="C150" s="2"/>
      <c r="D150" s="2"/>
      <c r="E150" s="2"/>
      <c r="BB150" s="2"/>
    </row>
    <row r="151" spans="1:54" ht="31.5" customHeight="1" x14ac:dyDescent="0.2">
      <c r="A151" s="2"/>
      <c r="B151" s="2"/>
      <c r="C151" s="2"/>
      <c r="D151" s="2"/>
      <c r="E151" s="2"/>
      <c r="BB151" s="2"/>
    </row>
    <row r="152" spans="1:54" ht="31.5" customHeight="1" x14ac:dyDescent="0.2">
      <c r="A152" s="2"/>
      <c r="B152" s="2"/>
      <c r="C152" s="2"/>
      <c r="D152" s="2"/>
      <c r="E152" s="2"/>
      <c r="BB152" s="2"/>
    </row>
    <row r="153" spans="1:54" ht="31.5" customHeight="1" x14ac:dyDescent="0.2">
      <c r="A153" s="2"/>
      <c r="B153" s="2"/>
      <c r="C153" s="2"/>
      <c r="D153" s="2"/>
      <c r="E153" s="2"/>
      <c r="BB153" s="2"/>
    </row>
    <row r="154" spans="1:54" ht="31.5" customHeight="1" x14ac:dyDescent="0.2">
      <c r="A154" s="2"/>
      <c r="B154" s="2"/>
      <c r="C154" s="2"/>
      <c r="D154" s="2"/>
      <c r="E154" s="2"/>
      <c r="BB154" s="2"/>
    </row>
    <row r="155" spans="1:54" ht="31.5" customHeight="1" x14ac:dyDescent="0.2">
      <c r="A155" s="2"/>
      <c r="B155" s="2"/>
      <c r="C155" s="2"/>
      <c r="D155" s="2"/>
      <c r="E155" s="2"/>
      <c r="F155" s="2"/>
      <c r="M155" s="8"/>
      <c r="N155" s="43"/>
      <c r="O155" s="53"/>
    </row>
    <row r="156" spans="1:54" ht="31.5" customHeight="1" x14ac:dyDescent="0.2">
      <c r="A156" s="2"/>
      <c r="B156" s="2"/>
      <c r="C156" s="2"/>
      <c r="D156" s="2"/>
      <c r="E156" s="2"/>
      <c r="F156" s="2"/>
      <c r="N156" s="52"/>
      <c r="O156" s="52"/>
    </row>
    <row r="157" spans="1:54" ht="31.5" customHeight="1" x14ac:dyDescent="0.2">
      <c r="A157" s="2"/>
      <c r="B157" s="2"/>
      <c r="C157" s="2"/>
      <c r="D157" s="2"/>
      <c r="E157" s="2"/>
      <c r="F157" s="2"/>
    </row>
    <row r="158" spans="1:54" ht="31.5" customHeight="1" x14ac:dyDescent="0.2">
      <c r="A158" s="2"/>
      <c r="B158" s="2"/>
      <c r="C158" s="2"/>
      <c r="D158" s="2"/>
      <c r="E158" s="2"/>
      <c r="F158" s="2"/>
    </row>
    <row r="159" spans="1:54" ht="31.5" customHeight="1" x14ac:dyDescent="0.2">
      <c r="A159" s="2"/>
      <c r="B159" s="2"/>
      <c r="C159" s="2"/>
      <c r="D159" s="2"/>
      <c r="E159" s="2"/>
      <c r="F159" s="2"/>
    </row>
    <row r="160" spans="1:54" ht="31.5" customHeight="1" x14ac:dyDescent="0.2">
      <c r="A160" s="2"/>
      <c r="B160" s="2"/>
      <c r="C160" s="2"/>
      <c r="D160" s="2"/>
      <c r="E160" s="2"/>
      <c r="F160" s="2"/>
    </row>
    <row r="161" spans="1:6" ht="31.5" customHeight="1" x14ac:dyDescent="0.2">
      <c r="A161" s="2"/>
      <c r="B161" s="2"/>
      <c r="C161" s="2"/>
      <c r="D161" s="2"/>
      <c r="E161" s="2"/>
      <c r="F161" s="2"/>
    </row>
    <row r="162" spans="1:6" ht="31.5" customHeight="1" x14ac:dyDescent="0.2">
      <c r="A162" s="2"/>
      <c r="B162" s="2"/>
      <c r="C162" s="2"/>
      <c r="D162" s="2"/>
      <c r="E162" s="2"/>
      <c r="F162" s="2"/>
    </row>
    <row r="163" spans="1:6" ht="31.5" customHeight="1" x14ac:dyDescent="0.2">
      <c r="A163" s="2"/>
      <c r="B163" s="2"/>
      <c r="C163" s="2"/>
      <c r="D163" s="2"/>
      <c r="E163" s="2"/>
      <c r="F163" s="2"/>
    </row>
    <row r="164" spans="1:6" ht="31.5" customHeight="1" x14ac:dyDescent="0.2">
      <c r="A164" s="2"/>
      <c r="B164" s="2"/>
      <c r="C164" s="2"/>
      <c r="D164" s="2"/>
      <c r="E164" s="2"/>
      <c r="F164" s="2"/>
    </row>
    <row r="165" spans="1:6" ht="31.5" customHeight="1" x14ac:dyDescent="0.2">
      <c r="A165" s="2"/>
      <c r="B165" s="2"/>
      <c r="C165" s="2"/>
      <c r="D165" s="2"/>
      <c r="E165" s="2"/>
      <c r="F165" s="2"/>
    </row>
    <row r="166" spans="1:6" ht="31.5" customHeight="1" x14ac:dyDescent="0.2">
      <c r="A166" s="2"/>
      <c r="B166" s="2"/>
      <c r="C166" s="2"/>
      <c r="D166" s="2"/>
      <c r="E166" s="2"/>
      <c r="F166" s="2"/>
    </row>
    <row r="167" spans="1:6" ht="31.5" customHeight="1" x14ac:dyDescent="0.2">
      <c r="A167" s="2"/>
      <c r="B167" s="2"/>
      <c r="C167" s="2"/>
      <c r="D167" s="2"/>
      <c r="E167" s="2"/>
      <c r="F167" s="2"/>
    </row>
    <row r="168" spans="1:6" ht="31.5" customHeight="1" x14ac:dyDescent="0.2">
      <c r="A168" s="2"/>
      <c r="B168" s="2"/>
      <c r="C168" s="2"/>
      <c r="D168" s="2"/>
      <c r="E168" s="2"/>
      <c r="F168" s="2"/>
    </row>
    <row r="169" spans="1:6" ht="31.5" customHeight="1" x14ac:dyDescent="0.2">
      <c r="A169" s="2"/>
      <c r="B169" s="2"/>
      <c r="C169" s="2"/>
      <c r="D169" s="2"/>
      <c r="E169" s="2"/>
      <c r="F169" s="2"/>
    </row>
    <row r="170" spans="1:6" ht="31.5" customHeight="1" x14ac:dyDescent="0.2">
      <c r="A170" s="2"/>
      <c r="B170" s="2"/>
      <c r="C170" s="2"/>
      <c r="D170" s="2"/>
      <c r="E170" s="2"/>
      <c r="F170" s="2"/>
    </row>
    <row r="171" spans="1:6" ht="31.5" customHeight="1" x14ac:dyDescent="0.2">
      <c r="A171" s="2"/>
      <c r="B171" s="2"/>
      <c r="C171" s="2"/>
      <c r="D171" s="2"/>
      <c r="E171" s="2"/>
      <c r="F171" s="2"/>
    </row>
    <row r="172" spans="1:6" ht="31.5" customHeight="1" x14ac:dyDescent="0.2">
      <c r="A172" s="2"/>
      <c r="B172" s="2"/>
      <c r="C172" s="2"/>
      <c r="D172" s="2"/>
      <c r="E172" s="2"/>
      <c r="F172" s="2"/>
    </row>
    <row r="173" spans="1:6" ht="31.5" customHeight="1" x14ac:dyDescent="0.2">
      <c r="A173" s="2"/>
      <c r="B173" s="2"/>
      <c r="C173" s="2"/>
      <c r="D173" s="2"/>
      <c r="E173" s="2"/>
      <c r="F173" s="2"/>
    </row>
    <row r="174" spans="1:6" ht="31.5" customHeight="1" x14ac:dyDescent="0.2">
      <c r="A174" s="2"/>
      <c r="B174" s="2"/>
      <c r="C174" s="2"/>
      <c r="D174" s="2"/>
      <c r="E174" s="2"/>
      <c r="F174" s="2"/>
    </row>
    <row r="175" spans="1:6" ht="31.5" customHeight="1" x14ac:dyDescent="0.2">
      <c r="A175" s="2"/>
      <c r="B175" s="2"/>
      <c r="C175" s="2"/>
      <c r="D175" s="2"/>
      <c r="E175" s="2"/>
      <c r="F175" s="2"/>
    </row>
    <row r="176" spans="1:6" ht="31.5" customHeight="1" x14ac:dyDescent="0.2">
      <c r="A176" s="2"/>
      <c r="B176" s="2"/>
      <c r="C176" s="2"/>
      <c r="D176" s="2"/>
      <c r="E176" s="2"/>
      <c r="F176" s="2"/>
    </row>
    <row r="177" spans="1:6" ht="31.5" customHeight="1" x14ac:dyDescent="0.2">
      <c r="A177" s="2"/>
      <c r="B177" s="2"/>
      <c r="C177" s="2"/>
      <c r="D177" s="2"/>
      <c r="E177" s="2"/>
      <c r="F177" s="2"/>
    </row>
    <row r="178" spans="1:6" ht="31.5" customHeight="1" x14ac:dyDescent="0.2">
      <c r="A178" s="2"/>
      <c r="B178" s="2"/>
      <c r="C178" s="2"/>
      <c r="D178" s="2"/>
      <c r="E178" s="2"/>
      <c r="F178" s="2"/>
    </row>
    <row r="179" spans="1:6" ht="31.5" customHeight="1" x14ac:dyDescent="0.2">
      <c r="A179" s="2"/>
      <c r="B179" s="2"/>
      <c r="C179" s="2"/>
      <c r="D179" s="2"/>
      <c r="E179" s="2"/>
    </row>
    <row r="180" spans="1:6" ht="31.5" customHeight="1" x14ac:dyDescent="0.2">
      <c r="A180" s="2"/>
      <c r="B180" s="2"/>
      <c r="C180" s="2"/>
      <c r="D180" s="2"/>
      <c r="E180" s="2"/>
    </row>
    <row r="181" spans="1:6" ht="31.5" customHeight="1" x14ac:dyDescent="0.2">
      <c r="A181" s="2"/>
      <c r="B181" s="2"/>
      <c r="C181" s="2"/>
      <c r="D181" s="2"/>
      <c r="E181" s="2"/>
    </row>
    <row r="182" spans="1:6" ht="31.5" customHeight="1" x14ac:dyDescent="0.2">
      <c r="A182" s="2"/>
      <c r="B182" s="2"/>
      <c r="C182" s="2"/>
      <c r="D182" s="2"/>
      <c r="E182" s="2"/>
    </row>
    <row r="183" spans="1:6" ht="31.5" customHeight="1" x14ac:dyDescent="0.2">
      <c r="A183" s="2"/>
      <c r="B183" s="2"/>
      <c r="C183" s="2"/>
      <c r="D183" s="2"/>
      <c r="E183" s="2"/>
    </row>
    <row r="184" spans="1:6" ht="31.5" customHeight="1" x14ac:dyDescent="0.2">
      <c r="A184" s="2"/>
      <c r="B184" s="2"/>
      <c r="C184" s="2"/>
      <c r="D184" s="2"/>
      <c r="E184" s="2"/>
    </row>
    <row r="185" spans="1:6" ht="28.5" customHeight="1" x14ac:dyDescent="0.2">
      <c r="A185" s="2"/>
      <c r="E185" s="2"/>
    </row>
    <row r="186" spans="1:6" ht="28.5" customHeight="1" x14ac:dyDescent="0.2"/>
    <row r="187" spans="1:6" ht="28.5" customHeight="1" x14ac:dyDescent="0.2"/>
    <row r="188" spans="1:6" ht="28.5" customHeight="1" x14ac:dyDescent="0.2"/>
    <row r="189" spans="1:6" ht="28.5" customHeight="1" x14ac:dyDescent="0.2"/>
    <row r="190" spans="1:6" ht="28.5" customHeight="1" x14ac:dyDescent="0.2"/>
    <row r="191" spans="1:6" ht="28.5" customHeight="1" x14ac:dyDescent="0.2"/>
    <row r="192" spans="1:6" ht="28.5" customHeight="1" x14ac:dyDescent="0.2"/>
    <row r="193" spans="14:15" ht="28.5" customHeight="1" x14ac:dyDescent="0.2"/>
    <row r="194" spans="14:15" ht="28.5" customHeight="1" x14ac:dyDescent="0.2">
      <c r="N194" s="52"/>
      <c r="O194" s="52"/>
    </row>
    <row r="195" spans="14:15" ht="28.5" customHeight="1" x14ac:dyDescent="0.2"/>
    <row r="196" spans="14:15" ht="28.5" customHeight="1" x14ac:dyDescent="0.2"/>
    <row r="197" spans="14:15" ht="28.5" customHeight="1" x14ac:dyDescent="0.2"/>
    <row r="198" spans="14:15" ht="28.5" customHeight="1" x14ac:dyDescent="0.2"/>
    <row r="199" spans="14:15" ht="28.5" customHeight="1" x14ac:dyDescent="0.2"/>
    <row r="200" spans="14:15" ht="28.5" customHeight="1" x14ac:dyDescent="0.2"/>
    <row r="201" spans="14:15" ht="28.5" customHeight="1" x14ac:dyDescent="0.2"/>
    <row r="202" spans="14:15" ht="28.5" customHeight="1" x14ac:dyDescent="0.2"/>
    <row r="203" spans="14:15" ht="28.5" customHeight="1" x14ac:dyDescent="0.2"/>
    <row r="204" spans="14:15" ht="28.5" customHeight="1" x14ac:dyDescent="0.2"/>
    <row r="205" spans="14:15" ht="28.5" customHeight="1" x14ac:dyDescent="0.2"/>
    <row r="206" spans="14:15" ht="28.5" customHeight="1" x14ac:dyDescent="0.2"/>
    <row r="207" spans="14:15" ht="28.5" customHeight="1" x14ac:dyDescent="0.2"/>
    <row r="208" spans="14:15" ht="28.5" customHeight="1" x14ac:dyDescent="0.2"/>
    <row r="209" ht="28.5" customHeight="1" x14ac:dyDescent="0.2"/>
    <row r="210" ht="28.5" customHeight="1" x14ac:dyDescent="0.2"/>
    <row r="211" ht="28.5" customHeight="1" x14ac:dyDescent="0.2"/>
    <row r="212" ht="28.5" customHeight="1" x14ac:dyDescent="0.2"/>
    <row r="213" ht="28.5" customHeight="1" x14ac:dyDescent="0.2"/>
    <row r="214" ht="28.5" customHeight="1" x14ac:dyDescent="0.2"/>
    <row r="215" ht="28.5" customHeight="1" x14ac:dyDescent="0.2"/>
    <row r="216" ht="28.5" customHeight="1" x14ac:dyDescent="0.2"/>
    <row r="217" ht="28.5" customHeight="1" x14ac:dyDescent="0.2"/>
    <row r="218" ht="28.5" customHeight="1" x14ac:dyDescent="0.2"/>
    <row r="219" ht="28.5" customHeight="1" x14ac:dyDescent="0.2"/>
    <row r="220" ht="28.5" customHeight="1" x14ac:dyDescent="0.2"/>
    <row r="221" ht="28.5" customHeight="1" x14ac:dyDescent="0.2"/>
    <row r="222" ht="28.5" customHeight="1" x14ac:dyDescent="0.2"/>
    <row r="223" ht="28.5" customHeight="1" x14ac:dyDescent="0.2"/>
    <row r="224" ht="28.5" customHeight="1" x14ac:dyDescent="0.2"/>
    <row r="225" ht="28.5" customHeight="1" x14ac:dyDescent="0.2"/>
    <row r="226" ht="28.5" customHeight="1" x14ac:dyDescent="0.2"/>
    <row r="227" ht="28.5" customHeight="1" x14ac:dyDescent="0.2"/>
    <row r="228" ht="28.5" customHeight="1" x14ac:dyDescent="0.2"/>
    <row r="229" ht="28.5" customHeight="1" x14ac:dyDescent="0.2"/>
    <row r="230" ht="28.5" customHeight="1" x14ac:dyDescent="0.2"/>
    <row r="231" ht="28.5" customHeight="1" x14ac:dyDescent="0.2"/>
    <row r="232" ht="28.5" customHeight="1" x14ac:dyDescent="0.2"/>
    <row r="233" ht="28.5" customHeight="1" x14ac:dyDescent="0.2"/>
    <row r="234" ht="28.5" customHeight="1" x14ac:dyDescent="0.2"/>
    <row r="235" ht="28.5" customHeight="1" x14ac:dyDescent="0.2"/>
    <row r="236" ht="28.5" customHeight="1" x14ac:dyDescent="0.2"/>
    <row r="237" ht="28.5" customHeight="1" x14ac:dyDescent="0.2"/>
    <row r="238" ht="28.5" customHeight="1" x14ac:dyDescent="0.2"/>
    <row r="239" ht="28.5" customHeight="1" x14ac:dyDescent="0.2"/>
    <row r="240" ht="28.5" customHeight="1" x14ac:dyDescent="0.2"/>
    <row r="241" ht="28.5" customHeight="1" x14ac:dyDescent="0.2"/>
    <row r="242" ht="28.5" customHeight="1" x14ac:dyDescent="0.2"/>
    <row r="243" ht="28.5" customHeight="1" x14ac:dyDescent="0.2"/>
    <row r="244" ht="28.5" customHeight="1" x14ac:dyDescent="0.2"/>
    <row r="245" ht="28.5" customHeight="1" x14ac:dyDescent="0.2"/>
    <row r="246" ht="28.5" customHeight="1" x14ac:dyDescent="0.2"/>
    <row r="247" ht="28.5" customHeight="1" x14ac:dyDescent="0.2"/>
    <row r="248" ht="28.5" customHeight="1" x14ac:dyDescent="0.2"/>
    <row r="249" ht="28.5" customHeight="1" x14ac:dyDescent="0.2"/>
    <row r="250" ht="28.5" customHeight="1" x14ac:dyDescent="0.2"/>
    <row r="251" ht="28.5" customHeight="1" x14ac:dyDescent="0.2"/>
    <row r="252" ht="28.5" customHeight="1" x14ac:dyDescent="0.2"/>
    <row r="253" ht="28.5" customHeight="1" x14ac:dyDescent="0.2"/>
    <row r="254" ht="28.5" customHeight="1" x14ac:dyDescent="0.2"/>
    <row r="255" ht="28.5" customHeight="1" x14ac:dyDescent="0.2"/>
    <row r="256" ht="28.5" customHeight="1" x14ac:dyDescent="0.2"/>
    <row r="257" ht="28.5" customHeight="1" x14ac:dyDescent="0.2"/>
    <row r="258" ht="28.5" customHeight="1" x14ac:dyDescent="0.2"/>
    <row r="259" ht="28.5" customHeight="1" x14ac:dyDescent="0.2"/>
    <row r="260" ht="28.5" customHeight="1" x14ac:dyDescent="0.2"/>
    <row r="261" ht="28.5" customHeight="1" x14ac:dyDescent="0.2"/>
    <row r="262" ht="28.5" customHeight="1" x14ac:dyDescent="0.2"/>
    <row r="263" ht="28.5" customHeight="1" x14ac:dyDescent="0.2"/>
    <row r="264" ht="28.5" customHeight="1" x14ac:dyDescent="0.2"/>
    <row r="265" ht="28.5" customHeight="1" x14ac:dyDescent="0.2"/>
    <row r="266" ht="28.5" customHeight="1" x14ac:dyDescent="0.2"/>
    <row r="267" ht="28.5" customHeight="1" x14ac:dyDescent="0.2"/>
    <row r="268" ht="28.5" customHeight="1" x14ac:dyDescent="0.2"/>
    <row r="269" ht="28.5" customHeight="1" x14ac:dyDescent="0.2"/>
    <row r="270" ht="28.5" customHeight="1" x14ac:dyDescent="0.2"/>
    <row r="271" ht="28.5" customHeight="1" x14ac:dyDescent="0.2"/>
    <row r="272" ht="28.5" customHeight="1" x14ac:dyDescent="0.2"/>
    <row r="273" ht="28.5" customHeight="1" x14ac:dyDescent="0.2"/>
    <row r="274" ht="28.5" customHeight="1" x14ac:dyDescent="0.2"/>
    <row r="275" ht="28.5" customHeight="1" x14ac:dyDescent="0.2"/>
    <row r="276" ht="28.5" customHeight="1" x14ac:dyDescent="0.2"/>
    <row r="277" ht="28.5" customHeight="1" x14ac:dyDescent="0.2"/>
    <row r="278" ht="28.5" customHeight="1" x14ac:dyDescent="0.2"/>
    <row r="279" ht="28.5" customHeight="1" x14ac:dyDescent="0.2"/>
    <row r="280" ht="28.5" customHeight="1" x14ac:dyDescent="0.2"/>
    <row r="281" ht="28.5" customHeight="1" x14ac:dyDescent="0.2"/>
    <row r="282" ht="28.5" customHeight="1" x14ac:dyDescent="0.2"/>
    <row r="283" ht="28.5" customHeight="1" x14ac:dyDescent="0.2"/>
    <row r="284" ht="28.5" customHeight="1" x14ac:dyDescent="0.2"/>
    <row r="285" ht="28.5" customHeight="1" x14ac:dyDescent="0.2"/>
    <row r="286" ht="28.5" customHeight="1" x14ac:dyDescent="0.2"/>
    <row r="287" ht="28.5" customHeight="1" x14ac:dyDescent="0.2"/>
    <row r="288" ht="28.5" customHeight="1" x14ac:dyDescent="0.2"/>
    <row r="289" ht="28.5" customHeight="1" x14ac:dyDescent="0.2"/>
    <row r="290" ht="28.5" customHeight="1" x14ac:dyDescent="0.2"/>
    <row r="291" ht="28.5" customHeight="1" x14ac:dyDescent="0.2"/>
    <row r="292" ht="28.5" customHeight="1" x14ac:dyDescent="0.2"/>
    <row r="293" ht="28.5" customHeight="1" x14ac:dyDescent="0.2"/>
    <row r="294" ht="28.5" customHeight="1" x14ac:dyDescent="0.2"/>
    <row r="295" ht="28.5" customHeight="1" x14ac:dyDescent="0.2"/>
    <row r="296" ht="28.5" customHeight="1" x14ac:dyDescent="0.2"/>
    <row r="297" ht="28.5" customHeight="1" x14ac:dyDescent="0.2"/>
    <row r="298" ht="28.5" customHeight="1" x14ac:dyDescent="0.2"/>
    <row r="299" ht="28.5" customHeight="1" x14ac:dyDescent="0.2"/>
    <row r="300" ht="28.5" customHeight="1" x14ac:dyDescent="0.2"/>
    <row r="301" ht="28.5" customHeight="1" x14ac:dyDescent="0.2"/>
    <row r="302" ht="28.5" customHeight="1" x14ac:dyDescent="0.2"/>
    <row r="303" ht="28.5" customHeight="1" x14ac:dyDescent="0.2"/>
    <row r="304" ht="28.5" customHeight="1" x14ac:dyDescent="0.2"/>
    <row r="305" ht="28.5" customHeight="1" x14ac:dyDescent="0.2"/>
    <row r="306" ht="28.5" customHeight="1" x14ac:dyDescent="0.2"/>
    <row r="307" ht="28.5" customHeight="1" x14ac:dyDescent="0.2"/>
    <row r="308" ht="28.5" customHeight="1" x14ac:dyDescent="0.2"/>
    <row r="309" ht="28.5" customHeight="1" x14ac:dyDescent="0.2"/>
    <row r="310" ht="28.5" customHeight="1" x14ac:dyDescent="0.2"/>
    <row r="311" ht="28.5" customHeight="1" x14ac:dyDescent="0.2"/>
    <row r="312" ht="28.5" customHeight="1" x14ac:dyDescent="0.2"/>
    <row r="313" ht="28.5" customHeight="1" x14ac:dyDescent="0.2"/>
    <row r="314" ht="28.5" customHeight="1" x14ac:dyDescent="0.2"/>
    <row r="315" ht="28.5" customHeight="1" x14ac:dyDescent="0.2"/>
    <row r="316" ht="28.5" customHeight="1" x14ac:dyDescent="0.2"/>
    <row r="317" ht="28.5" customHeight="1" x14ac:dyDescent="0.2"/>
    <row r="318" ht="28.5" customHeight="1" x14ac:dyDescent="0.2"/>
    <row r="319" ht="28.5" customHeight="1" x14ac:dyDescent="0.2"/>
    <row r="320" ht="28.5" customHeight="1" x14ac:dyDescent="0.2"/>
    <row r="321" ht="28.5" customHeight="1" x14ac:dyDescent="0.2"/>
    <row r="322" ht="28.5" customHeight="1" x14ac:dyDescent="0.2"/>
    <row r="323" ht="28.5" customHeight="1" x14ac:dyDescent="0.2"/>
    <row r="324" ht="28.5" customHeight="1" x14ac:dyDescent="0.2"/>
    <row r="325" ht="28.5" customHeight="1" x14ac:dyDescent="0.2"/>
    <row r="326" ht="28.5" customHeight="1" x14ac:dyDescent="0.2"/>
    <row r="327" ht="28.5" customHeight="1" x14ac:dyDescent="0.2"/>
    <row r="328" ht="28.5" customHeight="1" x14ac:dyDescent="0.2"/>
    <row r="329" ht="28.5" customHeight="1" x14ac:dyDescent="0.2"/>
    <row r="330" ht="28.5" customHeight="1" x14ac:dyDescent="0.2"/>
    <row r="331" ht="28.5" customHeight="1" x14ac:dyDescent="0.2"/>
    <row r="332" ht="28.5" customHeight="1" x14ac:dyDescent="0.2"/>
    <row r="333" ht="28.5" customHeight="1" x14ac:dyDescent="0.2"/>
    <row r="334" ht="28.5" customHeight="1" x14ac:dyDescent="0.2"/>
    <row r="335" ht="28.5" customHeight="1" x14ac:dyDescent="0.2"/>
    <row r="336" ht="28.5" customHeight="1" x14ac:dyDescent="0.2"/>
    <row r="337" ht="28.5" customHeight="1" x14ac:dyDescent="0.2"/>
    <row r="338" ht="28.5" customHeight="1" x14ac:dyDescent="0.2"/>
    <row r="339" ht="28.5" customHeight="1" x14ac:dyDescent="0.2"/>
    <row r="340" ht="28.5" customHeight="1" x14ac:dyDescent="0.2"/>
    <row r="341" ht="28.5" customHeight="1" x14ac:dyDescent="0.2"/>
    <row r="342" ht="28.5" customHeight="1" x14ac:dyDescent="0.2"/>
    <row r="343" ht="28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</sheetData>
  <mergeCells count="89">
    <mergeCell ref="AZ8:CB9"/>
    <mergeCell ref="B80:H80"/>
    <mergeCell ref="V80:AB80"/>
    <mergeCell ref="AE80:AO80"/>
    <mergeCell ref="B33:AR33"/>
    <mergeCell ref="AY50:BA50"/>
    <mergeCell ref="R35:T35"/>
    <mergeCell ref="V35:X35"/>
    <mergeCell ref="Z35:AB35"/>
    <mergeCell ref="AD35:AF35"/>
    <mergeCell ref="AH35:AJ35"/>
    <mergeCell ref="BA80:BK80"/>
    <mergeCell ref="BW80:CG80"/>
    <mergeCell ref="B50:D50"/>
    <mergeCell ref="F50:H50"/>
    <mergeCell ref="B35:D35"/>
    <mergeCell ref="A1:U1"/>
    <mergeCell ref="A2:E2"/>
    <mergeCell ref="F2:H2"/>
    <mergeCell ref="I2:O2"/>
    <mergeCell ref="P2:U2"/>
    <mergeCell ref="F35:H35"/>
    <mergeCell ref="J35:L35"/>
    <mergeCell ref="N35:P35"/>
    <mergeCell ref="BG50:BI50"/>
    <mergeCell ref="BC50:BE50"/>
    <mergeCell ref="AM50:AO50"/>
    <mergeCell ref="AQ50:AS50"/>
    <mergeCell ref="AU50:AW50"/>
    <mergeCell ref="N50:P50"/>
    <mergeCell ref="R50:T50"/>
    <mergeCell ref="W50:Y50"/>
    <mergeCell ref="AA50:AC50"/>
    <mergeCell ref="AE50:AG50"/>
    <mergeCell ref="AI50:AK50"/>
    <mergeCell ref="J50:L50"/>
    <mergeCell ref="AR2:AW2"/>
    <mergeCell ref="W2:AB2"/>
    <mergeCell ref="AD2:AI2"/>
    <mergeCell ref="AK2:AP2"/>
    <mergeCell ref="AI82:AK82"/>
    <mergeCell ref="AM82:AO82"/>
    <mergeCell ref="AL35:AN35"/>
    <mergeCell ref="AP35:AR35"/>
    <mergeCell ref="AV82:AX82"/>
    <mergeCell ref="AR80:AX80"/>
    <mergeCell ref="AE82:AG82"/>
    <mergeCell ref="CJ80:CP80"/>
    <mergeCell ref="CS80:DC80"/>
    <mergeCell ref="B48:BI48"/>
    <mergeCell ref="BN82:BP82"/>
    <mergeCell ref="J80:T80"/>
    <mergeCell ref="BN80:BT80"/>
    <mergeCell ref="CJ82:CL82"/>
    <mergeCell ref="BA82:BC82"/>
    <mergeCell ref="BE82:BG82"/>
    <mergeCell ref="BI82:BK82"/>
    <mergeCell ref="CA82:CC82"/>
    <mergeCell ref="CE82:CG82"/>
    <mergeCell ref="R82:T82"/>
    <mergeCell ref="BW82:BY82"/>
    <mergeCell ref="J82:L82"/>
    <mergeCell ref="N82:P82"/>
    <mergeCell ref="BN98:BP98"/>
    <mergeCell ref="AV92:AX92"/>
    <mergeCell ref="BR92:BT92"/>
    <mergeCell ref="CW82:CY82"/>
    <mergeCell ref="DA82:DC82"/>
    <mergeCell ref="F82:H82"/>
    <mergeCell ref="F91:H91"/>
    <mergeCell ref="B95:D95"/>
    <mergeCell ref="BR82:BT82"/>
    <mergeCell ref="BN92:BP92"/>
    <mergeCell ref="A107:AW108"/>
    <mergeCell ref="CJ92:CL92"/>
    <mergeCell ref="CJ98:CL98"/>
    <mergeCell ref="CN82:CP82"/>
    <mergeCell ref="CS82:CU82"/>
    <mergeCell ref="CN91:CP91"/>
    <mergeCell ref="V98:X98"/>
    <mergeCell ref="Z82:AB82"/>
    <mergeCell ref="Z92:AB92"/>
    <mergeCell ref="AR82:AT82"/>
    <mergeCell ref="AR98:AT98"/>
    <mergeCell ref="AR92:AT92"/>
    <mergeCell ref="V82:X82"/>
    <mergeCell ref="V92:X92"/>
    <mergeCell ref="B82:D82"/>
    <mergeCell ref="B101:D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C184"/>
  <sheetViews>
    <sheetView zoomScale="85" zoomScaleNormal="85" workbookViewId="0">
      <pane ySplit="3" topLeftCell="A25" activePane="bottomLeft" state="frozen"/>
      <selection activeCell="Q40" sqref="Q40"/>
      <selection pane="bottomLeft" activeCell="A27" sqref="A27"/>
    </sheetView>
  </sheetViews>
  <sheetFormatPr defaultColWidth="25.7109375" defaultRowHeight="12.75" x14ac:dyDescent="0.2"/>
  <cols>
    <col min="1" max="16384" width="25.7109375" style="102"/>
  </cols>
  <sheetData>
    <row r="1" spans="1:80" ht="30" customHeight="1" thickBot="1" x14ac:dyDescent="0.25">
      <c r="A1" s="193" t="s">
        <v>530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8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  <c r="AZ2" s="203" t="s">
        <v>798</v>
      </c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</row>
    <row r="3" spans="1:8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8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</row>
    <row r="4" spans="1:80" ht="32.25" customHeight="1" thickBot="1" x14ac:dyDescent="0.25">
      <c r="A4" s="111" t="s">
        <v>529</v>
      </c>
      <c r="B4" s="117" t="s">
        <v>40</v>
      </c>
      <c r="C4" s="118" t="s">
        <v>528</v>
      </c>
      <c r="D4" s="116">
        <v>6</v>
      </c>
      <c r="E4" s="114">
        <v>35492</v>
      </c>
      <c r="F4" s="117">
        <v>2</v>
      </c>
      <c r="G4" s="116">
        <v>7</v>
      </c>
      <c r="H4" s="115">
        <v>4</v>
      </c>
      <c r="I4" s="117">
        <v>1</v>
      </c>
      <c r="J4" s="116">
        <v>1</v>
      </c>
      <c r="K4" s="116">
        <v>1</v>
      </c>
      <c r="L4" s="116">
        <v>4</v>
      </c>
      <c r="M4" s="116">
        <v>3</v>
      </c>
      <c r="N4" s="116">
        <v>1</v>
      </c>
      <c r="O4" s="115">
        <v>1</v>
      </c>
      <c r="P4" s="117" t="s">
        <v>455</v>
      </c>
      <c r="Q4" s="116">
        <v>1</v>
      </c>
      <c r="R4" s="116">
        <v>1</v>
      </c>
      <c r="S4" s="116">
        <v>1</v>
      </c>
      <c r="T4" s="116">
        <v>1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  <c r="AR4" s="117"/>
      <c r="AS4" s="116"/>
      <c r="AT4" s="116"/>
      <c r="AU4" s="116"/>
      <c r="AV4" s="116"/>
      <c r="AW4" s="115"/>
    </row>
    <row r="5" spans="1:80" ht="32.25" customHeight="1" thickBot="1" x14ac:dyDescent="0.25">
      <c r="A5" s="111" t="s">
        <v>527</v>
      </c>
      <c r="B5" s="113" t="s">
        <v>27</v>
      </c>
      <c r="C5" s="110" t="s">
        <v>526</v>
      </c>
      <c r="D5" s="104">
        <v>11</v>
      </c>
      <c r="E5" s="114">
        <v>35492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5</v>
      </c>
      <c r="L5" s="104">
        <v>4</v>
      </c>
      <c r="M5" s="104">
        <v>3</v>
      </c>
      <c r="N5" s="104">
        <v>2</v>
      </c>
      <c r="O5" s="112">
        <v>2</v>
      </c>
      <c r="P5" s="108" t="s">
        <v>525</v>
      </c>
      <c r="Q5" s="104">
        <v>1</v>
      </c>
      <c r="R5" s="104">
        <v>1</v>
      </c>
      <c r="S5" s="104">
        <v>1</v>
      </c>
      <c r="T5" s="104">
        <v>3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</row>
    <row r="6" spans="1:80" ht="32.25" customHeight="1" thickBot="1" x14ac:dyDescent="0.25">
      <c r="A6" s="111" t="s">
        <v>524</v>
      </c>
      <c r="B6" s="113" t="s">
        <v>27</v>
      </c>
      <c r="C6" s="110" t="s">
        <v>523</v>
      </c>
      <c r="D6" s="104">
        <v>7</v>
      </c>
      <c r="E6" s="109">
        <v>35500</v>
      </c>
      <c r="F6" s="113">
        <v>2</v>
      </c>
      <c r="G6" s="104">
        <v>6</v>
      </c>
      <c r="H6" s="112">
        <v>1</v>
      </c>
      <c r="I6" s="113">
        <v>1</v>
      </c>
      <c r="J6" s="104">
        <v>3</v>
      </c>
      <c r="K6" s="104">
        <v>7</v>
      </c>
      <c r="L6" s="104">
        <v>3</v>
      </c>
      <c r="M6" s="104">
        <v>2</v>
      </c>
      <c r="N6" s="104">
        <v>3</v>
      </c>
      <c r="O6" s="112">
        <v>2</v>
      </c>
      <c r="P6" s="108" t="s">
        <v>522</v>
      </c>
      <c r="Q6" s="104">
        <v>2</v>
      </c>
      <c r="R6" s="104">
        <v>1</v>
      </c>
      <c r="S6" s="104">
        <v>1</v>
      </c>
      <c r="T6" s="104">
        <v>1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  <c r="AR6" s="113"/>
      <c r="AS6" s="104"/>
      <c r="AT6" s="104"/>
      <c r="AU6" s="104"/>
      <c r="AV6" s="104"/>
      <c r="AW6" s="112"/>
    </row>
    <row r="7" spans="1:80" ht="32.25" customHeight="1" thickBot="1" x14ac:dyDescent="0.25">
      <c r="A7" s="111" t="s">
        <v>521</v>
      </c>
      <c r="B7" s="113" t="s">
        <v>27</v>
      </c>
      <c r="C7" s="110" t="s">
        <v>520</v>
      </c>
      <c r="D7" s="104">
        <v>7</v>
      </c>
      <c r="E7" s="109">
        <v>35500</v>
      </c>
      <c r="F7" s="113">
        <v>2</v>
      </c>
      <c r="G7" s="104">
        <v>6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1</v>
      </c>
      <c r="O7" s="112">
        <v>1</v>
      </c>
      <c r="P7" s="108" t="s">
        <v>519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80" ht="32.25" customHeight="1" thickBot="1" x14ac:dyDescent="0.25">
      <c r="A8" s="111" t="s">
        <v>518</v>
      </c>
      <c r="B8" s="113" t="s">
        <v>36</v>
      </c>
      <c r="C8" s="110" t="s">
        <v>517</v>
      </c>
      <c r="D8" s="104">
        <v>10</v>
      </c>
      <c r="E8" s="109">
        <v>35508</v>
      </c>
      <c r="F8" s="113">
        <v>2</v>
      </c>
      <c r="G8" s="104">
        <v>4</v>
      </c>
      <c r="H8" s="112">
        <v>1</v>
      </c>
      <c r="I8" s="113">
        <v>1</v>
      </c>
      <c r="J8" s="104">
        <v>1</v>
      </c>
      <c r="K8" s="104">
        <v>1</v>
      </c>
      <c r="L8" s="104">
        <v>1</v>
      </c>
      <c r="M8" s="104">
        <v>2</v>
      </c>
      <c r="N8" s="104">
        <v>1</v>
      </c>
      <c r="O8" s="112">
        <v>1</v>
      </c>
      <c r="P8" s="113" t="s">
        <v>516</v>
      </c>
      <c r="Q8" s="104">
        <v>1</v>
      </c>
      <c r="R8" s="104">
        <v>1</v>
      </c>
      <c r="S8" s="104">
        <v>2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  <c r="AR8" s="113"/>
      <c r="AS8" s="104"/>
      <c r="AT8" s="104"/>
      <c r="AU8" s="104"/>
      <c r="AV8" s="104"/>
      <c r="AW8" s="112"/>
    </row>
    <row r="9" spans="1:80" ht="32.25" customHeight="1" thickBot="1" x14ac:dyDescent="0.25">
      <c r="A9" s="111" t="s">
        <v>515</v>
      </c>
      <c r="B9" s="113" t="s">
        <v>31</v>
      </c>
      <c r="C9" s="110" t="s">
        <v>514</v>
      </c>
      <c r="D9" s="104">
        <v>10</v>
      </c>
      <c r="E9" s="109">
        <v>35508</v>
      </c>
      <c r="F9" s="113">
        <v>2</v>
      </c>
      <c r="G9" s="104">
        <v>5</v>
      </c>
      <c r="H9" s="112">
        <v>1</v>
      </c>
      <c r="I9" s="113">
        <v>2</v>
      </c>
      <c r="J9" s="104">
        <v>2</v>
      </c>
      <c r="K9" s="104">
        <v>5</v>
      </c>
      <c r="L9" s="104">
        <v>2</v>
      </c>
      <c r="M9" s="104">
        <v>1</v>
      </c>
      <c r="N9" s="104">
        <v>2</v>
      </c>
      <c r="O9" s="112">
        <v>2</v>
      </c>
      <c r="P9" s="113" t="s">
        <v>513</v>
      </c>
      <c r="Q9" s="104">
        <v>2</v>
      </c>
      <c r="R9" s="104">
        <v>1</v>
      </c>
      <c r="S9" s="104">
        <v>1</v>
      </c>
      <c r="T9" s="104">
        <v>2</v>
      </c>
      <c r="U9" s="112">
        <v>1</v>
      </c>
      <c r="V9" s="104"/>
      <c r="W9" s="113" t="s">
        <v>512</v>
      </c>
      <c r="X9" s="104">
        <v>1</v>
      </c>
      <c r="Y9" s="104">
        <v>1</v>
      </c>
      <c r="Z9" s="104">
        <v>2</v>
      </c>
      <c r="AA9" s="104">
        <v>1</v>
      </c>
      <c r="AB9" s="112">
        <v>2</v>
      </c>
      <c r="AC9" s="103"/>
      <c r="AD9" s="113" t="s">
        <v>512</v>
      </c>
      <c r="AE9" s="104">
        <v>1</v>
      </c>
      <c r="AF9" s="104">
        <v>1</v>
      </c>
      <c r="AG9" s="104">
        <v>2</v>
      </c>
      <c r="AH9" s="104">
        <v>1</v>
      </c>
      <c r="AI9" s="112">
        <v>2</v>
      </c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80" ht="32.25" customHeight="1" thickBot="1" x14ac:dyDescent="0.25">
      <c r="A10" s="111" t="s">
        <v>511</v>
      </c>
      <c r="B10" s="113" t="s">
        <v>40</v>
      </c>
      <c r="C10" s="110" t="s">
        <v>510</v>
      </c>
      <c r="D10" s="104">
        <v>3</v>
      </c>
      <c r="E10" s="109">
        <v>35516</v>
      </c>
      <c r="F10" s="113">
        <v>1</v>
      </c>
      <c r="G10" s="104">
        <v>1</v>
      </c>
      <c r="H10" s="112">
        <v>1</v>
      </c>
      <c r="I10" s="113" t="s">
        <v>509</v>
      </c>
      <c r="J10" s="104">
        <v>3</v>
      </c>
      <c r="K10" s="104">
        <v>2</v>
      </c>
      <c r="L10" s="104">
        <v>4</v>
      </c>
      <c r="M10" s="104">
        <v>3</v>
      </c>
      <c r="N10" s="104">
        <v>2</v>
      </c>
      <c r="O10" s="112">
        <v>1</v>
      </c>
      <c r="P10" s="113" t="s">
        <v>508</v>
      </c>
      <c r="Q10" s="104">
        <v>6</v>
      </c>
      <c r="R10" s="104" t="s">
        <v>507</v>
      </c>
      <c r="S10" s="104" t="s">
        <v>507</v>
      </c>
      <c r="T10" s="104" t="s">
        <v>507</v>
      </c>
      <c r="U10" s="112">
        <v>1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  <c r="AR10" s="113"/>
      <c r="AS10" s="104"/>
      <c r="AT10" s="104"/>
      <c r="AU10" s="104"/>
      <c r="AV10" s="104"/>
      <c r="AW10" s="112"/>
    </row>
    <row r="11" spans="1:80" ht="32.25" customHeight="1" thickBot="1" x14ac:dyDescent="0.25">
      <c r="A11" s="111" t="s">
        <v>506</v>
      </c>
      <c r="B11" s="113" t="s">
        <v>40</v>
      </c>
      <c r="C11" s="110" t="s">
        <v>505</v>
      </c>
      <c r="D11" s="104">
        <v>10</v>
      </c>
      <c r="E11" s="109">
        <v>35516</v>
      </c>
      <c r="F11" s="113">
        <v>2</v>
      </c>
      <c r="G11" s="104">
        <v>5</v>
      </c>
      <c r="H11" s="112">
        <v>1</v>
      </c>
      <c r="I11" s="113">
        <v>1</v>
      </c>
      <c r="J11" s="104">
        <v>3</v>
      </c>
      <c r="K11" s="104">
        <v>2</v>
      </c>
      <c r="L11" s="104">
        <v>4</v>
      </c>
      <c r="M11" s="104">
        <v>3</v>
      </c>
      <c r="N11" s="104">
        <v>2</v>
      </c>
      <c r="O11" s="112">
        <v>2</v>
      </c>
      <c r="P11" s="113" t="s">
        <v>504</v>
      </c>
      <c r="Q11" s="104">
        <v>1</v>
      </c>
      <c r="R11" s="104">
        <v>1</v>
      </c>
      <c r="S11" s="104">
        <v>2</v>
      </c>
      <c r="T11" s="104">
        <v>2</v>
      </c>
      <c r="U11" s="112">
        <v>1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80" ht="32.25" customHeight="1" thickBot="1" x14ac:dyDescent="0.25">
      <c r="A12" s="111" t="s">
        <v>503</v>
      </c>
      <c r="B12" s="113" t="s">
        <v>40</v>
      </c>
      <c r="C12" s="110" t="s">
        <v>502</v>
      </c>
      <c r="D12" s="104">
        <v>7</v>
      </c>
      <c r="E12" s="109">
        <v>35524</v>
      </c>
      <c r="F12" s="113">
        <v>1</v>
      </c>
      <c r="G12" s="104">
        <v>5</v>
      </c>
      <c r="H12" s="112">
        <v>1</v>
      </c>
      <c r="I12" s="113">
        <v>3</v>
      </c>
      <c r="J12" s="104">
        <v>1</v>
      </c>
      <c r="K12" s="104">
        <v>6</v>
      </c>
      <c r="L12" s="104">
        <v>1</v>
      </c>
      <c r="M12" s="104">
        <v>1</v>
      </c>
      <c r="N12" s="104">
        <v>2</v>
      </c>
      <c r="O12" s="112">
        <v>1</v>
      </c>
      <c r="P12" s="113" t="s">
        <v>455</v>
      </c>
      <c r="Q12" s="104">
        <v>1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08" t="s">
        <v>501</v>
      </c>
      <c r="X12" s="104">
        <v>1</v>
      </c>
      <c r="Y12" s="104">
        <v>1</v>
      </c>
      <c r="Z12" s="104">
        <v>1</v>
      </c>
      <c r="AA12" s="104">
        <v>1</v>
      </c>
      <c r="AB12" s="112">
        <v>2</v>
      </c>
      <c r="AC12" s="103"/>
      <c r="AD12" s="108" t="s">
        <v>500</v>
      </c>
      <c r="AE12" s="104">
        <v>6</v>
      </c>
      <c r="AF12" s="104">
        <v>1</v>
      </c>
      <c r="AG12" s="104">
        <v>2</v>
      </c>
      <c r="AH12" s="104">
        <v>1</v>
      </c>
      <c r="AI12" s="112">
        <v>1</v>
      </c>
      <c r="AJ12" s="103"/>
      <c r="AK12" s="108"/>
      <c r="AL12" s="104"/>
      <c r="AM12" s="104"/>
      <c r="AN12" s="104"/>
      <c r="AO12" s="104"/>
      <c r="AP12" s="112"/>
      <c r="AR12" s="108"/>
      <c r="AS12" s="104"/>
      <c r="AT12" s="104"/>
      <c r="AU12" s="104"/>
      <c r="AV12" s="104"/>
      <c r="AW12" s="112"/>
    </row>
    <row r="13" spans="1:80" ht="32.25" customHeight="1" thickBot="1" x14ac:dyDescent="0.25">
      <c r="A13" s="111" t="s">
        <v>499</v>
      </c>
      <c r="B13" s="113" t="s">
        <v>50</v>
      </c>
      <c r="C13" s="110" t="s">
        <v>498</v>
      </c>
      <c r="D13" s="104">
        <v>8</v>
      </c>
      <c r="E13" s="109">
        <v>35524</v>
      </c>
      <c r="F13" s="113">
        <v>2</v>
      </c>
      <c r="G13" s="104">
        <v>2</v>
      </c>
      <c r="H13" s="112">
        <v>1</v>
      </c>
      <c r="I13" s="113">
        <v>5</v>
      </c>
      <c r="J13" s="104">
        <v>1</v>
      </c>
      <c r="K13" s="104">
        <v>4</v>
      </c>
      <c r="L13" s="104">
        <v>4</v>
      </c>
      <c r="M13" s="104">
        <v>3</v>
      </c>
      <c r="N13" s="104">
        <v>2</v>
      </c>
      <c r="O13" s="112">
        <v>2</v>
      </c>
      <c r="P13" s="113" t="s">
        <v>497</v>
      </c>
      <c r="Q13" s="104">
        <v>2</v>
      </c>
      <c r="R13" s="104">
        <v>1</v>
      </c>
      <c r="S13" s="104">
        <v>1</v>
      </c>
      <c r="T13" s="104">
        <v>2</v>
      </c>
      <c r="U13" s="112">
        <v>2</v>
      </c>
      <c r="V13" s="104"/>
      <c r="W13" s="113" t="s">
        <v>114</v>
      </c>
      <c r="X13" s="104">
        <v>1</v>
      </c>
      <c r="Y13" s="104">
        <v>1</v>
      </c>
      <c r="Z13" s="104">
        <v>1</v>
      </c>
      <c r="AA13" s="104">
        <v>1</v>
      </c>
      <c r="AB13" s="112">
        <v>2</v>
      </c>
      <c r="AC13" s="103"/>
      <c r="AD13" s="113" t="s">
        <v>496</v>
      </c>
      <c r="AE13" s="104">
        <v>2</v>
      </c>
      <c r="AF13" s="104">
        <v>1</v>
      </c>
      <c r="AG13" s="104">
        <v>2</v>
      </c>
      <c r="AH13" s="104">
        <v>1</v>
      </c>
      <c r="AI13" s="112">
        <v>2</v>
      </c>
      <c r="AJ13" s="103"/>
      <c r="AK13" s="113" t="s">
        <v>495</v>
      </c>
      <c r="AL13" s="104">
        <v>2</v>
      </c>
      <c r="AM13" s="104">
        <v>1</v>
      </c>
      <c r="AN13" s="104">
        <v>2</v>
      </c>
      <c r="AO13" s="104">
        <v>1</v>
      </c>
      <c r="AP13" s="112">
        <v>2</v>
      </c>
      <c r="AR13" s="113" t="s">
        <v>495</v>
      </c>
      <c r="AS13" s="104">
        <v>2</v>
      </c>
      <c r="AT13" s="104">
        <v>1</v>
      </c>
      <c r="AU13" s="104">
        <v>2</v>
      </c>
      <c r="AV13" s="104">
        <v>1</v>
      </c>
      <c r="AW13" s="112">
        <v>2</v>
      </c>
    </row>
    <row r="14" spans="1:80" ht="32.25" customHeight="1" thickBot="1" x14ac:dyDescent="0.25">
      <c r="A14" s="111" t="s">
        <v>494</v>
      </c>
      <c r="B14" s="113" t="s">
        <v>40</v>
      </c>
      <c r="C14" s="110" t="s">
        <v>493</v>
      </c>
      <c r="D14" s="104">
        <v>8</v>
      </c>
      <c r="E14" s="109">
        <v>35532</v>
      </c>
      <c r="F14" s="113">
        <v>1</v>
      </c>
      <c r="G14" s="104">
        <v>4</v>
      </c>
      <c r="H14" s="112">
        <v>1</v>
      </c>
      <c r="I14" s="113">
        <v>1</v>
      </c>
      <c r="J14" s="104">
        <v>1</v>
      </c>
      <c r="K14" s="104">
        <v>2</v>
      </c>
      <c r="L14" s="104">
        <v>4</v>
      </c>
      <c r="M14" s="104">
        <v>3</v>
      </c>
      <c r="N14" s="104">
        <v>1</v>
      </c>
      <c r="O14" s="112">
        <v>1</v>
      </c>
      <c r="P14" s="108" t="s">
        <v>492</v>
      </c>
      <c r="Q14" s="104">
        <v>1</v>
      </c>
      <c r="R14" s="104">
        <v>1</v>
      </c>
      <c r="S14" s="104">
        <v>1</v>
      </c>
      <c r="T14" s="104">
        <v>2</v>
      </c>
      <c r="U14" s="112">
        <v>1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</row>
    <row r="15" spans="1:80" ht="32.25" customHeight="1" thickBot="1" x14ac:dyDescent="0.25">
      <c r="A15" s="111" t="s">
        <v>491</v>
      </c>
      <c r="B15" s="113" t="s">
        <v>40</v>
      </c>
      <c r="C15" s="110" t="s">
        <v>490</v>
      </c>
      <c r="D15" s="104">
        <v>8</v>
      </c>
      <c r="E15" s="109">
        <v>35532</v>
      </c>
      <c r="F15" s="113">
        <v>2</v>
      </c>
      <c r="G15" s="104">
        <v>5</v>
      </c>
      <c r="H15" s="112">
        <v>1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1</v>
      </c>
      <c r="O15" s="112">
        <v>1</v>
      </c>
      <c r="P15" s="113" t="s">
        <v>128</v>
      </c>
      <c r="Q15" s="104">
        <v>1</v>
      </c>
      <c r="R15" s="104">
        <v>3</v>
      </c>
      <c r="S15" s="104">
        <v>1</v>
      </c>
      <c r="T15" s="104">
        <v>3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80" ht="32.25" customHeight="1" thickBot="1" x14ac:dyDescent="0.25">
      <c r="A16" s="111" t="s">
        <v>489</v>
      </c>
      <c r="B16" s="113" t="s">
        <v>31</v>
      </c>
      <c r="C16" s="110" t="s">
        <v>488</v>
      </c>
      <c r="D16" s="104">
        <v>12</v>
      </c>
      <c r="E16" s="109">
        <v>35540</v>
      </c>
      <c r="F16" s="113">
        <v>2</v>
      </c>
      <c r="G16" s="104">
        <v>5</v>
      </c>
      <c r="H16" s="112">
        <v>1</v>
      </c>
      <c r="I16" s="113">
        <v>2</v>
      </c>
      <c r="J16" s="104">
        <v>2</v>
      </c>
      <c r="K16" s="104">
        <v>5</v>
      </c>
      <c r="L16" s="104">
        <v>2</v>
      </c>
      <c r="M16" s="104">
        <v>1</v>
      </c>
      <c r="N16" s="104">
        <v>2</v>
      </c>
      <c r="O16" s="112">
        <v>2</v>
      </c>
      <c r="P16" s="113" t="s">
        <v>487</v>
      </c>
      <c r="Q16" s="104">
        <v>4</v>
      </c>
      <c r="R16" s="104">
        <v>1</v>
      </c>
      <c r="S16" s="104">
        <v>1</v>
      </c>
      <c r="T16" s="104">
        <v>2</v>
      </c>
      <c r="U16" s="112">
        <v>1</v>
      </c>
      <c r="V16" s="104"/>
      <c r="W16" s="108" t="s">
        <v>486</v>
      </c>
      <c r="X16" s="104">
        <v>1</v>
      </c>
      <c r="Y16" s="104">
        <v>1</v>
      </c>
      <c r="Z16" s="104">
        <v>2</v>
      </c>
      <c r="AA16" s="104">
        <v>1</v>
      </c>
      <c r="AB16" s="112">
        <v>1</v>
      </c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32.25" customHeight="1" thickBot="1" x14ac:dyDescent="0.25">
      <c r="A17" s="111" t="s">
        <v>485</v>
      </c>
      <c r="B17" s="113" t="s">
        <v>36</v>
      </c>
      <c r="C17" s="110" t="s">
        <v>484</v>
      </c>
      <c r="D17" s="104">
        <v>18</v>
      </c>
      <c r="E17" s="109">
        <v>35540</v>
      </c>
      <c r="F17" s="113">
        <v>2</v>
      </c>
      <c r="G17" s="104">
        <v>6</v>
      </c>
      <c r="H17" s="112">
        <v>1</v>
      </c>
      <c r="I17" s="113">
        <v>1</v>
      </c>
      <c r="J17" s="104">
        <v>1</v>
      </c>
      <c r="K17" s="104">
        <v>1</v>
      </c>
      <c r="L17" s="104">
        <v>4</v>
      </c>
      <c r="M17" s="104">
        <v>2</v>
      </c>
      <c r="N17" s="104">
        <v>2</v>
      </c>
      <c r="O17" s="112">
        <v>1</v>
      </c>
      <c r="P17" s="113" t="s">
        <v>136</v>
      </c>
      <c r="Q17" s="104">
        <v>1</v>
      </c>
      <c r="R17" s="104">
        <v>1</v>
      </c>
      <c r="S17" s="104">
        <v>1</v>
      </c>
      <c r="T17" s="104">
        <v>1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32.25" customHeight="1" thickBot="1" x14ac:dyDescent="0.25">
      <c r="A18" s="111" t="s">
        <v>483</v>
      </c>
      <c r="B18" s="113" t="s">
        <v>40</v>
      </c>
      <c r="C18" s="110" t="s">
        <v>482</v>
      </c>
      <c r="D18" s="104">
        <v>6</v>
      </c>
      <c r="E18" s="109">
        <v>35646</v>
      </c>
      <c r="F18" s="113">
        <v>2</v>
      </c>
      <c r="G18" s="104">
        <v>7</v>
      </c>
      <c r="H18" s="112">
        <v>1</v>
      </c>
      <c r="I18" s="113">
        <v>1</v>
      </c>
      <c r="J18" s="104">
        <v>1</v>
      </c>
      <c r="K18" s="104">
        <v>1</v>
      </c>
      <c r="L18" s="104">
        <v>1</v>
      </c>
      <c r="M18" s="104">
        <v>2</v>
      </c>
      <c r="N18" s="104">
        <v>1</v>
      </c>
      <c r="O18" s="112">
        <v>1</v>
      </c>
      <c r="P18" s="113" t="s">
        <v>128</v>
      </c>
      <c r="Q18" s="104">
        <v>1</v>
      </c>
      <c r="R18" s="104">
        <v>2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</row>
    <row r="19" spans="1:49" ht="32.25" customHeight="1" thickBot="1" x14ac:dyDescent="0.25">
      <c r="A19" s="111" t="s">
        <v>481</v>
      </c>
      <c r="B19" s="113" t="s">
        <v>31</v>
      </c>
      <c r="C19" s="110" t="s">
        <v>480</v>
      </c>
      <c r="D19" s="104">
        <v>12</v>
      </c>
      <c r="E19" s="109">
        <v>35646</v>
      </c>
      <c r="F19" s="113">
        <v>1</v>
      </c>
      <c r="G19" s="104">
        <v>3</v>
      </c>
      <c r="H19" s="112">
        <v>1</v>
      </c>
      <c r="I19" s="113">
        <v>1</v>
      </c>
      <c r="J19" s="104">
        <v>1</v>
      </c>
      <c r="K19" s="104">
        <v>1</v>
      </c>
      <c r="L19" s="104">
        <v>4</v>
      </c>
      <c r="M19" s="104">
        <v>3</v>
      </c>
      <c r="N19" s="104">
        <v>2</v>
      </c>
      <c r="O19" s="112">
        <v>2</v>
      </c>
      <c r="P19" s="113" t="s">
        <v>479</v>
      </c>
      <c r="Q19" s="104">
        <v>1</v>
      </c>
      <c r="R19" s="104">
        <v>2</v>
      </c>
      <c r="S19" s="104">
        <v>1</v>
      </c>
      <c r="T19" s="104">
        <v>2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32.25" customHeight="1" thickBot="1" x14ac:dyDescent="0.25">
      <c r="A20" s="111" t="s">
        <v>478</v>
      </c>
      <c r="B20" s="113" t="s">
        <v>40</v>
      </c>
      <c r="C20" s="110" t="s">
        <v>477</v>
      </c>
      <c r="D20" s="104">
        <v>11</v>
      </c>
      <c r="E20" s="109">
        <v>35654</v>
      </c>
      <c r="F20" s="113">
        <v>1</v>
      </c>
      <c r="G20" s="104">
        <v>5</v>
      </c>
      <c r="H20" s="112">
        <v>1</v>
      </c>
      <c r="I20" s="113">
        <v>2</v>
      </c>
      <c r="J20" s="104">
        <v>1</v>
      </c>
      <c r="K20" s="104">
        <v>1</v>
      </c>
      <c r="L20" s="104">
        <v>2</v>
      </c>
      <c r="M20" s="104">
        <v>1</v>
      </c>
      <c r="N20" s="104">
        <v>2</v>
      </c>
      <c r="O20" s="112">
        <v>1</v>
      </c>
      <c r="P20" s="113" t="s">
        <v>128</v>
      </c>
      <c r="Q20" s="104">
        <v>1</v>
      </c>
      <c r="R20" s="104">
        <v>2</v>
      </c>
      <c r="S20" s="104">
        <v>1</v>
      </c>
      <c r="T20" s="104">
        <v>4</v>
      </c>
      <c r="U20" s="112">
        <v>2</v>
      </c>
      <c r="V20" s="104"/>
      <c r="W20" s="108" t="s">
        <v>476</v>
      </c>
      <c r="X20" s="104">
        <v>4</v>
      </c>
      <c r="Y20" s="104">
        <v>1</v>
      </c>
      <c r="Z20" s="104">
        <v>2</v>
      </c>
      <c r="AA20" s="104">
        <v>2</v>
      </c>
      <c r="AB20" s="112">
        <v>2</v>
      </c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32.25" customHeight="1" thickBot="1" x14ac:dyDescent="0.25">
      <c r="A21" s="111" t="s">
        <v>475</v>
      </c>
      <c r="B21" s="113" t="s">
        <v>31</v>
      </c>
      <c r="C21" s="110" t="s">
        <v>474</v>
      </c>
      <c r="D21" s="104">
        <v>12</v>
      </c>
      <c r="E21" s="109">
        <v>35654</v>
      </c>
      <c r="F21" s="113">
        <v>2</v>
      </c>
      <c r="G21" s="104">
        <v>5</v>
      </c>
      <c r="H21" s="112">
        <v>1</v>
      </c>
      <c r="I21" s="113">
        <v>1</v>
      </c>
      <c r="J21" s="104">
        <v>3</v>
      </c>
      <c r="K21" s="104">
        <v>2</v>
      </c>
      <c r="L21" s="104">
        <v>2</v>
      </c>
      <c r="M21" s="104">
        <v>1</v>
      </c>
      <c r="N21" s="104">
        <v>2</v>
      </c>
      <c r="O21" s="112">
        <v>1</v>
      </c>
      <c r="P21" s="113" t="s">
        <v>473</v>
      </c>
      <c r="Q21" s="104">
        <v>3</v>
      </c>
      <c r="R21" s="104">
        <v>3</v>
      </c>
      <c r="S21" s="104">
        <v>1</v>
      </c>
      <c r="T21" s="104">
        <v>1</v>
      </c>
      <c r="U21" s="112">
        <v>1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32.25" customHeight="1" thickBot="1" x14ac:dyDescent="0.25">
      <c r="A22" s="111" t="s">
        <v>472</v>
      </c>
      <c r="B22" s="113" t="s">
        <v>40</v>
      </c>
      <c r="C22" s="110" t="s">
        <v>471</v>
      </c>
      <c r="D22" s="104">
        <v>8</v>
      </c>
      <c r="E22" s="109">
        <v>35662</v>
      </c>
      <c r="F22" s="113">
        <v>1</v>
      </c>
      <c r="G22" s="104">
        <v>3</v>
      </c>
      <c r="H22" s="112">
        <v>1</v>
      </c>
      <c r="I22" s="113">
        <v>2</v>
      </c>
      <c r="J22" s="104">
        <v>3</v>
      </c>
      <c r="K22" s="104">
        <v>5</v>
      </c>
      <c r="L22" s="104">
        <v>2</v>
      </c>
      <c r="M22" s="104">
        <v>1</v>
      </c>
      <c r="N22" s="104">
        <v>1</v>
      </c>
      <c r="O22" s="112">
        <v>2</v>
      </c>
      <c r="P22" s="113" t="s">
        <v>455</v>
      </c>
      <c r="Q22" s="104">
        <v>1</v>
      </c>
      <c r="R22" s="104">
        <v>1</v>
      </c>
      <c r="S22" s="104">
        <v>1</v>
      </c>
      <c r="T22" s="104">
        <v>2</v>
      </c>
      <c r="U22" s="112">
        <v>2</v>
      </c>
      <c r="V22" s="104"/>
      <c r="W22" s="108" t="s">
        <v>470</v>
      </c>
      <c r="X22" s="104">
        <v>4</v>
      </c>
      <c r="Y22" s="104">
        <v>1</v>
      </c>
      <c r="Z22" s="104">
        <v>2</v>
      </c>
      <c r="AA22" s="104">
        <v>1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32.25" customHeight="1" thickBot="1" x14ac:dyDescent="0.25">
      <c r="A23" s="111" t="s">
        <v>469</v>
      </c>
      <c r="B23" s="113" t="s">
        <v>91</v>
      </c>
      <c r="C23" s="110" t="s">
        <v>468</v>
      </c>
      <c r="D23" s="104">
        <v>9</v>
      </c>
      <c r="E23" s="109">
        <v>35662</v>
      </c>
      <c r="F23" s="113">
        <v>2</v>
      </c>
      <c r="G23" s="104">
        <v>5</v>
      </c>
      <c r="H23" s="112">
        <v>1</v>
      </c>
      <c r="I23" s="113">
        <v>3</v>
      </c>
      <c r="J23" s="104">
        <v>2</v>
      </c>
      <c r="K23" s="104">
        <v>3</v>
      </c>
      <c r="L23" s="104">
        <v>3</v>
      </c>
      <c r="M23" s="104">
        <v>3</v>
      </c>
      <c r="N23" s="104">
        <v>3</v>
      </c>
      <c r="O23" s="112">
        <v>1</v>
      </c>
      <c r="P23" s="108" t="s">
        <v>467</v>
      </c>
      <c r="Q23" s="104">
        <v>2</v>
      </c>
      <c r="R23" s="104">
        <v>1</v>
      </c>
      <c r="S23" s="104">
        <v>1</v>
      </c>
      <c r="T23" s="104">
        <v>3</v>
      </c>
      <c r="U23" s="112">
        <v>2</v>
      </c>
      <c r="V23" s="104"/>
      <c r="W23" s="108" t="s">
        <v>466</v>
      </c>
      <c r="X23" s="104">
        <v>2</v>
      </c>
      <c r="Y23" s="104">
        <v>1</v>
      </c>
      <c r="Z23" s="104">
        <v>1</v>
      </c>
      <c r="AA23" s="104">
        <v>1</v>
      </c>
      <c r="AB23" s="112">
        <v>2</v>
      </c>
      <c r="AC23" s="103"/>
      <c r="AD23" s="108" t="s">
        <v>465</v>
      </c>
      <c r="AE23" s="104">
        <v>2</v>
      </c>
      <c r="AF23" s="104">
        <v>1</v>
      </c>
      <c r="AG23" s="104">
        <v>1</v>
      </c>
      <c r="AH23" s="104">
        <v>1</v>
      </c>
      <c r="AI23" s="112">
        <v>2</v>
      </c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32.25" customHeight="1" thickBot="1" x14ac:dyDescent="0.25">
      <c r="A24" s="111" t="s">
        <v>464</v>
      </c>
      <c r="B24" s="113" t="s">
        <v>36</v>
      </c>
      <c r="C24" s="110" t="s">
        <v>463</v>
      </c>
      <c r="D24" s="104">
        <v>10</v>
      </c>
      <c r="E24" s="109">
        <v>35670</v>
      </c>
      <c r="F24" s="113">
        <v>1</v>
      </c>
      <c r="G24" s="104">
        <v>4</v>
      </c>
      <c r="H24" s="112">
        <v>1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2</v>
      </c>
      <c r="O24" s="112">
        <v>1</v>
      </c>
      <c r="P24" s="108" t="s">
        <v>462</v>
      </c>
      <c r="Q24" s="104">
        <v>1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</row>
    <row r="25" spans="1:49" ht="32.25" customHeight="1" thickBot="1" x14ac:dyDescent="0.25">
      <c r="A25" s="111" t="s">
        <v>461</v>
      </c>
      <c r="B25" s="113" t="s">
        <v>40</v>
      </c>
      <c r="C25" s="110" t="s">
        <v>460</v>
      </c>
      <c r="D25" s="104">
        <v>14</v>
      </c>
      <c r="E25" s="109">
        <v>35670</v>
      </c>
      <c r="F25" s="113">
        <v>1</v>
      </c>
      <c r="G25" s="104">
        <v>3</v>
      </c>
      <c r="H25" s="112">
        <v>1</v>
      </c>
      <c r="I25" s="113">
        <v>1</v>
      </c>
      <c r="J25" s="104">
        <v>1</v>
      </c>
      <c r="K25" s="104">
        <v>6</v>
      </c>
      <c r="L25" s="104">
        <v>4</v>
      </c>
      <c r="M25" s="104">
        <v>2</v>
      </c>
      <c r="N25" s="104">
        <v>2</v>
      </c>
      <c r="O25" s="112">
        <v>2</v>
      </c>
      <c r="P25" s="113" t="s">
        <v>455</v>
      </c>
      <c r="Q25" s="104">
        <v>1</v>
      </c>
      <c r="R25" s="104">
        <v>1</v>
      </c>
      <c r="S25" s="104">
        <v>1</v>
      </c>
      <c r="T25" s="104">
        <v>2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32.25" customHeight="1" thickBot="1" x14ac:dyDescent="0.25">
      <c r="A26" s="111" t="s">
        <v>459</v>
      </c>
      <c r="B26" s="113" t="s">
        <v>36</v>
      </c>
      <c r="C26" s="110" t="s">
        <v>458</v>
      </c>
      <c r="D26" s="104">
        <v>6</v>
      </c>
      <c r="E26" s="109">
        <v>35678</v>
      </c>
      <c r="F26" s="113">
        <v>1</v>
      </c>
      <c r="G26" s="104">
        <v>2</v>
      </c>
      <c r="H26" s="112">
        <v>1</v>
      </c>
      <c r="I26" s="113">
        <v>1</v>
      </c>
      <c r="J26" s="104">
        <v>1</v>
      </c>
      <c r="K26" s="104">
        <v>1</v>
      </c>
      <c r="L26" s="104">
        <v>4</v>
      </c>
      <c r="M26" s="104">
        <v>3</v>
      </c>
      <c r="N26" s="104">
        <v>1</v>
      </c>
      <c r="O26" s="112">
        <v>1</v>
      </c>
      <c r="P26" s="108" t="s">
        <v>136</v>
      </c>
      <c r="Q26" s="104">
        <v>1</v>
      </c>
      <c r="R26" s="104">
        <v>1</v>
      </c>
      <c r="S26" s="104">
        <v>1</v>
      </c>
      <c r="T26" s="104">
        <v>4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</row>
    <row r="27" spans="1:49" ht="32.25" customHeight="1" thickBot="1" x14ac:dyDescent="0.25">
      <c r="A27" s="111" t="s">
        <v>457</v>
      </c>
      <c r="B27" s="113" t="s">
        <v>40</v>
      </c>
      <c r="C27" s="110" t="s">
        <v>456</v>
      </c>
      <c r="D27" s="104">
        <v>8</v>
      </c>
      <c r="E27" s="109">
        <v>35678</v>
      </c>
      <c r="F27" s="113">
        <v>1</v>
      </c>
      <c r="G27" s="104">
        <v>4</v>
      </c>
      <c r="H27" s="112">
        <v>1</v>
      </c>
      <c r="I27" s="113">
        <v>1</v>
      </c>
      <c r="J27" s="104">
        <v>2</v>
      </c>
      <c r="K27" s="104">
        <v>10</v>
      </c>
      <c r="L27" s="104">
        <v>2</v>
      </c>
      <c r="M27" s="104">
        <v>1</v>
      </c>
      <c r="N27" s="104">
        <v>1</v>
      </c>
      <c r="O27" s="112">
        <v>2</v>
      </c>
      <c r="P27" s="113" t="s">
        <v>455</v>
      </c>
      <c r="Q27" s="104">
        <v>1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08" t="s">
        <v>454</v>
      </c>
      <c r="X27" s="104">
        <v>4</v>
      </c>
      <c r="Y27" s="104">
        <v>1</v>
      </c>
      <c r="Z27" s="104">
        <v>2</v>
      </c>
      <c r="AA27" s="104">
        <v>3</v>
      </c>
      <c r="AB27" s="112">
        <v>1</v>
      </c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32.25" customHeight="1" thickBot="1" x14ac:dyDescent="0.25">
      <c r="A28" s="111" t="s">
        <v>453</v>
      </c>
      <c r="B28" s="113" t="s">
        <v>36</v>
      </c>
      <c r="C28" s="110" t="s">
        <v>452</v>
      </c>
      <c r="D28" s="104">
        <v>7</v>
      </c>
      <c r="E28" s="109">
        <v>35686</v>
      </c>
      <c r="F28" s="113">
        <v>2</v>
      </c>
      <c r="G28" s="104">
        <v>7</v>
      </c>
      <c r="H28" s="112">
        <v>1</v>
      </c>
      <c r="I28" s="113">
        <v>1</v>
      </c>
      <c r="J28" s="104">
        <v>4</v>
      </c>
      <c r="K28" s="104">
        <v>8</v>
      </c>
      <c r="L28" s="104">
        <v>4</v>
      </c>
      <c r="M28" s="104">
        <v>3</v>
      </c>
      <c r="N28" s="104">
        <v>2</v>
      </c>
      <c r="O28" s="112">
        <v>2</v>
      </c>
      <c r="P28" s="108" t="s">
        <v>451</v>
      </c>
      <c r="Q28" s="104">
        <v>6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32.25" customHeight="1" thickBot="1" x14ac:dyDescent="0.25">
      <c r="A29" s="111" t="s">
        <v>450</v>
      </c>
      <c r="B29" s="113" t="s">
        <v>31</v>
      </c>
      <c r="C29" s="110" t="s">
        <v>449</v>
      </c>
      <c r="D29" s="104">
        <v>8</v>
      </c>
      <c r="E29" s="109">
        <v>35686</v>
      </c>
      <c r="F29" s="113">
        <v>2</v>
      </c>
      <c r="G29" s="104">
        <v>4</v>
      </c>
      <c r="H29" s="112">
        <v>1</v>
      </c>
      <c r="I29" s="113">
        <v>2</v>
      </c>
      <c r="J29" s="104">
        <v>1</v>
      </c>
      <c r="K29" s="104">
        <v>4</v>
      </c>
      <c r="L29" s="104">
        <v>2</v>
      </c>
      <c r="M29" s="104">
        <v>3</v>
      </c>
      <c r="N29" s="104">
        <v>1</v>
      </c>
      <c r="O29" s="112">
        <v>2</v>
      </c>
      <c r="P29" s="108" t="s">
        <v>448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13" t="s">
        <v>447</v>
      </c>
      <c r="X29" s="104">
        <v>2</v>
      </c>
      <c r="Y29" s="104">
        <v>1</v>
      </c>
      <c r="Z29" s="104">
        <v>2</v>
      </c>
      <c r="AA29" s="104">
        <v>1</v>
      </c>
      <c r="AB29" s="112">
        <v>2</v>
      </c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32.25" customHeight="1" thickBot="1" x14ac:dyDescent="0.25">
      <c r="A30" s="111" t="s">
        <v>446</v>
      </c>
      <c r="B30" s="113" t="s">
        <v>40</v>
      </c>
      <c r="C30" s="110" t="s">
        <v>445</v>
      </c>
      <c r="D30" s="104">
        <v>10</v>
      </c>
      <c r="E30" s="109">
        <v>35694</v>
      </c>
      <c r="F30" s="113">
        <v>1</v>
      </c>
      <c r="G30" s="104">
        <v>5</v>
      </c>
      <c r="H30" s="112">
        <v>1</v>
      </c>
      <c r="I30" s="113">
        <v>1</v>
      </c>
      <c r="J30" s="104">
        <v>3</v>
      </c>
      <c r="K30" s="104">
        <v>5</v>
      </c>
      <c r="L30" s="104">
        <v>3</v>
      </c>
      <c r="M30" s="104">
        <v>2</v>
      </c>
      <c r="N30" s="104">
        <v>3</v>
      </c>
      <c r="O30" s="112">
        <v>2</v>
      </c>
      <c r="P30" s="108" t="s">
        <v>444</v>
      </c>
      <c r="Q30" s="104">
        <v>4</v>
      </c>
      <c r="R30" s="104">
        <v>1</v>
      </c>
      <c r="S30" s="104">
        <v>1</v>
      </c>
      <c r="T30" s="104">
        <v>1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32.25" customHeight="1" thickBot="1" x14ac:dyDescent="0.25">
      <c r="A31" s="111" t="s">
        <v>443</v>
      </c>
      <c r="B31" s="107" t="s">
        <v>40</v>
      </c>
      <c r="C31" s="110" t="s">
        <v>442</v>
      </c>
      <c r="D31" s="106">
        <v>22</v>
      </c>
      <c r="E31" s="109">
        <v>35694</v>
      </c>
      <c r="F31" s="107">
        <v>2</v>
      </c>
      <c r="G31" s="106">
        <v>3</v>
      </c>
      <c r="H31" s="105">
        <v>1</v>
      </c>
      <c r="I31" s="107">
        <v>1</v>
      </c>
      <c r="J31" s="106">
        <v>3</v>
      </c>
      <c r="K31" s="106">
        <v>5</v>
      </c>
      <c r="L31" s="106">
        <v>3</v>
      </c>
      <c r="M31" s="106">
        <v>2</v>
      </c>
      <c r="N31" s="106">
        <v>2</v>
      </c>
      <c r="O31" s="105">
        <v>2</v>
      </c>
      <c r="P31" s="108" t="s">
        <v>441</v>
      </c>
      <c r="Q31" s="106">
        <v>4</v>
      </c>
      <c r="R31" s="106">
        <v>1</v>
      </c>
      <c r="S31" s="106">
        <v>1</v>
      </c>
      <c r="T31" s="106">
        <v>3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0.4642857142857143</v>
      </c>
      <c r="E36" s="8"/>
      <c r="F36" s="91" t="s">
        <v>143</v>
      </c>
      <c r="G36" s="43">
        <f>COUNTIF(F4:F31,1)</f>
        <v>11</v>
      </c>
      <c r="H36" s="44">
        <f>G36/G38</f>
        <v>0.39285714285714285</v>
      </c>
      <c r="I36"/>
      <c r="J36" s="92" t="s">
        <v>147</v>
      </c>
      <c r="K36" s="45">
        <f>COUNTIF(G4:G31,1)</f>
        <v>1</v>
      </c>
      <c r="L36" s="44">
        <f t="shared" ref="L36:L43" si="1">K36/K$43</f>
        <v>3.5714285714285712E-2</v>
      </c>
      <c r="M36"/>
      <c r="N36" s="91" t="s">
        <v>154</v>
      </c>
      <c r="O36" s="43">
        <f>COUNTIF(H4:H31,1)</f>
        <v>27</v>
      </c>
      <c r="P36" s="44">
        <f>O36/O$40</f>
        <v>0.9642857142857143</v>
      </c>
      <c r="Q36"/>
      <c r="R36" s="93">
        <v>1</v>
      </c>
      <c r="S36" s="43">
        <f>COUNTIF(I4:I31,1)</f>
        <v>19</v>
      </c>
      <c r="T36" s="44">
        <f>S36/27</f>
        <v>0.70370370370370372</v>
      </c>
      <c r="U36"/>
      <c r="V36" s="94" t="s">
        <v>160</v>
      </c>
      <c r="W36" s="57">
        <f>COUNTIF(J4:J31,1)</f>
        <v>16</v>
      </c>
      <c r="X36" s="58">
        <f>W36/W$39</f>
        <v>0.59259259259259256</v>
      </c>
      <c r="Y36"/>
      <c r="Z36" s="95" t="s">
        <v>163</v>
      </c>
      <c r="AA36" s="42">
        <f>COUNTIF(K4:K31,1)</f>
        <v>10</v>
      </c>
      <c r="AB36" s="44">
        <f t="shared" ref="AB36:AB46" si="2">AA36/AA$46</f>
        <v>0.35714285714285715</v>
      </c>
      <c r="AC36"/>
      <c r="AD36" s="95" t="s">
        <v>799</v>
      </c>
      <c r="AE36" s="57">
        <f>COUNTIF(L4:L31,1)</f>
        <v>3</v>
      </c>
      <c r="AF36" s="58">
        <f>AE36/AA$46</f>
        <v>0.10714285714285714</v>
      </c>
      <c r="AG36"/>
      <c r="AH36" s="97" t="s">
        <v>143</v>
      </c>
      <c r="AI36" s="42">
        <f>COUNTIF(M4:M31,1)</f>
        <v>7</v>
      </c>
      <c r="AJ36" s="44">
        <f>AI36/AA$46</f>
        <v>0.25</v>
      </c>
      <c r="AK36"/>
      <c r="AL36" s="95" t="s">
        <v>175</v>
      </c>
      <c r="AM36" s="42">
        <f>COUNTIF(N4:N31,1)</f>
        <v>10</v>
      </c>
      <c r="AN36" s="44">
        <f>AM36/AA$46</f>
        <v>0.35714285714285715</v>
      </c>
      <c r="AO36"/>
      <c r="AP36" s="95" t="s">
        <v>143</v>
      </c>
      <c r="AQ36" s="42">
        <f>COUNTIF(O4:O31,1)</f>
        <v>14</v>
      </c>
      <c r="AR36" s="44">
        <f>AQ36/AQ$39</f>
        <v>0.5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0.10714285714285714</v>
      </c>
      <c r="E37" s="8"/>
      <c r="F37" s="91" t="s">
        <v>144</v>
      </c>
      <c r="G37" s="43">
        <f>COUNTIF(F4:F31,2)</f>
        <v>17</v>
      </c>
      <c r="H37" s="44">
        <f>G37/G38</f>
        <v>0.6071428571428571</v>
      </c>
      <c r="I37"/>
      <c r="J37" s="92" t="s">
        <v>148</v>
      </c>
      <c r="K37" s="45">
        <f>COUNTIF(G4:G31,2)</f>
        <v>2</v>
      </c>
      <c r="L37" s="44">
        <f t="shared" si="1"/>
        <v>7.1428571428571425E-2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S37/27</f>
        <v>0.18518518518518517</v>
      </c>
      <c r="U37"/>
      <c r="V37" s="95" t="s">
        <v>161</v>
      </c>
      <c r="W37" s="57">
        <f>COUNTIF(J4:J31,2)</f>
        <v>4</v>
      </c>
      <c r="X37" s="58">
        <f>W37/W$39</f>
        <v>0.14814814814814814</v>
      </c>
      <c r="Y37"/>
      <c r="Z37" s="90" t="s">
        <v>164</v>
      </c>
      <c r="AA37" s="42">
        <f>COUNTIF(K4:K31,2)</f>
        <v>4</v>
      </c>
      <c r="AB37" s="44">
        <f t="shared" si="2"/>
        <v>0.14285714285714285</v>
      </c>
      <c r="AC37"/>
      <c r="AD37" s="94" t="s">
        <v>800</v>
      </c>
      <c r="AE37" s="57">
        <f>COUNTIF(L4:L31,2)</f>
        <v>7</v>
      </c>
      <c r="AF37" s="58">
        <f>AE37/AA$46</f>
        <v>0.25</v>
      </c>
      <c r="AG37"/>
      <c r="AH37" s="96" t="s">
        <v>173</v>
      </c>
      <c r="AI37" s="42">
        <f>COUNTIF(M4:M31,2)</f>
        <v>7</v>
      </c>
      <c r="AJ37" s="44">
        <f>AI37/AA$46</f>
        <v>0.25</v>
      </c>
      <c r="AK37"/>
      <c r="AL37" s="90" t="s">
        <v>176</v>
      </c>
      <c r="AM37" s="42">
        <f>COUNTIF(N4:N31,2)</f>
        <v>15</v>
      </c>
      <c r="AN37" s="44">
        <f>AM37/AA$46</f>
        <v>0.5357142857142857</v>
      </c>
      <c r="AO37"/>
      <c r="AP37" s="90" t="s">
        <v>173</v>
      </c>
      <c r="AQ37" s="42">
        <f>COUNTIF(O4:O31,2)</f>
        <v>14</v>
      </c>
      <c r="AR37" s="44">
        <f>AQ37/AQ$39</f>
        <v>0.5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5</v>
      </c>
      <c r="D38" s="44">
        <f t="shared" si="0"/>
        <v>0.17857142857142858</v>
      </c>
      <c r="E38" s="8"/>
      <c r="F38" s="83"/>
      <c r="G38" s="85">
        <v>28</v>
      </c>
      <c r="H38" s="86">
        <v>1</v>
      </c>
      <c r="I38"/>
      <c r="J38" s="92" t="s">
        <v>146</v>
      </c>
      <c r="K38" s="45">
        <f>COUNTIF(G4:G31,3)</f>
        <v>4</v>
      </c>
      <c r="L38" s="44">
        <f t="shared" si="1"/>
        <v>0.14285714285714285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7.407407407407407E-2</v>
      </c>
      <c r="U38"/>
      <c r="V38" s="94" t="s">
        <v>162</v>
      </c>
      <c r="W38" s="57">
        <f>COUNTIF(J4:J31,3)</f>
        <v>7</v>
      </c>
      <c r="X38" s="58">
        <f>W38/W$39</f>
        <v>0.25925925925925924</v>
      </c>
      <c r="Y38"/>
      <c r="Z38" s="90" t="s">
        <v>165</v>
      </c>
      <c r="AA38" s="42">
        <f>COUNTIF(K4:K31,3)</f>
        <v>1</v>
      </c>
      <c r="AB38" s="44">
        <f t="shared" si="2"/>
        <v>3.5714285714285712E-2</v>
      </c>
      <c r="AC38"/>
      <c r="AD38" s="94" t="s">
        <v>801</v>
      </c>
      <c r="AE38" s="57">
        <f>COUNTIF(L4:L31,3)</f>
        <v>4</v>
      </c>
      <c r="AF38" s="58">
        <f>AE38/AA$46</f>
        <v>0.14285714285714285</v>
      </c>
      <c r="AG38"/>
      <c r="AH38" s="96" t="s">
        <v>174</v>
      </c>
      <c r="AI38" s="42">
        <f>COUNTIF(M4:M31,3)</f>
        <v>14</v>
      </c>
      <c r="AJ38" s="44">
        <f>AI38/AA$46</f>
        <v>0.5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5</v>
      </c>
      <c r="D39" s="44">
        <f t="shared" si="0"/>
        <v>0.17857142857142858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5</v>
      </c>
      <c r="L39" s="44">
        <f t="shared" si="1"/>
        <v>0.17857142857142858</v>
      </c>
      <c r="M39"/>
      <c r="N39" s="91" t="s">
        <v>157</v>
      </c>
      <c r="O39" s="43">
        <f>COUNTIF(H4:H31,4)</f>
        <v>1</v>
      </c>
      <c r="P39" s="44">
        <f>O39/O$40</f>
        <v>3.5714285714285712E-2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7.1428571428571425E-2</v>
      </c>
      <c r="AC39"/>
      <c r="AD39" s="94" t="s">
        <v>802</v>
      </c>
      <c r="AE39" s="57">
        <f>COUNTIF(L4:L31,4)</f>
        <v>14</v>
      </c>
      <c r="AF39" s="58">
        <f>AE39/AA$46</f>
        <v>0.5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3.5714285714285712E-2</v>
      </c>
      <c r="E40" s="8"/>
      <c r="F40"/>
      <c r="G40"/>
      <c r="H40"/>
      <c r="I40"/>
      <c r="J40" s="92" t="s">
        <v>151</v>
      </c>
      <c r="K40" s="45">
        <f>COUNTIF(G4:G31,5)</f>
        <v>10</v>
      </c>
      <c r="L40" s="44">
        <f t="shared" si="1"/>
        <v>0.35714285714285715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1</v>
      </c>
      <c r="T40" s="44">
        <f t="shared" si="3"/>
        <v>3.7037037037037035E-2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6</v>
      </c>
      <c r="AB40" s="44">
        <f t="shared" si="2"/>
        <v>0.21428571428571427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3.5714285714285712E-2</v>
      </c>
      <c r="E41" s="8"/>
      <c r="F41"/>
      <c r="G41"/>
      <c r="H41"/>
      <c r="I41"/>
      <c r="J41" s="92" t="s">
        <v>149</v>
      </c>
      <c r="K41" s="45">
        <f>COUNTIF(G4:G31,6)</f>
        <v>3</v>
      </c>
      <c r="L41" s="44">
        <f t="shared" si="1"/>
        <v>0.10714285714285714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40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2</v>
      </c>
      <c r="AB41" s="44">
        <f t="shared" si="2"/>
        <v>7.1428571428571425E-2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0.10714285714285714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3.5714285714285712E-2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3.5714285714285712E-2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9</v>
      </c>
      <c r="D51" s="58">
        <f t="shared" ref="D51:D63" si="4">C51/C$63</f>
        <v>0.33333333333333331</v>
      </c>
      <c r="E51" s="37"/>
      <c r="F51" s="75" t="s">
        <v>384</v>
      </c>
      <c r="G51" s="45">
        <f>COUNTIFS(B4:B31,"girona",K4:K31,1)</f>
        <v>4</v>
      </c>
      <c r="H51" s="58">
        <f t="shared" ref="H51:H63" si="5">G51/G$63</f>
        <v>0.14285714285714285</v>
      </c>
      <c r="I51" s="61"/>
      <c r="J51" s="63" t="s">
        <v>397</v>
      </c>
      <c r="K51" s="45">
        <f>COUNTIFS(B4:B31,"girona",J4:J31,1)</f>
        <v>7</v>
      </c>
      <c r="L51" s="58">
        <f t="shared" ref="L51:L69" si="6">K51/K$69</f>
        <v>0.25925925925925924</v>
      </c>
      <c r="M51" s="61"/>
      <c r="N51" s="100" t="s">
        <v>199</v>
      </c>
      <c r="O51" s="59">
        <f>COUNTIFS(G4:G31,3,H4:H31,1)</f>
        <v>4</v>
      </c>
      <c r="P51" s="60">
        <f t="shared" ref="P51:P60" si="7">O51/O$60</f>
        <v>0.16</v>
      </c>
      <c r="Q51" s="61"/>
      <c r="R51" s="100" t="s">
        <v>208</v>
      </c>
      <c r="S51" s="59">
        <f>COUNTIFS(H4:H31,1,I4:I31,1)</f>
        <v>18</v>
      </c>
      <c r="T51" s="60">
        <f>S51/S$55</f>
        <v>0.66666666666666663</v>
      </c>
      <c r="U51" s="61"/>
      <c r="V51" s="61"/>
      <c r="W51" s="100" t="s">
        <v>213</v>
      </c>
      <c r="X51" s="59">
        <f>COUNTIFS(I4:I31,1,K4:K31,1)</f>
        <v>9</v>
      </c>
      <c r="Y51" s="60">
        <f t="shared" ref="Y51:Y66" si="8">X51/X$66</f>
        <v>0.33333333333333331</v>
      </c>
      <c r="Z51" s="61"/>
      <c r="AA51" s="100" t="s">
        <v>224</v>
      </c>
      <c r="AB51" s="59">
        <f>COUNTIFS(I4:I31,1,J4:J31,1)</f>
        <v>12</v>
      </c>
      <c r="AC51" s="60">
        <f t="shared" ref="AC51:AC57" si="9">AB51/AB$57</f>
        <v>0.46153846153846156</v>
      </c>
      <c r="AD51" s="61"/>
      <c r="AE51" s="100" t="s">
        <v>231</v>
      </c>
      <c r="AF51" s="59">
        <f>COUNTIFS(J4:J31,1,M4:M31,1)</f>
        <v>2</v>
      </c>
      <c r="AG51" s="60">
        <f>AF51/AF$60</f>
        <v>7.407407407407407E-2</v>
      </c>
      <c r="AH51" s="61"/>
      <c r="AI51" s="100" t="s">
        <v>236</v>
      </c>
      <c r="AJ51" s="59">
        <f>COUNTIFS(K4:K31,1,M4:M31,1)</f>
        <v>1</v>
      </c>
      <c r="AK51" s="60">
        <f t="shared" ref="AK51:AK67" si="10">AJ51/AJ$67</f>
        <v>3.5714285714285712E-2</v>
      </c>
      <c r="AL51" s="61"/>
      <c r="AM51" s="100" t="s">
        <v>253</v>
      </c>
      <c r="AN51" s="59">
        <f>COUNTIFS(K4:K31,1,L4:L31,1)</f>
        <v>2</v>
      </c>
      <c r="AO51" s="60">
        <f t="shared" ref="AO51:AO75" si="11">AN51/AN$75</f>
        <v>8.6956521739130432E-2</v>
      </c>
      <c r="AP51" s="61"/>
      <c r="AQ51" s="100" t="s">
        <v>283</v>
      </c>
      <c r="AR51" s="59">
        <f>COUNTIFS(J4:J31,1,L4:L31,1)</f>
        <v>3</v>
      </c>
      <c r="AS51" s="60">
        <f t="shared" ref="AS51:AS56" si="12">AR51/AF$60</f>
        <v>0.1111111111111111</v>
      </c>
      <c r="AT51" s="61"/>
      <c r="AU51" s="100" t="s">
        <v>296</v>
      </c>
      <c r="AV51" s="59">
        <f>COUNTIFS(K4:K31,1,N4:N31,1)</f>
        <v>6</v>
      </c>
      <c r="AW51" s="60">
        <f t="shared" ref="AW51:AW70" si="13">AV51/AN$75</f>
        <v>0.2608695652173913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7.1428571428571425E-2</v>
      </c>
      <c r="BB51" s="61"/>
      <c r="BC51" s="100" t="s">
        <v>325</v>
      </c>
      <c r="BD51" s="59">
        <f>COUNTIFS(J4:J31,1,O4:O31,1)</f>
        <v>11</v>
      </c>
      <c r="BE51" s="60">
        <f>BD51/BD57</f>
        <v>0.40740740740740738</v>
      </c>
      <c r="BF51" s="61"/>
      <c r="BG51" s="63" t="s">
        <v>332</v>
      </c>
      <c r="BH51" s="54">
        <f>COUNTIFS(N4:N31,1,O14:O41,1)</f>
        <v>5</v>
      </c>
      <c r="BI51" s="66">
        <f>BH51/BH$57</f>
        <v>0.27777777777777779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0.1111111111111111</v>
      </c>
      <c r="E52" s="64"/>
      <c r="F52" s="75" t="s">
        <v>385</v>
      </c>
      <c r="G52" s="45">
        <f>COUNTIFS(B4:B31,"girona",K4:K31,"&gt;1")</f>
        <v>9</v>
      </c>
      <c r="H52" s="58">
        <f t="shared" si="5"/>
        <v>0.32142857142857145</v>
      </c>
      <c r="I52" s="61"/>
      <c r="J52" s="63" t="s">
        <v>398</v>
      </c>
      <c r="K52" s="45">
        <f>COUNTIFS(B4:B31,"girona",J4:J31,2)</f>
        <v>1</v>
      </c>
      <c r="L52" s="58">
        <f t="shared" si="6"/>
        <v>3.7037037037037035E-2</v>
      </c>
      <c r="M52" s="61"/>
      <c r="N52" s="100" t="s">
        <v>200</v>
      </c>
      <c r="O52" s="45">
        <f>COUNTIFS(G4:G31,5,H4:H31,1)</f>
        <v>10</v>
      </c>
      <c r="P52" s="60">
        <f t="shared" si="7"/>
        <v>0.4</v>
      </c>
      <c r="Q52" s="61"/>
      <c r="R52" s="100" t="s">
        <v>209</v>
      </c>
      <c r="S52" s="59">
        <f>COUNTIFS(H4:H31,1,I4:I31,"&gt;1")</f>
        <v>8</v>
      </c>
      <c r="T52" s="60">
        <f>S52/S$55</f>
        <v>0.29629629629629628</v>
      </c>
      <c r="U52" s="61"/>
      <c r="V52" s="61"/>
      <c r="W52" s="100" t="s">
        <v>214</v>
      </c>
      <c r="X52" s="45">
        <f>COUNTIFS(I4:I31,"&gt;1",K4:K31,1)</f>
        <v>1</v>
      </c>
      <c r="Y52" s="60">
        <f t="shared" si="8"/>
        <v>3.7037037037037035E-2</v>
      </c>
      <c r="Z52" s="61"/>
      <c r="AA52" s="100" t="s">
        <v>225</v>
      </c>
      <c r="AB52" s="45">
        <f>COUNTIFS(I4:I31,"&gt;1",J4:J31,1)</f>
        <v>4</v>
      </c>
      <c r="AC52" s="60">
        <f t="shared" si="9"/>
        <v>0.15384615384615385</v>
      </c>
      <c r="AD52" s="61"/>
      <c r="AE52" s="100" t="s">
        <v>232</v>
      </c>
      <c r="AF52" s="45">
        <f>COUNTIFS(J4:J31,1,M4:M31,2)</f>
        <v>4</v>
      </c>
      <c r="AG52" s="60">
        <f>AF52/AF$60</f>
        <v>0.14814814814814814</v>
      </c>
      <c r="AH52" s="61"/>
      <c r="AI52" s="100" t="s">
        <v>238</v>
      </c>
      <c r="AJ52" s="45">
        <f>COUNTIFS(K4:K31,1,M4:M31,2)</f>
        <v>3</v>
      </c>
      <c r="AK52" s="60">
        <f t="shared" si="10"/>
        <v>0.10714285714285714</v>
      </c>
      <c r="AL52" s="61"/>
      <c r="AM52" s="100" t="s">
        <v>254</v>
      </c>
      <c r="AN52" s="45">
        <f>COUNTIFS(K4:K31,1,L4:L31,2)</f>
        <v>1</v>
      </c>
      <c r="AO52" s="60">
        <f t="shared" si="11"/>
        <v>4.3478260869565216E-2</v>
      </c>
      <c r="AP52" s="61"/>
      <c r="AQ52" s="100" t="s">
        <v>284</v>
      </c>
      <c r="AR52" s="45">
        <f>COUNTIFS(J4:J31,1,L4:L31,2)</f>
        <v>2</v>
      </c>
      <c r="AS52" s="60">
        <f t="shared" si="12"/>
        <v>7.407407407407407E-2</v>
      </c>
      <c r="AT52" s="61"/>
      <c r="AU52" s="100" t="s">
        <v>297</v>
      </c>
      <c r="AV52" s="45">
        <f>COUNTIFS(K4:K31,1,N4:N31,2)</f>
        <v>4</v>
      </c>
      <c r="AW52" s="60">
        <f t="shared" si="13"/>
        <v>0.17391304347826086</v>
      </c>
      <c r="AX52" s="61"/>
      <c r="AY52" s="100" t="s">
        <v>316</v>
      </c>
      <c r="AZ52" s="45">
        <f>COUNTIFS(L4:L31,1,N4:N31,2)</f>
        <v>1</v>
      </c>
      <c r="BA52" s="60">
        <f t="shared" si="14"/>
        <v>3.5714285714285712E-2</v>
      </c>
      <c r="BB52" s="61"/>
      <c r="BC52" s="100" t="s">
        <v>326</v>
      </c>
      <c r="BD52" s="45">
        <f>COUNTIFS(J4:J31,1,O4:O31,2)</f>
        <v>5</v>
      </c>
      <c r="BE52" s="60">
        <f t="shared" ref="BE52:BE57" si="15">BD52/BD$57</f>
        <v>0.18518518518518517</v>
      </c>
      <c r="BF52" s="61"/>
      <c r="BG52" s="63" t="s">
        <v>333</v>
      </c>
      <c r="BH52" s="65">
        <f>COUNTIFS(N4:N31,1,O14:O41,2)</f>
        <v>2</v>
      </c>
      <c r="BI52" s="66">
        <f t="shared" ref="BI52:BI57" si="16">BH52/BH$57</f>
        <v>0.1111111111111111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0.1111111111111111</v>
      </c>
      <c r="E53" s="64"/>
      <c r="F53" s="75" t="s">
        <v>386</v>
      </c>
      <c r="G53" s="45">
        <f>COUNTIFS(B4:B31,"salt",K4:K31,1)</f>
        <v>1</v>
      </c>
      <c r="H53" s="58">
        <f t="shared" si="5"/>
        <v>3.5714285714285712E-2</v>
      </c>
      <c r="I53" s="61"/>
      <c r="J53" s="63" t="s">
        <v>385</v>
      </c>
      <c r="K53" s="45">
        <f>COUNTIFS(B4:B31,"girona",J4:J31,3)</f>
        <v>5</v>
      </c>
      <c r="L53" s="58">
        <f t="shared" si="6"/>
        <v>0.18518518518518517</v>
      </c>
      <c r="M53" s="61"/>
      <c r="N53" s="100" t="s">
        <v>201</v>
      </c>
      <c r="O53" s="45">
        <f>COUNTIFS(G4:G31,6,H4:H31,1)</f>
        <v>3</v>
      </c>
      <c r="P53" s="60">
        <f t="shared" si="7"/>
        <v>0.12</v>
      </c>
      <c r="Q53" s="61"/>
      <c r="R53" s="100" t="s">
        <v>210</v>
      </c>
      <c r="S53" s="59">
        <f>COUNTIFS(H4:H31,4,I4:I31,1)</f>
        <v>1</v>
      </c>
      <c r="T53" s="60">
        <f>S53/S$55</f>
        <v>3.7037037037037035E-2</v>
      </c>
      <c r="U53" s="61"/>
      <c r="V53" s="61"/>
      <c r="W53" s="100" t="s">
        <v>215</v>
      </c>
      <c r="X53" s="45">
        <f>COUNTIFS(I4:I31,1,K4:K31,2)</f>
        <v>3</v>
      </c>
      <c r="Y53" s="60">
        <f t="shared" si="8"/>
        <v>0.1111111111111111</v>
      </c>
      <c r="Z53" s="61"/>
      <c r="AA53" s="100" t="s">
        <v>226</v>
      </c>
      <c r="AB53" s="45">
        <f>COUNTIFS(I4:I31,1,J4:J31,2)</f>
        <v>1</v>
      </c>
      <c r="AC53" s="60">
        <f t="shared" si="9"/>
        <v>3.8461538461538464E-2</v>
      </c>
      <c r="AD53" s="61"/>
      <c r="AE53" s="100" t="s">
        <v>233</v>
      </c>
      <c r="AF53" s="45">
        <f>COUNTIFS(J4:J31,2,M4:M31,1)</f>
        <v>3</v>
      </c>
      <c r="AG53" s="60">
        <f>AF53/AF$60</f>
        <v>0.1111111111111111</v>
      </c>
      <c r="AH53" s="61"/>
      <c r="AI53" s="100" t="s">
        <v>239</v>
      </c>
      <c r="AJ53" s="45">
        <f>COUNTIFS(K4:K31,1,M4:M31,3)</f>
        <v>6</v>
      </c>
      <c r="AK53" s="60">
        <f t="shared" si="10"/>
        <v>0.21428571428571427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1</v>
      </c>
      <c r="BE53" s="60">
        <f t="shared" si="15"/>
        <v>3.7037037037037035E-2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2</v>
      </c>
      <c r="H54" s="58">
        <f t="shared" si="5"/>
        <v>7.1428571428571425E-2</v>
      </c>
      <c r="I54" s="61"/>
      <c r="J54" s="63" t="s">
        <v>399</v>
      </c>
      <c r="K54" s="45">
        <f>COUNTIFS(B4:B31,"salt",J4:J31,1)</f>
        <v>2</v>
      </c>
      <c r="L54" s="58">
        <f t="shared" si="6"/>
        <v>7.407407407407407E-2</v>
      </c>
      <c r="M54" s="61"/>
      <c r="N54" s="100" t="s">
        <v>202</v>
      </c>
      <c r="O54" s="45">
        <f>COUNTIFS(G4:G31,7,H4:H31,1)</f>
        <v>2</v>
      </c>
      <c r="P54" s="60">
        <f t="shared" si="7"/>
        <v>0.08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0</v>
      </c>
      <c r="Y54" s="60">
        <f t="shared" si="8"/>
        <v>0</v>
      </c>
      <c r="Z54" s="61"/>
      <c r="AA54" s="100" t="s">
        <v>227</v>
      </c>
      <c r="AB54" s="45">
        <f>COUNTIFS(I4:I31,"&gt;1",J4:J31,2)</f>
        <v>3</v>
      </c>
      <c r="AC54" s="60">
        <f t="shared" si="9"/>
        <v>0.11538461538461539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1</v>
      </c>
      <c r="AK54" s="60">
        <f t="shared" si="10"/>
        <v>3.5714285714285712E-2</v>
      </c>
      <c r="AL54" s="61"/>
      <c r="AM54" s="100" t="s">
        <v>276</v>
      </c>
      <c r="AN54" s="45">
        <f>COUNTIFS(K4:K31,1,L4:L31,4)</f>
        <v>7</v>
      </c>
      <c r="AO54" s="60">
        <f t="shared" si="11"/>
        <v>0.30434782608695654</v>
      </c>
      <c r="AP54" s="61"/>
      <c r="AQ54" s="100" t="s">
        <v>286</v>
      </c>
      <c r="AR54" s="45">
        <f>COUNTIFS(J4:J31,1,L4:L31,4)</f>
        <v>11</v>
      </c>
      <c r="AS54" s="60">
        <f t="shared" si="12"/>
        <v>0.40740740740740738</v>
      </c>
      <c r="AT54" s="61"/>
      <c r="AU54" s="100" t="s">
        <v>299</v>
      </c>
      <c r="AV54" s="45">
        <f>COUNTIFS(K4:K31,2,N4:N31,1)</f>
        <v>1</v>
      </c>
      <c r="AW54" s="60">
        <f t="shared" si="13"/>
        <v>4.3478260869565216E-2</v>
      </c>
      <c r="AX54" s="61"/>
      <c r="AY54" s="100" t="s">
        <v>317</v>
      </c>
      <c r="AZ54" s="45">
        <f>COUNTIFS(L4:L31,2,N4:N31,1)</f>
        <v>3</v>
      </c>
      <c r="BA54" s="60">
        <f t="shared" si="14"/>
        <v>0.10714285714285714</v>
      </c>
      <c r="BB54" s="61"/>
      <c r="BC54" s="100" t="s">
        <v>328</v>
      </c>
      <c r="BD54" s="59">
        <f>COUNTIFS(J4:J31,2,O4:O31,2)</f>
        <v>3</v>
      </c>
      <c r="BE54" s="60">
        <f t="shared" si="15"/>
        <v>0.1111111111111111</v>
      </c>
      <c r="BF54" s="61"/>
      <c r="BG54" s="63" t="s">
        <v>335</v>
      </c>
      <c r="BH54" s="54">
        <f>COUNTIFS(N4:N31,2,O14:O41,1)</f>
        <v>5</v>
      </c>
      <c r="BI54" s="66">
        <f t="shared" si="16"/>
        <v>0.27777777777777779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2</v>
      </c>
      <c r="D55" s="58">
        <f t="shared" si="4"/>
        <v>7.407407407407407E-2</v>
      </c>
      <c r="E55" s="64"/>
      <c r="F55" s="75" t="s">
        <v>388</v>
      </c>
      <c r="G55" s="45">
        <f>COUNTIFS(B4:B31,"figueres",K4:K31,1)</f>
        <v>1</v>
      </c>
      <c r="H55" s="58">
        <f t="shared" si="5"/>
        <v>3.5714285714285712E-2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27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0</v>
      </c>
      <c r="Y55" s="60">
        <f t="shared" si="8"/>
        <v>0</v>
      </c>
      <c r="Z55" s="61"/>
      <c r="AA55" s="100" t="s">
        <v>228</v>
      </c>
      <c r="AB55" s="45">
        <f>COUNTIFS(I4:I31,1,J4:J31,3)</f>
        <v>5</v>
      </c>
      <c r="AC55" s="60">
        <f t="shared" si="9"/>
        <v>0.19230769230769232</v>
      </c>
      <c r="AD55" s="61"/>
      <c r="AE55" s="100" t="s">
        <v>237</v>
      </c>
      <c r="AF55" s="45">
        <f>COUNTIFS(J4:J31,1,M4:M31,3)</f>
        <v>10</v>
      </c>
      <c r="AG55" s="60">
        <f t="shared" ref="AG55:AG60" si="17">AF55/AF$60</f>
        <v>0.37037037037037035</v>
      </c>
      <c r="AH55" s="61"/>
      <c r="AI55" s="100" t="s">
        <v>241</v>
      </c>
      <c r="AJ55" s="45">
        <f>COUNTIFS(K4:K31,2,M4:M31,2)</f>
        <v>0</v>
      </c>
      <c r="AK55" s="60">
        <f t="shared" si="10"/>
        <v>0</v>
      </c>
      <c r="AL55" s="61"/>
      <c r="AM55" s="100" t="s">
        <v>257</v>
      </c>
      <c r="AN55" s="45">
        <f>COUNTIFS(K4:K31,2,L4:L31,1)</f>
        <v>0</v>
      </c>
      <c r="AO55" s="60">
        <f t="shared" si="11"/>
        <v>0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3</v>
      </c>
      <c r="AW55" s="60">
        <f t="shared" si="13"/>
        <v>0.13043478260869565</v>
      </c>
      <c r="AX55" s="61"/>
      <c r="AY55" s="100" t="s">
        <v>319</v>
      </c>
      <c r="AZ55" s="45">
        <f>COUNTIFS(L4:L31,2,N4:N31,2)</f>
        <v>4</v>
      </c>
      <c r="BA55" s="60">
        <f t="shared" si="14"/>
        <v>0.14285714285714285</v>
      </c>
      <c r="BB55" s="61"/>
      <c r="BC55" s="100" t="s">
        <v>329</v>
      </c>
      <c r="BD55" s="59">
        <f>COUNTIFS(J4:J31,3,O4:O31,1)</f>
        <v>2</v>
      </c>
      <c r="BE55" s="60">
        <f t="shared" si="15"/>
        <v>7.407407407407407E-2</v>
      </c>
      <c r="BF55" s="61"/>
      <c r="BG55" s="63" t="s">
        <v>336</v>
      </c>
      <c r="BH55" s="54">
        <f>COUNTIFS(N4:N31,2,O14:O41,2)</f>
        <v>6</v>
      </c>
      <c r="BI55" s="66">
        <f t="shared" si="16"/>
        <v>0.33333333333333331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3</v>
      </c>
      <c r="D56" s="58">
        <f t="shared" si="4"/>
        <v>0.1111111111111111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0.14285714285714285</v>
      </c>
      <c r="I56" s="61"/>
      <c r="J56" s="63" t="s">
        <v>387</v>
      </c>
      <c r="K56" s="45">
        <f>COUNTIFS(B4:B31,"salt",J4:J31,3)</f>
        <v>1</v>
      </c>
      <c r="L56" s="58">
        <f t="shared" si="6"/>
        <v>3.7037037037037035E-2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1</v>
      </c>
      <c r="Y56" s="60">
        <f t="shared" si="8"/>
        <v>3.7037037037037035E-2</v>
      </c>
      <c r="Z56" s="61"/>
      <c r="AA56" s="100" t="s">
        <v>229</v>
      </c>
      <c r="AB56" s="45">
        <f>COUNTIFS(I4:I31,"&gt;1",J4:J31,3)</f>
        <v>1</v>
      </c>
      <c r="AC56" s="60">
        <f t="shared" si="9"/>
        <v>3.8461538461538464E-2</v>
      </c>
      <c r="AD56" s="61"/>
      <c r="AE56" s="100" t="s">
        <v>251</v>
      </c>
      <c r="AF56" s="59">
        <f>COUNTIFS(J4:J31,2,M4:M31,3)</f>
        <v>1</v>
      </c>
      <c r="AG56" s="60">
        <f t="shared" si="17"/>
        <v>3.7037037037037035E-2</v>
      </c>
      <c r="AH56" s="61"/>
      <c r="AI56" s="100" t="s">
        <v>242</v>
      </c>
      <c r="AJ56" s="45">
        <f>COUNTIFS(K4:K31,2,M4:M31,3)</f>
        <v>3</v>
      </c>
      <c r="AK56" s="60">
        <f t="shared" si="10"/>
        <v>0.10714285714285714</v>
      </c>
      <c r="AL56" s="61"/>
      <c r="AM56" s="100" t="s">
        <v>256</v>
      </c>
      <c r="AN56" s="45">
        <f>COUNTIFS(K4:K31,2,L4:L31,2)</f>
        <v>1</v>
      </c>
      <c r="AO56" s="60">
        <f t="shared" si="11"/>
        <v>4.3478260869565216E-2</v>
      </c>
      <c r="AP56" s="61"/>
      <c r="AQ56" s="100" t="s">
        <v>288</v>
      </c>
      <c r="AR56" s="59">
        <f>COUNTIFS(J4:J31,2,L4:L31,2)</f>
        <v>3</v>
      </c>
      <c r="AS56" s="60">
        <f t="shared" si="12"/>
        <v>0.1111111111111111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5</v>
      </c>
      <c r="BE56" s="60">
        <f t="shared" si="15"/>
        <v>0.18518518518518517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5</v>
      </c>
      <c r="D57" s="58">
        <f t="shared" si="4"/>
        <v>0.18518518518518517</v>
      </c>
      <c r="E57" s="64"/>
      <c r="F57" s="75" t="s">
        <v>390</v>
      </c>
      <c r="G57" s="45">
        <f>COUNTIFS(B4:B31,"olot",K4:K31,1)</f>
        <v>4</v>
      </c>
      <c r="H57" s="58">
        <f t="shared" si="5"/>
        <v>0.14285714285714285</v>
      </c>
      <c r="I57" s="61"/>
      <c r="J57" s="63" t="s">
        <v>401</v>
      </c>
      <c r="K57" s="45">
        <f>COUNTIFS(B4:B31,"figueres",J4:J31,1)</f>
        <v>2</v>
      </c>
      <c r="L57" s="58">
        <f t="shared" si="6"/>
        <v>7.407407407407407E-2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26</v>
      </c>
      <c r="AC57" s="60">
        <f t="shared" si="9"/>
        <v>1</v>
      </c>
      <c r="AD57" s="61"/>
      <c r="AE57" s="100" t="s">
        <v>435</v>
      </c>
      <c r="AF57" s="59">
        <f>COUNTIFS(J4:J31,3,M4:M31,1)</f>
        <v>2</v>
      </c>
      <c r="AG57" s="60">
        <f t="shared" si="17"/>
        <v>7.407407407407407E-2</v>
      </c>
      <c r="AH57" s="61"/>
      <c r="AI57" s="100" t="s">
        <v>243</v>
      </c>
      <c r="AJ57" s="45">
        <f>COUNTIFS(K4:K31,3,M4:M31,1)</f>
        <v>0</v>
      </c>
      <c r="AK57" s="60">
        <f t="shared" si="10"/>
        <v>0</v>
      </c>
      <c r="AL57" s="61"/>
      <c r="AM57" s="100" t="s">
        <v>258</v>
      </c>
      <c r="AN57" s="45">
        <f>COUNTIFS(K4:K31,2,L4:L31,3)</f>
        <v>0</v>
      </c>
      <c r="AO57" s="60">
        <f t="shared" si="11"/>
        <v>0</v>
      </c>
      <c r="AP57" s="61"/>
      <c r="AQ57" s="100" t="s">
        <v>289</v>
      </c>
      <c r="AR57" s="59">
        <f>COUNTIFS(J4:J31,2,L4:L31,3)</f>
        <v>1</v>
      </c>
      <c r="AS57" s="60">
        <f>AR57/AR$63</f>
        <v>3.7037037037037035E-2</v>
      </c>
      <c r="AT57" s="61"/>
      <c r="AU57" s="100" t="s">
        <v>302</v>
      </c>
      <c r="AV57" s="45">
        <f>COUNTIFS(K4:K31,3,N4:N31,1)</f>
        <v>0</v>
      </c>
      <c r="AW57" s="60">
        <f t="shared" si="13"/>
        <v>0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18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1</v>
      </c>
      <c r="H58" s="58">
        <f t="shared" si="5"/>
        <v>3.5714285714285712E-2</v>
      </c>
      <c r="I58" s="61"/>
      <c r="J58" s="63" t="s">
        <v>402</v>
      </c>
      <c r="K58" s="45">
        <f>COUNTIFS(B4:B31,"figueres",J4:J31,2)</f>
        <v>2</v>
      </c>
      <c r="L58" s="58">
        <f t="shared" si="6"/>
        <v>7.407407407407407E-2</v>
      </c>
      <c r="M58" s="61"/>
      <c r="N58" s="100" t="s">
        <v>206</v>
      </c>
      <c r="O58" s="45">
        <f>COUNTIFS(G4:G31,7,H4:H31,4)</f>
        <v>1</v>
      </c>
      <c r="P58" s="60">
        <f t="shared" si="7"/>
        <v>0.04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2</v>
      </c>
      <c r="Y58" s="60">
        <f t="shared" si="8"/>
        <v>7.407407407407407E-2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3</v>
      </c>
      <c r="AG58" s="60">
        <f t="shared" si="17"/>
        <v>0.1111111111111111</v>
      </c>
      <c r="AH58" s="61"/>
      <c r="AI58" s="100" t="s">
        <v>244</v>
      </c>
      <c r="AJ58" s="45">
        <f>COUNTIFS(K4:K31,3,M4:M31,2)</f>
        <v>0</v>
      </c>
      <c r="AK58" s="60">
        <f t="shared" si="10"/>
        <v>0</v>
      </c>
      <c r="AL58" s="61"/>
      <c r="AM58" s="100" t="s">
        <v>277</v>
      </c>
      <c r="AN58" s="45">
        <f>COUNTIFS(K4:K31,2,L4:L31,4)</f>
        <v>3</v>
      </c>
      <c r="AO58" s="60">
        <f t="shared" si="11"/>
        <v>0.13043478260869565</v>
      </c>
      <c r="AP58" s="61"/>
      <c r="AQ58" s="100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00" t="s">
        <v>304</v>
      </c>
      <c r="AV58" s="45">
        <f>COUNTIFS(K4:K31,3,N4:N31,2)</f>
        <v>0</v>
      </c>
      <c r="AW58" s="60">
        <f t="shared" si="13"/>
        <v>0</v>
      </c>
      <c r="AX58" s="61"/>
      <c r="AY58" s="100" t="s">
        <v>321</v>
      </c>
      <c r="AZ58" s="45">
        <f>COUNTIFS(L4:L31,3,N4:N31,2)</f>
        <v>1</v>
      </c>
      <c r="BA58" s="60">
        <f t="shared" si="14"/>
        <v>3.5714285714285712E-2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3.7037037037037035E-2</v>
      </c>
      <c r="M59" s="61"/>
      <c r="N59" s="100" t="s">
        <v>250</v>
      </c>
      <c r="O59" s="45">
        <f>COUNTIFS(G4:G31,4,H4:H31,1)</f>
        <v>5</v>
      </c>
      <c r="P59" s="60">
        <f t="shared" si="7"/>
        <v>0.2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3</v>
      </c>
      <c r="Y59" s="60">
        <f t="shared" si="8"/>
        <v>0.1111111111111111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2</v>
      </c>
      <c r="AG59" s="60">
        <f t="shared" si="17"/>
        <v>7.407407407407407E-2</v>
      </c>
      <c r="AH59" s="61"/>
      <c r="AI59" s="100" t="s">
        <v>245</v>
      </c>
      <c r="AJ59" s="59">
        <f>COUNTIFS(K4:K31,3,M4:M31,3)</f>
        <v>1</v>
      </c>
      <c r="AK59" s="60">
        <f t="shared" si="10"/>
        <v>3.5714285714285712E-2</v>
      </c>
      <c r="AL59" s="61"/>
      <c r="AM59" s="100" t="s">
        <v>259</v>
      </c>
      <c r="AN59" s="45">
        <f>COUNTIFS(K4:K31,3,L4:L31,1)</f>
        <v>0</v>
      </c>
      <c r="AO59" s="60">
        <f t="shared" si="11"/>
        <v>0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3</v>
      </c>
      <c r="BA59" s="60">
        <f t="shared" si="14"/>
        <v>0.10714285714285714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3.5714285714285712E-2</v>
      </c>
      <c r="I60" s="61"/>
      <c r="J60" s="63" t="s">
        <v>403</v>
      </c>
      <c r="K60" s="45">
        <f>COUNTIFS(B4:B31,"olot",J4:J31,1)</f>
        <v>4</v>
      </c>
      <c r="L60" s="58">
        <f t="shared" si="6"/>
        <v>0.14814814814814814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3</v>
      </c>
      <c r="Y60" s="60">
        <f t="shared" si="8"/>
        <v>0.1111111111111111</v>
      </c>
      <c r="Z60" s="61"/>
      <c r="AA60" s="61"/>
      <c r="AB60" s="61"/>
      <c r="AC60" s="61"/>
      <c r="AD60" s="61"/>
      <c r="AE60"/>
      <c r="AF60" s="45">
        <f>SUM(AF51:AF59)</f>
        <v>27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0</v>
      </c>
      <c r="AO60" s="60">
        <f t="shared" si="11"/>
        <v>0</v>
      </c>
      <c r="AP60" s="61"/>
      <c r="AQ60" s="100" t="s">
        <v>292</v>
      </c>
      <c r="AR60" s="45">
        <f>COUNTIFS(J4:J31,3,L4:L31,2)</f>
        <v>2</v>
      </c>
      <c r="AS60" s="60">
        <f t="shared" si="18"/>
        <v>7.407407407407407E-2</v>
      </c>
      <c r="AT60" s="61"/>
      <c r="AU60" s="100" t="s">
        <v>305</v>
      </c>
      <c r="AV60" s="45">
        <f>COUNTIFS(K4:K31,3,N4:N31,3)</f>
        <v>1</v>
      </c>
      <c r="AW60" s="60">
        <f t="shared" si="13"/>
        <v>4.3478260869565216E-2</v>
      </c>
      <c r="AX60" s="61"/>
      <c r="AY60" s="100" t="s">
        <v>439</v>
      </c>
      <c r="AZ60" s="45">
        <f>COUNTIFS(L4:L31,4,N4:N31,1)</f>
        <v>5</v>
      </c>
      <c r="BA60" s="60">
        <f t="shared" si="14"/>
        <v>0.17857142857142858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3.7037037037037035E-2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3.5714285714285712E-2</v>
      </c>
      <c r="AL61" s="61"/>
      <c r="AM61" s="100" t="s">
        <v>261</v>
      </c>
      <c r="AN61" s="59">
        <f>COUNTIFS(K4:K31,3,L4:L31,3)</f>
        <v>1</v>
      </c>
      <c r="AO61" s="60">
        <f t="shared" si="11"/>
        <v>4.3478260869565216E-2</v>
      </c>
      <c r="AP61" s="61"/>
      <c r="AQ61" s="100" t="s">
        <v>293</v>
      </c>
      <c r="AR61" s="45">
        <f>COUNTIFS(J4:J31,3,L4:L31,3)</f>
        <v>3</v>
      </c>
      <c r="AS61" s="60">
        <f t="shared" si="18"/>
        <v>0.1111111111111111</v>
      </c>
      <c r="AT61" s="61"/>
      <c r="AU61" s="100" t="s">
        <v>262</v>
      </c>
      <c r="AV61" s="59">
        <f>COUNTIFS(K4:K31,5,N4:N31,1)</f>
        <v>1</v>
      </c>
      <c r="AW61" s="60">
        <f t="shared" si="13"/>
        <v>4.3478260869565216E-2</v>
      </c>
      <c r="AX61" s="61"/>
      <c r="AY61" s="100" t="s">
        <v>440</v>
      </c>
      <c r="AZ61" s="45">
        <f>COUNTIFS(L4:L31,4,N4:N31,2)</f>
        <v>9</v>
      </c>
      <c r="BA61" s="60">
        <f t="shared" si="14"/>
        <v>0.32142857142857145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3.7037037037037035E-2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0</v>
      </c>
      <c r="AK62" s="60">
        <f t="shared" si="10"/>
        <v>0</v>
      </c>
      <c r="AL62" s="61"/>
      <c r="AM62" s="100" t="s">
        <v>278</v>
      </c>
      <c r="AN62" s="59">
        <f>COUNTIFS(K4:K31,3,L4:L31,4)</f>
        <v>0</v>
      </c>
      <c r="AO62" s="60">
        <f t="shared" si="11"/>
        <v>0</v>
      </c>
      <c r="AP62" s="61"/>
      <c r="AQ62" s="100" t="s">
        <v>294</v>
      </c>
      <c r="AR62" s="45">
        <f>COUNTIFS(J4:J31,3,L4:L31,4)</f>
        <v>2</v>
      </c>
      <c r="AS62" s="60">
        <f t="shared" si="18"/>
        <v>7.407407407407407E-2</v>
      </c>
      <c r="AT62" s="61"/>
      <c r="AU62" s="100" t="s">
        <v>307</v>
      </c>
      <c r="AV62" s="59">
        <f>COUNTIFS(K4:K31,5,N4:N31,2)</f>
        <v>4</v>
      </c>
      <c r="AW62" s="60">
        <f t="shared" si="13"/>
        <v>0.17391304347826086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1</v>
      </c>
      <c r="Y63" s="60">
        <f t="shared" si="8"/>
        <v>3.7037037037037035E-2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00" t="s">
        <v>306</v>
      </c>
      <c r="AV63" s="45">
        <f>COUNTIFS(K4:K31,5,N4:N31,3)</f>
        <v>1</v>
      </c>
      <c r="AW63" s="60">
        <f t="shared" si="13"/>
        <v>4.3478260869565216E-2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3.7037037037037035E-2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3</v>
      </c>
      <c r="AO64" s="60">
        <f t="shared" si="11"/>
        <v>0.13043478260869565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3</v>
      </c>
      <c r="Y65" s="60">
        <f t="shared" si="8"/>
        <v>0.1111111111111111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1</v>
      </c>
      <c r="AK65" s="60">
        <f t="shared" si="10"/>
        <v>3.5714285714285712E-2</v>
      </c>
      <c r="AL65" s="61"/>
      <c r="AM65" s="100" t="s">
        <v>264</v>
      </c>
      <c r="AN65" s="45">
        <f>COUNTIFS(K4:K31,5,L4:L31,3)</f>
        <v>2</v>
      </c>
      <c r="AO65" s="60">
        <f t="shared" si="11"/>
        <v>8.6956521739130432E-2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3.7037037037037035E-2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11</v>
      </c>
      <c r="AK66" s="60">
        <f t="shared" si="10"/>
        <v>0.39285714285714285</v>
      </c>
      <c r="AL66" s="61"/>
      <c r="AM66" s="100" t="s">
        <v>279</v>
      </c>
      <c r="AN66" s="45">
        <f>COUNTIFS(K4:K31,5,L4:L31,4)</f>
        <v>1</v>
      </c>
      <c r="AO66" s="60">
        <f t="shared" si="11"/>
        <v>4.3478260869565216E-2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1</v>
      </c>
      <c r="AW66" s="60">
        <f t="shared" si="13"/>
        <v>4.3478260869565216E-2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1</v>
      </c>
      <c r="AW68" s="60">
        <f t="shared" si="13"/>
        <v>4.3478260869565216E-2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4.3478260869565216E-2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1</v>
      </c>
      <c r="AO74" s="60">
        <f t="shared" si="11"/>
        <v>4.3478260869565216E-2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18</v>
      </c>
      <c r="D83" s="58">
        <f t="shared" ref="D83:D89" si="19">C83/C$89</f>
        <v>0.6428571428571429</v>
      </c>
      <c r="E83" s="64"/>
      <c r="F83" s="55" t="s">
        <v>186</v>
      </c>
      <c r="G83" s="57">
        <f>COUNTIF(R4:R31,1)</f>
        <v>22</v>
      </c>
      <c r="H83" s="58">
        <f>G83/C$89</f>
        <v>0.7857142857142857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0.51851851851851849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0.10714285714285714</v>
      </c>
      <c r="Q83" s="61"/>
      <c r="R83" s="55" t="s">
        <v>411</v>
      </c>
      <c r="S83" s="57">
        <f>COUNTIFS(Q4:Q31,1,T4:T31,1)</f>
        <v>6</v>
      </c>
      <c r="T83" s="58">
        <f t="shared" ref="T83:T95" si="22">S83/S$95</f>
        <v>0.22222222222222221</v>
      </c>
      <c r="U83" s="61"/>
      <c r="V83" s="47" t="s">
        <v>181</v>
      </c>
      <c r="W83" s="57">
        <f>COUNTIF(X4:X31,1)</f>
        <v>4</v>
      </c>
      <c r="X83" s="58">
        <f t="shared" ref="X83:X89" si="23">W83/W$89</f>
        <v>0.44444444444444442</v>
      </c>
      <c r="Y83" s="61"/>
      <c r="Z83" s="55" t="s">
        <v>186</v>
      </c>
      <c r="AA83" s="57">
        <f>COUNTIF(Y4:Y31,1)</f>
        <v>9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4</v>
      </c>
      <c r="AG83" s="58">
        <f t="shared" ref="AG83:AG101" si="24">AF83/AF$101</f>
        <v>0.44444444444444442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0.1111111111111111</v>
      </c>
      <c r="AL83" s="61"/>
      <c r="AM83" s="55" t="s">
        <v>411</v>
      </c>
      <c r="AN83" s="57">
        <f>COUNTIFS(X4:X31,1,AA4:AA31,1)</f>
        <v>4</v>
      </c>
      <c r="AO83" s="58">
        <f t="shared" ref="AO83:AO95" si="26">AN83/AN$95</f>
        <v>0.44444444444444442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0.25</v>
      </c>
      <c r="AU83" s="61"/>
      <c r="AV83" s="47" t="s">
        <v>186</v>
      </c>
      <c r="AW83" s="57">
        <f>COUNTIF(AF4:AF31,1)</f>
        <v>4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0.25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0.25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1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>
        <f t="shared" ref="CL83:CL89" si="35">CK83/CK$89</f>
        <v>0</v>
      </c>
      <c r="CM83" s="61"/>
      <c r="CN83" s="55" t="s">
        <v>186</v>
      </c>
      <c r="CO83" s="57">
        <f>COUNTIF(AT4:AT31,1)</f>
        <v>1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0</v>
      </c>
      <c r="CU83" s="58">
        <f t="shared" ref="CU83:CU101" si="36">CT83/CT$101</f>
        <v>0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>
        <f t="shared" ref="DC83:DC95" si="38">DB83/DB$95</f>
        <v>0</v>
      </c>
    </row>
    <row r="84" spans="1:107" ht="68.099999999999994" customHeight="1" x14ac:dyDescent="0.2">
      <c r="A84" s="103"/>
      <c r="B84" s="46" t="s">
        <v>182</v>
      </c>
      <c r="C84" s="57">
        <f>COUNTIF(Q4:Q31,2)</f>
        <v>4</v>
      </c>
      <c r="D84" s="58">
        <f t="shared" si="19"/>
        <v>0.14285714285714285</v>
      </c>
      <c r="E84" s="64"/>
      <c r="F84" s="46" t="s">
        <v>187</v>
      </c>
      <c r="G84" s="57">
        <f>COUNTIF(R4:R31,2)</f>
        <v>3</v>
      </c>
      <c r="H84" s="58">
        <f>G84/C$89</f>
        <v>0.10714285714285714</v>
      </c>
      <c r="I84" s="61"/>
      <c r="J84" s="55" t="s">
        <v>340</v>
      </c>
      <c r="K84" s="57">
        <f>COUNTIFS(Q4:Q31,1,R4:R31,2)</f>
        <v>3</v>
      </c>
      <c r="L84" s="58">
        <f t="shared" si="20"/>
        <v>0.1111111111111111</v>
      </c>
      <c r="M84" s="61"/>
      <c r="N84" s="55" t="s">
        <v>359</v>
      </c>
      <c r="O84" s="57">
        <f>COUNTIFS(Q4:Q31,1,U4:U31,2)</f>
        <v>15</v>
      </c>
      <c r="P84" s="58">
        <f t="shared" si="21"/>
        <v>0.5357142857142857</v>
      </c>
      <c r="Q84" s="61"/>
      <c r="R84" s="55" t="s">
        <v>412</v>
      </c>
      <c r="S84" s="57">
        <f>COUNTIFS(Q4:Q31,1,T4:T31,"&gt;1")</f>
        <v>12</v>
      </c>
      <c r="T84" s="58">
        <f t="shared" si="22"/>
        <v>0.44444444444444442</v>
      </c>
      <c r="U84" s="61"/>
      <c r="V84" s="46" t="s">
        <v>182</v>
      </c>
      <c r="W84" s="57">
        <f>COUNTIF(X4:X31,2)</f>
        <v>2</v>
      </c>
      <c r="X84" s="58">
        <f t="shared" si="23"/>
        <v>0.22222222222222221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0.33333333333333331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2</v>
      </c>
      <c r="AT84" s="58">
        <f t="shared" si="27"/>
        <v>0.5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0.25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1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1</v>
      </c>
      <c r="CL84" s="58">
        <f t="shared" si="35"/>
        <v>1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1</v>
      </c>
      <c r="CU84" s="58">
        <f t="shared" si="36"/>
        <v>1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1</v>
      </c>
      <c r="DC84" s="58">
        <f t="shared" si="38"/>
        <v>1</v>
      </c>
    </row>
    <row r="85" spans="1:107" ht="68.099999999999994" customHeight="1" x14ac:dyDescent="0.2">
      <c r="A85" s="103"/>
      <c r="B85" s="50" t="s">
        <v>183</v>
      </c>
      <c r="C85" s="57">
        <f>COUNTIF(Q4:Q31,3)</f>
        <v>1</v>
      </c>
      <c r="D85" s="58">
        <f t="shared" si="19"/>
        <v>3.5714285714285712E-2</v>
      </c>
      <c r="E85" s="64"/>
      <c r="F85" s="46" t="s">
        <v>188</v>
      </c>
      <c r="G85" s="57">
        <f>COUNTIF(R4:R31,3)</f>
        <v>2</v>
      </c>
      <c r="H85" s="58">
        <f>G85/C$89</f>
        <v>7.1428571428571425E-2</v>
      </c>
      <c r="I85" s="61"/>
      <c r="J85" s="55" t="s">
        <v>341</v>
      </c>
      <c r="K85" s="57">
        <f>COUNTIFS(Q4:Q31,1,R4:R31,3)</f>
        <v>1</v>
      </c>
      <c r="L85" s="58">
        <f t="shared" si="20"/>
        <v>3.7037037037037035E-2</v>
      </c>
      <c r="M85" s="61"/>
      <c r="N85" s="50" t="s">
        <v>360</v>
      </c>
      <c r="O85" s="57">
        <f>COUNTIFS(Q4:Q31,2,U4:U31,1)</f>
        <v>1</v>
      </c>
      <c r="P85" s="58">
        <f t="shared" si="21"/>
        <v>3.5714285714285712E-2</v>
      </c>
      <c r="Q85" s="61"/>
      <c r="R85" s="50" t="s">
        <v>413</v>
      </c>
      <c r="S85" s="57">
        <f>COUNTIFS(Q4:Q31,2,T4:T31,1)</f>
        <v>1</v>
      </c>
      <c r="T85" s="58">
        <f t="shared" si="22"/>
        <v>3.7037037037037035E-2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2</v>
      </c>
      <c r="AO85" s="58">
        <f t="shared" si="26"/>
        <v>0.22222222222222221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2</v>
      </c>
      <c r="BK85" s="58">
        <f t="shared" si="30"/>
        <v>0.5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1</v>
      </c>
      <c r="CG85" s="58">
        <f t="shared" si="34"/>
        <v>1</v>
      </c>
      <c r="CH85" s="61"/>
      <c r="CI85" s="61"/>
      <c r="CJ85" s="46" t="s">
        <v>183</v>
      </c>
      <c r="CK85" s="57">
        <f>COUNTIF(AS4:AS31,3)</f>
        <v>0</v>
      </c>
      <c r="CL85" s="58">
        <f t="shared" si="35"/>
        <v>0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6"/>
        <v>0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>
        <f t="shared" si="38"/>
        <v>0</v>
      </c>
    </row>
    <row r="86" spans="1:107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0.10714285714285714</v>
      </c>
      <c r="E86" s="64"/>
      <c r="F86" s="77"/>
      <c r="G86" s="54">
        <f>SUM(G83:G85)</f>
        <v>27</v>
      </c>
      <c r="H86" s="76">
        <f>G86/C$89</f>
        <v>0.9642857142857143</v>
      </c>
      <c r="I86" s="61"/>
      <c r="J86" s="50" t="s">
        <v>344</v>
      </c>
      <c r="K86" s="57">
        <f>COUNTIFS(Q4:Q31,2,R4:R31,1)</f>
        <v>4</v>
      </c>
      <c r="L86" s="58">
        <f t="shared" si="20"/>
        <v>0.14814814814814814</v>
      </c>
      <c r="M86" s="61"/>
      <c r="N86" s="50" t="s">
        <v>358</v>
      </c>
      <c r="O86" s="57">
        <f>COUNTIFS(Q4:Q31,2,U4:U31,2)</f>
        <v>3</v>
      </c>
      <c r="P86" s="58">
        <f t="shared" si="21"/>
        <v>0.10714285714285714</v>
      </c>
      <c r="Q86" s="61"/>
      <c r="R86" s="50" t="s">
        <v>414</v>
      </c>
      <c r="S86" s="57">
        <f>COUNTIFS(Q4:Q31,2,T4:T31,"&gt;1")</f>
        <v>3</v>
      </c>
      <c r="T86" s="58">
        <f t="shared" si="22"/>
        <v>0.1111111111111111</v>
      </c>
      <c r="U86" s="61"/>
      <c r="V86" s="46" t="s">
        <v>184</v>
      </c>
      <c r="W86" s="57">
        <f>COUNTIF(X4:X31,4)</f>
        <v>3</v>
      </c>
      <c r="X86" s="58">
        <f t="shared" si="23"/>
        <v>0.33333333333333331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0.22222222222222221</v>
      </c>
      <c r="AH86" s="61"/>
      <c r="AI86" s="50" t="s">
        <v>358</v>
      </c>
      <c r="AJ86" s="57">
        <f>COUNTIFS(X4:X31,2,AB4:AB31,2)</f>
        <v>2</v>
      </c>
      <c r="AK86" s="58">
        <f t="shared" si="25"/>
        <v>0.22222222222222221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2</v>
      </c>
      <c r="BC86" s="58">
        <f t="shared" si="28"/>
        <v>0.5</v>
      </c>
      <c r="BD86" s="61"/>
      <c r="BE86" s="50" t="s">
        <v>358</v>
      </c>
      <c r="BF86" s="57">
        <f>COUNTIFS(AE4:AE31,2,AI4:AI31,2)</f>
        <v>2</v>
      </c>
      <c r="BG86" s="58">
        <f t="shared" si="29"/>
        <v>0.5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1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1</v>
      </c>
      <c r="BZ86" s="61"/>
      <c r="CA86" s="50" t="s">
        <v>358</v>
      </c>
      <c r="CB86" s="57">
        <f>COUNTIFS(AL4:AL31,2,AP4:AP31,2)</f>
        <v>1</v>
      </c>
      <c r="CC86" s="58">
        <f t="shared" si="33"/>
        <v>1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>
        <f t="shared" si="35"/>
        <v>0</v>
      </c>
      <c r="CM86" s="61"/>
      <c r="CN86" s="77"/>
      <c r="CO86" s="54">
        <f>SUM(CO83:CO85)</f>
        <v>1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6"/>
        <v>0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8"/>
        <v>0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3.5714285714285712E-2</v>
      </c>
      <c r="Q87" s="61"/>
      <c r="R87" s="50" t="s">
        <v>415</v>
      </c>
      <c r="S87" s="57">
        <f>COUNTIFS(Q4:Q31,3,T4:T31,1)</f>
        <v>1</v>
      </c>
      <c r="T87" s="58">
        <f t="shared" si="22"/>
        <v>3.7037037037037035E-2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>
        <f t="shared" si="35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6"/>
        <v>0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>
        <f t="shared" si="38"/>
        <v>0</v>
      </c>
    </row>
    <row r="88" spans="1:107" ht="68.099999999999994" customHeight="1" x14ac:dyDescent="0.2">
      <c r="A88" s="103"/>
      <c r="B88" s="46" t="s">
        <v>162</v>
      </c>
      <c r="C88" s="57">
        <f>COUNTIF(Q4:Q31,6)</f>
        <v>2</v>
      </c>
      <c r="D88" s="58">
        <f t="shared" si="19"/>
        <v>7.1428571428571425E-2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0</v>
      </c>
      <c r="P88" s="58">
        <f t="shared" si="21"/>
        <v>0</v>
      </c>
      <c r="Q88" s="61"/>
      <c r="R88" s="50" t="s">
        <v>416</v>
      </c>
      <c r="S88" s="57">
        <f>COUNTIFS(Q4:Q31,3,T4:T31,"&gt;1")</f>
        <v>0</v>
      </c>
      <c r="T88" s="58">
        <f t="shared" si="22"/>
        <v>0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1</v>
      </c>
      <c r="AT88" s="58">
        <f t="shared" si="27"/>
        <v>0.25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5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6"/>
        <v>0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8"/>
        <v>0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0</v>
      </c>
      <c r="L89" s="58">
        <f t="shared" si="20"/>
        <v>0</v>
      </c>
      <c r="M89" s="61"/>
      <c r="N89" s="50" t="s">
        <v>363</v>
      </c>
      <c r="O89" s="57">
        <f>COUNTIFS(Q4:Q31,4,U4:U31,1)</f>
        <v>1</v>
      </c>
      <c r="P89" s="58">
        <f t="shared" si="21"/>
        <v>3.5714285714285712E-2</v>
      </c>
      <c r="Q89" s="61"/>
      <c r="R89" s="50" t="s">
        <v>417</v>
      </c>
      <c r="S89" s="57">
        <f>COUNTIFS(Q4:Q31,4,T4:T31,1)</f>
        <v>1</v>
      </c>
      <c r="T89" s="58">
        <f t="shared" si="22"/>
        <v>3.7037037037037035E-2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1</v>
      </c>
      <c r="AK89" s="58">
        <f t="shared" si="25"/>
        <v>0.1111111111111111</v>
      </c>
      <c r="AL89" s="61"/>
      <c r="AM89" s="50" t="s">
        <v>417</v>
      </c>
      <c r="AN89" s="57">
        <f>COUNTIFS(X4:X31,4,AA4:AA31,1)</f>
        <v>1</v>
      </c>
      <c r="AO89" s="58">
        <f t="shared" si="26"/>
        <v>0.1111111111111111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1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1</v>
      </c>
      <c r="CL89" s="76">
        <f t="shared" si="35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6"/>
        <v>0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>
        <f t="shared" si="38"/>
        <v>0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7.1428571428571425E-2</v>
      </c>
      <c r="Q90" s="61"/>
      <c r="R90" s="50" t="s">
        <v>418</v>
      </c>
      <c r="S90" s="57">
        <f>COUNTIFS(Q4:Q31,4,T4:T31,"&gt;1")</f>
        <v>2</v>
      </c>
      <c r="T90" s="58">
        <f t="shared" si="22"/>
        <v>7.407407407407407E-2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2</v>
      </c>
      <c r="AK90" s="58">
        <f t="shared" si="25"/>
        <v>0.22222222222222221</v>
      </c>
      <c r="AL90" s="61"/>
      <c r="AM90" s="50" t="s">
        <v>418</v>
      </c>
      <c r="AN90" s="57">
        <f>COUNTIFS(X4:X31,4,AA4:AA31,"&gt;1")</f>
        <v>2</v>
      </c>
      <c r="AO90" s="58">
        <f t="shared" si="26"/>
        <v>0.22222222222222221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6"/>
        <v>0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8"/>
        <v>0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1</v>
      </c>
      <c r="L91" s="58">
        <f t="shared" si="20"/>
        <v>3.7037037037037035E-2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6"/>
        <v>0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>
        <f t="shared" si="38"/>
        <v>0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10</v>
      </c>
      <c r="H92" s="58">
        <f>G92/C$89</f>
        <v>0.35714285714285715</v>
      </c>
      <c r="I92" s="61"/>
      <c r="J92" s="50" t="s">
        <v>345</v>
      </c>
      <c r="K92" s="57">
        <f>COUNTIFS(Q4:Q31,4,R4:R31,1)</f>
        <v>3</v>
      </c>
      <c r="L92" s="58">
        <f t="shared" si="20"/>
        <v>0.1111111111111111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3</v>
      </c>
      <c r="AG92" s="58">
        <f t="shared" si="24"/>
        <v>0.33333333333333331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1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6"/>
        <v>0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8"/>
        <v>0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9</v>
      </c>
      <c r="H93" s="58">
        <f>G93/C$89</f>
        <v>0.32142857142857145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1</v>
      </c>
      <c r="P93" s="58">
        <f t="shared" si="21"/>
        <v>3.5714285714285712E-2</v>
      </c>
      <c r="Q93" s="61"/>
      <c r="R93" s="50" t="s">
        <v>421</v>
      </c>
      <c r="S93" s="57">
        <f>COUNTIFS(Q4:Q31,6,T4:T31,1)</f>
        <v>1</v>
      </c>
      <c r="T93" s="58">
        <f t="shared" si="22"/>
        <v>3.7037037037037035E-2</v>
      </c>
      <c r="U93" s="61"/>
      <c r="V93" s="47" t="s">
        <v>189</v>
      </c>
      <c r="W93" s="57">
        <f>COUNTIF(Z4:Z31,1)</f>
        <v>3</v>
      </c>
      <c r="X93" s="58">
        <f>W93/W$89</f>
        <v>0.33333333333333331</v>
      </c>
      <c r="Y93" s="61"/>
      <c r="Z93" s="47" t="s">
        <v>191</v>
      </c>
      <c r="AA93" s="57">
        <f>COUNTIF(AA4:AA31,1)</f>
        <v>7</v>
      </c>
      <c r="AB93" s="58">
        <f>AA93/W$89</f>
        <v>0.77777777777777779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0.25</v>
      </c>
      <c r="AU93" s="61"/>
      <c r="AV93" s="47" t="s">
        <v>191</v>
      </c>
      <c r="AW93" s="57">
        <f>COUNTIF(AH4:AH31,1)</f>
        <v>4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1</v>
      </c>
      <c r="BG93" s="58">
        <f t="shared" si="29"/>
        <v>0.25</v>
      </c>
      <c r="BH93" s="61"/>
      <c r="BI93" s="50" t="s">
        <v>421</v>
      </c>
      <c r="BJ93" s="57">
        <f>COUNTIFS(AE4:AE31,6,AH4:AH31,1)</f>
        <v>1</v>
      </c>
      <c r="BK93" s="58">
        <f t="shared" si="30"/>
        <v>0.25</v>
      </c>
      <c r="BL93" s="61"/>
      <c r="BM93" s="61"/>
      <c r="BN93" s="47" t="s">
        <v>189</v>
      </c>
      <c r="BO93" s="57">
        <f>COUNTIF(AN4:AN31,1)</f>
        <v>0</v>
      </c>
      <c r="BP93" s="58">
        <f>BO93/BO$89</f>
        <v>0</v>
      </c>
      <c r="BQ93" s="64"/>
      <c r="BR93" s="55" t="s">
        <v>191</v>
      </c>
      <c r="BS93" s="57">
        <f>COUNTIF(AO4:AO31,1)</f>
        <v>1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>
        <f>CK93/CK$89</f>
        <v>0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6"/>
        <v>0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>
        <f t="shared" si="38"/>
        <v>0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0.14285714285714285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1</v>
      </c>
      <c r="P94" s="58">
        <f t="shared" si="21"/>
        <v>3.5714285714285712E-2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0.66666666666666663</v>
      </c>
      <c r="Y94" s="61"/>
      <c r="Z94" s="46" t="s">
        <v>192</v>
      </c>
      <c r="AA94" s="57">
        <f>COUNTIF(AA4:AA31,2)</f>
        <v>1</v>
      </c>
      <c r="AB94" s="58">
        <f>AA94/W$89</f>
        <v>0.1111111111111111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0.75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1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1</v>
      </c>
      <c r="CL94" s="58">
        <f>CK94/CK$89</f>
        <v>1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6"/>
        <v>0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8"/>
        <v>0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4</v>
      </c>
      <c r="H95" s="58">
        <f>G95/C$89</f>
        <v>0.14285714285714285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0.1111111111111111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  <c r="BN95" s="77"/>
      <c r="BO95" s="54">
        <f>SUM(BO93:BO94)</f>
        <v>1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1</v>
      </c>
      <c r="CC95" s="58">
        <f t="shared" si="33"/>
        <v>1</v>
      </c>
      <c r="CD95" s="61"/>
      <c r="CE95" s="37"/>
      <c r="CF95" s="45">
        <f>SUM(CF83:CF94)</f>
        <v>1</v>
      </c>
      <c r="CG95" s="58">
        <f t="shared" si="34"/>
        <v>1</v>
      </c>
      <c r="CH95" s="61"/>
      <c r="CI95" s="61"/>
      <c r="CJ95" s="77"/>
      <c r="CK95" s="54">
        <f>SUM(CK93:CK94)</f>
        <v>1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6"/>
        <v>0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1</v>
      </c>
      <c r="DC95" s="58">
        <f t="shared" si="38"/>
        <v>1</v>
      </c>
    </row>
    <row r="96" spans="1:107" ht="68.099999999999994" customHeight="1" x14ac:dyDescent="0.2">
      <c r="A96" s="103"/>
      <c r="B96" s="55" t="s">
        <v>189</v>
      </c>
      <c r="C96" s="57">
        <f>COUNTIF(S4:S31,1)</f>
        <v>25</v>
      </c>
      <c r="D96" s="58">
        <f>C96/C$89</f>
        <v>0.8928571428571429</v>
      </c>
      <c r="E96" s="64"/>
      <c r="F96" s="77"/>
      <c r="G96" s="54">
        <f>SUM(G92:G95)</f>
        <v>27</v>
      </c>
      <c r="H96" s="76">
        <f>G96/C$89</f>
        <v>0.9642857142857143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1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6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2</v>
      </c>
      <c r="D97" s="58">
        <f>C97/C$89</f>
        <v>7.1428571428571425E-2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1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6"/>
        <v>0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0.9642857142857143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3.7037037037037035E-2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1</v>
      </c>
      <c r="BC98" s="58">
        <f t="shared" si="28"/>
        <v>0.25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6"/>
        <v>0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0.22222222222222221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>
        <f>BO99/BO$89</f>
        <v>0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>
        <f>CK99/CK$89</f>
        <v>0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6"/>
        <v>0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0.77777777777777779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3</v>
      </c>
      <c r="AT100" s="58">
        <f>AS100/AS$89</f>
        <v>0.75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1</v>
      </c>
      <c r="BP100" s="58">
        <f>BO100/BO$89</f>
        <v>1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1</v>
      </c>
      <c r="CL100" s="58">
        <f>CK100/CK$89</f>
        <v>1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>
        <f t="shared" si="36"/>
        <v>0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1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1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1</v>
      </c>
      <c r="CL101" s="76">
        <f>CK101/CK$89</f>
        <v>1</v>
      </c>
      <c r="CM101" s="61"/>
      <c r="CN101"/>
      <c r="CO101"/>
      <c r="CP101"/>
      <c r="CQ101" s="61"/>
      <c r="CR101" s="61"/>
      <c r="CS101" s="37"/>
      <c r="CT101" s="45">
        <f>SUM(CT83:CT100)</f>
        <v>1</v>
      </c>
      <c r="CU101" s="58">
        <f t="shared" si="36"/>
        <v>1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7</v>
      </c>
      <c r="D102" s="58">
        <f>C102/C$89</f>
        <v>0.25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0.75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68.099999999999994" customHeight="1" x14ac:dyDescent="0.2">
      <c r="A106" s="103"/>
      <c r="B106" s="103"/>
      <c r="C106" s="103"/>
      <c r="D106" s="103"/>
      <c r="E106" s="103"/>
      <c r="F106" s="103"/>
    </row>
    <row r="107" spans="1:107" ht="68.099999999999994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68.099999999999994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9">
    <mergeCell ref="AZ2:CB3"/>
    <mergeCell ref="AD2:AI2"/>
    <mergeCell ref="AK2:AP2"/>
    <mergeCell ref="AR2:AW2"/>
    <mergeCell ref="W2:AB2"/>
    <mergeCell ref="A1:U1"/>
    <mergeCell ref="A2:E2"/>
    <mergeCell ref="F2:H2"/>
    <mergeCell ref="I2:O2"/>
    <mergeCell ref="P2:U2"/>
    <mergeCell ref="B82:D82"/>
    <mergeCell ref="F82:H82"/>
    <mergeCell ref="J82:L82"/>
    <mergeCell ref="N82:P82"/>
    <mergeCell ref="R82:T82"/>
    <mergeCell ref="BR82:BT82"/>
    <mergeCell ref="BW82:BY82"/>
    <mergeCell ref="Z82:AB82"/>
    <mergeCell ref="AE82:AG82"/>
    <mergeCell ref="AI82:AK82"/>
    <mergeCell ref="AM82:AO8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48:BI48"/>
    <mergeCell ref="B50:D50"/>
    <mergeCell ref="F50:H50"/>
    <mergeCell ref="J50:L50"/>
    <mergeCell ref="N50:P50"/>
    <mergeCell ref="R50:T50"/>
    <mergeCell ref="W50:Y50"/>
    <mergeCell ref="AA50:AC50"/>
    <mergeCell ref="AE50:AG50"/>
    <mergeCell ref="AI50:AK50"/>
    <mergeCell ref="AM50:AO50"/>
    <mergeCell ref="AQ50:AS50"/>
    <mergeCell ref="AU50:AW50"/>
    <mergeCell ref="AY50:BA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BN80:BT80"/>
    <mergeCell ref="BW80:CG80"/>
    <mergeCell ref="CJ80:CP80"/>
    <mergeCell ref="CS80:DC80"/>
    <mergeCell ref="V82:X82"/>
    <mergeCell ref="CS82:CU82"/>
    <mergeCell ref="CW82:CY82"/>
    <mergeCell ref="DA82:DC82"/>
    <mergeCell ref="F91:H91"/>
    <mergeCell ref="CN91:CP91"/>
    <mergeCell ref="AR82:AT82"/>
    <mergeCell ref="AV82:AX82"/>
    <mergeCell ref="BA82:BC82"/>
    <mergeCell ref="BE82:BG82"/>
    <mergeCell ref="BI82:BK82"/>
    <mergeCell ref="BN82:BP82"/>
    <mergeCell ref="CA82:CC82"/>
    <mergeCell ref="CE82:CG82"/>
    <mergeCell ref="CJ82:CL82"/>
    <mergeCell ref="CN82:CP82"/>
    <mergeCell ref="A107:AW108"/>
    <mergeCell ref="BR92:BT92"/>
    <mergeCell ref="CJ92:CL92"/>
    <mergeCell ref="B95:D95"/>
    <mergeCell ref="V98:X98"/>
    <mergeCell ref="AR98:AT98"/>
    <mergeCell ref="BN98:BP98"/>
    <mergeCell ref="CJ98:CL98"/>
    <mergeCell ref="V92:X92"/>
    <mergeCell ref="Z92:AB92"/>
    <mergeCell ref="AR92:AT92"/>
    <mergeCell ref="AV92:AX92"/>
    <mergeCell ref="BN92:BP92"/>
    <mergeCell ref="B101:D10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C184"/>
  <sheetViews>
    <sheetView zoomScaleNormal="100" workbookViewId="0">
      <pane ySplit="3" topLeftCell="A28" activePane="bottomLeft" state="frozen"/>
      <selection activeCell="Q40" sqref="Q40"/>
      <selection pane="bottomLeft" activeCell="A30" sqref="A30"/>
    </sheetView>
  </sheetViews>
  <sheetFormatPr defaultColWidth="25.7109375" defaultRowHeight="12.75" x14ac:dyDescent="0.2"/>
  <cols>
    <col min="1" max="16384" width="25.7109375" style="102"/>
  </cols>
  <sheetData>
    <row r="1" spans="1:67" ht="30" customHeight="1" thickBot="1" x14ac:dyDescent="0.25">
      <c r="A1" s="193" t="s">
        <v>616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67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M2" s="203" t="s">
        <v>798</v>
      </c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</row>
    <row r="3" spans="1:67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</row>
    <row r="4" spans="1:67" ht="30.75" customHeight="1" thickBot="1" x14ac:dyDescent="0.25">
      <c r="A4" s="111" t="s">
        <v>615</v>
      </c>
      <c r="B4" s="117" t="s">
        <v>539</v>
      </c>
      <c r="C4" s="118" t="s">
        <v>535</v>
      </c>
      <c r="D4" s="116">
        <v>6</v>
      </c>
      <c r="E4" s="114">
        <v>35919</v>
      </c>
      <c r="F4" s="117">
        <v>2</v>
      </c>
      <c r="G4" s="116">
        <v>6</v>
      </c>
      <c r="H4" s="115">
        <v>4</v>
      </c>
      <c r="I4" s="117">
        <v>2</v>
      </c>
      <c r="J4" s="116">
        <v>3</v>
      </c>
      <c r="K4" s="116">
        <v>9</v>
      </c>
      <c r="L4" s="116">
        <v>2</v>
      </c>
      <c r="M4" s="116">
        <v>1</v>
      </c>
      <c r="N4" s="116">
        <v>2</v>
      </c>
      <c r="O4" s="115">
        <v>2</v>
      </c>
      <c r="P4" s="117" t="s">
        <v>136</v>
      </c>
      <c r="Q4" s="116">
        <v>1</v>
      </c>
      <c r="R4" s="116">
        <v>1</v>
      </c>
      <c r="S4" s="116">
        <v>1</v>
      </c>
      <c r="T4" s="116">
        <v>1</v>
      </c>
      <c r="U4" s="115">
        <v>2</v>
      </c>
      <c r="V4" s="104"/>
      <c r="W4" s="132" t="s">
        <v>614</v>
      </c>
      <c r="X4" s="116">
        <v>4</v>
      </c>
      <c r="Y4" s="116">
        <v>2</v>
      </c>
      <c r="Z4" s="116">
        <v>1</v>
      </c>
      <c r="AA4" s="116">
        <v>1</v>
      </c>
      <c r="AB4" s="115">
        <v>2</v>
      </c>
      <c r="AC4" s="103"/>
      <c r="AD4" s="132"/>
      <c r="AE4" s="116"/>
      <c r="AF4" s="116"/>
      <c r="AG4" s="116"/>
      <c r="AH4" s="116"/>
      <c r="AI4" s="115"/>
      <c r="AJ4" s="103"/>
      <c r="AK4" s="103"/>
      <c r="AL4" s="103"/>
      <c r="AM4" s="103"/>
      <c r="AN4" s="103"/>
    </row>
    <row r="5" spans="1:67" ht="30.75" customHeight="1" thickBot="1" x14ac:dyDescent="0.25">
      <c r="A5" s="111" t="s">
        <v>613</v>
      </c>
      <c r="B5" s="113"/>
      <c r="C5" s="118"/>
      <c r="D5" s="104"/>
      <c r="E5" s="114">
        <v>35919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13"/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67" ht="30.75" customHeight="1" thickBot="1" x14ac:dyDescent="0.25">
      <c r="A6" s="111" t="s">
        <v>612</v>
      </c>
      <c r="B6" s="113" t="s">
        <v>40</v>
      </c>
      <c r="C6" s="118" t="s">
        <v>611</v>
      </c>
      <c r="D6" s="104">
        <v>4</v>
      </c>
      <c r="E6" s="114">
        <v>35927</v>
      </c>
      <c r="F6" s="113">
        <v>1</v>
      </c>
      <c r="G6" s="104">
        <v>3</v>
      </c>
      <c r="H6" s="112">
        <v>1</v>
      </c>
      <c r="I6" s="113">
        <v>3</v>
      </c>
      <c r="J6" s="104">
        <v>1</v>
      </c>
      <c r="K6" s="104">
        <v>3</v>
      </c>
      <c r="L6" s="104">
        <v>2</v>
      </c>
      <c r="M6" s="104">
        <v>1</v>
      </c>
      <c r="N6" s="104">
        <v>2</v>
      </c>
      <c r="O6" s="112">
        <v>1</v>
      </c>
      <c r="P6" s="108" t="s">
        <v>70</v>
      </c>
      <c r="Q6" s="104">
        <v>1</v>
      </c>
      <c r="R6" s="104">
        <v>1</v>
      </c>
      <c r="S6" s="104">
        <v>1</v>
      </c>
      <c r="T6" s="104">
        <v>3</v>
      </c>
      <c r="U6" s="112">
        <v>2</v>
      </c>
      <c r="V6" s="104"/>
      <c r="W6" s="108" t="s">
        <v>610</v>
      </c>
      <c r="X6" s="104">
        <v>1</v>
      </c>
      <c r="Y6" s="104">
        <v>1</v>
      </c>
      <c r="Z6" s="104">
        <v>1</v>
      </c>
      <c r="AA6" s="104">
        <v>1</v>
      </c>
      <c r="AB6" s="112">
        <v>2</v>
      </c>
      <c r="AC6" s="103"/>
      <c r="AD6" s="113" t="s">
        <v>609</v>
      </c>
      <c r="AE6" s="104">
        <v>4</v>
      </c>
      <c r="AF6" s="104">
        <v>2</v>
      </c>
      <c r="AG6" s="104">
        <v>2</v>
      </c>
      <c r="AH6" s="104">
        <v>1</v>
      </c>
      <c r="AI6" s="112">
        <v>1</v>
      </c>
      <c r="AJ6" s="103"/>
      <c r="AK6" s="103"/>
      <c r="AL6" s="103"/>
      <c r="AM6" s="103"/>
      <c r="AN6" s="103"/>
    </row>
    <row r="7" spans="1:67" ht="30.75" customHeight="1" thickBot="1" x14ac:dyDescent="0.25">
      <c r="A7" s="111" t="s">
        <v>608</v>
      </c>
      <c r="B7" s="113" t="s">
        <v>40</v>
      </c>
      <c r="C7" s="118" t="s">
        <v>607</v>
      </c>
      <c r="D7" s="104">
        <v>4</v>
      </c>
      <c r="E7" s="114">
        <v>35927</v>
      </c>
      <c r="F7" s="113">
        <v>2</v>
      </c>
      <c r="G7" s="104">
        <v>5</v>
      </c>
      <c r="H7" s="112">
        <v>1</v>
      </c>
      <c r="I7" s="113">
        <v>1</v>
      </c>
      <c r="J7" s="104">
        <v>3</v>
      </c>
      <c r="K7" s="104">
        <v>2</v>
      </c>
      <c r="L7" s="104">
        <v>4</v>
      </c>
      <c r="M7" s="104">
        <v>3</v>
      </c>
      <c r="N7" s="104">
        <v>2</v>
      </c>
      <c r="O7" s="112">
        <v>1</v>
      </c>
      <c r="P7" s="108" t="s">
        <v>534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03"/>
      <c r="AL7" s="103"/>
      <c r="AM7" s="103"/>
      <c r="AN7" s="103"/>
    </row>
    <row r="8" spans="1:67" ht="30.75" customHeight="1" thickBot="1" x14ac:dyDescent="0.25">
      <c r="A8" s="111" t="s">
        <v>606</v>
      </c>
      <c r="B8" s="113" t="s">
        <v>40</v>
      </c>
      <c r="C8" s="118" t="s">
        <v>605</v>
      </c>
      <c r="D8" s="104">
        <v>8</v>
      </c>
      <c r="E8" s="114">
        <v>35935</v>
      </c>
      <c r="F8" s="113">
        <v>2</v>
      </c>
      <c r="G8" s="104">
        <v>5</v>
      </c>
      <c r="H8" s="112">
        <v>1</v>
      </c>
      <c r="I8" s="113">
        <v>1</v>
      </c>
      <c r="J8" s="104">
        <v>2</v>
      </c>
      <c r="K8" s="104">
        <v>3</v>
      </c>
      <c r="L8" s="104">
        <v>1</v>
      </c>
      <c r="M8" s="104">
        <v>2</v>
      </c>
      <c r="N8" s="104">
        <v>2</v>
      </c>
      <c r="O8" s="112">
        <v>1</v>
      </c>
      <c r="P8" s="108" t="s">
        <v>70</v>
      </c>
      <c r="Q8" s="104">
        <v>1</v>
      </c>
      <c r="R8" s="104">
        <v>1</v>
      </c>
      <c r="S8" s="104">
        <v>1</v>
      </c>
      <c r="T8" s="104">
        <v>3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67" ht="30.75" customHeight="1" thickBot="1" x14ac:dyDescent="0.25">
      <c r="A9" s="111" t="s">
        <v>604</v>
      </c>
      <c r="B9" s="113" t="s">
        <v>40</v>
      </c>
      <c r="C9" s="118" t="s">
        <v>603</v>
      </c>
      <c r="D9" s="104">
        <v>8</v>
      </c>
      <c r="E9" s="114">
        <v>35935</v>
      </c>
      <c r="F9" s="113">
        <v>2</v>
      </c>
      <c r="G9" s="104">
        <v>5</v>
      </c>
      <c r="H9" s="112">
        <v>1</v>
      </c>
      <c r="I9" s="113">
        <v>1</v>
      </c>
      <c r="J9" s="104">
        <v>2</v>
      </c>
      <c r="K9" s="104">
        <v>2</v>
      </c>
      <c r="L9" s="104">
        <v>4</v>
      </c>
      <c r="M9" s="104">
        <v>3</v>
      </c>
      <c r="N9" s="104">
        <v>2</v>
      </c>
      <c r="O9" s="112">
        <v>1</v>
      </c>
      <c r="P9" s="108" t="s">
        <v>602</v>
      </c>
      <c r="Q9" s="104">
        <v>1</v>
      </c>
      <c r="R9" s="104">
        <v>1</v>
      </c>
      <c r="S9" s="104">
        <v>1</v>
      </c>
      <c r="T9" s="104">
        <v>2</v>
      </c>
      <c r="U9" s="112">
        <v>1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67" ht="30.75" customHeight="1" thickBot="1" x14ac:dyDescent="0.25">
      <c r="A10" s="111" t="s">
        <v>601</v>
      </c>
      <c r="B10" s="113" t="s">
        <v>539</v>
      </c>
      <c r="C10" s="118" t="s">
        <v>600</v>
      </c>
      <c r="D10" s="104">
        <v>8</v>
      </c>
      <c r="E10" s="114">
        <v>35943</v>
      </c>
      <c r="F10" s="113">
        <v>2</v>
      </c>
      <c r="G10" s="104">
        <v>5</v>
      </c>
      <c r="H10" s="112">
        <v>1</v>
      </c>
      <c r="I10" s="113">
        <v>2</v>
      </c>
      <c r="J10" s="104">
        <v>3</v>
      </c>
      <c r="K10" s="104">
        <v>4</v>
      </c>
      <c r="L10" s="104">
        <v>2</v>
      </c>
      <c r="M10" s="104">
        <v>1</v>
      </c>
      <c r="N10" s="104">
        <v>2</v>
      </c>
      <c r="O10" s="112">
        <v>2</v>
      </c>
      <c r="P10" s="108" t="s">
        <v>599</v>
      </c>
      <c r="Q10" s="104">
        <v>1</v>
      </c>
      <c r="R10" s="104">
        <v>1</v>
      </c>
      <c r="S10" s="104">
        <v>1</v>
      </c>
      <c r="T10" s="104">
        <v>2</v>
      </c>
      <c r="U10" s="112">
        <v>2</v>
      </c>
      <c r="V10" s="104"/>
      <c r="W10" s="113" t="s">
        <v>598</v>
      </c>
      <c r="X10" s="104">
        <v>2</v>
      </c>
      <c r="Y10" s="104">
        <v>1</v>
      </c>
      <c r="Z10" s="104">
        <v>2</v>
      </c>
      <c r="AA10" s="104">
        <v>1</v>
      </c>
      <c r="AB10" s="112">
        <v>2</v>
      </c>
      <c r="AC10" s="103"/>
      <c r="AD10" s="113"/>
      <c r="AE10" s="104"/>
      <c r="AF10" s="104"/>
      <c r="AG10" s="104"/>
      <c r="AH10" s="104"/>
      <c r="AI10" s="112"/>
      <c r="AJ10" s="103"/>
      <c r="AK10" s="103"/>
      <c r="AL10" s="103"/>
      <c r="AM10" s="103"/>
      <c r="AN10" s="103"/>
    </row>
    <row r="11" spans="1:67" ht="30.75" customHeight="1" thickBot="1" x14ac:dyDescent="0.25">
      <c r="A11" s="111" t="s">
        <v>597</v>
      </c>
      <c r="B11" s="113" t="s">
        <v>31</v>
      </c>
      <c r="C11" s="118" t="s">
        <v>596</v>
      </c>
      <c r="D11" s="104">
        <v>28</v>
      </c>
      <c r="E11" s="114">
        <v>35943</v>
      </c>
      <c r="F11" s="113">
        <v>1</v>
      </c>
      <c r="G11" s="104">
        <v>3</v>
      </c>
      <c r="H11" s="112">
        <v>1</v>
      </c>
      <c r="I11" s="113">
        <v>2</v>
      </c>
      <c r="J11" s="104">
        <v>3</v>
      </c>
      <c r="K11" s="104">
        <v>3</v>
      </c>
      <c r="L11" s="104">
        <v>4</v>
      </c>
      <c r="M11" s="104">
        <v>3</v>
      </c>
      <c r="N11" s="104">
        <v>2</v>
      </c>
      <c r="O11" s="112">
        <v>2</v>
      </c>
      <c r="P11" s="108" t="s">
        <v>595</v>
      </c>
      <c r="Q11" s="104">
        <v>3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08" t="s">
        <v>533</v>
      </c>
      <c r="X11" s="104">
        <v>1</v>
      </c>
      <c r="Y11" s="104">
        <v>1</v>
      </c>
      <c r="Z11" s="104">
        <v>2</v>
      </c>
      <c r="AA11" s="104">
        <v>1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67" ht="30.75" customHeight="1" thickBot="1" x14ac:dyDescent="0.25">
      <c r="A12" s="111" t="s">
        <v>594</v>
      </c>
      <c r="B12" s="113" t="s">
        <v>40</v>
      </c>
      <c r="C12" s="118" t="s">
        <v>593</v>
      </c>
      <c r="D12" s="104">
        <v>10</v>
      </c>
      <c r="E12" s="114">
        <v>35951</v>
      </c>
      <c r="F12" s="113">
        <v>2</v>
      </c>
      <c r="G12" s="104">
        <v>3</v>
      </c>
      <c r="H12" s="112">
        <v>1</v>
      </c>
      <c r="I12" s="113">
        <v>3</v>
      </c>
      <c r="J12" s="104">
        <v>2</v>
      </c>
      <c r="K12" s="104">
        <v>8</v>
      </c>
      <c r="L12" s="104">
        <v>3</v>
      </c>
      <c r="M12" s="104">
        <v>1</v>
      </c>
      <c r="N12" s="104">
        <v>2</v>
      </c>
      <c r="O12" s="112">
        <v>2</v>
      </c>
      <c r="P12" s="108" t="s">
        <v>592</v>
      </c>
      <c r="Q12" s="104">
        <v>6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08" t="s">
        <v>70</v>
      </c>
      <c r="X12" s="104">
        <v>1</v>
      </c>
      <c r="Y12" s="104">
        <v>1</v>
      </c>
      <c r="Z12" s="104">
        <v>2</v>
      </c>
      <c r="AA12" s="104">
        <v>1</v>
      </c>
      <c r="AB12" s="112">
        <v>1</v>
      </c>
      <c r="AC12" s="103"/>
      <c r="AD12" s="108" t="s">
        <v>532</v>
      </c>
      <c r="AE12" s="104">
        <v>2</v>
      </c>
      <c r="AF12" s="104">
        <v>1</v>
      </c>
      <c r="AG12" s="104">
        <v>2</v>
      </c>
      <c r="AH12" s="104">
        <v>1</v>
      </c>
      <c r="AI12" s="112">
        <v>2</v>
      </c>
      <c r="AJ12" s="103"/>
      <c r="AK12" s="103"/>
      <c r="AL12" s="103"/>
      <c r="AM12" s="103"/>
      <c r="AN12" s="103"/>
    </row>
    <row r="13" spans="1:67" ht="30.75" customHeight="1" thickBot="1" x14ac:dyDescent="0.25">
      <c r="A13" s="111" t="s">
        <v>591</v>
      </c>
      <c r="B13" s="113" t="s">
        <v>27</v>
      </c>
      <c r="C13" s="118" t="s">
        <v>590</v>
      </c>
      <c r="D13" s="104">
        <v>13</v>
      </c>
      <c r="E13" s="114">
        <v>35951</v>
      </c>
      <c r="F13" s="113">
        <v>2</v>
      </c>
      <c r="G13" s="104">
        <v>6</v>
      </c>
      <c r="H13" s="112">
        <v>1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2</v>
      </c>
      <c r="O13" s="112">
        <v>1</v>
      </c>
      <c r="P13" s="108" t="s">
        <v>541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03"/>
      <c r="AL13" s="103"/>
      <c r="AM13" s="103"/>
      <c r="AN13" s="103"/>
    </row>
    <row r="14" spans="1:67" ht="30.75" customHeight="1" thickBot="1" x14ac:dyDescent="0.25">
      <c r="A14" s="111" t="s">
        <v>589</v>
      </c>
      <c r="B14" s="113" t="s">
        <v>40</v>
      </c>
      <c r="C14" s="118" t="s">
        <v>588</v>
      </c>
      <c r="D14" s="104">
        <v>4</v>
      </c>
      <c r="E14" s="114">
        <v>35959</v>
      </c>
      <c r="F14" s="113">
        <v>2</v>
      </c>
      <c r="G14" s="104">
        <v>3</v>
      </c>
      <c r="H14" s="112">
        <v>1</v>
      </c>
      <c r="I14" s="113">
        <v>1</v>
      </c>
      <c r="J14" s="104">
        <v>3</v>
      </c>
      <c r="K14" s="104">
        <v>3</v>
      </c>
      <c r="L14" s="104">
        <v>4</v>
      </c>
      <c r="M14" s="104">
        <v>3</v>
      </c>
      <c r="N14" s="104">
        <v>2</v>
      </c>
      <c r="O14" s="112">
        <v>2</v>
      </c>
      <c r="P14" s="108" t="s">
        <v>587</v>
      </c>
      <c r="Q14" s="104">
        <v>3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03"/>
      <c r="AL14" s="103"/>
      <c r="AM14" s="103"/>
      <c r="AN14" s="103"/>
    </row>
    <row r="15" spans="1:67" ht="30.75" customHeight="1" thickBot="1" x14ac:dyDescent="0.25">
      <c r="A15" s="111" t="s">
        <v>586</v>
      </c>
      <c r="B15" s="113" t="s">
        <v>539</v>
      </c>
      <c r="C15" s="118" t="s">
        <v>585</v>
      </c>
      <c r="D15" s="104">
        <v>10</v>
      </c>
      <c r="E15" s="114">
        <v>35959</v>
      </c>
      <c r="F15" s="113">
        <v>2</v>
      </c>
      <c r="G15" s="104">
        <v>3</v>
      </c>
      <c r="H15" s="112">
        <v>1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2</v>
      </c>
      <c r="O15" s="112">
        <v>1</v>
      </c>
      <c r="P15" s="108" t="s">
        <v>136</v>
      </c>
      <c r="Q15" s="104">
        <v>1</v>
      </c>
      <c r="R15" s="104">
        <v>1</v>
      </c>
      <c r="S15" s="104">
        <v>1</v>
      </c>
      <c r="T15" s="104">
        <v>2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67" ht="30.75" customHeight="1" thickBot="1" x14ac:dyDescent="0.25">
      <c r="A16" s="111" t="s">
        <v>584</v>
      </c>
      <c r="B16" s="113" t="s">
        <v>27</v>
      </c>
      <c r="C16" s="118" t="s">
        <v>583</v>
      </c>
      <c r="D16" s="104">
        <v>12</v>
      </c>
      <c r="E16" s="114">
        <v>35967</v>
      </c>
      <c r="F16" s="113">
        <v>2</v>
      </c>
      <c r="G16" s="104">
        <v>3</v>
      </c>
      <c r="H16" s="112">
        <v>1</v>
      </c>
      <c r="I16" s="113">
        <v>1</v>
      </c>
      <c r="J16" s="104">
        <v>1</v>
      </c>
      <c r="K16" s="104">
        <v>1</v>
      </c>
      <c r="L16" s="104">
        <v>1</v>
      </c>
      <c r="M16" s="104">
        <v>2</v>
      </c>
      <c r="N16" s="104">
        <v>1</v>
      </c>
      <c r="O16" s="112">
        <v>1</v>
      </c>
      <c r="P16" s="108" t="s">
        <v>556</v>
      </c>
      <c r="Q16" s="104">
        <v>1</v>
      </c>
      <c r="R16" s="104">
        <v>1</v>
      </c>
      <c r="S16" s="104">
        <v>1</v>
      </c>
      <c r="T16" s="104">
        <v>2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03"/>
      <c r="AL16" s="103"/>
      <c r="AM16" s="103"/>
      <c r="AN16" s="103"/>
    </row>
    <row r="17" spans="1:40" ht="30.75" customHeight="1" thickBot="1" x14ac:dyDescent="0.25">
      <c r="A17" s="111" t="s">
        <v>582</v>
      </c>
      <c r="B17" s="113" t="s">
        <v>40</v>
      </c>
      <c r="C17" s="118" t="s">
        <v>581</v>
      </c>
      <c r="D17" s="104">
        <v>12</v>
      </c>
      <c r="E17" s="114">
        <v>35967</v>
      </c>
      <c r="F17" s="113">
        <v>2</v>
      </c>
      <c r="G17" s="104">
        <v>5</v>
      </c>
      <c r="H17" s="112">
        <v>1</v>
      </c>
      <c r="I17" s="113">
        <v>1</v>
      </c>
      <c r="J17" s="104">
        <v>2</v>
      </c>
      <c r="K17" s="104">
        <v>2</v>
      </c>
      <c r="L17" s="104">
        <v>1</v>
      </c>
      <c r="M17" s="104">
        <v>2</v>
      </c>
      <c r="N17" s="104">
        <v>1</v>
      </c>
      <c r="O17" s="112">
        <v>1</v>
      </c>
      <c r="P17" s="108" t="s">
        <v>580</v>
      </c>
      <c r="Q17" s="104">
        <v>1</v>
      </c>
      <c r="R17" s="104">
        <v>1</v>
      </c>
      <c r="S17" s="104">
        <v>1</v>
      </c>
      <c r="T17" s="104">
        <v>4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0.75" customHeight="1" thickBot="1" x14ac:dyDescent="0.25">
      <c r="A18" s="111" t="s">
        <v>579</v>
      </c>
      <c r="B18" s="113" t="s">
        <v>31</v>
      </c>
      <c r="C18" s="118" t="s">
        <v>578</v>
      </c>
      <c r="D18" s="104">
        <v>4</v>
      </c>
      <c r="E18" s="114">
        <v>36038</v>
      </c>
      <c r="F18" s="113">
        <v>2</v>
      </c>
      <c r="G18" s="104">
        <v>6</v>
      </c>
      <c r="H18" s="112">
        <v>1</v>
      </c>
      <c r="I18" s="113">
        <v>2</v>
      </c>
      <c r="J18" s="104">
        <v>2</v>
      </c>
      <c r="K18" s="104">
        <v>4</v>
      </c>
      <c r="L18" s="104">
        <v>2</v>
      </c>
      <c r="M18" s="104">
        <v>1</v>
      </c>
      <c r="N18" s="104">
        <v>2</v>
      </c>
      <c r="O18" s="112">
        <v>2</v>
      </c>
      <c r="P18" s="108" t="s">
        <v>577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 t="s">
        <v>576</v>
      </c>
      <c r="X18" s="104">
        <v>2</v>
      </c>
      <c r="Y18" s="104">
        <v>1</v>
      </c>
      <c r="Z18" s="104">
        <v>2</v>
      </c>
      <c r="AA18" s="104">
        <v>1</v>
      </c>
      <c r="AB18" s="112">
        <v>2</v>
      </c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0.75" customHeight="1" thickBot="1" x14ac:dyDescent="0.25">
      <c r="A19" s="111" t="s">
        <v>575</v>
      </c>
      <c r="B19" s="113" t="s">
        <v>40</v>
      </c>
      <c r="C19" s="118" t="s">
        <v>574</v>
      </c>
      <c r="D19" s="104">
        <v>7</v>
      </c>
      <c r="E19" s="114">
        <v>36038</v>
      </c>
      <c r="F19" s="113">
        <v>2</v>
      </c>
      <c r="G19" s="104">
        <v>4</v>
      </c>
      <c r="H19" s="112">
        <v>1</v>
      </c>
      <c r="I19" s="113">
        <v>1</v>
      </c>
      <c r="J19" s="104">
        <v>2</v>
      </c>
      <c r="K19" s="104">
        <v>2</v>
      </c>
      <c r="L19" s="104">
        <v>3</v>
      </c>
      <c r="M19" s="104">
        <v>2</v>
      </c>
      <c r="N19" s="104">
        <v>3</v>
      </c>
      <c r="O19" s="112">
        <v>2</v>
      </c>
      <c r="P19" s="108" t="s">
        <v>573</v>
      </c>
      <c r="Q19" s="104">
        <v>4</v>
      </c>
      <c r="R19" s="104">
        <v>1</v>
      </c>
      <c r="S19" s="104">
        <v>1</v>
      </c>
      <c r="T19" s="104">
        <v>3</v>
      </c>
      <c r="U19" s="112">
        <v>1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0.75" customHeight="1" thickBot="1" x14ac:dyDescent="0.25">
      <c r="A20" s="111" t="s">
        <v>572</v>
      </c>
      <c r="B20" s="113" t="s">
        <v>31</v>
      </c>
      <c r="C20" s="118" t="s">
        <v>571</v>
      </c>
      <c r="D20" s="104">
        <v>9</v>
      </c>
      <c r="E20" s="114">
        <v>36046</v>
      </c>
      <c r="F20" s="113">
        <v>2</v>
      </c>
      <c r="G20" s="104">
        <v>6</v>
      </c>
      <c r="H20" s="112">
        <v>1</v>
      </c>
      <c r="I20" s="113">
        <v>1</v>
      </c>
      <c r="J20" s="104">
        <v>3</v>
      </c>
      <c r="K20" s="104">
        <v>7</v>
      </c>
      <c r="L20" s="104">
        <v>4</v>
      </c>
      <c r="M20" s="104">
        <v>3</v>
      </c>
      <c r="N20" s="104">
        <v>2</v>
      </c>
      <c r="O20" s="112">
        <v>2</v>
      </c>
      <c r="P20" s="108" t="s">
        <v>570</v>
      </c>
      <c r="Q20" s="104">
        <v>2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03"/>
      <c r="AL20" s="103"/>
      <c r="AM20" s="103"/>
      <c r="AN20" s="103"/>
    </row>
    <row r="21" spans="1:40" ht="30.75" customHeight="1" thickBot="1" x14ac:dyDescent="0.25">
      <c r="A21" s="111" t="s">
        <v>569</v>
      </c>
      <c r="B21" s="113" t="s">
        <v>40</v>
      </c>
      <c r="C21" s="118" t="s">
        <v>568</v>
      </c>
      <c r="D21" s="104">
        <v>10</v>
      </c>
      <c r="E21" s="114">
        <v>36046</v>
      </c>
      <c r="F21" s="113">
        <v>2</v>
      </c>
      <c r="G21" s="104">
        <v>5</v>
      </c>
      <c r="H21" s="112">
        <v>1</v>
      </c>
      <c r="I21" s="113">
        <v>1</v>
      </c>
      <c r="J21" s="104">
        <v>3</v>
      </c>
      <c r="K21" s="104">
        <v>6</v>
      </c>
      <c r="L21" s="104">
        <v>3</v>
      </c>
      <c r="M21" s="104">
        <v>2</v>
      </c>
      <c r="N21" s="104">
        <v>3</v>
      </c>
      <c r="O21" s="112">
        <v>2</v>
      </c>
      <c r="P21" s="108" t="s">
        <v>567</v>
      </c>
      <c r="Q21" s="104">
        <v>4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03"/>
      <c r="AL21" s="103"/>
      <c r="AM21" s="103"/>
      <c r="AN21" s="103"/>
    </row>
    <row r="22" spans="1:40" ht="30.75" customHeight="1" thickBot="1" x14ac:dyDescent="0.25">
      <c r="A22" s="111" t="s">
        <v>566</v>
      </c>
      <c r="B22" s="113" t="s">
        <v>40</v>
      </c>
      <c r="C22" s="118" t="s">
        <v>565</v>
      </c>
      <c r="D22" s="104">
        <v>8</v>
      </c>
      <c r="E22" s="114">
        <v>36054</v>
      </c>
      <c r="F22" s="113">
        <v>2</v>
      </c>
      <c r="G22" s="104">
        <v>3</v>
      </c>
      <c r="H22" s="112">
        <v>1</v>
      </c>
      <c r="I22" s="113">
        <v>2</v>
      </c>
      <c r="J22" s="104">
        <v>2</v>
      </c>
      <c r="K22" s="104">
        <v>2</v>
      </c>
      <c r="L22" s="104">
        <v>2</v>
      </c>
      <c r="M22" s="104">
        <v>1</v>
      </c>
      <c r="N22" s="104">
        <v>2</v>
      </c>
      <c r="O22" s="112">
        <v>1</v>
      </c>
      <c r="P22" s="108" t="s">
        <v>564</v>
      </c>
      <c r="Q22" s="104">
        <v>1</v>
      </c>
      <c r="R22" s="104">
        <v>1</v>
      </c>
      <c r="S22" s="104">
        <v>1</v>
      </c>
      <c r="T22" s="104">
        <v>1</v>
      </c>
      <c r="U22" s="112">
        <v>1</v>
      </c>
      <c r="V22" s="104"/>
      <c r="W22" s="113" t="s">
        <v>563</v>
      </c>
      <c r="X22" s="104">
        <v>2</v>
      </c>
      <c r="Y22" s="104">
        <v>1</v>
      </c>
      <c r="Z22" s="104">
        <v>2</v>
      </c>
      <c r="AA22" s="104">
        <v>1</v>
      </c>
      <c r="AB22" s="112">
        <v>1</v>
      </c>
      <c r="AC22" s="103"/>
      <c r="AD22" s="113"/>
      <c r="AE22" s="104"/>
      <c r="AF22" s="104"/>
      <c r="AG22" s="104"/>
      <c r="AH22" s="104"/>
      <c r="AI22" s="112"/>
      <c r="AJ22" s="103"/>
      <c r="AK22" s="103"/>
      <c r="AL22" s="103"/>
      <c r="AM22" s="103"/>
      <c r="AN22" s="103"/>
    </row>
    <row r="23" spans="1:40" ht="30.75" customHeight="1" thickBot="1" x14ac:dyDescent="0.25">
      <c r="A23" s="111" t="s">
        <v>562</v>
      </c>
      <c r="B23" s="113" t="s">
        <v>40</v>
      </c>
      <c r="C23" s="118" t="s">
        <v>561</v>
      </c>
      <c r="D23" s="104">
        <v>8</v>
      </c>
      <c r="E23" s="114">
        <v>36054</v>
      </c>
      <c r="F23" s="113">
        <v>2</v>
      </c>
      <c r="G23" s="104">
        <v>6</v>
      </c>
      <c r="H23" s="112">
        <v>4</v>
      </c>
      <c r="I23" s="113">
        <v>1</v>
      </c>
      <c r="J23" s="104">
        <v>1</v>
      </c>
      <c r="K23" s="104">
        <v>3</v>
      </c>
      <c r="L23" s="104">
        <v>4</v>
      </c>
      <c r="M23" s="104">
        <v>3</v>
      </c>
      <c r="N23" s="104">
        <v>1</v>
      </c>
      <c r="O23" s="112">
        <v>1</v>
      </c>
      <c r="P23" s="108" t="s">
        <v>560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0.75" customHeight="1" thickBot="1" x14ac:dyDescent="0.25">
      <c r="A24" s="111" t="s">
        <v>559</v>
      </c>
      <c r="B24" s="113" t="s">
        <v>27</v>
      </c>
      <c r="C24" s="118" t="s">
        <v>558</v>
      </c>
      <c r="D24" s="104">
        <v>6</v>
      </c>
      <c r="E24" s="114">
        <v>36062</v>
      </c>
      <c r="F24" s="113">
        <v>2</v>
      </c>
      <c r="G24" s="104">
        <v>6</v>
      </c>
      <c r="H24" s="112">
        <v>1</v>
      </c>
      <c r="I24" s="113">
        <v>2</v>
      </c>
      <c r="J24" s="104">
        <v>1</v>
      </c>
      <c r="K24" s="104">
        <v>1</v>
      </c>
      <c r="L24" s="104">
        <v>1</v>
      </c>
      <c r="M24" s="104">
        <v>2</v>
      </c>
      <c r="N24" s="104">
        <v>1</v>
      </c>
      <c r="O24" s="112">
        <v>1</v>
      </c>
      <c r="P24" s="108" t="s">
        <v>557</v>
      </c>
      <c r="Q24" s="104">
        <v>1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13" t="s">
        <v>556</v>
      </c>
      <c r="X24" s="104">
        <v>1</v>
      </c>
      <c r="Y24" s="104">
        <v>1</v>
      </c>
      <c r="Z24" s="104">
        <v>1</v>
      </c>
      <c r="AA24" s="104">
        <v>1</v>
      </c>
      <c r="AB24" s="112">
        <v>2</v>
      </c>
      <c r="AC24" s="103"/>
      <c r="AD24" s="113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0.75" customHeight="1" thickBot="1" x14ac:dyDescent="0.25">
      <c r="A25" s="111" t="s">
        <v>555</v>
      </c>
      <c r="B25" s="113" t="s">
        <v>31</v>
      </c>
      <c r="C25" s="118" t="s">
        <v>554</v>
      </c>
      <c r="D25" s="104">
        <v>8</v>
      </c>
      <c r="E25" s="114">
        <v>36062</v>
      </c>
      <c r="F25" s="113">
        <v>2</v>
      </c>
      <c r="G25" s="104">
        <v>5</v>
      </c>
      <c r="H25" s="112">
        <v>1</v>
      </c>
      <c r="I25" s="113">
        <v>3</v>
      </c>
      <c r="J25" s="104">
        <v>1</v>
      </c>
      <c r="K25" s="104">
        <v>1</v>
      </c>
      <c r="L25" s="104">
        <v>2</v>
      </c>
      <c r="M25" s="104">
        <v>1</v>
      </c>
      <c r="N25" s="104">
        <v>2</v>
      </c>
      <c r="O25" s="112">
        <v>1</v>
      </c>
      <c r="P25" s="108" t="s">
        <v>553</v>
      </c>
      <c r="Q25" s="104">
        <v>1</v>
      </c>
      <c r="R25" s="104">
        <v>1</v>
      </c>
      <c r="S25" s="104">
        <v>1</v>
      </c>
      <c r="T25" s="104">
        <v>4</v>
      </c>
      <c r="U25" s="112">
        <v>2</v>
      </c>
      <c r="V25" s="104"/>
      <c r="W25" s="108" t="s">
        <v>552</v>
      </c>
      <c r="X25" s="104">
        <v>2</v>
      </c>
      <c r="Y25" s="104">
        <v>1</v>
      </c>
      <c r="Z25" s="104">
        <v>2</v>
      </c>
      <c r="AA25" s="104">
        <v>1</v>
      </c>
      <c r="AB25" s="112">
        <v>2</v>
      </c>
      <c r="AC25" s="103"/>
      <c r="AD25" s="113" t="s">
        <v>551</v>
      </c>
      <c r="AE25" s="104">
        <v>2</v>
      </c>
      <c r="AF25" s="104">
        <v>1</v>
      </c>
      <c r="AG25" s="104">
        <v>2</v>
      </c>
      <c r="AH25" s="104">
        <v>1</v>
      </c>
      <c r="AI25" s="112">
        <v>2</v>
      </c>
      <c r="AJ25" s="103"/>
      <c r="AK25" s="103"/>
      <c r="AL25" s="103"/>
      <c r="AM25" s="103"/>
      <c r="AN25" s="103"/>
    </row>
    <row r="26" spans="1:40" ht="30.75" customHeight="1" thickBot="1" x14ac:dyDescent="0.25">
      <c r="A26" s="111" t="s">
        <v>550</v>
      </c>
      <c r="B26" s="113" t="s">
        <v>31</v>
      </c>
      <c r="C26" s="118" t="s">
        <v>549</v>
      </c>
      <c r="D26" s="104">
        <v>8</v>
      </c>
      <c r="E26" s="114">
        <v>36070</v>
      </c>
      <c r="F26" s="113">
        <v>2</v>
      </c>
      <c r="G26" s="104">
        <v>5</v>
      </c>
      <c r="H26" s="112">
        <v>1</v>
      </c>
      <c r="I26" s="113">
        <v>1</v>
      </c>
      <c r="J26" s="104">
        <v>1</v>
      </c>
      <c r="K26" s="104">
        <v>3</v>
      </c>
      <c r="L26" s="104">
        <v>1</v>
      </c>
      <c r="M26" s="104">
        <v>2</v>
      </c>
      <c r="N26" s="104">
        <v>2</v>
      </c>
      <c r="O26" s="112">
        <v>1</v>
      </c>
      <c r="P26" s="108" t="s">
        <v>65</v>
      </c>
      <c r="Q26" s="104">
        <v>1</v>
      </c>
      <c r="R26" s="104">
        <v>1</v>
      </c>
      <c r="S26" s="104">
        <v>1</v>
      </c>
      <c r="T26" s="104">
        <v>4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03"/>
      <c r="AL26" s="103"/>
      <c r="AM26" s="103"/>
      <c r="AN26" s="103"/>
    </row>
    <row r="27" spans="1:40" ht="30.75" customHeight="1" thickBot="1" x14ac:dyDescent="0.25">
      <c r="A27" s="111" t="s">
        <v>548</v>
      </c>
      <c r="B27" s="113" t="s">
        <v>31</v>
      </c>
      <c r="C27" s="118" t="s">
        <v>547</v>
      </c>
      <c r="D27" s="104">
        <v>8</v>
      </c>
      <c r="E27" s="114">
        <v>36070</v>
      </c>
      <c r="F27" s="113">
        <v>2</v>
      </c>
      <c r="G27" s="104">
        <v>6</v>
      </c>
      <c r="H27" s="112">
        <v>1</v>
      </c>
      <c r="I27" s="113">
        <v>1</v>
      </c>
      <c r="J27" s="104">
        <v>1</v>
      </c>
      <c r="K27" s="104">
        <v>3</v>
      </c>
      <c r="L27" s="104">
        <v>4</v>
      </c>
      <c r="M27" s="104">
        <v>3</v>
      </c>
      <c r="N27" s="104">
        <v>2</v>
      </c>
      <c r="O27" s="112">
        <v>1</v>
      </c>
      <c r="P27" s="108" t="s">
        <v>533</v>
      </c>
      <c r="Q27" s="104">
        <v>1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0.75" customHeight="1" thickBot="1" x14ac:dyDescent="0.25">
      <c r="A28" s="111" t="s">
        <v>546</v>
      </c>
      <c r="B28" s="113" t="s">
        <v>539</v>
      </c>
      <c r="C28" s="118" t="s">
        <v>545</v>
      </c>
      <c r="D28" s="104">
        <v>17</v>
      </c>
      <c r="E28" s="114">
        <v>36078</v>
      </c>
      <c r="F28" s="113">
        <v>2</v>
      </c>
      <c r="G28" s="104">
        <v>6</v>
      </c>
      <c r="H28" s="112">
        <v>1</v>
      </c>
      <c r="I28" s="113">
        <v>1</v>
      </c>
      <c r="J28" s="104">
        <v>3</v>
      </c>
      <c r="K28" s="104">
        <v>8</v>
      </c>
      <c r="L28" s="104">
        <v>3</v>
      </c>
      <c r="M28" s="104">
        <v>2</v>
      </c>
      <c r="N28" s="104">
        <v>2</v>
      </c>
      <c r="O28" s="112">
        <v>2</v>
      </c>
      <c r="P28" s="108" t="s">
        <v>544</v>
      </c>
      <c r="Q28" s="104">
        <v>4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0.75" customHeight="1" thickBot="1" x14ac:dyDescent="0.25">
      <c r="A29" s="111" t="s">
        <v>543</v>
      </c>
      <c r="B29" s="113" t="s">
        <v>27</v>
      </c>
      <c r="C29" s="118" t="s">
        <v>542</v>
      </c>
      <c r="D29" s="104">
        <v>18</v>
      </c>
      <c r="E29" s="114">
        <v>36078</v>
      </c>
      <c r="F29" s="113">
        <v>2</v>
      </c>
      <c r="G29" s="104">
        <v>7</v>
      </c>
      <c r="H29" s="112">
        <v>1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2</v>
      </c>
      <c r="O29" s="112">
        <v>1</v>
      </c>
      <c r="P29" s="108" t="s">
        <v>541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0.75" customHeight="1" thickBot="1" x14ac:dyDescent="0.25">
      <c r="A30" s="111" t="s">
        <v>540</v>
      </c>
      <c r="B30" s="113" t="s">
        <v>539</v>
      </c>
      <c r="C30" s="118" t="s">
        <v>538</v>
      </c>
      <c r="D30" s="104">
        <v>4</v>
      </c>
      <c r="E30" s="114">
        <v>36086</v>
      </c>
      <c r="F30" s="113">
        <v>1</v>
      </c>
      <c r="G30" s="104">
        <v>3</v>
      </c>
      <c r="H30" s="112">
        <v>1</v>
      </c>
      <c r="I30" s="113">
        <v>1</v>
      </c>
      <c r="J30" s="104">
        <v>1</v>
      </c>
      <c r="K30" s="104">
        <v>5</v>
      </c>
      <c r="L30" s="104">
        <v>4</v>
      </c>
      <c r="M30" s="104">
        <v>3</v>
      </c>
      <c r="N30" s="104">
        <v>2</v>
      </c>
      <c r="O30" s="112">
        <v>2</v>
      </c>
      <c r="P30" s="108" t="s">
        <v>537</v>
      </c>
      <c r="Q30" s="104">
        <v>1</v>
      </c>
      <c r="R30" s="104">
        <v>1</v>
      </c>
      <c r="S30" s="104">
        <v>1</v>
      </c>
      <c r="T30" s="104">
        <v>1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0.75" customHeight="1" thickBot="1" x14ac:dyDescent="0.25">
      <c r="A31" s="111" t="s">
        <v>536</v>
      </c>
      <c r="B31" s="107" t="s">
        <v>539</v>
      </c>
      <c r="C31" s="118" t="s">
        <v>535</v>
      </c>
      <c r="D31" s="106"/>
      <c r="E31" s="114">
        <v>36086</v>
      </c>
      <c r="F31" s="107"/>
      <c r="G31" s="106"/>
      <c r="H31" s="105"/>
      <c r="I31" s="107"/>
      <c r="J31" s="106"/>
      <c r="K31" s="106"/>
      <c r="L31" s="106"/>
      <c r="M31" s="106"/>
      <c r="N31" s="106"/>
      <c r="O31" s="105"/>
      <c r="P31" s="108" t="s">
        <v>70</v>
      </c>
      <c r="Q31" s="106"/>
      <c r="R31" s="106"/>
      <c r="S31" s="106"/>
      <c r="T31" s="106"/>
      <c r="U31" s="105"/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11</v>
      </c>
      <c r="D36" s="44">
        <f t="shared" ref="D36:D42" si="0">C36/C$42</f>
        <v>0.42307692307692307</v>
      </c>
      <c r="E36" s="8"/>
      <c r="F36" s="91" t="s">
        <v>143</v>
      </c>
      <c r="G36" s="43">
        <f>COUNTIF(F4:F31,1)</f>
        <v>3</v>
      </c>
      <c r="H36" s="44">
        <f>G36/G38</f>
        <v>0.11538461538461539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24</v>
      </c>
      <c r="P36" s="44">
        <f>O36/O$40</f>
        <v>0.92307692307692313</v>
      </c>
      <c r="Q36"/>
      <c r="R36" s="93">
        <v>1</v>
      </c>
      <c r="S36" s="43">
        <f>COUNTIF(I4:I31,1)</f>
        <v>17</v>
      </c>
      <c r="T36" s="44">
        <f>S36/26</f>
        <v>0.65384615384615385</v>
      </c>
      <c r="U36"/>
      <c r="V36" s="94" t="s">
        <v>160</v>
      </c>
      <c r="W36" s="57">
        <f>COUNTIF(J4:J31,1)</f>
        <v>11</v>
      </c>
      <c r="X36" s="58">
        <f>W36/W$39</f>
        <v>0.42307692307692307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0.23076923076923078</v>
      </c>
      <c r="AC36"/>
      <c r="AD36" s="95" t="s">
        <v>799</v>
      </c>
      <c r="AE36" s="57">
        <f>COUNTIF(L4:L31,1)</f>
        <v>5</v>
      </c>
      <c r="AF36" s="58">
        <f>AE36/AA$46</f>
        <v>0.19230769230769232</v>
      </c>
      <c r="AG36"/>
      <c r="AH36" s="97" t="s">
        <v>143</v>
      </c>
      <c r="AI36" s="42">
        <f>COUNTIF(M4:M31,1)</f>
        <v>7</v>
      </c>
      <c r="AJ36" s="44">
        <f>AI36/AA$46</f>
        <v>0.26923076923076922</v>
      </c>
      <c r="AK36"/>
      <c r="AL36" s="95" t="s">
        <v>175</v>
      </c>
      <c r="AM36" s="42">
        <f>COUNTIF(N4:N31,1)</f>
        <v>4</v>
      </c>
      <c r="AN36" s="44">
        <f>AM36/AA$46</f>
        <v>0.15384615384615385</v>
      </c>
      <c r="AO36"/>
      <c r="AP36" s="95" t="s">
        <v>143</v>
      </c>
      <c r="AQ36" s="42">
        <f>COUNTIF(O4:O31,1)</f>
        <v>15</v>
      </c>
      <c r="AR36" s="44">
        <f>AQ36/AQ$39</f>
        <v>0.57692307692307687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4</v>
      </c>
      <c r="D37" s="44">
        <f t="shared" si="0"/>
        <v>0.15384615384615385</v>
      </c>
      <c r="E37" s="8"/>
      <c r="F37" s="91" t="s">
        <v>144</v>
      </c>
      <c r="G37" s="43">
        <f>COUNTIF(F4:F31,2)</f>
        <v>23</v>
      </c>
      <c r="H37" s="44">
        <f>G37/G38</f>
        <v>0.88461538461538458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S37/26</f>
        <v>0.23076923076923078</v>
      </c>
      <c r="U37"/>
      <c r="V37" s="95" t="s">
        <v>161</v>
      </c>
      <c r="W37" s="57">
        <f>COUNTIF(J4:J31,2)</f>
        <v>7</v>
      </c>
      <c r="X37" s="58">
        <f>W37/W$39</f>
        <v>0.26923076923076922</v>
      </c>
      <c r="Y37"/>
      <c r="Z37" s="90" t="s">
        <v>164</v>
      </c>
      <c r="AA37" s="42">
        <f>COUNTIF(K4:K31,2)</f>
        <v>5</v>
      </c>
      <c r="AB37" s="44">
        <f t="shared" si="2"/>
        <v>0.19230769230769232</v>
      </c>
      <c r="AC37"/>
      <c r="AD37" s="94" t="s">
        <v>800</v>
      </c>
      <c r="AE37" s="57">
        <f>COUNTIF(L4:L31,2)</f>
        <v>6</v>
      </c>
      <c r="AF37" s="58">
        <f>AE37/AA$46</f>
        <v>0.23076923076923078</v>
      </c>
      <c r="AG37"/>
      <c r="AH37" s="96" t="s">
        <v>173</v>
      </c>
      <c r="AI37" s="42">
        <f>COUNTIF(M4:M31,2)</f>
        <v>8</v>
      </c>
      <c r="AJ37" s="44">
        <f>AI37/AA$46</f>
        <v>0.30769230769230771</v>
      </c>
      <c r="AK37"/>
      <c r="AL37" s="90" t="s">
        <v>176</v>
      </c>
      <c r="AM37" s="42">
        <f>COUNTIF(N4:N31,2)</f>
        <v>20</v>
      </c>
      <c r="AN37" s="44">
        <f>AM37/AA$46</f>
        <v>0.76923076923076927</v>
      </c>
      <c r="AO37"/>
      <c r="AP37" s="90" t="s">
        <v>173</v>
      </c>
      <c r="AQ37" s="42">
        <f>COUNTIF(O4:O31,2)</f>
        <v>11</v>
      </c>
      <c r="AR37" s="44">
        <f>AQ37/AQ$39</f>
        <v>0.42307692307692307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6</v>
      </c>
      <c r="D38" s="44">
        <f t="shared" si="0"/>
        <v>0.23076923076923078</v>
      </c>
      <c r="E38" s="8"/>
      <c r="F38" s="83"/>
      <c r="G38" s="85">
        <f>SUM(G36:G37)</f>
        <v>26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0.30769230769230771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3</v>
      </c>
      <c r="T38" s="44">
        <f t="shared" si="3"/>
        <v>0.11538461538461539</v>
      </c>
      <c r="U38"/>
      <c r="V38" s="94" t="s">
        <v>162</v>
      </c>
      <c r="W38" s="57">
        <f>COUNTIF(J4:J31,3)</f>
        <v>8</v>
      </c>
      <c r="X38" s="58">
        <f>W38/W$39</f>
        <v>0.30769230769230771</v>
      </c>
      <c r="Y38"/>
      <c r="Z38" s="90" t="s">
        <v>165</v>
      </c>
      <c r="AA38" s="42">
        <f>COUNTIF(K4:K31,3)</f>
        <v>7</v>
      </c>
      <c r="AB38" s="44">
        <f t="shared" si="2"/>
        <v>0.26923076923076922</v>
      </c>
      <c r="AC38"/>
      <c r="AD38" s="94" t="s">
        <v>801</v>
      </c>
      <c r="AE38" s="57">
        <f>COUNTIF(L4:L31,3)</f>
        <v>4</v>
      </c>
      <c r="AF38" s="58">
        <f>AE38/AA$46</f>
        <v>0.15384615384615385</v>
      </c>
      <c r="AG38"/>
      <c r="AH38" s="96" t="s">
        <v>174</v>
      </c>
      <c r="AI38" s="42">
        <f>COUNTIF(M4:M31,3)</f>
        <v>11</v>
      </c>
      <c r="AJ38" s="44">
        <f>AI38/AA$46</f>
        <v>0.42307692307692307</v>
      </c>
      <c r="AK38"/>
      <c r="AL38" s="90" t="s">
        <v>177</v>
      </c>
      <c r="AM38" s="42">
        <f>COUNTIF(N4:N31,3)</f>
        <v>2</v>
      </c>
      <c r="AN38" s="44">
        <f>AM38/AA$46</f>
        <v>7.6923076923076927E-2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v>5</v>
      </c>
      <c r="D39" s="44">
        <f t="shared" si="0"/>
        <v>0.19230769230769232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3.8461538461538464E-2</v>
      </c>
      <c r="M39"/>
      <c r="N39" s="91" t="s">
        <v>157</v>
      </c>
      <c r="O39" s="43">
        <f>COUNTIF(H4:H31,4)</f>
        <v>2</v>
      </c>
      <c r="P39" s="44">
        <f>O39/O$40</f>
        <v>7.6923076923076927E-2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26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7.6923076923076927E-2</v>
      </c>
      <c r="AC39"/>
      <c r="AD39" s="94" t="s">
        <v>802</v>
      </c>
      <c r="AE39" s="57">
        <f>COUNTIF(L4:L31,4)</f>
        <v>11</v>
      </c>
      <c r="AF39" s="58">
        <f>AE39/AA$46</f>
        <v>0.42307692307692307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26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0</v>
      </c>
      <c r="D40" s="44">
        <f t="shared" si="0"/>
        <v>0</v>
      </c>
      <c r="E40" s="8"/>
      <c r="F40"/>
      <c r="G40"/>
      <c r="H40"/>
      <c r="I40"/>
      <c r="J40" s="92" t="s">
        <v>151</v>
      </c>
      <c r="K40" s="45">
        <f>COUNTIF(G4:G31,5)</f>
        <v>8</v>
      </c>
      <c r="L40" s="44">
        <f t="shared" si="1"/>
        <v>0.30769230769230771</v>
      </c>
      <c r="M40"/>
      <c r="N40" s="83"/>
      <c r="O40" s="85">
        <f>SUM(O36:O39,)</f>
        <v>26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3.8461538461538464E-2</v>
      </c>
      <c r="AC40"/>
      <c r="AD40" s="77"/>
      <c r="AE40" s="54">
        <f>SUM(AE36:AE39)</f>
        <v>26</v>
      </c>
      <c r="AF40" s="76">
        <f>AE40/AA$46</f>
        <v>1</v>
      </c>
      <c r="AG40"/>
      <c r="AH40" s="82"/>
      <c r="AI40" s="83">
        <f>SUM(AI36:AI39)</f>
        <v>26</v>
      </c>
      <c r="AJ40" s="87">
        <f>AI40/AA$46</f>
        <v>1</v>
      </c>
      <c r="AK40"/>
      <c r="AL40" s="82"/>
      <c r="AM40" s="83">
        <f>SUM(AM36:AM39)</f>
        <v>26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8</v>
      </c>
      <c r="L41" s="44">
        <f t="shared" si="1"/>
        <v>0.30769230769230771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38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3.8461538461538464E-2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26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1</v>
      </c>
      <c r="L42" s="44">
        <f t="shared" si="1"/>
        <v>3.8461538461538464E-2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3.8461538461538464E-2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26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7.6923076923076927E-2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1</v>
      </c>
      <c r="AB44" s="44">
        <f t="shared" si="2"/>
        <v>3.8461538461538464E-2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26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8</v>
      </c>
      <c r="D51" s="58">
        <f t="shared" ref="D51:D63" si="4">C51/C$63</f>
        <v>0.30769230769230771</v>
      </c>
      <c r="E51" s="37"/>
      <c r="F51" s="75" t="s">
        <v>384</v>
      </c>
      <c r="G51" s="45">
        <f>COUNTIFS(B4:B31,"girona",K4:K31,1)</f>
        <v>0</v>
      </c>
      <c r="H51" s="58">
        <f t="shared" ref="H51:H63" si="5">G51/G$63</f>
        <v>0</v>
      </c>
      <c r="I51" s="61"/>
      <c r="J51" s="63" t="s">
        <v>397</v>
      </c>
      <c r="K51" s="45">
        <f>COUNTIFS(B4:B31,"girona",J4:J31,1)</f>
        <v>2</v>
      </c>
      <c r="L51" s="58">
        <f t="shared" ref="L51:L69" si="6">K51/K$69</f>
        <v>7.6923076923076927E-2</v>
      </c>
      <c r="M51" s="61"/>
      <c r="N51" s="100" t="s">
        <v>199</v>
      </c>
      <c r="O51" s="59">
        <f>COUNTIFS(G4:G31,3,H4:H31,1)</f>
        <v>8</v>
      </c>
      <c r="P51" s="60">
        <f t="shared" ref="P51:P60" si="7">O51/O$60</f>
        <v>0.30769230769230771</v>
      </c>
      <c r="Q51" s="61"/>
      <c r="R51" s="100" t="s">
        <v>208</v>
      </c>
      <c r="S51" s="59">
        <f>COUNTIFS(H4:H31,1,I4:I31,1)</f>
        <v>16</v>
      </c>
      <c r="T51" s="60">
        <f>S51/S$55</f>
        <v>0.61538461538461542</v>
      </c>
      <c r="U51" s="61"/>
      <c r="V51" s="61"/>
      <c r="W51" s="100" t="s">
        <v>213</v>
      </c>
      <c r="X51" s="59">
        <f>COUNTIFS(I4:I31,1,K4:K31,1)</f>
        <v>4</v>
      </c>
      <c r="Y51" s="60">
        <f t="shared" ref="Y51:Y66" si="8">X51/X$66</f>
        <v>0.15384615384615385</v>
      </c>
      <c r="Z51" s="61"/>
      <c r="AA51" s="100" t="s">
        <v>224</v>
      </c>
      <c r="AB51" s="59">
        <f>COUNTIFS(I4:I31,1,J4:J31,1)</f>
        <v>8</v>
      </c>
      <c r="AC51" s="60">
        <f t="shared" ref="AC51:AC57" si="9">AB51/AB$57</f>
        <v>0.30769230769230771</v>
      </c>
      <c r="AD51" s="61"/>
      <c r="AE51" s="100" t="s">
        <v>231</v>
      </c>
      <c r="AF51" s="59">
        <f>COUNTIFS(J4:J31,1,M4:M31,1)</f>
        <v>2</v>
      </c>
      <c r="AG51" s="60">
        <f>AF51/AF$60</f>
        <v>7.6923076923076927E-2</v>
      </c>
      <c r="AH51" s="61"/>
      <c r="AI51" s="100" t="s">
        <v>236</v>
      </c>
      <c r="AJ51" s="59">
        <f>COUNTIFS(K4:K31,1,M4:M31,1)</f>
        <v>1</v>
      </c>
      <c r="AK51" s="60">
        <f t="shared" ref="AK51:AK67" si="10">AJ51/AJ$67</f>
        <v>3.8461538461538464E-2</v>
      </c>
      <c r="AL51" s="61"/>
      <c r="AM51" s="100" t="s">
        <v>253</v>
      </c>
      <c r="AN51" s="59">
        <f>COUNTIFS(K4:K31,1,L4:L31,1)</f>
        <v>2</v>
      </c>
      <c r="AO51" s="60">
        <f t="shared" ref="AO51:AO75" si="11">AN51/AN$75</f>
        <v>9.0909090909090912E-2</v>
      </c>
      <c r="AP51" s="61"/>
      <c r="AQ51" s="100" t="s">
        <v>283</v>
      </c>
      <c r="AR51" s="59">
        <f>COUNTIFS(J4:J31,1,L4:L31,1)</f>
        <v>3</v>
      </c>
      <c r="AS51" s="60">
        <f t="shared" ref="AS51:AS56" si="12">AR51/AF$60</f>
        <v>0.11538461538461539</v>
      </c>
      <c r="AT51" s="61"/>
      <c r="AU51" s="100" t="s">
        <v>296</v>
      </c>
      <c r="AV51" s="59">
        <f>COUNTIFS(K4:K31,1,N4:N31,1)</f>
        <v>2</v>
      </c>
      <c r="AW51" s="60">
        <f t="shared" ref="AW51:AW70" si="13">AV51/AN$75</f>
        <v>9.0909090909090912E-2</v>
      </c>
      <c r="AX51" s="61"/>
      <c r="AY51" s="100" t="s">
        <v>314</v>
      </c>
      <c r="AZ51" s="59">
        <f>COUNTIFS(L4:L31,1,N4:N31,1)</f>
        <v>3</v>
      </c>
      <c r="BA51" s="60">
        <f t="shared" ref="BA51:BA63" si="14">AZ51/AZ$63</f>
        <v>0.11538461538461539</v>
      </c>
      <c r="BB51" s="61"/>
      <c r="BC51" s="100" t="s">
        <v>325</v>
      </c>
      <c r="BD51" s="59">
        <f>COUNTIFS(J4:J31,1,O4:O31,1)</f>
        <v>10</v>
      </c>
      <c r="BE51" s="60">
        <f>BD51/BD57</f>
        <v>0.38461538461538464</v>
      </c>
      <c r="BF51" s="61"/>
      <c r="BG51" s="63" t="s">
        <v>332</v>
      </c>
      <c r="BH51" s="54">
        <f>COUNTIFS(N4:N31,1,O14:O41,1)</f>
        <v>2</v>
      </c>
      <c r="BI51" s="66">
        <f>BH51/BH$57</f>
        <v>0.125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0.11538461538461539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0.42307692307692307</v>
      </c>
      <c r="I52" s="61"/>
      <c r="J52" s="63" t="s">
        <v>398</v>
      </c>
      <c r="K52" s="45">
        <f>COUNTIFS(B4:B31,"girona",J4:J31,2)</f>
        <v>6</v>
      </c>
      <c r="L52" s="58">
        <f t="shared" si="6"/>
        <v>0.23076923076923078</v>
      </c>
      <c r="M52" s="61"/>
      <c r="N52" s="100" t="s">
        <v>200</v>
      </c>
      <c r="O52" s="45">
        <f>COUNTIFS(G4:G31,5,H4:H31,1)</f>
        <v>8</v>
      </c>
      <c r="P52" s="60">
        <f t="shared" si="7"/>
        <v>0.30769230769230771</v>
      </c>
      <c r="Q52" s="61"/>
      <c r="R52" s="100" t="s">
        <v>209</v>
      </c>
      <c r="S52" s="59">
        <f>COUNTIFS(H4:H31,1,I4:I31,"&gt;1")</f>
        <v>8</v>
      </c>
      <c r="T52" s="60">
        <f>S52/S$55</f>
        <v>0.30769230769230771</v>
      </c>
      <c r="U52" s="61"/>
      <c r="V52" s="61"/>
      <c r="W52" s="100" t="s">
        <v>214</v>
      </c>
      <c r="X52" s="45">
        <f>COUNTIFS(I4:I31,"&gt;1",K4:K31,1)</f>
        <v>2</v>
      </c>
      <c r="Y52" s="60">
        <f t="shared" si="8"/>
        <v>7.6923076923076927E-2</v>
      </c>
      <c r="Z52" s="61"/>
      <c r="AA52" s="100" t="s">
        <v>225</v>
      </c>
      <c r="AB52" s="45">
        <f>COUNTIFS(I4:I31,"&gt;1",J4:J31,1)</f>
        <v>3</v>
      </c>
      <c r="AC52" s="60">
        <f t="shared" si="9"/>
        <v>0.11538461538461539</v>
      </c>
      <c r="AD52" s="61"/>
      <c r="AE52" s="100" t="s">
        <v>232</v>
      </c>
      <c r="AF52" s="45">
        <f>COUNTIFS(J4:J31,1,M4:M31,2)</f>
        <v>3</v>
      </c>
      <c r="AG52" s="60">
        <f>AF52/AF$60</f>
        <v>0.11538461538461539</v>
      </c>
      <c r="AH52" s="61"/>
      <c r="AI52" s="100" t="s">
        <v>238</v>
      </c>
      <c r="AJ52" s="45">
        <f>COUNTIFS(K4:K31,1,M4:M31,2)</f>
        <v>2</v>
      </c>
      <c r="AK52" s="60">
        <f t="shared" si="10"/>
        <v>7.6923076923076927E-2</v>
      </c>
      <c r="AL52" s="61"/>
      <c r="AM52" s="100" t="s">
        <v>254</v>
      </c>
      <c r="AN52" s="45">
        <f>COUNTIFS(K4:K31,1,L4:L31,2)</f>
        <v>1</v>
      </c>
      <c r="AO52" s="60">
        <f t="shared" si="11"/>
        <v>4.5454545454545456E-2</v>
      </c>
      <c r="AP52" s="61"/>
      <c r="AQ52" s="100" t="s">
        <v>284</v>
      </c>
      <c r="AR52" s="45">
        <f>COUNTIFS(J4:J31,1,L4:L31,2)</f>
        <v>2</v>
      </c>
      <c r="AS52" s="60">
        <f t="shared" si="12"/>
        <v>7.6923076923076927E-2</v>
      </c>
      <c r="AT52" s="61"/>
      <c r="AU52" s="100" t="s">
        <v>297</v>
      </c>
      <c r="AV52" s="45">
        <f>COUNTIFS(K4:K31,1,N4:N31,2)</f>
        <v>4</v>
      </c>
      <c r="AW52" s="60">
        <f t="shared" si="13"/>
        <v>0.18181818181818182</v>
      </c>
      <c r="AX52" s="61"/>
      <c r="AY52" s="100" t="s">
        <v>316</v>
      </c>
      <c r="AZ52" s="45">
        <f>COUNTIFS(L4:L31,1,N4:N31,2)</f>
        <v>2</v>
      </c>
      <c r="BA52" s="60">
        <f t="shared" si="14"/>
        <v>7.6923076923076927E-2</v>
      </c>
      <c r="BB52" s="61"/>
      <c r="BC52" s="100" t="s">
        <v>326</v>
      </c>
      <c r="BD52" s="45">
        <f>COUNTIFS(J4:J31,1,O4:O31,2)</f>
        <v>1</v>
      </c>
      <c r="BE52" s="60">
        <f t="shared" ref="BE52:BE57" si="15">BD52/BD$57</f>
        <v>3.8461538461538464E-2</v>
      </c>
      <c r="BF52" s="61"/>
      <c r="BG52" s="63" t="s">
        <v>333</v>
      </c>
      <c r="BH52" s="65">
        <f>COUNTIFS(N4:N31,1,O14:O41,2)</f>
        <v>0</v>
      </c>
      <c r="BI52" s="66">
        <f t="shared" ref="BI52:BI57" si="16">BH52/BH$57</f>
        <v>0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0.11538461538461539</v>
      </c>
      <c r="E53" s="64"/>
      <c r="F53" s="75" t="s">
        <v>386</v>
      </c>
      <c r="G53" s="45">
        <f>COUNTIFS(B4:B31,"salt",K4:K31,1)</f>
        <v>4</v>
      </c>
      <c r="H53" s="58">
        <f t="shared" si="5"/>
        <v>0.15384615384615385</v>
      </c>
      <c r="I53" s="61"/>
      <c r="J53" s="63" t="s">
        <v>385</v>
      </c>
      <c r="K53" s="45">
        <f>COUNTIFS(B4:B31,"girona",J4:J31,3)</f>
        <v>3</v>
      </c>
      <c r="L53" s="58">
        <f t="shared" si="6"/>
        <v>0.11538461538461539</v>
      </c>
      <c r="M53" s="61"/>
      <c r="N53" s="100" t="s">
        <v>201</v>
      </c>
      <c r="O53" s="45">
        <f>COUNTIFS(G4:G31,6,H4:H31,1)</f>
        <v>6</v>
      </c>
      <c r="P53" s="60">
        <f t="shared" si="7"/>
        <v>0.23076923076923078</v>
      </c>
      <c r="Q53" s="61"/>
      <c r="R53" s="100" t="s">
        <v>210</v>
      </c>
      <c r="S53" s="59">
        <f>COUNTIFS(H4:H31,4,I4:I31,1)</f>
        <v>1</v>
      </c>
      <c r="T53" s="60">
        <f>S53/S$55</f>
        <v>3.8461538461538464E-2</v>
      </c>
      <c r="U53" s="61"/>
      <c r="V53" s="61"/>
      <c r="W53" s="100" t="s">
        <v>215</v>
      </c>
      <c r="X53" s="45">
        <f>COUNTIFS(I4:I31,1,K4:K31,2)</f>
        <v>4</v>
      </c>
      <c r="Y53" s="60">
        <f t="shared" si="8"/>
        <v>0.15384615384615385</v>
      </c>
      <c r="Z53" s="61"/>
      <c r="AA53" s="100" t="s">
        <v>226</v>
      </c>
      <c r="AB53" s="45">
        <f>COUNTIFS(I4:I31,1,J4:J31,2)</f>
        <v>4</v>
      </c>
      <c r="AC53" s="60">
        <f t="shared" si="9"/>
        <v>0.15384615384615385</v>
      </c>
      <c r="AD53" s="61"/>
      <c r="AE53" s="100" t="s">
        <v>233</v>
      </c>
      <c r="AF53" s="45">
        <f>COUNTIFS(J4:J31,2,M4:M31,1)</f>
        <v>3</v>
      </c>
      <c r="AG53" s="60">
        <f>AF53/AF$60</f>
        <v>0.11538461538461539</v>
      </c>
      <c r="AH53" s="61"/>
      <c r="AI53" s="100" t="s">
        <v>239</v>
      </c>
      <c r="AJ53" s="45">
        <f>COUNTIFS(K4:K31,1,M4:M31,3)</f>
        <v>3</v>
      </c>
      <c r="AK53" s="60">
        <f t="shared" si="10"/>
        <v>0.11538461538461539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4</v>
      </c>
      <c r="BE53" s="60">
        <f t="shared" si="15"/>
        <v>0.15384615384615385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3.8461538461538464E-2</v>
      </c>
      <c r="E54" s="64"/>
      <c r="F54" s="75" t="s">
        <v>387</v>
      </c>
      <c r="G54" s="45">
        <f>COUNTIFS(B4:B31,"salt",K4:K31,"&gt;1")</f>
        <v>0</v>
      </c>
      <c r="H54" s="58">
        <f t="shared" si="5"/>
        <v>0</v>
      </c>
      <c r="I54" s="61"/>
      <c r="J54" s="63" t="s">
        <v>399</v>
      </c>
      <c r="K54" s="45">
        <f>COUNTIFS(B4:B31,"salt",J4:J31,1)</f>
        <v>4</v>
      </c>
      <c r="L54" s="58">
        <f t="shared" si="6"/>
        <v>0.15384615384615385</v>
      </c>
      <c r="M54" s="61"/>
      <c r="N54" s="100" t="s">
        <v>202</v>
      </c>
      <c r="O54" s="45">
        <f>COUNTIFS(G4:G31,7,H4:H31,1)</f>
        <v>1</v>
      </c>
      <c r="P54" s="60">
        <f t="shared" si="7"/>
        <v>3.8461538461538464E-2</v>
      </c>
      <c r="Q54" s="61"/>
      <c r="R54" s="100" t="s">
        <v>211</v>
      </c>
      <c r="S54" s="59">
        <f>COUNTIFS(H4:H31,4,I4:I31,"&gt;1")</f>
        <v>1</v>
      </c>
      <c r="T54" s="60">
        <f>S54/S$55</f>
        <v>3.8461538461538464E-2</v>
      </c>
      <c r="U54" s="61"/>
      <c r="V54" s="61"/>
      <c r="W54" s="100" t="s">
        <v>216</v>
      </c>
      <c r="X54" s="45">
        <f>COUNTIFS(I4:I31,"&gt;1",K4:K31,2)</f>
        <v>1</v>
      </c>
      <c r="Y54" s="60">
        <f t="shared" si="8"/>
        <v>3.8461538461538464E-2</v>
      </c>
      <c r="Z54" s="61"/>
      <c r="AA54" s="100" t="s">
        <v>227</v>
      </c>
      <c r="AB54" s="45">
        <f>COUNTIFS(I4:I31,"&gt;1",J4:J31,2)</f>
        <v>3</v>
      </c>
      <c r="AC54" s="60">
        <f t="shared" si="9"/>
        <v>0.11538461538461539</v>
      </c>
      <c r="AD54" s="61"/>
      <c r="AE54" s="100" t="s">
        <v>234</v>
      </c>
      <c r="AF54" s="45">
        <f>COUNTIFS(J4:J31,2,M4:M31,2)</f>
        <v>3</v>
      </c>
      <c r="AG54" s="60">
        <f>AF54/AF$60</f>
        <v>0.11538461538461539</v>
      </c>
      <c r="AH54" s="61"/>
      <c r="AI54" s="100" t="s">
        <v>240</v>
      </c>
      <c r="AJ54" s="45">
        <f>COUNTIFS(K4:K31,2,M4:M31,1)</f>
        <v>1</v>
      </c>
      <c r="AK54" s="60">
        <f t="shared" si="10"/>
        <v>3.8461538461538464E-2</v>
      </c>
      <c r="AL54" s="61"/>
      <c r="AM54" s="100" t="s">
        <v>276</v>
      </c>
      <c r="AN54" s="45">
        <f>COUNTIFS(K4:K31,1,L4:L31,4)</f>
        <v>3</v>
      </c>
      <c r="AO54" s="60">
        <f t="shared" si="11"/>
        <v>0.13636363636363635</v>
      </c>
      <c r="AP54" s="61"/>
      <c r="AQ54" s="100" t="s">
        <v>286</v>
      </c>
      <c r="AR54" s="45">
        <f>COUNTIFS(J4:J31,1,L4:L31,4)</f>
        <v>6</v>
      </c>
      <c r="AS54" s="60">
        <f t="shared" si="12"/>
        <v>0.23076923076923078</v>
      </c>
      <c r="AT54" s="61"/>
      <c r="AU54" s="100" t="s">
        <v>299</v>
      </c>
      <c r="AV54" s="45">
        <f>COUNTIFS(K4:K31,2,N4:N31,1)</f>
        <v>1</v>
      </c>
      <c r="AW54" s="60">
        <f t="shared" si="13"/>
        <v>4.5454545454545456E-2</v>
      </c>
      <c r="AX54" s="61"/>
      <c r="AY54" s="100" t="s">
        <v>317</v>
      </c>
      <c r="AZ54" s="45">
        <f>COUNTIFS(L4:L31,2,N4:N31,1)</f>
        <v>0</v>
      </c>
      <c r="BA54" s="60">
        <f t="shared" si="14"/>
        <v>0</v>
      </c>
      <c r="BB54" s="61"/>
      <c r="BC54" s="100" t="s">
        <v>328</v>
      </c>
      <c r="BD54" s="59">
        <f>COUNTIFS(J4:J31,2,O4:O31,2)</f>
        <v>3</v>
      </c>
      <c r="BE54" s="60">
        <f t="shared" si="15"/>
        <v>0.11538461538461539</v>
      </c>
      <c r="BF54" s="61"/>
      <c r="BG54" s="63" t="s">
        <v>335</v>
      </c>
      <c r="BH54" s="54">
        <f>COUNTIFS(N4:N31,2,O14:O41,1)</f>
        <v>6</v>
      </c>
      <c r="BI54" s="66">
        <f t="shared" si="16"/>
        <v>0.375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0.11538461538461539</v>
      </c>
      <c r="E55" s="64"/>
      <c r="F55" s="75" t="s">
        <v>388</v>
      </c>
      <c r="G55" s="45">
        <f>COUNTIFS(B4:B31,"figueres",K4:K31,1)</f>
        <v>1</v>
      </c>
      <c r="H55" s="58">
        <f t="shared" si="5"/>
        <v>3.8461538461538464E-2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5</v>
      </c>
      <c r="Y55" s="60">
        <f t="shared" si="8"/>
        <v>0.19230769230769232</v>
      </c>
      <c r="Z55" s="61"/>
      <c r="AA55" s="100" t="s">
        <v>228</v>
      </c>
      <c r="AB55" s="45">
        <f>COUNTIFS(I4:I31,1,J4:J31,3)</f>
        <v>5</v>
      </c>
      <c r="AC55" s="60">
        <f t="shared" si="9"/>
        <v>0.19230769230769232</v>
      </c>
      <c r="AD55" s="61"/>
      <c r="AE55" s="100" t="s">
        <v>237</v>
      </c>
      <c r="AF55" s="45">
        <f>COUNTIFS(J4:J31,1,M4:M31,3)</f>
        <v>6</v>
      </c>
      <c r="AG55" s="60">
        <f t="shared" ref="AG55:AG60" si="17">AF55/AF$60</f>
        <v>0.23076923076923078</v>
      </c>
      <c r="AH55" s="61"/>
      <c r="AI55" s="100" t="s">
        <v>241</v>
      </c>
      <c r="AJ55" s="45">
        <f>COUNTIFS(K4:K31,2,M4:M31,2)</f>
        <v>2</v>
      </c>
      <c r="AK55" s="60">
        <f t="shared" si="10"/>
        <v>7.6923076923076927E-2</v>
      </c>
      <c r="AL55" s="61"/>
      <c r="AM55" s="100" t="s">
        <v>257</v>
      </c>
      <c r="AN55" s="45">
        <f>COUNTIFS(K4:K31,2,L4:L31,1)</f>
        <v>1</v>
      </c>
      <c r="AO55" s="60">
        <f t="shared" si="11"/>
        <v>4.5454545454545456E-2</v>
      </c>
      <c r="AP55" s="61"/>
      <c r="AQ55" s="100" t="s">
        <v>287</v>
      </c>
      <c r="AR55" s="45">
        <f>COUNTIFS(J4:J31,2,L4:L31,1)</f>
        <v>2</v>
      </c>
      <c r="AS55" s="60">
        <f t="shared" si="12"/>
        <v>7.6923076923076927E-2</v>
      </c>
      <c r="AT55" s="61"/>
      <c r="AU55" s="100" t="s">
        <v>300</v>
      </c>
      <c r="AV55" s="45">
        <f>COUNTIFS(K4:K31,2,N4:N31,2)</f>
        <v>3</v>
      </c>
      <c r="AW55" s="60">
        <f t="shared" si="13"/>
        <v>0.13636363636363635</v>
      </c>
      <c r="AX55" s="61"/>
      <c r="AY55" s="100" t="s">
        <v>319</v>
      </c>
      <c r="AZ55" s="45">
        <f>COUNTIFS(L4:L31,2,N4:N31,2)</f>
        <v>6</v>
      </c>
      <c r="BA55" s="60">
        <f t="shared" si="14"/>
        <v>0.23076923076923078</v>
      </c>
      <c r="BB55" s="61"/>
      <c r="BC55" s="100" t="s">
        <v>329</v>
      </c>
      <c r="BD55" s="59">
        <f>COUNTIFS(J4:J31,3,O4:O31,1)</f>
        <v>1</v>
      </c>
      <c r="BE55" s="60">
        <f t="shared" si="15"/>
        <v>3.8461538461538464E-2</v>
      </c>
      <c r="BF55" s="61"/>
      <c r="BG55" s="63" t="s">
        <v>336</v>
      </c>
      <c r="BH55" s="54">
        <f>COUNTIFS(N4:N31,2,O14:O41,2)</f>
        <v>8</v>
      </c>
      <c r="BI55" s="66">
        <f t="shared" si="16"/>
        <v>0.5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3</v>
      </c>
      <c r="D56" s="58">
        <f t="shared" si="4"/>
        <v>0.11538461538461539</v>
      </c>
      <c r="E56" s="64"/>
      <c r="F56" s="75" t="s">
        <v>389</v>
      </c>
      <c r="G56" s="45">
        <f>COUNTIFS(B4:B31,"figueres",K4:K31,"&gt;1")</f>
        <v>5</v>
      </c>
      <c r="H56" s="58">
        <f t="shared" si="5"/>
        <v>0.19230769230769232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2</v>
      </c>
      <c r="Y56" s="60">
        <f t="shared" si="8"/>
        <v>7.6923076923076927E-2</v>
      </c>
      <c r="Z56" s="61"/>
      <c r="AA56" s="100" t="s">
        <v>229</v>
      </c>
      <c r="AB56" s="45">
        <f>COUNTIFS(I4:I31,"&gt;1",J4:J31,3)</f>
        <v>3</v>
      </c>
      <c r="AC56" s="60">
        <f t="shared" si="9"/>
        <v>0.11538461538461539</v>
      </c>
      <c r="AD56" s="61"/>
      <c r="AE56" s="100" t="s">
        <v>251</v>
      </c>
      <c r="AF56" s="59">
        <f>COUNTIFS(J4:J31,2,M4:M31,3)</f>
        <v>1</v>
      </c>
      <c r="AG56" s="60">
        <f t="shared" si="17"/>
        <v>3.8461538461538464E-2</v>
      </c>
      <c r="AH56" s="61"/>
      <c r="AI56" s="100" t="s">
        <v>242</v>
      </c>
      <c r="AJ56" s="45">
        <f>COUNTIFS(K4:K31,2,M4:M31,3)</f>
        <v>2</v>
      </c>
      <c r="AK56" s="60">
        <f t="shared" si="10"/>
        <v>7.6923076923076927E-2</v>
      </c>
      <c r="AL56" s="61"/>
      <c r="AM56" s="100" t="s">
        <v>256</v>
      </c>
      <c r="AN56" s="45">
        <f>COUNTIFS(K4:K31,2,L4:L31,2)</f>
        <v>1</v>
      </c>
      <c r="AO56" s="60">
        <f t="shared" si="11"/>
        <v>4.5454545454545456E-2</v>
      </c>
      <c r="AP56" s="61"/>
      <c r="AQ56" s="100" t="s">
        <v>288</v>
      </c>
      <c r="AR56" s="59">
        <f>COUNTIFS(J4:J31,2,L4:L31,2)</f>
        <v>2</v>
      </c>
      <c r="AS56" s="60">
        <f t="shared" si="12"/>
        <v>7.6923076923076927E-2</v>
      </c>
      <c r="AT56" s="61"/>
      <c r="AU56" s="100" t="s">
        <v>301</v>
      </c>
      <c r="AV56" s="45">
        <f>COUNTIFS(K4:K31,2,N4:N31,3)</f>
        <v>1</v>
      </c>
      <c r="AW56" s="60">
        <f t="shared" si="13"/>
        <v>4.5454545454545456E-2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7</v>
      </c>
      <c r="BE56" s="60">
        <f t="shared" si="15"/>
        <v>0.26923076923076922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v>3</v>
      </c>
      <c r="D57" s="58">
        <f t="shared" si="4"/>
        <v>0.11538461538461539</v>
      </c>
      <c r="E57" s="64"/>
      <c r="F57" s="75" t="s">
        <v>390</v>
      </c>
      <c r="G57" s="45">
        <v>1</v>
      </c>
      <c r="H57" s="58">
        <f t="shared" si="5"/>
        <v>3.8461538461538464E-2</v>
      </c>
      <c r="I57" s="61"/>
      <c r="J57" s="63" t="s">
        <v>401</v>
      </c>
      <c r="K57" s="45">
        <f>COUNTIFS(B4:B31,"figueres",J4:J31,1)</f>
        <v>3</v>
      </c>
      <c r="L57" s="58">
        <f t="shared" si="6"/>
        <v>0.11538461538461539</v>
      </c>
      <c r="M57" s="61"/>
      <c r="N57" s="100" t="s">
        <v>205</v>
      </c>
      <c r="O57" s="45">
        <f>COUNTIFS(G4:G31,6,H4:H31,4)</f>
        <v>2</v>
      </c>
      <c r="P57" s="60">
        <f t="shared" si="7"/>
        <v>7.6923076923076927E-2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26</v>
      </c>
      <c r="AC57" s="60">
        <f t="shared" si="9"/>
        <v>1</v>
      </c>
      <c r="AD57" s="61"/>
      <c r="AE57" s="100" t="s">
        <v>435</v>
      </c>
      <c r="AF57" s="59">
        <f>COUNTIFS(J4:J31,3,M4:M31,1)</f>
        <v>2</v>
      </c>
      <c r="AG57" s="60">
        <f t="shared" si="17"/>
        <v>7.6923076923076927E-2</v>
      </c>
      <c r="AH57" s="61"/>
      <c r="AI57" s="100" t="s">
        <v>243</v>
      </c>
      <c r="AJ57" s="45">
        <f>COUNTIFS(K4:K31,3,M4:M31,1)</f>
        <v>1</v>
      </c>
      <c r="AK57" s="60">
        <f t="shared" si="10"/>
        <v>3.8461538461538464E-2</v>
      </c>
      <c r="AL57" s="61"/>
      <c r="AM57" s="100" t="s">
        <v>258</v>
      </c>
      <c r="AN57" s="45">
        <f>COUNTIFS(K4:K31,2,L4:L31,3)</f>
        <v>1</v>
      </c>
      <c r="AO57" s="60">
        <f t="shared" si="11"/>
        <v>4.5454545454545456E-2</v>
      </c>
      <c r="AP57" s="61"/>
      <c r="AQ57" s="100" t="s">
        <v>289</v>
      </c>
      <c r="AR57" s="59">
        <f>COUNTIFS(J4:J31,2,L4:L31,3)</f>
        <v>2</v>
      </c>
      <c r="AS57" s="60">
        <f>AR57/AR$63</f>
        <v>7.6923076923076927E-2</v>
      </c>
      <c r="AT57" s="61"/>
      <c r="AU57" s="100" t="s">
        <v>302</v>
      </c>
      <c r="AV57" s="45">
        <f>COUNTIFS(K4:K31,3,N4:N31,1)</f>
        <v>1</v>
      </c>
      <c r="AW57" s="60">
        <f t="shared" si="13"/>
        <v>4.5454545454545456E-2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26</v>
      </c>
      <c r="BE57" s="60">
        <f t="shared" si="15"/>
        <v>1</v>
      </c>
      <c r="BF57" s="61"/>
      <c r="BG57" s="98"/>
      <c r="BH57" s="65">
        <f>SUM(BH51:BH56)</f>
        <v>16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v>2</v>
      </c>
      <c r="D58" s="58">
        <f t="shared" si="4"/>
        <v>7.6923076923076927E-2</v>
      </c>
      <c r="E58" s="64"/>
      <c r="F58" s="75" t="s">
        <v>391</v>
      </c>
      <c r="G58" s="45">
        <v>4</v>
      </c>
      <c r="H58" s="58">
        <f t="shared" si="5"/>
        <v>0.15384615384615385</v>
      </c>
      <c r="I58" s="61"/>
      <c r="J58" s="63" t="s">
        <v>402</v>
      </c>
      <c r="K58" s="45">
        <f>COUNTIFS(B4:B31,"figueres",J4:J31,2)</f>
        <v>1</v>
      </c>
      <c r="L58" s="58">
        <f t="shared" si="6"/>
        <v>3.8461538461538464E-2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2</v>
      </c>
      <c r="Y58" s="60">
        <f t="shared" si="8"/>
        <v>7.6923076923076927E-2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2</v>
      </c>
      <c r="AG58" s="60">
        <f t="shared" si="17"/>
        <v>7.6923076923076927E-2</v>
      </c>
      <c r="AH58" s="61"/>
      <c r="AI58" s="100" t="s">
        <v>244</v>
      </c>
      <c r="AJ58" s="45">
        <f>COUNTIFS(K4:K31,3,M4:M31,2)</f>
        <v>2</v>
      </c>
      <c r="AK58" s="60">
        <f t="shared" si="10"/>
        <v>7.6923076923076927E-2</v>
      </c>
      <c r="AL58" s="61"/>
      <c r="AM58" s="100" t="s">
        <v>277</v>
      </c>
      <c r="AN58" s="45">
        <f>COUNTIFS(K4:K31,2,L4:L31,4)</f>
        <v>2</v>
      </c>
      <c r="AO58" s="60">
        <f t="shared" si="11"/>
        <v>9.0909090909090912E-2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3.8461538461538464E-2</v>
      </c>
      <c r="AT58" s="61"/>
      <c r="AU58" s="100" t="s">
        <v>304</v>
      </c>
      <c r="AV58" s="45">
        <f>COUNTIFS(K4:K31,3,N4:N31,2)</f>
        <v>6</v>
      </c>
      <c r="AW58" s="60">
        <f t="shared" si="13"/>
        <v>0.27272727272727271</v>
      </c>
      <c r="AX58" s="61"/>
      <c r="AY58" s="100" t="s">
        <v>321</v>
      </c>
      <c r="AZ58" s="45">
        <f>COUNTIFS(L4:L31,3,N4:N31,2)</f>
        <v>2</v>
      </c>
      <c r="BA58" s="60">
        <f t="shared" si="14"/>
        <v>7.6923076923076927E-2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2</v>
      </c>
      <c r="L59" s="58">
        <f t="shared" si="6"/>
        <v>7.6923076923076927E-2</v>
      </c>
      <c r="M59" s="61"/>
      <c r="N59" s="100" t="s">
        <v>250</v>
      </c>
      <c r="O59" s="45">
        <f>COUNTIFS(G4:G31,4,H4:H31,1)</f>
        <v>1</v>
      </c>
      <c r="P59" s="60">
        <f t="shared" si="7"/>
        <v>3.8461538461538464E-2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1</v>
      </c>
      <c r="Y59" s="60">
        <f t="shared" si="8"/>
        <v>3.8461538461538464E-2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4</v>
      </c>
      <c r="AG59" s="60">
        <f t="shared" si="17"/>
        <v>0.15384615384615385</v>
      </c>
      <c r="AH59" s="61"/>
      <c r="AI59" s="100" t="s">
        <v>245</v>
      </c>
      <c r="AJ59" s="59">
        <f>COUNTIFS(K4:K31,3,M4:M31,3)</f>
        <v>4</v>
      </c>
      <c r="AK59" s="60">
        <f t="shared" si="10"/>
        <v>0.15384615384615385</v>
      </c>
      <c r="AL59" s="61"/>
      <c r="AM59" s="100" t="s">
        <v>259</v>
      </c>
      <c r="AN59" s="45">
        <f>COUNTIFS(K4:K31,3,L4:L31,1)</f>
        <v>2</v>
      </c>
      <c r="AO59" s="60">
        <f t="shared" si="11"/>
        <v>9.0909090909090912E-2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2</v>
      </c>
      <c r="BA59" s="60">
        <f t="shared" si="14"/>
        <v>7.6923076923076927E-2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0</v>
      </c>
      <c r="H60" s="58">
        <f t="shared" si="5"/>
        <v>0</v>
      </c>
      <c r="I60" s="61"/>
      <c r="J60" s="63" t="s">
        <v>403</v>
      </c>
      <c r="K60" s="45">
        <v>2</v>
      </c>
      <c r="L60" s="58">
        <f t="shared" si="6"/>
        <v>7.6923076923076927E-2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26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1</v>
      </c>
      <c r="AO60" s="60">
        <f t="shared" si="11"/>
        <v>4.5454545454545456E-2</v>
      </c>
      <c r="AP60" s="61"/>
      <c r="AQ60" s="100" t="s">
        <v>292</v>
      </c>
      <c r="AR60" s="45">
        <f>COUNTIFS(J4:J31,3,L4:L31,2)</f>
        <v>2</v>
      </c>
      <c r="AS60" s="60">
        <f t="shared" si="18"/>
        <v>7.6923076923076927E-2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1</v>
      </c>
      <c r="BA60" s="60">
        <f t="shared" si="14"/>
        <v>3.8461538461538464E-2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3.8461538461538464E-2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0</v>
      </c>
      <c r="AO61" s="60">
        <f t="shared" si="11"/>
        <v>0</v>
      </c>
      <c r="AP61" s="61"/>
      <c r="AQ61" s="100" t="s">
        <v>293</v>
      </c>
      <c r="AR61" s="45">
        <f>COUNTIFS(J4:J31,3,L4:L31,3)</f>
        <v>2</v>
      </c>
      <c r="AS61" s="60">
        <f t="shared" si="18"/>
        <v>7.6923076923076927E-2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10</v>
      </c>
      <c r="BA61" s="60">
        <f t="shared" si="14"/>
        <v>0.38461538461538464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v>3</v>
      </c>
      <c r="L62" s="58">
        <f t="shared" si="6"/>
        <v>0.11538461538461539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1</v>
      </c>
      <c r="AK62" s="60">
        <f t="shared" si="10"/>
        <v>3.8461538461538464E-2</v>
      </c>
      <c r="AL62" s="61"/>
      <c r="AM62" s="100" t="s">
        <v>278</v>
      </c>
      <c r="AN62" s="59">
        <f>COUNTIFS(K4:K31,3,L4:L31,4)</f>
        <v>4</v>
      </c>
      <c r="AO62" s="60">
        <f t="shared" si="11"/>
        <v>0.18181818181818182</v>
      </c>
      <c r="AP62" s="61"/>
      <c r="AQ62" s="100" t="s">
        <v>294</v>
      </c>
      <c r="AR62" s="45">
        <f>COUNTIFS(J4:J31,3,L4:L31,4)</f>
        <v>4</v>
      </c>
      <c r="AS62" s="60">
        <f t="shared" si="18"/>
        <v>0.15384615384615385</v>
      </c>
      <c r="AT62" s="61"/>
      <c r="AU62" s="100" t="s">
        <v>307</v>
      </c>
      <c r="AV62" s="59">
        <f>COUNTIFS(K4:K31,5,N4:N31,2)</f>
        <v>1</v>
      </c>
      <c r="AW62" s="60">
        <f t="shared" si="13"/>
        <v>4.5454545454545456E-2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26</v>
      </c>
      <c r="D63" s="58">
        <f t="shared" si="4"/>
        <v>1</v>
      </c>
      <c r="E63" s="64"/>
      <c r="F63" s="61"/>
      <c r="G63" s="45">
        <f>SUM(G51:G62)</f>
        <v>26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1</v>
      </c>
      <c r="Y63" s="60">
        <f t="shared" si="8"/>
        <v>3.8461538461538464E-2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1</v>
      </c>
      <c r="AK63" s="60">
        <f t="shared" si="10"/>
        <v>3.8461538461538464E-2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26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26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1</v>
      </c>
      <c r="Y64" s="60">
        <f t="shared" si="8"/>
        <v>3.8461538461538464E-2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1</v>
      </c>
      <c r="AK64" s="60">
        <f t="shared" si="10"/>
        <v>3.8461538461538464E-2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2</v>
      </c>
      <c r="Y65" s="60">
        <f t="shared" si="8"/>
        <v>7.6923076923076927E-2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4.5454545454545456E-2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26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5</v>
      </c>
      <c r="AK66" s="60">
        <f t="shared" si="10"/>
        <v>0.19230769230769232</v>
      </c>
      <c r="AL66" s="61"/>
      <c r="AM66" s="100" t="s">
        <v>279</v>
      </c>
      <c r="AN66" s="45">
        <f>COUNTIFS(K4:K31,5,L4:L31,4)</f>
        <v>1</v>
      </c>
      <c r="AO66" s="60">
        <f t="shared" si="11"/>
        <v>4.5454545454545456E-2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26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2</v>
      </c>
      <c r="AW68" s="60">
        <f t="shared" si="13"/>
        <v>9.0909090909090912E-2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26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1</v>
      </c>
      <c r="AO70" s="60">
        <f t="shared" si="11"/>
        <v>4.5454545454545456E-2</v>
      </c>
      <c r="AP70" s="61"/>
      <c r="AQ70" s="61"/>
      <c r="AR70" s="61"/>
      <c r="AS70" s="61"/>
      <c r="AT70" s="61"/>
      <c r="AU70" s="98"/>
      <c r="AV70" s="45">
        <f>SUM(AV51:AV69)</f>
        <v>22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2</v>
      </c>
      <c r="AO73" s="60">
        <f t="shared" si="11"/>
        <v>9.0909090909090912E-2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22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19</v>
      </c>
      <c r="D83" s="58">
        <f t="shared" ref="D83:D89" si="19">C83/C$89</f>
        <v>0.73076923076923073</v>
      </c>
      <c r="E83" s="64"/>
      <c r="F83" s="55" t="s">
        <v>186</v>
      </c>
      <c r="G83" s="57">
        <f>COUNTIF(R4:R31,1)</f>
        <v>26</v>
      </c>
      <c r="H83" s="58">
        <f>G83/C$89</f>
        <v>1</v>
      </c>
      <c r="I83" s="61"/>
      <c r="J83" s="55" t="s">
        <v>339</v>
      </c>
      <c r="K83" s="57">
        <f>COUNTIFS(Q4:Q31,1,R4:R31,1)</f>
        <v>19</v>
      </c>
      <c r="L83" s="58">
        <f t="shared" ref="L83:L101" si="20">K83/K$101</f>
        <v>0.73076923076923073</v>
      </c>
      <c r="M83" s="61"/>
      <c r="N83" s="55" t="s">
        <v>357</v>
      </c>
      <c r="O83" s="57">
        <f>COUNTIFS(Q4:Q31,1,U4:U31,1)</f>
        <v>4</v>
      </c>
      <c r="P83" s="58">
        <f t="shared" ref="P83:P95" si="21">O83/O$95</f>
        <v>0.15384615384615385</v>
      </c>
      <c r="Q83" s="61"/>
      <c r="R83" s="55" t="s">
        <v>411</v>
      </c>
      <c r="S83" s="57">
        <f>COUNTIFS(Q4:Q31,1,T4:T31,1)</f>
        <v>10</v>
      </c>
      <c r="T83" s="58">
        <f t="shared" ref="T83:T95" si="22">S83/S$95</f>
        <v>0.38461538461538464</v>
      </c>
      <c r="U83" s="61"/>
      <c r="V83" s="47" t="s">
        <v>181</v>
      </c>
      <c r="W83" s="57">
        <f>COUNTIF(X4:X31,1)</f>
        <v>4</v>
      </c>
      <c r="X83" s="58">
        <f t="shared" ref="X83:X89" si="23">W83/W$89</f>
        <v>0.44444444444444442</v>
      </c>
      <c r="Y83" s="61"/>
      <c r="Z83" s="55" t="s">
        <v>186</v>
      </c>
      <c r="AA83" s="57">
        <f>COUNTIF(Y4:Y31,1)</f>
        <v>8</v>
      </c>
      <c r="AB83" s="58">
        <f>AA83/W$89</f>
        <v>0.88888888888888884</v>
      </c>
      <c r="AC83" s="61"/>
      <c r="AD83" s="61"/>
      <c r="AE83" s="55" t="s">
        <v>339</v>
      </c>
      <c r="AF83" s="57">
        <f>COUNTIFS(X4:X31,1,Y4:Y31,1)</f>
        <v>4</v>
      </c>
      <c r="AG83" s="58">
        <f t="shared" ref="AG83:AG101" si="24">AF83/AF$101</f>
        <v>0.44444444444444442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0.1111111111111111</v>
      </c>
      <c r="AL83" s="61"/>
      <c r="AM83" s="55" t="s">
        <v>411</v>
      </c>
      <c r="AN83" s="57">
        <f>COUNTIFS(X4:X31,1,AA4:AA31,1)</f>
        <v>4</v>
      </c>
      <c r="AO83" s="58">
        <f t="shared" ref="AO83:AO95" si="26">AN83/AN$95</f>
        <v>0.44444444444444442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2</v>
      </c>
      <c r="AX83" s="58">
        <f>AW83/AS$89</f>
        <v>0.66666666666666663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 t="e">
        <f t="shared" ref="BP83:BP89" si="31">BO83/BO$89</f>
        <v>#DIV/0!</v>
      </c>
      <c r="BQ83" s="61"/>
      <c r="BR83" s="47" t="s">
        <v>186</v>
      </c>
      <c r="BS83" s="57">
        <f>COUNTIF(AM4:AM31,1)</f>
        <v>0</v>
      </c>
      <c r="BT83" s="58" t="e">
        <f>BS83/BO$89</f>
        <v>#DIV/0!</v>
      </c>
      <c r="BU83" s="64"/>
      <c r="BV83" s="61"/>
      <c r="BW83" s="55" t="s">
        <v>339</v>
      </c>
      <c r="BX83" s="57">
        <f>COUNTIFS(AL4:AL31,1,AM4:AM31,1)</f>
        <v>0</v>
      </c>
      <c r="BY83" s="58" t="e">
        <f t="shared" ref="BY83:BY101" si="32">BX83/BX$101</f>
        <v>#DIV/0!</v>
      </c>
      <c r="BZ83" s="61"/>
      <c r="CA83" s="55" t="s">
        <v>357</v>
      </c>
      <c r="CB83" s="57">
        <f>COUNTIFS(AL4:AL31,1,AP4:AP31,1)</f>
        <v>0</v>
      </c>
      <c r="CC83" s="58" t="e">
        <f t="shared" ref="CC83:CC95" si="33">CB83/CB$95</f>
        <v>#DIV/0!</v>
      </c>
      <c r="CD83" s="61"/>
      <c r="CE83" s="55" t="s">
        <v>411</v>
      </c>
      <c r="CF83" s="57">
        <f>COUNTIFS(AL4:AL31,1,AO4:AO31,1)</f>
        <v>0</v>
      </c>
      <c r="CG83" s="58" t="e">
        <f t="shared" ref="CG83:CG95" si="34">CF83/CF$95</f>
        <v>#DIV/0!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1</v>
      </c>
      <c r="D84" s="58">
        <f t="shared" si="19"/>
        <v>3.8461538461538464E-2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15</v>
      </c>
      <c r="P84" s="58">
        <f t="shared" si="21"/>
        <v>0.57692307692307687</v>
      </c>
      <c r="Q84" s="61"/>
      <c r="R84" s="55" t="s">
        <v>412</v>
      </c>
      <c r="S84" s="57">
        <f>COUNTIFS(Q4:Q31,1,T4:T31,"&gt;1")</f>
        <v>9</v>
      </c>
      <c r="T84" s="58">
        <f t="shared" si="22"/>
        <v>0.34615384615384615</v>
      </c>
      <c r="U84" s="61"/>
      <c r="V84" s="46" t="s">
        <v>182</v>
      </c>
      <c r="W84" s="57">
        <f>COUNTIF(X4:X31,2)</f>
        <v>4</v>
      </c>
      <c r="X84" s="58">
        <f t="shared" si="23"/>
        <v>0.44444444444444442</v>
      </c>
      <c r="Y84" s="61"/>
      <c r="Z84" s="46" t="s">
        <v>187</v>
      </c>
      <c r="AA84" s="57">
        <f>COUNTIF(Y4:Y31,2)</f>
        <v>1</v>
      </c>
      <c r="AB84" s="58">
        <f>AA84/W$89</f>
        <v>0.1111111111111111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0.33333333333333331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2</v>
      </c>
      <c r="AT84" s="58">
        <f t="shared" si="27"/>
        <v>0.66666666666666663</v>
      </c>
      <c r="AU84" s="61"/>
      <c r="AV84" s="46" t="s">
        <v>187</v>
      </c>
      <c r="AW84" s="57">
        <f>COUNTIF(AF4:AF31,2)</f>
        <v>1</v>
      </c>
      <c r="AX84" s="58">
        <f>AW84/AS$89</f>
        <v>0.33333333333333331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 t="e">
        <f t="shared" si="31"/>
        <v>#DIV/0!</v>
      </c>
      <c r="BQ84" s="61"/>
      <c r="BR84" s="46" t="s">
        <v>187</v>
      </c>
      <c r="BS84" s="57">
        <f>COUNTIF(AM4:AM31,2)</f>
        <v>0</v>
      </c>
      <c r="BT84" s="58" t="e">
        <f>BS84/BO$89</f>
        <v>#DIV/0!</v>
      </c>
      <c r="BU84" s="64"/>
      <c r="BV84" s="61"/>
      <c r="BW84" s="55" t="s">
        <v>340</v>
      </c>
      <c r="BX84" s="57">
        <f>COUNTIFS(AL4:AL31,1,AM4:AM31,2)</f>
        <v>0</v>
      </c>
      <c r="BY84" s="58" t="e">
        <f t="shared" si="32"/>
        <v>#DIV/0!</v>
      </c>
      <c r="BZ84" s="61"/>
      <c r="CA84" s="55" t="s">
        <v>359</v>
      </c>
      <c r="CB84" s="57">
        <f>COUNTIFS(AL4:AL31,1,AP4:AP31,2)</f>
        <v>0</v>
      </c>
      <c r="CC84" s="58" t="e">
        <f t="shared" si="33"/>
        <v>#DIV/0!</v>
      </c>
      <c r="CD84" s="61"/>
      <c r="CE84" s="55" t="s">
        <v>412</v>
      </c>
      <c r="CF84" s="57">
        <f>COUNTIFS(AL4:AL31,1,AO4:AO31,"&gt;1")</f>
        <v>0</v>
      </c>
      <c r="CG84" s="58" t="e">
        <f t="shared" si="34"/>
        <v>#DIV/0!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7.6923076923076927E-2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3.8461538461538464E-2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0.1111111111111111</v>
      </c>
      <c r="AL85" s="61"/>
      <c r="AM85" s="50" t="s">
        <v>413</v>
      </c>
      <c r="AN85" s="57">
        <f>COUNTIFS(X4:X31,2,AA4:AA31,1)</f>
        <v>4</v>
      </c>
      <c r="AO85" s="58">
        <f t="shared" si="26"/>
        <v>0.44444444444444442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2</v>
      </c>
      <c r="BK85" s="58">
        <f t="shared" si="30"/>
        <v>0.66666666666666663</v>
      </c>
      <c r="BL85" s="61"/>
      <c r="BM85" s="61"/>
      <c r="BN85" s="46" t="s">
        <v>183</v>
      </c>
      <c r="BO85" s="57">
        <f>COUNTIF(AL4:AL31,3)</f>
        <v>0</v>
      </c>
      <c r="BP85" s="58" t="e">
        <f t="shared" si="31"/>
        <v>#DIV/0!</v>
      </c>
      <c r="BQ85" s="61"/>
      <c r="BR85" s="46" t="s">
        <v>188</v>
      </c>
      <c r="BS85" s="57">
        <f>COUNTIF(AM4:AM31,3)</f>
        <v>0</v>
      </c>
      <c r="BT85" s="58" t="e">
        <f>BS85/BO$89</f>
        <v>#DIV/0!</v>
      </c>
      <c r="BU85" s="64"/>
      <c r="BV85" s="61"/>
      <c r="BW85" s="55" t="s">
        <v>341</v>
      </c>
      <c r="BX85" s="57">
        <f>COUNTIFS(AL4:AL31,1,AM4:AM31,3)</f>
        <v>0</v>
      </c>
      <c r="BY85" s="58" t="e">
        <f t="shared" si="32"/>
        <v>#DIV/0!</v>
      </c>
      <c r="BZ85" s="61"/>
      <c r="CA85" s="50" t="s">
        <v>360</v>
      </c>
      <c r="CB85" s="57">
        <f>COUNTIFS(AL4:AL31,2,AP4:AP31,1)</f>
        <v>0</v>
      </c>
      <c r="CC85" s="58" t="e">
        <f t="shared" si="33"/>
        <v>#DIV/0!</v>
      </c>
      <c r="CD85" s="61"/>
      <c r="CE85" s="50" t="s">
        <v>413</v>
      </c>
      <c r="CF85" s="57">
        <f>COUNTIFS(AL4:AL31,2,AO4:AO31,1)</f>
        <v>0</v>
      </c>
      <c r="CG85" s="58" t="e">
        <f t="shared" si="34"/>
        <v>#DIV/0!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0.11538461538461539</v>
      </c>
      <c r="E86" s="64"/>
      <c r="F86" s="77"/>
      <c r="G86" s="54">
        <f>SUM(G83:G85)</f>
        <v>26</v>
      </c>
      <c r="H86" s="76">
        <f>G86/C$89</f>
        <v>1</v>
      </c>
      <c r="I86" s="61"/>
      <c r="J86" s="50" t="s">
        <v>344</v>
      </c>
      <c r="K86" s="57">
        <f>COUNTIFS(Q4:Q31,2,R4:R31,1)</f>
        <v>1</v>
      </c>
      <c r="L86" s="58">
        <f t="shared" si="20"/>
        <v>3.8461538461538464E-2</v>
      </c>
      <c r="M86" s="61"/>
      <c r="N86" s="50" t="s">
        <v>358</v>
      </c>
      <c r="O86" s="57">
        <f>COUNTIFS(Q4:Q31,2,U4:U31,2)</f>
        <v>1</v>
      </c>
      <c r="P86" s="58">
        <f t="shared" si="21"/>
        <v>3.8461538461538464E-2</v>
      </c>
      <c r="Q86" s="61"/>
      <c r="R86" s="50" t="s">
        <v>414</v>
      </c>
      <c r="S86" s="57">
        <f>COUNTIFS(Q4:Q31,2,T4:T31,"&gt;1")</f>
        <v>0</v>
      </c>
      <c r="T86" s="58">
        <f t="shared" si="22"/>
        <v>0</v>
      </c>
      <c r="U86" s="61"/>
      <c r="V86" s="46" t="s">
        <v>184</v>
      </c>
      <c r="W86" s="57">
        <f>COUNTIF(X4:X31,4)</f>
        <v>1</v>
      </c>
      <c r="X86" s="58">
        <f t="shared" si="23"/>
        <v>0.1111111111111111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4</v>
      </c>
      <c r="AG86" s="58">
        <f t="shared" si="24"/>
        <v>0.44444444444444442</v>
      </c>
      <c r="AH86" s="61"/>
      <c r="AI86" s="50" t="s">
        <v>358</v>
      </c>
      <c r="AJ86" s="57">
        <f>COUNTIFS(X4:X31,2,AB4:AB31,2)</f>
        <v>3</v>
      </c>
      <c r="AK86" s="58">
        <f t="shared" si="25"/>
        <v>0.33333333333333331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1</v>
      </c>
      <c r="AT86" s="58">
        <f t="shared" si="27"/>
        <v>0.33333333333333331</v>
      </c>
      <c r="AU86" s="61"/>
      <c r="AV86" s="77"/>
      <c r="AW86" s="54">
        <f>SUM(AW83:AW85)</f>
        <v>3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2</v>
      </c>
      <c r="BC86" s="58">
        <f t="shared" si="28"/>
        <v>0.66666666666666663</v>
      </c>
      <c r="BD86" s="61"/>
      <c r="BE86" s="50" t="s">
        <v>358</v>
      </c>
      <c r="BF86" s="57">
        <f>COUNTIFS(AE4:AE31,2,AI4:AI31,2)</f>
        <v>2</v>
      </c>
      <c r="BG86" s="58">
        <f t="shared" si="29"/>
        <v>0.66666666666666663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 t="e">
        <f t="shared" si="31"/>
        <v>#DIV/0!</v>
      </c>
      <c r="BQ86" s="61"/>
      <c r="BR86" s="77"/>
      <c r="BS86" s="54">
        <f>SUM(BS83:BS85)</f>
        <v>0</v>
      </c>
      <c r="BT86" s="76" t="e">
        <f>BS86/BO$89</f>
        <v>#DIV/0!</v>
      </c>
      <c r="BU86" s="64"/>
      <c r="BV86" s="61"/>
      <c r="BW86" s="50" t="s">
        <v>344</v>
      </c>
      <c r="BX86" s="57">
        <f>COUNTIFS(AL4:AL31,2,AM4:AM31,1)</f>
        <v>0</v>
      </c>
      <c r="BY86" s="58" t="e">
        <f t="shared" si="32"/>
        <v>#DIV/0!</v>
      </c>
      <c r="BZ86" s="61"/>
      <c r="CA86" s="50" t="s">
        <v>358</v>
      </c>
      <c r="CB86" s="57">
        <f>COUNTIFS(AL4:AL31,2,AP4:AP31,2)</f>
        <v>0</v>
      </c>
      <c r="CC86" s="58" t="e">
        <f t="shared" si="33"/>
        <v>#DIV/0!</v>
      </c>
      <c r="CD86" s="61"/>
      <c r="CE86" s="50" t="s">
        <v>414</v>
      </c>
      <c r="CF86" s="57">
        <f>COUNTIFS(AL4:AL31,2,AO4:AO31,"&gt;1")</f>
        <v>0</v>
      </c>
      <c r="CG86" s="58" t="e">
        <f t="shared" si="34"/>
        <v>#DIV/0!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 t="e">
        <f t="shared" si="31"/>
        <v>#DIV/0!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 t="e">
        <f t="shared" si="32"/>
        <v>#DIV/0!</v>
      </c>
      <c r="BZ87" s="61"/>
      <c r="CA87" s="50" t="s">
        <v>361</v>
      </c>
      <c r="CB87" s="57">
        <f>COUNTIFS(AL4:AL31,3,AP4:AP31,1)</f>
        <v>0</v>
      </c>
      <c r="CC87" s="58" t="e">
        <f t="shared" si="33"/>
        <v>#DIV/0!</v>
      </c>
      <c r="CD87" s="61"/>
      <c r="CE87" s="50" t="s">
        <v>415</v>
      </c>
      <c r="CF87" s="57">
        <f>COUNTIFS(AL4:AL31,3,AO4:AO31,1)</f>
        <v>0</v>
      </c>
      <c r="CG87" s="58" t="e">
        <f t="shared" si="34"/>
        <v>#DIV/0!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3.8461538461538464E-2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7.6923076923076927E-2</v>
      </c>
      <c r="Q88" s="61"/>
      <c r="R88" s="50" t="s">
        <v>416</v>
      </c>
      <c r="S88" s="57">
        <f>COUNTIFS(Q4:Q31,3,T4:T31,"&gt;1")</f>
        <v>2</v>
      </c>
      <c r="T88" s="58">
        <f t="shared" si="22"/>
        <v>7.6923076923076927E-2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 t="e">
        <f t="shared" si="31"/>
        <v>#DIV/0!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 t="e">
        <f t="shared" si="32"/>
        <v>#DIV/0!</v>
      </c>
      <c r="BZ88" s="61"/>
      <c r="CA88" s="50" t="s">
        <v>362</v>
      </c>
      <c r="CB88" s="57">
        <f>COUNTIFS(AL4:AL31,3,AP4:AP31,2)</f>
        <v>0</v>
      </c>
      <c r="CC88" s="58" t="e">
        <f t="shared" si="33"/>
        <v>#DIV/0!</v>
      </c>
      <c r="CD88" s="61"/>
      <c r="CE88" s="50" t="s">
        <v>416</v>
      </c>
      <c r="CF88" s="57">
        <f>COUNTIFS(AL4:AL31,3,AO4:AO31,"&gt;1")</f>
        <v>0</v>
      </c>
      <c r="CG88" s="58" t="e">
        <f t="shared" si="34"/>
        <v>#DIV/0!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26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7.6923076923076927E-2</v>
      </c>
      <c r="M89" s="61"/>
      <c r="N89" s="50" t="s">
        <v>363</v>
      </c>
      <c r="O89" s="57">
        <f>COUNTIFS(Q4:Q31,4,U4:U31,1)</f>
        <v>1</v>
      </c>
      <c r="P89" s="58">
        <f t="shared" si="21"/>
        <v>3.8461538461538464E-2</v>
      </c>
      <c r="Q89" s="61"/>
      <c r="R89" s="50" t="s">
        <v>417</v>
      </c>
      <c r="S89" s="57">
        <f>COUNTIFS(Q4:Q31,4,T4:T31,1)</f>
        <v>1</v>
      </c>
      <c r="T89" s="58">
        <f t="shared" si="22"/>
        <v>3.8461538461538464E-2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0.1111111111111111</v>
      </c>
      <c r="AP89" s="61"/>
      <c r="AQ89" s="61"/>
      <c r="AR89" s="77" t="s">
        <v>142</v>
      </c>
      <c r="AS89" s="54">
        <f>SUM(AS83:AS88)</f>
        <v>3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1</v>
      </c>
      <c r="BG89" s="58">
        <f t="shared" si="29"/>
        <v>0.33333333333333331</v>
      </c>
      <c r="BH89" s="61"/>
      <c r="BI89" s="50" t="s">
        <v>417</v>
      </c>
      <c r="BJ89" s="57">
        <f>COUNTIFS(AE4:AE31,4,AH4:AH31,1)</f>
        <v>1</v>
      </c>
      <c r="BK89" s="58">
        <f t="shared" si="30"/>
        <v>0.33333333333333331</v>
      </c>
      <c r="BL89" s="61"/>
      <c r="BM89" s="61"/>
      <c r="BN89" s="81"/>
      <c r="BO89" s="54">
        <f>SUM(BO83:BO88)</f>
        <v>0</v>
      </c>
      <c r="BP89" s="76" t="e">
        <f t="shared" si="31"/>
        <v>#DIV/0!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 t="e">
        <f t="shared" si="32"/>
        <v>#DIV/0!</v>
      </c>
      <c r="BZ89" s="61"/>
      <c r="CA89" s="50" t="s">
        <v>363</v>
      </c>
      <c r="CB89" s="57">
        <f>COUNTIFS(AL4:AL31,4,AP4:AP31,1)</f>
        <v>0</v>
      </c>
      <c r="CC89" s="58" t="e">
        <f t="shared" si="33"/>
        <v>#DIV/0!</v>
      </c>
      <c r="CD89" s="61"/>
      <c r="CE89" s="50" t="s">
        <v>417</v>
      </c>
      <c r="CF89" s="57">
        <f>COUNTIFS(AL4:AL31,4,AO4:AO31,1)</f>
        <v>0</v>
      </c>
      <c r="CG89" s="58" t="e">
        <f t="shared" si="34"/>
        <v>#DIV/0!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7.6923076923076927E-2</v>
      </c>
      <c r="Q90" s="61"/>
      <c r="R90" s="50" t="s">
        <v>418</v>
      </c>
      <c r="S90" s="57">
        <f>COUNTIFS(Q4:Q31,4,T4:T31,"&gt;1")</f>
        <v>2</v>
      </c>
      <c r="T90" s="58">
        <f t="shared" si="22"/>
        <v>7.6923076923076927E-2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0.1111111111111111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 t="e">
        <f t="shared" si="32"/>
        <v>#DIV/0!</v>
      </c>
      <c r="BZ90" s="61"/>
      <c r="CA90" s="50" t="s">
        <v>364</v>
      </c>
      <c r="CB90" s="57">
        <f>COUNTIFS(AL4:AL31,4,AP4:AP31,2)</f>
        <v>0</v>
      </c>
      <c r="CC90" s="58" t="e">
        <f t="shared" si="33"/>
        <v>#DIV/0!</v>
      </c>
      <c r="CD90" s="61"/>
      <c r="CE90" s="50" t="s">
        <v>418</v>
      </c>
      <c r="CF90" s="57">
        <f>COUNTIFS(AL4:AL31,4,AO4:AO31,"&gt;1")</f>
        <v>0</v>
      </c>
      <c r="CG90" s="58" t="e">
        <f t="shared" si="34"/>
        <v>#DIV/0!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 t="e">
        <f t="shared" si="32"/>
        <v>#DIV/0!</v>
      </c>
      <c r="BZ91" s="61"/>
      <c r="CA91" s="50" t="s">
        <v>365</v>
      </c>
      <c r="CB91" s="57">
        <f>COUNTIFS(AL4:AL31,5,AP4:AP31,1)</f>
        <v>0</v>
      </c>
      <c r="CC91" s="58" t="e">
        <f t="shared" si="33"/>
        <v>#DIV/0!</v>
      </c>
      <c r="CD91" s="61"/>
      <c r="CE91" s="50" t="s">
        <v>419</v>
      </c>
      <c r="CF91" s="57">
        <f>COUNTIFS(AL4:AL31,5,AO4:AO31,1)</f>
        <v>0</v>
      </c>
      <c r="CG91" s="58" t="e">
        <f t="shared" si="34"/>
        <v>#DIV/0!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12</v>
      </c>
      <c r="H92" s="58">
        <f>G92/C$89</f>
        <v>0.46153846153846156</v>
      </c>
      <c r="I92" s="61"/>
      <c r="J92" s="50" t="s">
        <v>345</v>
      </c>
      <c r="K92" s="57">
        <f>COUNTIFS(Q4:Q31,4,R4:R31,1)</f>
        <v>3</v>
      </c>
      <c r="L92" s="58">
        <f t="shared" si="20"/>
        <v>0.11538461538461539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 t="e">
        <f t="shared" si="32"/>
        <v>#DIV/0!</v>
      </c>
      <c r="BZ92" s="61"/>
      <c r="CA92" s="50" t="s">
        <v>366</v>
      </c>
      <c r="CB92" s="57">
        <f>COUNTIFS(AL4:AL31,5,AP4:AP31,2)</f>
        <v>0</v>
      </c>
      <c r="CC92" s="58" t="e">
        <f t="shared" si="33"/>
        <v>#DIV/0!</v>
      </c>
      <c r="CD92" s="61"/>
      <c r="CE92" s="50" t="s">
        <v>420</v>
      </c>
      <c r="CF92" s="57">
        <f>COUNTIFS(AL4:AL31,5,AO4:AO31,"&gt;1")</f>
        <v>0</v>
      </c>
      <c r="CG92" s="58" t="e">
        <f t="shared" si="34"/>
        <v>#DIV/0!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7</v>
      </c>
      <c r="H93" s="58">
        <f>G93/C$89</f>
        <v>0.26923076923076922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0.33333333333333331</v>
      </c>
      <c r="Y93" s="61"/>
      <c r="Z93" s="47" t="s">
        <v>191</v>
      </c>
      <c r="AA93" s="57">
        <f>COUNTIF(AA4:AA31,1)</f>
        <v>9</v>
      </c>
      <c r="AB93" s="58">
        <f>AA93/W$89</f>
        <v>1</v>
      </c>
      <c r="AC93" s="61"/>
      <c r="AD93" s="61"/>
      <c r="AE93" s="50" t="s">
        <v>347</v>
      </c>
      <c r="AF93" s="57">
        <f>COUNTIFS(X4:X31,4,Y4:Y31,2)</f>
        <v>1</v>
      </c>
      <c r="AG93" s="58">
        <f t="shared" si="24"/>
        <v>0.1111111111111111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3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1</v>
      </c>
      <c r="BC93" s="58">
        <f t="shared" si="28"/>
        <v>0.33333333333333331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 t="e">
        <f>BO93/BO$89</f>
        <v>#DIV/0!</v>
      </c>
      <c r="BQ93" s="64"/>
      <c r="BR93" s="55" t="s">
        <v>191</v>
      </c>
      <c r="BS93" s="57">
        <f>COUNTIF(AO4:AO31,1)</f>
        <v>0</v>
      </c>
      <c r="BT93" s="58" t="e">
        <f>BS93/BO$89</f>
        <v>#DIV/0!</v>
      </c>
      <c r="BU93" s="64"/>
      <c r="BV93" s="61"/>
      <c r="BW93" s="50" t="s">
        <v>347</v>
      </c>
      <c r="BX93" s="57">
        <f>COUNTIFS(AL4:AL31,4,AM4:AM31,2)</f>
        <v>0</v>
      </c>
      <c r="BY93" s="58" t="e">
        <f t="shared" si="32"/>
        <v>#DIV/0!</v>
      </c>
      <c r="BZ93" s="61"/>
      <c r="CA93" s="50" t="s">
        <v>367</v>
      </c>
      <c r="CB93" s="57">
        <f>COUNTIFS(AL4:AL31,6,AP4:AP31,1)</f>
        <v>0</v>
      </c>
      <c r="CC93" s="58" t="e">
        <f t="shared" si="33"/>
        <v>#DIV/0!</v>
      </c>
      <c r="CD93" s="61"/>
      <c r="CE93" s="50" t="s">
        <v>421</v>
      </c>
      <c r="CF93" s="57">
        <f>COUNTIFS(AL4:AL31,6,AO4:AO31,1)</f>
        <v>0</v>
      </c>
      <c r="CG93" s="58" t="e">
        <f t="shared" si="34"/>
        <v>#DIV/0!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0.15384615384615385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1</v>
      </c>
      <c r="P94" s="58">
        <f t="shared" si="21"/>
        <v>3.8461538461538464E-2</v>
      </c>
      <c r="Q94" s="61"/>
      <c r="R94" s="50" t="s">
        <v>422</v>
      </c>
      <c r="S94" s="57">
        <f>COUNTIFS(Q4:Q31,6,T4:T31,"&gt;1")</f>
        <v>1</v>
      </c>
      <c r="T94" s="58">
        <f t="shared" si="22"/>
        <v>3.8461538461538464E-2</v>
      </c>
      <c r="U94" s="61"/>
      <c r="V94" s="46" t="s">
        <v>190</v>
      </c>
      <c r="W94" s="57">
        <f>COUNTIF(Z4:Z31,2)</f>
        <v>6</v>
      </c>
      <c r="X94" s="58">
        <f>W94/W$89</f>
        <v>0.66666666666666663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 t="e">
        <f>BO94/BO$89</f>
        <v>#DIV/0!</v>
      </c>
      <c r="BQ94" s="64"/>
      <c r="BR94" s="46" t="s">
        <v>192</v>
      </c>
      <c r="BS94" s="57">
        <f>COUNTIF(BD4:BD31,2)</f>
        <v>0</v>
      </c>
      <c r="BT94" s="58" t="e">
        <f>BS94/BO$89</f>
        <v>#DIV/0!</v>
      </c>
      <c r="BU94" s="64"/>
      <c r="BV94" s="61"/>
      <c r="BW94" s="50" t="s">
        <v>346</v>
      </c>
      <c r="BX94" s="57">
        <f>COUNTIFS(AL4:AL31,4,AM4:AM31,3)</f>
        <v>0</v>
      </c>
      <c r="BY94" s="58" t="e">
        <f t="shared" si="32"/>
        <v>#DIV/0!</v>
      </c>
      <c r="BZ94" s="61"/>
      <c r="CA94" s="50" t="s">
        <v>368</v>
      </c>
      <c r="CB94" s="57">
        <f>COUNTIFS(AL4:AL31,6,AP4:AP31,2)</f>
        <v>0</v>
      </c>
      <c r="CC94" s="58" t="e">
        <f t="shared" si="33"/>
        <v>#DIV/0!</v>
      </c>
      <c r="CD94" s="61"/>
      <c r="CE94" s="50" t="s">
        <v>422</v>
      </c>
      <c r="CF94" s="57">
        <f>COUNTIFS(AL4:AL31,6,AO4:AO31,"&gt;1")</f>
        <v>0</v>
      </c>
      <c r="CG94" s="58" t="e">
        <f t="shared" si="34"/>
        <v>#DIV/0!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3</v>
      </c>
      <c r="H95" s="58">
        <f>G95/C$89</f>
        <v>0.11538461538461539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26</v>
      </c>
      <c r="P95" s="58">
        <f t="shared" si="21"/>
        <v>1</v>
      </c>
      <c r="Q95" s="61"/>
      <c r="R95" s="37"/>
      <c r="S95" s="45">
        <f>SUM(S83:S94)</f>
        <v>26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3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3</v>
      </c>
      <c r="BG95" s="58">
        <f t="shared" si="29"/>
        <v>1</v>
      </c>
      <c r="BH95" s="61"/>
      <c r="BI95" s="37"/>
      <c r="BJ95" s="45">
        <f>SUM(BJ83:BJ94)</f>
        <v>3</v>
      </c>
      <c r="BK95" s="58">
        <f t="shared" si="30"/>
        <v>1</v>
      </c>
      <c r="BL95" s="61"/>
      <c r="BM95" s="61"/>
      <c r="BN95" s="77"/>
      <c r="BO95" s="54">
        <f>SUM(BO93:BO94)</f>
        <v>0</v>
      </c>
      <c r="BP95" s="76" t="e">
        <f>BO95/BO$89</f>
        <v>#DIV/0!</v>
      </c>
      <c r="BQ95" s="64"/>
      <c r="BR95" s="46" t="s">
        <v>193</v>
      </c>
      <c r="BS95" s="57">
        <f>COUNTIF(BD4:BD31,3)</f>
        <v>0</v>
      </c>
      <c r="BT95" s="58" t="e">
        <f>BS95/BO$89</f>
        <v>#DIV/0!</v>
      </c>
      <c r="BU95" s="64"/>
      <c r="BV95" s="61"/>
      <c r="BW95" s="50" t="s">
        <v>350</v>
      </c>
      <c r="BX95" s="57">
        <f>COUNTIFS(AL4:AL31,5,AM4:AM31,1)</f>
        <v>0</v>
      </c>
      <c r="BY95" s="58" t="e">
        <f t="shared" si="32"/>
        <v>#DIV/0!</v>
      </c>
      <c r="BZ95" s="61"/>
      <c r="CA95" s="37"/>
      <c r="CB95" s="45">
        <f>SUM(CB83:CB94)</f>
        <v>0</v>
      </c>
      <c r="CC95" s="58" t="e">
        <f t="shared" si="33"/>
        <v>#DIV/0!</v>
      </c>
      <c r="CD95" s="61"/>
      <c r="CE95" s="37"/>
      <c r="CF95" s="45">
        <f>SUM(CF83:CF94)</f>
        <v>0</v>
      </c>
      <c r="CG95" s="58" t="e">
        <f t="shared" si="34"/>
        <v>#DIV/0!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1</v>
      </c>
      <c r="E96" s="64"/>
      <c r="F96" s="77"/>
      <c r="G96" s="54">
        <f>SUM(G92:G95)</f>
        <v>26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 t="e">
        <f>BS96/BO$89</f>
        <v>#DIV/0!</v>
      </c>
      <c r="BU96" s="64"/>
      <c r="BV96" s="61"/>
      <c r="BW96" s="50" t="s">
        <v>349</v>
      </c>
      <c r="BX96" s="57">
        <f>COUNTIFS(AL4:AL31,5,AM4:AM31,2)</f>
        <v>0</v>
      </c>
      <c r="BY96" s="58" t="e">
        <f t="shared" si="32"/>
        <v>#DIV/0!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3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0</v>
      </c>
      <c r="BT97" s="76" t="e">
        <f>BS97/BO$89</f>
        <v>#DIV/0!</v>
      </c>
      <c r="BU97" s="64"/>
      <c r="BV97" s="61"/>
      <c r="BW97" s="50" t="s">
        <v>348</v>
      </c>
      <c r="BX97" s="57">
        <f>COUNTIFS(AL4:AL31,5,AM4:AM31,3)</f>
        <v>0</v>
      </c>
      <c r="BY97" s="58" t="e">
        <f t="shared" si="32"/>
        <v>#DIV/0!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26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3.8461538461538464E-2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 t="e">
        <f t="shared" si="32"/>
        <v>#DIV/0!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0.22222222222222221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0.33333333333333331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 t="e">
        <f>BO99/BO$89</f>
        <v>#DIV/0!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 t="e">
        <f t="shared" si="32"/>
        <v>#DIV/0!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0.77777777777777779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0.66666666666666663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 t="e">
        <f>BO100/BO$89</f>
        <v>#DIV/0!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 t="e">
        <f t="shared" si="32"/>
        <v>#DIV/0!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26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3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3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0</v>
      </c>
      <c r="BP101" s="76" t="e">
        <f>BO101/BO$89</f>
        <v>#DIV/0!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0</v>
      </c>
      <c r="BY101" s="58" t="e">
        <f t="shared" si="32"/>
        <v>#DIV/0!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5</v>
      </c>
      <c r="D102" s="58">
        <f>C102/C$89</f>
        <v>0.19230769230769232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0.80769230769230771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26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AM2:BO3"/>
    <mergeCell ref="AD2:AI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C184"/>
  <sheetViews>
    <sheetView topLeftCell="CP1" zoomScale="25" zoomScaleNormal="25" workbookViewId="0">
      <pane ySplit="3" topLeftCell="A78" activePane="bottomLeft" state="frozen"/>
      <selection activeCell="Q40" sqref="Q40"/>
      <selection pane="bottomLeft" activeCell="B33" sqref="B33:DC103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9" ht="30" customHeight="1" thickBot="1" x14ac:dyDescent="0.25">
      <c r="A1" s="193" t="s">
        <v>701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9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</row>
    <row r="3" spans="1:49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</row>
    <row r="4" spans="1:49" ht="29.25" customHeight="1" thickBot="1" x14ac:dyDescent="0.25">
      <c r="A4" s="111" t="s">
        <v>700</v>
      </c>
      <c r="B4" s="117" t="s">
        <v>91</v>
      </c>
      <c r="C4" s="118" t="s">
        <v>667</v>
      </c>
      <c r="D4" s="116">
        <v>8</v>
      </c>
      <c r="E4" s="114">
        <v>36346</v>
      </c>
      <c r="F4" s="117">
        <v>2</v>
      </c>
      <c r="G4" s="116">
        <v>5</v>
      </c>
      <c r="H4" s="115">
        <v>1</v>
      </c>
      <c r="I4" s="117">
        <v>5</v>
      </c>
      <c r="J4" s="116">
        <v>3</v>
      </c>
      <c r="K4" s="116">
        <v>10</v>
      </c>
      <c r="L4" s="116">
        <v>4</v>
      </c>
      <c r="M4" s="116">
        <v>3</v>
      </c>
      <c r="N4" s="116">
        <v>2</v>
      </c>
      <c r="O4" s="115">
        <v>2</v>
      </c>
      <c r="P4" s="117" t="s">
        <v>699</v>
      </c>
      <c r="Q4" s="116">
        <v>1</v>
      </c>
      <c r="R4" s="116"/>
      <c r="S4" s="116">
        <v>1</v>
      </c>
      <c r="T4" s="116">
        <v>1</v>
      </c>
      <c r="U4" s="115">
        <v>2</v>
      </c>
      <c r="V4" s="104"/>
      <c r="W4" s="117" t="s">
        <v>698</v>
      </c>
      <c r="X4" s="116">
        <v>2</v>
      </c>
      <c r="Y4" s="116">
        <v>1</v>
      </c>
      <c r="Z4" s="116">
        <v>2</v>
      </c>
      <c r="AA4" s="116">
        <v>1</v>
      </c>
      <c r="AB4" s="115">
        <v>2</v>
      </c>
      <c r="AC4" s="103"/>
      <c r="AD4" s="132" t="s">
        <v>638</v>
      </c>
      <c r="AE4" s="116">
        <v>1</v>
      </c>
      <c r="AF4" s="116">
        <v>1</v>
      </c>
      <c r="AG4" s="116">
        <v>2</v>
      </c>
      <c r="AH4" s="116">
        <v>1</v>
      </c>
      <c r="AI4" s="115">
        <v>2</v>
      </c>
      <c r="AJ4" s="103"/>
      <c r="AK4" s="132" t="s">
        <v>466</v>
      </c>
      <c r="AL4" s="116">
        <v>2</v>
      </c>
      <c r="AM4" s="116">
        <v>1</v>
      </c>
      <c r="AN4" s="116">
        <v>2</v>
      </c>
      <c r="AO4" s="116">
        <v>1</v>
      </c>
      <c r="AP4" s="115">
        <v>2</v>
      </c>
      <c r="AR4" s="132" t="s">
        <v>697</v>
      </c>
      <c r="AS4" s="116">
        <v>2</v>
      </c>
      <c r="AT4" s="116">
        <v>1</v>
      </c>
      <c r="AU4" s="116">
        <v>2</v>
      </c>
      <c r="AV4" s="116">
        <v>1</v>
      </c>
      <c r="AW4" s="115">
        <v>2</v>
      </c>
    </row>
    <row r="5" spans="1:49" ht="29.25" customHeight="1" thickBot="1" x14ac:dyDescent="0.25">
      <c r="A5" s="111" t="s">
        <v>696</v>
      </c>
      <c r="B5" s="113"/>
      <c r="C5" s="118"/>
      <c r="D5" s="104"/>
      <c r="E5" s="114">
        <v>36346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13"/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</row>
    <row r="6" spans="1:49" ht="29.25" customHeight="1" thickBot="1" x14ac:dyDescent="0.25">
      <c r="A6" s="111" t="s">
        <v>695</v>
      </c>
      <c r="B6" s="113" t="s">
        <v>40</v>
      </c>
      <c r="C6" s="118" t="s">
        <v>694</v>
      </c>
      <c r="D6" s="104">
        <v>3</v>
      </c>
      <c r="E6" s="114">
        <v>36354</v>
      </c>
      <c r="F6" s="113">
        <v>1</v>
      </c>
      <c r="G6" s="104">
        <v>2</v>
      </c>
      <c r="H6" s="112">
        <v>1</v>
      </c>
      <c r="I6" s="113">
        <v>2</v>
      </c>
      <c r="J6" s="104">
        <v>2</v>
      </c>
      <c r="K6" s="104">
        <v>2</v>
      </c>
      <c r="L6" s="104">
        <v>2</v>
      </c>
      <c r="M6" s="104">
        <v>1</v>
      </c>
      <c r="N6" s="104">
        <v>1</v>
      </c>
      <c r="O6" s="112">
        <v>1</v>
      </c>
      <c r="P6" s="108" t="s">
        <v>666</v>
      </c>
      <c r="Q6" s="104">
        <v>3</v>
      </c>
      <c r="R6" s="104">
        <v>1</v>
      </c>
      <c r="S6" s="104">
        <v>1</v>
      </c>
      <c r="T6" s="104">
        <v>1</v>
      </c>
      <c r="U6" s="112">
        <v>1</v>
      </c>
      <c r="V6" s="104"/>
      <c r="W6" s="113" t="s">
        <v>70</v>
      </c>
      <c r="X6" s="104">
        <v>1</v>
      </c>
      <c r="Y6" s="104">
        <v>1</v>
      </c>
      <c r="Z6" s="104">
        <v>2</v>
      </c>
      <c r="AA6" s="104">
        <v>1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  <c r="AR6" s="113"/>
      <c r="AS6" s="104"/>
      <c r="AT6" s="104"/>
      <c r="AU6" s="104"/>
      <c r="AV6" s="104"/>
      <c r="AW6" s="112"/>
    </row>
    <row r="7" spans="1:49" ht="29.25" customHeight="1" thickBot="1" x14ac:dyDescent="0.25">
      <c r="A7" s="111" t="s">
        <v>693</v>
      </c>
      <c r="B7" s="113" t="s">
        <v>36</v>
      </c>
      <c r="C7" s="118" t="s">
        <v>692</v>
      </c>
      <c r="D7" s="104">
        <v>6</v>
      </c>
      <c r="E7" s="114">
        <v>36354</v>
      </c>
      <c r="F7" s="113">
        <v>2</v>
      </c>
      <c r="G7" s="104">
        <v>7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08" t="s">
        <v>136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49" ht="29.25" customHeight="1" thickBot="1" x14ac:dyDescent="0.25">
      <c r="A8" s="111" t="s">
        <v>691</v>
      </c>
      <c r="B8" s="113" t="s">
        <v>50</v>
      </c>
      <c r="C8" s="118" t="s">
        <v>667</v>
      </c>
      <c r="D8" s="104">
        <v>7</v>
      </c>
      <c r="E8" s="114">
        <v>36362</v>
      </c>
      <c r="F8" s="113">
        <v>2</v>
      </c>
      <c r="G8" s="104">
        <v>5</v>
      </c>
      <c r="H8" s="112">
        <v>1</v>
      </c>
      <c r="I8" s="113">
        <v>3</v>
      </c>
      <c r="J8" s="104">
        <v>3</v>
      </c>
      <c r="K8" s="104">
        <v>4</v>
      </c>
      <c r="L8" s="104">
        <v>2</v>
      </c>
      <c r="M8" s="104">
        <v>3</v>
      </c>
      <c r="N8" s="104">
        <v>2</v>
      </c>
      <c r="O8" s="112">
        <v>2</v>
      </c>
      <c r="P8" s="108" t="s">
        <v>690</v>
      </c>
      <c r="Q8" s="104">
        <v>2</v>
      </c>
      <c r="R8" s="104">
        <v>1</v>
      </c>
      <c r="S8" s="104">
        <v>1</v>
      </c>
      <c r="T8" s="104">
        <v>1</v>
      </c>
      <c r="U8" s="112">
        <v>2</v>
      </c>
      <c r="V8" s="104"/>
      <c r="W8" s="108" t="s">
        <v>689</v>
      </c>
      <c r="X8" s="104">
        <v>2</v>
      </c>
      <c r="Y8" s="104">
        <v>1</v>
      </c>
      <c r="Z8" s="104">
        <v>1</v>
      </c>
      <c r="AA8" s="104">
        <v>1</v>
      </c>
      <c r="AB8" s="112">
        <v>2</v>
      </c>
      <c r="AC8" s="103"/>
      <c r="AD8" s="108" t="s">
        <v>114</v>
      </c>
      <c r="AE8" s="104">
        <v>1</v>
      </c>
      <c r="AF8" s="104">
        <v>1</v>
      </c>
      <c r="AG8" s="104">
        <v>2</v>
      </c>
      <c r="AH8" s="104">
        <v>2</v>
      </c>
      <c r="AI8" s="112">
        <v>2</v>
      </c>
      <c r="AJ8" s="103"/>
      <c r="AK8" s="113"/>
      <c r="AL8" s="104"/>
      <c r="AM8" s="104"/>
      <c r="AN8" s="104"/>
      <c r="AO8" s="104"/>
      <c r="AP8" s="112"/>
      <c r="AR8" s="113"/>
      <c r="AS8" s="104"/>
      <c r="AT8" s="104"/>
      <c r="AU8" s="104"/>
      <c r="AV8" s="104"/>
      <c r="AW8" s="112"/>
    </row>
    <row r="9" spans="1:49" ht="29.25" customHeight="1" thickBot="1" x14ac:dyDescent="0.25">
      <c r="A9" s="111" t="s">
        <v>688</v>
      </c>
      <c r="B9" s="113" t="s">
        <v>91</v>
      </c>
      <c r="C9" s="118" t="s">
        <v>687</v>
      </c>
      <c r="D9" s="104">
        <v>8</v>
      </c>
      <c r="E9" s="114">
        <v>36362</v>
      </c>
      <c r="F9" s="113">
        <v>2</v>
      </c>
      <c r="G9" s="104">
        <v>3</v>
      </c>
      <c r="H9" s="112">
        <v>1</v>
      </c>
      <c r="I9" s="113">
        <v>3</v>
      </c>
      <c r="J9" s="104">
        <v>1</v>
      </c>
      <c r="K9" s="104">
        <v>3</v>
      </c>
      <c r="L9" s="104">
        <v>4</v>
      </c>
      <c r="M9" s="104">
        <v>3</v>
      </c>
      <c r="N9" s="104">
        <v>2</v>
      </c>
      <c r="O9" s="112">
        <v>1</v>
      </c>
      <c r="P9" s="108" t="s">
        <v>686</v>
      </c>
      <c r="Q9" s="104">
        <v>3</v>
      </c>
      <c r="R9" s="104">
        <v>1</v>
      </c>
      <c r="S9" s="104">
        <v>1</v>
      </c>
      <c r="T9" s="104">
        <v>1</v>
      </c>
      <c r="U9" s="112">
        <v>2</v>
      </c>
      <c r="V9" s="104"/>
      <c r="W9" s="108" t="s">
        <v>685</v>
      </c>
      <c r="X9" s="104">
        <v>1</v>
      </c>
      <c r="Y9" s="104">
        <v>1</v>
      </c>
      <c r="Z9" s="104">
        <v>1</v>
      </c>
      <c r="AA9" s="104">
        <v>2</v>
      </c>
      <c r="AB9" s="112">
        <v>2</v>
      </c>
      <c r="AC9" s="103"/>
      <c r="AD9" s="108" t="s">
        <v>638</v>
      </c>
      <c r="AE9" s="104">
        <v>1</v>
      </c>
      <c r="AF9" s="104">
        <v>1</v>
      </c>
      <c r="AG9" s="104">
        <v>1</v>
      </c>
      <c r="AH9" s="104">
        <v>1</v>
      </c>
      <c r="AI9" s="112">
        <v>2</v>
      </c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49" ht="29.25" customHeight="1" thickBot="1" x14ac:dyDescent="0.25">
      <c r="A10" s="111" t="s">
        <v>684</v>
      </c>
      <c r="B10" s="113" t="s">
        <v>27</v>
      </c>
      <c r="C10" s="118" t="s">
        <v>683</v>
      </c>
      <c r="D10" s="104">
        <v>8</v>
      </c>
      <c r="E10" s="109">
        <v>36370</v>
      </c>
      <c r="F10" s="113">
        <v>2</v>
      </c>
      <c r="G10" s="104">
        <v>5</v>
      </c>
      <c r="H10" s="112">
        <v>1</v>
      </c>
      <c r="I10" s="113">
        <v>1</v>
      </c>
      <c r="J10" s="104">
        <v>3</v>
      </c>
      <c r="K10" s="104">
        <v>3</v>
      </c>
      <c r="L10" s="104">
        <v>3</v>
      </c>
      <c r="M10" s="104">
        <v>2</v>
      </c>
      <c r="N10" s="104">
        <v>3</v>
      </c>
      <c r="O10" s="112">
        <v>2</v>
      </c>
      <c r="P10" s="108" t="s">
        <v>682</v>
      </c>
      <c r="Q10" s="104">
        <v>2</v>
      </c>
      <c r="R10" s="104">
        <v>1</v>
      </c>
      <c r="S10" s="104">
        <v>1</v>
      </c>
      <c r="T10" s="104">
        <v>4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  <c r="AR10" s="113"/>
      <c r="AS10" s="104"/>
      <c r="AT10" s="104"/>
      <c r="AU10" s="104"/>
      <c r="AV10" s="104"/>
      <c r="AW10" s="112"/>
    </row>
    <row r="11" spans="1:49" ht="29.25" customHeight="1" thickBot="1" x14ac:dyDescent="0.25">
      <c r="A11" s="111" t="s">
        <v>681</v>
      </c>
      <c r="B11" s="113" t="s">
        <v>36</v>
      </c>
      <c r="C11" s="118" t="s">
        <v>680</v>
      </c>
      <c r="D11" s="104">
        <v>11</v>
      </c>
      <c r="E11" s="109">
        <v>36370</v>
      </c>
      <c r="F11" s="113">
        <v>2</v>
      </c>
      <c r="G11" s="104">
        <v>3</v>
      </c>
      <c r="H11" s="112">
        <v>1</v>
      </c>
      <c r="I11" s="113">
        <v>1</v>
      </c>
      <c r="J11" s="104">
        <v>1</v>
      </c>
      <c r="K11" s="104">
        <v>1</v>
      </c>
      <c r="L11" s="104">
        <v>1</v>
      </c>
      <c r="M11" s="104">
        <v>3</v>
      </c>
      <c r="N11" s="104">
        <v>2</v>
      </c>
      <c r="O11" s="112">
        <v>1</v>
      </c>
      <c r="P11" s="108" t="s">
        <v>628</v>
      </c>
      <c r="Q11" s="104">
        <v>1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49" ht="29.25" customHeight="1" thickBot="1" x14ac:dyDescent="0.25">
      <c r="A12" s="111" t="s">
        <v>679</v>
      </c>
      <c r="B12" s="113" t="s">
        <v>40</v>
      </c>
      <c r="C12" s="118" t="s">
        <v>678</v>
      </c>
      <c r="D12" s="104">
        <v>12</v>
      </c>
      <c r="E12" s="109">
        <v>36378</v>
      </c>
      <c r="F12" s="113">
        <v>2</v>
      </c>
      <c r="G12" s="104">
        <v>5</v>
      </c>
      <c r="H12" s="112">
        <v>1</v>
      </c>
      <c r="I12" s="113">
        <v>2</v>
      </c>
      <c r="J12" s="104">
        <v>1</v>
      </c>
      <c r="K12" s="104">
        <v>10</v>
      </c>
      <c r="L12" s="104">
        <v>4</v>
      </c>
      <c r="M12" s="104">
        <v>3</v>
      </c>
      <c r="N12" s="104">
        <v>2</v>
      </c>
      <c r="O12" s="112">
        <v>1</v>
      </c>
      <c r="P12" s="108" t="s">
        <v>70</v>
      </c>
      <c r="Q12" s="104">
        <v>1</v>
      </c>
      <c r="R12" s="104">
        <v>1</v>
      </c>
      <c r="S12" s="104">
        <v>1</v>
      </c>
      <c r="T12" s="104">
        <v>1</v>
      </c>
      <c r="U12" s="112">
        <v>2</v>
      </c>
      <c r="V12" s="104"/>
      <c r="W12" s="113" t="s">
        <v>677</v>
      </c>
      <c r="X12" s="104">
        <v>6</v>
      </c>
      <c r="Y12" s="104">
        <v>2</v>
      </c>
      <c r="Z12" s="104">
        <v>2</v>
      </c>
      <c r="AA12" s="104">
        <v>2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  <c r="AR12" s="113"/>
      <c r="AS12" s="104"/>
      <c r="AT12" s="104"/>
      <c r="AU12" s="104"/>
      <c r="AV12" s="104"/>
      <c r="AW12" s="112"/>
    </row>
    <row r="13" spans="1:49" ht="29.25" customHeight="1" thickBot="1" x14ac:dyDescent="0.25">
      <c r="A13" s="111" t="s">
        <v>676</v>
      </c>
      <c r="B13" s="113" t="s">
        <v>36</v>
      </c>
      <c r="C13" s="118" t="s">
        <v>675</v>
      </c>
      <c r="D13" s="104">
        <v>10</v>
      </c>
      <c r="E13" s="109">
        <v>36378</v>
      </c>
      <c r="F13" s="113">
        <v>2</v>
      </c>
      <c r="G13" s="104">
        <v>3</v>
      </c>
      <c r="H13" s="112">
        <v>1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2</v>
      </c>
      <c r="O13" s="112">
        <v>1</v>
      </c>
      <c r="P13" s="108" t="s">
        <v>136</v>
      </c>
      <c r="Q13" s="104">
        <v>1</v>
      </c>
      <c r="R13" s="104">
        <v>1</v>
      </c>
      <c r="S13" s="104">
        <v>1</v>
      </c>
      <c r="T13" s="104">
        <v>4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</row>
    <row r="14" spans="1:49" ht="29.25" customHeight="1" thickBot="1" x14ac:dyDescent="0.25">
      <c r="A14" s="111" t="s">
        <v>674</v>
      </c>
      <c r="B14" s="113" t="s">
        <v>40</v>
      </c>
      <c r="C14" s="118" t="s">
        <v>673</v>
      </c>
      <c r="D14" s="104">
        <v>7</v>
      </c>
      <c r="E14" s="109">
        <v>36386</v>
      </c>
      <c r="F14" s="113">
        <v>1</v>
      </c>
      <c r="G14" s="104">
        <v>3</v>
      </c>
      <c r="H14" s="112">
        <v>1</v>
      </c>
      <c r="I14" s="113">
        <v>1</v>
      </c>
      <c r="J14" s="104">
        <v>1</v>
      </c>
      <c r="K14" s="104">
        <v>1</v>
      </c>
      <c r="L14" s="104">
        <v>4</v>
      </c>
      <c r="M14" s="104">
        <v>3</v>
      </c>
      <c r="N14" s="104">
        <v>2</v>
      </c>
      <c r="O14" s="112">
        <v>1</v>
      </c>
      <c r="P14" s="108" t="s">
        <v>128</v>
      </c>
      <c r="Q14" s="104">
        <v>1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</row>
    <row r="15" spans="1:49" ht="29.25" customHeight="1" thickBot="1" x14ac:dyDescent="0.25">
      <c r="A15" s="111" t="s">
        <v>672</v>
      </c>
      <c r="B15" s="113" t="s">
        <v>31</v>
      </c>
      <c r="C15" s="118" t="s">
        <v>671</v>
      </c>
      <c r="D15" s="104">
        <v>11</v>
      </c>
      <c r="E15" s="109">
        <v>36386</v>
      </c>
      <c r="F15" s="113">
        <v>2</v>
      </c>
      <c r="G15" s="104">
        <v>7</v>
      </c>
      <c r="H15" s="112">
        <v>1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2</v>
      </c>
      <c r="O15" s="112">
        <v>1</v>
      </c>
      <c r="P15" s="108" t="s">
        <v>65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49" ht="29.25" customHeight="1" thickBot="1" x14ac:dyDescent="0.25">
      <c r="A16" s="111" t="s">
        <v>670</v>
      </c>
      <c r="B16" s="113" t="s">
        <v>36</v>
      </c>
      <c r="C16" s="118" t="s">
        <v>669</v>
      </c>
      <c r="D16" s="104">
        <v>9</v>
      </c>
      <c r="E16" s="109">
        <v>36394</v>
      </c>
      <c r="F16" s="113">
        <v>2</v>
      </c>
      <c r="G16" s="104">
        <v>5</v>
      </c>
      <c r="H16" s="112">
        <v>1</v>
      </c>
      <c r="I16" s="113">
        <v>1</v>
      </c>
      <c r="J16" s="104">
        <v>1</v>
      </c>
      <c r="K16" s="104">
        <v>1</v>
      </c>
      <c r="L16" s="104">
        <v>4</v>
      </c>
      <c r="M16" s="104">
        <v>3</v>
      </c>
      <c r="N16" s="104">
        <v>2</v>
      </c>
      <c r="O16" s="112">
        <v>1</v>
      </c>
      <c r="P16" s="108" t="s">
        <v>136</v>
      </c>
      <c r="Q16" s="104">
        <v>1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29.25" customHeight="1" thickBot="1" x14ac:dyDescent="0.25">
      <c r="A17" s="111" t="s">
        <v>668</v>
      </c>
      <c r="B17" s="113"/>
      <c r="C17" s="118" t="s">
        <v>667</v>
      </c>
      <c r="D17" s="104"/>
      <c r="E17" s="109">
        <v>36394</v>
      </c>
      <c r="F17" s="113"/>
      <c r="G17" s="104"/>
      <c r="H17" s="112"/>
      <c r="I17" s="113"/>
      <c r="J17" s="104"/>
      <c r="K17" s="104"/>
      <c r="L17" s="104"/>
      <c r="M17" s="104"/>
      <c r="N17" s="104"/>
      <c r="O17" s="112"/>
      <c r="P17" s="108" t="s">
        <v>666</v>
      </c>
      <c r="Q17" s="104"/>
      <c r="R17" s="104"/>
      <c r="S17" s="104"/>
      <c r="T17" s="104"/>
      <c r="U17" s="112"/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29.25" customHeight="1" thickBot="1" x14ac:dyDescent="0.25">
      <c r="A18" s="111" t="s">
        <v>665</v>
      </c>
      <c r="B18" s="113" t="s">
        <v>91</v>
      </c>
      <c r="C18" s="118" t="s">
        <v>664</v>
      </c>
      <c r="D18" s="104">
        <v>4</v>
      </c>
      <c r="E18" s="109">
        <v>36472</v>
      </c>
      <c r="F18" s="113">
        <v>1</v>
      </c>
      <c r="G18" s="104">
        <v>3</v>
      </c>
      <c r="H18" s="112">
        <v>1</v>
      </c>
      <c r="I18" s="113">
        <v>5</v>
      </c>
      <c r="J18" s="104">
        <v>2</v>
      </c>
      <c r="K18" s="104">
        <v>2</v>
      </c>
      <c r="L18" s="104">
        <v>3</v>
      </c>
      <c r="M18" s="104">
        <v>1</v>
      </c>
      <c r="N18" s="104">
        <v>3</v>
      </c>
      <c r="O18" s="112">
        <v>2</v>
      </c>
      <c r="P18" s="108" t="s">
        <v>663</v>
      </c>
      <c r="Q18" s="104">
        <v>1</v>
      </c>
      <c r="R18" s="104">
        <v>3</v>
      </c>
      <c r="S18" s="104">
        <v>1</v>
      </c>
      <c r="T18" s="104">
        <v>1</v>
      </c>
      <c r="U18" s="112">
        <v>1</v>
      </c>
      <c r="V18" s="104"/>
      <c r="W18" s="108" t="s">
        <v>662</v>
      </c>
      <c r="X18" s="104">
        <v>2</v>
      </c>
      <c r="Y18" s="104">
        <v>1</v>
      </c>
      <c r="Z18" s="104">
        <v>1</v>
      </c>
      <c r="AA18" s="104">
        <v>1</v>
      </c>
      <c r="AB18" s="112">
        <v>1</v>
      </c>
      <c r="AC18" s="103"/>
      <c r="AD18" s="108" t="s">
        <v>661</v>
      </c>
      <c r="AE18" s="104">
        <v>2</v>
      </c>
      <c r="AF18" s="104">
        <v>1</v>
      </c>
      <c r="AG18" s="104">
        <v>1</v>
      </c>
      <c r="AH18" s="104">
        <v>1</v>
      </c>
      <c r="AI18" s="112">
        <v>1</v>
      </c>
      <c r="AJ18" s="103"/>
      <c r="AK18" s="108" t="s">
        <v>638</v>
      </c>
      <c r="AL18" s="104">
        <v>1</v>
      </c>
      <c r="AM18" s="104">
        <v>1</v>
      </c>
      <c r="AN18" s="104">
        <v>2</v>
      </c>
      <c r="AO18" s="104">
        <v>1</v>
      </c>
      <c r="AP18" s="112">
        <v>1</v>
      </c>
      <c r="AR18" s="108" t="s">
        <v>660</v>
      </c>
      <c r="AS18" s="104">
        <v>2</v>
      </c>
      <c r="AT18" s="104">
        <v>1</v>
      </c>
      <c r="AU18" s="104">
        <v>1</v>
      </c>
      <c r="AV18" s="104">
        <v>1</v>
      </c>
      <c r="AW18" s="112">
        <v>1</v>
      </c>
    </row>
    <row r="19" spans="1:49" ht="29.25" customHeight="1" thickBot="1" x14ac:dyDescent="0.25">
      <c r="A19" s="111" t="s">
        <v>659</v>
      </c>
      <c r="B19" s="113" t="s">
        <v>36</v>
      </c>
      <c r="C19" s="118" t="s">
        <v>658</v>
      </c>
      <c r="D19" s="104">
        <v>4</v>
      </c>
      <c r="E19" s="109">
        <v>36472</v>
      </c>
      <c r="F19" s="113">
        <v>2</v>
      </c>
      <c r="G19" s="104">
        <v>6</v>
      </c>
      <c r="H19" s="112">
        <v>1</v>
      </c>
      <c r="I19" s="113">
        <v>1</v>
      </c>
      <c r="J19" s="104">
        <v>3</v>
      </c>
      <c r="K19" s="104">
        <v>7</v>
      </c>
      <c r="L19" s="104">
        <v>4</v>
      </c>
      <c r="M19" s="104">
        <v>3</v>
      </c>
      <c r="N19" s="104">
        <v>3</v>
      </c>
      <c r="O19" s="112">
        <v>2</v>
      </c>
      <c r="P19" s="108" t="s">
        <v>657</v>
      </c>
      <c r="Q19" s="104">
        <v>2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29.25" customHeight="1" thickBot="1" x14ac:dyDescent="0.25">
      <c r="A20" s="111" t="s">
        <v>656</v>
      </c>
      <c r="B20" s="113" t="s">
        <v>27</v>
      </c>
      <c r="C20" s="118" t="s">
        <v>655</v>
      </c>
      <c r="D20" s="104">
        <v>9</v>
      </c>
      <c r="E20" s="109">
        <v>36480</v>
      </c>
      <c r="F20" s="113">
        <v>2</v>
      </c>
      <c r="G20" s="104">
        <v>5</v>
      </c>
      <c r="H20" s="112">
        <v>1</v>
      </c>
      <c r="I20" s="113">
        <v>1</v>
      </c>
      <c r="J20" s="104">
        <v>1</v>
      </c>
      <c r="K20" s="104">
        <v>3</v>
      </c>
      <c r="L20" s="104">
        <v>4</v>
      </c>
      <c r="M20" s="104">
        <v>3</v>
      </c>
      <c r="N20" s="104">
        <v>2</v>
      </c>
      <c r="O20" s="112">
        <v>1</v>
      </c>
      <c r="P20" s="108" t="s">
        <v>654</v>
      </c>
      <c r="Q20" s="104">
        <v>1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29.25" customHeight="1" thickBot="1" x14ac:dyDescent="0.25">
      <c r="A21" s="111" t="s">
        <v>653</v>
      </c>
      <c r="B21" s="113" t="s">
        <v>40</v>
      </c>
      <c r="C21" s="118" t="s">
        <v>652</v>
      </c>
      <c r="D21" s="104">
        <v>12</v>
      </c>
      <c r="E21" s="109">
        <v>36480</v>
      </c>
      <c r="F21" s="113">
        <v>2</v>
      </c>
      <c r="G21" s="104">
        <v>6</v>
      </c>
      <c r="H21" s="112">
        <v>1</v>
      </c>
      <c r="I21" s="113">
        <v>1</v>
      </c>
      <c r="J21" s="104">
        <v>2</v>
      </c>
      <c r="K21" s="104">
        <v>8</v>
      </c>
      <c r="L21" s="104">
        <v>3</v>
      </c>
      <c r="M21" s="104">
        <v>2</v>
      </c>
      <c r="N21" s="104">
        <v>2</v>
      </c>
      <c r="O21" s="112">
        <v>2</v>
      </c>
      <c r="P21" s="108" t="s">
        <v>651</v>
      </c>
      <c r="Q21" s="104">
        <v>4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29.25" customHeight="1" thickBot="1" x14ac:dyDescent="0.25">
      <c r="A22" s="111" t="s">
        <v>650</v>
      </c>
      <c r="B22" s="113" t="s">
        <v>27</v>
      </c>
      <c r="C22" s="118" t="s">
        <v>649</v>
      </c>
      <c r="D22" s="104">
        <v>4</v>
      </c>
      <c r="E22" s="109">
        <v>36488</v>
      </c>
      <c r="F22" s="113">
        <v>1</v>
      </c>
      <c r="G22" s="104">
        <v>3</v>
      </c>
      <c r="H22" s="112">
        <v>1</v>
      </c>
      <c r="I22" s="113">
        <v>4</v>
      </c>
      <c r="J22" s="104">
        <v>2</v>
      </c>
      <c r="K22" s="104">
        <v>2</v>
      </c>
      <c r="L22" s="104">
        <v>4</v>
      </c>
      <c r="M22" s="104">
        <v>3</v>
      </c>
      <c r="N22" s="104">
        <v>2</v>
      </c>
      <c r="O22" s="112">
        <v>2</v>
      </c>
      <c r="P22" s="108" t="s">
        <v>648</v>
      </c>
      <c r="Q22" s="104">
        <v>1</v>
      </c>
      <c r="R22" s="104">
        <v>1</v>
      </c>
      <c r="S22" s="104">
        <v>1</v>
      </c>
      <c r="T22" s="104">
        <v>1</v>
      </c>
      <c r="U22" s="112">
        <v>1</v>
      </c>
      <c r="V22" s="104"/>
      <c r="W22" s="113" t="s">
        <v>647</v>
      </c>
      <c r="X22" s="104">
        <v>1</v>
      </c>
      <c r="Y22" s="104">
        <v>1</v>
      </c>
      <c r="Z22" s="104">
        <v>1</v>
      </c>
      <c r="AA22" s="104">
        <v>2</v>
      </c>
      <c r="AB22" s="112">
        <v>1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29.25" customHeight="1" thickBot="1" x14ac:dyDescent="0.25">
      <c r="A23" s="111" t="s">
        <v>646</v>
      </c>
      <c r="B23" s="113" t="s">
        <v>40</v>
      </c>
      <c r="C23" s="118" t="s">
        <v>645</v>
      </c>
      <c r="D23" s="104">
        <v>4</v>
      </c>
      <c r="E23" s="109">
        <v>36488</v>
      </c>
      <c r="F23" s="113">
        <v>1</v>
      </c>
      <c r="G23" s="104">
        <v>6</v>
      </c>
      <c r="H23" s="112">
        <v>1</v>
      </c>
      <c r="I23" s="113">
        <v>1</v>
      </c>
      <c r="J23" s="104">
        <v>2</v>
      </c>
      <c r="K23" s="104">
        <v>2</v>
      </c>
      <c r="L23" s="104">
        <v>4</v>
      </c>
      <c r="M23" s="104">
        <v>3</v>
      </c>
      <c r="N23" s="104">
        <v>2</v>
      </c>
      <c r="O23" s="112">
        <v>2</v>
      </c>
      <c r="P23" s="108" t="s">
        <v>70</v>
      </c>
      <c r="Q23" s="104">
        <v>1</v>
      </c>
      <c r="R23" s="104">
        <v>1</v>
      </c>
      <c r="S23" s="104">
        <v>1</v>
      </c>
      <c r="T23" s="104">
        <v>1</v>
      </c>
      <c r="U23" s="112">
        <v>1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29.25" customHeight="1" thickBot="1" x14ac:dyDescent="0.25">
      <c r="A24" s="111" t="s">
        <v>644</v>
      </c>
      <c r="B24" s="113" t="s">
        <v>40</v>
      </c>
      <c r="C24" s="118" t="s">
        <v>643</v>
      </c>
      <c r="D24" s="104">
        <v>4</v>
      </c>
      <c r="E24" s="109">
        <v>36496</v>
      </c>
      <c r="F24" s="113">
        <v>2</v>
      </c>
      <c r="G24" s="104">
        <v>5</v>
      </c>
      <c r="H24" s="112">
        <v>1</v>
      </c>
      <c r="I24" s="113">
        <v>2</v>
      </c>
      <c r="J24" s="104">
        <v>3</v>
      </c>
      <c r="K24" s="104">
        <v>3</v>
      </c>
      <c r="L24" s="104">
        <v>4</v>
      </c>
      <c r="M24" s="104">
        <v>3</v>
      </c>
      <c r="N24" s="104">
        <v>2</v>
      </c>
      <c r="O24" s="112">
        <v>2</v>
      </c>
      <c r="P24" s="108" t="s">
        <v>642</v>
      </c>
      <c r="Q24" s="104">
        <v>2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08" t="s">
        <v>531</v>
      </c>
      <c r="X24" s="104">
        <v>2</v>
      </c>
      <c r="Y24" s="104">
        <v>1</v>
      </c>
      <c r="Z24" s="104">
        <v>2</v>
      </c>
      <c r="AA24" s="104">
        <v>1</v>
      </c>
      <c r="AB24" s="112">
        <v>2</v>
      </c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</row>
    <row r="25" spans="1:49" ht="29.25" customHeight="1" thickBot="1" x14ac:dyDescent="0.25">
      <c r="A25" s="111" t="s">
        <v>641</v>
      </c>
      <c r="B25" s="113" t="s">
        <v>91</v>
      </c>
      <c r="C25" s="118" t="s">
        <v>640</v>
      </c>
      <c r="D25" s="104">
        <v>10</v>
      </c>
      <c r="E25" s="109">
        <v>36496</v>
      </c>
      <c r="F25" s="113">
        <v>2</v>
      </c>
      <c r="G25" s="104">
        <v>5</v>
      </c>
      <c r="H25" s="112">
        <v>1</v>
      </c>
      <c r="I25" s="113">
        <v>2</v>
      </c>
      <c r="J25" s="104">
        <v>2</v>
      </c>
      <c r="K25" s="104">
        <v>10</v>
      </c>
      <c r="L25" s="104">
        <v>2</v>
      </c>
      <c r="M25" s="104">
        <v>1</v>
      </c>
      <c r="N25" s="104">
        <v>3</v>
      </c>
      <c r="O25" s="112">
        <v>2</v>
      </c>
      <c r="P25" s="108" t="s">
        <v>639</v>
      </c>
      <c r="Q25" s="104">
        <v>2</v>
      </c>
      <c r="R25" s="104">
        <v>1</v>
      </c>
      <c r="S25" s="104">
        <v>1</v>
      </c>
      <c r="T25" s="104">
        <v>2</v>
      </c>
      <c r="U25" s="112">
        <v>2</v>
      </c>
      <c r="V25" s="104"/>
      <c r="W25" s="113" t="s">
        <v>638</v>
      </c>
      <c r="X25" s="104">
        <v>1</v>
      </c>
      <c r="Y25" s="104">
        <v>1</v>
      </c>
      <c r="Z25" s="104">
        <v>2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29.25" customHeight="1" thickBot="1" x14ac:dyDescent="0.25">
      <c r="A26" s="111" t="s">
        <v>637</v>
      </c>
      <c r="B26" s="113" t="s">
        <v>40</v>
      </c>
      <c r="C26" s="118" t="s">
        <v>636</v>
      </c>
      <c r="D26" s="104">
        <v>4</v>
      </c>
      <c r="E26" s="109">
        <v>36504</v>
      </c>
      <c r="F26" s="113">
        <v>1</v>
      </c>
      <c r="G26" s="104">
        <v>3</v>
      </c>
      <c r="H26" s="112">
        <v>1</v>
      </c>
      <c r="I26" s="113">
        <v>1</v>
      </c>
      <c r="J26" s="104">
        <v>1</v>
      </c>
      <c r="K26" s="104">
        <v>2</v>
      </c>
      <c r="L26" s="104">
        <v>1</v>
      </c>
      <c r="M26" s="104">
        <v>2</v>
      </c>
      <c r="N26" s="104">
        <v>2</v>
      </c>
      <c r="O26" s="112">
        <v>1</v>
      </c>
      <c r="P26" s="108" t="s">
        <v>635</v>
      </c>
      <c r="Q26" s="104">
        <v>1</v>
      </c>
      <c r="R26" s="104">
        <v>1</v>
      </c>
      <c r="S26" s="104">
        <v>1</v>
      </c>
      <c r="T26" s="104">
        <v>3</v>
      </c>
      <c r="U26" s="112">
        <v>1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</row>
    <row r="27" spans="1:49" ht="29.25" customHeight="1" thickBot="1" x14ac:dyDescent="0.25">
      <c r="A27" s="111" t="s">
        <v>634</v>
      </c>
      <c r="B27" s="113" t="s">
        <v>40</v>
      </c>
      <c r="C27" s="118" t="s">
        <v>633</v>
      </c>
      <c r="D27" s="104">
        <v>4</v>
      </c>
      <c r="E27" s="109">
        <v>36504</v>
      </c>
      <c r="F27" s="113">
        <v>2</v>
      </c>
      <c r="G27" s="104">
        <v>6</v>
      </c>
      <c r="H27" s="112">
        <v>1</v>
      </c>
      <c r="I27" s="113">
        <v>2</v>
      </c>
      <c r="J27" s="104">
        <v>2</v>
      </c>
      <c r="K27" s="104">
        <v>10</v>
      </c>
      <c r="L27" s="104">
        <v>2</v>
      </c>
      <c r="M27" s="104">
        <v>1</v>
      </c>
      <c r="N27" s="104">
        <v>3</v>
      </c>
      <c r="O27" s="112">
        <v>1</v>
      </c>
      <c r="P27" s="108" t="s">
        <v>632</v>
      </c>
      <c r="Q27" s="104">
        <v>4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 t="s">
        <v>128</v>
      </c>
      <c r="X27" s="104">
        <v>1</v>
      </c>
      <c r="Y27" s="104">
        <v>1</v>
      </c>
      <c r="Z27" s="104">
        <v>2</v>
      </c>
      <c r="AA27" s="104">
        <v>1</v>
      </c>
      <c r="AB27" s="112">
        <v>2</v>
      </c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29.25" customHeight="1" thickBot="1" x14ac:dyDescent="0.25">
      <c r="A28" s="111" t="s">
        <v>631</v>
      </c>
      <c r="B28" s="113" t="s">
        <v>36</v>
      </c>
      <c r="C28" s="118" t="s">
        <v>630</v>
      </c>
      <c r="D28" s="104">
        <v>14</v>
      </c>
      <c r="E28" s="109">
        <v>36512</v>
      </c>
      <c r="F28" s="113">
        <v>2</v>
      </c>
      <c r="G28" s="104">
        <v>5</v>
      </c>
      <c r="H28" s="112">
        <v>1</v>
      </c>
      <c r="I28" s="113">
        <v>2</v>
      </c>
      <c r="J28" s="104">
        <v>3</v>
      </c>
      <c r="K28" s="104">
        <v>4</v>
      </c>
      <c r="L28" s="104">
        <v>4</v>
      </c>
      <c r="M28" s="104">
        <v>3</v>
      </c>
      <c r="N28" s="104">
        <v>2</v>
      </c>
      <c r="O28" s="112">
        <v>2</v>
      </c>
      <c r="P28" s="108" t="s">
        <v>629</v>
      </c>
      <c r="Q28" s="104">
        <v>2</v>
      </c>
      <c r="R28" s="104">
        <v>1</v>
      </c>
      <c r="S28" s="104">
        <v>1</v>
      </c>
      <c r="T28" s="104">
        <v>2</v>
      </c>
      <c r="U28" s="112">
        <v>2</v>
      </c>
      <c r="V28" s="104"/>
      <c r="W28" s="108" t="s">
        <v>628</v>
      </c>
      <c r="X28" s="104">
        <v>1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29.25" customHeight="1" thickBot="1" x14ac:dyDescent="0.25">
      <c r="A29" s="111" t="s">
        <v>627</v>
      </c>
      <c r="B29" s="113" t="s">
        <v>36</v>
      </c>
      <c r="C29" s="118" t="s">
        <v>626</v>
      </c>
      <c r="D29" s="104">
        <v>14</v>
      </c>
      <c r="E29" s="109">
        <v>36512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1</v>
      </c>
      <c r="L29" s="104">
        <v>1</v>
      </c>
      <c r="M29" s="104">
        <v>2</v>
      </c>
      <c r="N29" s="104">
        <v>1</v>
      </c>
      <c r="O29" s="112">
        <v>1</v>
      </c>
      <c r="P29" s="108" t="s">
        <v>625</v>
      </c>
      <c r="Q29" s="104">
        <v>1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29.25" customHeight="1" thickBot="1" x14ac:dyDescent="0.25">
      <c r="A30" s="111" t="s">
        <v>624</v>
      </c>
      <c r="B30" s="113" t="s">
        <v>40</v>
      </c>
      <c r="C30" s="118" t="s">
        <v>623</v>
      </c>
      <c r="D30" s="104">
        <v>10</v>
      </c>
      <c r="E30" s="109">
        <v>36521</v>
      </c>
      <c r="F30" s="113">
        <v>2</v>
      </c>
      <c r="G30" s="104">
        <v>3</v>
      </c>
      <c r="H30" s="112">
        <v>1</v>
      </c>
      <c r="I30" s="113">
        <v>1</v>
      </c>
      <c r="J30" s="104">
        <v>1</v>
      </c>
      <c r="K30" s="104">
        <v>3</v>
      </c>
      <c r="L30" s="104">
        <v>1</v>
      </c>
      <c r="M30" s="104">
        <v>2</v>
      </c>
      <c r="N30" s="104">
        <v>1</v>
      </c>
      <c r="O30" s="112">
        <v>1</v>
      </c>
      <c r="P30" s="108" t="s">
        <v>70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29.25" customHeight="1" thickBot="1" x14ac:dyDescent="0.25">
      <c r="A31" s="111" t="s">
        <v>622</v>
      </c>
      <c r="B31" s="107" t="s">
        <v>40</v>
      </c>
      <c r="C31" s="118" t="s">
        <v>621</v>
      </c>
      <c r="D31" s="106">
        <v>10</v>
      </c>
      <c r="E31" s="109">
        <v>36521</v>
      </c>
      <c r="F31" s="107">
        <v>2</v>
      </c>
      <c r="G31" s="106">
        <v>6</v>
      </c>
      <c r="H31" s="105">
        <v>1</v>
      </c>
      <c r="I31" s="107">
        <v>2</v>
      </c>
      <c r="J31" s="106">
        <v>1</v>
      </c>
      <c r="K31" s="106">
        <v>2</v>
      </c>
      <c r="L31" s="106">
        <v>2</v>
      </c>
      <c r="M31" s="106">
        <v>1</v>
      </c>
      <c r="N31" s="106">
        <v>1</v>
      </c>
      <c r="O31" s="105">
        <v>1</v>
      </c>
      <c r="P31" s="108" t="s">
        <v>70</v>
      </c>
      <c r="Q31" s="106">
        <v>1</v>
      </c>
      <c r="R31" s="106">
        <v>1</v>
      </c>
      <c r="S31" s="106">
        <v>1</v>
      </c>
      <c r="T31" s="106">
        <v>3</v>
      </c>
      <c r="U31" s="105">
        <v>1</v>
      </c>
      <c r="V31" s="104"/>
      <c r="W31" s="133" t="s">
        <v>620</v>
      </c>
      <c r="X31" s="106">
        <v>2</v>
      </c>
      <c r="Y31" s="106">
        <v>1</v>
      </c>
      <c r="Z31" s="106">
        <v>1</v>
      </c>
      <c r="AA31" s="106">
        <v>1</v>
      </c>
      <c r="AB31" s="105">
        <v>2</v>
      </c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10</v>
      </c>
      <c r="D36" s="44">
        <f t="shared" ref="D36:D42" si="0">C36/C$42</f>
        <v>0.38461538461538464</v>
      </c>
      <c r="E36" s="8"/>
      <c r="F36" s="91" t="s">
        <v>143</v>
      </c>
      <c r="G36" s="43">
        <f>COUNTIF(F4:F31,1)</f>
        <v>6</v>
      </c>
      <c r="H36" s="44">
        <f>G36/G38</f>
        <v>0.23076923076923078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26</v>
      </c>
      <c r="P36" s="44">
        <f>O36/O$40</f>
        <v>1</v>
      </c>
      <c r="Q36"/>
      <c r="R36" s="93">
        <v>1</v>
      </c>
      <c r="S36" s="43">
        <f>COUNTIF(I4:I31,1)</f>
        <v>14</v>
      </c>
      <c r="T36" s="44">
        <f>S36/26</f>
        <v>0.53846153846153844</v>
      </c>
      <c r="U36"/>
      <c r="V36" s="94" t="s">
        <v>160</v>
      </c>
      <c r="W36" s="57">
        <f>COUNTIF(J4:J31,1)</f>
        <v>13</v>
      </c>
      <c r="X36" s="58">
        <f>W36/W$39</f>
        <v>0.5</v>
      </c>
      <c r="Y36"/>
      <c r="Z36" s="95" t="s">
        <v>163</v>
      </c>
      <c r="AA36" s="42">
        <f>COUNTIF(K4:K31,1)</f>
        <v>7</v>
      </c>
      <c r="AB36" s="44">
        <f t="shared" ref="AB36:AB46" si="2">AA36/AA$46</f>
        <v>0.26923076923076922</v>
      </c>
      <c r="AC36"/>
      <c r="AD36" s="95" t="s">
        <v>799</v>
      </c>
      <c r="AE36" s="57">
        <f>COUNTIF(L4:L31,1)</f>
        <v>4</v>
      </c>
      <c r="AF36" s="58">
        <f>AE36/AA$46</f>
        <v>0.15384615384615385</v>
      </c>
      <c r="AG36"/>
      <c r="AH36" s="97" t="s">
        <v>143</v>
      </c>
      <c r="AI36" s="42">
        <f>COUNTIF(M4:M31,1)</f>
        <v>5</v>
      </c>
      <c r="AJ36" s="44">
        <f>AI36/AA$46</f>
        <v>0.19230769230769232</v>
      </c>
      <c r="AK36"/>
      <c r="AL36" s="95" t="s">
        <v>175</v>
      </c>
      <c r="AM36" s="42">
        <f>COUNTIF(N4:N31,1)</f>
        <v>4</v>
      </c>
      <c r="AN36" s="44">
        <f>AM36/AA$46</f>
        <v>0.15384615384615385</v>
      </c>
      <c r="AO36"/>
      <c r="AP36" s="95" t="s">
        <v>143</v>
      </c>
      <c r="AQ36" s="42">
        <f>COUNTIF(O4:O31,1)</f>
        <v>15</v>
      </c>
      <c r="AR36" s="44">
        <f>AQ36/AQ$39</f>
        <v>0.57692307692307687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0.11538461538461539</v>
      </c>
      <c r="E37" s="8"/>
      <c r="F37" s="91" t="s">
        <v>144</v>
      </c>
      <c r="G37" s="43">
        <f>COUNTIF(F4:F31,2)</f>
        <v>20</v>
      </c>
      <c r="H37" s="44">
        <f>G37/G38</f>
        <v>0.76923076923076927</v>
      </c>
      <c r="I37"/>
      <c r="J37" s="92" t="s">
        <v>148</v>
      </c>
      <c r="K37" s="45">
        <f>COUNTIF(G4:G31,2)</f>
        <v>1</v>
      </c>
      <c r="L37" s="44">
        <f t="shared" si="1"/>
        <v>3.8461538461538464E-2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7</v>
      </c>
      <c r="T37" s="44">
        <f t="shared" ref="T37:T40" si="3">S37/26</f>
        <v>0.26923076923076922</v>
      </c>
      <c r="U37"/>
      <c r="V37" s="95" t="s">
        <v>161</v>
      </c>
      <c r="W37" s="57">
        <f>COUNTIF(J4:J31,2)</f>
        <v>7</v>
      </c>
      <c r="X37" s="58">
        <f>W37/W$39</f>
        <v>0.26923076923076922</v>
      </c>
      <c r="Y37"/>
      <c r="Z37" s="90" t="s">
        <v>164</v>
      </c>
      <c r="AA37" s="42">
        <f>COUNTIF(K4:K31,2)</f>
        <v>6</v>
      </c>
      <c r="AB37" s="44">
        <f t="shared" si="2"/>
        <v>0.23076923076923078</v>
      </c>
      <c r="AC37"/>
      <c r="AD37" s="94" t="s">
        <v>800</v>
      </c>
      <c r="AE37" s="57">
        <f>COUNTIF(L4:L31,2)</f>
        <v>5</v>
      </c>
      <c r="AF37" s="58">
        <f>AE37/AA$46</f>
        <v>0.19230769230769232</v>
      </c>
      <c r="AG37"/>
      <c r="AH37" s="96" t="s">
        <v>173</v>
      </c>
      <c r="AI37" s="42">
        <f>COUNTIF(M4:M31,2)</f>
        <v>5</v>
      </c>
      <c r="AJ37" s="44">
        <f>AI37/AA$46</f>
        <v>0.19230769230769232</v>
      </c>
      <c r="AK37"/>
      <c r="AL37" s="90" t="s">
        <v>176</v>
      </c>
      <c r="AM37" s="42">
        <f>COUNTIF(N4:N31,2)</f>
        <v>17</v>
      </c>
      <c r="AN37" s="44">
        <f>AM37/AA$46</f>
        <v>0.65384615384615385</v>
      </c>
      <c r="AO37"/>
      <c r="AP37" s="90" t="s">
        <v>173</v>
      </c>
      <c r="AQ37" s="42">
        <f>COUNTIF(O4:O31,2)</f>
        <v>11</v>
      </c>
      <c r="AR37" s="44">
        <f>AQ37/AQ$39</f>
        <v>0.42307692307692307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1</v>
      </c>
      <c r="D38" s="44">
        <f t="shared" si="0"/>
        <v>3.8461538461538464E-2</v>
      </c>
      <c r="E38" s="8"/>
      <c r="F38" s="83"/>
      <c r="G38" s="85">
        <f>SUM(G36:G37)</f>
        <v>26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0.30769230769230771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7.6923076923076927E-2</v>
      </c>
      <c r="U38"/>
      <c r="V38" s="94" t="s">
        <v>162</v>
      </c>
      <c r="W38" s="57">
        <f>COUNTIF(J4:J31,3)</f>
        <v>6</v>
      </c>
      <c r="X38" s="58">
        <f>W38/W$39</f>
        <v>0.23076923076923078</v>
      </c>
      <c r="Y38"/>
      <c r="Z38" s="90" t="s">
        <v>165</v>
      </c>
      <c r="AA38" s="42">
        <f>COUNTIF(K4:K31,3)</f>
        <v>5</v>
      </c>
      <c r="AB38" s="44">
        <f t="shared" si="2"/>
        <v>0.19230769230769232</v>
      </c>
      <c r="AC38"/>
      <c r="AD38" s="94" t="s">
        <v>801</v>
      </c>
      <c r="AE38" s="57">
        <f>COUNTIF(L4:L31,3)</f>
        <v>3</v>
      </c>
      <c r="AF38" s="58">
        <f>AE38/AA$46</f>
        <v>0.11538461538461539</v>
      </c>
      <c r="AG38"/>
      <c r="AH38" s="96" t="s">
        <v>174</v>
      </c>
      <c r="AI38" s="42">
        <f>COUNTIF(M4:M31,3)</f>
        <v>16</v>
      </c>
      <c r="AJ38" s="44">
        <f>AI38/AA$46</f>
        <v>0.61538461538461542</v>
      </c>
      <c r="AK38"/>
      <c r="AL38" s="90" t="s">
        <v>177</v>
      </c>
      <c r="AM38" s="42">
        <f>COUNTIF(N4:N31,3)</f>
        <v>5</v>
      </c>
      <c r="AN38" s="44">
        <f>AM38/AA$46</f>
        <v>0.19230769230769232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7</v>
      </c>
      <c r="D39" s="44">
        <f t="shared" si="0"/>
        <v>0.26923076923076922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0</v>
      </c>
      <c r="P39" s="44">
        <f>O39/O$40</f>
        <v>0</v>
      </c>
      <c r="Q39"/>
      <c r="R39" s="93">
        <v>4</v>
      </c>
      <c r="S39" s="43">
        <f>COUNTIF(I4:I31,4)</f>
        <v>1</v>
      </c>
      <c r="T39" s="44">
        <f t="shared" si="3"/>
        <v>3.8461538461538464E-2</v>
      </c>
      <c r="U39"/>
      <c r="V39" s="77"/>
      <c r="W39" s="54">
        <f>SUM(W36:W38)</f>
        <v>26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7.6923076923076927E-2</v>
      </c>
      <c r="AC39"/>
      <c r="AD39" s="94" t="s">
        <v>802</v>
      </c>
      <c r="AE39" s="57">
        <f>COUNTIF(L4:L31,4)</f>
        <v>14</v>
      </c>
      <c r="AF39" s="58">
        <f>AE39/AA$46</f>
        <v>0.53846153846153844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26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4</v>
      </c>
      <c r="D40" s="44">
        <f t="shared" si="0"/>
        <v>0.15384615384615385</v>
      </c>
      <c r="E40" s="8"/>
      <c r="F40"/>
      <c r="G40"/>
      <c r="H40"/>
      <c r="I40"/>
      <c r="J40" s="92" t="s">
        <v>151</v>
      </c>
      <c r="K40" s="45">
        <f>COUNTIF(G4:G31,5)</f>
        <v>10</v>
      </c>
      <c r="L40" s="44">
        <f t="shared" si="1"/>
        <v>0.38461538461538464</v>
      </c>
      <c r="M40"/>
      <c r="N40" s="83"/>
      <c r="O40" s="85">
        <f>SUM(O36:O39,)</f>
        <v>26</v>
      </c>
      <c r="P40" s="87">
        <f>O40/O$40</f>
        <v>1</v>
      </c>
      <c r="Q40"/>
      <c r="R40" s="93">
        <v>5</v>
      </c>
      <c r="S40" s="43">
        <f>COUNTIF(I4:I31,5)</f>
        <v>2</v>
      </c>
      <c r="T40" s="44">
        <f t="shared" si="3"/>
        <v>7.6923076923076927E-2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0</v>
      </c>
      <c r="AB40" s="44">
        <f t="shared" si="2"/>
        <v>0</v>
      </c>
      <c r="AC40"/>
      <c r="AD40" s="77"/>
      <c r="AE40" s="54">
        <f>SUM(AE36:AE39)</f>
        <v>26</v>
      </c>
      <c r="AF40" s="76">
        <f>AE40/AA$46</f>
        <v>1</v>
      </c>
      <c r="AG40"/>
      <c r="AH40" s="82"/>
      <c r="AI40" s="83">
        <f>SUM(AI36:AI39)</f>
        <v>26</v>
      </c>
      <c r="AJ40" s="87">
        <f>AI40/AA$46</f>
        <v>1</v>
      </c>
      <c r="AK40"/>
      <c r="AL40" s="82"/>
      <c r="AM40" s="83">
        <f>SUM(AM36:AM39)</f>
        <v>26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3.8461538461538464E-2</v>
      </c>
      <c r="E41" s="8"/>
      <c r="F41"/>
      <c r="G41"/>
      <c r="H41"/>
      <c r="I41"/>
      <c r="J41" s="92" t="s">
        <v>149</v>
      </c>
      <c r="K41" s="45">
        <f>COUNTIF(G4:G31,6)</f>
        <v>5</v>
      </c>
      <c r="L41" s="44">
        <f t="shared" si="1"/>
        <v>0.19230769230769232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48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26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7.6923076923076927E-2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3.8461538461538464E-2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26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3.8461538461538464E-2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4</v>
      </c>
      <c r="AB45" s="44">
        <f t="shared" si="2"/>
        <v>0.15384615384615385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26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5</v>
      </c>
      <c r="D51" s="58">
        <f t="shared" ref="D51:D63" si="4">C51/C$63</f>
        <v>0.19230769230769232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3.8461538461538464E-2</v>
      </c>
      <c r="I51" s="61"/>
      <c r="J51" s="63" t="s">
        <v>397</v>
      </c>
      <c r="K51" s="45">
        <f>COUNTIFS(B4:B31,"girona",J4:J31,1)</f>
        <v>5</v>
      </c>
      <c r="L51" s="58">
        <f t="shared" ref="L51:L69" si="6">K51/K$69</f>
        <v>0.19230769230769232</v>
      </c>
      <c r="M51" s="61"/>
      <c r="N51" s="100" t="s">
        <v>199</v>
      </c>
      <c r="O51" s="59">
        <f>COUNTIFS(G4:G31,3,H4:H31,1)</f>
        <v>8</v>
      </c>
      <c r="P51" s="60">
        <f t="shared" ref="P51:P60" si="7">O51/O$60</f>
        <v>0.32</v>
      </c>
      <c r="Q51" s="61"/>
      <c r="R51" s="100" t="s">
        <v>208</v>
      </c>
      <c r="S51" s="59">
        <f>COUNTIFS(H4:H31,1,I4:I31,1)</f>
        <v>14</v>
      </c>
      <c r="T51" s="60">
        <f>S51/S$55</f>
        <v>0.53846153846153844</v>
      </c>
      <c r="U51" s="61"/>
      <c r="V51" s="61"/>
      <c r="W51" s="100" t="s">
        <v>213</v>
      </c>
      <c r="X51" s="59">
        <f>COUNTIFS(I4:I31,1,K4:K31,1)</f>
        <v>7</v>
      </c>
      <c r="Y51" s="60">
        <f t="shared" ref="Y51:Y66" si="8">X51/X$66</f>
        <v>0.26923076923076922</v>
      </c>
      <c r="Z51" s="61"/>
      <c r="AA51" s="100" t="s">
        <v>224</v>
      </c>
      <c r="AB51" s="59">
        <f>COUNTIFS(I4:I31,1,J4:J31,1)</f>
        <v>10</v>
      </c>
      <c r="AC51" s="60">
        <f t="shared" ref="AC51:AC57" si="9">AB51/AB$57</f>
        <v>0.38461538461538464</v>
      </c>
      <c r="AD51" s="61"/>
      <c r="AE51" s="100" t="s">
        <v>231</v>
      </c>
      <c r="AF51" s="59">
        <f>COUNTIFS(J4:J31,1,M4:M31,1)</f>
        <v>1</v>
      </c>
      <c r="AG51" s="60">
        <f>AF51/AF$60</f>
        <v>3.8461538461538464E-2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2</v>
      </c>
      <c r="AO51" s="60">
        <f t="shared" ref="AO51:AO75" si="11">AN51/AN$75</f>
        <v>0.1</v>
      </c>
      <c r="AP51" s="61"/>
      <c r="AQ51" s="100" t="s">
        <v>283</v>
      </c>
      <c r="AR51" s="59">
        <f>COUNTIFS(J4:J31,1,L4:L31,1)</f>
        <v>4</v>
      </c>
      <c r="AS51" s="60">
        <f t="shared" ref="AS51:AS56" si="12">AR51/AF$60</f>
        <v>0.15384615384615385</v>
      </c>
      <c r="AT51" s="61"/>
      <c r="AU51" s="100" t="s">
        <v>296</v>
      </c>
      <c r="AV51" s="59">
        <f>COUNTIFS(K4:K31,1,N4:N31,1)</f>
        <v>1</v>
      </c>
      <c r="AW51" s="60">
        <f t="shared" ref="AW51:AW70" si="13">AV51/AN$75</f>
        <v>0.05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7.6923076923076927E-2</v>
      </c>
      <c r="BB51" s="61"/>
      <c r="BC51" s="100" t="s">
        <v>325</v>
      </c>
      <c r="BD51" s="59">
        <f>COUNTIFS(J4:J31,1,O4:O31,1)</f>
        <v>13</v>
      </c>
      <c r="BE51" s="60">
        <f>BD51/BD57</f>
        <v>0.5</v>
      </c>
      <c r="BF51" s="61"/>
      <c r="BG51" s="63" t="s">
        <v>332</v>
      </c>
      <c r="BH51" s="54">
        <f>COUNTIFS(N4:N31,1,O14:O41,1)</f>
        <v>1</v>
      </c>
      <c r="BI51" s="66">
        <f>BH51/BH$57</f>
        <v>8.3333333333333329E-2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5</v>
      </c>
      <c r="D52" s="58">
        <f t="shared" si="4"/>
        <v>0.19230769230769232</v>
      </c>
      <c r="E52" s="64"/>
      <c r="F52" s="75" t="s">
        <v>385</v>
      </c>
      <c r="G52" s="45">
        <f>COUNTIFS(B4:B31,"girona",K4:K31,"&gt;1")</f>
        <v>9</v>
      </c>
      <c r="H52" s="58">
        <f t="shared" si="5"/>
        <v>0.34615384615384615</v>
      </c>
      <c r="I52" s="61"/>
      <c r="J52" s="63" t="s">
        <v>398</v>
      </c>
      <c r="K52" s="45">
        <f>COUNTIFS(B4:B31,"girona",J4:J31,2)</f>
        <v>4</v>
      </c>
      <c r="L52" s="58">
        <f t="shared" si="6"/>
        <v>0.15384615384615385</v>
      </c>
      <c r="M52" s="61"/>
      <c r="N52" s="100" t="s">
        <v>200</v>
      </c>
      <c r="O52" s="45">
        <f>COUNTIFS(G4:G31,5,H4:H31,1)</f>
        <v>10</v>
      </c>
      <c r="P52" s="60">
        <f t="shared" si="7"/>
        <v>0.4</v>
      </c>
      <c r="Q52" s="61"/>
      <c r="R52" s="100" t="s">
        <v>209</v>
      </c>
      <c r="S52" s="59">
        <f>COUNTIFS(H4:H31,1,I4:I31,"&gt;1")</f>
        <v>12</v>
      </c>
      <c r="T52" s="60">
        <f>S52/S$55</f>
        <v>0.46153846153846156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3</v>
      </c>
      <c r="AC52" s="60">
        <f t="shared" si="9"/>
        <v>0.11538461538461539</v>
      </c>
      <c r="AD52" s="61"/>
      <c r="AE52" s="100" t="s">
        <v>232</v>
      </c>
      <c r="AF52" s="45">
        <f>COUNTIFS(J4:J31,1,M4:M31,2)</f>
        <v>3</v>
      </c>
      <c r="AG52" s="60">
        <f>AF52/AF$60</f>
        <v>0.11538461538461539</v>
      </c>
      <c r="AH52" s="61"/>
      <c r="AI52" s="100" t="s">
        <v>238</v>
      </c>
      <c r="AJ52" s="45">
        <f>COUNTIFS(K4:K31,1,M4:M31,2)</f>
        <v>1</v>
      </c>
      <c r="AK52" s="60">
        <f t="shared" si="10"/>
        <v>3.8461538461538464E-2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1</v>
      </c>
      <c r="AS52" s="60">
        <f t="shared" si="12"/>
        <v>3.8461538461538464E-2</v>
      </c>
      <c r="AT52" s="61"/>
      <c r="AU52" s="100" t="s">
        <v>297</v>
      </c>
      <c r="AV52" s="45">
        <f>COUNTIFS(K4:K31,1,N4:N31,2)</f>
        <v>6</v>
      </c>
      <c r="AW52" s="60">
        <f t="shared" si="13"/>
        <v>0.3</v>
      </c>
      <c r="AX52" s="61"/>
      <c r="AY52" s="100" t="s">
        <v>316</v>
      </c>
      <c r="AZ52" s="45">
        <f>COUNTIFS(L4:L31,1,N4:N31,2)</f>
        <v>2</v>
      </c>
      <c r="BA52" s="60">
        <f t="shared" si="14"/>
        <v>7.6923076923076927E-2</v>
      </c>
      <c r="BB52" s="61"/>
      <c r="BC52" s="100" t="s">
        <v>326</v>
      </c>
      <c r="BD52" s="45">
        <f>COUNTIFS(J4:J31,1,O4:O31,2)</f>
        <v>0</v>
      </c>
      <c r="BE52" s="60">
        <f t="shared" ref="BE52:BE57" si="15">BD52/BD$57</f>
        <v>0</v>
      </c>
      <c r="BF52" s="61"/>
      <c r="BG52" s="63" t="s">
        <v>333</v>
      </c>
      <c r="BH52" s="65">
        <f>COUNTIFS(N4:N31,1,O14:O41,2)</f>
        <v>0</v>
      </c>
      <c r="BI52" s="66">
        <f t="shared" ref="BI52:BI57" si="16">BH52/BH$57</f>
        <v>0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7.6923076923076927E-2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1</v>
      </c>
      <c r="L53" s="58">
        <f t="shared" si="6"/>
        <v>3.8461538461538464E-2</v>
      </c>
      <c r="M53" s="61"/>
      <c r="N53" s="100" t="s">
        <v>201</v>
      </c>
      <c r="O53" s="45">
        <f>COUNTIFS(G4:G31,6,H4:H31,1)</f>
        <v>5</v>
      </c>
      <c r="P53" s="60">
        <f t="shared" si="7"/>
        <v>0.2</v>
      </c>
      <c r="Q53" s="61"/>
      <c r="R53" s="100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00" t="s">
        <v>215</v>
      </c>
      <c r="X53" s="45">
        <f>COUNTIFS(I4:I31,1,K4:K31,2)</f>
        <v>2</v>
      </c>
      <c r="Y53" s="60">
        <f t="shared" si="8"/>
        <v>7.6923076923076927E-2</v>
      </c>
      <c r="Z53" s="61"/>
      <c r="AA53" s="100" t="s">
        <v>226</v>
      </c>
      <c r="AB53" s="45">
        <f>COUNTIFS(I4:I31,1,J4:J31,2)</f>
        <v>2</v>
      </c>
      <c r="AC53" s="60">
        <f t="shared" si="9"/>
        <v>7.6923076923076927E-2</v>
      </c>
      <c r="AD53" s="61"/>
      <c r="AE53" s="100" t="s">
        <v>233</v>
      </c>
      <c r="AF53" s="45">
        <f>COUNTIFS(J4:J31,2,M4:M31,1)</f>
        <v>4</v>
      </c>
      <c r="AG53" s="60">
        <f>AF53/AF$60</f>
        <v>0.15384615384615385</v>
      </c>
      <c r="AH53" s="61"/>
      <c r="AI53" s="100" t="s">
        <v>239</v>
      </c>
      <c r="AJ53" s="45">
        <f>COUNTIFS(K4:K31,1,M4:M31,3)</f>
        <v>6</v>
      </c>
      <c r="AK53" s="60">
        <f t="shared" si="10"/>
        <v>0.23076923076923078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2</v>
      </c>
      <c r="BE53" s="60">
        <f t="shared" si="15"/>
        <v>7.6923076923076927E-2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3.8461538461538464E-2</v>
      </c>
      <c r="E54" s="64"/>
      <c r="F54" s="75" t="s">
        <v>387</v>
      </c>
      <c r="G54" s="45">
        <f>COUNTIFS(B4:B31,"salt",K4:K31,"&gt;1")</f>
        <v>3</v>
      </c>
      <c r="H54" s="58">
        <f t="shared" si="5"/>
        <v>0.11538461538461539</v>
      </c>
      <c r="I54" s="61"/>
      <c r="J54" s="63" t="s">
        <v>399</v>
      </c>
      <c r="K54" s="45">
        <f>COUNTIFS(B4:B31,"salt",J4:J31,1)</f>
        <v>1</v>
      </c>
      <c r="L54" s="58">
        <f t="shared" si="6"/>
        <v>3.8461538461538464E-2</v>
      </c>
      <c r="M54" s="61"/>
      <c r="N54" s="100" t="s">
        <v>202</v>
      </c>
      <c r="O54" s="45">
        <f>COUNTIFS(G4:G31,7,H4:H31,1)</f>
        <v>2</v>
      </c>
      <c r="P54" s="60">
        <f t="shared" si="7"/>
        <v>0.08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4</v>
      </c>
      <c r="Y54" s="60">
        <f t="shared" si="8"/>
        <v>0.15384615384615385</v>
      </c>
      <c r="Z54" s="61"/>
      <c r="AA54" s="100" t="s">
        <v>227</v>
      </c>
      <c r="AB54" s="45">
        <f>COUNTIFS(I4:I31,"&gt;1",J4:J31,2)</f>
        <v>5</v>
      </c>
      <c r="AC54" s="60">
        <f t="shared" si="9"/>
        <v>0.19230769230769232</v>
      </c>
      <c r="AD54" s="61"/>
      <c r="AE54" s="100" t="s">
        <v>234</v>
      </c>
      <c r="AF54" s="45">
        <f>COUNTIFS(J4:J31,2,M4:M31,2)</f>
        <v>1</v>
      </c>
      <c r="AG54" s="60">
        <f>AF54/AF$60</f>
        <v>3.8461538461538464E-2</v>
      </c>
      <c r="AH54" s="61"/>
      <c r="AI54" s="100" t="s">
        <v>240</v>
      </c>
      <c r="AJ54" s="45">
        <f>COUNTIFS(K4:K31,2,M4:M31,1)</f>
        <v>3</v>
      </c>
      <c r="AK54" s="60">
        <f t="shared" si="10"/>
        <v>0.11538461538461539</v>
      </c>
      <c r="AL54" s="61"/>
      <c r="AM54" s="100" t="s">
        <v>276</v>
      </c>
      <c r="AN54" s="45">
        <f>COUNTIFS(K4:K31,1,L4:L31,4)</f>
        <v>5</v>
      </c>
      <c r="AO54" s="60">
        <f t="shared" si="11"/>
        <v>0.25</v>
      </c>
      <c r="AP54" s="61"/>
      <c r="AQ54" s="100" t="s">
        <v>286</v>
      </c>
      <c r="AR54" s="45">
        <f>COUNTIFS(J4:J31,1,L4:L31,4)</f>
        <v>8</v>
      </c>
      <c r="AS54" s="60">
        <f t="shared" si="12"/>
        <v>0.30769230769230771</v>
      </c>
      <c r="AT54" s="61"/>
      <c r="AU54" s="100" t="s">
        <v>299</v>
      </c>
      <c r="AV54" s="45">
        <f>COUNTIFS(K4:K31,2,N4:N31,1)</f>
        <v>2</v>
      </c>
      <c r="AW54" s="60">
        <f t="shared" si="13"/>
        <v>0.1</v>
      </c>
      <c r="AX54" s="61"/>
      <c r="AY54" s="100" t="s">
        <v>317</v>
      </c>
      <c r="AZ54" s="45">
        <f>COUNTIFS(L4:L31,2,N4:N31,1)</f>
        <v>2</v>
      </c>
      <c r="BA54" s="60">
        <f t="shared" si="14"/>
        <v>7.6923076923076927E-2</v>
      </c>
      <c r="BB54" s="61"/>
      <c r="BC54" s="100" t="s">
        <v>328</v>
      </c>
      <c r="BD54" s="59">
        <f>COUNTIFS(J4:J31,2,O4:O31,2)</f>
        <v>5</v>
      </c>
      <c r="BE54" s="60">
        <f t="shared" si="15"/>
        <v>0.19230769230769232</v>
      </c>
      <c r="BF54" s="61"/>
      <c r="BG54" s="63" t="s">
        <v>335</v>
      </c>
      <c r="BH54" s="54">
        <f>COUNTIFS(N4:N31,2,O14:O41,1)</f>
        <v>4</v>
      </c>
      <c r="BI54" s="66">
        <f t="shared" si="16"/>
        <v>0.33333333333333331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3.8461538461538464E-2</v>
      </c>
      <c r="E55" s="64"/>
      <c r="F55" s="75" t="s">
        <v>388</v>
      </c>
      <c r="G55" s="45">
        <f>COUNTIFS(B4:B31,"figueres",K4:K31,1)</f>
        <v>1</v>
      </c>
      <c r="H55" s="58">
        <f t="shared" si="5"/>
        <v>3.8461538461538464E-2</v>
      </c>
      <c r="I55" s="61"/>
      <c r="J55" s="63" t="s">
        <v>400</v>
      </c>
      <c r="K55" s="45">
        <f>COUNTIFS(B4:B31,"salt",J4:J31,2)</f>
        <v>1</v>
      </c>
      <c r="L55" s="58">
        <f t="shared" si="6"/>
        <v>3.8461538461538464E-2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3</v>
      </c>
      <c r="Y55" s="60">
        <f t="shared" si="8"/>
        <v>0.11538461538461539</v>
      </c>
      <c r="Z55" s="61"/>
      <c r="AA55" s="100" t="s">
        <v>228</v>
      </c>
      <c r="AB55" s="45">
        <f>COUNTIFS(I4:I31,1,J4:J31,3)</f>
        <v>2</v>
      </c>
      <c r="AC55" s="60">
        <f t="shared" si="9"/>
        <v>7.6923076923076927E-2</v>
      </c>
      <c r="AD55" s="61"/>
      <c r="AE55" s="100" t="s">
        <v>237</v>
      </c>
      <c r="AF55" s="45">
        <f>COUNTIFS(J4:J31,1,M4:M31,3)</f>
        <v>9</v>
      </c>
      <c r="AG55" s="60">
        <f t="shared" ref="AG55:AG60" si="17">AF55/AF$60</f>
        <v>0.34615384615384615</v>
      </c>
      <c r="AH55" s="61"/>
      <c r="AI55" s="100" t="s">
        <v>241</v>
      </c>
      <c r="AJ55" s="45">
        <f>COUNTIFS(K4:K31,2,M4:M31,2)</f>
        <v>1</v>
      </c>
      <c r="AK55" s="60">
        <f t="shared" si="10"/>
        <v>3.8461538461538464E-2</v>
      </c>
      <c r="AL55" s="61"/>
      <c r="AM55" s="100" t="s">
        <v>257</v>
      </c>
      <c r="AN55" s="45">
        <f>COUNTIFS(K4:K31,2,L4:L31,1)</f>
        <v>1</v>
      </c>
      <c r="AO55" s="60">
        <f t="shared" si="11"/>
        <v>0.05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3</v>
      </c>
      <c r="AW55" s="60">
        <f t="shared" si="13"/>
        <v>0.15</v>
      </c>
      <c r="AX55" s="61"/>
      <c r="AY55" s="100" t="s">
        <v>319</v>
      </c>
      <c r="AZ55" s="45">
        <f>COUNTIFS(L4:L31,2,N4:N31,2)</f>
        <v>1</v>
      </c>
      <c r="BA55" s="60">
        <f t="shared" si="14"/>
        <v>3.8461538461538464E-2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7</v>
      </c>
      <c r="BI55" s="66">
        <f t="shared" si="16"/>
        <v>0.58333333333333337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0</v>
      </c>
      <c r="H56" s="58">
        <f t="shared" si="5"/>
        <v>0</v>
      </c>
      <c r="I56" s="61"/>
      <c r="J56" s="63" t="s">
        <v>387</v>
      </c>
      <c r="K56" s="45">
        <f>COUNTIFS(B4:B31,"salt",J4:J31,3)</f>
        <v>1</v>
      </c>
      <c r="L56" s="58">
        <f t="shared" si="6"/>
        <v>3.8461538461538464E-2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2</v>
      </c>
      <c r="Y56" s="60">
        <f t="shared" si="8"/>
        <v>7.6923076923076927E-2</v>
      </c>
      <c r="Z56" s="61"/>
      <c r="AA56" s="100" t="s">
        <v>229</v>
      </c>
      <c r="AB56" s="45">
        <f>COUNTIFS(I4:I31,"&gt;1",J4:J31,3)</f>
        <v>4</v>
      </c>
      <c r="AC56" s="60">
        <f t="shared" si="9"/>
        <v>0.15384615384615385</v>
      </c>
      <c r="AD56" s="61"/>
      <c r="AE56" s="100" t="s">
        <v>251</v>
      </c>
      <c r="AF56" s="59">
        <f>COUNTIFS(J4:J31,2,M4:M31,3)</f>
        <v>2</v>
      </c>
      <c r="AG56" s="60">
        <f t="shared" si="17"/>
        <v>7.6923076923076927E-2</v>
      </c>
      <c r="AH56" s="61"/>
      <c r="AI56" s="100" t="s">
        <v>242</v>
      </c>
      <c r="AJ56" s="45">
        <f>COUNTIFS(K4:K31,2,M4:M31,3)</f>
        <v>2</v>
      </c>
      <c r="AK56" s="60">
        <f t="shared" si="10"/>
        <v>7.6923076923076927E-2</v>
      </c>
      <c r="AL56" s="61"/>
      <c r="AM56" s="100" t="s">
        <v>256</v>
      </c>
      <c r="AN56" s="45">
        <f>COUNTIFS(K4:K31,2,L4:L31,2)</f>
        <v>2</v>
      </c>
      <c r="AO56" s="60">
        <f t="shared" si="11"/>
        <v>0.1</v>
      </c>
      <c r="AP56" s="61"/>
      <c r="AQ56" s="100" t="s">
        <v>288</v>
      </c>
      <c r="AR56" s="59">
        <f>COUNTIFS(J4:J31,2,L4:L31,2)</f>
        <v>3</v>
      </c>
      <c r="AS56" s="60">
        <f t="shared" si="12"/>
        <v>0.11538461538461539</v>
      </c>
      <c r="AT56" s="61"/>
      <c r="AU56" s="100" t="s">
        <v>301</v>
      </c>
      <c r="AV56" s="45">
        <f>COUNTIFS(K4:K31,2,N4:N31,3)</f>
        <v>1</v>
      </c>
      <c r="AW56" s="60">
        <f t="shared" si="13"/>
        <v>0.05</v>
      </c>
      <c r="AX56" s="61"/>
      <c r="AY56" s="100" t="s">
        <v>320</v>
      </c>
      <c r="AZ56" s="45">
        <f>COUNTIFS(L4:L31,2,N4:N31,3)</f>
        <v>2</v>
      </c>
      <c r="BA56" s="60">
        <f t="shared" si="14"/>
        <v>7.6923076923076927E-2</v>
      </c>
      <c r="BB56" s="61"/>
      <c r="BC56" s="100" t="s">
        <v>330</v>
      </c>
      <c r="BD56" s="45">
        <f>COUNTIFS(J4:J31,3,O4:O31,2)</f>
        <v>6</v>
      </c>
      <c r="BE56" s="60">
        <f t="shared" si="15"/>
        <v>0.23076923076923078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6</v>
      </c>
      <c r="D57" s="58">
        <f t="shared" si="4"/>
        <v>0.23076923076923078</v>
      </c>
      <c r="E57" s="64"/>
      <c r="F57" s="75" t="s">
        <v>390</v>
      </c>
      <c r="G57" s="45">
        <f>COUNTIFS(B4:B31,"olot",K4:K31,1)</f>
        <v>5</v>
      </c>
      <c r="H57" s="58">
        <f t="shared" si="5"/>
        <v>0.19230769230769232</v>
      </c>
      <c r="I57" s="61"/>
      <c r="J57" s="63" t="s">
        <v>401</v>
      </c>
      <c r="K57" s="45">
        <f>COUNTIFS(B4:B31,"figueres",J4:J31,1)</f>
        <v>1</v>
      </c>
      <c r="L57" s="58">
        <f t="shared" si="6"/>
        <v>3.8461538461538464E-2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26</v>
      </c>
      <c r="AC57" s="60">
        <f t="shared" si="9"/>
        <v>1</v>
      </c>
      <c r="AD57" s="61"/>
      <c r="AE57" s="100" t="s">
        <v>435</v>
      </c>
      <c r="AF57" s="59">
        <f>COUNTIFS(J4:J31,3,M4:M31,1)</f>
        <v>0</v>
      </c>
      <c r="AG57" s="60">
        <f t="shared" si="17"/>
        <v>0</v>
      </c>
      <c r="AH57" s="61"/>
      <c r="AI57" s="100" t="s">
        <v>243</v>
      </c>
      <c r="AJ57" s="45">
        <f>COUNTIFS(K4:K31,3,M4:M31,1)</f>
        <v>0</v>
      </c>
      <c r="AK57" s="60">
        <f t="shared" si="10"/>
        <v>0</v>
      </c>
      <c r="AL57" s="61"/>
      <c r="AM57" s="100" t="s">
        <v>258</v>
      </c>
      <c r="AN57" s="45">
        <f>COUNTIFS(K4:K31,2,L4:L31,3)</f>
        <v>1</v>
      </c>
      <c r="AO57" s="60">
        <f t="shared" si="11"/>
        <v>0.05</v>
      </c>
      <c r="AP57" s="61"/>
      <c r="AQ57" s="100" t="s">
        <v>289</v>
      </c>
      <c r="AR57" s="59">
        <f>COUNTIFS(J4:J31,2,L4:L31,3)</f>
        <v>2</v>
      </c>
      <c r="AS57" s="60">
        <f>AR57/AR$63</f>
        <v>7.6923076923076927E-2</v>
      </c>
      <c r="AT57" s="61"/>
      <c r="AU57" s="100" t="s">
        <v>302</v>
      </c>
      <c r="AV57" s="45">
        <f>COUNTIFS(K4:K31,3,N4:N31,1)</f>
        <v>1</v>
      </c>
      <c r="AW57" s="60">
        <f t="shared" si="13"/>
        <v>0.05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26</v>
      </c>
      <c r="BE57" s="60">
        <f t="shared" si="15"/>
        <v>1</v>
      </c>
      <c r="BF57" s="61"/>
      <c r="BG57" s="98"/>
      <c r="BH57" s="65">
        <f>SUM(BH51:BH56)</f>
        <v>12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3.8461538461538464E-2</v>
      </c>
      <c r="E58" s="64"/>
      <c r="F58" s="75" t="s">
        <v>391</v>
      </c>
      <c r="G58" s="45">
        <f>COUNTIFS(B4:B31,"olot",K4:K31,"&gt;1")</f>
        <v>2</v>
      </c>
      <c r="H58" s="58">
        <f t="shared" si="5"/>
        <v>7.6923076923076927E-2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2</v>
      </c>
      <c r="Y58" s="60">
        <f t="shared" si="8"/>
        <v>7.6923076923076927E-2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1</v>
      </c>
      <c r="AG58" s="60">
        <f t="shared" si="17"/>
        <v>3.8461538461538464E-2</v>
      </c>
      <c r="AH58" s="61"/>
      <c r="AI58" s="100" t="s">
        <v>244</v>
      </c>
      <c r="AJ58" s="45">
        <f>COUNTIFS(K4:K31,3,M4:M31,2)</f>
        <v>2</v>
      </c>
      <c r="AK58" s="60">
        <f t="shared" si="10"/>
        <v>7.6923076923076927E-2</v>
      </c>
      <c r="AL58" s="61"/>
      <c r="AM58" s="100" t="s">
        <v>277</v>
      </c>
      <c r="AN58" s="45">
        <f>COUNTIFS(K4:K31,2,L4:L31,4)</f>
        <v>2</v>
      </c>
      <c r="AO58" s="60">
        <f t="shared" si="11"/>
        <v>0.1</v>
      </c>
      <c r="AP58" s="61"/>
      <c r="AQ58" s="100" t="s">
        <v>290</v>
      </c>
      <c r="AR58" s="45">
        <f>COUNTIFS(J4:J31,2,L4:L31,4)</f>
        <v>2</v>
      </c>
      <c r="AS58" s="60">
        <f t="shared" ref="AS58:AS63" si="18">AR58/AR$63</f>
        <v>7.6923076923076927E-2</v>
      </c>
      <c r="AT58" s="61"/>
      <c r="AU58" s="100" t="s">
        <v>304</v>
      </c>
      <c r="AV58" s="45">
        <f>COUNTIFS(K4:K31,3,N4:N31,2)</f>
        <v>3</v>
      </c>
      <c r="AW58" s="60">
        <f t="shared" si="13"/>
        <v>0.15</v>
      </c>
      <c r="AX58" s="61"/>
      <c r="AY58" s="100" t="s">
        <v>321</v>
      </c>
      <c r="AZ58" s="45">
        <f>COUNTIFS(L4:L31,3,N4:N31,2)</f>
        <v>1</v>
      </c>
      <c r="BA58" s="60">
        <f t="shared" si="14"/>
        <v>3.8461538461538464E-2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5</v>
      </c>
      <c r="AG59" s="60">
        <f t="shared" si="17"/>
        <v>0.19230769230769232</v>
      </c>
      <c r="AH59" s="61"/>
      <c r="AI59" s="100" t="s">
        <v>245</v>
      </c>
      <c r="AJ59" s="59">
        <f>COUNTIFS(K4:K31,3,M4:M31,3)</f>
        <v>3</v>
      </c>
      <c r="AK59" s="60">
        <f t="shared" si="10"/>
        <v>0.11538461538461539</v>
      </c>
      <c r="AL59" s="61"/>
      <c r="AM59" s="100" t="s">
        <v>259</v>
      </c>
      <c r="AN59" s="45">
        <f>COUNTIFS(K4:K31,3,L4:L31,1)</f>
        <v>1</v>
      </c>
      <c r="AO59" s="60">
        <f t="shared" si="11"/>
        <v>0.05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2</v>
      </c>
      <c r="BA59" s="60">
        <f t="shared" si="14"/>
        <v>7.6923076923076927E-2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4</v>
      </c>
      <c r="D60" s="58">
        <f t="shared" si="4"/>
        <v>0.15384615384615385</v>
      </c>
      <c r="E60" s="64"/>
      <c r="F60" s="75" t="s">
        <v>393</v>
      </c>
      <c r="G60" s="45">
        <f>COUNTIFS(B4:B31,"blanes",K4:K31,"&gt;1")</f>
        <v>4</v>
      </c>
      <c r="H60" s="58">
        <f t="shared" si="5"/>
        <v>0.15384615384615385</v>
      </c>
      <c r="I60" s="61"/>
      <c r="J60" s="63" t="s">
        <v>403</v>
      </c>
      <c r="K60" s="45">
        <f>COUNTIFS(B4:B31,"olot",J4:J31,1)</f>
        <v>5</v>
      </c>
      <c r="L60" s="58">
        <f t="shared" si="6"/>
        <v>0.19230769230769232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26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0</v>
      </c>
      <c r="AO60" s="60">
        <f t="shared" si="11"/>
        <v>0</v>
      </c>
      <c r="AP60" s="61"/>
      <c r="AQ60" s="100" t="s">
        <v>292</v>
      </c>
      <c r="AR60" s="45">
        <f>COUNTIFS(J4:J31,3,L4:L31,2)</f>
        <v>1</v>
      </c>
      <c r="AS60" s="60">
        <f t="shared" si="18"/>
        <v>3.8461538461538464E-2</v>
      </c>
      <c r="AT60" s="61"/>
      <c r="AU60" s="100" t="s">
        <v>305</v>
      </c>
      <c r="AV60" s="45">
        <f>COUNTIFS(K4:K31,3,N4:N31,3)</f>
        <v>1</v>
      </c>
      <c r="AW60" s="60">
        <f t="shared" si="13"/>
        <v>0.05</v>
      </c>
      <c r="AX60" s="61"/>
      <c r="AY60" s="100" t="s">
        <v>439</v>
      </c>
      <c r="AZ60" s="45">
        <f>COUNTIFS(L4:L31,4,N4:N31,1)</f>
        <v>0</v>
      </c>
      <c r="BA60" s="60">
        <f t="shared" si="14"/>
        <v>0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3.8461538461538464E-2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1</v>
      </c>
      <c r="AO61" s="60">
        <f t="shared" si="11"/>
        <v>0.05</v>
      </c>
      <c r="AP61" s="61"/>
      <c r="AQ61" s="100" t="s">
        <v>293</v>
      </c>
      <c r="AR61" s="45">
        <f>COUNTIFS(J4:J31,3,L4:L31,3)</f>
        <v>1</v>
      </c>
      <c r="AS61" s="60">
        <f t="shared" si="18"/>
        <v>3.8461538461538464E-2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13</v>
      </c>
      <c r="BA61" s="60">
        <f t="shared" si="14"/>
        <v>0.5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3.8461538461538464E-2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3.8461538461538464E-2</v>
      </c>
      <c r="I62" s="61"/>
      <c r="J62" s="63" t="s">
        <v>391</v>
      </c>
      <c r="K62" s="45">
        <f>COUNTIFS(B4:B31,"olot",J4:J31,3)</f>
        <v>2</v>
      </c>
      <c r="L62" s="58">
        <f t="shared" si="6"/>
        <v>7.6923076923076927E-2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1</v>
      </c>
      <c r="AK62" s="60">
        <f t="shared" si="10"/>
        <v>3.8461538461538464E-2</v>
      </c>
      <c r="AL62" s="61"/>
      <c r="AM62" s="100" t="s">
        <v>278</v>
      </c>
      <c r="AN62" s="59">
        <f>COUNTIFS(K4:K31,3,L4:L31,4)</f>
        <v>3</v>
      </c>
      <c r="AO62" s="60">
        <f t="shared" si="11"/>
        <v>0.15</v>
      </c>
      <c r="AP62" s="61"/>
      <c r="AQ62" s="100" t="s">
        <v>294</v>
      </c>
      <c r="AR62" s="45">
        <f>COUNTIFS(J4:J31,3,L4:L31,4)</f>
        <v>4</v>
      </c>
      <c r="AS62" s="60">
        <f t="shared" si="18"/>
        <v>0.15384615384615385</v>
      </c>
      <c r="AT62" s="61"/>
      <c r="AU62" s="100" t="s">
        <v>307</v>
      </c>
      <c r="AV62" s="59">
        <f>COUNTIFS(K4:K31,5,N4:N31,2)</f>
        <v>0</v>
      </c>
      <c r="AW62" s="60">
        <f t="shared" si="13"/>
        <v>0</v>
      </c>
      <c r="AX62" s="61"/>
      <c r="AY62" s="100" t="s">
        <v>440</v>
      </c>
      <c r="AZ62" s="45">
        <f>COUNTIFS(L4:L31,4,N4:N31,3)</f>
        <v>1</v>
      </c>
      <c r="BA62" s="60">
        <f t="shared" si="14"/>
        <v>3.8461538461538464E-2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26</v>
      </c>
      <c r="D63" s="58">
        <f t="shared" si="4"/>
        <v>1</v>
      </c>
      <c r="E63" s="64"/>
      <c r="F63" s="61"/>
      <c r="G63" s="45">
        <f>SUM(G51:G62)</f>
        <v>26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3.8461538461538464E-2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1</v>
      </c>
      <c r="Y63" s="60">
        <f t="shared" si="8"/>
        <v>3.8461538461538464E-2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26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26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2</v>
      </c>
      <c r="L64" s="58">
        <f t="shared" si="6"/>
        <v>7.6923076923076927E-2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1</v>
      </c>
      <c r="AK64" s="60">
        <f t="shared" si="10"/>
        <v>3.8461538461538464E-2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3.8461538461538464E-2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4</v>
      </c>
      <c r="Y65" s="60">
        <f t="shared" si="8"/>
        <v>0.15384615384615385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26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6</v>
      </c>
      <c r="AK66" s="60">
        <f t="shared" si="10"/>
        <v>0.23076923076923078</v>
      </c>
      <c r="AL66" s="61"/>
      <c r="AM66" s="100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1</v>
      </c>
      <c r="AW66" s="60">
        <f t="shared" si="13"/>
        <v>0.05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26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3.8461538461538464E-2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1</v>
      </c>
      <c r="AW68" s="60">
        <f t="shared" si="13"/>
        <v>0.05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26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1</v>
      </c>
      <c r="AO70" s="60">
        <f t="shared" si="11"/>
        <v>0.05</v>
      </c>
      <c r="AP70" s="61"/>
      <c r="AQ70" s="61"/>
      <c r="AR70" s="61"/>
      <c r="AS70" s="61"/>
      <c r="AT70" s="61"/>
      <c r="AU70" s="98"/>
      <c r="AV70" s="45">
        <f>SUM(AV51:AV69)</f>
        <v>20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1</v>
      </c>
      <c r="AO73" s="60">
        <f t="shared" si="11"/>
        <v>0.05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20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16</v>
      </c>
      <c r="D83" s="58">
        <f t="shared" ref="D83:D89" si="19">C83/C$89</f>
        <v>0.61538461538461542</v>
      </c>
      <c r="E83" s="64"/>
      <c r="F83" s="55" t="s">
        <v>186</v>
      </c>
      <c r="G83" s="57">
        <f>COUNTIF(R4:R31,1)</f>
        <v>24</v>
      </c>
      <c r="H83" s="58">
        <f>G83/C$89</f>
        <v>0.92307692307692313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0.56000000000000005</v>
      </c>
      <c r="M83" s="61"/>
      <c r="N83" s="55" t="s">
        <v>357</v>
      </c>
      <c r="O83" s="57">
        <f>COUNTIFS(Q4:Q31,1,U4:U31,1)</f>
        <v>5</v>
      </c>
      <c r="P83" s="58">
        <f t="shared" ref="P83:P95" si="21">O83/O$95</f>
        <v>0.19230769230769232</v>
      </c>
      <c r="Q83" s="61"/>
      <c r="R83" s="55" t="s">
        <v>411</v>
      </c>
      <c r="S83" s="57">
        <f>COUNTIFS(Q4:Q31,1,T4:T31,1)</f>
        <v>9</v>
      </c>
      <c r="T83" s="58">
        <f t="shared" ref="T83:T95" si="22">S83/S$95</f>
        <v>0.34615384615384615</v>
      </c>
      <c r="U83" s="61"/>
      <c r="V83" s="47" t="s">
        <v>181</v>
      </c>
      <c r="W83" s="57">
        <f>COUNTIF(X4:X31,1)</f>
        <v>6</v>
      </c>
      <c r="X83" s="58">
        <f t="shared" ref="X83:X89" si="23">W83/W$89</f>
        <v>0.5</v>
      </c>
      <c r="Y83" s="61"/>
      <c r="Z83" s="55" t="s">
        <v>186</v>
      </c>
      <c r="AA83" s="57">
        <f>COUNTIF(Y4:Y31,1)</f>
        <v>11</v>
      </c>
      <c r="AB83" s="58">
        <f>AA83/W$89</f>
        <v>0.91666666666666663</v>
      </c>
      <c r="AC83" s="61"/>
      <c r="AD83" s="61"/>
      <c r="AE83" s="55" t="s">
        <v>339</v>
      </c>
      <c r="AF83" s="57">
        <f>COUNTIFS(X4:X31,1,Y4:Y31,1)</f>
        <v>6</v>
      </c>
      <c r="AG83" s="58">
        <f t="shared" ref="AG83:AG101" si="24">AF83/AF$101</f>
        <v>0.54545454545454541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8.3333333333333329E-2</v>
      </c>
      <c r="AL83" s="61"/>
      <c r="AM83" s="55" t="s">
        <v>411</v>
      </c>
      <c r="AN83" s="57">
        <f>COUNTIFS(X4:X31,1,AA4:AA31,1)</f>
        <v>4</v>
      </c>
      <c r="AO83" s="58">
        <f t="shared" ref="AO83:AO95" si="26">AN83/AN$95</f>
        <v>0.33333333333333331</v>
      </c>
      <c r="AP83" s="61"/>
      <c r="AQ83" s="61"/>
      <c r="AR83" s="55" t="s">
        <v>181</v>
      </c>
      <c r="AS83" s="57">
        <f>COUNTIF(AE4:AE31,1)</f>
        <v>3</v>
      </c>
      <c r="AT83" s="58">
        <f t="shared" ref="AT83:AT89" si="27">AS83/AS$89</f>
        <v>0.75</v>
      </c>
      <c r="AU83" s="61"/>
      <c r="AV83" s="47" t="s">
        <v>186</v>
      </c>
      <c r="AW83" s="57">
        <f>COUNTIF(AF4:AF31,1)</f>
        <v>4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3</v>
      </c>
      <c r="BC83" s="58">
        <f t="shared" ref="BC83:BC101" si="28">BB83/BB$101</f>
        <v>0.75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2</v>
      </c>
      <c r="BK83" s="58">
        <f t="shared" ref="BK83:BK95" si="30">BJ83/BJ$95</f>
        <v>0.5</v>
      </c>
      <c r="BL83" s="61"/>
      <c r="BM83" s="61"/>
      <c r="BN83" s="47" t="s">
        <v>181</v>
      </c>
      <c r="BO83" s="57">
        <f>COUNTIF(AL4:AL31,1)</f>
        <v>1</v>
      </c>
      <c r="BP83" s="58">
        <f t="shared" ref="BP83:BP89" si="31">BO83/BO$89</f>
        <v>0.5</v>
      </c>
      <c r="BQ83" s="61"/>
      <c r="BR83" s="47" t="s">
        <v>186</v>
      </c>
      <c r="BS83" s="57">
        <f>COUNTIF(AM4:AM31,1)</f>
        <v>2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1</v>
      </c>
      <c r="BY83" s="58">
        <f t="shared" ref="BY83:BY101" si="32">BX83/BX$101</f>
        <v>0.5</v>
      </c>
      <c r="BZ83" s="61"/>
      <c r="CA83" s="55" t="s">
        <v>357</v>
      </c>
      <c r="CB83" s="57">
        <f>COUNTIFS(AL4:AL31,1,AP4:AP31,1)</f>
        <v>1</v>
      </c>
      <c r="CC83" s="58">
        <f t="shared" ref="CC83:CC95" si="33">CB83/CB$95</f>
        <v>0.5</v>
      </c>
      <c r="CD83" s="61"/>
      <c r="CE83" s="55" t="s">
        <v>411</v>
      </c>
      <c r="CF83" s="57">
        <f>COUNTIFS(AL4:AL31,1,AO4:AO31,1)</f>
        <v>1</v>
      </c>
      <c r="CG83" s="58">
        <f t="shared" ref="CG83:CG95" si="34">CF83/CF$95</f>
        <v>0.5</v>
      </c>
      <c r="CH83" s="61"/>
      <c r="CI83" s="61"/>
      <c r="CJ83" s="55" t="s">
        <v>181</v>
      </c>
      <c r="CK83" s="57">
        <f>COUNTIF(AS4:AS31,1)</f>
        <v>0</v>
      </c>
      <c r="CL83" s="58">
        <f t="shared" ref="CL83:CL89" si="35">CK83/CK$89</f>
        <v>0</v>
      </c>
      <c r="CM83" s="61"/>
      <c r="CN83" s="55" t="s">
        <v>186</v>
      </c>
      <c r="CO83" s="57">
        <f>COUNTIF(AT4:AT31,1)</f>
        <v>2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1</v>
      </c>
      <c r="CU83" s="58">
        <f t="shared" ref="CU83:CU101" si="36">CT83/CT$101</f>
        <v>0.5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1</v>
      </c>
      <c r="DC83" s="58">
        <f t="shared" ref="DC83:DC95" si="38">DB83/DB$95</f>
        <v>0.5</v>
      </c>
    </row>
    <row r="84" spans="1:107" ht="68.099999999999994" customHeight="1" x14ac:dyDescent="0.2">
      <c r="A84" s="103"/>
      <c r="B84" s="46" t="s">
        <v>182</v>
      </c>
      <c r="C84" s="57">
        <f>COUNTIF(Q4:Q31,2)</f>
        <v>6</v>
      </c>
      <c r="D84" s="58">
        <f t="shared" si="19"/>
        <v>0.23076923076923078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11</v>
      </c>
      <c r="P84" s="58">
        <f t="shared" si="21"/>
        <v>0.42307692307692307</v>
      </c>
      <c r="Q84" s="61"/>
      <c r="R84" s="55" t="s">
        <v>412</v>
      </c>
      <c r="S84" s="57">
        <f>COUNTIFS(Q4:Q31,1,T4:T31,"&gt;1")</f>
        <v>7</v>
      </c>
      <c r="T84" s="58">
        <f t="shared" si="22"/>
        <v>0.26923076923076922</v>
      </c>
      <c r="U84" s="61"/>
      <c r="V84" s="46" t="s">
        <v>182</v>
      </c>
      <c r="W84" s="57">
        <f>COUNTIF(X4:X31,2)</f>
        <v>5</v>
      </c>
      <c r="X84" s="58">
        <f t="shared" si="23"/>
        <v>0.41666666666666669</v>
      </c>
      <c r="Y84" s="61"/>
      <c r="Z84" s="46" t="s">
        <v>187</v>
      </c>
      <c r="AA84" s="57">
        <f>COUNTIF(Y4:Y31,2)</f>
        <v>1</v>
      </c>
      <c r="AB84" s="58">
        <f>AA84/W$89</f>
        <v>8.3333333333333329E-2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5</v>
      </c>
      <c r="AK84" s="58">
        <f t="shared" si="25"/>
        <v>0.41666666666666669</v>
      </c>
      <c r="AL84" s="61"/>
      <c r="AM84" s="55" t="s">
        <v>412</v>
      </c>
      <c r="AN84" s="57">
        <f>COUNTIFS(X4:X31,1,AA4:AA31,"&gt;1")</f>
        <v>2</v>
      </c>
      <c r="AO84" s="58">
        <f t="shared" si="26"/>
        <v>0.16666666666666666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0.25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3</v>
      </c>
      <c r="BG84" s="58">
        <f t="shared" si="29"/>
        <v>0.75</v>
      </c>
      <c r="BH84" s="61"/>
      <c r="BI84" s="55" t="s">
        <v>412</v>
      </c>
      <c r="BJ84" s="57">
        <f>COUNTIFS(AE4:AE31,1,AH4:AH31,"&gt;1")</f>
        <v>1</v>
      </c>
      <c r="BK84" s="58">
        <f t="shared" si="30"/>
        <v>0.25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0.5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2</v>
      </c>
      <c r="CL84" s="58">
        <f t="shared" si="35"/>
        <v>1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1</v>
      </c>
      <c r="CU84" s="58">
        <f t="shared" si="36"/>
        <v>0.5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1</v>
      </c>
      <c r="DC84" s="58">
        <f t="shared" si="38"/>
        <v>0.5</v>
      </c>
    </row>
    <row r="85" spans="1:107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7.6923076923076927E-2</v>
      </c>
      <c r="E85" s="64"/>
      <c r="F85" s="46" t="s">
        <v>188</v>
      </c>
      <c r="G85" s="57">
        <f>COUNTIF(R4:R31,3)</f>
        <v>1</v>
      </c>
      <c r="H85" s="58">
        <f>G85/C$89</f>
        <v>3.8461538461538464E-2</v>
      </c>
      <c r="I85" s="61"/>
      <c r="J85" s="55" t="s">
        <v>341</v>
      </c>
      <c r="K85" s="57">
        <f>COUNTIFS(Q4:Q31,1,R4:R31,3)</f>
        <v>1</v>
      </c>
      <c r="L85" s="58">
        <f t="shared" si="20"/>
        <v>0.04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3</v>
      </c>
      <c r="T85" s="58">
        <f t="shared" si="22"/>
        <v>0.11538461538461539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8.3333333333333329E-2</v>
      </c>
      <c r="AL85" s="61"/>
      <c r="AM85" s="50" t="s">
        <v>413</v>
      </c>
      <c r="AN85" s="57">
        <f>COUNTIFS(X4:X31,2,AA4:AA31,1)</f>
        <v>5</v>
      </c>
      <c r="AO85" s="58">
        <f t="shared" si="26"/>
        <v>0.41666666666666669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1</v>
      </c>
      <c r="BG85" s="58">
        <f t="shared" si="29"/>
        <v>0.25</v>
      </c>
      <c r="BH85" s="61"/>
      <c r="BI85" s="50" t="s">
        <v>413</v>
      </c>
      <c r="BJ85" s="57">
        <f>COUNTIFS(AE4:AE31,2,AH4:AH31,1)</f>
        <v>1</v>
      </c>
      <c r="BK85" s="58">
        <f t="shared" si="30"/>
        <v>0.25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1</v>
      </c>
      <c r="CG85" s="58">
        <f t="shared" si="34"/>
        <v>0.5</v>
      </c>
      <c r="CH85" s="61"/>
      <c r="CI85" s="61"/>
      <c r="CJ85" s="46" t="s">
        <v>183</v>
      </c>
      <c r="CK85" s="57">
        <f>COUNTIF(AS4:AS31,3)</f>
        <v>0</v>
      </c>
      <c r="CL85" s="58">
        <f t="shared" si="35"/>
        <v>0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6"/>
        <v>0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>
        <f t="shared" si="38"/>
        <v>0</v>
      </c>
    </row>
    <row r="86" spans="1:107" ht="68.099999999999994" customHeight="1" x14ac:dyDescent="0.2">
      <c r="A86" s="103"/>
      <c r="B86" s="50" t="s">
        <v>184</v>
      </c>
      <c r="C86" s="57">
        <f>COUNTIF(Q4:Q31,4)</f>
        <v>2</v>
      </c>
      <c r="D86" s="58">
        <f t="shared" si="19"/>
        <v>7.6923076923076927E-2</v>
      </c>
      <c r="E86" s="64"/>
      <c r="F86" s="77"/>
      <c r="G86" s="54">
        <f>SUM(G83:G85)</f>
        <v>25</v>
      </c>
      <c r="H86" s="76">
        <f>G86/C$89</f>
        <v>0.96153846153846156</v>
      </c>
      <c r="I86" s="61"/>
      <c r="J86" s="50" t="s">
        <v>344</v>
      </c>
      <c r="K86" s="57">
        <f>COUNTIFS(Q4:Q31,2,R4:R31,1)</f>
        <v>6</v>
      </c>
      <c r="L86" s="58">
        <f t="shared" si="20"/>
        <v>0.24</v>
      </c>
      <c r="M86" s="61"/>
      <c r="N86" s="50" t="s">
        <v>358</v>
      </c>
      <c r="O86" s="57">
        <f>COUNTIFS(Q4:Q31,2,U4:U31,2)</f>
        <v>6</v>
      </c>
      <c r="P86" s="58">
        <f t="shared" si="21"/>
        <v>0.23076923076923078</v>
      </c>
      <c r="Q86" s="61"/>
      <c r="R86" s="50" t="s">
        <v>414</v>
      </c>
      <c r="S86" s="57">
        <f>COUNTIFS(Q4:Q31,2,T4:T31,"&gt;1")</f>
        <v>3</v>
      </c>
      <c r="T86" s="58">
        <f t="shared" si="22"/>
        <v>0.11538461538461539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12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5</v>
      </c>
      <c r="AG86" s="58">
        <f t="shared" si="24"/>
        <v>0.45454545454545453</v>
      </c>
      <c r="AH86" s="61"/>
      <c r="AI86" s="50" t="s">
        <v>358</v>
      </c>
      <c r="AJ86" s="57">
        <f>COUNTIFS(X4:X31,2,AB4:AB31,2)</f>
        <v>4</v>
      </c>
      <c r="AK86" s="58">
        <f t="shared" si="25"/>
        <v>0.33333333333333331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0.25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2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0.5</v>
      </c>
      <c r="BZ86" s="61"/>
      <c r="CA86" s="50" t="s">
        <v>358</v>
      </c>
      <c r="CB86" s="57">
        <f>COUNTIFS(AL4:AL31,2,AP4:AP31,2)</f>
        <v>1</v>
      </c>
      <c r="CC86" s="58">
        <f t="shared" si="33"/>
        <v>0.5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>
        <f t="shared" si="35"/>
        <v>0</v>
      </c>
      <c r="CM86" s="61"/>
      <c r="CN86" s="77"/>
      <c r="CO86" s="54">
        <f>SUM(CO83:CO85)</f>
        <v>2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6"/>
        <v>0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8"/>
        <v>0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3.8461538461538464E-2</v>
      </c>
      <c r="Q87" s="61"/>
      <c r="R87" s="50" t="s">
        <v>415</v>
      </c>
      <c r="S87" s="57">
        <f>COUNTIFS(Q4:Q31,3,T4:T31,1)</f>
        <v>2</v>
      </c>
      <c r="T87" s="58">
        <f t="shared" si="22"/>
        <v>7.6923076923076927E-2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>
        <f t="shared" si="35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6"/>
        <v>0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>
        <f t="shared" si="38"/>
        <v>0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3.8461538461538464E-2</v>
      </c>
      <c r="Q88" s="61"/>
      <c r="R88" s="50" t="s">
        <v>416</v>
      </c>
      <c r="S88" s="57">
        <f>COUNTIFS(Q4:Q31,3,T4:T31,"&gt;1")</f>
        <v>0</v>
      </c>
      <c r="T88" s="58">
        <f t="shared" si="22"/>
        <v>0</v>
      </c>
      <c r="U88" s="61"/>
      <c r="V88" s="46" t="s">
        <v>162</v>
      </c>
      <c r="W88" s="57">
        <f>COUNTIF(X4:X31,6)</f>
        <v>1</v>
      </c>
      <c r="X88" s="58">
        <f t="shared" si="23"/>
        <v>8.3333333333333329E-2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5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6"/>
        <v>0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8"/>
        <v>0</v>
      </c>
    </row>
    <row r="89" spans="1:107" ht="68.099999999999994" customHeight="1" x14ac:dyDescent="0.2">
      <c r="A89" s="103"/>
      <c r="B89" s="77"/>
      <c r="C89" s="54">
        <f>SUM(C83:C88)</f>
        <v>26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0.08</v>
      </c>
      <c r="M89" s="61"/>
      <c r="N89" s="50" t="s">
        <v>363</v>
      </c>
      <c r="O89" s="57">
        <f>COUNTIFS(Q4:Q31,4,U4:U31,1)</f>
        <v>0</v>
      </c>
      <c r="P89" s="58">
        <f t="shared" si="21"/>
        <v>0</v>
      </c>
      <c r="Q89" s="61"/>
      <c r="R89" s="50" t="s">
        <v>417</v>
      </c>
      <c r="S89" s="57">
        <f>COUNTIFS(Q4:Q31,4,T4:T31,1)</f>
        <v>2</v>
      </c>
      <c r="T89" s="58">
        <f t="shared" si="22"/>
        <v>7.6923076923076927E-2</v>
      </c>
      <c r="U89" s="61"/>
      <c r="V89" s="77"/>
      <c r="W89" s="54">
        <f>SUM(W83:W88)</f>
        <v>12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2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2</v>
      </c>
      <c r="CL89" s="76">
        <f t="shared" si="35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6"/>
        <v>0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>
        <f t="shared" si="38"/>
        <v>0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7.6923076923076927E-2</v>
      </c>
      <c r="Q90" s="61"/>
      <c r="R90" s="50" t="s">
        <v>418</v>
      </c>
      <c r="S90" s="57">
        <f>COUNTIFS(Q4:Q31,4,T4:T31,"&gt;1")</f>
        <v>0</v>
      </c>
      <c r="T90" s="58">
        <f t="shared" si="22"/>
        <v>0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6"/>
        <v>0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8"/>
        <v>0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6"/>
        <v>0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>
        <f t="shared" si="38"/>
        <v>0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16</v>
      </c>
      <c r="H92" s="58">
        <f>G92/C$89</f>
        <v>0.61538461538461542</v>
      </c>
      <c r="I92" s="61"/>
      <c r="J92" s="50" t="s">
        <v>345</v>
      </c>
      <c r="K92" s="57">
        <f>COUNTIFS(Q4:Q31,4,R4:R31,1)</f>
        <v>2</v>
      </c>
      <c r="L92" s="58">
        <f t="shared" si="20"/>
        <v>0.08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2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6"/>
        <v>0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8"/>
        <v>0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4</v>
      </c>
      <c r="H93" s="58">
        <f>G93/C$89</f>
        <v>0.15384615384615385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5</v>
      </c>
      <c r="X93" s="58">
        <f>W93/W$89</f>
        <v>0.41666666666666669</v>
      </c>
      <c r="Y93" s="61"/>
      <c r="Z93" s="47" t="s">
        <v>191</v>
      </c>
      <c r="AA93" s="57">
        <f>COUNTIF(AA4:AA31,1)</f>
        <v>9</v>
      </c>
      <c r="AB93" s="58">
        <f>AA93/W$89</f>
        <v>0.75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0.5</v>
      </c>
      <c r="AU93" s="61"/>
      <c r="AV93" s="47" t="s">
        <v>191</v>
      </c>
      <c r="AW93" s="57">
        <f>COUNTIF(AH4:AH31,1)</f>
        <v>3</v>
      </c>
      <c r="AX93" s="58">
        <f>AW93/AS$89</f>
        <v>0.75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>
        <f>BO93/BO$89</f>
        <v>0</v>
      </c>
      <c r="BQ93" s="64"/>
      <c r="BR93" s="55" t="s">
        <v>191</v>
      </c>
      <c r="BS93" s="57">
        <f>COUNTIF(AO4:AO31,1)</f>
        <v>2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1</v>
      </c>
      <c r="CL93" s="58">
        <f>CK93/CK$89</f>
        <v>0.5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6"/>
        <v>0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>
        <f t="shared" si="38"/>
        <v>0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3</v>
      </c>
      <c r="H94" s="58">
        <f>G94/C$89</f>
        <v>0.11538461538461539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7</v>
      </c>
      <c r="X94" s="58">
        <f>W94/W$89</f>
        <v>0.58333333333333337</v>
      </c>
      <c r="Y94" s="61"/>
      <c r="Z94" s="46" t="s">
        <v>192</v>
      </c>
      <c r="AA94" s="57">
        <f>COUNTIF(AA4:AA31,2)</f>
        <v>3</v>
      </c>
      <c r="AB94" s="58">
        <f>AA94/W$89</f>
        <v>0.25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1</v>
      </c>
      <c r="AK94" s="58">
        <f t="shared" si="25"/>
        <v>8.3333333333333329E-2</v>
      </c>
      <c r="AL94" s="61"/>
      <c r="AM94" s="50" t="s">
        <v>422</v>
      </c>
      <c r="AN94" s="57">
        <f>COUNTIFS(X4:X31,6,AA4:AA31,"&gt;1")</f>
        <v>1</v>
      </c>
      <c r="AO94" s="58">
        <f t="shared" si="26"/>
        <v>8.3333333333333329E-2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0.5</v>
      </c>
      <c r="AU94" s="61"/>
      <c r="AV94" s="46" t="s">
        <v>192</v>
      </c>
      <c r="AW94" s="57">
        <f>COUNTIF(AH4:AH31,2)</f>
        <v>1</v>
      </c>
      <c r="AX94" s="58">
        <f>AW94/AS$89</f>
        <v>0.25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2</v>
      </c>
      <c r="BP94" s="58">
        <f>BO94/BO$89</f>
        <v>1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1</v>
      </c>
      <c r="CL94" s="58">
        <f>CK94/CK$89</f>
        <v>0.5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6"/>
        <v>0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8"/>
        <v>0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3</v>
      </c>
      <c r="H95" s="58">
        <f>G95/C$89</f>
        <v>0.11538461538461539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26</v>
      </c>
      <c r="P95" s="58">
        <f t="shared" si="21"/>
        <v>1</v>
      </c>
      <c r="Q95" s="61"/>
      <c r="R95" s="37"/>
      <c r="S95" s="45">
        <f>SUM(S83:S94)</f>
        <v>26</v>
      </c>
      <c r="T95" s="58">
        <f t="shared" si="22"/>
        <v>1</v>
      </c>
      <c r="U95" s="61"/>
      <c r="V95" s="77"/>
      <c r="W95" s="54">
        <f>SUM(W93:W94)</f>
        <v>12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12</v>
      </c>
      <c r="AK95" s="58">
        <f t="shared" si="25"/>
        <v>1</v>
      </c>
      <c r="AL95" s="61"/>
      <c r="AM95" s="37"/>
      <c r="AN95" s="45">
        <f>SUM(AN83:AN94)</f>
        <v>12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  <c r="BN95" s="77"/>
      <c r="BO95" s="54">
        <f>SUM(BO93:BO94)</f>
        <v>2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2</v>
      </c>
      <c r="CC95" s="58">
        <f t="shared" si="33"/>
        <v>1</v>
      </c>
      <c r="CD95" s="61"/>
      <c r="CE95" s="37"/>
      <c r="CF95" s="45">
        <f>SUM(CF83:CF94)</f>
        <v>2</v>
      </c>
      <c r="CG95" s="58">
        <f t="shared" si="34"/>
        <v>1</v>
      </c>
      <c r="CH95" s="61"/>
      <c r="CI95" s="61"/>
      <c r="CJ95" s="77"/>
      <c r="CK95" s="54">
        <f>SUM(CK93:CK94)</f>
        <v>2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6"/>
        <v>0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2</v>
      </c>
      <c r="DC95" s="58">
        <f t="shared" si="38"/>
        <v>1</v>
      </c>
    </row>
    <row r="96" spans="1:107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1</v>
      </c>
      <c r="E96" s="64"/>
      <c r="F96" s="77"/>
      <c r="G96" s="54">
        <f>SUM(G92:G95)</f>
        <v>26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2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6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12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2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6"/>
        <v>0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26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6"/>
        <v>0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0.16666666666666666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0.5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1</v>
      </c>
      <c r="CL99" s="58">
        <f>CK99/CK$89</f>
        <v>0.5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6"/>
        <v>0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10</v>
      </c>
      <c r="X100" s="58">
        <f>W100/W$89</f>
        <v>0.83333333333333337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3</v>
      </c>
      <c r="AT100" s="58">
        <f>AS100/AS$89</f>
        <v>0.75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1</v>
      </c>
      <c r="BP100" s="58">
        <f>BO100/BO$89</f>
        <v>0.5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1</v>
      </c>
      <c r="CL100" s="58">
        <f>CK100/CK$89</f>
        <v>0.5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>
        <f t="shared" si="36"/>
        <v>0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25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12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11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2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2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2</v>
      </c>
      <c r="CL101" s="76">
        <f>CK101/CK$89</f>
        <v>1</v>
      </c>
      <c r="CM101" s="61"/>
      <c r="CN101"/>
      <c r="CO101"/>
      <c r="CP101"/>
      <c r="CQ101" s="61"/>
      <c r="CR101" s="61"/>
      <c r="CS101" s="37"/>
      <c r="CT101" s="45">
        <f>SUM(CT83:CT100)</f>
        <v>2</v>
      </c>
      <c r="CU101" s="58">
        <f t="shared" si="36"/>
        <v>1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0.23076923076923078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20</v>
      </c>
      <c r="D103" s="58">
        <f>C103/C$89</f>
        <v>0.76923076923076927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26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8">
    <mergeCell ref="AD2:AI2"/>
    <mergeCell ref="AK2:AP2"/>
    <mergeCell ref="AR2:AW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4"/>
  <sheetViews>
    <sheetView topLeftCell="BJ1" zoomScale="10" zoomScaleNormal="10" workbookViewId="0">
      <pane ySplit="3" topLeftCell="A64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9" ht="30" customHeight="1" thickBot="1" x14ac:dyDescent="0.25">
      <c r="A1" s="193" t="s">
        <v>783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9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</row>
    <row r="3" spans="1:49" s="119" customFormat="1" ht="31.5" customHeight="1" thickBot="1" x14ac:dyDescent="0.3">
      <c r="A3" s="131" t="s">
        <v>18</v>
      </c>
      <c r="B3" s="135" t="s">
        <v>19</v>
      </c>
      <c r="C3" s="135" t="s">
        <v>0</v>
      </c>
      <c r="D3" s="135" t="s">
        <v>1</v>
      </c>
      <c r="E3" s="135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</row>
    <row r="4" spans="1:49" ht="31.5" customHeight="1" thickBot="1" x14ac:dyDescent="0.25">
      <c r="A4" s="111" t="s">
        <v>782</v>
      </c>
      <c r="B4" s="117" t="s">
        <v>40</v>
      </c>
      <c r="C4" s="118" t="s">
        <v>781</v>
      </c>
      <c r="D4" s="116">
        <v>4</v>
      </c>
      <c r="E4" s="114">
        <v>36528</v>
      </c>
      <c r="F4" s="116">
        <v>1</v>
      </c>
      <c r="G4" s="116">
        <v>2</v>
      </c>
      <c r="H4" s="115">
        <v>1</v>
      </c>
      <c r="I4" s="117">
        <v>3</v>
      </c>
      <c r="J4" s="116">
        <v>1</v>
      </c>
      <c r="K4" s="116">
        <v>2</v>
      </c>
      <c r="L4" s="116">
        <v>3</v>
      </c>
      <c r="M4" s="116">
        <v>1</v>
      </c>
      <c r="N4" s="116">
        <v>2</v>
      </c>
      <c r="O4" s="115">
        <v>1</v>
      </c>
      <c r="P4" s="132" t="s">
        <v>70</v>
      </c>
      <c r="Q4" s="116">
        <v>1</v>
      </c>
      <c r="R4" s="116">
        <v>1</v>
      </c>
      <c r="S4" s="116">
        <v>1</v>
      </c>
      <c r="T4" s="116">
        <v>2</v>
      </c>
      <c r="U4" s="115">
        <v>1</v>
      </c>
      <c r="V4" s="104"/>
      <c r="W4" s="132" t="s">
        <v>618</v>
      </c>
      <c r="X4" s="116">
        <v>2</v>
      </c>
      <c r="Y4" s="116">
        <v>1</v>
      </c>
      <c r="Z4" s="116">
        <v>2</v>
      </c>
      <c r="AA4" s="116">
        <v>1</v>
      </c>
      <c r="AB4" s="115">
        <v>1</v>
      </c>
      <c r="AC4" s="103"/>
      <c r="AD4" s="132" t="s">
        <v>780</v>
      </c>
      <c r="AE4" s="116">
        <v>4</v>
      </c>
      <c r="AF4" s="116">
        <v>1</v>
      </c>
      <c r="AG4" s="116">
        <v>2</v>
      </c>
      <c r="AH4" s="116">
        <v>1</v>
      </c>
      <c r="AI4" s="115">
        <v>2</v>
      </c>
      <c r="AJ4" s="103"/>
      <c r="AK4" s="132"/>
      <c r="AL4" s="116"/>
      <c r="AM4" s="116"/>
      <c r="AN4" s="116"/>
      <c r="AO4" s="116"/>
      <c r="AP4" s="115"/>
      <c r="AR4" s="132"/>
      <c r="AS4" s="116"/>
      <c r="AT4" s="116"/>
      <c r="AU4" s="116"/>
      <c r="AV4" s="116"/>
      <c r="AW4" s="115"/>
    </row>
    <row r="5" spans="1:49" ht="31.5" customHeight="1" thickBot="1" x14ac:dyDescent="0.25">
      <c r="A5" s="111" t="s">
        <v>779</v>
      </c>
      <c r="B5" s="113"/>
      <c r="C5" s="118"/>
      <c r="D5" s="104"/>
      <c r="E5" s="109">
        <v>36528</v>
      </c>
      <c r="F5" s="104"/>
      <c r="G5" s="104"/>
      <c r="H5" s="112"/>
      <c r="I5" s="113"/>
      <c r="J5" s="104"/>
      <c r="K5" s="104"/>
      <c r="L5" s="104"/>
      <c r="M5" s="104"/>
      <c r="N5" s="104"/>
      <c r="O5" s="112"/>
      <c r="P5" s="132"/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</row>
    <row r="6" spans="1:49" ht="31.5" customHeight="1" thickBot="1" x14ac:dyDescent="0.25">
      <c r="A6" s="111" t="s">
        <v>778</v>
      </c>
      <c r="B6" s="113" t="s">
        <v>31</v>
      </c>
      <c r="C6" s="118" t="s">
        <v>777</v>
      </c>
      <c r="D6" s="104">
        <v>12</v>
      </c>
      <c r="E6" s="109">
        <v>36536</v>
      </c>
      <c r="F6" s="104">
        <v>2</v>
      </c>
      <c r="G6" s="104">
        <v>3</v>
      </c>
      <c r="H6" s="112">
        <v>1</v>
      </c>
      <c r="I6" s="113">
        <v>4</v>
      </c>
      <c r="J6" s="104">
        <v>3</v>
      </c>
      <c r="K6" s="104">
        <v>4</v>
      </c>
      <c r="L6" s="104">
        <v>3</v>
      </c>
      <c r="M6" s="104">
        <v>3</v>
      </c>
      <c r="N6" s="104">
        <v>2</v>
      </c>
      <c r="O6" s="112">
        <v>1</v>
      </c>
      <c r="P6" s="132" t="s">
        <v>533</v>
      </c>
      <c r="Q6" s="104">
        <v>1</v>
      </c>
      <c r="R6" s="104">
        <v>1</v>
      </c>
      <c r="S6" s="104">
        <v>1</v>
      </c>
      <c r="T6" s="104">
        <v>2</v>
      </c>
      <c r="U6" s="112">
        <v>2</v>
      </c>
      <c r="V6" s="104"/>
      <c r="W6" s="108" t="s">
        <v>776</v>
      </c>
      <c r="X6" s="104">
        <v>2</v>
      </c>
      <c r="Y6" s="104">
        <v>1</v>
      </c>
      <c r="Z6" s="104">
        <v>2</v>
      </c>
      <c r="AA6" s="104">
        <v>1</v>
      </c>
      <c r="AB6" s="112">
        <v>2</v>
      </c>
      <c r="AC6" s="103"/>
      <c r="AD6" s="108" t="s">
        <v>775</v>
      </c>
      <c r="AE6" s="104">
        <v>2</v>
      </c>
      <c r="AF6" s="104">
        <v>1</v>
      </c>
      <c r="AG6" s="104">
        <v>2</v>
      </c>
      <c r="AH6" s="104">
        <v>1</v>
      </c>
      <c r="AI6" s="112">
        <v>2</v>
      </c>
      <c r="AJ6" s="103"/>
      <c r="AK6" s="108" t="s">
        <v>774</v>
      </c>
      <c r="AL6" s="104">
        <v>2</v>
      </c>
      <c r="AM6" s="104">
        <v>1</v>
      </c>
      <c r="AN6" s="104">
        <v>2</v>
      </c>
      <c r="AO6" s="104">
        <v>1</v>
      </c>
      <c r="AP6" s="112">
        <v>2</v>
      </c>
      <c r="AR6" s="108"/>
      <c r="AS6" s="104"/>
      <c r="AT6" s="104"/>
      <c r="AU6" s="104"/>
      <c r="AV6" s="104"/>
      <c r="AW6" s="112"/>
    </row>
    <row r="7" spans="1:49" ht="31.5" customHeight="1" thickBot="1" x14ac:dyDescent="0.25">
      <c r="A7" s="111" t="s">
        <v>773</v>
      </c>
      <c r="B7" s="113" t="s">
        <v>27</v>
      </c>
      <c r="C7" s="118" t="s">
        <v>772</v>
      </c>
      <c r="D7" s="104">
        <v>14</v>
      </c>
      <c r="E7" s="109">
        <v>36536</v>
      </c>
      <c r="F7" s="104">
        <v>2</v>
      </c>
      <c r="G7" s="104">
        <v>7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32" t="s">
        <v>137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49" ht="31.5" customHeight="1" thickBot="1" x14ac:dyDescent="0.25">
      <c r="A8" s="111" t="s">
        <v>771</v>
      </c>
      <c r="B8" s="113" t="s">
        <v>36</v>
      </c>
      <c r="C8" s="118" t="s">
        <v>770</v>
      </c>
      <c r="D8" s="104">
        <v>15</v>
      </c>
      <c r="E8" s="109">
        <v>36544</v>
      </c>
      <c r="F8" s="104">
        <v>1</v>
      </c>
      <c r="G8" s="104">
        <v>5</v>
      </c>
      <c r="H8" s="112">
        <v>1</v>
      </c>
      <c r="I8" s="113">
        <v>1</v>
      </c>
      <c r="J8" s="104">
        <v>2</v>
      </c>
      <c r="K8" s="104">
        <v>10</v>
      </c>
      <c r="L8" s="104">
        <v>4</v>
      </c>
      <c r="M8" s="104">
        <v>3</v>
      </c>
      <c r="N8" s="104">
        <v>1</v>
      </c>
      <c r="O8" s="112">
        <v>1</v>
      </c>
      <c r="P8" s="132" t="s">
        <v>702</v>
      </c>
      <c r="Q8" s="104">
        <v>1</v>
      </c>
      <c r="R8" s="104">
        <v>1</v>
      </c>
      <c r="S8" s="104">
        <v>1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  <c r="AR8" s="113"/>
      <c r="AS8" s="104"/>
      <c r="AT8" s="104"/>
      <c r="AU8" s="104"/>
      <c r="AV8" s="104"/>
      <c r="AW8" s="112"/>
    </row>
    <row r="9" spans="1:49" ht="31.5" customHeight="1" thickBot="1" x14ac:dyDescent="0.25">
      <c r="A9" s="111" t="s">
        <v>769</v>
      </c>
      <c r="B9" s="113" t="s">
        <v>40</v>
      </c>
      <c r="C9" s="118" t="s">
        <v>768</v>
      </c>
      <c r="D9" s="104">
        <v>10</v>
      </c>
      <c r="E9" s="109">
        <v>36544</v>
      </c>
      <c r="F9" s="104">
        <v>2</v>
      </c>
      <c r="G9" s="104">
        <v>7</v>
      </c>
      <c r="H9" s="112">
        <v>1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1</v>
      </c>
      <c r="P9" s="132" t="s">
        <v>767</v>
      </c>
      <c r="Q9" s="104">
        <v>1</v>
      </c>
      <c r="R9" s="104">
        <v>1</v>
      </c>
      <c r="S9" s="104">
        <v>1</v>
      </c>
      <c r="T9" s="104">
        <v>1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49" ht="31.5" customHeight="1" thickBot="1" x14ac:dyDescent="0.25">
      <c r="A10" s="111" t="s">
        <v>766</v>
      </c>
      <c r="B10" s="113" t="s">
        <v>40</v>
      </c>
      <c r="C10" s="118" t="s">
        <v>765</v>
      </c>
      <c r="D10" s="104">
        <v>7</v>
      </c>
      <c r="E10" s="109">
        <v>36552</v>
      </c>
      <c r="F10" s="104">
        <v>1</v>
      </c>
      <c r="G10" s="104">
        <v>3</v>
      </c>
      <c r="H10" s="112">
        <v>1</v>
      </c>
      <c r="I10" s="113">
        <v>2</v>
      </c>
      <c r="J10" s="104">
        <v>2</v>
      </c>
      <c r="K10" s="104">
        <v>2</v>
      </c>
      <c r="L10" s="104">
        <v>2</v>
      </c>
      <c r="M10" s="104">
        <v>1</v>
      </c>
      <c r="N10" s="104">
        <v>2</v>
      </c>
      <c r="O10" s="112">
        <v>2</v>
      </c>
      <c r="P10" s="132" t="s">
        <v>764</v>
      </c>
      <c r="Q10" s="104">
        <v>3</v>
      </c>
      <c r="R10" s="104">
        <v>2</v>
      </c>
      <c r="S10" s="104">
        <v>1</v>
      </c>
      <c r="T10" s="104">
        <v>2</v>
      </c>
      <c r="U10" s="112">
        <v>1</v>
      </c>
      <c r="V10" s="104"/>
      <c r="W10" s="108" t="s">
        <v>763</v>
      </c>
      <c r="X10" s="104">
        <v>1</v>
      </c>
      <c r="Y10" s="104">
        <v>1</v>
      </c>
      <c r="Z10" s="104">
        <v>2</v>
      </c>
      <c r="AA10" s="104">
        <v>1</v>
      </c>
      <c r="AB10" s="112">
        <v>1</v>
      </c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  <c r="AR10" s="113"/>
      <c r="AS10" s="104"/>
      <c r="AT10" s="104"/>
      <c r="AU10" s="104"/>
      <c r="AV10" s="104"/>
      <c r="AW10" s="112"/>
    </row>
    <row r="11" spans="1:49" ht="31.5" customHeight="1" thickBot="1" x14ac:dyDescent="0.25">
      <c r="A11" s="111" t="s">
        <v>762</v>
      </c>
      <c r="B11" s="113" t="s">
        <v>31</v>
      </c>
      <c r="C11" s="118" t="s">
        <v>761</v>
      </c>
      <c r="D11" s="104">
        <v>50</v>
      </c>
      <c r="E11" s="109">
        <v>36552</v>
      </c>
      <c r="F11" s="104">
        <v>2</v>
      </c>
      <c r="G11" s="104">
        <v>3</v>
      </c>
      <c r="H11" s="112">
        <v>1</v>
      </c>
      <c r="I11" s="113">
        <v>1</v>
      </c>
      <c r="J11" s="104">
        <v>3</v>
      </c>
      <c r="K11" s="104">
        <v>7</v>
      </c>
      <c r="L11" s="104">
        <v>4</v>
      </c>
      <c r="M11" s="104">
        <v>3</v>
      </c>
      <c r="N11" s="104">
        <v>2</v>
      </c>
      <c r="O11" s="112">
        <v>2</v>
      </c>
      <c r="P11" s="132" t="s">
        <v>760</v>
      </c>
      <c r="Q11" s="104">
        <v>3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49" ht="31.5" customHeight="1" thickBot="1" x14ac:dyDescent="0.25">
      <c r="A12" s="111" t="s">
        <v>759</v>
      </c>
      <c r="B12" s="113" t="s">
        <v>31</v>
      </c>
      <c r="C12" s="118" t="s">
        <v>758</v>
      </c>
      <c r="D12" s="104">
        <v>4</v>
      </c>
      <c r="E12" s="109">
        <v>36560</v>
      </c>
      <c r="F12" s="104">
        <v>1</v>
      </c>
      <c r="G12" s="104">
        <v>2</v>
      </c>
      <c r="H12" s="112">
        <v>1</v>
      </c>
      <c r="I12" s="113">
        <v>1</v>
      </c>
      <c r="J12" s="104">
        <v>1</v>
      </c>
      <c r="K12" s="104">
        <v>4</v>
      </c>
      <c r="L12" s="104">
        <v>4</v>
      </c>
      <c r="M12" s="104">
        <v>3</v>
      </c>
      <c r="N12" s="104">
        <v>2</v>
      </c>
      <c r="O12" s="112">
        <v>1</v>
      </c>
      <c r="P12" s="132" t="s">
        <v>65</v>
      </c>
      <c r="Q12" s="104">
        <v>1</v>
      </c>
      <c r="R12" s="104">
        <v>1</v>
      </c>
      <c r="S12" s="104">
        <v>1</v>
      </c>
      <c r="T12" s="104">
        <v>3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  <c r="AR12" s="113"/>
      <c r="AS12" s="104"/>
      <c r="AT12" s="104"/>
      <c r="AU12" s="104"/>
      <c r="AV12" s="104"/>
      <c r="AW12" s="112"/>
    </row>
    <row r="13" spans="1:49" ht="31.5" customHeight="1" thickBot="1" x14ac:dyDescent="0.25">
      <c r="A13" s="111" t="s">
        <v>757</v>
      </c>
      <c r="B13" s="113" t="s">
        <v>31</v>
      </c>
      <c r="C13" s="118" t="s">
        <v>756</v>
      </c>
      <c r="D13" s="104">
        <v>4</v>
      </c>
      <c r="E13" s="109">
        <v>36560</v>
      </c>
      <c r="F13" s="104">
        <v>2</v>
      </c>
      <c r="G13" s="104">
        <v>6</v>
      </c>
      <c r="H13" s="112">
        <v>1</v>
      </c>
      <c r="I13" s="113">
        <v>2</v>
      </c>
      <c r="J13" s="104">
        <v>1</v>
      </c>
      <c r="K13" s="104">
        <v>4</v>
      </c>
      <c r="L13" s="104">
        <v>2</v>
      </c>
      <c r="M13" s="104">
        <v>3</v>
      </c>
      <c r="N13" s="104">
        <v>2</v>
      </c>
      <c r="O13" s="112">
        <v>2</v>
      </c>
      <c r="P13" s="132" t="s">
        <v>533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08" t="s">
        <v>755</v>
      </c>
      <c r="X13" s="104">
        <v>2</v>
      </c>
      <c r="Y13" s="104">
        <v>1</v>
      </c>
      <c r="Z13" s="104">
        <v>1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</row>
    <row r="14" spans="1:49" ht="31.5" customHeight="1" thickBot="1" x14ac:dyDescent="0.25">
      <c r="A14" s="111" t="s">
        <v>754</v>
      </c>
      <c r="B14" s="113" t="s">
        <v>40</v>
      </c>
      <c r="C14" s="118" t="s">
        <v>753</v>
      </c>
      <c r="D14" s="104">
        <v>14</v>
      </c>
      <c r="E14" s="109">
        <v>36568</v>
      </c>
      <c r="F14" s="104">
        <v>1</v>
      </c>
      <c r="G14" s="104">
        <v>5</v>
      </c>
      <c r="H14" s="112">
        <v>1</v>
      </c>
      <c r="I14" s="113">
        <v>1</v>
      </c>
      <c r="J14" s="104">
        <v>1</v>
      </c>
      <c r="K14" s="104">
        <v>3</v>
      </c>
      <c r="L14" s="104">
        <v>1</v>
      </c>
      <c r="M14" s="104">
        <v>2</v>
      </c>
      <c r="N14" s="104">
        <v>2</v>
      </c>
      <c r="O14" s="112">
        <v>1</v>
      </c>
      <c r="P14" s="132" t="s">
        <v>70</v>
      </c>
      <c r="Q14" s="104">
        <v>1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</row>
    <row r="15" spans="1:49" ht="31.5" customHeight="1" thickBot="1" x14ac:dyDescent="0.25">
      <c r="A15" s="111" t="s">
        <v>752</v>
      </c>
      <c r="B15" s="113" t="s">
        <v>31</v>
      </c>
      <c r="C15" s="118" t="s">
        <v>751</v>
      </c>
      <c r="D15" s="104">
        <v>16</v>
      </c>
      <c r="E15" s="109">
        <v>36568</v>
      </c>
      <c r="F15" s="104">
        <v>1</v>
      </c>
      <c r="G15" s="104">
        <v>3</v>
      </c>
      <c r="H15" s="112">
        <v>1</v>
      </c>
      <c r="I15" s="113">
        <v>2</v>
      </c>
      <c r="J15" s="104">
        <v>1</v>
      </c>
      <c r="K15" s="104">
        <v>3</v>
      </c>
      <c r="L15" s="104">
        <v>2</v>
      </c>
      <c r="M15" s="104">
        <v>2</v>
      </c>
      <c r="N15" s="104">
        <v>1</v>
      </c>
      <c r="O15" s="112">
        <v>1</v>
      </c>
      <c r="P15" s="132" t="s">
        <v>533</v>
      </c>
      <c r="Q15" s="104">
        <v>1</v>
      </c>
      <c r="R15" s="104">
        <v>1</v>
      </c>
      <c r="S15" s="104">
        <v>1</v>
      </c>
      <c r="T15" s="104">
        <v>2</v>
      </c>
      <c r="U15" s="112">
        <v>2</v>
      </c>
      <c r="V15" s="104"/>
      <c r="W15" s="113" t="s">
        <v>750</v>
      </c>
      <c r="X15" s="104">
        <v>4</v>
      </c>
      <c r="Y15" s="104">
        <v>1</v>
      </c>
      <c r="Z15" s="104">
        <v>1</v>
      </c>
      <c r="AA15" s="104">
        <v>1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49" ht="31.5" customHeight="1" thickBot="1" x14ac:dyDescent="0.25">
      <c r="A16" s="111" t="s">
        <v>749</v>
      </c>
      <c r="B16" s="113" t="s">
        <v>40</v>
      </c>
      <c r="C16" s="118" t="s">
        <v>748</v>
      </c>
      <c r="D16" s="104">
        <v>11</v>
      </c>
      <c r="E16" s="109">
        <v>36576</v>
      </c>
      <c r="F16" s="104">
        <v>1</v>
      </c>
      <c r="G16" s="104">
        <v>5</v>
      </c>
      <c r="H16" s="112">
        <v>1</v>
      </c>
      <c r="I16" s="113">
        <v>1</v>
      </c>
      <c r="J16" s="104">
        <v>3</v>
      </c>
      <c r="K16" s="104">
        <v>5</v>
      </c>
      <c r="L16" s="104">
        <v>3</v>
      </c>
      <c r="M16" s="104">
        <v>2</v>
      </c>
      <c r="N16" s="104">
        <v>3</v>
      </c>
      <c r="O16" s="112">
        <v>2</v>
      </c>
      <c r="P16" s="132" t="s">
        <v>747</v>
      </c>
      <c r="Q16" s="104">
        <v>5</v>
      </c>
      <c r="R16" s="104">
        <v>1</v>
      </c>
      <c r="S16" s="104">
        <v>1</v>
      </c>
      <c r="T16" s="104">
        <v>2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31.5" customHeight="1" thickBot="1" x14ac:dyDescent="0.25">
      <c r="A17" s="111" t="s">
        <v>746</v>
      </c>
      <c r="B17" s="113" t="s">
        <v>31</v>
      </c>
      <c r="C17" s="118" t="s">
        <v>745</v>
      </c>
      <c r="D17" s="104">
        <v>15</v>
      </c>
      <c r="E17" s="109">
        <v>36576</v>
      </c>
      <c r="F17" s="104">
        <v>2</v>
      </c>
      <c r="G17" s="104">
        <v>5</v>
      </c>
      <c r="H17" s="112">
        <v>1</v>
      </c>
      <c r="I17" s="113">
        <v>2</v>
      </c>
      <c r="J17" s="104">
        <v>3</v>
      </c>
      <c r="K17" s="104">
        <v>5</v>
      </c>
      <c r="L17" s="104">
        <v>4</v>
      </c>
      <c r="M17" s="104">
        <v>3</v>
      </c>
      <c r="N17" s="104">
        <v>2</v>
      </c>
      <c r="O17" s="112">
        <v>2</v>
      </c>
      <c r="P17" s="132" t="s">
        <v>744</v>
      </c>
      <c r="Q17" s="104">
        <v>3</v>
      </c>
      <c r="R17" s="104">
        <v>1</v>
      </c>
      <c r="S17" s="104">
        <v>1</v>
      </c>
      <c r="T17" s="104">
        <v>1</v>
      </c>
      <c r="U17" s="112">
        <v>2</v>
      </c>
      <c r="V17" s="104"/>
      <c r="W17" s="108" t="s">
        <v>743</v>
      </c>
      <c r="X17" s="104">
        <v>3</v>
      </c>
      <c r="Y17" s="104">
        <v>1</v>
      </c>
      <c r="Z17" s="104">
        <v>1</v>
      </c>
      <c r="AA17" s="104">
        <v>1</v>
      </c>
      <c r="AB17" s="112">
        <v>2</v>
      </c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31.5" customHeight="1" thickBot="1" x14ac:dyDescent="0.25">
      <c r="A18" s="111" t="s">
        <v>742</v>
      </c>
      <c r="B18" s="113" t="s">
        <v>31</v>
      </c>
      <c r="C18" s="118" t="s">
        <v>741</v>
      </c>
      <c r="D18" s="104">
        <v>10</v>
      </c>
      <c r="E18" s="109">
        <v>36640</v>
      </c>
      <c r="F18" s="104">
        <v>2</v>
      </c>
      <c r="G18" s="104">
        <v>7</v>
      </c>
      <c r="H18" s="112">
        <v>1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65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</row>
    <row r="19" spans="1:49" ht="31.5" customHeight="1" thickBot="1" x14ac:dyDescent="0.25">
      <c r="A19" s="111" t="s">
        <v>740</v>
      </c>
      <c r="B19" s="113" t="s">
        <v>31</v>
      </c>
      <c r="C19" s="118" t="s">
        <v>739</v>
      </c>
      <c r="D19" s="104">
        <v>13</v>
      </c>
      <c r="E19" s="109">
        <v>36640</v>
      </c>
      <c r="F19" s="104">
        <v>2</v>
      </c>
      <c r="G19" s="104">
        <v>7</v>
      </c>
      <c r="H19" s="112">
        <v>1</v>
      </c>
      <c r="I19" s="113">
        <v>1</v>
      </c>
      <c r="J19" s="104">
        <v>1</v>
      </c>
      <c r="K19" s="104">
        <v>1</v>
      </c>
      <c r="L19" s="104">
        <v>4</v>
      </c>
      <c r="M19" s="104">
        <v>3</v>
      </c>
      <c r="N19" s="104">
        <v>2</v>
      </c>
      <c r="O19" s="112">
        <v>1</v>
      </c>
      <c r="P19" s="132" t="s">
        <v>65</v>
      </c>
      <c r="Q19" s="104">
        <v>1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31.5" customHeight="1" thickBot="1" x14ac:dyDescent="0.25">
      <c r="A20" s="111" t="s">
        <v>738</v>
      </c>
      <c r="B20" s="113" t="s">
        <v>36</v>
      </c>
      <c r="C20" s="118" t="s">
        <v>737</v>
      </c>
      <c r="D20" s="104">
        <v>11</v>
      </c>
      <c r="E20" s="109">
        <v>36648</v>
      </c>
      <c r="F20" s="104">
        <v>1</v>
      </c>
      <c r="G20" s="104">
        <v>3</v>
      </c>
      <c r="H20" s="112">
        <v>1</v>
      </c>
      <c r="I20" s="113">
        <v>2</v>
      </c>
      <c r="J20" s="104">
        <v>3</v>
      </c>
      <c r="K20" s="104">
        <v>10</v>
      </c>
      <c r="L20" s="104">
        <v>2</v>
      </c>
      <c r="M20" s="104">
        <v>1</v>
      </c>
      <c r="N20" s="104">
        <v>2</v>
      </c>
      <c r="O20" s="112">
        <v>1</v>
      </c>
      <c r="P20" s="132" t="s">
        <v>736</v>
      </c>
      <c r="Q20" s="104">
        <v>5</v>
      </c>
      <c r="R20" s="104">
        <v>1</v>
      </c>
      <c r="S20" s="104">
        <v>1</v>
      </c>
      <c r="T20" s="104">
        <v>1</v>
      </c>
      <c r="U20" s="112">
        <v>1</v>
      </c>
      <c r="V20" s="104"/>
      <c r="W20" s="113" t="s">
        <v>136</v>
      </c>
      <c r="X20" s="104">
        <v>1</v>
      </c>
      <c r="Y20" s="104">
        <v>1</v>
      </c>
      <c r="Z20" s="104">
        <v>2</v>
      </c>
      <c r="AA20" s="104">
        <v>1</v>
      </c>
      <c r="AB20" s="112">
        <v>2</v>
      </c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31.5" customHeight="1" thickBot="1" x14ac:dyDescent="0.25">
      <c r="A21" s="111" t="s">
        <v>735</v>
      </c>
      <c r="B21" s="113" t="s">
        <v>91</v>
      </c>
      <c r="C21" s="118" t="s">
        <v>734</v>
      </c>
      <c r="D21" s="104">
        <v>14</v>
      </c>
      <c r="E21" s="109">
        <v>36648</v>
      </c>
      <c r="F21" s="104">
        <v>2</v>
      </c>
      <c r="G21" s="104">
        <v>5</v>
      </c>
      <c r="H21" s="112">
        <v>1</v>
      </c>
      <c r="I21" s="113">
        <v>3</v>
      </c>
      <c r="J21" s="104">
        <v>3</v>
      </c>
      <c r="K21" s="104">
        <v>4</v>
      </c>
      <c r="L21" s="104">
        <v>1</v>
      </c>
      <c r="M21" s="104">
        <v>1</v>
      </c>
      <c r="N21" s="104">
        <v>2</v>
      </c>
      <c r="O21" s="112">
        <v>2</v>
      </c>
      <c r="P21" s="132" t="s">
        <v>733</v>
      </c>
      <c r="Q21" s="104">
        <v>1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08" t="s">
        <v>639</v>
      </c>
      <c r="X21" s="104">
        <v>2</v>
      </c>
      <c r="Y21" s="104">
        <v>1</v>
      </c>
      <c r="Z21" s="104">
        <v>1</v>
      </c>
      <c r="AA21" s="104">
        <v>1</v>
      </c>
      <c r="AB21" s="112">
        <v>2</v>
      </c>
      <c r="AC21" s="103"/>
      <c r="AD21" s="108" t="s">
        <v>617</v>
      </c>
      <c r="AE21" s="104">
        <v>1</v>
      </c>
      <c r="AF21" s="104">
        <v>1</v>
      </c>
      <c r="AG21" s="104">
        <v>2</v>
      </c>
      <c r="AH21" s="104">
        <v>1</v>
      </c>
      <c r="AI21" s="112">
        <v>2</v>
      </c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31.5" customHeight="1" thickBot="1" x14ac:dyDescent="0.25">
      <c r="A22" s="111" t="s">
        <v>732</v>
      </c>
      <c r="B22" s="113" t="s">
        <v>40</v>
      </c>
      <c r="C22" s="118" t="s">
        <v>731</v>
      </c>
      <c r="D22" s="104">
        <v>3</v>
      </c>
      <c r="E22" s="109">
        <v>36656</v>
      </c>
      <c r="F22" s="104">
        <v>1</v>
      </c>
      <c r="G22" s="104">
        <v>2</v>
      </c>
      <c r="H22" s="112">
        <v>1</v>
      </c>
      <c r="I22" s="113">
        <v>1</v>
      </c>
      <c r="J22" s="104">
        <v>3</v>
      </c>
      <c r="K22" s="104">
        <v>10</v>
      </c>
      <c r="L22" s="104">
        <v>4</v>
      </c>
      <c r="M22" s="104">
        <v>2</v>
      </c>
      <c r="N22" s="104">
        <v>2</v>
      </c>
      <c r="O22" s="112">
        <v>2</v>
      </c>
      <c r="P22" s="132" t="s">
        <v>730</v>
      </c>
      <c r="Q22" s="104">
        <v>3</v>
      </c>
      <c r="R22" s="104">
        <v>2</v>
      </c>
      <c r="S22" s="104">
        <v>1</v>
      </c>
      <c r="T22" s="104">
        <v>4</v>
      </c>
      <c r="U22" s="112">
        <v>1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31.5" customHeight="1" thickBot="1" x14ac:dyDescent="0.25">
      <c r="A23" s="111" t="s">
        <v>729</v>
      </c>
      <c r="B23" s="113" t="s">
        <v>40</v>
      </c>
      <c r="C23" s="118" t="s">
        <v>728</v>
      </c>
      <c r="D23" s="104">
        <v>4</v>
      </c>
      <c r="E23" s="109">
        <v>36656</v>
      </c>
      <c r="F23" s="104">
        <v>2</v>
      </c>
      <c r="G23" s="104">
        <v>6</v>
      </c>
      <c r="H23" s="112">
        <v>4</v>
      </c>
      <c r="I23" s="113">
        <v>1</v>
      </c>
      <c r="J23" s="104">
        <v>1</v>
      </c>
      <c r="K23" s="104">
        <v>3</v>
      </c>
      <c r="L23" s="104">
        <v>4</v>
      </c>
      <c r="M23" s="104">
        <v>3</v>
      </c>
      <c r="N23" s="104">
        <v>2</v>
      </c>
      <c r="O23" s="112">
        <v>1</v>
      </c>
      <c r="P23" s="132" t="s">
        <v>128</v>
      </c>
      <c r="Q23" s="104">
        <v>1</v>
      </c>
      <c r="R23" s="104">
        <v>2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31.5" customHeight="1" thickBot="1" x14ac:dyDescent="0.25">
      <c r="A24" s="111" t="s">
        <v>727</v>
      </c>
      <c r="B24" s="113" t="s">
        <v>36</v>
      </c>
      <c r="C24" s="118" t="s">
        <v>726</v>
      </c>
      <c r="D24" s="104">
        <v>11</v>
      </c>
      <c r="E24" s="109">
        <v>36664</v>
      </c>
      <c r="F24" s="104">
        <v>2</v>
      </c>
      <c r="G24" s="104">
        <v>5</v>
      </c>
      <c r="H24" s="112">
        <v>1</v>
      </c>
      <c r="I24" s="113">
        <v>1</v>
      </c>
      <c r="J24" s="104">
        <v>1</v>
      </c>
      <c r="K24" s="104">
        <v>10</v>
      </c>
      <c r="L24" s="104">
        <v>4</v>
      </c>
      <c r="M24" s="104">
        <v>3</v>
      </c>
      <c r="N24" s="104">
        <v>2</v>
      </c>
      <c r="O24" s="112">
        <v>1</v>
      </c>
      <c r="P24" s="132" t="s">
        <v>625</v>
      </c>
      <c r="Q24" s="104">
        <v>1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</row>
    <row r="25" spans="1:49" ht="31.5" customHeight="1" thickBot="1" x14ac:dyDescent="0.25">
      <c r="A25" s="111" t="s">
        <v>725</v>
      </c>
      <c r="B25" s="113" t="s">
        <v>40</v>
      </c>
      <c r="C25" s="118" t="s">
        <v>724</v>
      </c>
      <c r="D25" s="104">
        <v>12</v>
      </c>
      <c r="E25" s="109">
        <v>36664</v>
      </c>
      <c r="F25" s="104">
        <v>2</v>
      </c>
      <c r="G25" s="104">
        <v>3</v>
      </c>
      <c r="H25" s="112">
        <v>1</v>
      </c>
      <c r="I25" s="113">
        <v>1</v>
      </c>
      <c r="J25" s="104">
        <v>1</v>
      </c>
      <c r="K25" s="104">
        <v>2</v>
      </c>
      <c r="L25" s="104">
        <v>1</v>
      </c>
      <c r="M25" s="104">
        <v>2</v>
      </c>
      <c r="N25" s="104">
        <v>2</v>
      </c>
      <c r="O25" s="112">
        <v>1</v>
      </c>
      <c r="P25" s="132" t="s">
        <v>723</v>
      </c>
      <c r="Q25" s="104">
        <v>1</v>
      </c>
      <c r="R25" s="104">
        <v>1</v>
      </c>
      <c r="S25" s="104">
        <v>1</v>
      </c>
      <c r="T25" s="104">
        <v>3</v>
      </c>
      <c r="U25" s="112">
        <v>1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31.5" customHeight="1" thickBot="1" x14ac:dyDescent="0.25">
      <c r="A26" s="111" t="s">
        <v>722</v>
      </c>
      <c r="B26" s="113" t="s">
        <v>36</v>
      </c>
      <c r="C26" s="118" t="s">
        <v>721</v>
      </c>
      <c r="D26" s="104">
        <v>3</v>
      </c>
      <c r="E26" s="109">
        <v>36672</v>
      </c>
      <c r="F26" s="104">
        <v>1</v>
      </c>
      <c r="G26" s="104">
        <v>2</v>
      </c>
      <c r="H26" s="112">
        <v>1</v>
      </c>
      <c r="I26" s="113">
        <v>5</v>
      </c>
      <c r="J26" s="104">
        <v>1</v>
      </c>
      <c r="K26" s="104">
        <v>4</v>
      </c>
      <c r="L26" s="104">
        <v>4</v>
      </c>
      <c r="M26" s="104">
        <v>1</v>
      </c>
      <c r="N26" s="104">
        <v>2</v>
      </c>
      <c r="O26" s="112">
        <v>1</v>
      </c>
      <c r="P26" s="132" t="s">
        <v>720</v>
      </c>
      <c r="Q26" s="104">
        <v>2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13" t="s">
        <v>719</v>
      </c>
      <c r="X26" s="104">
        <v>2</v>
      </c>
      <c r="Y26" s="104">
        <v>1</v>
      </c>
      <c r="Z26" s="104">
        <v>1</v>
      </c>
      <c r="AA26" s="104">
        <v>1</v>
      </c>
      <c r="AB26" s="112">
        <v>2</v>
      </c>
      <c r="AC26" s="103"/>
      <c r="AD26" s="108" t="s">
        <v>718</v>
      </c>
      <c r="AE26" s="104">
        <v>2</v>
      </c>
      <c r="AF26" s="104">
        <v>1</v>
      </c>
      <c r="AG26" s="104">
        <v>1</v>
      </c>
      <c r="AH26" s="104">
        <v>1</v>
      </c>
      <c r="AI26" s="112">
        <v>2</v>
      </c>
      <c r="AJ26" s="103"/>
      <c r="AK26" s="108" t="s">
        <v>717</v>
      </c>
      <c r="AL26" s="104">
        <v>1</v>
      </c>
      <c r="AM26" s="104">
        <v>1</v>
      </c>
      <c r="AN26" s="104">
        <v>1</v>
      </c>
      <c r="AO26" s="104">
        <v>1</v>
      </c>
      <c r="AP26" s="112">
        <v>2</v>
      </c>
      <c r="AR26" s="108" t="s">
        <v>716</v>
      </c>
      <c r="AS26" s="104">
        <v>2</v>
      </c>
      <c r="AT26" s="104">
        <v>1</v>
      </c>
      <c r="AU26" s="104">
        <v>1</v>
      </c>
      <c r="AV26" s="104">
        <v>1</v>
      </c>
      <c r="AW26" s="112">
        <v>2</v>
      </c>
    </row>
    <row r="27" spans="1:49" ht="31.5" customHeight="1" thickBot="1" x14ac:dyDescent="0.25">
      <c r="A27" s="111" t="s">
        <v>715</v>
      </c>
      <c r="B27" s="113" t="s">
        <v>40</v>
      </c>
      <c r="C27" s="118" t="s">
        <v>714</v>
      </c>
      <c r="D27" s="104">
        <v>8</v>
      </c>
      <c r="E27" s="109">
        <v>36672</v>
      </c>
      <c r="F27" s="104">
        <v>2</v>
      </c>
      <c r="G27" s="104">
        <v>6</v>
      </c>
      <c r="H27" s="112">
        <v>1</v>
      </c>
      <c r="I27" s="113">
        <v>1</v>
      </c>
      <c r="J27" s="104">
        <v>3</v>
      </c>
      <c r="K27" s="104">
        <v>7</v>
      </c>
      <c r="L27" s="104">
        <v>3</v>
      </c>
      <c r="M27" s="104">
        <v>3</v>
      </c>
      <c r="N27" s="104">
        <v>2</v>
      </c>
      <c r="O27" s="112">
        <v>2</v>
      </c>
      <c r="P27" s="132" t="s">
        <v>713</v>
      </c>
      <c r="Q27" s="104">
        <v>2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31.5" customHeight="1" thickBot="1" x14ac:dyDescent="0.25">
      <c r="A28" s="111" t="s">
        <v>712</v>
      </c>
      <c r="B28" s="113" t="s">
        <v>91</v>
      </c>
      <c r="C28" s="118" t="s">
        <v>711</v>
      </c>
      <c r="D28" s="104">
        <v>4</v>
      </c>
      <c r="E28" s="109">
        <v>36680</v>
      </c>
      <c r="F28" s="104">
        <v>2</v>
      </c>
      <c r="G28" s="104">
        <v>5</v>
      </c>
      <c r="H28" s="112">
        <v>1</v>
      </c>
      <c r="I28" s="113">
        <v>2</v>
      </c>
      <c r="J28" s="104">
        <v>2</v>
      </c>
      <c r="K28" s="104">
        <v>5</v>
      </c>
      <c r="L28" s="104">
        <v>1</v>
      </c>
      <c r="M28" s="104">
        <v>1</v>
      </c>
      <c r="N28" s="104">
        <v>2</v>
      </c>
      <c r="O28" s="112">
        <v>1</v>
      </c>
      <c r="P28" s="132" t="s">
        <v>710</v>
      </c>
      <c r="Q28" s="104">
        <v>3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13" t="s">
        <v>617</v>
      </c>
      <c r="X28" s="104">
        <v>1</v>
      </c>
      <c r="Y28" s="104">
        <v>1</v>
      </c>
      <c r="Z28" s="104">
        <v>1</v>
      </c>
      <c r="AA28" s="104">
        <v>2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31.5" customHeight="1" thickBot="1" x14ac:dyDescent="0.25">
      <c r="A29" s="111" t="s">
        <v>709</v>
      </c>
      <c r="B29" s="113" t="s">
        <v>50</v>
      </c>
      <c r="C29" s="118" t="s">
        <v>708</v>
      </c>
      <c r="D29" s="104">
        <v>4</v>
      </c>
      <c r="E29" s="109">
        <v>36680</v>
      </c>
      <c r="F29" s="104">
        <v>2</v>
      </c>
      <c r="G29" s="104">
        <v>6</v>
      </c>
      <c r="H29" s="112">
        <v>1</v>
      </c>
      <c r="I29" s="113">
        <v>1</v>
      </c>
      <c r="J29" s="104">
        <v>1</v>
      </c>
      <c r="K29" s="104">
        <v>4</v>
      </c>
      <c r="L29" s="104">
        <v>4</v>
      </c>
      <c r="M29" s="104">
        <v>3</v>
      </c>
      <c r="N29" s="104">
        <v>2</v>
      </c>
      <c r="O29" s="112">
        <v>1</v>
      </c>
      <c r="P29" s="132" t="s">
        <v>114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31.5" customHeight="1" thickBot="1" x14ac:dyDescent="0.25">
      <c r="A30" s="111" t="s">
        <v>707</v>
      </c>
      <c r="B30" s="113" t="s">
        <v>36</v>
      </c>
      <c r="C30" s="118" t="s">
        <v>706</v>
      </c>
      <c r="D30" s="104">
        <v>20</v>
      </c>
      <c r="E30" s="109">
        <v>36688</v>
      </c>
      <c r="F30" s="104">
        <v>2</v>
      </c>
      <c r="G30" s="104">
        <v>4</v>
      </c>
      <c r="H30" s="112">
        <v>1</v>
      </c>
      <c r="I30" s="113">
        <v>1</v>
      </c>
      <c r="J30" s="104">
        <v>1</v>
      </c>
      <c r="K30" s="104">
        <v>2</v>
      </c>
      <c r="L30" s="104">
        <v>1</v>
      </c>
      <c r="M30" s="104">
        <v>2</v>
      </c>
      <c r="N30" s="104">
        <v>1</v>
      </c>
      <c r="O30" s="112">
        <v>1</v>
      </c>
      <c r="P30" s="132" t="s">
        <v>136</v>
      </c>
      <c r="Q30" s="104">
        <v>1</v>
      </c>
      <c r="R30" s="104">
        <v>1</v>
      </c>
      <c r="S30" s="104">
        <v>1</v>
      </c>
      <c r="T30" s="104">
        <v>3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31.5" customHeight="1" thickBot="1" x14ac:dyDescent="0.25">
      <c r="A31" s="111" t="s">
        <v>705</v>
      </c>
      <c r="B31" s="107" t="s">
        <v>36</v>
      </c>
      <c r="C31" s="118" t="s">
        <v>704</v>
      </c>
      <c r="D31" s="106">
        <v>20</v>
      </c>
      <c r="E31" s="134">
        <v>36688</v>
      </c>
      <c r="F31" s="106">
        <v>2</v>
      </c>
      <c r="G31" s="106">
        <v>5</v>
      </c>
      <c r="H31" s="105">
        <v>1</v>
      </c>
      <c r="I31" s="107">
        <v>1</v>
      </c>
      <c r="J31" s="106">
        <v>1</v>
      </c>
      <c r="K31" s="106">
        <v>3</v>
      </c>
      <c r="L31" s="106">
        <v>1</v>
      </c>
      <c r="M31" s="106">
        <v>2</v>
      </c>
      <c r="N31" s="106">
        <v>1</v>
      </c>
      <c r="O31" s="105">
        <v>1</v>
      </c>
      <c r="P31" s="132" t="s">
        <v>703</v>
      </c>
      <c r="Q31" s="106">
        <v>1</v>
      </c>
      <c r="R31" s="106">
        <v>1</v>
      </c>
      <c r="S31" s="106">
        <v>1</v>
      </c>
      <c r="T31" s="106">
        <v>3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9</v>
      </c>
      <c r="D36" s="44">
        <f t="shared" ref="D36:D42" si="0">C36/C$42</f>
        <v>0.33333333333333331</v>
      </c>
      <c r="E36" s="8"/>
      <c r="F36" s="91" t="s">
        <v>143</v>
      </c>
      <c r="G36" s="43">
        <f>COUNTIF(F4:F31,1)</f>
        <v>10</v>
      </c>
      <c r="H36" s="44">
        <f>G36/G38</f>
        <v>0.37037037037037035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26</v>
      </c>
      <c r="P36" s="44">
        <f>O36/O$40</f>
        <v>0.96296296296296291</v>
      </c>
      <c r="Q36"/>
      <c r="R36" s="93">
        <v>1</v>
      </c>
      <c r="S36" s="43">
        <f>COUNTIF(I4:I31,1)</f>
        <v>17</v>
      </c>
      <c r="T36" s="44">
        <f>S36/27</f>
        <v>0.62962962962962965</v>
      </c>
      <c r="U36"/>
      <c r="V36" s="94" t="s">
        <v>160</v>
      </c>
      <c r="W36" s="57">
        <f>COUNTIF(J4:J31,1)</f>
        <v>16</v>
      </c>
      <c r="X36" s="58">
        <f>W36/W$39</f>
        <v>0.59259259259259256</v>
      </c>
      <c r="Y36"/>
      <c r="Z36" s="95" t="s">
        <v>163</v>
      </c>
      <c r="AA36" s="42">
        <f>COUNTIF(K4:K31,1)</f>
        <v>4</v>
      </c>
      <c r="AB36" s="44">
        <f t="shared" ref="AB36:AB46" si="2">AA36/AA$46</f>
        <v>0.14814814814814814</v>
      </c>
      <c r="AC36"/>
      <c r="AD36" s="95" t="s">
        <v>799</v>
      </c>
      <c r="AE36" s="57">
        <f>COUNTIF(L4:L31,1)</f>
        <v>6</v>
      </c>
      <c r="AF36" s="58">
        <f>AE36/AA$46</f>
        <v>0.22222222222222221</v>
      </c>
      <c r="AG36"/>
      <c r="AH36" s="97" t="s">
        <v>143</v>
      </c>
      <c r="AI36" s="42">
        <f>COUNTIF(M4:M31,1)</f>
        <v>6</v>
      </c>
      <c r="AJ36" s="44">
        <f>AI36/AA$46</f>
        <v>0.22222222222222221</v>
      </c>
      <c r="AK36"/>
      <c r="AL36" s="95" t="s">
        <v>175</v>
      </c>
      <c r="AM36" s="42">
        <f>COUNTIF(N4:N31,1)</f>
        <v>4</v>
      </c>
      <c r="AN36" s="44">
        <f>AM36/AA$46</f>
        <v>0.14814814814814814</v>
      </c>
      <c r="AO36"/>
      <c r="AP36" s="95" t="s">
        <v>143</v>
      </c>
      <c r="AQ36" s="42">
        <f>COUNTIF(O4:O31,1)</f>
        <v>19</v>
      </c>
      <c r="AR36" s="44">
        <f>AQ36/AQ$39</f>
        <v>0.70370370370370372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3.7037037037037035E-2</v>
      </c>
      <c r="E37" s="8"/>
      <c r="F37" s="91" t="s">
        <v>144</v>
      </c>
      <c r="G37" s="43">
        <f>COUNTIF(F4:F31,2)</f>
        <v>17</v>
      </c>
      <c r="H37" s="44">
        <f>G37/G38</f>
        <v>0.62962962962962965</v>
      </c>
      <c r="I37"/>
      <c r="J37" s="92" t="s">
        <v>148</v>
      </c>
      <c r="K37" s="45">
        <f>COUNTIF(G4:G31,2)</f>
        <v>4</v>
      </c>
      <c r="L37" s="44">
        <f t="shared" si="1"/>
        <v>0.14814814814814814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S37/27</f>
        <v>0.22222222222222221</v>
      </c>
      <c r="U37"/>
      <c r="V37" s="95" t="s">
        <v>161</v>
      </c>
      <c r="W37" s="57">
        <f>COUNTIF(J4:J31,2)</f>
        <v>3</v>
      </c>
      <c r="X37" s="58">
        <f>W37/W$39</f>
        <v>0.1111111111111111</v>
      </c>
      <c r="Y37"/>
      <c r="Z37" s="90" t="s">
        <v>164</v>
      </c>
      <c r="AA37" s="42">
        <f>COUNTIF(K4:K31,2)</f>
        <v>4</v>
      </c>
      <c r="AB37" s="44">
        <f t="shared" si="2"/>
        <v>0.14814814814814814</v>
      </c>
      <c r="AC37"/>
      <c r="AD37" s="94" t="s">
        <v>800</v>
      </c>
      <c r="AE37" s="57">
        <f>COUNTIF(L4:L31,2)</f>
        <v>4</v>
      </c>
      <c r="AF37" s="58">
        <f>AE37/AA$46</f>
        <v>0.14814814814814814</v>
      </c>
      <c r="AG37"/>
      <c r="AH37" s="96" t="s">
        <v>173</v>
      </c>
      <c r="AI37" s="42">
        <f>COUNTIF(M4:M31,2)</f>
        <v>7</v>
      </c>
      <c r="AJ37" s="44">
        <f>AI37/AA$46</f>
        <v>0.25925925925925924</v>
      </c>
      <c r="AK37"/>
      <c r="AL37" s="90" t="s">
        <v>176</v>
      </c>
      <c r="AM37" s="42">
        <f>COUNTIF(N4:N31,2)</f>
        <v>22</v>
      </c>
      <c r="AN37" s="44">
        <f>AM37/AA$46</f>
        <v>0.81481481481481477</v>
      </c>
      <c r="AO37"/>
      <c r="AP37" s="90" t="s">
        <v>173</v>
      </c>
      <c r="AQ37" s="42">
        <f>COUNTIF(O4:O31,2)</f>
        <v>8</v>
      </c>
      <c r="AR37" s="44">
        <f>AQ37/AQ$39</f>
        <v>0.29629629629629628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8</v>
      </c>
      <c r="D38" s="44">
        <f t="shared" si="0"/>
        <v>0.29629629629629628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6</v>
      </c>
      <c r="L38" s="44">
        <f t="shared" si="1"/>
        <v>0.22222222222222221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7.407407407407407E-2</v>
      </c>
      <c r="U38"/>
      <c r="V38" s="94" t="s">
        <v>162</v>
      </c>
      <c r="W38" s="57">
        <f>COUNTIF(J4:J31,3)</f>
        <v>8</v>
      </c>
      <c r="X38" s="58">
        <f>W38/W$39</f>
        <v>0.29629629629629628</v>
      </c>
      <c r="Y38"/>
      <c r="Z38" s="90" t="s">
        <v>165</v>
      </c>
      <c r="AA38" s="42">
        <f>COUNTIF(K4:K31,3)</f>
        <v>4</v>
      </c>
      <c r="AB38" s="44">
        <f t="shared" si="2"/>
        <v>0.14814814814814814</v>
      </c>
      <c r="AC38"/>
      <c r="AD38" s="94" t="s">
        <v>801</v>
      </c>
      <c r="AE38" s="57">
        <f>COUNTIF(L4:L31,3)</f>
        <v>4</v>
      </c>
      <c r="AF38" s="58">
        <f>AE38/AA$46</f>
        <v>0.14814814814814814</v>
      </c>
      <c r="AG38"/>
      <c r="AH38" s="96" t="s">
        <v>174</v>
      </c>
      <c r="AI38" s="42">
        <f>COUNTIF(M4:M31,3)</f>
        <v>14</v>
      </c>
      <c r="AJ38" s="44">
        <f>AI38/AA$46</f>
        <v>0.51851851851851849</v>
      </c>
      <c r="AK38"/>
      <c r="AL38" s="90" t="s">
        <v>177</v>
      </c>
      <c r="AM38" s="42">
        <f>COUNTIF(N4:N31,3)</f>
        <v>1</v>
      </c>
      <c r="AN38" s="44">
        <f>AM38/AA$46</f>
        <v>3.7037037037037035E-2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6</v>
      </c>
      <c r="D39" s="44">
        <f t="shared" si="0"/>
        <v>0.22222222222222221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3.7037037037037035E-2</v>
      </c>
      <c r="M39"/>
      <c r="N39" s="91" t="s">
        <v>157</v>
      </c>
      <c r="O39" s="43">
        <f>COUNTIF(H4:H31,4)</f>
        <v>1</v>
      </c>
      <c r="P39" s="44">
        <f>O39/O$40</f>
        <v>3.7037037037037035E-2</v>
      </c>
      <c r="Q39"/>
      <c r="R39" s="93">
        <v>4</v>
      </c>
      <c r="S39" s="43">
        <f>COUNTIF(I4:I31,4)</f>
        <v>1</v>
      </c>
      <c r="T39" s="44">
        <f t="shared" si="3"/>
        <v>3.7037037037037035E-2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6</v>
      </c>
      <c r="AB39" s="44">
        <f t="shared" si="2"/>
        <v>0.22222222222222221</v>
      </c>
      <c r="AC39"/>
      <c r="AD39" s="94" t="s">
        <v>802</v>
      </c>
      <c r="AE39" s="57">
        <f>COUNTIF(L4:L31,4)</f>
        <v>13</v>
      </c>
      <c r="AF39" s="58">
        <f>AE39/AA$46</f>
        <v>0.48148148148148145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8</v>
      </c>
      <c r="L40" s="44">
        <f t="shared" si="1"/>
        <v>0.29629629629629628</v>
      </c>
      <c r="M40"/>
      <c r="N40" s="83"/>
      <c r="O40" s="85">
        <f>SUM(O36:O39,)</f>
        <v>27</v>
      </c>
      <c r="P40" s="87">
        <f>O40/O$40</f>
        <v>1</v>
      </c>
      <c r="Q40"/>
      <c r="R40" s="93">
        <v>5</v>
      </c>
      <c r="S40" s="43">
        <f>COUNTIF(I4:I31,5)</f>
        <v>1</v>
      </c>
      <c r="T40" s="44">
        <f t="shared" si="3"/>
        <v>3.7037037037037035E-2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3</v>
      </c>
      <c r="AB40" s="44">
        <f t="shared" si="2"/>
        <v>0.1111111111111111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3.7037037037037035E-2</v>
      </c>
      <c r="E41" s="8"/>
      <c r="F41"/>
      <c r="G41"/>
      <c r="H41"/>
      <c r="I41"/>
      <c r="J41" s="92" t="s">
        <v>149</v>
      </c>
      <c r="K41" s="45">
        <f>COUNTIF(G4:G31,6)</f>
        <v>4</v>
      </c>
      <c r="L41" s="44">
        <f t="shared" si="1"/>
        <v>0.14814814814814814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44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4</v>
      </c>
      <c r="L42" s="44">
        <f t="shared" si="1"/>
        <v>0.14814814814814814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7.407407407407407E-2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4</v>
      </c>
      <c r="AB45" s="44">
        <f t="shared" si="2"/>
        <v>0.14814814814814814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7</v>
      </c>
      <c r="D51" s="58">
        <f t="shared" ref="D51:D63" si="4">C51/C$63</f>
        <v>0.25925925925925924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3.7037037037037035E-2</v>
      </c>
      <c r="I51" s="61"/>
      <c r="J51" s="63" t="s">
        <v>397</v>
      </c>
      <c r="K51" s="45">
        <f>COUNTIFS(B4:B31,"girona",J4:J31,1)</f>
        <v>5</v>
      </c>
      <c r="L51" s="58">
        <f t="shared" ref="L51:L69" si="6">K51/K$69</f>
        <v>0.18518518518518517</v>
      </c>
      <c r="M51" s="61"/>
      <c r="N51" s="100" t="s">
        <v>199</v>
      </c>
      <c r="O51" s="59">
        <f>COUNTIFS(G4:G31,3,H4:H31,1)</f>
        <v>6</v>
      </c>
      <c r="P51" s="60">
        <f t="shared" ref="P51:P60" si="7">O51/O$60</f>
        <v>0.2608695652173913</v>
      </c>
      <c r="Q51" s="61"/>
      <c r="R51" s="100" t="s">
        <v>208</v>
      </c>
      <c r="S51" s="59">
        <f>COUNTIFS(H4:H31,1,I4:I31,1)</f>
        <v>16</v>
      </c>
      <c r="T51" s="60">
        <f>S51/S$55</f>
        <v>0.59259259259259256</v>
      </c>
      <c r="U51" s="61"/>
      <c r="V51" s="61"/>
      <c r="W51" s="100" t="s">
        <v>213</v>
      </c>
      <c r="X51" s="59">
        <f>COUNTIFS(I4:I31,1,K4:K31,1)</f>
        <v>4</v>
      </c>
      <c r="Y51" s="60">
        <f t="shared" ref="Y51:Y66" si="8">X51/X$66</f>
        <v>0.14814814814814814</v>
      </c>
      <c r="Z51" s="61"/>
      <c r="AA51" s="100" t="s">
        <v>224</v>
      </c>
      <c r="AB51" s="59">
        <f>COUNTIFS(I4:I31,1,J4:J31,1)</f>
        <v>12</v>
      </c>
      <c r="AC51" s="60">
        <f t="shared" ref="AC51:AC57" si="9">AB51/AB$57</f>
        <v>0.44444444444444442</v>
      </c>
      <c r="AD51" s="61"/>
      <c r="AE51" s="100" t="s">
        <v>231</v>
      </c>
      <c r="AF51" s="59">
        <f>COUNTIFS(J4:J31,1,M4:M31,1)</f>
        <v>2</v>
      </c>
      <c r="AG51" s="60">
        <f>AF51/AF$60</f>
        <v>7.407407407407407E-2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4</v>
      </c>
      <c r="AS51" s="60">
        <f t="shared" ref="AS51:AS56" si="12">AR51/AF$60</f>
        <v>0.14814814814814814</v>
      </c>
      <c r="AT51" s="61"/>
      <c r="AU51" s="100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7.407407407407407E-2</v>
      </c>
      <c r="BB51" s="61"/>
      <c r="BC51" s="100" t="s">
        <v>325</v>
      </c>
      <c r="BD51" s="59">
        <f>COUNTIFS(J4:J31,1,O4:O31,1)</f>
        <v>15</v>
      </c>
      <c r="BE51" s="60">
        <f>BD51/BD57</f>
        <v>0.55555555555555558</v>
      </c>
      <c r="BF51" s="61"/>
      <c r="BG51" s="63" t="s">
        <v>332</v>
      </c>
      <c r="BH51" s="54">
        <f>COUNTIFS(N4:N31,1,O14:O41,1)</f>
        <v>2</v>
      </c>
      <c r="BI51" s="66">
        <f>BH51/BH$57</f>
        <v>0.11764705882352941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2</v>
      </c>
      <c r="D52" s="58">
        <f t="shared" si="4"/>
        <v>7.407407407407407E-2</v>
      </c>
      <c r="E52" s="64"/>
      <c r="F52" s="75" t="s">
        <v>385</v>
      </c>
      <c r="G52" s="45">
        <f>COUNTIFS(B4:B31,"girona",K4:K31,"&gt;1")</f>
        <v>8</v>
      </c>
      <c r="H52" s="58">
        <f t="shared" si="5"/>
        <v>0.29629629629629628</v>
      </c>
      <c r="I52" s="61"/>
      <c r="J52" s="63" t="s">
        <v>398</v>
      </c>
      <c r="K52" s="45">
        <f>COUNTIFS(B4:B31,"girona",J4:J31,2)</f>
        <v>1</v>
      </c>
      <c r="L52" s="58">
        <f t="shared" si="6"/>
        <v>3.7037037037037035E-2</v>
      </c>
      <c r="M52" s="61"/>
      <c r="N52" s="100" t="s">
        <v>200</v>
      </c>
      <c r="O52" s="45">
        <f>COUNTIFS(G4:G31,5,H4:H31,1)</f>
        <v>8</v>
      </c>
      <c r="P52" s="60">
        <f t="shared" si="7"/>
        <v>0.34782608695652173</v>
      </c>
      <c r="Q52" s="61"/>
      <c r="R52" s="100" t="s">
        <v>209</v>
      </c>
      <c r="S52" s="59">
        <f>COUNTIFS(H4:H31,1,I4:I31,"&gt;1")</f>
        <v>10</v>
      </c>
      <c r="T52" s="60">
        <f>S52/S$55</f>
        <v>0.37037037037037035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4</v>
      </c>
      <c r="AC52" s="60">
        <f t="shared" si="9"/>
        <v>0.14814814814814814</v>
      </c>
      <c r="AD52" s="61"/>
      <c r="AE52" s="100" t="s">
        <v>232</v>
      </c>
      <c r="AF52" s="45">
        <f>COUNTIFS(J4:J31,1,M4:M31,2)</f>
        <v>5</v>
      </c>
      <c r="AG52" s="60">
        <f>AF52/AF$60</f>
        <v>0.18518518518518517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2</v>
      </c>
      <c r="AS52" s="60">
        <f t="shared" si="12"/>
        <v>7.407407407407407E-2</v>
      </c>
      <c r="AT52" s="61"/>
      <c r="AU52" s="100" t="s">
        <v>297</v>
      </c>
      <c r="AV52" s="45">
        <f>COUNTIFS(K4:K31,1,N4:N31,2)</f>
        <v>4</v>
      </c>
      <c r="AW52" s="60">
        <f t="shared" si="13"/>
        <v>0.23529411764705882</v>
      </c>
      <c r="AX52" s="61"/>
      <c r="AY52" s="100" t="s">
        <v>316</v>
      </c>
      <c r="AZ52" s="45">
        <f>COUNTIFS(L4:L31,1,N4:N31,2)</f>
        <v>4</v>
      </c>
      <c r="BA52" s="60">
        <f t="shared" si="14"/>
        <v>0.14814814814814814</v>
      </c>
      <c r="BB52" s="61"/>
      <c r="BC52" s="100" t="s">
        <v>326</v>
      </c>
      <c r="BD52" s="45">
        <f>COUNTIFS(J4:J31,1,O4:O31,2)</f>
        <v>1</v>
      </c>
      <c r="BE52" s="60">
        <f t="shared" ref="BE52:BE57" si="15">BD52/BD$57</f>
        <v>3.7037037037037035E-2</v>
      </c>
      <c r="BF52" s="61"/>
      <c r="BG52" s="63" t="s">
        <v>333</v>
      </c>
      <c r="BH52" s="65">
        <f>COUNTIFS(N4:N31,1,O14:O41,2)</f>
        <v>0</v>
      </c>
      <c r="BI52" s="66">
        <f t="shared" ref="BI52:BI57" si="16">BH52/BH$57</f>
        <v>0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3.7037037037037035E-2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3</v>
      </c>
      <c r="L53" s="58">
        <f t="shared" si="6"/>
        <v>0.1111111111111111</v>
      </c>
      <c r="M53" s="61"/>
      <c r="N53" s="100" t="s">
        <v>201</v>
      </c>
      <c r="O53" s="45">
        <f>COUNTIFS(G4:G31,6,H4:H31,1)</f>
        <v>3</v>
      </c>
      <c r="P53" s="60">
        <f t="shared" si="7"/>
        <v>0.13043478260869565</v>
      </c>
      <c r="Q53" s="61"/>
      <c r="R53" s="100" t="s">
        <v>210</v>
      </c>
      <c r="S53" s="59">
        <f>COUNTIFS(H4:H31,4,I4:I31,1)</f>
        <v>1</v>
      </c>
      <c r="T53" s="60">
        <f>S53/S$55</f>
        <v>3.7037037037037035E-2</v>
      </c>
      <c r="U53" s="61"/>
      <c r="V53" s="61"/>
      <c r="W53" s="100" t="s">
        <v>215</v>
      </c>
      <c r="X53" s="45">
        <f>COUNTIFS(I4:I31,1,K4:K31,2)</f>
        <v>2</v>
      </c>
      <c r="Y53" s="60">
        <f t="shared" si="8"/>
        <v>7.407407407407407E-2</v>
      </c>
      <c r="Z53" s="61"/>
      <c r="AA53" s="100" t="s">
        <v>226</v>
      </c>
      <c r="AB53" s="45">
        <f>COUNTIFS(I4:I31,1,J4:J31,2)</f>
        <v>1</v>
      </c>
      <c r="AC53" s="60">
        <f t="shared" si="9"/>
        <v>3.7037037037037035E-2</v>
      </c>
      <c r="AD53" s="61"/>
      <c r="AE53" s="100" t="s">
        <v>233</v>
      </c>
      <c r="AF53" s="45">
        <f>COUNTIFS(J4:J31,2,M4:M31,1)</f>
        <v>2</v>
      </c>
      <c r="AG53" s="60">
        <f>AF53/AF$60</f>
        <v>7.407407407407407E-2</v>
      </c>
      <c r="AH53" s="61"/>
      <c r="AI53" s="100" t="s">
        <v>239</v>
      </c>
      <c r="AJ53" s="45">
        <f>COUNTIFS(K4:K31,1,M4:M31,3)</f>
        <v>4</v>
      </c>
      <c r="AK53" s="60">
        <f t="shared" si="10"/>
        <v>0.14814814814814814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1</v>
      </c>
      <c r="AS53" s="60">
        <f t="shared" si="12"/>
        <v>3.7037037037037035E-2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2</v>
      </c>
      <c r="BE53" s="60">
        <f t="shared" si="15"/>
        <v>7.407407407407407E-2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0</v>
      </c>
      <c r="H54" s="58">
        <f t="shared" si="5"/>
        <v>0</v>
      </c>
      <c r="I54" s="61"/>
      <c r="J54" s="63" t="s">
        <v>399</v>
      </c>
      <c r="K54" s="45">
        <f>COUNTIFS(B4:B31,"salt",J4:J31,1)</f>
        <v>1</v>
      </c>
      <c r="L54" s="58">
        <f t="shared" si="6"/>
        <v>3.7037037037037035E-2</v>
      </c>
      <c r="M54" s="61"/>
      <c r="N54" s="100" t="s">
        <v>202</v>
      </c>
      <c r="O54" s="45">
        <f>COUNTIFS(G4:G31,7,H4:H31,1)</f>
        <v>4</v>
      </c>
      <c r="P54" s="60">
        <f t="shared" si="7"/>
        <v>0.17391304347826086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2</v>
      </c>
      <c r="Y54" s="60">
        <f t="shared" si="8"/>
        <v>7.407407407407407E-2</v>
      </c>
      <c r="Z54" s="61"/>
      <c r="AA54" s="100" t="s">
        <v>227</v>
      </c>
      <c r="AB54" s="45">
        <f>COUNTIFS(I4:I31,"&gt;1",J4:J31,2)</f>
        <v>2</v>
      </c>
      <c r="AC54" s="60">
        <f t="shared" si="9"/>
        <v>7.407407407407407E-2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2</v>
      </c>
      <c r="AK54" s="60">
        <f t="shared" si="10"/>
        <v>7.407407407407407E-2</v>
      </c>
      <c r="AL54" s="61"/>
      <c r="AM54" s="100" t="s">
        <v>276</v>
      </c>
      <c r="AN54" s="45">
        <f>COUNTIFS(K4:K31,1,L4:L31,4)</f>
        <v>4</v>
      </c>
      <c r="AO54" s="60">
        <f t="shared" si="11"/>
        <v>0.23529411764705882</v>
      </c>
      <c r="AP54" s="61"/>
      <c r="AQ54" s="100" t="s">
        <v>286</v>
      </c>
      <c r="AR54" s="45">
        <f>COUNTIFS(J4:J31,1,L4:L31,4)</f>
        <v>9</v>
      </c>
      <c r="AS54" s="60">
        <f t="shared" si="12"/>
        <v>0.33333333333333331</v>
      </c>
      <c r="AT54" s="61"/>
      <c r="AU54" s="100" t="s">
        <v>299</v>
      </c>
      <c r="AV54" s="45">
        <f>COUNTIFS(K4:K31,2,N4:N31,1)</f>
        <v>1</v>
      </c>
      <c r="AW54" s="60">
        <f t="shared" si="13"/>
        <v>5.8823529411764705E-2</v>
      </c>
      <c r="AX54" s="61"/>
      <c r="AY54" s="100" t="s">
        <v>317</v>
      </c>
      <c r="AZ54" s="45">
        <f>COUNTIFS(L4:L31,2,N4:N31,1)</f>
        <v>1</v>
      </c>
      <c r="BA54" s="60">
        <f t="shared" si="14"/>
        <v>3.7037037037037035E-2</v>
      </c>
      <c r="BB54" s="61"/>
      <c r="BC54" s="100" t="s">
        <v>328</v>
      </c>
      <c r="BD54" s="59">
        <f>COUNTIFS(J4:J31,2,O4:O31,2)</f>
        <v>1</v>
      </c>
      <c r="BE54" s="60">
        <f t="shared" si="15"/>
        <v>3.7037037037037035E-2</v>
      </c>
      <c r="BF54" s="61"/>
      <c r="BG54" s="63" t="s">
        <v>335</v>
      </c>
      <c r="BH54" s="54">
        <f>COUNTIFS(N4:N31,2,O14:O41,1)</f>
        <v>10</v>
      </c>
      <c r="BI54" s="66">
        <f t="shared" si="16"/>
        <v>0.58823529411764708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0.14814814814814814</v>
      </c>
      <c r="E55" s="64"/>
      <c r="F55" s="75" t="s">
        <v>388</v>
      </c>
      <c r="G55" s="45">
        <f>COUNTIFS(B4:B31,"figueres",K4:K31,1)</f>
        <v>2</v>
      </c>
      <c r="H55" s="58">
        <f t="shared" si="5"/>
        <v>7.407407407407407E-2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27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3</v>
      </c>
      <c r="Y55" s="60">
        <f t="shared" si="8"/>
        <v>0.1111111111111111</v>
      </c>
      <c r="Z55" s="61"/>
      <c r="AA55" s="100" t="s">
        <v>228</v>
      </c>
      <c r="AB55" s="45">
        <f>COUNTIFS(I4:I31,1,J4:J31,3)</f>
        <v>4</v>
      </c>
      <c r="AC55" s="60">
        <f t="shared" si="9"/>
        <v>0.14814814814814814</v>
      </c>
      <c r="AD55" s="61"/>
      <c r="AE55" s="100" t="s">
        <v>237</v>
      </c>
      <c r="AF55" s="45">
        <f>COUNTIFS(J4:J31,1,M4:M31,3)</f>
        <v>9</v>
      </c>
      <c r="AG55" s="60">
        <f t="shared" ref="AG55:AG60" si="17">AF55/AF$60</f>
        <v>0.33333333333333331</v>
      </c>
      <c r="AH55" s="61"/>
      <c r="AI55" s="100" t="s">
        <v>241</v>
      </c>
      <c r="AJ55" s="45">
        <f>COUNTIFS(K4:K31,2,M4:M31,2)</f>
        <v>2</v>
      </c>
      <c r="AK55" s="60">
        <f t="shared" si="10"/>
        <v>7.407407407407407E-2</v>
      </c>
      <c r="AL55" s="61"/>
      <c r="AM55" s="100" t="s">
        <v>257</v>
      </c>
      <c r="AN55" s="45">
        <f>COUNTIFS(K4:K31,2,L4:L31,1)</f>
        <v>2</v>
      </c>
      <c r="AO55" s="60">
        <f t="shared" si="11"/>
        <v>0.11764705882352941</v>
      </c>
      <c r="AP55" s="61"/>
      <c r="AQ55" s="100" t="s">
        <v>287</v>
      </c>
      <c r="AR55" s="45">
        <f>COUNTIFS(J4:J31,2,L4:L31,1)</f>
        <v>1</v>
      </c>
      <c r="AS55" s="60">
        <f t="shared" si="12"/>
        <v>3.7037037037037035E-2</v>
      </c>
      <c r="AT55" s="61"/>
      <c r="AU55" s="100" t="s">
        <v>300</v>
      </c>
      <c r="AV55" s="45">
        <f>COUNTIFS(K4:K31,2,N4:N31,2)</f>
        <v>3</v>
      </c>
      <c r="AW55" s="60">
        <f t="shared" si="13"/>
        <v>0.17647058823529413</v>
      </c>
      <c r="AX55" s="61"/>
      <c r="AY55" s="100" t="s">
        <v>319</v>
      </c>
      <c r="AZ55" s="45">
        <f>COUNTIFS(L4:L31,2,N4:N31,2)</f>
        <v>3</v>
      </c>
      <c r="BA55" s="60">
        <f t="shared" si="14"/>
        <v>0.1111111111111111</v>
      </c>
      <c r="BB55" s="61"/>
      <c r="BC55" s="100" t="s">
        <v>329</v>
      </c>
      <c r="BD55" s="59">
        <f>COUNTIFS(J4:J31,3,O4:O31,1)</f>
        <v>2</v>
      </c>
      <c r="BE55" s="60">
        <f t="shared" si="15"/>
        <v>7.407407407407407E-2</v>
      </c>
      <c r="BF55" s="61"/>
      <c r="BG55" s="63" t="s">
        <v>336</v>
      </c>
      <c r="BH55" s="54">
        <f>COUNTIFS(N4:N31,2,O14:O41,2)</f>
        <v>5</v>
      </c>
      <c r="BI55" s="66">
        <f t="shared" si="16"/>
        <v>0.29411764705882354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4</v>
      </c>
      <c r="D56" s="58">
        <f t="shared" si="4"/>
        <v>0.14814814814814814</v>
      </c>
      <c r="E56" s="64"/>
      <c r="F56" s="75" t="s">
        <v>389</v>
      </c>
      <c r="G56" s="45">
        <f>COUNTIFS(B4:B31,"figueres",K4:K31,"&gt;1")</f>
        <v>6</v>
      </c>
      <c r="H56" s="58">
        <f t="shared" si="5"/>
        <v>0.22222222222222221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1</v>
      </c>
      <c r="Y56" s="60">
        <f t="shared" si="8"/>
        <v>3.7037037037037035E-2</v>
      </c>
      <c r="Z56" s="61"/>
      <c r="AA56" s="100" t="s">
        <v>229</v>
      </c>
      <c r="AB56" s="45">
        <f>COUNTIFS(I4:I31,"&gt;1",J4:J31,3)</f>
        <v>4</v>
      </c>
      <c r="AC56" s="60">
        <f t="shared" si="9"/>
        <v>0.14814814814814814</v>
      </c>
      <c r="AD56" s="61"/>
      <c r="AE56" s="100" t="s">
        <v>251</v>
      </c>
      <c r="AF56" s="59">
        <f>COUNTIFS(J4:J31,2,M4:M31,3)</f>
        <v>1</v>
      </c>
      <c r="AG56" s="60">
        <f t="shared" si="17"/>
        <v>3.7037037037037035E-2</v>
      </c>
      <c r="AH56" s="61"/>
      <c r="AI56" s="100" t="s">
        <v>242</v>
      </c>
      <c r="AJ56" s="45">
        <f>COUNTIFS(K4:K31,2,M4:M31,3)</f>
        <v>0</v>
      </c>
      <c r="AK56" s="60">
        <f t="shared" si="10"/>
        <v>0</v>
      </c>
      <c r="AL56" s="61"/>
      <c r="AM56" s="100" t="s">
        <v>256</v>
      </c>
      <c r="AN56" s="45">
        <f>COUNTIFS(K4:K31,2,L4:L31,2)</f>
        <v>1</v>
      </c>
      <c r="AO56" s="60">
        <f t="shared" si="11"/>
        <v>5.8823529411764705E-2</v>
      </c>
      <c r="AP56" s="61"/>
      <c r="AQ56" s="100" t="s">
        <v>288</v>
      </c>
      <c r="AR56" s="59">
        <f>COUNTIFS(J4:J31,2,L4:L31,2)</f>
        <v>1</v>
      </c>
      <c r="AS56" s="60">
        <f t="shared" si="12"/>
        <v>3.7037037037037035E-2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6</v>
      </c>
      <c r="BE56" s="60">
        <f t="shared" si="15"/>
        <v>0.22222222222222221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4</v>
      </c>
      <c r="D57" s="58">
        <f t="shared" si="4"/>
        <v>0.14814814814814814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5</v>
      </c>
      <c r="L57" s="58">
        <f t="shared" si="6"/>
        <v>0.18518518518518517</v>
      </c>
      <c r="M57" s="61"/>
      <c r="N57" s="100" t="s">
        <v>205</v>
      </c>
      <c r="O57" s="45">
        <f>COUNTIFS(G4:G31,6,H4:H31,4)</f>
        <v>1</v>
      </c>
      <c r="P57" s="60">
        <f t="shared" si="7"/>
        <v>4.3478260869565216E-2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2</v>
      </c>
      <c r="Y57" s="60">
        <f t="shared" si="8"/>
        <v>7.407407407407407E-2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00" t="s">
        <v>435</v>
      </c>
      <c r="AF57" s="59">
        <f>COUNTIFS(J4:J31,3,M4:M31,1)</f>
        <v>2</v>
      </c>
      <c r="AG57" s="60">
        <f t="shared" si="17"/>
        <v>7.407407407407407E-2</v>
      </c>
      <c r="AH57" s="61"/>
      <c r="AI57" s="100" t="s">
        <v>243</v>
      </c>
      <c r="AJ57" s="45">
        <f>COUNTIFS(K4:K31,3,M4:M31,1)</f>
        <v>0</v>
      </c>
      <c r="AK57" s="60">
        <f t="shared" si="10"/>
        <v>0</v>
      </c>
      <c r="AL57" s="61"/>
      <c r="AM57" s="100" t="s">
        <v>258</v>
      </c>
      <c r="AN57" s="45">
        <f>COUNTIFS(K4:K31,2,L4:L31,3)</f>
        <v>1</v>
      </c>
      <c r="AO57" s="60">
        <f t="shared" si="11"/>
        <v>5.8823529411764705E-2</v>
      </c>
      <c r="AP57" s="61"/>
      <c r="AQ57" s="100" t="s">
        <v>289</v>
      </c>
      <c r="AR57" s="59">
        <f>COUNTIFS(J4:J31,2,L4:L31,3)</f>
        <v>0</v>
      </c>
      <c r="AS57" s="60">
        <f>AR57/AR$63</f>
        <v>0</v>
      </c>
      <c r="AT57" s="61"/>
      <c r="AU57" s="100" t="s">
        <v>302</v>
      </c>
      <c r="AV57" s="45">
        <f>COUNTIFS(K4:K31,3,N4:N31,1)</f>
        <v>2</v>
      </c>
      <c r="AW57" s="60">
        <f t="shared" si="13"/>
        <v>0.11764705882352941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17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7.407407407407407E-2</v>
      </c>
      <c r="E58" s="64"/>
      <c r="F58" s="75" t="s">
        <v>391</v>
      </c>
      <c r="G58" s="45">
        <f>COUNTIFS(B4:B31,"olot",K4:K31,"&gt;1")</f>
        <v>6</v>
      </c>
      <c r="H58" s="58">
        <f t="shared" si="5"/>
        <v>0.22222222222222221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4</v>
      </c>
      <c r="Y58" s="60">
        <f t="shared" si="8"/>
        <v>0.14814814814814814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2</v>
      </c>
      <c r="AG58" s="60">
        <f t="shared" si="17"/>
        <v>7.407407407407407E-2</v>
      </c>
      <c r="AH58" s="61"/>
      <c r="AI58" s="100" t="s">
        <v>244</v>
      </c>
      <c r="AJ58" s="45">
        <f>COUNTIFS(K4:K31,3,M4:M31,2)</f>
        <v>3</v>
      </c>
      <c r="AK58" s="60">
        <f t="shared" si="10"/>
        <v>0.1111111111111111</v>
      </c>
      <c r="AL58" s="61"/>
      <c r="AM58" s="100" t="s">
        <v>277</v>
      </c>
      <c r="AN58" s="45">
        <f>COUNTIFS(K4:K31,2,L4:L31,4)</f>
        <v>0</v>
      </c>
      <c r="AO58" s="60">
        <f t="shared" si="11"/>
        <v>0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3.7037037037037035E-2</v>
      </c>
      <c r="AT58" s="61"/>
      <c r="AU58" s="100" t="s">
        <v>304</v>
      </c>
      <c r="AV58" s="45">
        <f>COUNTIFS(K4:K31,3,N4:N31,2)</f>
        <v>2</v>
      </c>
      <c r="AW58" s="60">
        <f t="shared" si="13"/>
        <v>0.11764705882352941</v>
      </c>
      <c r="AX58" s="61"/>
      <c r="AY58" s="100" t="s">
        <v>321</v>
      </c>
      <c r="AZ58" s="45">
        <f>COUNTIFS(L4:L31,3,N4:N31,2)</f>
        <v>3</v>
      </c>
      <c r="BA58" s="60">
        <f t="shared" si="14"/>
        <v>0.1111111111111111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3</v>
      </c>
      <c r="L59" s="58">
        <f t="shared" si="6"/>
        <v>0.1111111111111111</v>
      </c>
      <c r="M59" s="61"/>
      <c r="N59" s="100" t="s">
        <v>250</v>
      </c>
      <c r="O59" s="45">
        <f>COUNTIFS(G4:G31,4,H4:H31,1)</f>
        <v>1</v>
      </c>
      <c r="P59" s="60">
        <f t="shared" si="7"/>
        <v>4.3478260869565216E-2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1</v>
      </c>
      <c r="Y59" s="60">
        <f t="shared" si="8"/>
        <v>3.7037037037037035E-2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4</v>
      </c>
      <c r="AG59" s="60">
        <f t="shared" si="17"/>
        <v>0.14814814814814814</v>
      </c>
      <c r="AH59" s="61"/>
      <c r="AI59" s="100" t="s">
        <v>245</v>
      </c>
      <c r="AJ59" s="59">
        <f>COUNTIFS(K4:K31,3,M4:M31,3)</f>
        <v>1</v>
      </c>
      <c r="AK59" s="60">
        <f t="shared" si="10"/>
        <v>3.7037037037037035E-2</v>
      </c>
      <c r="AL59" s="61"/>
      <c r="AM59" s="100" t="s">
        <v>259</v>
      </c>
      <c r="AN59" s="45">
        <f>COUNTIFS(K4:K31,3,L4:L31,1)</f>
        <v>2</v>
      </c>
      <c r="AO59" s="60">
        <f t="shared" si="11"/>
        <v>0.11764705882352941</v>
      </c>
      <c r="AP59" s="61"/>
      <c r="AQ59" s="100" t="s">
        <v>291</v>
      </c>
      <c r="AR59" s="45">
        <f>COUNTIFS(J4:J31,3,L4:L31,1)</f>
        <v>1</v>
      </c>
      <c r="AS59" s="60">
        <f t="shared" si="18"/>
        <v>3.7037037037037035E-2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1</v>
      </c>
      <c r="BA59" s="60">
        <f t="shared" si="14"/>
        <v>3.7037037037037035E-2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2</v>
      </c>
      <c r="D60" s="58">
        <f t="shared" si="4"/>
        <v>7.407407407407407E-2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7.407407407407407E-2</v>
      </c>
      <c r="I60" s="61"/>
      <c r="J60" s="63" t="s">
        <v>403</v>
      </c>
      <c r="K60" s="45">
        <f>COUNTIFS(B4:B31,"olot",J4:J31,1)</f>
        <v>4</v>
      </c>
      <c r="L60" s="58">
        <f t="shared" si="6"/>
        <v>0.14814814814814814</v>
      </c>
      <c r="M60" s="61"/>
      <c r="N60" s="61"/>
      <c r="O60" s="45">
        <f>SUM(O51:O59)</f>
        <v>23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2</v>
      </c>
      <c r="Y60" s="60">
        <f t="shared" si="8"/>
        <v>7.407407407407407E-2</v>
      </c>
      <c r="Z60" s="61"/>
      <c r="AA60" s="61"/>
      <c r="AB60" s="61"/>
      <c r="AC60" s="61"/>
      <c r="AD60" s="61"/>
      <c r="AE60"/>
      <c r="AF60" s="45">
        <f>SUM(AF51:AF59)</f>
        <v>27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1</v>
      </c>
      <c r="AO60" s="60">
        <f t="shared" si="11"/>
        <v>5.8823529411764705E-2</v>
      </c>
      <c r="AP60" s="61"/>
      <c r="AQ60" s="100" t="s">
        <v>292</v>
      </c>
      <c r="AR60" s="45">
        <f>COUNTIFS(J4:J31,3,L4:L31,2)</f>
        <v>1</v>
      </c>
      <c r="AS60" s="60">
        <f t="shared" si="18"/>
        <v>3.7037037037037035E-2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1</v>
      </c>
      <c r="BA60" s="60">
        <f t="shared" si="14"/>
        <v>3.7037037037037035E-2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3.7037037037037035E-2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1</v>
      </c>
      <c r="L61" s="58">
        <f t="shared" si="6"/>
        <v>3.7037037037037035E-2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2</v>
      </c>
      <c r="Y61" s="60">
        <f t="shared" si="8"/>
        <v>7.407407407407407E-2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0</v>
      </c>
      <c r="AO61" s="60">
        <f t="shared" si="11"/>
        <v>0</v>
      </c>
      <c r="AP61" s="61"/>
      <c r="AQ61" s="100" t="s">
        <v>293</v>
      </c>
      <c r="AR61" s="45">
        <f>COUNTIFS(J4:J31,3,L4:L31,3)</f>
        <v>3</v>
      </c>
      <c r="AS61" s="60">
        <f t="shared" si="18"/>
        <v>0.1111111111111111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12</v>
      </c>
      <c r="BA61" s="60">
        <f t="shared" si="14"/>
        <v>0.44444444444444442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3.7037037037037035E-2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2</v>
      </c>
      <c r="AK62" s="60">
        <f t="shared" si="10"/>
        <v>7.407407407407407E-2</v>
      </c>
      <c r="AL62" s="61"/>
      <c r="AM62" s="100" t="s">
        <v>278</v>
      </c>
      <c r="AN62" s="59">
        <f>COUNTIFS(K4:K31,3,L4:L31,4)</f>
        <v>1</v>
      </c>
      <c r="AO62" s="60">
        <f t="shared" si="11"/>
        <v>5.8823529411764705E-2</v>
      </c>
      <c r="AP62" s="61"/>
      <c r="AQ62" s="100" t="s">
        <v>294</v>
      </c>
      <c r="AR62" s="45">
        <f>COUNTIFS(J4:J31,3,L4:L31,4)</f>
        <v>3</v>
      </c>
      <c r="AS62" s="60">
        <f t="shared" si="18"/>
        <v>0.1111111111111111</v>
      </c>
      <c r="AT62" s="61"/>
      <c r="AU62" s="100" t="s">
        <v>307</v>
      </c>
      <c r="AV62" s="59">
        <f>COUNTIFS(K4:K31,5,N4:N31,2)</f>
        <v>2</v>
      </c>
      <c r="AW62" s="60">
        <f t="shared" si="13"/>
        <v>0.11764705882352941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1</v>
      </c>
      <c r="AO63" s="60">
        <f t="shared" si="11"/>
        <v>5.8823529411764705E-2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00" t="s">
        <v>306</v>
      </c>
      <c r="AV63" s="45">
        <f>COUNTIFS(K4:K31,5,N4:N31,3)</f>
        <v>1</v>
      </c>
      <c r="AW63" s="60">
        <f t="shared" si="13"/>
        <v>5.8823529411764705E-2</v>
      </c>
      <c r="AX63" s="61"/>
      <c r="AY63" s="98"/>
      <c r="AZ63" s="45">
        <f>SUM(AZ51:AZ62)</f>
        <v>27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3.7037037037037035E-2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3.7037037037037035E-2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4</v>
      </c>
      <c r="Y65" s="60">
        <f t="shared" si="8"/>
        <v>0.14814814814814814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1</v>
      </c>
      <c r="AO65" s="60">
        <f t="shared" si="11"/>
        <v>5.8823529411764705E-2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2</v>
      </c>
      <c r="AW65" s="60">
        <f t="shared" si="13"/>
        <v>0.11764705882352941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3.7037037037037035E-2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13</v>
      </c>
      <c r="AK66" s="60">
        <f t="shared" si="10"/>
        <v>0.48148148148148145</v>
      </c>
      <c r="AL66" s="61"/>
      <c r="AM66" s="100" t="s">
        <v>279</v>
      </c>
      <c r="AN66" s="45">
        <f>COUNTIFS(K4:K31,5,L4:L31,4)</f>
        <v>1</v>
      </c>
      <c r="AO66" s="60">
        <f t="shared" si="11"/>
        <v>5.8823529411764705E-2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5.8823529411764705E-2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1</v>
      </c>
      <c r="AO70" s="60">
        <f t="shared" si="11"/>
        <v>5.8823529411764705E-2</v>
      </c>
      <c r="AP70" s="61"/>
      <c r="AQ70" s="61"/>
      <c r="AR70" s="61"/>
      <c r="AS70" s="61"/>
      <c r="AT70" s="61"/>
      <c r="AU70" s="98"/>
      <c r="AV70" s="45">
        <f>SUM(AV51:AV69)</f>
        <v>17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17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18</v>
      </c>
      <c r="D83" s="58">
        <f t="shared" ref="D83:D89" si="19">C83/C$89</f>
        <v>0.66666666666666663</v>
      </c>
      <c r="E83" s="64"/>
      <c r="F83" s="55" t="s">
        <v>186</v>
      </c>
      <c r="G83" s="57">
        <f>COUNTIF(R4:R31,1)</f>
        <v>24</v>
      </c>
      <c r="H83" s="58">
        <f>G83/C$89</f>
        <v>0.88888888888888884</v>
      </c>
      <c r="I83" s="61"/>
      <c r="J83" s="55" t="s">
        <v>339</v>
      </c>
      <c r="K83" s="57">
        <f>COUNTIFS(Q4:Q31,1,R4:R31,1)</f>
        <v>17</v>
      </c>
      <c r="L83" s="58">
        <f t="shared" ref="L83:L101" si="20">K83/K$101</f>
        <v>0.62962962962962965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0.1111111111111111</v>
      </c>
      <c r="Q83" s="61"/>
      <c r="R83" s="55" t="s">
        <v>411</v>
      </c>
      <c r="S83" s="57">
        <f>COUNTIFS(Q4:Q31,1,T4:T31,1)</f>
        <v>9</v>
      </c>
      <c r="T83" s="58">
        <f t="shared" ref="T83:T95" si="22">S83/S$95</f>
        <v>0.33333333333333331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0.3</v>
      </c>
      <c r="Y83" s="61"/>
      <c r="Z83" s="55" t="s">
        <v>186</v>
      </c>
      <c r="AA83" s="57">
        <f>COUNTIF(Y4:Y31,1)</f>
        <v>10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3</v>
      </c>
      <c r="AG83" s="58">
        <f t="shared" ref="AG83:AG101" si="24">AF83/AF$101</f>
        <v>0.3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0.2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0.25</v>
      </c>
      <c r="AU83" s="61"/>
      <c r="AV83" s="47" t="s">
        <v>186</v>
      </c>
      <c r="AW83" s="57">
        <f>COUNTIF(AF4:AF31,1)</f>
        <v>4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0.25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0.25</v>
      </c>
      <c r="BL83" s="61"/>
      <c r="BM83" s="61"/>
      <c r="BN83" s="47" t="s">
        <v>181</v>
      </c>
      <c r="BO83" s="57">
        <f>COUNTIF(AL4:AL31,1)</f>
        <v>1</v>
      </c>
      <c r="BP83" s="58">
        <f t="shared" ref="BP83:BP89" si="31">BO83/BO$89</f>
        <v>0.5</v>
      </c>
      <c r="BQ83" s="61"/>
      <c r="BR83" s="47" t="s">
        <v>186</v>
      </c>
      <c r="BS83" s="57">
        <f>COUNTIF(AM4:AM31,1)</f>
        <v>2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1</v>
      </c>
      <c r="BY83" s="58">
        <f t="shared" ref="BY83:BY101" si="32">BX83/BX$101</f>
        <v>0.5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1</v>
      </c>
      <c r="CG83" s="58">
        <f t="shared" ref="CG83:CG95" si="34">CF83/CF$95</f>
        <v>0.5</v>
      </c>
      <c r="CH83" s="61"/>
      <c r="CI83" s="61"/>
      <c r="CJ83" s="55" t="s">
        <v>181</v>
      </c>
      <c r="CK83" s="57">
        <f>COUNTIF(AS4:AS31,1)</f>
        <v>0</v>
      </c>
      <c r="CL83" s="58">
        <f t="shared" ref="CL83:CL89" si="35">CK83/CK$89</f>
        <v>0</v>
      </c>
      <c r="CM83" s="61"/>
      <c r="CN83" s="55" t="s">
        <v>186</v>
      </c>
      <c r="CO83" s="57">
        <f>COUNTIF(AT4:AT31,1)</f>
        <v>1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1</v>
      </c>
      <c r="CU83" s="58">
        <f t="shared" ref="CU83:CU101" si="36">CT83/CT$101</f>
        <v>1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>
        <f t="shared" ref="DC83:DC95" si="38">DB83/DB$95</f>
        <v>0</v>
      </c>
    </row>
    <row r="84" spans="1:107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7.407407407407407E-2</v>
      </c>
      <c r="E84" s="64"/>
      <c r="F84" s="46" t="s">
        <v>187</v>
      </c>
      <c r="G84" s="57">
        <f>COUNTIF(R4:R31,2)</f>
        <v>3</v>
      </c>
      <c r="H84" s="58">
        <f>G84/C$89</f>
        <v>0.1111111111111111</v>
      </c>
      <c r="I84" s="61"/>
      <c r="J84" s="55" t="s">
        <v>340</v>
      </c>
      <c r="K84" s="57">
        <f>COUNTIFS(Q4:Q31,1,R4:R31,2)</f>
        <v>1</v>
      </c>
      <c r="L84" s="58">
        <f t="shared" si="20"/>
        <v>3.7037037037037035E-2</v>
      </c>
      <c r="M84" s="61"/>
      <c r="N84" s="55" t="s">
        <v>359</v>
      </c>
      <c r="O84" s="57">
        <f>COUNTIFS(Q4:Q31,1,U4:U31,2)</f>
        <v>15</v>
      </c>
      <c r="P84" s="58">
        <f t="shared" si="21"/>
        <v>0.55555555555555558</v>
      </c>
      <c r="Q84" s="61"/>
      <c r="R84" s="55" t="s">
        <v>412</v>
      </c>
      <c r="S84" s="57">
        <f>COUNTIFS(Q4:Q31,1,T4:T31,"&gt;1")</f>
        <v>9</v>
      </c>
      <c r="T84" s="58">
        <f t="shared" si="22"/>
        <v>0.33333333333333331</v>
      </c>
      <c r="U84" s="61"/>
      <c r="V84" s="46" t="s">
        <v>182</v>
      </c>
      <c r="W84" s="57">
        <f>COUNTIF(X4:X31,2)</f>
        <v>5</v>
      </c>
      <c r="X84" s="58">
        <f t="shared" si="23"/>
        <v>0.5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2</v>
      </c>
      <c r="AK84" s="58">
        <f t="shared" si="25"/>
        <v>0.2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</v>
      </c>
      <c r="AP84" s="61"/>
      <c r="AQ84" s="61"/>
      <c r="AR84" s="46" t="s">
        <v>182</v>
      </c>
      <c r="AS84" s="57">
        <f>COUNTIF(AE4:AE31,2)</f>
        <v>2</v>
      </c>
      <c r="AT84" s="58">
        <f t="shared" si="27"/>
        <v>0.5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0.25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0.5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1</v>
      </c>
      <c r="CC84" s="58">
        <f t="shared" si="33"/>
        <v>0.5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1</v>
      </c>
      <c r="CL84" s="58">
        <f t="shared" si="35"/>
        <v>1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0</v>
      </c>
      <c r="CU84" s="58">
        <f t="shared" si="36"/>
        <v>0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1</v>
      </c>
      <c r="DC84" s="58">
        <f t="shared" si="38"/>
        <v>1</v>
      </c>
    </row>
    <row r="85" spans="1:107" ht="68.099999999999994" customHeight="1" x14ac:dyDescent="0.2">
      <c r="A85" s="103"/>
      <c r="B85" s="50" t="s">
        <v>183</v>
      </c>
      <c r="C85" s="57">
        <f>COUNTIF(Q4:Q31,3)</f>
        <v>5</v>
      </c>
      <c r="D85" s="58">
        <f t="shared" si="19"/>
        <v>0.18518518518518517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2</v>
      </c>
      <c r="T85" s="58">
        <f t="shared" si="22"/>
        <v>7.407407407407407E-2</v>
      </c>
      <c r="U85" s="61"/>
      <c r="V85" s="46" t="s">
        <v>183</v>
      </c>
      <c r="W85" s="57">
        <f>COUNTIF(X4:X31,3)</f>
        <v>1</v>
      </c>
      <c r="X85" s="58">
        <f t="shared" si="23"/>
        <v>0.1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0.1</v>
      </c>
      <c r="AL85" s="61"/>
      <c r="AM85" s="50" t="s">
        <v>413</v>
      </c>
      <c r="AN85" s="57">
        <f>COUNTIFS(X4:X31,2,AA4:AA31,1)</f>
        <v>5</v>
      </c>
      <c r="AO85" s="58">
        <f t="shared" si="26"/>
        <v>0.5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2</v>
      </c>
      <c r="BK85" s="58">
        <f t="shared" si="30"/>
        <v>0.5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1</v>
      </c>
      <c r="CG85" s="58">
        <f t="shared" si="34"/>
        <v>0.5</v>
      </c>
      <c r="CH85" s="61"/>
      <c r="CI85" s="61"/>
      <c r="CJ85" s="46" t="s">
        <v>183</v>
      </c>
      <c r="CK85" s="57">
        <f>COUNTIF(AS4:AS31,3)</f>
        <v>0</v>
      </c>
      <c r="CL85" s="58">
        <f t="shared" si="35"/>
        <v>0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6"/>
        <v>0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>
        <f t="shared" si="38"/>
        <v>0</v>
      </c>
    </row>
    <row r="86" spans="1:107" ht="68.099999999999994" customHeight="1" x14ac:dyDescent="0.2">
      <c r="A86" s="103"/>
      <c r="B86" s="50" t="s">
        <v>184</v>
      </c>
      <c r="C86" s="57">
        <f>COUNTIF(Q4:Q31,4)</f>
        <v>0</v>
      </c>
      <c r="D86" s="58">
        <f t="shared" si="19"/>
        <v>0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7.407407407407407E-2</v>
      </c>
      <c r="M86" s="61"/>
      <c r="N86" s="50" t="s">
        <v>358</v>
      </c>
      <c r="O86" s="57">
        <f>COUNTIFS(Q4:Q31,2,U4:U31,2)</f>
        <v>2</v>
      </c>
      <c r="P86" s="58">
        <f t="shared" si="21"/>
        <v>7.407407407407407E-2</v>
      </c>
      <c r="Q86" s="61"/>
      <c r="R86" s="50" t="s">
        <v>414</v>
      </c>
      <c r="S86" s="57">
        <f>COUNTIFS(Q4:Q31,2,T4:T31,"&gt;1")</f>
        <v>0</v>
      </c>
      <c r="T86" s="58">
        <f t="shared" si="22"/>
        <v>0</v>
      </c>
      <c r="U86" s="61"/>
      <c r="V86" s="46" t="s">
        <v>184</v>
      </c>
      <c r="W86" s="57">
        <f>COUNTIF(X4:X31,4)</f>
        <v>1</v>
      </c>
      <c r="X86" s="58">
        <f t="shared" si="23"/>
        <v>0.1</v>
      </c>
      <c r="Y86" s="61"/>
      <c r="Z86" s="77"/>
      <c r="AA86" s="54">
        <f>SUM(AA83:AA85)</f>
        <v>10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5</v>
      </c>
      <c r="AG86" s="58">
        <f t="shared" si="24"/>
        <v>0.5</v>
      </c>
      <c r="AH86" s="61"/>
      <c r="AI86" s="50" t="s">
        <v>358</v>
      </c>
      <c r="AJ86" s="57">
        <f>COUNTIFS(X4:X31,2,AB4:AB31,2)</f>
        <v>4</v>
      </c>
      <c r="AK86" s="58">
        <f t="shared" si="25"/>
        <v>0.4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1</v>
      </c>
      <c r="AT86" s="58">
        <f t="shared" si="27"/>
        <v>0.25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2</v>
      </c>
      <c r="BC86" s="58">
        <f t="shared" si="28"/>
        <v>0.5</v>
      </c>
      <c r="BD86" s="61"/>
      <c r="BE86" s="50" t="s">
        <v>358</v>
      </c>
      <c r="BF86" s="57">
        <f>COUNTIFS(AE4:AE31,2,AI4:AI31,2)</f>
        <v>2</v>
      </c>
      <c r="BG86" s="58">
        <f t="shared" si="29"/>
        <v>0.5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2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0.5</v>
      </c>
      <c r="BZ86" s="61"/>
      <c r="CA86" s="50" t="s">
        <v>358</v>
      </c>
      <c r="CB86" s="57">
        <f>COUNTIFS(AL4:AL31,2,AP4:AP31,2)</f>
        <v>1</v>
      </c>
      <c r="CC86" s="58">
        <f t="shared" si="33"/>
        <v>0.5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>
        <f t="shared" si="35"/>
        <v>0</v>
      </c>
      <c r="CM86" s="61"/>
      <c r="CN86" s="77"/>
      <c r="CO86" s="54">
        <f>SUM(CO83:CO85)</f>
        <v>1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6"/>
        <v>0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8"/>
        <v>0</v>
      </c>
    </row>
    <row r="87" spans="1:107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7.407407407407407E-2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2</v>
      </c>
      <c r="P87" s="58">
        <f t="shared" si="21"/>
        <v>7.407407407407407E-2</v>
      </c>
      <c r="Q87" s="61"/>
      <c r="R87" s="50" t="s">
        <v>415</v>
      </c>
      <c r="S87" s="57">
        <f>COUNTIFS(Q4:Q31,3,T4:T31,1)</f>
        <v>1</v>
      </c>
      <c r="T87" s="58">
        <f t="shared" si="22"/>
        <v>3.7037037037037035E-2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>
        <f t="shared" si="35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6"/>
        <v>0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>
        <f t="shared" si="38"/>
        <v>0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3</v>
      </c>
      <c r="P88" s="58">
        <f t="shared" si="21"/>
        <v>0.1111111111111111</v>
      </c>
      <c r="Q88" s="61"/>
      <c r="R88" s="50" t="s">
        <v>416</v>
      </c>
      <c r="S88" s="57">
        <f>COUNTIFS(Q4:Q31,3,T4:T31,"&gt;1")</f>
        <v>4</v>
      </c>
      <c r="T88" s="58">
        <f t="shared" si="22"/>
        <v>0.14814814814814814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5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6"/>
        <v>0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8"/>
        <v>0</v>
      </c>
    </row>
    <row r="89" spans="1:107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3</v>
      </c>
      <c r="L89" s="58">
        <f t="shared" si="20"/>
        <v>0.1111111111111111</v>
      </c>
      <c r="M89" s="61"/>
      <c r="N89" s="50" t="s">
        <v>363</v>
      </c>
      <c r="O89" s="57">
        <f>COUNTIFS(Q4:Q31,4,U4:U31,1)</f>
        <v>0</v>
      </c>
      <c r="P89" s="58">
        <f t="shared" si="21"/>
        <v>0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10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0.1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1</v>
      </c>
      <c r="BK89" s="58">
        <f t="shared" si="30"/>
        <v>0.25</v>
      </c>
      <c r="BL89" s="61"/>
      <c r="BM89" s="61"/>
      <c r="BN89" s="81"/>
      <c r="BO89" s="54">
        <f>SUM(BO83:BO88)</f>
        <v>2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1</v>
      </c>
      <c r="CL89" s="76">
        <f t="shared" si="35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6"/>
        <v>0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>
        <f t="shared" si="38"/>
        <v>0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2</v>
      </c>
      <c r="L90" s="58">
        <f t="shared" si="20"/>
        <v>7.407407407407407E-2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0</v>
      </c>
      <c r="T90" s="58">
        <f t="shared" si="22"/>
        <v>0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1</v>
      </c>
      <c r="BG90" s="58">
        <f t="shared" si="29"/>
        <v>0.25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6"/>
        <v>0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8"/>
        <v>0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2</v>
      </c>
      <c r="P91" s="58">
        <f t="shared" si="21"/>
        <v>7.407407407407407E-2</v>
      </c>
      <c r="Q91" s="61"/>
      <c r="R91" s="50" t="s">
        <v>419</v>
      </c>
      <c r="S91" s="57">
        <f>COUNTIFS(Q4:Q31,5,T4:T31,1)</f>
        <v>1</v>
      </c>
      <c r="T91" s="58">
        <f t="shared" si="22"/>
        <v>3.7037037037037035E-2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6"/>
        <v>0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>
        <f t="shared" si="38"/>
        <v>0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13</v>
      </c>
      <c r="H92" s="58">
        <f>G92/C$89</f>
        <v>0.48148148148148145</v>
      </c>
      <c r="I92" s="61"/>
      <c r="J92" s="50" t="s">
        <v>345</v>
      </c>
      <c r="K92" s="57">
        <f>COUNTIFS(Q4:Q31,4,R4:R31,1)</f>
        <v>0</v>
      </c>
      <c r="L92" s="58">
        <f t="shared" si="20"/>
        <v>0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1</v>
      </c>
      <c r="T92" s="58">
        <f t="shared" si="22"/>
        <v>3.7037037037037035E-2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1</v>
      </c>
      <c r="BC92" s="58">
        <f t="shared" si="28"/>
        <v>0.25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1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6"/>
        <v>0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8"/>
        <v>0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7</v>
      </c>
      <c r="H93" s="58">
        <f>G93/C$89</f>
        <v>0.25925925925925924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0.6</v>
      </c>
      <c r="Y93" s="61"/>
      <c r="Z93" s="47" t="s">
        <v>191</v>
      </c>
      <c r="AA93" s="57">
        <f>COUNTIF(AA4:AA31,1)</f>
        <v>9</v>
      </c>
      <c r="AB93" s="58">
        <f>AA93/W$89</f>
        <v>0.9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0.25</v>
      </c>
      <c r="AU93" s="61"/>
      <c r="AV93" s="47" t="s">
        <v>191</v>
      </c>
      <c r="AW93" s="57">
        <f>COUNTIF(AH4:AH31,1)</f>
        <v>4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0.5</v>
      </c>
      <c r="BQ93" s="64"/>
      <c r="BR93" s="55" t="s">
        <v>191</v>
      </c>
      <c r="BS93" s="57">
        <f>COUNTIF(AO4:AO31,1)</f>
        <v>2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1</v>
      </c>
      <c r="CL93" s="58">
        <f>CK93/CK$89</f>
        <v>1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6"/>
        <v>0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>
        <f t="shared" si="38"/>
        <v>0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5</v>
      </c>
      <c r="H94" s="58">
        <f>G94/C$89</f>
        <v>0.18518518518518517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4</v>
      </c>
      <c r="X94" s="58">
        <f>W94/W$89</f>
        <v>0.4</v>
      </c>
      <c r="Y94" s="61"/>
      <c r="Z94" s="46" t="s">
        <v>192</v>
      </c>
      <c r="AA94" s="57">
        <f>COUNTIF(AA4:AA31,2)</f>
        <v>1</v>
      </c>
      <c r="AB94" s="58">
        <f>AA94/W$89</f>
        <v>0.1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0.75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0.5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>
        <f>CK94/CK$89</f>
        <v>0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6"/>
        <v>0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8"/>
        <v>0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2</v>
      </c>
      <c r="H95" s="58">
        <f>G95/C$89</f>
        <v>7.407407407407407E-2</v>
      </c>
      <c r="I95" s="61"/>
      <c r="J95" s="50" t="s">
        <v>350</v>
      </c>
      <c r="K95" s="57">
        <f>COUNTIFS(Q4:Q31,5,R4:R31,1)</f>
        <v>2</v>
      </c>
      <c r="L95" s="58">
        <f t="shared" si="20"/>
        <v>7.407407407407407E-2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10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10</v>
      </c>
      <c r="AK95" s="58">
        <f t="shared" si="25"/>
        <v>1</v>
      </c>
      <c r="AL95" s="61"/>
      <c r="AM95" s="37"/>
      <c r="AN95" s="45">
        <f>SUM(AN83:AN94)</f>
        <v>10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  <c r="BN95" s="77"/>
      <c r="BO95" s="54">
        <f>SUM(BO93:BO94)</f>
        <v>2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2</v>
      </c>
      <c r="CC95" s="58">
        <f t="shared" si="33"/>
        <v>1</v>
      </c>
      <c r="CD95" s="61"/>
      <c r="CE95" s="37"/>
      <c r="CF95" s="45">
        <f>SUM(CF83:CF94)</f>
        <v>2</v>
      </c>
      <c r="CG95" s="58">
        <f t="shared" si="34"/>
        <v>1</v>
      </c>
      <c r="CH95" s="61"/>
      <c r="CI95" s="61"/>
      <c r="CJ95" s="77"/>
      <c r="CK95" s="54">
        <f>SUM(CK93:CK94)</f>
        <v>1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6"/>
        <v>0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1</v>
      </c>
      <c r="DC95" s="58">
        <f t="shared" si="38"/>
        <v>1</v>
      </c>
    </row>
    <row r="96" spans="1:107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1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6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10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2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6"/>
        <v>0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6"/>
        <v>0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>
        <f>BO99/BO$89</f>
        <v>0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>
        <f>CK99/CK$89</f>
        <v>0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6"/>
        <v>0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8</v>
      </c>
      <c r="X100" s="58">
        <f>W100/W$89</f>
        <v>0.8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2</v>
      </c>
      <c r="BP100" s="58">
        <f>BO100/BO$89</f>
        <v>1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1</v>
      </c>
      <c r="CL100" s="58">
        <f>CK100/CK$89</f>
        <v>1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>
        <f t="shared" si="36"/>
        <v>0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10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10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2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2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1</v>
      </c>
      <c r="CL101" s="76">
        <f>CK101/CK$89</f>
        <v>1</v>
      </c>
      <c r="CM101" s="61"/>
      <c r="CN101"/>
      <c r="CO101"/>
      <c r="CP101"/>
      <c r="CQ101" s="61"/>
      <c r="CR101" s="61"/>
      <c r="CS101" s="37"/>
      <c r="CT101" s="45">
        <f>SUM(CT83:CT100)</f>
        <v>1</v>
      </c>
      <c r="CU101" s="58">
        <f t="shared" si="36"/>
        <v>1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7</v>
      </c>
      <c r="D102" s="58">
        <f>C102/C$89</f>
        <v>0.25925925925925924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20</v>
      </c>
      <c r="D103" s="58">
        <f>C103/C$89</f>
        <v>0.7407407407407407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8">
    <mergeCell ref="AR2:AW2"/>
    <mergeCell ref="AD2:AI2"/>
    <mergeCell ref="AK2:AP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C184"/>
  <sheetViews>
    <sheetView zoomScale="10" zoomScaleNormal="10" workbookViewId="0">
      <pane ySplit="3" topLeftCell="A75" activePane="bottomLeft" state="frozen"/>
      <selection activeCell="Q40" sqref="Q40"/>
      <selection pane="bottomLeft" activeCell="B33" sqref="A33:DC110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0" ht="30" customHeight="1" thickBot="1" x14ac:dyDescent="0.25">
      <c r="A1" s="193" t="s">
        <v>785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</row>
    <row r="3" spans="1:4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5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</row>
    <row r="4" spans="1:40" ht="31.5" customHeight="1" thickBot="1" x14ac:dyDescent="0.25">
      <c r="A4" s="111" t="s">
        <v>804</v>
      </c>
      <c r="B4" s="117" t="s">
        <v>31</v>
      </c>
      <c r="C4" s="118" t="s">
        <v>831</v>
      </c>
      <c r="D4" s="116">
        <v>5</v>
      </c>
      <c r="E4" s="136">
        <v>36941</v>
      </c>
      <c r="F4" s="116">
        <v>2</v>
      </c>
      <c r="G4" s="116">
        <v>4</v>
      </c>
      <c r="H4" s="115">
        <v>1</v>
      </c>
      <c r="I4" s="117">
        <v>2</v>
      </c>
      <c r="J4" s="116">
        <v>3</v>
      </c>
      <c r="K4" s="116">
        <v>2</v>
      </c>
      <c r="L4" s="116">
        <v>2</v>
      </c>
      <c r="M4" s="116">
        <v>3</v>
      </c>
      <c r="N4" s="116">
        <v>2</v>
      </c>
      <c r="O4" s="115">
        <v>2</v>
      </c>
      <c r="P4" s="132" t="s">
        <v>832</v>
      </c>
      <c r="Q4" s="116">
        <v>4</v>
      </c>
      <c r="R4" s="116">
        <v>1</v>
      </c>
      <c r="S4" s="116">
        <v>1</v>
      </c>
      <c r="T4" s="116">
        <v>3</v>
      </c>
      <c r="U4" s="115">
        <v>1</v>
      </c>
      <c r="V4" s="104"/>
      <c r="W4" s="132" t="s">
        <v>833</v>
      </c>
      <c r="X4" s="116">
        <v>1</v>
      </c>
      <c r="Y4" s="116">
        <v>1</v>
      </c>
      <c r="Z4" s="116">
        <v>2</v>
      </c>
      <c r="AA4" s="116">
        <v>1</v>
      </c>
      <c r="AB4" s="115">
        <v>2</v>
      </c>
      <c r="AC4" s="103"/>
      <c r="AD4" s="132"/>
      <c r="AE4" s="116"/>
      <c r="AF4" s="116"/>
      <c r="AG4" s="116"/>
      <c r="AH4" s="116"/>
      <c r="AI4" s="115"/>
      <c r="AJ4" s="103"/>
      <c r="AK4" s="103"/>
      <c r="AL4" s="103"/>
      <c r="AM4" s="103"/>
      <c r="AN4" s="103"/>
    </row>
    <row r="5" spans="1:40" ht="31.5" customHeight="1" thickBot="1" x14ac:dyDescent="0.25">
      <c r="A5" s="111" t="s">
        <v>803</v>
      </c>
      <c r="B5" s="113" t="s">
        <v>36</v>
      </c>
      <c r="C5" s="118" t="s">
        <v>834</v>
      </c>
      <c r="D5" s="104">
        <v>8</v>
      </c>
      <c r="E5" s="136">
        <v>36941</v>
      </c>
      <c r="F5" s="104">
        <v>2</v>
      </c>
      <c r="G5" s="104">
        <v>5</v>
      </c>
      <c r="H5" s="112">
        <v>1</v>
      </c>
      <c r="I5" s="113">
        <v>2</v>
      </c>
      <c r="J5" s="104">
        <v>1</v>
      </c>
      <c r="K5" s="104">
        <v>10</v>
      </c>
      <c r="L5" s="104">
        <v>2</v>
      </c>
      <c r="M5" s="104">
        <v>1</v>
      </c>
      <c r="N5" s="104">
        <v>2</v>
      </c>
      <c r="O5" s="112">
        <v>1</v>
      </c>
      <c r="P5" s="132" t="s">
        <v>835</v>
      </c>
      <c r="Q5" s="104">
        <v>1</v>
      </c>
      <c r="R5" s="104">
        <v>1</v>
      </c>
      <c r="S5" s="104">
        <v>1</v>
      </c>
      <c r="T5" s="104">
        <v>1</v>
      </c>
      <c r="U5" s="112">
        <v>2</v>
      </c>
      <c r="V5" s="104"/>
      <c r="W5" s="113" t="s">
        <v>836</v>
      </c>
      <c r="X5" s="104">
        <v>2</v>
      </c>
      <c r="Y5" s="104">
        <v>1</v>
      </c>
      <c r="Z5" s="104">
        <v>2</v>
      </c>
      <c r="AA5" s="104">
        <v>1</v>
      </c>
      <c r="AB5" s="112">
        <v>2</v>
      </c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40" ht="31.5" customHeight="1" thickBot="1" x14ac:dyDescent="0.25">
      <c r="A6" s="111" t="s">
        <v>805</v>
      </c>
      <c r="B6" s="113" t="s">
        <v>40</v>
      </c>
      <c r="C6" s="118" t="s">
        <v>837</v>
      </c>
      <c r="D6" s="104">
        <v>6</v>
      </c>
      <c r="E6" s="136">
        <v>36949</v>
      </c>
      <c r="F6" s="104">
        <v>2</v>
      </c>
      <c r="G6" s="104">
        <v>5</v>
      </c>
      <c r="H6" s="112">
        <v>1</v>
      </c>
      <c r="I6" s="113">
        <v>1</v>
      </c>
      <c r="J6" s="104">
        <v>3</v>
      </c>
      <c r="K6" s="104">
        <v>3</v>
      </c>
      <c r="L6" s="104">
        <v>2</v>
      </c>
      <c r="M6" s="104">
        <v>1</v>
      </c>
      <c r="N6" s="104">
        <v>3</v>
      </c>
      <c r="O6" s="112">
        <v>2</v>
      </c>
      <c r="P6" s="132" t="s">
        <v>838</v>
      </c>
      <c r="Q6" s="104">
        <v>2</v>
      </c>
      <c r="R6" s="104">
        <v>1</v>
      </c>
      <c r="S6" s="104">
        <v>1</v>
      </c>
      <c r="T6" s="104">
        <v>2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03"/>
      <c r="AL6" s="103"/>
      <c r="AM6" s="103"/>
      <c r="AN6" s="103"/>
    </row>
    <row r="7" spans="1:40" ht="31.5" customHeight="1" thickBot="1" x14ac:dyDescent="0.25">
      <c r="A7" s="111" t="s">
        <v>806</v>
      </c>
      <c r="B7" s="113" t="s">
        <v>40</v>
      </c>
      <c r="C7" s="118" t="s">
        <v>839</v>
      </c>
      <c r="D7" s="104">
        <v>8</v>
      </c>
      <c r="E7" s="136">
        <v>36949</v>
      </c>
      <c r="F7" s="104">
        <v>2</v>
      </c>
      <c r="G7" s="104">
        <v>5</v>
      </c>
      <c r="H7" s="112">
        <v>1</v>
      </c>
      <c r="I7" s="113">
        <v>1</v>
      </c>
      <c r="J7" s="104">
        <v>1</v>
      </c>
      <c r="K7" s="104">
        <v>3</v>
      </c>
      <c r="L7" s="104">
        <v>1</v>
      </c>
      <c r="M7" s="104">
        <v>2</v>
      </c>
      <c r="N7" s="104">
        <v>2</v>
      </c>
      <c r="O7" s="112">
        <v>1</v>
      </c>
      <c r="P7" s="132" t="s">
        <v>840</v>
      </c>
      <c r="Q7" s="104">
        <v>1</v>
      </c>
      <c r="R7" s="104">
        <v>1</v>
      </c>
      <c r="S7" s="104">
        <v>1</v>
      </c>
      <c r="T7" s="104">
        <v>4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03"/>
      <c r="AL7" s="103"/>
      <c r="AM7" s="103"/>
      <c r="AN7" s="103"/>
    </row>
    <row r="8" spans="1:40" ht="31.5" customHeight="1" thickBot="1" x14ac:dyDescent="0.25">
      <c r="A8" s="111" t="s">
        <v>807</v>
      </c>
      <c r="B8" s="113" t="s">
        <v>40</v>
      </c>
      <c r="C8" s="118" t="s">
        <v>841</v>
      </c>
      <c r="D8" s="104">
        <v>3</v>
      </c>
      <c r="E8" s="136">
        <v>36957</v>
      </c>
      <c r="F8" s="104">
        <v>1</v>
      </c>
      <c r="G8" s="104">
        <v>3</v>
      </c>
      <c r="H8" s="112">
        <v>1</v>
      </c>
      <c r="I8" s="113">
        <v>1</v>
      </c>
      <c r="J8" s="104">
        <v>3</v>
      </c>
      <c r="K8" s="104">
        <v>2</v>
      </c>
      <c r="L8" s="104">
        <v>4</v>
      </c>
      <c r="M8" s="104">
        <v>3</v>
      </c>
      <c r="N8" s="104">
        <v>2</v>
      </c>
      <c r="O8" s="112">
        <v>2</v>
      </c>
      <c r="P8" s="132" t="s">
        <v>842</v>
      </c>
      <c r="Q8" s="104">
        <v>3</v>
      </c>
      <c r="R8" s="104">
        <v>1</v>
      </c>
      <c r="S8" s="104">
        <v>1</v>
      </c>
      <c r="T8" s="104">
        <v>4</v>
      </c>
      <c r="U8" s="112">
        <v>1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40" ht="31.5" customHeight="1" thickBot="1" x14ac:dyDescent="0.25">
      <c r="A9" s="111" t="s">
        <v>808</v>
      </c>
      <c r="B9" s="113" t="s">
        <v>40</v>
      </c>
      <c r="C9" s="118" t="s">
        <v>843</v>
      </c>
      <c r="D9" s="104">
        <v>4</v>
      </c>
      <c r="E9" s="136">
        <v>36957</v>
      </c>
      <c r="F9" s="104">
        <v>2</v>
      </c>
      <c r="G9" s="104">
        <v>3</v>
      </c>
      <c r="H9" s="112">
        <v>1</v>
      </c>
      <c r="I9" s="113">
        <v>2</v>
      </c>
      <c r="J9" s="104">
        <v>3</v>
      </c>
      <c r="K9" s="104">
        <v>2</v>
      </c>
      <c r="L9" s="104">
        <v>4</v>
      </c>
      <c r="M9" s="104">
        <v>3</v>
      </c>
      <c r="N9" s="104">
        <v>2</v>
      </c>
      <c r="O9" s="112">
        <v>2</v>
      </c>
      <c r="P9" s="132" t="s">
        <v>844</v>
      </c>
      <c r="Q9" s="104">
        <v>3</v>
      </c>
      <c r="R9" s="104">
        <v>1</v>
      </c>
      <c r="S9" s="104">
        <v>1</v>
      </c>
      <c r="T9" s="104">
        <v>1</v>
      </c>
      <c r="U9" s="112">
        <v>2</v>
      </c>
      <c r="V9" s="104"/>
      <c r="W9" s="132" t="s">
        <v>842</v>
      </c>
      <c r="X9" s="104">
        <v>3</v>
      </c>
      <c r="Y9" s="104">
        <v>1</v>
      </c>
      <c r="Z9" s="104">
        <v>1</v>
      </c>
      <c r="AA9" s="104">
        <v>4</v>
      </c>
      <c r="AB9" s="112">
        <v>1</v>
      </c>
      <c r="AC9" s="103"/>
      <c r="AD9" s="132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40" ht="31.5" customHeight="1" thickBot="1" x14ac:dyDescent="0.25">
      <c r="A10" s="111" t="s">
        <v>809</v>
      </c>
      <c r="B10" s="113" t="s">
        <v>40</v>
      </c>
      <c r="C10" s="118" t="s">
        <v>845</v>
      </c>
      <c r="D10" s="104">
        <v>9</v>
      </c>
      <c r="E10" s="136">
        <v>36965</v>
      </c>
      <c r="F10" s="104">
        <v>2</v>
      </c>
      <c r="G10" s="104">
        <v>5</v>
      </c>
      <c r="H10" s="112">
        <v>1</v>
      </c>
      <c r="I10" s="113">
        <v>2</v>
      </c>
      <c r="J10" s="104">
        <v>1</v>
      </c>
      <c r="K10" s="104">
        <v>10</v>
      </c>
      <c r="L10" s="104">
        <v>2</v>
      </c>
      <c r="M10" s="104">
        <v>1</v>
      </c>
      <c r="N10" s="104">
        <v>2</v>
      </c>
      <c r="O10" s="112">
        <v>1</v>
      </c>
      <c r="P10" s="132" t="s">
        <v>846</v>
      </c>
      <c r="Q10" s="104">
        <v>1</v>
      </c>
      <c r="R10" s="104">
        <v>1</v>
      </c>
      <c r="S10" s="104">
        <v>1</v>
      </c>
      <c r="T10" s="104">
        <v>3</v>
      </c>
      <c r="U10" s="112">
        <v>2</v>
      </c>
      <c r="V10" s="104"/>
      <c r="W10" s="113" t="s">
        <v>847</v>
      </c>
      <c r="X10" s="104">
        <v>5</v>
      </c>
      <c r="Y10" s="104">
        <v>2</v>
      </c>
      <c r="Z10" s="104">
        <v>2</v>
      </c>
      <c r="AA10" s="104">
        <v>1</v>
      </c>
      <c r="AB10" s="112">
        <v>1</v>
      </c>
      <c r="AC10" s="103"/>
      <c r="AD10" s="113"/>
      <c r="AE10" s="104"/>
      <c r="AF10" s="104"/>
      <c r="AG10" s="104"/>
      <c r="AH10" s="104"/>
      <c r="AI10" s="112"/>
      <c r="AJ10" s="103"/>
      <c r="AK10" s="103"/>
      <c r="AL10" s="103"/>
      <c r="AM10" s="103"/>
      <c r="AN10" s="103"/>
    </row>
    <row r="11" spans="1:40" ht="31.5" customHeight="1" thickBot="1" x14ac:dyDescent="0.25">
      <c r="A11" s="111" t="s">
        <v>810</v>
      </c>
      <c r="B11" s="113" t="s">
        <v>40</v>
      </c>
      <c r="C11" s="118" t="s">
        <v>848</v>
      </c>
      <c r="D11" s="104">
        <v>10</v>
      </c>
      <c r="E11" s="136">
        <v>36965</v>
      </c>
      <c r="F11" s="104">
        <v>2</v>
      </c>
      <c r="G11" s="104">
        <v>5</v>
      </c>
      <c r="H11" s="112">
        <v>1</v>
      </c>
      <c r="I11" s="113">
        <v>1</v>
      </c>
      <c r="J11" s="104">
        <v>1</v>
      </c>
      <c r="K11" s="104">
        <v>3</v>
      </c>
      <c r="L11" s="104">
        <v>1</v>
      </c>
      <c r="M11" s="104">
        <v>2</v>
      </c>
      <c r="N11" s="104">
        <v>2</v>
      </c>
      <c r="O11" s="112">
        <v>1</v>
      </c>
      <c r="P11" s="132" t="s">
        <v>619</v>
      </c>
      <c r="Q11" s="104">
        <v>1</v>
      </c>
      <c r="R11" s="104">
        <v>1</v>
      </c>
      <c r="S11" s="104">
        <v>1</v>
      </c>
      <c r="T11" s="104">
        <v>3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40" ht="31.5" customHeight="1" thickBot="1" x14ac:dyDescent="0.25">
      <c r="A12" s="111" t="s">
        <v>811</v>
      </c>
      <c r="B12" s="113" t="s">
        <v>31</v>
      </c>
      <c r="C12" s="118" t="s">
        <v>849</v>
      </c>
      <c r="D12" s="104">
        <v>12</v>
      </c>
      <c r="E12" s="136">
        <v>36973</v>
      </c>
      <c r="F12" s="104">
        <v>2</v>
      </c>
      <c r="G12" s="104">
        <v>5</v>
      </c>
      <c r="H12" s="112">
        <v>1</v>
      </c>
      <c r="I12" s="113">
        <v>1</v>
      </c>
      <c r="J12" s="104">
        <v>2</v>
      </c>
      <c r="K12" s="104">
        <v>2</v>
      </c>
      <c r="L12" s="104">
        <v>4</v>
      </c>
      <c r="M12" s="104">
        <v>3</v>
      </c>
      <c r="N12" s="104">
        <v>1</v>
      </c>
      <c r="O12" s="112">
        <v>1</v>
      </c>
      <c r="P12" s="132" t="s">
        <v>65</v>
      </c>
      <c r="Q12" s="104">
        <v>1</v>
      </c>
      <c r="R12" s="104">
        <v>2</v>
      </c>
      <c r="S12" s="104">
        <v>2</v>
      </c>
      <c r="T12" s="104">
        <v>3</v>
      </c>
      <c r="U12" s="112">
        <v>1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03"/>
      <c r="AL12" s="103"/>
      <c r="AM12" s="103"/>
      <c r="AN12" s="103"/>
    </row>
    <row r="13" spans="1:40" ht="31.5" customHeight="1" thickBot="1" x14ac:dyDescent="0.25">
      <c r="A13" s="111" t="s">
        <v>812</v>
      </c>
      <c r="B13" s="113" t="s">
        <v>36</v>
      </c>
      <c r="C13" s="118" t="s">
        <v>850</v>
      </c>
      <c r="D13" s="104">
        <v>14</v>
      </c>
      <c r="E13" s="136">
        <v>36973</v>
      </c>
      <c r="F13" s="104">
        <v>2</v>
      </c>
      <c r="G13" s="104">
        <v>6</v>
      </c>
      <c r="H13" s="112">
        <v>1</v>
      </c>
      <c r="I13" s="113">
        <v>1</v>
      </c>
      <c r="J13" s="104">
        <v>3</v>
      </c>
      <c r="K13" s="104">
        <v>7</v>
      </c>
      <c r="L13" s="104">
        <v>3</v>
      </c>
      <c r="M13" s="104">
        <v>2</v>
      </c>
      <c r="N13" s="104">
        <v>2</v>
      </c>
      <c r="O13" s="112">
        <v>2</v>
      </c>
      <c r="P13" s="132" t="s">
        <v>851</v>
      </c>
      <c r="Q13" s="104">
        <v>2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03"/>
      <c r="AL13" s="103"/>
      <c r="AM13" s="103"/>
      <c r="AN13" s="103"/>
    </row>
    <row r="14" spans="1:40" ht="31.5" customHeight="1" thickBot="1" x14ac:dyDescent="0.25">
      <c r="A14" s="111" t="s">
        <v>813</v>
      </c>
      <c r="B14" s="113" t="s">
        <v>31</v>
      </c>
      <c r="C14" s="118" t="s">
        <v>852</v>
      </c>
      <c r="D14" s="104">
        <v>8</v>
      </c>
      <c r="E14" s="136">
        <v>36981</v>
      </c>
      <c r="F14" s="104">
        <v>1</v>
      </c>
      <c r="G14" s="104">
        <v>3</v>
      </c>
      <c r="H14" s="112">
        <v>1</v>
      </c>
      <c r="I14" s="113">
        <v>1</v>
      </c>
      <c r="J14" s="104">
        <v>1</v>
      </c>
      <c r="K14" s="104">
        <v>3</v>
      </c>
      <c r="L14" s="104">
        <v>1</v>
      </c>
      <c r="M14" s="104">
        <v>2</v>
      </c>
      <c r="N14" s="104">
        <v>2</v>
      </c>
      <c r="O14" s="112">
        <v>1</v>
      </c>
      <c r="P14" s="132" t="s">
        <v>533</v>
      </c>
      <c r="Q14" s="104">
        <v>1</v>
      </c>
      <c r="R14" s="104">
        <v>1</v>
      </c>
      <c r="S14" s="104">
        <v>1</v>
      </c>
      <c r="T14" s="104">
        <v>4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03"/>
      <c r="AL14" s="103"/>
      <c r="AM14" s="103"/>
      <c r="AN14" s="103"/>
    </row>
    <row r="15" spans="1:40" ht="31.5" customHeight="1" thickBot="1" x14ac:dyDescent="0.25">
      <c r="A15" s="111" t="s">
        <v>814</v>
      </c>
      <c r="B15" s="113" t="s">
        <v>40</v>
      </c>
      <c r="C15" s="118" t="s">
        <v>853</v>
      </c>
      <c r="D15" s="104">
        <v>11</v>
      </c>
      <c r="E15" s="136">
        <v>36981</v>
      </c>
      <c r="F15" s="104">
        <v>2</v>
      </c>
      <c r="G15" s="104">
        <v>6</v>
      </c>
      <c r="H15" s="112">
        <v>1</v>
      </c>
      <c r="I15" s="113">
        <v>1</v>
      </c>
      <c r="J15" s="104">
        <v>2</v>
      </c>
      <c r="K15" s="104">
        <v>3</v>
      </c>
      <c r="L15" s="104">
        <v>1</v>
      </c>
      <c r="M15" s="104">
        <v>3</v>
      </c>
      <c r="N15" s="104">
        <v>2</v>
      </c>
      <c r="O15" s="112">
        <v>2</v>
      </c>
      <c r="P15" s="132" t="s">
        <v>854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40" ht="31.5" customHeight="1" thickBot="1" x14ac:dyDescent="0.25">
      <c r="A16" s="111" t="s">
        <v>815</v>
      </c>
      <c r="B16" s="113" t="s">
        <v>40</v>
      </c>
      <c r="C16" s="118" t="s">
        <v>855</v>
      </c>
      <c r="D16" s="104">
        <v>14</v>
      </c>
      <c r="E16" s="136">
        <v>36989</v>
      </c>
      <c r="F16" s="104">
        <v>2</v>
      </c>
      <c r="G16" s="104">
        <v>5</v>
      </c>
      <c r="H16" s="112">
        <v>1</v>
      </c>
      <c r="I16" s="113">
        <v>3</v>
      </c>
      <c r="J16" s="104">
        <v>2</v>
      </c>
      <c r="K16" s="104">
        <v>4</v>
      </c>
      <c r="L16" s="104">
        <v>3</v>
      </c>
      <c r="M16" s="104">
        <v>1</v>
      </c>
      <c r="N16" s="104">
        <v>2</v>
      </c>
      <c r="O16" s="112">
        <v>2</v>
      </c>
      <c r="P16" s="132" t="s">
        <v>856</v>
      </c>
      <c r="Q16" s="104">
        <v>2</v>
      </c>
      <c r="R16" s="104">
        <v>1</v>
      </c>
      <c r="S16" s="104">
        <v>1</v>
      </c>
      <c r="T16" s="104">
        <v>2</v>
      </c>
      <c r="U16" s="112">
        <v>2</v>
      </c>
      <c r="V16" s="104"/>
      <c r="W16" s="108" t="s">
        <v>857</v>
      </c>
      <c r="X16" s="104">
        <v>1</v>
      </c>
      <c r="Y16" s="104">
        <v>1</v>
      </c>
      <c r="Z16" s="104">
        <v>2</v>
      </c>
      <c r="AA16" s="104">
        <v>1</v>
      </c>
      <c r="AB16" s="112">
        <v>2</v>
      </c>
      <c r="AC16" s="103"/>
      <c r="AD16" s="108" t="s">
        <v>531</v>
      </c>
      <c r="AE16" s="104">
        <v>2</v>
      </c>
      <c r="AF16" s="104">
        <v>1</v>
      </c>
      <c r="AG16" s="104">
        <v>2</v>
      </c>
      <c r="AH16" s="104">
        <v>1</v>
      </c>
      <c r="AI16" s="112">
        <v>2</v>
      </c>
      <c r="AJ16" s="103"/>
      <c r="AK16" s="103"/>
      <c r="AL16" s="103"/>
      <c r="AM16" s="103"/>
      <c r="AN16" s="103"/>
    </row>
    <row r="17" spans="1:40" ht="31.5" customHeight="1" thickBot="1" x14ac:dyDescent="0.25">
      <c r="A17" s="111" t="s">
        <v>816</v>
      </c>
      <c r="B17" s="113" t="s">
        <v>31</v>
      </c>
      <c r="C17" s="118" t="s">
        <v>858</v>
      </c>
      <c r="D17" s="104">
        <v>7</v>
      </c>
      <c r="E17" s="136">
        <v>36989</v>
      </c>
      <c r="F17" s="104">
        <v>2</v>
      </c>
      <c r="G17" s="104">
        <v>5</v>
      </c>
      <c r="H17" s="112">
        <v>1</v>
      </c>
      <c r="I17" s="113">
        <v>2</v>
      </c>
      <c r="J17" s="104">
        <v>3</v>
      </c>
      <c r="K17" s="104">
        <v>3</v>
      </c>
      <c r="L17" s="104">
        <v>4</v>
      </c>
      <c r="M17" s="104">
        <v>3</v>
      </c>
      <c r="N17" s="104">
        <v>1</v>
      </c>
      <c r="O17" s="112">
        <v>1</v>
      </c>
      <c r="P17" s="132" t="s">
        <v>859</v>
      </c>
      <c r="Q17" s="104">
        <v>3</v>
      </c>
      <c r="R17" s="104">
        <v>1</v>
      </c>
      <c r="S17" s="104">
        <v>1</v>
      </c>
      <c r="T17" s="104">
        <v>2</v>
      </c>
      <c r="U17" s="112">
        <v>2</v>
      </c>
      <c r="V17" s="104"/>
      <c r="W17" s="108" t="s">
        <v>533</v>
      </c>
      <c r="X17" s="104">
        <v>1</v>
      </c>
      <c r="Y17" s="104">
        <v>1</v>
      </c>
      <c r="Z17" s="104">
        <v>2</v>
      </c>
      <c r="AA17" s="104">
        <v>1</v>
      </c>
      <c r="AB17" s="112">
        <v>2</v>
      </c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1.5" customHeight="1" thickBot="1" x14ac:dyDescent="0.25">
      <c r="A18" s="111" t="s">
        <v>817</v>
      </c>
      <c r="B18" s="113" t="s">
        <v>36</v>
      </c>
      <c r="C18" s="118" t="s">
        <v>860</v>
      </c>
      <c r="D18" s="104">
        <v>5</v>
      </c>
      <c r="E18" s="136">
        <v>37060</v>
      </c>
      <c r="F18" s="104">
        <v>1</v>
      </c>
      <c r="G18" s="104">
        <v>3</v>
      </c>
      <c r="H18" s="112">
        <v>1</v>
      </c>
      <c r="I18" s="113">
        <v>1</v>
      </c>
      <c r="J18" s="104">
        <v>3</v>
      </c>
      <c r="K18" s="104">
        <v>2</v>
      </c>
      <c r="L18" s="104">
        <v>3</v>
      </c>
      <c r="M18" s="104">
        <v>2</v>
      </c>
      <c r="N18" s="104">
        <v>3</v>
      </c>
      <c r="O18" s="112">
        <v>2</v>
      </c>
      <c r="P18" s="132" t="s">
        <v>861</v>
      </c>
      <c r="Q18" s="104">
        <v>3</v>
      </c>
      <c r="R18" s="104">
        <v>1</v>
      </c>
      <c r="S18" s="104">
        <v>1</v>
      </c>
      <c r="T18" s="104">
        <v>4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1.5" customHeight="1" thickBot="1" x14ac:dyDescent="0.25">
      <c r="A19" s="111" t="s">
        <v>818</v>
      </c>
      <c r="B19" s="113" t="s">
        <v>27</v>
      </c>
      <c r="C19" s="118" t="s">
        <v>862</v>
      </c>
      <c r="D19" s="104">
        <v>6</v>
      </c>
      <c r="E19" s="136">
        <v>37060</v>
      </c>
      <c r="F19" s="104">
        <v>2</v>
      </c>
      <c r="G19" s="104">
        <v>7</v>
      </c>
      <c r="H19" s="112">
        <v>1</v>
      </c>
      <c r="I19" s="113">
        <v>1</v>
      </c>
      <c r="J19" s="104">
        <v>3</v>
      </c>
      <c r="K19" s="104">
        <v>8</v>
      </c>
      <c r="L19" s="104">
        <v>4</v>
      </c>
      <c r="M19" s="104">
        <v>3</v>
      </c>
      <c r="N19" s="104">
        <v>1</v>
      </c>
      <c r="O19" s="112">
        <v>2</v>
      </c>
      <c r="P19" s="132" t="s">
        <v>863</v>
      </c>
      <c r="Q19" s="104">
        <v>4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1.5" customHeight="1" thickBot="1" x14ac:dyDescent="0.25">
      <c r="A20" s="111" t="s">
        <v>819</v>
      </c>
      <c r="B20" s="113" t="s">
        <v>27</v>
      </c>
      <c r="C20" s="118" t="s">
        <v>864</v>
      </c>
      <c r="D20" s="104">
        <v>6</v>
      </c>
      <c r="E20" s="136">
        <v>37068</v>
      </c>
      <c r="F20" s="104">
        <v>2</v>
      </c>
      <c r="G20" s="104">
        <v>5</v>
      </c>
      <c r="H20" s="112">
        <v>1</v>
      </c>
      <c r="I20" s="113">
        <v>3</v>
      </c>
      <c r="J20" s="104">
        <v>1</v>
      </c>
      <c r="K20" s="104">
        <v>3</v>
      </c>
      <c r="L20" s="104">
        <v>3</v>
      </c>
      <c r="M20" s="104">
        <v>1</v>
      </c>
      <c r="N20" s="104">
        <v>2</v>
      </c>
      <c r="O20" s="112">
        <v>1</v>
      </c>
      <c r="P20" s="132" t="s">
        <v>867</v>
      </c>
      <c r="Q20" s="104">
        <v>1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08" t="s">
        <v>865</v>
      </c>
      <c r="X20" s="104">
        <v>2</v>
      </c>
      <c r="Y20" s="104">
        <v>1</v>
      </c>
      <c r="Z20" s="104">
        <v>2</v>
      </c>
      <c r="AA20" s="104">
        <v>1</v>
      </c>
      <c r="AB20" s="112">
        <v>1</v>
      </c>
      <c r="AC20" s="103"/>
      <c r="AD20" s="108" t="s">
        <v>866</v>
      </c>
      <c r="AE20" s="104">
        <v>2</v>
      </c>
      <c r="AF20" s="104">
        <v>1</v>
      </c>
      <c r="AG20" s="104">
        <v>2</v>
      </c>
      <c r="AH20" s="104">
        <v>1</v>
      </c>
      <c r="AI20" s="112">
        <v>1</v>
      </c>
      <c r="AJ20" s="103"/>
      <c r="AK20" s="103"/>
      <c r="AL20" s="103"/>
      <c r="AM20" s="103"/>
      <c r="AN20" s="103"/>
    </row>
    <row r="21" spans="1:40" ht="31.5" customHeight="1" thickBot="1" x14ac:dyDescent="0.25">
      <c r="A21" s="111" t="s">
        <v>820</v>
      </c>
      <c r="B21" s="113" t="s">
        <v>40</v>
      </c>
      <c r="C21" s="118" t="s">
        <v>868</v>
      </c>
      <c r="D21" s="104">
        <v>8</v>
      </c>
      <c r="E21" s="136">
        <v>37068</v>
      </c>
      <c r="F21" s="104">
        <v>2</v>
      </c>
      <c r="G21" s="104">
        <v>5</v>
      </c>
      <c r="H21" s="112">
        <v>1</v>
      </c>
      <c r="I21" s="113">
        <v>1</v>
      </c>
      <c r="J21" s="104">
        <v>3</v>
      </c>
      <c r="K21" s="104">
        <v>2</v>
      </c>
      <c r="L21" s="104">
        <v>3</v>
      </c>
      <c r="M21" s="104">
        <v>2</v>
      </c>
      <c r="N21" s="104">
        <v>2</v>
      </c>
      <c r="O21" s="112">
        <v>1</v>
      </c>
      <c r="P21" s="132" t="s">
        <v>869</v>
      </c>
      <c r="Q21" s="104">
        <v>3</v>
      </c>
      <c r="R21" s="104">
        <v>2</v>
      </c>
      <c r="S21" s="104">
        <v>1</v>
      </c>
      <c r="T21" s="104">
        <v>2</v>
      </c>
      <c r="U21" s="112">
        <v>1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03"/>
      <c r="AL21" s="103"/>
      <c r="AM21" s="103"/>
      <c r="AN21" s="103"/>
    </row>
    <row r="22" spans="1:40" ht="31.5" customHeight="1" thickBot="1" x14ac:dyDescent="0.25">
      <c r="A22" s="111" t="s">
        <v>821</v>
      </c>
      <c r="B22" s="113" t="s">
        <v>31</v>
      </c>
      <c r="C22" s="118" t="s">
        <v>870</v>
      </c>
      <c r="D22" s="104">
        <v>13</v>
      </c>
      <c r="E22" s="136">
        <v>37076</v>
      </c>
      <c r="F22" s="104">
        <v>2</v>
      </c>
      <c r="G22" s="104">
        <v>5</v>
      </c>
      <c r="H22" s="112">
        <v>1</v>
      </c>
      <c r="I22" s="113">
        <v>3</v>
      </c>
      <c r="J22" s="104">
        <v>3</v>
      </c>
      <c r="K22" s="104">
        <v>10</v>
      </c>
      <c r="L22" s="104">
        <v>3</v>
      </c>
      <c r="M22" s="104">
        <v>2</v>
      </c>
      <c r="N22" s="104">
        <v>3</v>
      </c>
      <c r="O22" s="112">
        <v>2</v>
      </c>
      <c r="P22" s="132" t="s">
        <v>871</v>
      </c>
      <c r="Q22" s="104">
        <v>2</v>
      </c>
      <c r="R22" s="104">
        <v>1</v>
      </c>
      <c r="S22" s="104">
        <v>1</v>
      </c>
      <c r="T22" s="104">
        <v>1</v>
      </c>
      <c r="U22" s="112">
        <v>1</v>
      </c>
      <c r="V22" s="104"/>
      <c r="W22" s="108" t="s">
        <v>872</v>
      </c>
      <c r="X22" s="104">
        <v>2</v>
      </c>
      <c r="Y22" s="104">
        <v>1</v>
      </c>
      <c r="Z22" s="104">
        <v>1</v>
      </c>
      <c r="AA22" s="104">
        <v>1</v>
      </c>
      <c r="AB22" s="112">
        <v>1</v>
      </c>
      <c r="AC22" s="103"/>
      <c r="AD22" s="108" t="s">
        <v>873</v>
      </c>
      <c r="AE22" s="104">
        <v>2</v>
      </c>
      <c r="AF22" s="104">
        <v>1</v>
      </c>
      <c r="AG22" s="104">
        <v>1</v>
      </c>
      <c r="AH22" s="104">
        <v>1</v>
      </c>
      <c r="AI22" s="112">
        <v>1</v>
      </c>
      <c r="AJ22" s="103"/>
      <c r="AK22" s="103"/>
      <c r="AL22" s="103"/>
      <c r="AM22" s="103"/>
      <c r="AN22" s="103"/>
    </row>
    <row r="23" spans="1:40" ht="31.5" customHeight="1" thickBot="1" x14ac:dyDescent="0.25">
      <c r="A23" s="111" t="s">
        <v>822</v>
      </c>
      <c r="B23" s="113" t="s">
        <v>31</v>
      </c>
      <c r="C23" s="118" t="s">
        <v>874</v>
      </c>
      <c r="D23" s="104">
        <v>15</v>
      </c>
      <c r="E23" s="136">
        <v>37076</v>
      </c>
      <c r="F23" s="104">
        <v>2</v>
      </c>
      <c r="G23" s="104">
        <v>7</v>
      </c>
      <c r="H23" s="112">
        <v>4</v>
      </c>
      <c r="I23" s="113">
        <v>1</v>
      </c>
      <c r="J23" s="104">
        <v>1</v>
      </c>
      <c r="K23" s="104">
        <v>1</v>
      </c>
      <c r="L23" s="104">
        <v>4</v>
      </c>
      <c r="M23" s="104">
        <v>3</v>
      </c>
      <c r="N23" s="104">
        <v>1</v>
      </c>
      <c r="O23" s="112">
        <v>1</v>
      </c>
      <c r="P23" s="132" t="s">
        <v>65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1.5" customHeight="1" thickBot="1" x14ac:dyDescent="0.25">
      <c r="A24" s="111" t="s">
        <v>823</v>
      </c>
      <c r="B24" s="113" t="s">
        <v>40</v>
      </c>
      <c r="C24" s="118" t="s">
        <v>875</v>
      </c>
      <c r="D24" s="104">
        <v>5</v>
      </c>
      <c r="E24" s="136">
        <v>37084</v>
      </c>
      <c r="F24" s="104">
        <v>2</v>
      </c>
      <c r="G24" s="104">
        <v>3</v>
      </c>
      <c r="H24" s="112">
        <v>1</v>
      </c>
      <c r="I24" s="113">
        <v>2</v>
      </c>
      <c r="J24" s="104">
        <v>2</v>
      </c>
      <c r="K24" s="104">
        <v>8</v>
      </c>
      <c r="L24" s="104">
        <v>2</v>
      </c>
      <c r="M24" s="104">
        <v>1</v>
      </c>
      <c r="N24" s="104">
        <v>2</v>
      </c>
      <c r="O24" s="112">
        <v>1</v>
      </c>
      <c r="P24" s="132" t="s">
        <v>587</v>
      </c>
      <c r="Q24" s="104">
        <v>3</v>
      </c>
      <c r="R24" s="104">
        <v>1</v>
      </c>
      <c r="S24" s="104">
        <v>1</v>
      </c>
      <c r="T24" s="104">
        <v>2</v>
      </c>
      <c r="U24" s="112">
        <v>2</v>
      </c>
      <c r="V24" s="104"/>
      <c r="W24" s="108" t="s">
        <v>70</v>
      </c>
      <c r="X24" s="104">
        <v>1</v>
      </c>
      <c r="Y24" s="104">
        <v>1</v>
      </c>
      <c r="Z24" s="104">
        <v>2</v>
      </c>
      <c r="AA24" s="104">
        <v>1</v>
      </c>
      <c r="AB24" s="112">
        <v>1</v>
      </c>
      <c r="AC24" s="103"/>
      <c r="AD24" s="113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1.5" customHeight="1" thickBot="1" x14ac:dyDescent="0.25">
      <c r="A25" s="111" t="s">
        <v>824</v>
      </c>
      <c r="B25" s="113" t="s">
        <v>40</v>
      </c>
      <c r="C25" s="118" t="s">
        <v>876</v>
      </c>
      <c r="D25" s="104">
        <v>5</v>
      </c>
      <c r="E25" s="136">
        <v>37084</v>
      </c>
      <c r="F25" s="104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4</v>
      </c>
      <c r="L25" s="104">
        <v>4</v>
      </c>
      <c r="M25" s="104">
        <v>3</v>
      </c>
      <c r="N25" s="104">
        <v>2</v>
      </c>
      <c r="O25" s="112">
        <v>2</v>
      </c>
      <c r="P25" s="132" t="s">
        <v>854</v>
      </c>
      <c r="Q25" s="104">
        <v>1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08" t="s">
        <v>877</v>
      </c>
      <c r="X25" s="104">
        <v>2</v>
      </c>
      <c r="Y25" s="104">
        <v>1</v>
      </c>
      <c r="Z25" s="104">
        <v>1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03"/>
      <c r="AL25" s="103"/>
      <c r="AM25" s="103"/>
      <c r="AN25" s="103"/>
    </row>
    <row r="26" spans="1:40" ht="31.5" customHeight="1" thickBot="1" x14ac:dyDescent="0.25">
      <c r="A26" s="111" t="s">
        <v>825</v>
      </c>
      <c r="B26" s="113" t="s">
        <v>27</v>
      </c>
      <c r="C26" s="118" t="s">
        <v>878</v>
      </c>
      <c r="D26" s="104">
        <v>8</v>
      </c>
      <c r="E26" s="136">
        <v>37092</v>
      </c>
      <c r="F26" s="104">
        <v>2</v>
      </c>
      <c r="G26" s="104">
        <v>5</v>
      </c>
      <c r="H26" s="112">
        <v>1</v>
      </c>
      <c r="I26" s="113">
        <v>2</v>
      </c>
      <c r="J26" s="104">
        <v>1</v>
      </c>
      <c r="K26" s="104">
        <v>3</v>
      </c>
      <c r="L26" s="104">
        <v>1</v>
      </c>
      <c r="M26" s="104">
        <v>4</v>
      </c>
      <c r="N26" s="104">
        <v>3</v>
      </c>
      <c r="O26" s="112">
        <v>1</v>
      </c>
      <c r="P26" s="132" t="s">
        <v>648</v>
      </c>
      <c r="Q26" s="104">
        <v>1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08" t="s">
        <v>879</v>
      </c>
      <c r="X26" s="104">
        <v>1</v>
      </c>
      <c r="Y26" s="104">
        <v>1</v>
      </c>
      <c r="Z26" s="104">
        <v>1</v>
      </c>
      <c r="AA26" s="104">
        <v>1</v>
      </c>
      <c r="AB26" s="112">
        <v>2</v>
      </c>
      <c r="AC26" s="103"/>
      <c r="AD26" s="113"/>
      <c r="AE26" s="104"/>
      <c r="AF26" s="104"/>
      <c r="AG26" s="104"/>
      <c r="AH26" s="104"/>
      <c r="AI26" s="112"/>
      <c r="AJ26" s="103"/>
      <c r="AK26" s="103"/>
      <c r="AL26" s="103"/>
      <c r="AM26" s="103"/>
      <c r="AN26" s="103"/>
    </row>
    <row r="27" spans="1:40" ht="31.5" customHeight="1" thickBot="1" x14ac:dyDescent="0.25">
      <c r="A27" s="111" t="s">
        <v>826</v>
      </c>
      <c r="B27" s="113" t="s">
        <v>31</v>
      </c>
      <c r="C27" s="118" t="s">
        <v>880</v>
      </c>
      <c r="D27" s="104">
        <v>13</v>
      </c>
      <c r="E27" s="136">
        <v>37092</v>
      </c>
      <c r="F27" s="104">
        <v>2</v>
      </c>
      <c r="G27" s="104">
        <v>3</v>
      </c>
      <c r="H27" s="112">
        <v>1</v>
      </c>
      <c r="I27" s="113">
        <v>2</v>
      </c>
      <c r="J27" s="104">
        <v>1</v>
      </c>
      <c r="K27" s="104">
        <v>3</v>
      </c>
      <c r="L27" s="104">
        <v>2</v>
      </c>
      <c r="M27" s="104">
        <v>1</v>
      </c>
      <c r="N27" s="104">
        <v>1</v>
      </c>
      <c r="O27" s="112">
        <v>1</v>
      </c>
      <c r="P27" s="132" t="s">
        <v>881</v>
      </c>
      <c r="Q27" s="104">
        <v>3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08" t="s">
        <v>533</v>
      </c>
      <c r="X27" s="104">
        <v>1</v>
      </c>
      <c r="Y27" s="104">
        <v>1</v>
      </c>
      <c r="Z27" s="104">
        <v>1</v>
      </c>
      <c r="AA27" s="104">
        <v>1</v>
      </c>
      <c r="AB27" s="112">
        <v>2</v>
      </c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1.5" customHeight="1" thickBot="1" x14ac:dyDescent="0.25">
      <c r="A28" s="111" t="s">
        <v>827</v>
      </c>
      <c r="B28" s="113" t="s">
        <v>40</v>
      </c>
      <c r="C28" s="118" t="s">
        <v>882</v>
      </c>
      <c r="D28" s="104">
        <v>8</v>
      </c>
      <c r="E28" s="136">
        <v>37100</v>
      </c>
      <c r="F28" s="104">
        <v>2</v>
      </c>
      <c r="G28" s="104">
        <v>5</v>
      </c>
      <c r="H28" s="112">
        <v>1</v>
      </c>
      <c r="I28" s="113">
        <v>2</v>
      </c>
      <c r="J28" s="104">
        <v>2</v>
      </c>
      <c r="K28" s="104">
        <v>10</v>
      </c>
      <c r="L28" s="104">
        <v>2</v>
      </c>
      <c r="M28" s="104">
        <v>1</v>
      </c>
      <c r="N28" s="104">
        <v>2</v>
      </c>
      <c r="O28" s="112">
        <v>2</v>
      </c>
      <c r="P28" s="132" t="s">
        <v>531</v>
      </c>
      <c r="Q28" s="104">
        <v>2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08" t="s">
        <v>883</v>
      </c>
      <c r="X28" s="104">
        <v>1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1.5" customHeight="1" thickBot="1" x14ac:dyDescent="0.25">
      <c r="A29" s="111" t="s">
        <v>828</v>
      </c>
      <c r="B29" s="113" t="s">
        <v>40</v>
      </c>
      <c r="C29" s="118" t="s">
        <v>884</v>
      </c>
      <c r="D29" s="104">
        <v>15</v>
      </c>
      <c r="E29" s="136">
        <v>37100</v>
      </c>
      <c r="F29" s="104">
        <v>2</v>
      </c>
      <c r="G29" s="104">
        <v>5</v>
      </c>
      <c r="H29" s="112">
        <v>1</v>
      </c>
      <c r="I29" s="113">
        <v>1</v>
      </c>
      <c r="J29" s="104">
        <v>3</v>
      </c>
      <c r="K29" s="104">
        <v>3</v>
      </c>
      <c r="L29" s="104">
        <v>3</v>
      </c>
      <c r="M29" s="104">
        <v>4</v>
      </c>
      <c r="N29" s="104">
        <v>3</v>
      </c>
      <c r="O29" s="112">
        <v>2</v>
      </c>
      <c r="P29" s="132" t="s">
        <v>784</v>
      </c>
      <c r="Q29" s="104">
        <v>2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08" t="s">
        <v>885</v>
      </c>
      <c r="X29" s="104">
        <v>2</v>
      </c>
      <c r="Y29" s="104">
        <v>1</v>
      </c>
      <c r="Z29" s="104">
        <v>1</v>
      </c>
      <c r="AA29" s="104">
        <v>1</v>
      </c>
      <c r="AB29" s="112">
        <v>2</v>
      </c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1.5" customHeight="1" thickBot="1" x14ac:dyDescent="0.25">
      <c r="A30" s="111" t="s">
        <v>829</v>
      </c>
      <c r="B30" s="113" t="s">
        <v>40</v>
      </c>
      <c r="C30" s="118" t="s">
        <v>886</v>
      </c>
      <c r="D30" s="104">
        <v>13</v>
      </c>
      <c r="E30" s="136">
        <v>37108</v>
      </c>
      <c r="F30" s="104">
        <v>2</v>
      </c>
      <c r="G30" s="104">
        <v>7</v>
      </c>
      <c r="H30" s="112">
        <v>1</v>
      </c>
      <c r="I30" s="113">
        <v>2</v>
      </c>
      <c r="J30" s="104">
        <v>1</v>
      </c>
      <c r="K30" s="104">
        <v>1</v>
      </c>
      <c r="L30" s="104">
        <v>2</v>
      </c>
      <c r="M30" s="104">
        <v>1</v>
      </c>
      <c r="N30" s="104">
        <v>1</v>
      </c>
      <c r="O30" s="112">
        <v>1</v>
      </c>
      <c r="P30" s="132" t="s">
        <v>128</v>
      </c>
      <c r="Q30" s="104">
        <v>1</v>
      </c>
      <c r="R30" s="104">
        <v>1</v>
      </c>
      <c r="S30" s="104">
        <v>1</v>
      </c>
      <c r="T30" s="104">
        <v>1</v>
      </c>
      <c r="U30" s="112">
        <v>2</v>
      </c>
      <c r="V30" s="104"/>
      <c r="W30" s="113" t="s">
        <v>887</v>
      </c>
      <c r="X30" s="104">
        <v>2</v>
      </c>
      <c r="Y30" s="104">
        <v>1</v>
      </c>
      <c r="Z30" s="104">
        <v>1</v>
      </c>
      <c r="AA30" s="104">
        <v>1</v>
      </c>
      <c r="AB30" s="112">
        <v>2</v>
      </c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1.5" customHeight="1" thickBot="1" x14ac:dyDescent="0.25">
      <c r="A31" s="111" t="s">
        <v>830</v>
      </c>
      <c r="B31" s="107"/>
      <c r="C31" s="118"/>
      <c r="D31" s="106"/>
      <c r="E31" s="136">
        <v>37108</v>
      </c>
      <c r="F31" s="106"/>
      <c r="G31" s="106"/>
      <c r="H31" s="105"/>
      <c r="I31" s="107"/>
      <c r="J31" s="106"/>
      <c r="K31" s="106"/>
      <c r="L31" s="106"/>
      <c r="M31" s="106"/>
      <c r="N31" s="106"/>
      <c r="O31" s="105"/>
      <c r="P31" s="132" t="s">
        <v>832</v>
      </c>
      <c r="Q31" s="106"/>
      <c r="R31" s="106"/>
      <c r="S31" s="106"/>
      <c r="T31" s="106"/>
      <c r="U31" s="105"/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31.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14</v>
      </c>
      <c r="D36" s="44">
        <f t="shared" ref="D36:D42" si="0">C36/C$42</f>
        <v>0.51851851851851849</v>
      </c>
      <c r="E36" s="8"/>
      <c r="F36" s="91" t="s">
        <v>143</v>
      </c>
      <c r="G36" s="43">
        <f>COUNTIF(F4:F31,1)</f>
        <v>3</v>
      </c>
      <c r="H36" s="44">
        <f>G36/G38</f>
        <v>0.1111111111111111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26</v>
      </c>
      <c r="P36" s="44">
        <f>O36/O$40</f>
        <v>0.96296296296296291</v>
      </c>
      <c r="Q36"/>
      <c r="R36" s="93">
        <v>1</v>
      </c>
      <c r="S36" s="43">
        <f>COUNTIF(I4:I31,1)</f>
        <v>14</v>
      </c>
      <c r="T36" s="44">
        <f>S36/27</f>
        <v>0.51851851851851849</v>
      </c>
      <c r="U36"/>
      <c r="V36" s="94" t="s">
        <v>160</v>
      </c>
      <c r="W36" s="57">
        <f>COUNTIF(J4:J31,1)</f>
        <v>11</v>
      </c>
      <c r="X36" s="58">
        <f>W36/W$39</f>
        <v>0.40740740740740738</v>
      </c>
      <c r="Y36"/>
      <c r="Z36" s="95" t="s">
        <v>163</v>
      </c>
      <c r="AA36" s="42">
        <f>COUNTIF(K4:K31,1)</f>
        <v>2</v>
      </c>
      <c r="AB36" s="44">
        <f t="shared" ref="AB36:AB46" si="2">AA36/AA$46</f>
        <v>7.407407407407407E-2</v>
      </c>
      <c r="AC36"/>
      <c r="AD36" s="95" t="s">
        <v>799</v>
      </c>
      <c r="AE36" s="57">
        <f>COUNTIF(L4:L31,1)</f>
        <v>5</v>
      </c>
      <c r="AF36" s="58">
        <f>AE36/AA$46</f>
        <v>0.18518518518518517</v>
      </c>
      <c r="AG36"/>
      <c r="AH36" s="97" t="s">
        <v>143</v>
      </c>
      <c r="AI36" s="42">
        <f>COUNTIF(M4:M31,1)</f>
        <v>9</v>
      </c>
      <c r="AJ36" s="44">
        <f>AI36/AA$46</f>
        <v>0.33333333333333331</v>
      </c>
      <c r="AK36"/>
      <c r="AL36" s="95" t="s">
        <v>175</v>
      </c>
      <c r="AM36" s="42">
        <f>COUNTIF(N4:N31,1)</f>
        <v>6</v>
      </c>
      <c r="AN36" s="44">
        <f>AM36/AA$46</f>
        <v>0.22222222222222221</v>
      </c>
      <c r="AO36"/>
      <c r="AP36" s="95" t="s">
        <v>143</v>
      </c>
      <c r="AQ36" s="42">
        <f>COUNTIF(O4:O31,1)</f>
        <v>14</v>
      </c>
      <c r="AR36" s="44">
        <f>AQ36/AQ$39</f>
        <v>0.51851851851851849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0.1111111111111111</v>
      </c>
      <c r="E37" s="8"/>
      <c r="F37" s="91" t="s">
        <v>144</v>
      </c>
      <c r="G37" s="43">
        <f>COUNTIF(F4:F31,2)</f>
        <v>24</v>
      </c>
      <c r="H37" s="44">
        <f>G37/G38</f>
        <v>0.88888888888888884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10</v>
      </c>
      <c r="T37" s="44">
        <f t="shared" ref="T37:T40" si="3">S37/27</f>
        <v>0.37037037037037035</v>
      </c>
      <c r="U37"/>
      <c r="V37" s="95" t="s">
        <v>161</v>
      </c>
      <c r="W37" s="57">
        <f>COUNTIF(J4:J31,2)</f>
        <v>5</v>
      </c>
      <c r="X37" s="58">
        <f>W37/W$39</f>
        <v>0.18518518518518517</v>
      </c>
      <c r="Y37"/>
      <c r="Z37" s="90" t="s">
        <v>164</v>
      </c>
      <c r="AA37" s="42">
        <f>COUNTIF(K4:K31,2)</f>
        <v>6</v>
      </c>
      <c r="AB37" s="44">
        <f t="shared" si="2"/>
        <v>0.22222222222222221</v>
      </c>
      <c r="AC37"/>
      <c r="AD37" s="94" t="s">
        <v>800</v>
      </c>
      <c r="AE37" s="57">
        <f>COUNTIF(L4:L31,2)</f>
        <v>8</v>
      </c>
      <c r="AF37" s="58">
        <f>AE37/AA$46</f>
        <v>0.29629629629629628</v>
      </c>
      <c r="AG37"/>
      <c r="AH37" s="96" t="s">
        <v>173</v>
      </c>
      <c r="AI37" s="42">
        <f>COUNTIF(M4:M31,2)</f>
        <v>7</v>
      </c>
      <c r="AJ37" s="44">
        <f>AI37/AA$46</f>
        <v>0.25925925925925924</v>
      </c>
      <c r="AK37"/>
      <c r="AL37" s="90" t="s">
        <v>176</v>
      </c>
      <c r="AM37" s="42">
        <f>COUNTIF(N4:N31,2)</f>
        <v>16</v>
      </c>
      <c r="AN37" s="44">
        <f>AM37/AA$46</f>
        <v>0.59259259259259256</v>
      </c>
      <c r="AO37"/>
      <c r="AP37" s="90" t="s">
        <v>173</v>
      </c>
      <c r="AQ37" s="42">
        <f>COUNTIF(O4:O31,2)</f>
        <v>13</v>
      </c>
      <c r="AR37" s="44">
        <f>AQ37/AQ$39</f>
        <v>0.48148148148148145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7</v>
      </c>
      <c r="D38" s="44">
        <f t="shared" si="0"/>
        <v>0.25925925925925924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6</v>
      </c>
      <c r="L38" s="44">
        <f t="shared" si="1"/>
        <v>0.22222222222222221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3</v>
      </c>
      <c r="T38" s="44">
        <f t="shared" si="3"/>
        <v>0.1111111111111111</v>
      </c>
      <c r="U38"/>
      <c r="V38" s="94" t="s">
        <v>162</v>
      </c>
      <c r="W38" s="57">
        <f>COUNTIF(J4:J31,3)</f>
        <v>11</v>
      </c>
      <c r="X38" s="58">
        <f>W38/W$39</f>
        <v>0.40740740740740738</v>
      </c>
      <c r="Y38"/>
      <c r="Z38" s="90" t="s">
        <v>165</v>
      </c>
      <c r="AA38" s="42">
        <f>COUNTIF(K4:K31,3)</f>
        <v>10</v>
      </c>
      <c r="AB38" s="44">
        <f t="shared" si="2"/>
        <v>0.37037037037037035</v>
      </c>
      <c r="AC38"/>
      <c r="AD38" s="94" t="s">
        <v>801</v>
      </c>
      <c r="AE38" s="57">
        <f>COUNTIF(L4:L31,3)</f>
        <v>7</v>
      </c>
      <c r="AF38" s="58">
        <f>AE38/AA$46</f>
        <v>0.25925925925925924</v>
      </c>
      <c r="AG38"/>
      <c r="AH38" s="96" t="s">
        <v>174</v>
      </c>
      <c r="AI38" s="42">
        <f>COUNTIF(M4:M31,3)</f>
        <v>9</v>
      </c>
      <c r="AJ38" s="44">
        <f>AI38/AA$46</f>
        <v>0.33333333333333331</v>
      </c>
      <c r="AK38"/>
      <c r="AL38" s="90" t="s">
        <v>177</v>
      </c>
      <c r="AM38" s="42">
        <f>COUNTIF(N4:N31,3)</f>
        <v>5</v>
      </c>
      <c r="AN38" s="44">
        <f>AM38/AA$46</f>
        <v>0.18518518518518517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0.1111111111111111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3.7037037037037035E-2</v>
      </c>
      <c r="M39"/>
      <c r="N39" s="91" t="s">
        <v>157</v>
      </c>
      <c r="O39" s="43">
        <f>COUNTIF(H4:H31,4)</f>
        <v>1</v>
      </c>
      <c r="P39" s="44">
        <f>O39/O$40</f>
        <v>3.7037037037037035E-2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7.407407407407407E-2</v>
      </c>
      <c r="AC39"/>
      <c r="AD39" s="94" t="s">
        <v>802</v>
      </c>
      <c r="AE39" s="57">
        <f>COUNTIF(L4:L31,4)</f>
        <v>7</v>
      </c>
      <c r="AF39" s="58">
        <f>AE39/AA$46</f>
        <v>0.25925925925925924</v>
      </c>
      <c r="AG39"/>
      <c r="AH39" s="96" t="s">
        <v>171</v>
      </c>
      <c r="AI39" s="42">
        <f>COUNTIF(M4:M31,4)</f>
        <v>2</v>
      </c>
      <c r="AJ39" s="44">
        <f>AI39/AA$46</f>
        <v>7.407407407407407E-2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0</v>
      </c>
      <c r="D40" s="44">
        <f t="shared" si="0"/>
        <v>0</v>
      </c>
      <c r="E40" s="8"/>
      <c r="F40"/>
      <c r="G40"/>
      <c r="H40"/>
      <c r="I40"/>
      <c r="J40" s="92" t="s">
        <v>151</v>
      </c>
      <c r="K40" s="45">
        <f>COUNTIF(G4:G31,5)</f>
        <v>15</v>
      </c>
      <c r="L40" s="44">
        <f t="shared" si="1"/>
        <v>0.55555555555555558</v>
      </c>
      <c r="M40"/>
      <c r="N40" s="83"/>
      <c r="O40" s="85">
        <f>SUM(O36:O39,)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0</v>
      </c>
      <c r="AB40" s="44">
        <f t="shared" si="2"/>
        <v>0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7.407407407407407E-2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43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0.1111111111111111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3.7037037037037035E-2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7.407407407407407E-2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4</v>
      </c>
      <c r="AB45" s="44">
        <f t="shared" si="2"/>
        <v>0.14814814814814814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8</v>
      </c>
      <c r="D51" s="58">
        <f t="shared" ref="D51:D63" si="4">C51/C$63</f>
        <v>0.29629629629629628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3.7037037037037035E-2</v>
      </c>
      <c r="I51" s="61"/>
      <c r="J51" s="63" t="s">
        <v>397</v>
      </c>
      <c r="K51" s="45">
        <f>COUNTIFS(B4:B31,"girona",J4:J31,1)</f>
        <v>5</v>
      </c>
      <c r="L51" s="58">
        <f t="shared" ref="L51:L69" si="6">K51/K$69</f>
        <v>0.18518518518518517</v>
      </c>
      <c r="M51" s="61"/>
      <c r="N51" s="100" t="s">
        <v>199</v>
      </c>
      <c r="O51" s="59">
        <f>COUNTIFS(G4:G31,3,H4:H31,1)</f>
        <v>6</v>
      </c>
      <c r="P51" s="60">
        <f t="shared" ref="P51:P60" si="7">O51/O$60</f>
        <v>0.22222222222222221</v>
      </c>
      <c r="Q51" s="61"/>
      <c r="R51" s="100" t="s">
        <v>208</v>
      </c>
      <c r="S51" s="59">
        <f>COUNTIFS(H4:H31,1,I4:I31,1)</f>
        <v>13</v>
      </c>
      <c r="T51" s="60">
        <f>S51/S$55</f>
        <v>0.48148148148148145</v>
      </c>
      <c r="U51" s="61"/>
      <c r="V51" s="61"/>
      <c r="W51" s="100" t="s">
        <v>213</v>
      </c>
      <c r="X51" s="59">
        <f>COUNTIFS(I4:I31,1,K4:K31,1)</f>
        <v>1</v>
      </c>
      <c r="Y51" s="60">
        <f t="shared" ref="Y51:Y66" si="8">X51/X$66</f>
        <v>3.7037037037037035E-2</v>
      </c>
      <c r="Z51" s="61"/>
      <c r="AA51" s="100" t="s">
        <v>224</v>
      </c>
      <c r="AB51" s="59">
        <f>COUNTIFS(I4:I31,1,J4:J31,1)</f>
        <v>5</v>
      </c>
      <c r="AC51" s="60">
        <f t="shared" ref="AC51:AC57" si="9">AB51/AB$57</f>
        <v>0.18518518518518517</v>
      </c>
      <c r="AD51" s="61"/>
      <c r="AE51" s="100" t="s">
        <v>231</v>
      </c>
      <c r="AF51" s="59">
        <f>COUNTIFS(J4:J31,1,M4:M31,1)</f>
        <v>5</v>
      </c>
      <c r="AG51" s="60">
        <f>AF51/AF$60</f>
        <v>0.2</v>
      </c>
      <c r="AH51" s="61"/>
      <c r="AI51" s="100" t="s">
        <v>236</v>
      </c>
      <c r="AJ51" s="59">
        <f>COUNTIFS(K4:K31,1,M4:M31,1)</f>
        <v>1</v>
      </c>
      <c r="AK51" s="60">
        <f t="shared" ref="AK51:AK67" si="10">AJ51/AJ$67</f>
        <v>3.7037037037037035E-2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4</v>
      </c>
      <c r="AS51" s="60">
        <f t="shared" ref="AS51:AS56" si="12">AR51/AF$60</f>
        <v>0.16</v>
      </c>
      <c r="AT51" s="61"/>
      <c r="AU51" s="100" t="s">
        <v>296</v>
      </c>
      <c r="AV51" s="59">
        <f>COUNTIFS(K4:K31,1,N4:N31,1)</f>
        <v>2</v>
      </c>
      <c r="AW51" s="60">
        <f t="shared" ref="AW51:AW70" si="13">AV51/AN$75</f>
        <v>9.5238095238095233E-2</v>
      </c>
      <c r="AX51" s="61"/>
      <c r="AY51" s="100" t="s">
        <v>314</v>
      </c>
      <c r="AZ51" s="59">
        <f>COUNTIFS(L4:L31,1,N4:N31,1)</f>
        <v>0</v>
      </c>
      <c r="BA51" s="60">
        <f t="shared" ref="BA51:BA63" si="14">AZ51/AZ$63</f>
        <v>0</v>
      </c>
      <c r="BB51" s="61"/>
      <c r="BC51" s="100" t="s">
        <v>325</v>
      </c>
      <c r="BD51" s="59">
        <f>COUNTIFS(J4:J31,1,O4:O31,1)</f>
        <v>10</v>
      </c>
      <c r="BE51" s="60">
        <f>BD51/BD57</f>
        <v>0.37037037037037035</v>
      </c>
      <c r="BF51" s="61"/>
      <c r="BG51" s="63" t="s">
        <v>332</v>
      </c>
      <c r="BH51" s="54">
        <f>COUNTIFS(N4:N31,1,O14:O41,1)</f>
        <v>1</v>
      </c>
      <c r="BI51" s="66">
        <f>BH51/BH$57</f>
        <v>6.6666666666666666E-2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6</v>
      </c>
      <c r="D52" s="58">
        <f t="shared" si="4"/>
        <v>0.22222222222222221</v>
      </c>
      <c r="E52" s="64"/>
      <c r="F52" s="75" t="s">
        <v>385</v>
      </c>
      <c r="G52" s="45">
        <f>COUNTIFS(B4:B31,"girona",K4:K31,"&gt;1")</f>
        <v>13</v>
      </c>
      <c r="H52" s="58">
        <f t="shared" si="5"/>
        <v>0.48148148148148145</v>
      </c>
      <c r="I52" s="61"/>
      <c r="J52" s="63" t="s">
        <v>398</v>
      </c>
      <c r="K52" s="45">
        <f>COUNTIFS(B4:B31,"girona",J4:J31,2)</f>
        <v>4</v>
      </c>
      <c r="L52" s="58">
        <f t="shared" si="6"/>
        <v>0.14814814814814814</v>
      </c>
      <c r="M52" s="61"/>
      <c r="N52" s="100" t="s">
        <v>200</v>
      </c>
      <c r="O52" s="45">
        <f>COUNTIFS(G4:G31,5,H4:H31,1)</f>
        <v>15</v>
      </c>
      <c r="P52" s="60">
        <f t="shared" si="7"/>
        <v>0.55555555555555558</v>
      </c>
      <c r="Q52" s="61"/>
      <c r="R52" s="100" t="s">
        <v>209</v>
      </c>
      <c r="S52" s="59">
        <f>COUNTIFS(H4:H31,1,I4:I31,"&gt;1")</f>
        <v>13</v>
      </c>
      <c r="T52" s="60">
        <f>S52/S$55</f>
        <v>0.48148148148148145</v>
      </c>
      <c r="U52" s="61"/>
      <c r="V52" s="61"/>
      <c r="W52" s="100" t="s">
        <v>214</v>
      </c>
      <c r="X52" s="45">
        <f>COUNTIFS(I4:I31,"&gt;1",K4:K31,1)</f>
        <v>1</v>
      </c>
      <c r="Y52" s="60">
        <f t="shared" si="8"/>
        <v>3.7037037037037035E-2</v>
      </c>
      <c r="Z52" s="61"/>
      <c r="AA52" s="100" t="s">
        <v>225</v>
      </c>
      <c r="AB52" s="45">
        <f>COUNTIFS(I4:I31,"&gt;1",J4:J31,1)</f>
        <v>6</v>
      </c>
      <c r="AC52" s="60">
        <f t="shared" si="9"/>
        <v>0.22222222222222221</v>
      </c>
      <c r="AD52" s="61"/>
      <c r="AE52" s="100" t="s">
        <v>232</v>
      </c>
      <c r="AF52" s="45">
        <f>COUNTIFS(J4:J31,1,M4:M31,2)</f>
        <v>3</v>
      </c>
      <c r="AG52" s="60">
        <f>AF52/AF$60</f>
        <v>0.12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1</v>
      </c>
      <c r="AO52" s="60">
        <f t="shared" si="11"/>
        <v>4.7619047619047616E-2</v>
      </c>
      <c r="AP52" s="61"/>
      <c r="AQ52" s="100" t="s">
        <v>284</v>
      </c>
      <c r="AR52" s="45">
        <f>COUNTIFS(J4:J31,1,L4:L31,2)</f>
        <v>4</v>
      </c>
      <c r="AS52" s="60">
        <f t="shared" si="12"/>
        <v>0.16</v>
      </c>
      <c r="AT52" s="61"/>
      <c r="AU52" s="100" t="s">
        <v>297</v>
      </c>
      <c r="AV52" s="45">
        <f>COUNTIFS(K4:K31,1,N4:N31,2)</f>
        <v>0</v>
      </c>
      <c r="AW52" s="60">
        <f t="shared" si="13"/>
        <v>0</v>
      </c>
      <c r="AX52" s="61"/>
      <c r="AY52" s="100" t="s">
        <v>316</v>
      </c>
      <c r="AZ52" s="45">
        <f>COUNTIFS(L4:L31,1,N4:N31,2)</f>
        <v>4</v>
      </c>
      <c r="BA52" s="60">
        <f t="shared" si="14"/>
        <v>0.14814814814814814</v>
      </c>
      <c r="BB52" s="61"/>
      <c r="BC52" s="100" t="s">
        <v>326</v>
      </c>
      <c r="BD52" s="45">
        <f>COUNTIFS(J4:J31,1,O4:O31,2)</f>
        <v>1</v>
      </c>
      <c r="BE52" s="60">
        <f t="shared" ref="BE52:BE57" si="15">BD52/BD$57</f>
        <v>3.7037037037037035E-2</v>
      </c>
      <c r="BF52" s="61"/>
      <c r="BG52" s="63" t="s">
        <v>333</v>
      </c>
      <c r="BH52" s="65">
        <f>COUNTIFS(N4:N31,1,O14:O41,2)</f>
        <v>2</v>
      </c>
      <c r="BI52" s="66">
        <f t="shared" ref="BI52:BI57" si="16">BH52/BH$57</f>
        <v>0.13333333333333333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3.7037037037037035E-2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5</v>
      </c>
      <c r="L53" s="58">
        <f t="shared" si="6"/>
        <v>0.18518518518518517</v>
      </c>
      <c r="M53" s="61"/>
      <c r="N53" s="100" t="s">
        <v>201</v>
      </c>
      <c r="O53" s="45">
        <f>COUNTIFS(G4:G31,6,H4:H31,1)</f>
        <v>2</v>
      </c>
      <c r="P53" s="60">
        <f t="shared" si="7"/>
        <v>7.407407407407407E-2</v>
      </c>
      <c r="Q53" s="61"/>
      <c r="R53" s="100" t="s">
        <v>210</v>
      </c>
      <c r="S53" s="59">
        <f>COUNTIFS(H4:H31,4,I4:I31,1)</f>
        <v>1</v>
      </c>
      <c r="T53" s="60">
        <f>S53/S$55</f>
        <v>3.7037037037037035E-2</v>
      </c>
      <c r="U53" s="61"/>
      <c r="V53" s="61"/>
      <c r="W53" s="100" t="s">
        <v>215</v>
      </c>
      <c r="X53" s="45">
        <f>COUNTIFS(I4:I31,1,K4:K31,2)</f>
        <v>4</v>
      </c>
      <c r="Y53" s="60">
        <f t="shared" si="8"/>
        <v>0.14814814814814814</v>
      </c>
      <c r="Z53" s="61"/>
      <c r="AA53" s="100" t="s">
        <v>226</v>
      </c>
      <c r="AB53" s="45">
        <f>COUNTIFS(I4:I31,1,J4:J31,2)</f>
        <v>2</v>
      </c>
      <c r="AC53" s="60">
        <f t="shared" si="9"/>
        <v>7.407407407407407E-2</v>
      </c>
      <c r="AD53" s="61"/>
      <c r="AE53" s="100" t="s">
        <v>233</v>
      </c>
      <c r="AF53" s="45">
        <f>COUNTIFS(J4:J31,2,M4:M31,1)</f>
        <v>3</v>
      </c>
      <c r="AG53" s="60">
        <f>AF53/AF$60</f>
        <v>0.12</v>
      </c>
      <c r="AH53" s="61"/>
      <c r="AI53" s="100" t="s">
        <v>239</v>
      </c>
      <c r="AJ53" s="45">
        <f>COUNTIFS(K4:K31,1,M4:M31,3)</f>
        <v>1</v>
      </c>
      <c r="AK53" s="60">
        <f t="shared" si="10"/>
        <v>3.7037037037037035E-2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1</v>
      </c>
      <c r="AS53" s="60">
        <f t="shared" si="12"/>
        <v>0.04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1</v>
      </c>
      <c r="BA53" s="60">
        <f t="shared" si="14"/>
        <v>3.7037037037037035E-2</v>
      </c>
      <c r="BB53" s="61"/>
      <c r="BC53" s="100" t="s">
        <v>327</v>
      </c>
      <c r="BD53" s="45">
        <f>COUNTIFS(J4:J31,2,O4:O31,1)</f>
        <v>2</v>
      </c>
      <c r="BE53" s="60">
        <f t="shared" si="15"/>
        <v>7.407407407407407E-2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2</v>
      </c>
      <c r="D54" s="58">
        <f t="shared" si="4"/>
        <v>7.407407407407407E-2</v>
      </c>
      <c r="E54" s="64"/>
      <c r="F54" s="75" t="s">
        <v>387</v>
      </c>
      <c r="G54" s="45">
        <f>COUNTIFS(B4:B31,"salt",K4:K31,"&gt;1")</f>
        <v>3</v>
      </c>
      <c r="H54" s="58">
        <f t="shared" si="5"/>
        <v>0.1111111111111111</v>
      </c>
      <c r="I54" s="61"/>
      <c r="J54" s="63" t="s">
        <v>399</v>
      </c>
      <c r="K54" s="45">
        <f>COUNTIFS(B4:B31,"salt",J4:J31,1)</f>
        <v>2</v>
      </c>
      <c r="L54" s="58">
        <f t="shared" si="6"/>
        <v>7.407407407407407E-2</v>
      </c>
      <c r="M54" s="61"/>
      <c r="N54" s="100" t="s">
        <v>202</v>
      </c>
      <c r="O54" s="45">
        <f>COUNTIFS(G4:G31,7,H4:H31,1)</f>
        <v>2</v>
      </c>
      <c r="P54" s="60">
        <f t="shared" si="7"/>
        <v>7.407407407407407E-2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2</v>
      </c>
      <c r="Y54" s="60">
        <f t="shared" si="8"/>
        <v>7.407407407407407E-2</v>
      </c>
      <c r="Z54" s="61"/>
      <c r="AA54" s="100" t="s">
        <v>227</v>
      </c>
      <c r="AB54" s="45">
        <f>COUNTIFS(I4:I31,"&gt;1",J4:J31,2)</f>
        <v>3</v>
      </c>
      <c r="AC54" s="60">
        <f t="shared" si="9"/>
        <v>0.1111111111111111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0</v>
      </c>
      <c r="AK54" s="60">
        <f t="shared" si="10"/>
        <v>0</v>
      </c>
      <c r="AL54" s="61"/>
      <c r="AM54" s="100" t="s">
        <v>276</v>
      </c>
      <c r="AN54" s="45">
        <f>COUNTIFS(K4:K31,1,L4:L31,4)</f>
        <v>1</v>
      </c>
      <c r="AO54" s="60">
        <f t="shared" si="11"/>
        <v>4.7619047619047616E-2</v>
      </c>
      <c r="AP54" s="61"/>
      <c r="AQ54" s="100" t="s">
        <v>286</v>
      </c>
      <c r="AR54" s="45">
        <f>COUNTIFS(J4:J31,1,L4:L31,4)</f>
        <v>2</v>
      </c>
      <c r="AS54" s="60">
        <f t="shared" si="12"/>
        <v>0.08</v>
      </c>
      <c r="AT54" s="61"/>
      <c r="AU54" s="100" t="s">
        <v>299</v>
      </c>
      <c r="AV54" s="45">
        <f>COUNTIFS(K4:K31,2,N4:N31,1)</f>
        <v>1</v>
      </c>
      <c r="AW54" s="60">
        <f t="shared" si="13"/>
        <v>4.7619047619047616E-2</v>
      </c>
      <c r="AX54" s="61"/>
      <c r="AY54" s="100" t="s">
        <v>317</v>
      </c>
      <c r="AZ54" s="45">
        <f>COUNTIFS(L4:L31,2,N4:N31,1)</f>
        <v>2</v>
      </c>
      <c r="BA54" s="60">
        <f t="shared" si="14"/>
        <v>7.407407407407407E-2</v>
      </c>
      <c r="BB54" s="61"/>
      <c r="BC54" s="100" t="s">
        <v>328</v>
      </c>
      <c r="BD54" s="59">
        <f>COUNTIFS(J4:J31,2,O4:O31,2)</f>
        <v>3</v>
      </c>
      <c r="BE54" s="60">
        <f t="shared" si="15"/>
        <v>0.1111111111111111</v>
      </c>
      <c r="BF54" s="61"/>
      <c r="BG54" s="63" t="s">
        <v>335</v>
      </c>
      <c r="BH54" s="54">
        <f>COUNTIFS(N4:N31,2,O14:O41,1)</f>
        <v>8</v>
      </c>
      <c r="BI54" s="66">
        <f t="shared" si="16"/>
        <v>0.53333333333333333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0.1111111111111111</v>
      </c>
      <c r="E55" s="64"/>
      <c r="F55" s="75" t="s">
        <v>388</v>
      </c>
      <c r="G55" s="45">
        <f>COUNTIFS(B4:B31,"figueres",K4:K31,1)</f>
        <v>1</v>
      </c>
      <c r="H55" s="58">
        <f t="shared" si="5"/>
        <v>3.7037037037037035E-2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27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6</v>
      </c>
      <c r="Y55" s="60">
        <f t="shared" si="8"/>
        <v>0.22222222222222221</v>
      </c>
      <c r="Z55" s="61"/>
      <c r="AA55" s="100" t="s">
        <v>228</v>
      </c>
      <c r="AB55" s="45">
        <f>COUNTIFS(I4:I31,1,J4:J31,3)</f>
        <v>7</v>
      </c>
      <c r="AC55" s="60">
        <f t="shared" si="9"/>
        <v>0.25925925925925924</v>
      </c>
      <c r="AD55" s="61"/>
      <c r="AE55" s="100" t="s">
        <v>237</v>
      </c>
      <c r="AF55" s="45">
        <f>COUNTIFS(J4:J31,1,M4:M31,3)</f>
        <v>2</v>
      </c>
      <c r="AG55" s="60">
        <f t="shared" ref="AG55:AG60" si="17">AF55/AF$60</f>
        <v>0.08</v>
      </c>
      <c r="AH55" s="61"/>
      <c r="AI55" s="100" t="s">
        <v>241</v>
      </c>
      <c r="AJ55" s="45">
        <f>COUNTIFS(K4:K31,2,M4:M31,2)</f>
        <v>2</v>
      </c>
      <c r="AK55" s="60">
        <f t="shared" si="10"/>
        <v>7.407407407407407E-2</v>
      </c>
      <c r="AL55" s="61"/>
      <c r="AM55" s="100" t="s">
        <v>257</v>
      </c>
      <c r="AN55" s="45">
        <f>COUNTIFS(K4:K31,2,L4:L31,1)</f>
        <v>0</v>
      </c>
      <c r="AO55" s="60">
        <f t="shared" si="11"/>
        <v>0</v>
      </c>
      <c r="AP55" s="61"/>
      <c r="AQ55" s="100" t="s">
        <v>287</v>
      </c>
      <c r="AR55" s="45">
        <f>COUNTIFS(J4:J31,2,L4:L31,1)</f>
        <v>1</v>
      </c>
      <c r="AS55" s="60">
        <f t="shared" si="12"/>
        <v>0.04</v>
      </c>
      <c r="AT55" s="61"/>
      <c r="AU55" s="100" t="s">
        <v>300</v>
      </c>
      <c r="AV55" s="45">
        <f>COUNTIFS(K4:K31,2,N4:N31,2)</f>
        <v>4</v>
      </c>
      <c r="AW55" s="60">
        <f t="shared" si="13"/>
        <v>0.19047619047619047</v>
      </c>
      <c r="AX55" s="61"/>
      <c r="AY55" s="100" t="s">
        <v>319</v>
      </c>
      <c r="AZ55" s="45">
        <f>COUNTIFS(L4:L31,2,N4:N31,2)</f>
        <v>5</v>
      </c>
      <c r="BA55" s="60">
        <f t="shared" si="14"/>
        <v>0.18518518518518517</v>
      </c>
      <c r="BB55" s="61"/>
      <c r="BC55" s="100" t="s">
        <v>329</v>
      </c>
      <c r="BD55" s="59">
        <f>COUNTIFS(J4:J31,3,O4:O31,1)</f>
        <v>2</v>
      </c>
      <c r="BE55" s="60">
        <f t="shared" si="15"/>
        <v>7.407407407407407E-2</v>
      </c>
      <c r="BF55" s="61"/>
      <c r="BG55" s="63" t="s">
        <v>336</v>
      </c>
      <c r="BH55" s="54">
        <f>COUNTIFS(N4:N31,2,O14:O41,2)</f>
        <v>4</v>
      </c>
      <c r="BI55" s="66">
        <f t="shared" si="16"/>
        <v>0.26666666666666666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4</v>
      </c>
      <c r="D56" s="58">
        <f t="shared" si="4"/>
        <v>0.14814814814814814</v>
      </c>
      <c r="E56" s="64"/>
      <c r="F56" s="75" t="s">
        <v>389</v>
      </c>
      <c r="G56" s="45">
        <f>COUNTIFS(B4:B31,"figueres",K4:K31,"&gt;1")</f>
        <v>6</v>
      </c>
      <c r="H56" s="58">
        <f t="shared" si="5"/>
        <v>0.22222222222222221</v>
      </c>
      <c r="I56" s="61"/>
      <c r="J56" s="63" t="s">
        <v>387</v>
      </c>
      <c r="K56" s="45">
        <f>COUNTIFS(B4:B31,"salt",J4:J31,3)</f>
        <v>1</v>
      </c>
      <c r="L56" s="58">
        <f t="shared" si="6"/>
        <v>3.7037037037037035E-2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4</v>
      </c>
      <c r="Y56" s="60">
        <f t="shared" si="8"/>
        <v>0.14814814814814814</v>
      </c>
      <c r="Z56" s="61"/>
      <c r="AA56" s="100" t="s">
        <v>229</v>
      </c>
      <c r="AB56" s="45">
        <f>COUNTIFS(I4:I31,"&gt;1",J4:J31,3)</f>
        <v>4</v>
      </c>
      <c r="AC56" s="60">
        <f t="shared" si="9"/>
        <v>0.14814814814814814</v>
      </c>
      <c r="AD56" s="61"/>
      <c r="AE56" s="100" t="s">
        <v>251</v>
      </c>
      <c r="AF56" s="59">
        <f>COUNTIFS(J4:J31,2,M4:M31,3)</f>
        <v>2</v>
      </c>
      <c r="AG56" s="60">
        <f t="shared" si="17"/>
        <v>0.08</v>
      </c>
      <c r="AH56" s="61"/>
      <c r="AI56" s="100" t="s">
        <v>242</v>
      </c>
      <c r="AJ56" s="45">
        <f>COUNTIFS(K4:K31,2,M4:M31,3)</f>
        <v>4</v>
      </c>
      <c r="AK56" s="60">
        <f t="shared" si="10"/>
        <v>0.14814814814814814</v>
      </c>
      <c r="AL56" s="61"/>
      <c r="AM56" s="100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00" t="s">
        <v>288</v>
      </c>
      <c r="AR56" s="59">
        <f>COUNTIFS(J4:J31,2,L4:L31,2)</f>
        <v>2</v>
      </c>
      <c r="AS56" s="60">
        <f t="shared" si="12"/>
        <v>0.08</v>
      </c>
      <c r="AT56" s="61"/>
      <c r="AU56" s="100" t="s">
        <v>301</v>
      </c>
      <c r="AV56" s="45">
        <f>COUNTIFS(K4:K31,2,N4:N31,3)</f>
        <v>1</v>
      </c>
      <c r="AW56" s="60">
        <f t="shared" si="13"/>
        <v>4.7619047619047616E-2</v>
      </c>
      <c r="AX56" s="61"/>
      <c r="AY56" s="100" t="s">
        <v>320</v>
      </c>
      <c r="AZ56" s="45">
        <f>COUNTIFS(L4:L31,2,N4:N31,3)</f>
        <v>1</v>
      </c>
      <c r="BA56" s="60">
        <f t="shared" si="14"/>
        <v>3.7037037037037035E-2</v>
      </c>
      <c r="BB56" s="61"/>
      <c r="BC56" s="100" t="s">
        <v>330</v>
      </c>
      <c r="BD56" s="45">
        <f>COUNTIFS(J4:J31,3,O4:O31,2)</f>
        <v>9</v>
      </c>
      <c r="BE56" s="60">
        <f t="shared" si="15"/>
        <v>0.33333333333333331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7.407407407407407E-2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3</v>
      </c>
      <c r="L57" s="58">
        <f t="shared" si="6"/>
        <v>0.1111111111111111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1</v>
      </c>
      <c r="Y57" s="60">
        <f t="shared" si="8"/>
        <v>3.7037037037037035E-2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00" t="s">
        <v>435</v>
      </c>
      <c r="AF57" s="59">
        <f>COUNTIFS(J4:J31,3,M4:M31,1)</f>
        <v>1</v>
      </c>
      <c r="AG57" s="60">
        <f t="shared" si="17"/>
        <v>0.04</v>
      </c>
      <c r="AH57" s="61"/>
      <c r="AI57" s="100" t="s">
        <v>243</v>
      </c>
      <c r="AJ57" s="45">
        <f>COUNTIFS(K4:K31,3,M4:M31,1)</f>
        <v>3</v>
      </c>
      <c r="AK57" s="60">
        <f t="shared" si="10"/>
        <v>0.1111111111111111</v>
      </c>
      <c r="AL57" s="61"/>
      <c r="AM57" s="100" t="s">
        <v>258</v>
      </c>
      <c r="AN57" s="45">
        <f>COUNTIFS(K4:K31,2,L4:L31,3)</f>
        <v>2</v>
      </c>
      <c r="AO57" s="60">
        <f t="shared" si="11"/>
        <v>9.5238095238095233E-2</v>
      </c>
      <c r="AP57" s="61"/>
      <c r="AQ57" s="100" t="s">
        <v>289</v>
      </c>
      <c r="AR57" s="59">
        <f>COUNTIFS(J4:J31,2,L4:L31,3)</f>
        <v>1</v>
      </c>
      <c r="AS57" s="60">
        <f>AR57/AR$63</f>
        <v>3.7037037037037035E-2</v>
      </c>
      <c r="AT57" s="61"/>
      <c r="AU57" s="100" t="s">
        <v>302</v>
      </c>
      <c r="AV57" s="45">
        <f>COUNTIFS(K4:K31,3,N4:N31,1)</f>
        <v>2</v>
      </c>
      <c r="AW57" s="60">
        <f t="shared" si="13"/>
        <v>9.5238095238095233E-2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15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3.7037037037037035E-2</v>
      </c>
      <c r="E58" s="64"/>
      <c r="F58" s="75" t="s">
        <v>391</v>
      </c>
      <c r="G58" s="45">
        <f>COUNTIFS(B4:B31,"olot",K4:K31,"&gt;1")</f>
        <v>3</v>
      </c>
      <c r="H58" s="58">
        <f t="shared" si="5"/>
        <v>0.1111111111111111</v>
      </c>
      <c r="I58" s="61"/>
      <c r="J58" s="63" t="s">
        <v>402</v>
      </c>
      <c r="K58" s="45">
        <f>COUNTIFS(B4:B31,"figueres",J4:J31,2)</f>
        <v>1</v>
      </c>
      <c r="L58" s="58">
        <f t="shared" si="6"/>
        <v>3.7037037037037035E-2</v>
      </c>
      <c r="M58" s="61"/>
      <c r="N58" s="100" t="s">
        <v>206</v>
      </c>
      <c r="O58" s="45">
        <f>COUNTIFS(G4:G31,7,H4:H31,4)</f>
        <v>1</v>
      </c>
      <c r="P58" s="60">
        <f t="shared" si="7"/>
        <v>3.7037037037037035E-2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1</v>
      </c>
      <c r="Y58" s="60">
        <f t="shared" si="8"/>
        <v>3.7037037037037035E-2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4</v>
      </c>
      <c r="AG58" s="60">
        <f t="shared" si="17"/>
        <v>0.16</v>
      </c>
      <c r="AH58" s="61"/>
      <c r="AI58" s="100" t="s">
        <v>244</v>
      </c>
      <c r="AJ58" s="45">
        <f>COUNTIFS(K4:K31,3,M4:M31,2)</f>
        <v>3</v>
      </c>
      <c r="AK58" s="60">
        <f t="shared" si="10"/>
        <v>0.1111111111111111</v>
      </c>
      <c r="AL58" s="61"/>
      <c r="AM58" s="100" t="s">
        <v>277</v>
      </c>
      <c r="AN58" s="45">
        <f>COUNTIFS(K4:K31,2,L4:L31,4)</f>
        <v>3</v>
      </c>
      <c r="AO58" s="60">
        <f t="shared" si="11"/>
        <v>0.14285714285714285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3.7037037037037035E-2</v>
      </c>
      <c r="AT58" s="61"/>
      <c r="AU58" s="100" t="s">
        <v>304</v>
      </c>
      <c r="AV58" s="45">
        <f>COUNTIFS(K4:K31,3,N4:N31,2)</f>
        <v>5</v>
      </c>
      <c r="AW58" s="60">
        <f t="shared" si="13"/>
        <v>0.23809523809523808</v>
      </c>
      <c r="AX58" s="61"/>
      <c r="AY58" s="100" t="s">
        <v>321</v>
      </c>
      <c r="AZ58" s="45">
        <f>COUNTIFS(L4:L31,3,N4:N31,2)</f>
        <v>4</v>
      </c>
      <c r="BA58" s="60">
        <f t="shared" si="14"/>
        <v>0.14814814814814814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3</v>
      </c>
      <c r="L59" s="58">
        <f t="shared" si="6"/>
        <v>0.1111111111111111</v>
      </c>
      <c r="M59" s="61"/>
      <c r="N59" s="100" t="s">
        <v>250</v>
      </c>
      <c r="O59" s="45">
        <f>COUNTIFS(G4:G31,4,H4:H31,1)</f>
        <v>1</v>
      </c>
      <c r="P59" s="60">
        <f t="shared" si="7"/>
        <v>3.7037037037037035E-2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5</v>
      </c>
      <c r="AG59" s="60">
        <f t="shared" si="17"/>
        <v>0.2</v>
      </c>
      <c r="AH59" s="61"/>
      <c r="AI59" s="100" t="s">
        <v>245</v>
      </c>
      <c r="AJ59" s="59">
        <f>COUNTIFS(K4:K31,3,M4:M31,3)</f>
        <v>2</v>
      </c>
      <c r="AK59" s="60">
        <f t="shared" si="10"/>
        <v>7.407407407407407E-2</v>
      </c>
      <c r="AL59" s="61"/>
      <c r="AM59" s="100" t="s">
        <v>259</v>
      </c>
      <c r="AN59" s="45">
        <f>COUNTIFS(K4:K31,3,L4:L31,1)</f>
        <v>5</v>
      </c>
      <c r="AO59" s="60">
        <f t="shared" si="11"/>
        <v>0.23809523809523808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3</v>
      </c>
      <c r="BA59" s="60">
        <f t="shared" si="14"/>
        <v>0.1111111111111111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0</v>
      </c>
      <c r="H60" s="58">
        <f t="shared" si="5"/>
        <v>0</v>
      </c>
      <c r="I60" s="61"/>
      <c r="J60" s="63" t="s">
        <v>403</v>
      </c>
      <c r="K60" s="45">
        <f>COUNTIFS(B4:B31,"olot",J4:J31,1)</f>
        <v>1</v>
      </c>
      <c r="L60" s="58">
        <f t="shared" si="6"/>
        <v>3.7037037037037035E-2</v>
      </c>
      <c r="M60" s="61"/>
      <c r="N60" s="61"/>
      <c r="O60" s="45">
        <f>SUM(O51:O59)</f>
        <v>27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25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2</v>
      </c>
      <c r="AO60" s="60">
        <f t="shared" si="11"/>
        <v>9.5238095238095233E-2</v>
      </c>
      <c r="AP60" s="61"/>
      <c r="AQ60" s="100" t="s">
        <v>292</v>
      </c>
      <c r="AR60" s="45">
        <f>COUNTIFS(J4:J31,3,L4:L31,2)</f>
        <v>2</v>
      </c>
      <c r="AS60" s="60">
        <f t="shared" si="18"/>
        <v>7.407407407407407E-2</v>
      </c>
      <c r="AT60" s="61"/>
      <c r="AU60" s="100" t="s">
        <v>305</v>
      </c>
      <c r="AV60" s="45">
        <f>COUNTIFS(K4:K31,3,N4:N31,3)</f>
        <v>3</v>
      </c>
      <c r="AW60" s="60">
        <f t="shared" si="13"/>
        <v>0.14285714285714285</v>
      </c>
      <c r="AX60" s="61"/>
      <c r="AY60" s="100" t="s">
        <v>439</v>
      </c>
      <c r="AZ60" s="45">
        <f>COUNTIFS(L4:L31,4,N4:N31,1)</f>
        <v>4</v>
      </c>
      <c r="BA60" s="60">
        <f t="shared" si="14"/>
        <v>0.14814814814814814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3.7037037037037035E-2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3.7037037037037035E-2</v>
      </c>
      <c r="AL61" s="61"/>
      <c r="AM61" s="100" t="s">
        <v>261</v>
      </c>
      <c r="AN61" s="59">
        <f>COUNTIFS(K4:K31,3,L4:L31,3)</f>
        <v>2</v>
      </c>
      <c r="AO61" s="60">
        <f t="shared" si="11"/>
        <v>9.5238095238095233E-2</v>
      </c>
      <c r="AP61" s="61"/>
      <c r="AQ61" s="100" t="s">
        <v>293</v>
      </c>
      <c r="AR61" s="45">
        <f>COUNTIFS(J4:J31,3,L4:L31,3)</f>
        <v>5</v>
      </c>
      <c r="AS61" s="60">
        <f t="shared" si="18"/>
        <v>0.18518518518518517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3</v>
      </c>
      <c r="BA61" s="60">
        <f t="shared" si="14"/>
        <v>0.1111111111111111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2</v>
      </c>
      <c r="L62" s="58">
        <f t="shared" si="6"/>
        <v>7.407407407407407E-2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0</v>
      </c>
      <c r="AK62" s="60">
        <f t="shared" si="10"/>
        <v>0</v>
      </c>
      <c r="AL62" s="61"/>
      <c r="AM62" s="100" t="s">
        <v>278</v>
      </c>
      <c r="AN62" s="59">
        <f>COUNTIFS(K4:K31,3,L4:L31,4)</f>
        <v>1</v>
      </c>
      <c r="AO62" s="60">
        <f t="shared" si="11"/>
        <v>4.7619047619047616E-2</v>
      </c>
      <c r="AP62" s="61"/>
      <c r="AQ62" s="100" t="s">
        <v>294</v>
      </c>
      <c r="AR62" s="45">
        <f>COUNTIFS(J4:J31,3,L4:L31,4)</f>
        <v>4</v>
      </c>
      <c r="AS62" s="60">
        <f t="shared" si="18"/>
        <v>0.14814814814814814</v>
      </c>
      <c r="AT62" s="61"/>
      <c r="AU62" s="100" t="s">
        <v>307</v>
      </c>
      <c r="AV62" s="59">
        <f>COUNTIFS(K4:K31,5,N4:N31,2)</f>
        <v>0</v>
      </c>
      <c r="AW62" s="60">
        <f t="shared" si="13"/>
        <v>0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1</v>
      </c>
      <c r="Y63" s="60">
        <f t="shared" si="8"/>
        <v>3.7037037037037035E-2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1</v>
      </c>
      <c r="AK63" s="60">
        <f t="shared" si="10"/>
        <v>3.7037037037037035E-2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1</v>
      </c>
      <c r="Y64" s="60">
        <f t="shared" si="8"/>
        <v>3.7037037037037035E-2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4</v>
      </c>
      <c r="Y65" s="60">
        <f t="shared" si="8"/>
        <v>0.14814814814814814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1</v>
      </c>
      <c r="AK65" s="60">
        <f t="shared" si="10"/>
        <v>3.7037037037037035E-2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4.7619047619047616E-2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0.29629629629629628</v>
      </c>
      <c r="AL66" s="61"/>
      <c r="AM66" s="100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1</v>
      </c>
      <c r="AW67" s="60">
        <f t="shared" si="13"/>
        <v>4.7619047619047616E-2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1</v>
      </c>
      <c r="AW68" s="60">
        <f t="shared" si="13"/>
        <v>4.7619047619047616E-2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4.7619047619047616E-2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1</v>
      </c>
      <c r="AO72" s="60">
        <f t="shared" si="11"/>
        <v>4.7619047619047616E-2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1</v>
      </c>
      <c r="AO74" s="60">
        <f t="shared" si="11"/>
        <v>4.7619047619047616E-2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12</v>
      </c>
      <c r="D83" s="58">
        <f t="shared" ref="D83:D89" si="19">C83/C$89</f>
        <v>0.44444444444444442</v>
      </c>
      <c r="E83" s="64"/>
      <c r="F83" s="55" t="s">
        <v>186</v>
      </c>
      <c r="G83" s="57">
        <f>COUNTIF(R4:R31,1)</f>
        <v>25</v>
      </c>
      <c r="H83" s="58">
        <f>G83/C$89</f>
        <v>0.92592592592592593</v>
      </c>
      <c r="I83" s="61"/>
      <c r="J83" s="55" t="s">
        <v>339</v>
      </c>
      <c r="K83" s="57">
        <f>COUNTIFS(Q4:Q31,1,R4:R31,1)</f>
        <v>11</v>
      </c>
      <c r="L83" s="58">
        <f t="shared" ref="L83:L101" si="20">K83/K$101</f>
        <v>0.40740740740740738</v>
      </c>
      <c r="M83" s="61"/>
      <c r="N83" s="55" t="s">
        <v>357</v>
      </c>
      <c r="O83" s="57">
        <f>COUNTIFS(Q4:Q31,1,U4:U31,1)</f>
        <v>1</v>
      </c>
      <c r="P83" s="58">
        <f t="shared" ref="P83:P95" si="21">O83/O$95</f>
        <v>3.7037037037037035E-2</v>
      </c>
      <c r="Q83" s="61"/>
      <c r="R83" s="55" t="s">
        <v>411</v>
      </c>
      <c r="S83" s="57">
        <f>COUNTIFS(Q4:Q31,1,T4:T31,1)</f>
        <v>7</v>
      </c>
      <c r="T83" s="58">
        <f t="shared" ref="T83:T95" si="22">S83/S$95</f>
        <v>0.25925925925925924</v>
      </c>
      <c r="U83" s="61"/>
      <c r="V83" s="47" t="s">
        <v>181</v>
      </c>
      <c r="W83" s="57">
        <f>COUNTIF(X4:X31,1)</f>
        <v>7</v>
      </c>
      <c r="X83" s="58">
        <f t="shared" ref="X83:X89" si="23">W83/W$89</f>
        <v>0.46666666666666667</v>
      </c>
      <c r="Y83" s="61"/>
      <c r="Z83" s="55" t="s">
        <v>186</v>
      </c>
      <c r="AA83" s="57">
        <f>COUNTIF(Y4:Y31,1)</f>
        <v>14</v>
      </c>
      <c r="AB83" s="58">
        <f>AA83/W$89</f>
        <v>0.93333333333333335</v>
      </c>
      <c r="AC83" s="61"/>
      <c r="AD83" s="61"/>
      <c r="AE83" s="55" t="s">
        <v>339</v>
      </c>
      <c r="AF83" s="57">
        <f>COUNTIFS(X4:X31,1,Y4:Y31,1)</f>
        <v>7</v>
      </c>
      <c r="AG83" s="58">
        <f t="shared" ref="AG83:AG101" si="24">AF83/AF$101</f>
        <v>0.46666666666666667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6.6666666666666666E-2</v>
      </c>
      <c r="AL83" s="61"/>
      <c r="AM83" s="55" t="s">
        <v>411</v>
      </c>
      <c r="AN83" s="57">
        <f>COUNTIFS(X4:X31,1,AA4:AA31,1)</f>
        <v>7</v>
      </c>
      <c r="AO83" s="58">
        <f t="shared" ref="AO83:AO95" si="26">AN83/AN$95</f>
        <v>0.46666666666666667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3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 t="e">
        <f t="shared" ref="BP83:BP89" si="31">BO83/BO$89</f>
        <v>#DIV/0!</v>
      </c>
      <c r="BQ83" s="61"/>
      <c r="BR83" s="47" t="s">
        <v>186</v>
      </c>
      <c r="BS83" s="57">
        <f>COUNTIF(AM4:AM31,1)</f>
        <v>0</v>
      </c>
      <c r="BT83" s="58" t="e">
        <f>BS83/BO$89</f>
        <v>#DIV/0!</v>
      </c>
      <c r="BU83" s="64"/>
      <c r="BV83" s="61"/>
      <c r="BW83" s="55" t="s">
        <v>339</v>
      </c>
      <c r="BX83" s="57">
        <f>COUNTIFS(AL4:AL31,1,AM4:AM31,1)</f>
        <v>0</v>
      </c>
      <c r="BY83" s="58" t="e">
        <f t="shared" ref="BY83:BY101" si="32">BX83/BX$101</f>
        <v>#DIV/0!</v>
      </c>
      <c r="BZ83" s="61"/>
      <c r="CA83" s="55" t="s">
        <v>357</v>
      </c>
      <c r="CB83" s="57">
        <f>COUNTIFS(AL4:AL31,1,AP4:AP31,1)</f>
        <v>0</v>
      </c>
      <c r="CC83" s="58" t="e">
        <f t="shared" ref="CC83:CC95" si="33">CB83/CB$95</f>
        <v>#DIV/0!</v>
      </c>
      <c r="CD83" s="61"/>
      <c r="CE83" s="55" t="s">
        <v>411</v>
      </c>
      <c r="CF83" s="57">
        <f>COUNTIFS(AL4:AL31,1,AO4:AO31,1)</f>
        <v>0</v>
      </c>
      <c r="CG83" s="58" t="e">
        <f t="shared" ref="CG83:CG95" si="34">CF83/CF$95</f>
        <v>#DIV/0!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6</v>
      </c>
      <c r="D84" s="58">
        <f t="shared" si="19"/>
        <v>0.22222222222222221</v>
      </c>
      <c r="E84" s="64"/>
      <c r="F84" s="46" t="s">
        <v>187</v>
      </c>
      <c r="G84" s="57">
        <f>COUNTIF(R4:R31,2)</f>
        <v>2</v>
      </c>
      <c r="H84" s="58">
        <f>G84/C$89</f>
        <v>7.407407407407407E-2</v>
      </c>
      <c r="I84" s="61"/>
      <c r="J84" s="55" t="s">
        <v>340</v>
      </c>
      <c r="K84" s="57">
        <f>COUNTIFS(Q4:Q31,1,R4:R31,2)</f>
        <v>1</v>
      </c>
      <c r="L84" s="58">
        <f t="shared" si="20"/>
        <v>3.7037037037037035E-2</v>
      </c>
      <c r="M84" s="61"/>
      <c r="N84" s="55" t="s">
        <v>359</v>
      </c>
      <c r="O84" s="57">
        <f>COUNTIFS(Q4:Q31,1,U4:U31,2)</f>
        <v>11</v>
      </c>
      <c r="P84" s="58">
        <f t="shared" si="21"/>
        <v>0.40740740740740738</v>
      </c>
      <c r="Q84" s="61"/>
      <c r="R84" s="55" t="s">
        <v>412</v>
      </c>
      <c r="S84" s="57">
        <f>COUNTIFS(Q4:Q31,1,T4:T31,"&gt;1")</f>
        <v>5</v>
      </c>
      <c r="T84" s="58">
        <f t="shared" si="22"/>
        <v>0.18518518518518517</v>
      </c>
      <c r="U84" s="61"/>
      <c r="V84" s="46" t="s">
        <v>182</v>
      </c>
      <c r="W84" s="57">
        <f>COUNTIF(X4:X31,2)</f>
        <v>6</v>
      </c>
      <c r="X84" s="58">
        <f t="shared" si="23"/>
        <v>0.4</v>
      </c>
      <c r="Y84" s="61"/>
      <c r="Z84" s="46" t="s">
        <v>187</v>
      </c>
      <c r="AA84" s="57">
        <f>COUNTIF(Y4:Y31,2)</f>
        <v>1</v>
      </c>
      <c r="AB84" s="58">
        <f>AA84/W$89</f>
        <v>6.6666666666666666E-2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6</v>
      </c>
      <c r="AK84" s="58">
        <f t="shared" si="25"/>
        <v>0.4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3</v>
      </c>
      <c r="AT84" s="58">
        <f t="shared" si="27"/>
        <v>1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 t="e">
        <f t="shared" si="31"/>
        <v>#DIV/0!</v>
      </c>
      <c r="BQ84" s="61"/>
      <c r="BR84" s="46" t="s">
        <v>187</v>
      </c>
      <c r="BS84" s="57">
        <f>COUNTIF(AM4:AM31,2)</f>
        <v>0</v>
      </c>
      <c r="BT84" s="58" t="e">
        <f>BS84/BO$89</f>
        <v>#DIV/0!</v>
      </c>
      <c r="BU84" s="64"/>
      <c r="BV84" s="61"/>
      <c r="BW84" s="55" t="s">
        <v>340</v>
      </c>
      <c r="BX84" s="57">
        <f>COUNTIFS(AL4:AL31,1,AM4:AM31,2)</f>
        <v>0</v>
      </c>
      <c r="BY84" s="58" t="e">
        <f t="shared" si="32"/>
        <v>#DIV/0!</v>
      </c>
      <c r="BZ84" s="61"/>
      <c r="CA84" s="55" t="s">
        <v>359</v>
      </c>
      <c r="CB84" s="57">
        <f>COUNTIFS(AL4:AL31,1,AP4:AP31,2)</f>
        <v>0</v>
      </c>
      <c r="CC84" s="58" t="e">
        <f t="shared" si="33"/>
        <v>#DIV/0!</v>
      </c>
      <c r="CD84" s="61"/>
      <c r="CE84" s="55" t="s">
        <v>412</v>
      </c>
      <c r="CF84" s="57">
        <f>COUNTIFS(AL4:AL31,1,AO4:AO31,"&gt;1")</f>
        <v>0</v>
      </c>
      <c r="CG84" s="58" t="e">
        <f t="shared" si="34"/>
        <v>#DIV/0!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7</v>
      </c>
      <c r="D85" s="58">
        <f t="shared" si="19"/>
        <v>0.25925925925925924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1</v>
      </c>
      <c r="P85" s="58">
        <f t="shared" si="21"/>
        <v>3.7037037037037035E-2</v>
      </c>
      <c r="Q85" s="61"/>
      <c r="R85" s="50" t="s">
        <v>413</v>
      </c>
      <c r="S85" s="57">
        <f>COUNTIFS(Q4:Q31,2,T4:T31,1)</f>
        <v>3</v>
      </c>
      <c r="T85" s="58">
        <f t="shared" si="22"/>
        <v>0.1111111111111111</v>
      </c>
      <c r="U85" s="61"/>
      <c r="V85" s="46" t="s">
        <v>183</v>
      </c>
      <c r="W85" s="57">
        <f>COUNTIF(X4:X31,3)</f>
        <v>1</v>
      </c>
      <c r="X85" s="58">
        <f t="shared" si="23"/>
        <v>6.6666666666666666E-2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2</v>
      </c>
      <c r="AK85" s="58">
        <f t="shared" si="25"/>
        <v>0.13333333333333333</v>
      </c>
      <c r="AL85" s="61"/>
      <c r="AM85" s="50" t="s">
        <v>413</v>
      </c>
      <c r="AN85" s="57">
        <f>COUNTIFS(X4:X31,2,AA4:AA31,1)</f>
        <v>6</v>
      </c>
      <c r="AO85" s="58">
        <f t="shared" si="26"/>
        <v>0.4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2</v>
      </c>
      <c r="BG85" s="58">
        <f t="shared" si="29"/>
        <v>0.66666666666666663</v>
      </c>
      <c r="BH85" s="61"/>
      <c r="BI85" s="50" t="s">
        <v>413</v>
      </c>
      <c r="BJ85" s="57">
        <f>COUNTIFS(AE4:AE31,2,AH4:AH31,1)</f>
        <v>3</v>
      </c>
      <c r="BK85" s="58">
        <f t="shared" si="30"/>
        <v>1</v>
      </c>
      <c r="BL85" s="61"/>
      <c r="BM85" s="61"/>
      <c r="BN85" s="46" t="s">
        <v>183</v>
      </c>
      <c r="BO85" s="57">
        <f>COUNTIF(AL4:AL31,3)</f>
        <v>0</v>
      </c>
      <c r="BP85" s="58" t="e">
        <f t="shared" si="31"/>
        <v>#DIV/0!</v>
      </c>
      <c r="BQ85" s="61"/>
      <c r="BR85" s="46" t="s">
        <v>188</v>
      </c>
      <c r="BS85" s="57">
        <f>COUNTIF(AM4:AM31,3)</f>
        <v>0</v>
      </c>
      <c r="BT85" s="58" t="e">
        <f>BS85/BO$89</f>
        <v>#DIV/0!</v>
      </c>
      <c r="BU85" s="64"/>
      <c r="BV85" s="61"/>
      <c r="BW85" s="55" t="s">
        <v>341</v>
      </c>
      <c r="BX85" s="57">
        <f>COUNTIFS(AL4:AL31,1,AM4:AM31,3)</f>
        <v>0</v>
      </c>
      <c r="BY85" s="58" t="e">
        <f t="shared" si="32"/>
        <v>#DIV/0!</v>
      </c>
      <c r="BZ85" s="61"/>
      <c r="CA85" s="50" t="s">
        <v>360</v>
      </c>
      <c r="CB85" s="57">
        <f>COUNTIFS(AL4:AL31,2,AP4:AP31,1)</f>
        <v>0</v>
      </c>
      <c r="CC85" s="58" t="e">
        <f t="shared" si="33"/>
        <v>#DIV/0!</v>
      </c>
      <c r="CD85" s="61"/>
      <c r="CE85" s="50" t="s">
        <v>413</v>
      </c>
      <c r="CF85" s="57">
        <f>COUNTIFS(AL4:AL31,2,AO4:AO31,1)</f>
        <v>0</v>
      </c>
      <c r="CG85" s="58" t="e">
        <f t="shared" si="34"/>
        <v>#DIV/0!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2</v>
      </c>
      <c r="D86" s="58">
        <f t="shared" si="19"/>
        <v>7.407407407407407E-2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6</v>
      </c>
      <c r="L86" s="58">
        <f t="shared" si="20"/>
        <v>0.22222222222222221</v>
      </c>
      <c r="M86" s="61"/>
      <c r="N86" s="50" t="s">
        <v>358</v>
      </c>
      <c r="O86" s="57">
        <f>COUNTIFS(Q4:Q31,2,U4:U31,2)</f>
        <v>5</v>
      </c>
      <c r="P86" s="58">
        <f t="shared" si="21"/>
        <v>0.18518518518518517</v>
      </c>
      <c r="Q86" s="61"/>
      <c r="R86" s="50" t="s">
        <v>414</v>
      </c>
      <c r="S86" s="57">
        <f>COUNTIFS(Q4:Q31,2,T4:T31,"&gt;1")</f>
        <v>3</v>
      </c>
      <c r="T86" s="58">
        <f t="shared" si="22"/>
        <v>0.1111111111111111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15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6</v>
      </c>
      <c r="AG86" s="58">
        <f t="shared" si="24"/>
        <v>0.4</v>
      </c>
      <c r="AH86" s="61"/>
      <c r="AI86" s="50" t="s">
        <v>358</v>
      </c>
      <c r="AJ86" s="57">
        <f>COUNTIFS(X4:X31,2,AB4:AB31,2)</f>
        <v>4</v>
      </c>
      <c r="AK86" s="58">
        <f t="shared" si="25"/>
        <v>0.26666666666666666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3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3</v>
      </c>
      <c r="BC86" s="58">
        <f t="shared" si="28"/>
        <v>1</v>
      </c>
      <c r="BD86" s="61"/>
      <c r="BE86" s="50" t="s">
        <v>358</v>
      </c>
      <c r="BF86" s="57">
        <f>COUNTIFS(AE4:AE31,2,AI4:AI31,2)</f>
        <v>1</v>
      </c>
      <c r="BG86" s="58">
        <f t="shared" si="29"/>
        <v>0.33333333333333331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 t="e">
        <f t="shared" si="31"/>
        <v>#DIV/0!</v>
      </c>
      <c r="BQ86" s="61"/>
      <c r="BR86" s="77"/>
      <c r="BS86" s="54">
        <f>SUM(BS83:BS85)</f>
        <v>0</v>
      </c>
      <c r="BT86" s="76" t="e">
        <f>BS86/BO$89</f>
        <v>#DIV/0!</v>
      </c>
      <c r="BU86" s="64"/>
      <c r="BV86" s="61"/>
      <c r="BW86" s="50" t="s">
        <v>344</v>
      </c>
      <c r="BX86" s="57">
        <f>COUNTIFS(AL4:AL31,2,AM4:AM31,1)</f>
        <v>0</v>
      </c>
      <c r="BY86" s="58" t="e">
        <f t="shared" si="32"/>
        <v>#DIV/0!</v>
      </c>
      <c r="BZ86" s="61"/>
      <c r="CA86" s="50" t="s">
        <v>358</v>
      </c>
      <c r="CB86" s="57">
        <f>COUNTIFS(AL4:AL31,2,AP4:AP31,2)</f>
        <v>0</v>
      </c>
      <c r="CC86" s="58" t="e">
        <f t="shared" si="33"/>
        <v>#DIV/0!</v>
      </c>
      <c r="CD86" s="61"/>
      <c r="CE86" s="50" t="s">
        <v>414</v>
      </c>
      <c r="CF86" s="57">
        <f>COUNTIFS(AL4:AL31,2,AO4:AO31,"&gt;1")</f>
        <v>0</v>
      </c>
      <c r="CG86" s="58" t="e">
        <f t="shared" si="34"/>
        <v>#DIV/0!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3</v>
      </c>
      <c r="P87" s="58">
        <f t="shared" si="21"/>
        <v>0.1111111111111111</v>
      </c>
      <c r="Q87" s="61"/>
      <c r="R87" s="50" t="s">
        <v>415</v>
      </c>
      <c r="S87" s="57">
        <f>COUNTIFS(Q4:Q31,3,T4:T31,1)</f>
        <v>2</v>
      </c>
      <c r="T87" s="58">
        <f t="shared" si="22"/>
        <v>7.407407407407407E-2</v>
      </c>
      <c r="U87" s="61"/>
      <c r="V87" s="46" t="s">
        <v>185</v>
      </c>
      <c r="W87" s="57">
        <f>COUNTIF(X4:X31,5)</f>
        <v>1</v>
      </c>
      <c r="X87" s="58">
        <f t="shared" si="23"/>
        <v>6.6666666666666666E-2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6.6666666666666666E-2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 t="e">
        <f t="shared" si="31"/>
        <v>#DIV/0!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 t="e">
        <f t="shared" si="32"/>
        <v>#DIV/0!</v>
      </c>
      <c r="BZ87" s="61"/>
      <c r="CA87" s="50" t="s">
        <v>361</v>
      </c>
      <c r="CB87" s="57">
        <f>COUNTIFS(AL4:AL31,3,AP4:AP31,1)</f>
        <v>0</v>
      </c>
      <c r="CC87" s="58" t="e">
        <f t="shared" si="33"/>
        <v>#DIV/0!</v>
      </c>
      <c r="CD87" s="61"/>
      <c r="CE87" s="50" t="s">
        <v>415</v>
      </c>
      <c r="CF87" s="57">
        <f>COUNTIFS(AL4:AL31,3,AO4:AO31,1)</f>
        <v>0</v>
      </c>
      <c r="CG87" s="58" t="e">
        <f t="shared" si="34"/>
        <v>#DIV/0!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4</v>
      </c>
      <c r="P88" s="58">
        <f t="shared" si="21"/>
        <v>0.14814814814814814</v>
      </c>
      <c r="Q88" s="61"/>
      <c r="R88" s="50" t="s">
        <v>416</v>
      </c>
      <c r="S88" s="57">
        <f>COUNTIFS(Q4:Q31,3,T4:T31,"&gt;1")</f>
        <v>5</v>
      </c>
      <c r="T88" s="58">
        <f t="shared" si="22"/>
        <v>0.18518518518518517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1</v>
      </c>
      <c r="AO88" s="58">
        <f t="shared" si="26"/>
        <v>6.6666666666666666E-2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 t="e">
        <f t="shared" si="31"/>
        <v>#DIV/0!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 t="e">
        <f t="shared" si="32"/>
        <v>#DIV/0!</v>
      </c>
      <c r="BZ88" s="61"/>
      <c r="CA88" s="50" t="s">
        <v>362</v>
      </c>
      <c r="CB88" s="57">
        <f>COUNTIFS(AL4:AL31,3,AP4:AP31,2)</f>
        <v>0</v>
      </c>
      <c r="CC88" s="58" t="e">
        <f t="shared" si="33"/>
        <v>#DIV/0!</v>
      </c>
      <c r="CD88" s="61"/>
      <c r="CE88" s="50" t="s">
        <v>416</v>
      </c>
      <c r="CF88" s="57">
        <f>COUNTIFS(AL4:AL31,3,AO4:AO31,"&gt;1")</f>
        <v>0</v>
      </c>
      <c r="CG88" s="58" t="e">
        <f t="shared" si="34"/>
        <v>#DIV/0!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6</v>
      </c>
      <c r="L89" s="58">
        <f t="shared" si="20"/>
        <v>0.22222222222222221</v>
      </c>
      <c r="M89" s="61"/>
      <c r="N89" s="50" t="s">
        <v>363</v>
      </c>
      <c r="O89" s="57">
        <f>COUNTIFS(Q4:Q31,4,U4:U31,1)</f>
        <v>1</v>
      </c>
      <c r="P89" s="58">
        <f t="shared" si="21"/>
        <v>3.7037037037037035E-2</v>
      </c>
      <c r="Q89" s="61"/>
      <c r="R89" s="50" t="s">
        <v>417</v>
      </c>
      <c r="S89" s="57">
        <f>COUNTIFS(Q4:Q31,4,T4:T31,1)</f>
        <v>1</v>
      </c>
      <c r="T89" s="58">
        <f t="shared" si="22"/>
        <v>3.7037037037037035E-2</v>
      </c>
      <c r="U89" s="61"/>
      <c r="V89" s="77"/>
      <c r="W89" s="54">
        <f>SUM(W83:W88)</f>
        <v>15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6.6666666666666666E-2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3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0</v>
      </c>
      <c r="BP89" s="76" t="e">
        <f t="shared" si="31"/>
        <v>#DIV/0!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 t="e">
        <f t="shared" si="32"/>
        <v>#DIV/0!</v>
      </c>
      <c r="BZ89" s="61"/>
      <c r="CA89" s="50" t="s">
        <v>363</v>
      </c>
      <c r="CB89" s="57">
        <f>COUNTIFS(AL4:AL31,4,AP4:AP31,1)</f>
        <v>0</v>
      </c>
      <c r="CC89" s="58" t="e">
        <f t="shared" si="33"/>
        <v>#DIV/0!</v>
      </c>
      <c r="CD89" s="61"/>
      <c r="CE89" s="50" t="s">
        <v>417</v>
      </c>
      <c r="CF89" s="57">
        <f>COUNTIFS(AL4:AL31,4,AO4:AO31,1)</f>
        <v>0</v>
      </c>
      <c r="CG89" s="58" t="e">
        <f t="shared" si="34"/>
        <v>#DIV/0!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1</v>
      </c>
      <c r="L90" s="58">
        <f t="shared" si="20"/>
        <v>3.7037037037037035E-2</v>
      </c>
      <c r="M90" s="61"/>
      <c r="N90" s="50" t="s">
        <v>364</v>
      </c>
      <c r="O90" s="57">
        <f>COUNTIFS(Q4:Q31,4,U4:U31,2)</f>
        <v>1</v>
      </c>
      <c r="P90" s="58">
        <f t="shared" si="21"/>
        <v>3.7037037037037035E-2</v>
      </c>
      <c r="Q90" s="61"/>
      <c r="R90" s="50" t="s">
        <v>418</v>
      </c>
      <c r="S90" s="57">
        <f>COUNTIFS(Q4:Q31,4,T4:T31,"&gt;1")</f>
        <v>1</v>
      </c>
      <c r="T90" s="58">
        <f t="shared" si="22"/>
        <v>3.7037037037037035E-2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 t="e">
        <f t="shared" si="32"/>
        <v>#DIV/0!</v>
      </c>
      <c r="BZ90" s="61"/>
      <c r="CA90" s="50" t="s">
        <v>364</v>
      </c>
      <c r="CB90" s="57">
        <f>COUNTIFS(AL4:AL31,4,AP4:AP31,2)</f>
        <v>0</v>
      </c>
      <c r="CC90" s="58" t="e">
        <f t="shared" si="33"/>
        <v>#DIV/0!</v>
      </c>
      <c r="CD90" s="61"/>
      <c r="CE90" s="50" t="s">
        <v>418</v>
      </c>
      <c r="CF90" s="57">
        <f>COUNTIFS(AL4:AL31,4,AO4:AO31,"&gt;1")</f>
        <v>0</v>
      </c>
      <c r="CG90" s="58" t="e">
        <f t="shared" si="34"/>
        <v>#DIV/0!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6.6666666666666666E-2</v>
      </c>
      <c r="AL91" s="61"/>
      <c r="AM91" s="50" t="s">
        <v>419</v>
      </c>
      <c r="AN91" s="57">
        <f>COUNTIFS(X4:X31,5,AA4:AA31,1)</f>
        <v>1</v>
      </c>
      <c r="AO91" s="58">
        <f t="shared" si="26"/>
        <v>6.6666666666666666E-2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 t="e">
        <f t="shared" si="32"/>
        <v>#DIV/0!</v>
      </c>
      <c r="BZ91" s="61"/>
      <c r="CA91" s="50" t="s">
        <v>365</v>
      </c>
      <c r="CB91" s="57">
        <f>COUNTIFS(AL4:AL31,5,AP4:AP31,1)</f>
        <v>0</v>
      </c>
      <c r="CC91" s="58" t="e">
        <f t="shared" si="33"/>
        <v>#DIV/0!</v>
      </c>
      <c r="CD91" s="61"/>
      <c r="CE91" s="50" t="s">
        <v>419</v>
      </c>
      <c r="CF91" s="57">
        <f>COUNTIFS(AL4:AL31,5,AO4:AO31,1)</f>
        <v>0</v>
      </c>
      <c r="CG91" s="58" t="e">
        <f t="shared" si="34"/>
        <v>#DIV/0!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13</v>
      </c>
      <c r="H92" s="58">
        <f>G92/C$89</f>
        <v>0.48148148148148145</v>
      </c>
      <c r="I92" s="61"/>
      <c r="J92" s="50" t="s">
        <v>345</v>
      </c>
      <c r="K92" s="57">
        <f>COUNTIFS(Q4:Q31,4,R4:R31,1)</f>
        <v>2</v>
      </c>
      <c r="L92" s="58">
        <f t="shared" si="20"/>
        <v>7.407407407407407E-2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 t="e">
        <f t="shared" si="32"/>
        <v>#DIV/0!</v>
      </c>
      <c r="BZ92" s="61"/>
      <c r="CA92" s="50" t="s">
        <v>366</v>
      </c>
      <c r="CB92" s="57">
        <f>COUNTIFS(AL4:AL31,5,AP4:AP31,2)</f>
        <v>0</v>
      </c>
      <c r="CC92" s="58" t="e">
        <f t="shared" si="33"/>
        <v>#DIV/0!</v>
      </c>
      <c r="CD92" s="61"/>
      <c r="CE92" s="50" t="s">
        <v>420</v>
      </c>
      <c r="CF92" s="57">
        <f>COUNTIFS(AL4:AL31,5,AO4:AO31,"&gt;1")</f>
        <v>0</v>
      </c>
      <c r="CG92" s="58" t="e">
        <f t="shared" si="34"/>
        <v>#DIV/0!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0.22222222222222221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7</v>
      </c>
      <c r="X93" s="58">
        <f>W93/W$89</f>
        <v>0.46666666666666667</v>
      </c>
      <c r="Y93" s="61"/>
      <c r="Z93" s="47" t="s">
        <v>191</v>
      </c>
      <c r="AA93" s="57">
        <f>COUNTIF(AA4:AA31,1)</f>
        <v>14</v>
      </c>
      <c r="AB93" s="58">
        <f>AA93/W$89</f>
        <v>0.93333333333333335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0.33333333333333331</v>
      </c>
      <c r="AU93" s="61"/>
      <c r="AV93" s="47" t="s">
        <v>191</v>
      </c>
      <c r="AW93" s="57">
        <f>COUNTIF(AH4:AH31,1)</f>
        <v>3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 t="e">
        <f>BO93/BO$89</f>
        <v>#DIV/0!</v>
      </c>
      <c r="BQ93" s="64"/>
      <c r="BR93" s="55" t="s">
        <v>191</v>
      </c>
      <c r="BS93" s="57">
        <f>COUNTIF(AO4:AO31,1)</f>
        <v>0</v>
      </c>
      <c r="BT93" s="58" t="e">
        <f>BS93/BO$89</f>
        <v>#DIV/0!</v>
      </c>
      <c r="BU93" s="64"/>
      <c r="BV93" s="61"/>
      <c r="BW93" s="50" t="s">
        <v>347</v>
      </c>
      <c r="BX93" s="57">
        <f>COUNTIFS(AL4:AL31,4,AM4:AM31,2)</f>
        <v>0</v>
      </c>
      <c r="BY93" s="58" t="e">
        <f t="shared" si="32"/>
        <v>#DIV/0!</v>
      </c>
      <c r="BZ93" s="61"/>
      <c r="CA93" s="50" t="s">
        <v>367</v>
      </c>
      <c r="CB93" s="57">
        <f>COUNTIFS(AL4:AL31,6,AP4:AP31,1)</f>
        <v>0</v>
      </c>
      <c r="CC93" s="58" t="e">
        <f t="shared" si="33"/>
        <v>#DIV/0!</v>
      </c>
      <c r="CD93" s="61"/>
      <c r="CE93" s="50" t="s">
        <v>421</v>
      </c>
      <c r="CF93" s="57">
        <f>COUNTIFS(AL4:AL31,6,AO4:AO31,1)</f>
        <v>0</v>
      </c>
      <c r="CG93" s="58" t="e">
        <f t="shared" si="34"/>
        <v>#DIV/0!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0.14814814814814814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8</v>
      </c>
      <c r="X94" s="58">
        <f>W94/W$89</f>
        <v>0.53333333333333333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0.66666666666666663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 t="e">
        <f>BO94/BO$89</f>
        <v>#DIV/0!</v>
      </c>
      <c r="BQ94" s="64"/>
      <c r="BR94" s="46" t="s">
        <v>192</v>
      </c>
      <c r="BS94" s="57">
        <f>COUNTIF(BD4:BD31,2)</f>
        <v>0</v>
      </c>
      <c r="BT94" s="58" t="e">
        <f>BS94/BO$89</f>
        <v>#DIV/0!</v>
      </c>
      <c r="BU94" s="64"/>
      <c r="BV94" s="61"/>
      <c r="BW94" s="50" t="s">
        <v>346</v>
      </c>
      <c r="BX94" s="57">
        <f>COUNTIFS(AL4:AL31,4,AM4:AM31,3)</f>
        <v>0</v>
      </c>
      <c r="BY94" s="58" t="e">
        <f t="shared" si="32"/>
        <v>#DIV/0!</v>
      </c>
      <c r="BZ94" s="61"/>
      <c r="CA94" s="50" t="s">
        <v>368</v>
      </c>
      <c r="CB94" s="57">
        <f>COUNTIFS(AL4:AL31,6,AP4:AP31,2)</f>
        <v>0</v>
      </c>
      <c r="CC94" s="58" t="e">
        <f t="shared" si="33"/>
        <v>#DIV/0!</v>
      </c>
      <c r="CD94" s="61"/>
      <c r="CE94" s="50" t="s">
        <v>422</v>
      </c>
      <c r="CF94" s="57">
        <f>COUNTIFS(AL4:AL31,6,AO4:AO31,"&gt;1")</f>
        <v>0</v>
      </c>
      <c r="CG94" s="58" t="e">
        <f t="shared" si="34"/>
        <v>#DIV/0!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4</v>
      </c>
      <c r="H95" s="58">
        <f>G95/C$89</f>
        <v>0.14814814814814814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15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15</v>
      </c>
      <c r="AK95" s="58">
        <f t="shared" si="25"/>
        <v>1</v>
      </c>
      <c r="AL95" s="61"/>
      <c r="AM95" s="37"/>
      <c r="AN95" s="45">
        <f>SUM(AN83:AN94)</f>
        <v>15</v>
      </c>
      <c r="AO95" s="58">
        <f t="shared" si="26"/>
        <v>1</v>
      </c>
      <c r="AP95" s="61"/>
      <c r="AQ95" s="61"/>
      <c r="AR95" s="77"/>
      <c r="AS95" s="54">
        <f>SUM(AS93:AS94)</f>
        <v>3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3</v>
      </c>
      <c r="BG95" s="58">
        <f t="shared" si="29"/>
        <v>1</v>
      </c>
      <c r="BH95" s="61"/>
      <c r="BI95" s="37"/>
      <c r="BJ95" s="45">
        <f>SUM(BJ83:BJ94)</f>
        <v>3</v>
      </c>
      <c r="BK95" s="58">
        <f t="shared" si="30"/>
        <v>1</v>
      </c>
      <c r="BL95" s="61"/>
      <c r="BM95" s="61"/>
      <c r="BN95" s="77"/>
      <c r="BO95" s="54">
        <f>SUM(BO93:BO94)</f>
        <v>0</v>
      </c>
      <c r="BP95" s="76" t="e">
        <f>BO95/BO$89</f>
        <v>#DIV/0!</v>
      </c>
      <c r="BQ95" s="64"/>
      <c r="BR95" s="46" t="s">
        <v>193</v>
      </c>
      <c r="BS95" s="57">
        <f>COUNTIF(BD4:BD31,3)</f>
        <v>0</v>
      </c>
      <c r="BT95" s="58" t="e">
        <f>BS95/BO$89</f>
        <v>#DIV/0!</v>
      </c>
      <c r="BU95" s="64"/>
      <c r="BV95" s="61"/>
      <c r="BW95" s="50" t="s">
        <v>350</v>
      </c>
      <c r="BX95" s="57">
        <f>COUNTIFS(AL4:AL31,5,AM4:AM31,1)</f>
        <v>0</v>
      </c>
      <c r="BY95" s="58" t="e">
        <f t="shared" si="32"/>
        <v>#DIV/0!</v>
      </c>
      <c r="BZ95" s="61"/>
      <c r="CA95" s="37"/>
      <c r="CB95" s="45">
        <f>SUM(CB83:CB94)</f>
        <v>0</v>
      </c>
      <c r="CC95" s="58" t="e">
        <f t="shared" si="33"/>
        <v>#DIV/0!</v>
      </c>
      <c r="CD95" s="61"/>
      <c r="CE95" s="37"/>
      <c r="CF95" s="45">
        <f>SUM(CF83:CF94)</f>
        <v>0</v>
      </c>
      <c r="CG95" s="58" t="e">
        <f t="shared" si="34"/>
        <v>#DIV/0!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0.96296296296296291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1</v>
      </c>
      <c r="AB96" s="58">
        <f>AA96/W$89</f>
        <v>6.6666666666666666E-2</v>
      </c>
      <c r="AC96" s="61"/>
      <c r="AD96" s="61"/>
      <c r="AE96" s="50" t="s">
        <v>349</v>
      </c>
      <c r="AF96" s="57">
        <f>COUNTIFS(X4:X31,5,Y4:Y31,2)</f>
        <v>1</v>
      </c>
      <c r="AG96" s="58">
        <f t="shared" si="24"/>
        <v>6.6666666666666666E-2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 t="e">
        <f>BS96/BO$89</f>
        <v>#DIV/0!</v>
      </c>
      <c r="BU96" s="64"/>
      <c r="BV96" s="61"/>
      <c r="BW96" s="50" t="s">
        <v>349</v>
      </c>
      <c r="BX96" s="57">
        <f>COUNTIFS(AL4:AL31,5,AM4:AM31,2)</f>
        <v>0</v>
      </c>
      <c r="BY96" s="58" t="e">
        <f t="shared" si="32"/>
        <v>#DIV/0!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1</v>
      </c>
      <c r="D97" s="58">
        <f>C97/C$89</f>
        <v>3.7037037037037035E-2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15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3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0</v>
      </c>
      <c r="BT97" s="76" t="e">
        <f>BS97/BO$89</f>
        <v>#DIV/0!</v>
      </c>
      <c r="BU97" s="64"/>
      <c r="BV97" s="61"/>
      <c r="BW97" s="50" t="s">
        <v>348</v>
      </c>
      <c r="BX97" s="57">
        <f>COUNTIFS(AL4:AL31,5,AM4:AM31,3)</f>
        <v>0</v>
      </c>
      <c r="BY97" s="58" t="e">
        <f t="shared" si="32"/>
        <v>#DIV/0!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 t="e">
        <f t="shared" si="32"/>
        <v>#DIV/0!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5</v>
      </c>
      <c r="X99" s="58">
        <f>W99/W$89</f>
        <v>0.33333333333333331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2</v>
      </c>
      <c r="AT99" s="58">
        <f>AS99/AS$89</f>
        <v>0.66666666666666663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 t="e">
        <f>BO99/BO$89</f>
        <v>#DIV/0!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 t="e">
        <f t="shared" si="32"/>
        <v>#DIV/0!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10</v>
      </c>
      <c r="X100" s="58">
        <f>W100/W$89</f>
        <v>0.66666666666666663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0.33333333333333331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 t="e">
        <f>BO100/BO$89</f>
        <v>#DIV/0!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 t="e">
        <f t="shared" si="32"/>
        <v>#DIV/0!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15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15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3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3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0</v>
      </c>
      <c r="BP101" s="76" t="e">
        <f>BO101/BO$89</f>
        <v>#DIV/0!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0</v>
      </c>
      <c r="BY101" s="58" t="e">
        <f t="shared" si="32"/>
        <v>#DIV/0!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0.22222222222222221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0.77777777777777779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6">
    <mergeCell ref="AD2:AI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C184"/>
  <sheetViews>
    <sheetView topLeftCell="BE1" zoomScale="85" zoomScaleNormal="85" workbookViewId="0">
      <pane ySplit="3" topLeftCell="A85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786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983</v>
      </c>
      <c r="B4" s="117" t="s">
        <v>27</v>
      </c>
      <c r="C4" s="118" t="s">
        <v>1011</v>
      </c>
      <c r="D4" s="116">
        <v>5</v>
      </c>
      <c r="E4" s="114">
        <v>37361</v>
      </c>
      <c r="F4" s="117">
        <v>2</v>
      </c>
      <c r="G4" s="116">
        <v>5</v>
      </c>
      <c r="H4" s="115">
        <v>1</v>
      </c>
      <c r="I4" s="117">
        <v>3</v>
      </c>
      <c r="J4" s="116">
        <v>2</v>
      </c>
      <c r="K4" s="116">
        <v>2</v>
      </c>
      <c r="L4" s="116">
        <v>2</v>
      </c>
      <c r="M4" s="116">
        <v>1</v>
      </c>
      <c r="N4" s="116">
        <v>2</v>
      </c>
      <c r="O4" s="115">
        <v>2</v>
      </c>
      <c r="P4" s="132" t="s">
        <v>1012</v>
      </c>
      <c r="Q4" s="116">
        <v>4</v>
      </c>
      <c r="R4" s="116">
        <v>1</v>
      </c>
      <c r="S4" s="116">
        <v>1</v>
      </c>
      <c r="T4" s="116">
        <v>2</v>
      </c>
      <c r="U4" s="115">
        <v>1</v>
      </c>
      <c r="V4" s="104"/>
      <c r="W4" s="132" t="s">
        <v>1013</v>
      </c>
      <c r="X4" s="116">
        <v>4</v>
      </c>
      <c r="Y4" s="116">
        <v>1</v>
      </c>
      <c r="Z4" s="116">
        <v>1</v>
      </c>
      <c r="AA4" s="116">
        <v>1</v>
      </c>
      <c r="AB4" s="115">
        <v>1</v>
      </c>
      <c r="AC4" s="103"/>
      <c r="AD4" s="132" t="s">
        <v>889</v>
      </c>
      <c r="AE4" s="116">
        <v>1</v>
      </c>
      <c r="AF4" s="116">
        <v>1</v>
      </c>
      <c r="AG4" s="116">
        <v>2</v>
      </c>
      <c r="AH4" s="116">
        <v>1</v>
      </c>
      <c r="AI4" s="115">
        <v>1</v>
      </c>
      <c r="AJ4" s="103"/>
      <c r="AK4" s="132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984</v>
      </c>
      <c r="B5" s="113" t="s">
        <v>40</v>
      </c>
      <c r="C5" s="118" t="s">
        <v>1014</v>
      </c>
      <c r="D5" s="104">
        <v>5</v>
      </c>
      <c r="E5" s="114">
        <v>37361</v>
      </c>
      <c r="F5" s="113">
        <v>2</v>
      </c>
      <c r="G5" s="104">
        <v>5</v>
      </c>
      <c r="H5" s="112">
        <v>1</v>
      </c>
      <c r="I5" s="113">
        <v>3</v>
      </c>
      <c r="J5" s="104">
        <v>1</v>
      </c>
      <c r="K5" s="104">
        <v>4</v>
      </c>
      <c r="L5" s="104">
        <v>2</v>
      </c>
      <c r="M5" s="104">
        <v>1</v>
      </c>
      <c r="N5" s="104">
        <v>2</v>
      </c>
      <c r="O5" s="112">
        <v>1</v>
      </c>
      <c r="P5" s="132" t="s">
        <v>1015</v>
      </c>
      <c r="Q5" s="104">
        <v>1</v>
      </c>
      <c r="R5" s="104">
        <v>1</v>
      </c>
      <c r="S5" s="104">
        <v>1</v>
      </c>
      <c r="T5" s="104">
        <v>1</v>
      </c>
      <c r="U5" s="112">
        <v>2</v>
      </c>
      <c r="V5" s="104"/>
      <c r="W5" s="108" t="s">
        <v>1016</v>
      </c>
      <c r="X5" s="104">
        <v>2</v>
      </c>
      <c r="Y5" s="104">
        <v>1</v>
      </c>
      <c r="Z5" s="104">
        <v>2</v>
      </c>
      <c r="AA5" s="104">
        <v>1</v>
      </c>
      <c r="AB5" s="112">
        <v>2</v>
      </c>
      <c r="AC5" s="103"/>
      <c r="AD5" s="108" t="s">
        <v>1017</v>
      </c>
      <c r="AE5" s="104">
        <v>2</v>
      </c>
      <c r="AF5" s="104">
        <v>1</v>
      </c>
      <c r="AG5" s="104">
        <v>2</v>
      </c>
      <c r="AH5" s="104">
        <v>1</v>
      </c>
      <c r="AI5" s="112">
        <v>2</v>
      </c>
      <c r="AJ5" s="103"/>
      <c r="AK5" s="108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985</v>
      </c>
      <c r="B6" s="113" t="s">
        <v>40</v>
      </c>
      <c r="C6" s="118" t="s">
        <v>1018</v>
      </c>
      <c r="D6" s="104">
        <v>19</v>
      </c>
      <c r="E6" s="109">
        <v>37369</v>
      </c>
      <c r="F6" s="113">
        <v>2</v>
      </c>
      <c r="G6" s="104">
        <v>3</v>
      </c>
      <c r="H6" s="112">
        <v>1</v>
      </c>
      <c r="I6" s="113">
        <v>2</v>
      </c>
      <c r="J6" s="104">
        <v>3</v>
      </c>
      <c r="K6" s="104">
        <v>8</v>
      </c>
      <c r="L6" s="104">
        <v>3</v>
      </c>
      <c r="M6" s="104">
        <v>2</v>
      </c>
      <c r="N6" s="104">
        <v>2</v>
      </c>
      <c r="O6" s="112">
        <v>2</v>
      </c>
      <c r="P6" s="132" t="s">
        <v>1019</v>
      </c>
      <c r="Q6" s="104">
        <v>4</v>
      </c>
      <c r="R6" s="104">
        <v>1</v>
      </c>
      <c r="S6" s="104">
        <v>1</v>
      </c>
      <c r="T6" s="104">
        <v>2</v>
      </c>
      <c r="U6" s="112">
        <v>2</v>
      </c>
      <c r="V6" s="104"/>
      <c r="W6" s="108" t="s">
        <v>1017</v>
      </c>
      <c r="X6" s="104">
        <v>2</v>
      </c>
      <c r="Y6" s="104">
        <v>1</v>
      </c>
      <c r="Z6" s="104">
        <v>2</v>
      </c>
      <c r="AA6" s="104">
        <v>1</v>
      </c>
      <c r="AB6" s="112">
        <v>2</v>
      </c>
      <c r="AC6" s="103"/>
      <c r="AD6" s="108"/>
      <c r="AE6" s="104"/>
      <c r="AF6" s="104"/>
      <c r="AG6" s="104"/>
      <c r="AH6" s="104"/>
      <c r="AI6" s="112"/>
      <c r="AJ6" s="103"/>
      <c r="AK6" s="108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986</v>
      </c>
      <c r="B7" s="113" t="s">
        <v>36</v>
      </c>
      <c r="C7" s="118" t="s">
        <v>1020</v>
      </c>
      <c r="D7" s="104">
        <v>20</v>
      </c>
      <c r="E7" s="109">
        <v>37369</v>
      </c>
      <c r="F7" s="113">
        <v>2</v>
      </c>
      <c r="G7" s="104">
        <v>5</v>
      </c>
      <c r="H7" s="112">
        <v>1</v>
      </c>
      <c r="I7" s="113">
        <v>1</v>
      </c>
      <c r="J7" s="104">
        <v>3</v>
      </c>
      <c r="K7" s="104">
        <v>10</v>
      </c>
      <c r="L7" s="104">
        <v>3</v>
      </c>
      <c r="M7" s="104">
        <v>2</v>
      </c>
      <c r="N7" s="104">
        <v>3</v>
      </c>
      <c r="O7" s="112">
        <v>2</v>
      </c>
      <c r="P7" s="132" t="s">
        <v>1021</v>
      </c>
      <c r="Q7" s="104">
        <v>2</v>
      </c>
      <c r="R7" s="104">
        <v>1</v>
      </c>
      <c r="S7" s="104">
        <v>1</v>
      </c>
      <c r="T7" s="104">
        <v>2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987</v>
      </c>
      <c r="B8" s="113" t="s">
        <v>40</v>
      </c>
      <c r="C8" s="110" t="s">
        <v>1022</v>
      </c>
      <c r="D8" s="104">
        <v>8</v>
      </c>
      <c r="E8" s="109">
        <v>37377</v>
      </c>
      <c r="F8" s="113">
        <v>2</v>
      </c>
      <c r="G8" s="104">
        <v>5</v>
      </c>
      <c r="H8" s="112">
        <v>1</v>
      </c>
      <c r="I8" s="113">
        <v>2</v>
      </c>
      <c r="J8" s="104">
        <v>1</v>
      </c>
      <c r="K8" s="104">
        <v>3</v>
      </c>
      <c r="L8" s="104">
        <v>4</v>
      </c>
      <c r="M8" s="104">
        <v>3</v>
      </c>
      <c r="N8" s="104">
        <v>1</v>
      </c>
      <c r="O8" s="112">
        <v>1</v>
      </c>
      <c r="P8" s="132" t="s">
        <v>1023</v>
      </c>
      <c r="Q8" s="104">
        <v>1</v>
      </c>
      <c r="R8" s="104">
        <v>1</v>
      </c>
      <c r="S8" s="104">
        <v>1</v>
      </c>
      <c r="T8" s="104">
        <v>2</v>
      </c>
      <c r="U8" s="112">
        <v>2</v>
      </c>
      <c r="V8" s="104"/>
      <c r="W8" s="108" t="s">
        <v>1024</v>
      </c>
      <c r="X8" s="104">
        <v>1</v>
      </c>
      <c r="Y8" s="104">
        <v>1</v>
      </c>
      <c r="Z8" s="104">
        <v>1</v>
      </c>
      <c r="AA8" s="104">
        <v>1</v>
      </c>
      <c r="AB8" s="112">
        <v>2</v>
      </c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988</v>
      </c>
      <c r="B9" s="113" t="s">
        <v>91</v>
      </c>
      <c r="C9" s="110" t="s">
        <v>1025</v>
      </c>
      <c r="D9" s="104">
        <v>13</v>
      </c>
      <c r="E9" s="109">
        <v>37377</v>
      </c>
      <c r="F9" s="113">
        <v>2</v>
      </c>
      <c r="G9" s="104">
        <v>3</v>
      </c>
      <c r="H9" s="112">
        <v>1</v>
      </c>
      <c r="I9" s="113">
        <v>3</v>
      </c>
      <c r="J9" s="104">
        <v>1</v>
      </c>
      <c r="K9" s="104">
        <v>4</v>
      </c>
      <c r="L9" s="104">
        <v>2</v>
      </c>
      <c r="M9" s="104">
        <v>1</v>
      </c>
      <c r="N9" s="104">
        <v>2</v>
      </c>
      <c r="O9" s="112">
        <v>2</v>
      </c>
      <c r="P9" s="132" t="s">
        <v>1026</v>
      </c>
      <c r="Q9" s="104">
        <v>2</v>
      </c>
      <c r="R9" s="104">
        <v>1</v>
      </c>
      <c r="S9" s="104">
        <v>1</v>
      </c>
      <c r="T9" s="104">
        <v>1</v>
      </c>
      <c r="U9" s="112">
        <v>2</v>
      </c>
      <c r="V9" s="104"/>
      <c r="W9" s="132" t="s">
        <v>617</v>
      </c>
      <c r="X9" s="104">
        <v>1</v>
      </c>
      <c r="Y9" s="104">
        <v>1</v>
      </c>
      <c r="Z9" s="104">
        <v>1</v>
      </c>
      <c r="AA9" s="104">
        <v>1</v>
      </c>
      <c r="AB9" s="112">
        <v>2</v>
      </c>
      <c r="AC9" s="103"/>
      <c r="AD9" s="108" t="s">
        <v>1027</v>
      </c>
      <c r="AE9" s="104">
        <v>2</v>
      </c>
      <c r="AF9" s="104">
        <v>1</v>
      </c>
      <c r="AG9" s="104">
        <v>2</v>
      </c>
      <c r="AH9" s="104">
        <v>1</v>
      </c>
      <c r="AI9" s="112">
        <v>2</v>
      </c>
      <c r="AJ9" s="103"/>
      <c r="AK9" s="108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989</v>
      </c>
      <c r="B10" s="113" t="s">
        <v>40</v>
      </c>
      <c r="C10" s="110" t="s">
        <v>1028</v>
      </c>
      <c r="D10" s="104">
        <v>8</v>
      </c>
      <c r="E10" s="109">
        <v>37385</v>
      </c>
      <c r="F10" s="113">
        <v>1</v>
      </c>
      <c r="G10" s="104">
        <v>3</v>
      </c>
      <c r="H10" s="112">
        <v>1</v>
      </c>
      <c r="I10" s="113">
        <v>4</v>
      </c>
      <c r="J10" s="104">
        <v>1</v>
      </c>
      <c r="K10" s="104">
        <v>10</v>
      </c>
      <c r="L10" s="104">
        <v>2</v>
      </c>
      <c r="M10" s="104">
        <v>1</v>
      </c>
      <c r="N10" s="104">
        <v>2</v>
      </c>
      <c r="O10" s="112">
        <v>1</v>
      </c>
      <c r="P10" s="132" t="s">
        <v>943</v>
      </c>
      <c r="Q10" s="104">
        <v>1</v>
      </c>
      <c r="R10" s="104">
        <v>1</v>
      </c>
      <c r="S10" s="104">
        <v>1</v>
      </c>
      <c r="T10" s="104">
        <v>1</v>
      </c>
      <c r="U10" s="112">
        <v>1</v>
      </c>
      <c r="V10" s="104"/>
      <c r="W10" s="108" t="s">
        <v>1029</v>
      </c>
      <c r="X10" s="104">
        <v>1</v>
      </c>
      <c r="Y10" s="104">
        <v>2</v>
      </c>
      <c r="Z10" s="104">
        <v>1</v>
      </c>
      <c r="AA10" s="104">
        <v>2</v>
      </c>
      <c r="AB10" s="112">
        <v>1</v>
      </c>
      <c r="AC10" s="103"/>
      <c r="AD10" s="108" t="s">
        <v>1030</v>
      </c>
      <c r="AE10" s="104"/>
      <c r="AF10" s="104"/>
      <c r="AG10" s="104"/>
      <c r="AH10" s="104"/>
      <c r="AI10" s="112"/>
      <c r="AJ10" s="103"/>
      <c r="AK10" s="108" t="s">
        <v>1030</v>
      </c>
      <c r="AL10" s="104">
        <v>1</v>
      </c>
      <c r="AM10" s="104">
        <v>1</v>
      </c>
      <c r="AN10" s="104">
        <v>1</v>
      </c>
      <c r="AO10" s="104">
        <v>1</v>
      </c>
      <c r="AP10" s="112">
        <v>1</v>
      </c>
    </row>
    <row r="11" spans="1:42" ht="31.5" customHeight="1" thickBot="1" x14ac:dyDescent="0.25">
      <c r="A11" s="111" t="s">
        <v>990</v>
      </c>
      <c r="B11" s="113" t="s">
        <v>40</v>
      </c>
      <c r="C11" s="110" t="s">
        <v>1031</v>
      </c>
      <c r="D11" s="104">
        <v>9</v>
      </c>
      <c r="E11" s="109">
        <v>37385</v>
      </c>
      <c r="F11" s="113">
        <v>1</v>
      </c>
      <c r="G11" s="104">
        <v>5</v>
      </c>
      <c r="H11" s="112">
        <v>1</v>
      </c>
      <c r="I11" s="113">
        <v>1</v>
      </c>
      <c r="J11" s="104">
        <v>1</v>
      </c>
      <c r="K11" s="104">
        <v>3</v>
      </c>
      <c r="L11" s="104">
        <v>4</v>
      </c>
      <c r="M11" s="104">
        <v>3</v>
      </c>
      <c r="N11" s="104">
        <v>2</v>
      </c>
      <c r="O11" s="112">
        <v>1</v>
      </c>
      <c r="P11" s="132" t="s">
        <v>1032</v>
      </c>
      <c r="Q11" s="104">
        <v>1</v>
      </c>
      <c r="R11" s="104">
        <v>1</v>
      </c>
      <c r="S11" s="104">
        <v>1</v>
      </c>
      <c r="T11" s="104">
        <v>4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991</v>
      </c>
      <c r="B12" s="113" t="s">
        <v>40</v>
      </c>
      <c r="C12" s="110" t="s">
        <v>1033</v>
      </c>
      <c r="D12" s="104">
        <v>7</v>
      </c>
      <c r="E12" s="109">
        <v>37393</v>
      </c>
      <c r="F12" s="113">
        <v>2</v>
      </c>
      <c r="G12" s="104">
        <v>5</v>
      </c>
      <c r="H12" s="112">
        <v>1</v>
      </c>
      <c r="I12" s="113">
        <v>1</v>
      </c>
      <c r="J12" s="104">
        <v>1</v>
      </c>
      <c r="K12" s="104">
        <v>1</v>
      </c>
      <c r="L12" s="104">
        <v>4</v>
      </c>
      <c r="M12" s="104">
        <v>3</v>
      </c>
      <c r="N12" s="104">
        <v>1</v>
      </c>
      <c r="O12" s="112">
        <v>1</v>
      </c>
      <c r="P12" s="132" t="s">
        <v>1024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992</v>
      </c>
      <c r="B13" s="113" t="s">
        <v>40</v>
      </c>
      <c r="C13" s="110" t="s">
        <v>1034</v>
      </c>
      <c r="D13" s="104">
        <v>7</v>
      </c>
      <c r="E13" s="109">
        <v>37393</v>
      </c>
      <c r="F13" s="113">
        <v>2</v>
      </c>
      <c r="G13" s="104">
        <v>5</v>
      </c>
      <c r="H13" s="112">
        <v>1</v>
      </c>
      <c r="I13" s="113">
        <v>2</v>
      </c>
      <c r="J13" s="104">
        <v>2</v>
      </c>
      <c r="K13" s="104">
        <v>10</v>
      </c>
      <c r="L13" s="104">
        <v>2</v>
      </c>
      <c r="M13" s="104">
        <v>1</v>
      </c>
      <c r="N13" s="104">
        <v>2</v>
      </c>
      <c r="O13" s="112">
        <v>2</v>
      </c>
      <c r="P13" s="132" t="s">
        <v>1035</v>
      </c>
      <c r="Q13" s="104">
        <v>4</v>
      </c>
      <c r="R13" s="104">
        <v>1</v>
      </c>
      <c r="S13" s="104">
        <v>1</v>
      </c>
      <c r="T13" s="104">
        <v>1</v>
      </c>
      <c r="U13" s="112">
        <v>1</v>
      </c>
      <c r="V13" s="104"/>
      <c r="W13" s="108" t="s">
        <v>943</v>
      </c>
      <c r="X13" s="104">
        <v>1</v>
      </c>
      <c r="Y13" s="104">
        <v>1</v>
      </c>
      <c r="Z13" s="104">
        <v>2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993</v>
      </c>
      <c r="B14" s="113" t="s">
        <v>31</v>
      </c>
      <c r="C14" s="110" t="s">
        <v>1036</v>
      </c>
      <c r="D14" s="104">
        <v>9</v>
      </c>
      <c r="E14" s="109">
        <v>37401</v>
      </c>
      <c r="F14" s="113">
        <v>2</v>
      </c>
      <c r="G14" s="104">
        <v>5</v>
      </c>
      <c r="H14" s="112">
        <v>1</v>
      </c>
      <c r="I14" s="113">
        <v>1</v>
      </c>
      <c r="J14" s="104">
        <v>3</v>
      </c>
      <c r="K14" s="104">
        <v>7</v>
      </c>
      <c r="L14" s="104">
        <v>4</v>
      </c>
      <c r="M14" s="104">
        <v>3</v>
      </c>
      <c r="N14" s="104">
        <v>2</v>
      </c>
      <c r="O14" s="112">
        <v>2</v>
      </c>
      <c r="P14" s="132" t="s">
        <v>1037</v>
      </c>
      <c r="Q14" s="104">
        <v>2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994</v>
      </c>
      <c r="B15" s="113" t="s">
        <v>40</v>
      </c>
      <c r="C15" s="110" t="s">
        <v>1038</v>
      </c>
      <c r="D15" s="104">
        <v>10</v>
      </c>
      <c r="E15" s="109">
        <v>37401</v>
      </c>
      <c r="F15" s="113">
        <v>2</v>
      </c>
      <c r="G15" s="104">
        <v>5</v>
      </c>
      <c r="H15" s="112">
        <v>1</v>
      </c>
      <c r="I15" s="113">
        <v>1</v>
      </c>
      <c r="J15" s="104">
        <v>2</v>
      </c>
      <c r="K15" s="104">
        <v>10</v>
      </c>
      <c r="L15" s="104">
        <v>4</v>
      </c>
      <c r="M15" s="104">
        <v>3</v>
      </c>
      <c r="N15" s="104">
        <v>2</v>
      </c>
      <c r="O15" s="112">
        <v>2</v>
      </c>
      <c r="P15" s="132" t="s">
        <v>1039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995</v>
      </c>
      <c r="B16" s="113" t="s">
        <v>31</v>
      </c>
      <c r="C16" s="110" t="s">
        <v>1040</v>
      </c>
      <c r="D16" s="104">
        <v>3</v>
      </c>
      <c r="E16" s="109">
        <v>37409</v>
      </c>
      <c r="F16" s="113">
        <v>1</v>
      </c>
      <c r="G16" s="104">
        <v>3</v>
      </c>
      <c r="H16" s="112">
        <v>1</v>
      </c>
      <c r="I16" s="113">
        <v>1</v>
      </c>
      <c r="J16" s="104">
        <v>3</v>
      </c>
      <c r="K16" s="104">
        <v>5</v>
      </c>
      <c r="L16" s="104">
        <v>4</v>
      </c>
      <c r="M16" s="104">
        <v>3</v>
      </c>
      <c r="N16" s="104">
        <v>2</v>
      </c>
      <c r="O16" s="112">
        <v>2</v>
      </c>
      <c r="P16" s="132" t="s">
        <v>1041</v>
      </c>
      <c r="Q16" s="104">
        <v>4</v>
      </c>
      <c r="R16" s="104">
        <v>1</v>
      </c>
      <c r="S16" s="104">
        <v>1</v>
      </c>
      <c r="T16" s="104">
        <v>1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996</v>
      </c>
      <c r="B17" s="113" t="s">
        <v>40</v>
      </c>
      <c r="C17" s="110" t="s">
        <v>1042</v>
      </c>
      <c r="D17" s="104">
        <v>6</v>
      </c>
      <c r="E17" s="109">
        <v>37409</v>
      </c>
      <c r="F17" s="113">
        <v>1</v>
      </c>
      <c r="G17" s="104">
        <v>3</v>
      </c>
      <c r="H17" s="112">
        <v>1</v>
      </c>
      <c r="I17" s="113">
        <v>3</v>
      </c>
      <c r="J17" s="104">
        <v>2</v>
      </c>
      <c r="K17" s="104">
        <v>2</v>
      </c>
      <c r="L17" s="104">
        <v>2</v>
      </c>
      <c r="M17" s="104">
        <v>1</v>
      </c>
      <c r="N17" s="104">
        <v>2</v>
      </c>
      <c r="O17" s="112">
        <v>1</v>
      </c>
      <c r="P17" s="132" t="s">
        <v>1043</v>
      </c>
      <c r="Q17" s="104">
        <v>5</v>
      </c>
      <c r="R17" s="104">
        <v>2</v>
      </c>
      <c r="S17" s="104">
        <v>1</v>
      </c>
      <c r="T17" s="104">
        <v>1</v>
      </c>
      <c r="U17" s="112">
        <v>1</v>
      </c>
      <c r="V17" s="104"/>
      <c r="W17" s="108" t="s">
        <v>1044</v>
      </c>
      <c r="X17" s="104">
        <v>4</v>
      </c>
      <c r="Y17" s="104">
        <v>1</v>
      </c>
      <c r="Z17" s="104">
        <v>1</v>
      </c>
      <c r="AA17" s="104">
        <v>2</v>
      </c>
      <c r="AB17" s="112">
        <v>1</v>
      </c>
      <c r="AC17" s="103"/>
      <c r="AD17" s="108" t="s">
        <v>1045</v>
      </c>
      <c r="AE17" s="104">
        <v>1</v>
      </c>
      <c r="AF17" s="104">
        <v>1</v>
      </c>
      <c r="AG17" s="104">
        <v>2</v>
      </c>
      <c r="AH17" s="104">
        <v>1</v>
      </c>
      <c r="AI17" s="112">
        <v>2</v>
      </c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997</v>
      </c>
      <c r="B18" s="113" t="s">
        <v>40</v>
      </c>
      <c r="C18" s="110" t="s">
        <v>1046</v>
      </c>
      <c r="D18" s="104">
        <v>10</v>
      </c>
      <c r="E18" s="109">
        <v>37480</v>
      </c>
      <c r="F18" s="113">
        <v>2</v>
      </c>
      <c r="G18" s="104">
        <v>6</v>
      </c>
      <c r="H18" s="112">
        <v>1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943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998</v>
      </c>
      <c r="B19" s="113" t="s">
        <v>31</v>
      </c>
      <c r="C19" s="110" t="s">
        <v>1047</v>
      </c>
      <c r="D19" s="104">
        <v>12</v>
      </c>
      <c r="E19" s="109">
        <v>37480</v>
      </c>
      <c r="F19" s="113">
        <v>2</v>
      </c>
      <c r="G19" s="104">
        <v>5</v>
      </c>
      <c r="H19" s="112">
        <v>1</v>
      </c>
      <c r="I19" s="113">
        <v>3</v>
      </c>
      <c r="J19" s="104">
        <v>3</v>
      </c>
      <c r="K19" s="104">
        <v>10</v>
      </c>
      <c r="L19" s="104">
        <v>3</v>
      </c>
      <c r="M19" s="104">
        <v>2</v>
      </c>
      <c r="N19" s="104">
        <v>3</v>
      </c>
      <c r="O19" s="112">
        <v>2</v>
      </c>
      <c r="P19" s="132" t="s">
        <v>1048</v>
      </c>
      <c r="Q19" s="104">
        <v>2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08" t="s">
        <v>1049</v>
      </c>
      <c r="X19" s="104">
        <v>2</v>
      </c>
      <c r="Y19" s="104">
        <v>1</v>
      </c>
      <c r="Z19" s="104">
        <v>1</v>
      </c>
      <c r="AA19" s="104">
        <v>1</v>
      </c>
      <c r="AB19" s="112">
        <v>1</v>
      </c>
      <c r="AC19" s="103"/>
      <c r="AD19" s="108" t="s">
        <v>1050</v>
      </c>
      <c r="AE19" s="104">
        <v>2</v>
      </c>
      <c r="AF19" s="104">
        <v>1</v>
      </c>
      <c r="AG19" s="104">
        <v>1</v>
      </c>
      <c r="AH19" s="104">
        <v>1</v>
      </c>
      <c r="AI19" s="112">
        <v>2</v>
      </c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999</v>
      </c>
      <c r="B20" s="113" t="s">
        <v>50</v>
      </c>
      <c r="C20" s="110" t="s">
        <v>1051</v>
      </c>
      <c r="D20" s="104">
        <v>10</v>
      </c>
      <c r="E20" s="109">
        <v>37488</v>
      </c>
      <c r="F20" s="113">
        <v>2</v>
      </c>
      <c r="G20" s="104">
        <v>5</v>
      </c>
      <c r="H20" s="112">
        <v>1</v>
      </c>
      <c r="I20" s="113">
        <v>1</v>
      </c>
      <c r="J20" s="104">
        <v>1</v>
      </c>
      <c r="K20" s="104">
        <v>5</v>
      </c>
      <c r="L20" s="104">
        <v>1</v>
      </c>
      <c r="M20" s="104">
        <v>2</v>
      </c>
      <c r="N20" s="104">
        <v>2</v>
      </c>
      <c r="O20" s="112">
        <v>1</v>
      </c>
      <c r="P20" s="132" t="s">
        <v>1052</v>
      </c>
      <c r="Q20" s="104">
        <v>1</v>
      </c>
      <c r="R20" s="104">
        <v>1</v>
      </c>
      <c r="S20" s="104">
        <v>1</v>
      </c>
      <c r="T20" s="104">
        <v>4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1000</v>
      </c>
      <c r="B21" s="113" t="s">
        <v>36</v>
      </c>
      <c r="C21" s="110" t="s">
        <v>1053</v>
      </c>
      <c r="D21" s="104">
        <v>12</v>
      </c>
      <c r="E21" s="109">
        <v>37488</v>
      </c>
      <c r="F21" s="113">
        <v>2</v>
      </c>
      <c r="G21" s="104">
        <v>5</v>
      </c>
      <c r="H21" s="112">
        <v>1</v>
      </c>
      <c r="I21" s="113">
        <v>1</v>
      </c>
      <c r="J21" s="104">
        <v>3</v>
      </c>
      <c r="K21" s="104">
        <v>7</v>
      </c>
      <c r="L21" s="104">
        <v>3</v>
      </c>
      <c r="M21" s="104">
        <v>2</v>
      </c>
      <c r="N21" s="104">
        <v>2</v>
      </c>
      <c r="O21" s="112">
        <v>2</v>
      </c>
      <c r="P21" s="132" t="s">
        <v>1021</v>
      </c>
      <c r="Q21" s="104">
        <v>2</v>
      </c>
      <c r="R21" s="104">
        <v>1</v>
      </c>
      <c r="S21" s="104">
        <v>1</v>
      </c>
      <c r="T21" s="104">
        <v>2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1001</v>
      </c>
      <c r="B22" s="113" t="s">
        <v>36</v>
      </c>
      <c r="C22" s="110" t="s">
        <v>1054</v>
      </c>
      <c r="D22" s="104">
        <v>9</v>
      </c>
      <c r="E22" s="109">
        <v>37496</v>
      </c>
      <c r="F22" s="113">
        <v>2</v>
      </c>
      <c r="G22" s="104">
        <v>7</v>
      </c>
      <c r="H22" s="112">
        <v>1</v>
      </c>
      <c r="I22" s="113">
        <v>1</v>
      </c>
      <c r="J22" s="104">
        <v>1</v>
      </c>
      <c r="K22" s="104">
        <v>7</v>
      </c>
      <c r="L22" s="104">
        <v>4</v>
      </c>
      <c r="M22" s="104">
        <v>3</v>
      </c>
      <c r="N22" s="104">
        <v>2</v>
      </c>
      <c r="O22" s="112">
        <v>2</v>
      </c>
      <c r="P22" s="132" t="s">
        <v>851</v>
      </c>
      <c r="Q22" s="104">
        <v>2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1002</v>
      </c>
      <c r="B23" s="113" t="s">
        <v>50</v>
      </c>
      <c r="C23" s="110" t="s">
        <v>1055</v>
      </c>
      <c r="D23" s="104">
        <v>13</v>
      </c>
      <c r="E23" s="109">
        <v>37496</v>
      </c>
      <c r="F23" s="113">
        <v>2</v>
      </c>
      <c r="G23" s="104">
        <v>6</v>
      </c>
      <c r="H23" s="112">
        <v>1</v>
      </c>
      <c r="I23" s="113">
        <v>1</v>
      </c>
      <c r="J23" s="104">
        <v>1</v>
      </c>
      <c r="K23" s="104">
        <v>1</v>
      </c>
      <c r="L23" s="104">
        <v>4</v>
      </c>
      <c r="M23" s="104">
        <v>3</v>
      </c>
      <c r="N23" s="104">
        <v>2</v>
      </c>
      <c r="O23" s="112">
        <v>1</v>
      </c>
      <c r="P23" s="132" t="s">
        <v>957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1004</v>
      </c>
      <c r="B24" s="113" t="s">
        <v>91</v>
      </c>
      <c r="C24" s="110" t="s">
        <v>1056</v>
      </c>
      <c r="D24" s="104">
        <v>8</v>
      </c>
      <c r="E24" s="109">
        <v>37504</v>
      </c>
      <c r="F24" s="113">
        <v>2</v>
      </c>
      <c r="G24" s="104">
        <v>7</v>
      </c>
      <c r="H24" s="112">
        <v>1</v>
      </c>
      <c r="I24" s="113">
        <v>1</v>
      </c>
      <c r="J24" s="104">
        <v>2</v>
      </c>
      <c r="K24" s="104">
        <v>10</v>
      </c>
      <c r="L24" s="104">
        <v>1</v>
      </c>
      <c r="M24" s="104">
        <v>3</v>
      </c>
      <c r="N24" s="104">
        <v>2</v>
      </c>
      <c r="O24" s="112">
        <v>1</v>
      </c>
      <c r="P24" s="132" t="s">
        <v>1057</v>
      </c>
      <c r="Q24" s="104">
        <v>1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1003</v>
      </c>
      <c r="B25" s="113" t="s">
        <v>31</v>
      </c>
      <c r="C25" s="110" t="s">
        <v>1058</v>
      </c>
      <c r="D25" s="104">
        <v>8</v>
      </c>
      <c r="E25" s="109">
        <v>37504</v>
      </c>
      <c r="F25" s="113">
        <v>2</v>
      </c>
      <c r="G25" s="104">
        <v>5</v>
      </c>
      <c r="H25" s="112">
        <v>1</v>
      </c>
      <c r="I25" s="113">
        <v>2</v>
      </c>
      <c r="J25" s="104">
        <v>1</v>
      </c>
      <c r="K25" s="104">
        <v>10</v>
      </c>
      <c r="L25" s="104">
        <v>2</v>
      </c>
      <c r="M25" s="104">
        <v>1</v>
      </c>
      <c r="N25" s="104">
        <v>2</v>
      </c>
      <c r="O25" s="112">
        <v>1</v>
      </c>
      <c r="P25" s="132" t="s">
        <v>533</v>
      </c>
      <c r="Q25" s="104">
        <v>1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08" t="s">
        <v>1059</v>
      </c>
      <c r="X25" s="104">
        <v>2</v>
      </c>
      <c r="Y25" s="104">
        <v>1</v>
      </c>
      <c r="Z25" s="104">
        <v>2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1005</v>
      </c>
      <c r="B26" s="113" t="s">
        <v>40</v>
      </c>
      <c r="C26" s="110" t="s">
        <v>1060</v>
      </c>
      <c r="D26" s="104">
        <v>12</v>
      </c>
      <c r="E26" s="109">
        <v>37512</v>
      </c>
      <c r="F26" s="113">
        <v>2</v>
      </c>
      <c r="G26" s="104">
        <v>5</v>
      </c>
      <c r="H26" s="112">
        <v>1</v>
      </c>
      <c r="I26" s="113">
        <v>3</v>
      </c>
      <c r="J26" s="104">
        <v>2</v>
      </c>
      <c r="K26" s="104">
        <v>8</v>
      </c>
      <c r="L26" s="104">
        <v>2</v>
      </c>
      <c r="M26" s="104">
        <v>1</v>
      </c>
      <c r="N26" s="104">
        <v>2</v>
      </c>
      <c r="O26" s="112">
        <v>2</v>
      </c>
      <c r="P26" s="132" t="s">
        <v>1061</v>
      </c>
      <c r="Q26" s="104">
        <v>3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13" t="s">
        <v>1062</v>
      </c>
      <c r="X26" s="104">
        <v>4</v>
      </c>
      <c r="Y26" s="104">
        <v>2</v>
      </c>
      <c r="Z26" s="104">
        <v>2</v>
      </c>
      <c r="AA26" s="104">
        <v>2</v>
      </c>
      <c r="AB26" s="112">
        <v>1</v>
      </c>
      <c r="AC26" s="103"/>
      <c r="AD26" s="108" t="s">
        <v>943</v>
      </c>
      <c r="AE26" s="104">
        <v>1</v>
      </c>
      <c r="AF26" s="104">
        <v>1</v>
      </c>
      <c r="AG26" s="104">
        <v>1</v>
      </c>
      <c r="AH26" s="104">
        <v>1</v>
      </c>
      <c r="AI26" s="112">
        <v>1</v>
      </c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1006</v>
      </c>
      <c r="B27" s="113" t="s">
        <v>40</v>
      </c>
      <c r="C27" s="110" t="s">
        <v>1063</v>
      </c>
      <c r="D27" s="104">
        <v>12</v>
      </c>
      <c r="E27" s="109">
        <v>37512</v>
      </c>
      <c r="F27" s="113">
        <v>2</v>
      </c>
      <c r="G27" s="104">
        <v>6</v>
      </c>
      <c r="H27" s="112">
        <v>1</v>
      </c>
      <c r="I27" s="113">
        <v>1</v>
      </c>
      <c r="J27" s="104">
        <v>3</v>
      </c>
      <c r="K27" s="104">
        <v>7</v>
      </c>
      <c r="L27" s="104">
        <v>4</v>
      </c>
      <c r="M27" s="104">
        <v>3</v>
      </c>
      <c r="N27" s="104">
        <v>3</v>
      </c>
      <c r="O27" s="112">
        <v>2</v>
      </c>
      <c r="P27" s="132" t="s">
        <v>1064</v>
      </c>
      <c r="Q27" s="104">
        <v>2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1007</v>
      </c>
      <c r="B28" s="113" t="s">
        <v>40</v>
      </c>
      <c r="C28" s="110" t="s">
        <v>1065</v>
      </c>
      <c r="D28" s="104">
        <v>12</v>
      </c>
      <c r="E28" s="109">
        <v>37520</v>
      </c>
      <c r="F28" s="113">
        <v>2</v>
      </c>
      <c r="G28" s="104">
        <v>5</v>
      </c>
      <c r="H28" s="112">
        <v>1</v>
      </c>
      <c r="I28" s="113">
        <v>1</v>
      </c>
      <c r="J28" s="104">
        <v>3</v>
      </c>
      <c r="K28" s="104">
        <v>3</v>
      </c>
      <c r="L28" s="104">
        <v>4</v>
      </c>
      <c r="M28" s="104">
        <v>3</v>
      </c>
      <c r="N28" s="104">
        <v>2</v>
      </c>
      <c r="O28" s="112">
        <v>2</v>
      </c>
      <c r="P28" s="132" t="s">
        <v>1066</v>
      </c>
      <c r="Q28" s="104">
        <v>4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1008</v>
      </c>
      <c r="B29" s="113" t="s">
        <v>91</v>
      </c>
      <c r="C29" s="110" t="s">
        <v>1067</v>
      </c>
      <c r="D29" s="104">
        <v>13</v>
      </c>
      <c r="E29" s="109">
        <v>37520</v>
      </c>
      <c r="F29" s="113">
        <v>2</v>
      </c>
      <c r="G29" s="104">
        <v>5</v>
      </c>
      <c r="H29" s="112">
        <v>1</v>
      </c>
      <c r="I29" s="113">
        <v>2</v>
      </c>
      <c r="J29" s="104">
        <v>1</v>
      </c>
      <c r="K29" s="104">
        <v>10</v>
      </c>
      <c r="L29" s="104">
        <v>2</v>
      </c>
      <c r="M29" s="104">
        <v>1</v>
      </c>
      <c r="N29" s="104">
        <v>2</v>
      </c>
      <c r="O29" s="112">
        <v>2</v>
      </c>
      <c r="P29" s="132" t="s">
        <v>1068</v>
      </c>
      <c r="Q29" s="104">
        <v>1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13" t="s">
        <v>1069</v>
      </c>
      <c r="X29" s="104">
        <v>4</v>
      </c>
      <c r="Y29" s="104">
        <v>2</v>
      </c>
      <c r="Z29" s="104">
        <v>2</v>
      </c>
      <c r="AA29" s="104">
        <v>1</v>
      </c>
      <c r="AB29" s="112">
        <v>1</v>
      </c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1009</v>
      </c>
      <c r="B30" s="113" t="s">
        <v>31</v>
      </c>
      <c r="C30" s="110" t="s">
        <v>1071</v>
      </c>
      <c r="D30" s="104">
        <v>5</v>
      </c>
      <c r="E30" s="109">
        <v>37528</v>
      </c>
      <c r="F30" s="113">
        <v>2</v>
      </c>
      <c r="G30" s="104">
        <v>6</v>
      </c>
      <c r="H30" s="112">
        <v>1</v>
      </c>
      <c r="I30" s="113">
        <v>1</v>
      </c>
      <c r="J30" s="104">
        <v>1</v>
      </c>
      <c r="K30" s="104">
        <v>1</v>
      </c>
      <c r="L30" s="104">
        <v>4</v>
      </c>
      <c r="M30" s="104">
        <v>3</v>
      </c>
      <c r="N30" s="104">
        <v>2</v>
      </c>
      <c r="O30" s="112">
        <v>1</v>
      </c>
      <c r="P30" s="132" t="s">
        <v>65</v>
      </c>
      <c r="Q30" s="104">
        <v>1</v>
      </c>
      <c r="R30" s="104">
        <v>1</v>
      </c>
      <c r="S30" s="104">
        <v>1</v>
      </c>
      <c r="T30" s="104">
        <v>1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1010</v>
      </c>
      <c r="B31" s="107" t="s">
        <v>36</v>
      </c>
      <c r="C31" s="110" t="s">
        <v>1070</v>
      </c>
      <c r="D31" s="106">
        <v>66</v>
      </c>
      <c r="E31" s="109">
        <v>37528</v>
      </c>
      <c r="F31" s="107">
        <v>2</v>
      </c>
      <c r="G31" s="106">
        <v>6</v>
      </c>
      <c r="H31" s="105">
        <v>1</v>
      </c>
      <c r="I31" s="107">
        <v>1</v>
      </c>
      <c r="J31" s="106">
        <v>2</v>
      </c>
      <c r="K31" s="106">
        <v>2</v>
      </c>
      <c r="L31" s="106">
        <v>4</v>
      </c>
      <c r="M31" s="106">
        <v>3</v>
      </c>
      <c r="N31" s="106">
        <v>2</v>
      </c>
      <c r="O31" s="105">
        <v>1</v>
      </c>
      <c r="P31" s="132" t="s">
        <v>625</v>
      </c>
      <c r="Q31" s="106">
        <v>1</v>
      </c>
      <c r="R31" s="106">
        <v>1</v>
      </c>
      <c r="S31" s="106">
        <v>1</v>
      </c>
      <c r="T31" s="106">
        <v>1</v>
      </c>
      <c r="U31" s="105">
        <v>1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0.4642857142857143</v>
      </c>
      <c r="E36" s="8"/>
      <c r="F36" s="91" t="s">
        <v>143</v>
      </c>
      <c r="G36" s="43">
        <f>COUNTIF(F4:F31,1)</f>
        <v>4</v>
      </c>
      <c r="H36" s="44">
        <f>G36/G38</f>
        <v>0.14285714285714285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28</v>
      </c>
      <c r="P36" s="44">
        <f>O36/O$40</f>
        <v>1</v>
      </c>
      <c r="Q36"/>
      <c r="R36" s="93">
        <v>1</v>
      </c>
      <c r="S36" s="43">
        <f>COUNTIF(I4:I31,1)</f>
        <v>16</v>
      </c>
      <c r="T36" s="44">
        <f>S36/28</f>
        <v>0.5714285714285714</v>
      </c>
      <c r="U36"/>
      <c r="V36" s="94" t="s">
        <v>160</v>
      </c>
      <c r="W36" s="57">
        <f>COUNTIF(J4:J31,1)</f>
        <v>13</v>
      </c>
      <c r="X36" s="58">
        <f>W36/W$39</f>
        <v>0.4642857142857143</v>
      </c>
      <c r="Y36"/>
      <c r="Z36" s="95" t="s">
        <v>163</v>
      </c>
      <c r="AA36" s="42">
        <f>COUNTIF(K4:K31,1)</f>
        <v>4</v>
      </c>
      <c r="AB36" s="44">
        <f t="shared" ref="AB36:AB46" si="2">AA36/AA$46</f>
        <v>0.14285714285714285</v>
      </c>
      <c r="AC36"/>
      <c r="AD36" s="95" t="s">
        <v>799</v>
      </c>
      <c r="AE36" s="57">
        <f>COUNTIF(L4:L31,1)</f>
        <v>2</v>
      </c>
      <c r="AF36" s="58">
        <f>AE36/AA$46</f>
        <v>7.1428571428571425E-2</v>
      </c>
      <c r="AG36"/>
      <c r="AH36" s="97" t="s">
        <v>143</v>
      </c>
      <c r="AI36" s="42">
        <f>COUNTIF(M4:M31,1)</f>
        <v>9</v>
      </c>
      <c r="AJ36" s="44">
        <f>AI36/AA$46</f>
        <v>0.32142857142857145</v>
      </c>
      <c r="AK36"/>
      <c r="AL36" s="95" t="s">
        <v>175</v>
      </c>
      <c r="AM36" s="42">
        <f>COUNTIF(N4:N31,1)</f>
        <v>2</v>
      </c>
      <c r="AN36" s="44">
        <f>AM36/AA$46</f>
        <v>7.1428571428571425E-2</v>
      </c>
      <c r="AO36"/>
      <c r="AP36" s="95" t="s">
        <v>143</v>
      </c>
      <c r="AQ36" s="42">
        <f>COUNTIF(O4:O31,1)</f>
        <v>13</v>
      </c>
      <c r="AR36" s="44">
        <f>AQ36/AQ$39</f>
        <v>0.4642857142857143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3.5714285714285712E-2</v>
      </c>
      <c r="E37" s="8"/>
      <c r="F37" s="91" t="s">
        <v>144</v>
      </c>
      <c r="G37" s="43">
        <f>COUNTIF(F4:F31,2)</f>
        <v>24</v>
      </c>
      <c r="H37" s="44">
        <f>G37/G38</f>
        <v>0.8571428571428571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S37/28</f>
        <v>0.17857142857142858</v>
      </c>
      <c r="U37"/>
      <c r="V37" s="95" t="s">
        <v>161</v>
      </c>
      <c r="W37" s="57">
        <f>COUNTIF(J4:J31,2)</f>
        <v>7</v>
      </c>
      <c r="X37" s="58">
        <f>W37/W$39</f>
        <v>0.25</v>
      </c>
      <c r="Y37"/>
      <c r="Z37" s="90" t="s">
        <v>164</v>
      </c>
      <c r="AA37" s="42">
        <f>COUNTIF(K4:K31,2)</f>
        <v>3</v>
      </c>
      <c r="AB37" s="44">
        <f t="shared" si="2"/>
        <v>0.10714285714285714</v>
      </c>
      <c r="AC37"/>
      <c r="AD37" s="94" t="s">
        <v>800</v>
      </c>
      <c r="AE37" s="57">
        <f>COUNTIF(L4:L31,2)</f>
        <v>9</v>
      </c>
      <c r="AF37" s="58">
        <f>AE37/AA$46</f>
        <v>0.32142857142857145</v>
      </c>
      <c r="AG37"/>
      <c r="AH37" s="96" t="s">
        <v>173</v>
      </c>
      <c r="AI37" s="42">
        <f>COUNTIF(M4:M31,2)</f>
        <v>5</v>
      </c>
      <c r="AJ37" s="44">
        <f>AI37/AA$46</f>
        <v>0.17857142857142858</v>
      </c>
      <c r="AK37"/>
      <c r="AL37" s="90" t="s">
        <v>176</v>
      </c>
      <c r="AM37" s="42">
        <f>COUNTIF(N4:N31,2)</f>
        <v>23</v>
      </c>
      <c r="AN37" s="44">
        <f>AM37/AA$46</f>
        <v>0.8214285714285714</v>
      </c>
      <c r="AO37"/>
      <c r="AP37" s="90" t="s">
        <v>173</v>
      </c>
      <c r="AQ37" s="42">
        <f>COUNTIF(O4:O31,2)</f>
        <v>15</v>
      </c>
      <c r="AR37" s="44">
        <f>AQ37/AQ$39</f>
        <v>0.5357142857142857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5</v>
      </c>
      <c r="D38" s="44">
        <f t="shared" si="0"/>
        <v>0.17857142857142858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5</v>
      </c>
      <c r="L38" s="44">
        <f t="shared" si="1"/>
        <v>0.17857142857142858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6</v>
      </c>
      <c r="T38" s="44">
        <f t="shared" si="3"/>
        <v>0.21428571428571427</v>
      </c>
      <c r="U38"/>
      <c r="V38" s="94" t="s">
        <v>162</v>
      </c>
      <c r="W38" s="57">
        <f>COUNTIF(J4:J31,3)</f>
        <v>8</v>
      </c>
      <c r="X38" s="58">
        <f>W38/W$39</f>
        <v>0.2857142857142857</v>
      </c>
      <c r="Y38"/>
      <c r="Z38" s="90" t="s">
        <v>165</v>
      </c>
      <c r="AA38" s="42">
        <f>COUNTIF(K4:K31,3)</f>
        <v>3</v>
      </c>
      <c r="AB38" s="44">
        <f t="shared" si="2"/>
        <v>0.10714285714285714</v>
      </c>
      <c r="AC38"/>
      <c r="AD38" s="94" t="s">
        <v>801</v>
      </c>
      <c r="AE38" s="57">
        <f>COUNTIF(L4:L31,3)</f>
        <v>4</v>
      </c>
      <c r="AF38" s="58">
        <f>AE38/AA$46</f>
        <v>0.14285714285714285</v>
      </c>
      <c r="AG38"/>
      <c r="AH38" s="96" t="s">
        <v>174</v>
      </c>
      <c r="AI38" s="42">
        <f>COUNTIF(M4:M31,3)</f>
        <v>14</v>
      </c>
      <c r="AJ38" s="44">
        <f>AI38/AA$46</f>
        <v>0.5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0.14285714285714285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0</v>
      </c>
      <c r="P39" s="44">
        <f>O39/O$40</f>
        <v>0</v>
      </c>
      <c r="Q39"/>
      <c r="R39" s="93">
        <v>4</v>
      </c>
      <c r="S39" s="43">
        <f>COUNTIF(I4:I31,4)</f>
        <v>1</v>
      </c>
      <c r="T39" s="44">
        <f t="shared" si="3"/>
        <v>3.5714285714285712E-2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7.1428571428571425E-2</v>
      </c>
      <c r="AC39"/>
      <c r="AD39" s="94" t="s">
        <v>802</v>
      </c>
      <c r="AE39" s="57">
        <f>COUNTIF(L4:L31,4)</f>
        <v>13</v>
      </c>
      <c r="AF39" s="58">
        <f>AE39/AA$46</f>
        <v>0.4642857142857143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3</v>
      </c>
      <c r="D40" s="44">
        <f t="shared" si="0"/>
        <v>0.10714285714285714</v>
      </c>
      <c r="E40" s="8"/>
      <c r="F40"/>
      <c r="G40"/>
      <c r="H40"/>
      <c r="I40"/>
      <c r="J40" s="92" t="s">
        <v>151</v>
      </c>
      <c r="K40" s="45">
        <f>COUNTIF(G4:G31,5)</f>
        <v>16</v>
      </c>
      <c r="L40" s="44">
        <f t="shared" si="1"/>
        <v>0.5714285714285714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7.1428571428571425E-2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2</v>
      </c>
      <c r="D41" s="44">
        <f t="shared" si="0"/>
        <v>7.1428571428571425E-2</v>
      </c>
      <c r="E41" s="8"/>
      <c r="F41"/>
      <c r="G41"/>
      <c r="H41"/>
      <c r="I41"/>
      <c r="J41" s="92" t="s">
        <v>149</v>
      </c>
      <c r="K41" s="45">
        <f>COUNTIF(G4:G31,6)</f>
        <v>5</v>
      </c>
      <c r="L41" s="44">
        <f t="shared" si="1"/>
        <v>0.17857142857142858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48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7.1428571428571425E-2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4</v>
      </c>
      <c r="AB42" s="44">
        <f t="shared" si="2"/>
        <v>0.14285714285714285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7.1428571428571425E-2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8</v>
      </c>
      <c r="AB45" s="44">
        <f t="shared" si="2"/>
        <v>0.2857142857142857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6</v>
      </c>
      <c r="D51" s="58">
        <f t="shared" ref="D51:D63" si="4">C51/C$63</f>
        <v>0.21428571428571427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7.1428571428571425E-2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0.21428571428571427</v>
      </c>
      <c r="M51" s="61"/>
      <c r="N51" s="100" t="s">
        <v>199</v>
      </c>
      <c r="O51" s="59">
        <f>COUNTIFS(G4:G31,3,H4:H31,1)</f>
        <v>5</v>
      </c>
      <c r="P51" s="60">
        <f t="shared" ref="P51:P60" si="7">O51/O$60</f>
        <v>0.17857142857142858</v>
      </c>
      <c r="Q51" s="61"/>
      <c r="R51" s="100" t="s">
        <v>208</v>
      </c>
      <c r="S51" s="59">
        <f>COUNTIFS(H4:H31,1,I4:I31,1)</f>
        <v>16</v>
      </c>
      <c r="T51" s="60">
        <f>S51/S$55</f>
        <v>0.5714285714285714</v>
      </c>
      <c r="U51" s="61"/>
      <c r="V51" s="61"/>
      <c r="W51" s="100" t="s">
        <v>213</v>
      </c>
      <c r="X51" s="59">
        <f>COUNTIFS(I4:I31,1,K4:K31,1)</f>
        <v>4</v>
      </c>
      <c r="Y51" s="60">
        <f t="shared" ref="Y51:Y66" si="8">X51/X$66</f>
        <v>0.14285714285714285</v>
      </c>
      <c r="Z51" s="61"/>
      <c r="AA51" s="100" t="s">
        <v>224</v>
      </c>
      <c r="AB51" s="59">
        <f>COUNTIFS(I4:I31,1,J4:J31,1)</f>
        <v>7</v>
      </c>
      <c r="AC51" s="60">
        <f t="shared" ref="AC51:AC57" si="9">AB51/AB$57</f>
        <v>0.25</v>
      </c>
      <c r="AD51" s="61"/>
      <c r="AE51" s="100" t="s">
        <v>231</v>
      </c>
      <c r="AF51" s="59">
        <f>COUNTIFS(J4:J31,1,M4:M31,1)</f>
        <v>5</v>
      </c>
      <c r="AG51" s="60">
        <f>AF51/AF$60</f>
        <v>0.17857142857142858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1</v>
      </c>
      <c r="AS51" s="60">
        <f t="shared" ref="AS51:AS56" si="12">AR51/AF$60</f>
        <v>3.5714285714285712E-2</v>
      </c>
      <c r="AT51" s="61"/>
      <c r="AU51" s="100" t="s">
        <v>296</v>
      </c>
      <c r="AV51" s="59">
        <f>COUNTIFS(K4:K31,1,N4:N31,1)</f>
        <v>1</v>
      </c>
      <c r="AW51" s="60">
        <f t="shared" ref="AW51:AW70" si="13">AV51/AN$75</f>
        <v>5.5555555555555552E-2</v>
      </c>
      <c r="AX51" s="61"/>
      <c r="AY51" s="100" t="s">
        <v>314</v>
      </c>
      <c r="AZ51" s="59">
        <f>COUNTIFS(L4:L31,1,N4:N31,1)</f>
        <v>0</v>
      </c>
      <c r="BA51" s="60">
        <f t="shared" ref="BA51:BA63" si="14">AZ51/AZ$63</f>
        <v>0</v>
      </c>
      <c r="BB51" s="61"/>
      <c r="BC51" s="100" t="s">
        <v>325</v>
      </c>
      <c r="BD51" s="59">
        <f>COUNTIFS(J4:J31,1,O4:O31,1)</f>
        <v>10</v>
      </c>
      <c r="BE51" s="60">
        <f>BD51/BD57</f>
        <v>0.35714285714285715</v>
      </c>
      <c r="BF51" s="61"/>
      <c r="BG51" s="63" t="s">
        <v>332</v>
      </c>
      <c r="BH51" s="54">
        <f>COUNTIFS(N4:N31,1,O14:O41,1)</f>
        <v>1</v>
      </c>
      <c r="BI51" s="66">
        <f>BH51/BH$57</f>
        <v>6.25E-2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7</v>
      </c>
      <c r="D52" s="58">
        <f t="shared" si="4"/>
        <v>0.25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0.39285714285714285</v>
      </c>
      <c r="I52" s="61"/>
      <c r="J52" s="63" t="s">
        <v>398</v>
      </c>
      <c r="K52" s="45">
        <f>COUNTIFS(B4:B31,"girona",J4:J31,2)</f>
        <v>4</v>
      </c>
      <c r="L52" s="58">
        <f t="shared" si="6"/>
        <v>0.14285714285714285</v>
      </c>
      <c r="M52" s="61"/>
      <c r="N52" s="100" t="s">
        <v>200</v>
      </c>
      <c r="O52" s="45">
        <f>COUNTIFS(G4:G31,5,H4:H31,1)</f>
        <v>16</v>
      </c>
      <c r="P52" s="60">
        <f t="shared" si="7"/>
        <v>0.5714285714285714</v>
      </c>
      <c r="Q52" s="61"/>
      <c r="R52" s="100" t="s">
        <v>209</v>
      </c>
      <c r="S52" s="59">
        <f>COUNTIFS(H4:H31,1,I4:I31,"&gt;1")</f>
        <v>12</v>
      </c>
      <c r="T52" s="60">
        <f>S52/S$55</f>
        <v>0.42857142857142855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6</v>
      </c>
      <c r="AC52" s="60">
        <f t="shared" si="9"/>
        <v>0.21428571428571427</v>
      </c>
      <c r="AD52" s="61"/>
      <c r="AE52" s="100" t="s">
        <v>232</v>
      </c>
      <c r="AF52" s="45">
        <f>COUNTIFS(J4:J31,1,M4:M31,2)</f>
        <v>1</v>
      </c>
      <c r="AG52" s="60">
        <f>AF52/AF$60</f>
        <v>3.5714285714285712E-2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5</v>
      </c>
      <c r="AS52" s="60">
        <f t="shared" si="12"/>
        <v>0.17857142857142858</v>
      </c>
      <c r="AT52" s="61"/>
      <c r="AU52" s="100" t="s">
        <v>297</v>
      </c>
      <c r="AV52" s="45">
        <f>COUNTIFS(K4:K31,1,N4:N31,2)</f>
        <v>3</v>
      </c>
      <c r="AW52" s="60">
        <f t="shared" si="13"/>
        <v>0.16666666666666666</v>
      </c>
      <c r="AX52" s="61"/>
      <c r="AY52" s="100" t="s">
        <v>316</v>
      </c>
      <c r="AZ52" s="45">
        <f>COUNTIFS(L4:L31,1,N4:N31,2)</f>
        <v>2</v>
      </c>
      <c r="BA52" s="60">
        <f t="shared" si="14"/>
        <v>7.1428571428571425E-2</v>
      </c>
      <c r="BB52" s="61"/>
      <c r="BC52" s="100" t="s">
        <v>326</v>
      </c>
      <c r="BD52" s="45">
        <f>COUNTIFS(J4:J31,1,O4:O31,2)</f>
        <v>3</v>
      </c>
      <c r="BE52" s="60">
        <f t="shared" ref="BE52:BE57" si="15">BD52/BD$57</f>
        <v>0.10714285714285714</v>
      </c>
      <c r="BF52" s="61"/>
      <c r="BG52" s="63" t="s">
        <v>333</v>
      </c>
      <c r="BH52" s="65">
        <f>COUNTIFS(N4:N31,1,O14:O41,2)</f>
        <v>1</v>
      </c>
      <c r="BI52" s="66">
        <f t="shared" ref="BI52:BI57" si="16">BH52/BH$57</f>
        <v>6.25E-2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0</v>
      </c>
      <c r="D53" s="58">
        <f t="shared" si="4"/>
        <v>0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3</v>
      </c>
      <c r="L53" s="58">
        <f t="shared" si="6"/>
        <v>0.10714285714285714</v>
      </c>
      <c r="M53" s="61"/>
      <c r="N53" s="100" t="s">
        <v>201</v>
      </c>
      <c r="O53" s="45">
        <f>COUNTIFS(G4:G31,6,H4:H31,1)</f>
        <v>5</v>
      </c>
      <c r="P53" s="60">
        <f t="shared" si="7"/>
        <v>0.17857142857142858</v>
      </c>
      <c r="Q53" s="61"/>
      <c r="R53" s="100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00" t="s">
        <v>215</v>
      </c>
      <c r="X53" s="45">
        <f>COUNTIFS(I4:I31,1,K4:K31,2)</f>
        <v>1</v>
      </c>
      <c r="Y53" s="60">
        <f t="shared" si="8"/>
        <v>3.5714285714285712E-2</v>
      </c>
      <c r="Z53" s="61"/>
      <c r="AA53" s="100" t="s">
        <v>226</v>
      </c>
      <c r="AB53" s="45">
        <f>COUNTIFS(I4:I31,1,J4:J31,2)</f>
        <v>3</v>
      </c>
      <c r="AC53" s="60">
        <f t="shared" si="9"/>
        <v>0.10714285714285714</v>
      </c>
      <c r="AD53" s="61"/>
      <c r="AE53" s="100" t="s">
        <v>233</v>
      </c>
      <c r="AF53" s="45">
        <f>COUNTIFS(J4:J31,2,M4:M31,1)</f>
        <v>4</v>
      </c>
      <c r="AG53" s="60">
        <f>AF53/AF$60</f>
        <v>0.14285714285714285</v>
      </c>
      <c r="AH53" s="61"/>
      <c r="AI53" s="100" t="s">
        <v>239</v>
      </c>
      <c r="AJ53" s="45">
        <f>COUNTIFS(K4:K31,1,M4:M31,3)</f>
        <v>4</v>
      </c>
      <c r="AK53" s="60">
        <f t="shared" si="10"/>
        <v>0.14285714285714285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3</v>
      </c>
      <c r="BE53" s="60">
        <f t="shared" si="15"/>
        <v>0.10714285714285714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3.5714285714285712E-2</v>
      </c>
      <c r="E54" s="64"/>
      <c r="F54" s="75" t="s">
        <v>387</v>
      </c>
      <c r="G54" s="45">
        <f>COUNTIFS(B4:B31,"salt",K4:K31,"&gt;1")</f>
        <v>1</v>
      </c>
      <c r="H54" s="58">
        <f t="shared" si="5"/>
        <v>3.5714285714285712E-2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00" t="s">
        <v>202</v>
      </c>
      <c r="O54" s="45">
        <f>COUNTIFS(G4:G31,7,H4:H31,1)</f>
        <v>2</v>
      </c>
      <c r="P54" s="60">
        <f t="shared" si="7"/>
        <v>7.1428571428571425E-2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2</v>
      </c>
      <c r="Y54" s="60">
        <f t="shared" si="8"/>
        <v>7.1428571428571425E-2</v>
      </c>
      <c r="Z54" s="61"/>
      <c r="AA54" s="100" t="s">
        <v>227</v>
      </c>
      <c r="AB54" s="45">
        <f>COUNTIFS(I4:I31,"&gt;1",J4:J31,2)</f>
        <v>4</v>
      </c>
      <c r="AC54" s="60">
        <f t="shared" si="9"/>
        <v>0.14285714285714285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2</v>
      </c>
      <c r="AK54" s="60">
        <f t="shared" si="10"/>
        <v>7.1428571428571425E-2</v>
      </c>
      <c r="AL54" s="61"/>
      <c r="AM54" s="100" t="s">
        <v>276</v>
      </c>
      <c r="AN54" s="45">
        <f>COUNTIFS(K4:K31,1,L4:L31,4)</f>
        <v>4</v>
      </c>
      <c r="AO54" s="60">
        <f t="shared" si="11"/>
        <v>0.22222222222222221</v>
      </c>
      <c r="AP54" s="61"/>
      <c r="AQ54" s="100" t="s">
        <v>286</v>
      </c>
      <c r="AR54" s="45">
        <f>COUNTIFS(J4:J31,1,L4:L31,4)</f>
        <v>7</v>
      </c>
      <c r="AS54" s="60">
        <f t="shared" si="12"/>
        <v>0.25</v>
      </c>
      <c r="AT54" s="61"/>
      <c r="AU54" s="100" t="s">
        <v>299</v>
      </c>
      <c r="AV54" s="45">
        <f>COUNTIFS(K4:K31,2,N4:N31,1)</f>
        <v>0</v>
      </c>
      <c r="AW54" s="60">
        <f t="shared" si="13"/>
        <v>0</v>
      </c>
      <c r="AX54" s="61"/>
      <c r="AY54" s="100" t="s">
        <v>317</v>
      </c>
      <c r="AZ54" s="45">
        <f>COUNTIFS(L4:L31,2,N4:N31,1)</f>
        <v>0</v>
      </c>
      <c r="BA54" s="60">
        <f t="shared" si="14"/>
        <v>0</v>
      </c>
      <c r="BB54" s="61"/>
      <c r="BC54" s="100" t="s">
        <v>328</v>
      </c>
      <c r="BD54" s="59">
        <f>COUNTIFS(J4:J31,2,O4:O31,2)</f>
        <v>4</v>
      </c>
      <c r="BE54" s="60">
        <f t="shared" si="15"/>
        <v>0.14285714285714285</v>
      </c>
      <c r="BF54" s="61"/>
      <c r="BG54" s="63" t="s">
        <v>335</v>
      </c>
      <c r="BH54" s="54">
        <f>COUNTIFS(N4:N31,2,O14:O41,1)</f>
        <v>6</v>
      </c>
      <c r="BI54" s="66">
        <f t="shared" si="16"/>
        <v>0.375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0.10714285714285714</v>
      </c>
      <c r="E55" s="64"/>
      <c r="F55" s="75" t="s">
        <v>388</v>
      </c>
      <c r="G55" s="45">
        <f>COUNTIFS(B4:B31,"figueres",K4:K31,1)</f>
        <v>1</v>
      </c>
      <c r="H55" s="58">
        <f t="shared" si="5"/>
        <v>3.5714285714285712E-2</v>
      </c>
      <c r="I55" s="61"/>
      <c r="J55" s="63" t="s">
        <v>400</v>
      </c>
      <c r="K55" s="45">
        <f>COUNTIFS(B4:B31,"salt",J4:J31,2)</f>
        <v>1</v>
      </c>
      <c r="L55" s="58">
        <f t="shared" si="6"/>
        <v>3.5714285714285712E-2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2</v>
      </c>
      <c r="Y55" s="60">
        <f t="shared" si="8"/>
        <v>7.1428571428571425E-2</v>
      </c>
      <c r="Z55" s="61"/>
      <c r="AA55" s="100" t="s">
        <v>228</v>
      </c>
      <c r="AB55" s="45">
        <f>COUNTIFS(I4:I31,1,J4:J31,3)</f>
        <v>6</v>
      </c>
      <c r="AC55" s="60">
        <f t="shared" si="9"/>
        <v>0.21428571428571427</v>
      </c>
      <c r="AD55" s="61"/>
      <c r="AE55" s="100" t="s">
        <v>237</v>
      </c>
      <c r="AF55" s="45">
        <f>COUNTIFS(J4:J31,1,M4:M31,3)</f>
        <v>7</v>
      </c>
      <c r="AG55" s="60">
        <f t="shared" ref="AG55:AG60" si="17">AF55/AF$60</f>
        <v>0.25</v>
      </c>
      <c r="AH55" s="61"/>
      <c r="AI55" s="100" t="s">
        <v>241</v>
      </c>
      <c r="AJ55" s="45">
        <f>COUNTIFS(K4:K31,2,M4:M31,2)</f>
        <v>0</v>
      </c>
      <c r="AK55" s="60">
        <f t="shared" si="10"/>
        <v>0</v>
      </c>
      <c r="AL55" s="61"/>
      <c r="AM55" s="100" t="s">
        <v>257</v>
      </c>
      <c r="AN55" s="45">
        <f>COUNTIFS(K4:K31,2,L4:L31,1)</f>
        <v>0</v>
      </c>
      <c r="AO55" s="60">
        <f t="shared" si="11"/>
        <v>0</v>
      </c>
      <c r="AP55" s="61"/>
      <c r="AQ55" s="100" t="s">
        <v>287</v>
      </c>
      <c r="AR55" s="45">
        <f>COUNTIFS(J4:J31,2,L4:L31,1)</f>
        <v>1</v>
      </c>
      <c r="AS55" s="60">
        <f t="shared" si="12"/>
        <v>3.5714285714285712E-2</v>
      </c>
      <c r="AT55" s="61"/>
      <c r="AU55" s="100" t="s">
        <v>300</v>
      </c>
      <c r="AV55" s="45">
        <f>COUNTIFS(K4:K31,2,N4:N31,2)</f>
        <v>3</v>
      </c>
      <c r="AW55" s="60">
        <f t="shared" si="13"/>
        <v>0.16666666666666666</v>
      </c>
      <c r="AX55" s="61"/>
      <c r="AY55" s="100" t="s">
        <v>319</v>
      </c>
      <c r="AZ55" s="45">
        <f>COUNTIFS(L4:L31,2,N4:N31,2)</f>
        <v>9</v>
      </c>
      <c r="BA55" s="60">
        <f t="shared" si="14"/>
        <v>0.32142857142857145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8</v>
      </c>
      <c r="BI55" s="66">
        <f t="shared" si="16"/>
        <v>0.5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7.1428571428571425E-2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0.14285714285714285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00" t="s">
        <v>229</v>
      </c>
      <c r="AB56" s="45">
        <f>COUNTIFS(I4:I31,"&gt;1",J4:J31,3)</f>
        <v>2</v>
      </c>
      <c r="AC56" s="60">
        <f t="shared" si="9"/>
        <v>7.1428571428571425E-2</v>
      </c>
      <c r="AD56" s="61"/>
      <c r="AE56" s="100" t="s">
        <v>251</v>
      </c>
      <c r="AF56" s="59">
        <f>COUNTIFS(J4:J31,2,M4:M31,3)</f>
        <v>3</v>
      </c>
      <c r="AG56" s="60">
        <f t="shared" si="17"/>
        <v>0.10714285714285714</v>
      </c>
      <c r="AH56" s="61"/>
      <c r="AI56" s="100" t="s">
        <v>242</v>
      </c>
      <c r="AJ56" s="45">
        <f>COUNTIFS(K4:K31,2,M4:M31,3)</f>
        <v>1</v>
      </c>
      <c r="AK56" s="60">
        <f t="shared" si="10"/>
        <v>3.5714285714285712E-2</v>
      </c>
      <c r="AL56" s="61"/>
      <c r="AM56" s="100" t="s">
        <v>256</v>
      </c>
      <c r="AN56" s="45">
        <f>COUNTIFS(K4:K31,2,L4:L31,2)</f>
        <v>2</v>
      </c>
      <c r="AO56" s="60">
        <f t="shared" si="11"/>
        <v>0.1111111111111111</v>
      </c>
      <c r="AP56" s="61"/>
      <c r="AQ56" s="100" t="s">
        <v>288</v>
      </c>
      <c r="AR56" s="59">
        <f>COUNTIFS(J4:J31,2,L4:L31,2)</f>
        <v>4</v>
      </c>
      <c r="AS56" s="60">
        <f t="shared" si="12"/>
        <v>0.14285714285714285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8</v>
      </c>
      <c r="BE56" s="60">
        <f t="shared" si="15"/>
        <v>0.2857142857142857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4</v>
      </c>
      <c r="D57" s="58">
        <f t="shared" si="4"/>
        <v>0.14285714285714285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2</v>
      </c>
      <c r="L57" s="58">
        <f t="shared" si="6"/>
        <v>7.1428571428571425E-2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00" t="s">
        <v>435</v>
      </c>
      <c r="AF57" s="59">
        <f>COUNTIFS(J4:J31,3,M4:M31,1)</f>
        <v>0</v>
      </c>
      <c r="AG57" s="60">
        <f t="shared" si="17"/>
        <v>0</v>
      </c>
      <c r="AH57" s="61"/>
      <c r="AI57" s="100" t="s">
        <v>243</v>
      </c>
      <c r="AJ57" s="45">
        <f>COUNTIFS(K4:K31,3,M4:M31,1)</f>
        <v>0</v>
      </c>
      <c r="AK57" s="60">
        <f t="shared" si="10"/>
        <v>0</v>
      </c>
      <c r="AL57" s="61"/>
      <c r="AM57" s="100" t="s">
        <v>258</v>
      </c>
      <c r="AN57" s="45">
        <f>COUNTIFS(K4:K31,2,L4:L31,3)</f>
        <v>0</v>
      </c>
      <c r="AO57" s="60">
        <f t="shared" si="11"/>
        <v>0</v>
      </c>
      <c r="AP57" s="61"/>
      <c r="AQ57" s="100" t="s">
        <v>289</v>
      </c>
      <c r="AR57" s="59">
        <f>COUNTIFS(J4:J31,2,L4:L31,3)</f>
        <v>0</v>
      </c>
      <c r="AS57" s="60">
        <f>AR57/AR$63</f>
        <v>0</v>
      </c>
      <c r="AT57" s="61"/>
      <c r="AU57" s="100" t="s">
        <v>302</v>
      </c>
      <c r="AV57" s="45">
        <f>COUNTIFS(K4:K31,3,N4:N31,1)</f>
        <v>1</v>
      </c>
      <c r="AW57" s="60">
        <f t="shared" si="13"/>
        <v>5.5555555555555552E-2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5"/>
        <v>1</v>
      </c>
      <c r="BF57" s="61"/>
      <c r="BG57" s="98"/>
      <c r="BH57" s="65">
        <f>SUM(BH51:BH56)</f>
        <v>16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4</v>
      </c>
      <c r="H58" s="58">
        <f t="shared" si="5"/>
        <v>0.14285714285714285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2</v>
      </c>
      <c r="Y58" s="60">
        <f t="shared" si="8"/>
        <v>7.1428571428571425E-2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4</v>
      </c>
      <c r="AG58" s="60">
        <f t="shared" si="17"/>
        <v>0.14285714285714285</v>
      </c>
      <c r="AH58" s="61"/>
      <c r="AI58" s="100" t="s">
        <v>244</v>
      </c>
      <c r="AJ58" s="45">
        <f>COUNTIFS(K4:K31,3,M4:M31,2)</f>
        <v>0</v>
      </c>
      <c r="AK58" s="60">
        <f t="shared" si="10"/>
        <v>0</v>
      </c>
      <c r="AL58" s="61"/>
      <c r="AM58" s="100" t="s">
        <v>277</v>
      </c>
      <c r="AN58" s="45">
        <f>COUNTIFS(K4:K31,2,L4:L31,4)</f>
        <v>1</v>
      </c>
      <c r="AO58" s="60">
        <f t="shared" si="11"/>
        <v>5.5555555555555552E-2</v>
      </c>
      <c r="AP58" s="61"/>
      <c r="AQ58" s="100" t="s">
        <v>290</v>
      </c>
      <c r="AR58" s="45">
        <f>COUNTIFS(J4:J31,2,L4:L31,4)</f>
        <v>2</v>
      </c>
      <c r="AS58" s="60">
        <f t="shared" ref="AS58:AS63" si="18">AR58/AR$63</f>
        <v>7.1428571428571425E-2</v>
      </c>
      <c r="AT58" s="61"/>
      <c r="AU58" s="100" t="s">
        <v>304</v>
      </c>
      <c r="AV58" s="45">
        <f>COUNTIFS(K4:K31,3,N4:N31,2)</f>
        <v>2</v>
      </c>
      <c r="AW58" s="60">
        <f t="shared" si="13"/>
        <v>0.1111111111111111</v>
      </c>
      <c r="AX58" s="61"/>
      <c r="AY58" s="100" t="s">
        <v>321</v>
      </c>
      <c r="AZ58" s="45">
        <f>COUNTIFS(L4:L31,3,N4:N31,2)</f>
        <v>2</v>
      </c>
      <c r="BA58" s="60">
        <f t="shared" si="14"/>
        <v>7.1428571428571425E-2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3</v>
      </c>
      <c r="L59" s="58">
        <f t="shared" si="6"/>
        <v>0.10714285714285714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2</v>
      </c>
      <c r="Y59" s="60">
        <f t="shared" si="8"/>
        <v>7.1428571428571425E-2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4</v>
      </c>
      <c r="AG59" s="60">
        <f t="shared" si="17"/>
        <v>0.14285714285714285</v>
      </c>
      <c r="AH59" s="61"/>
      <c r="AI59" s="100" t="s">
        <v>245</v>
      </c>
      <c r="AJ59" s="59">
        <f>COUNTIFS(K4:K31,3,M4:M31,3)</f>
        <v>3</v>
      </c>
      <c r="AK59" s="60">
        <f t="shared" si="10"/>
        <v>0.10714285714285714</v>
      </c>
      <c r="AL59" s="61"/>
      <c r="AM59" s="100" t="s">
        <v>259</v>
      </c>
      <c r="AN59" s="45">
        <f>COUNTIFS(K4:K31,3,L4:L31,1)</f>
        <v>0</v>
      </c>
      <c r="AO59" s="60">
        <f t="shared" si="11"/>
        <v>0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2</v>
      </c>
      <c r="BA59" s="60">
        <f t="shared" si="14"/>
        <v>7.1428571428571425E-2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2</v>
      </c>
      <c r="D60" s="58">
        <f t="shared" si="4"/>
        <v>7.1428571428571425E-2</v>
      </c>
      <c r="E60" s="64"/>
      <c r="F60" s="75" t="s">
        <v>393</v>
      </c>
      <c r="G60" s="45">
        <f>COUNTIFS(B4:B31,"blanes",K4:K31,"&gt;1")</f>
        <v>3</v>
      </c>
      <c r="H60" s="58">
        <f t="shared" si="5"/>
        <v>0.10714285714285714</v>
      </c>
      <c r="I60" s="61"/>
      <c r="J60" s="63" t="s">
        <v>403</v>
      </c>
      <c r="K60" s="45">
        <f>COUNTIFS(B4:B31,"olot",J4:J31,1)</f>
        <v>1</v>
      </c>
      <c r="L60" s="58">
        <f t="shared" si="6"/>
        <v>3.5714285714285712E-2</v>
      </c>
      <c r="M60" s="61"/>
      <c r="N60" s="61"/>
      <c r="O60" s="45">
        <f>SUM(O51:O59)</f>
        <v>28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28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0</v>
      </c>
      <c r="AO60" s="60">
        <f t="shared" si="11"/>
        <v>0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2</v>
      </c>
      <c r="BA60" s="60">
        <f t="shared" si="14"/>
        <v>7.1428571428571425E-2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7.1428571428571425E-2</v>
      </c>
      <c r="E61" s="64"/>
      <c r="F61" s="75" t="s">
        <v>394</v>
      </c>
      <c r="G61" s="45">
        <f>COUNTIFS(B4:B31,"lloret",K4:K31,1)</f>
        <v>1</v>
      </c>
      <c r="H61" s="58">
        <f t="shared" si="5"/>
        <v>3.5714285714285712E-2</v>
      </c>
      <c r="I61" s="61"/>
      <c r="J61" s="63" t="s">
        <v>404</v>
      </c>
      <c r="K61" s="45">
        <f>COUNTIFS(B4:B31,"olot",J4:J31,2)</f>
        <v>1</v>
      </c>
      <c r="L61" s="58">
        <f t="shared" si="6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4</v>
      </c>
      <c r="Y61" s="60">
        <f t="shared" si="8"/>
        <v>0.14285714285714285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3.5714285714285712E-2</v>
      </c>
      <c r="AL61" s="61"/>
      <c r="AM61" s="100" t="s">
        <v>261</v>
      </c>
      <c r="AN61" s="59">
        <f>COUNTIFS(K4:K31,3,L4:L31,3)</f>
        <v>0</v>
      </c>
      <c r="AO61" s="60">
        <f t="shared" si="11"/>
        <v>0</v>
      </c>
      <c r="AP61" s="61"/>
      <c r="AQ61" s="100" t="s">
        <v>293</v>
      </c>
      <c r="AR61" s="45">
        <f>COUNTIFS(J4:J31,3,L4:L31,3)</f>
        <v>4</v>
      </c>
      <c r="AS61" s="60">
        <f t="shared" si="18"/>
        <v>0.14285714285714285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10</v>
      </c>
      <c r="BA61" s="60">
        <f t="shared" si="14"/>
        <v>0.35714285714285715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2</v>
      </c>
      <c r="L62" s="58">
        <f t="shared" si="6"/>
        <v>7.1428571428571425E-2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3</v>
      </c>
      <c r="AK62" s="60">
        <f t="shared" si="10"/>
        <v>0.10714285714285714</v>
      </c>
      <c r="AL62" s="61"/>
      <c r="AM62" s="100" t="s">
        <v>278</v>
      </c>
      <c r="AN62" s="59">
        <f>COUNTIFS(K4:K31,3,L4:L31,4)</f>
        <v>3</v>
      </c>
      <c r="AO62" s="60">
        <f t="shared" si="11"/>
        <v>0.16666666666666666</v>
      </c>
      <c r="AP62" s="61"/>
      <c r="AQ62" s="100" t="s">
        <v>294</v>
      </c>
      <c r="AR62" s="45">
        <f>COUNTIFS(J4:J31,3,L4:L31,4)</f>
        <v>4</v>
      </c>
      <c r="AS62" s="60">
        <f t="shared" si="18"/>
        <v>0.14285714285714285</v>
      </c>
      <c r="AT62" s="61"/>
      <c r="AU62" s="100" t="s">
        <v>307</v>
      </c>
      <c r="AV62" s="59">
        <f>COUNTIFS(K4:K31,5,N4:N31,2)</f>
        <v>2</v>
      </c>
      <c r="AW62" s="60">
        <f t="shared" si="13"/>
        <v>0.1111111111111111</v>
      </c>
      <c r="AX62" s="61"/>
      <c r="AY62" s="100" t="s">
        <v>440</v>
      </c>
      <c r="AZ62" s="45">
        <f>COUNTIFS(L4:L31,4,N4:N31,3)</f>
        <v>1</v>
      </c>
      <c r="BA62" s="60">
        <f t="shared" si="14"/>
        <v>3.5714285714285712E-2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2</v>
      </c>
      <c r="L63" s="58">
        <f t="shared" si="6"/>
        <v>7.1428571428571425E-2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1</v>
      </c>
      <c r="AK63" s="60">
        <f t="shared" si="10"/>
        <v>3.5714285714285712E-2</v>
      </c>
      <c r="AL63" s="61"/>
      <c r="AM63" s="100" t="s">
        <v>262</v>
      </c>
      <c r="AN63" s="45">
        <f>COUNTIFS(K4:K31,5,L4:L31,1)</f>
        <v>1</v>
      </c>
      <c r="AO63" s="60">
        <f t="shared" si="11"/>
        <v>5.5555555555555552E-2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3.5714285714285712E-2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2</v>
      </c>
      <c r="Y64" s="60">
        <f t="shared" si="8"/>
        <v>7.1428571428571425E-2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8</v>
      </c>
      <c r="Y65" s="60">
        <f t="shared" si="8"/>
        <v>0.2857142857142857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3</v>
      </c>
      <c r="AW65" s="60">
        <f t="shared" si="13"/>
        <v>0.16666666666666666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7.1428571428571425E-2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12</v>
      </c>
      <c r="AK66" s="60">
        <f t="shared" si="10"/>
        <v>0.42857142857142855</v>
      </c>
      <c r="AL66" s="61"/>
      <c r="AM66" s="100" t="s">
        <v>279</v>
      </c>
      <c r="AN66" s="45">
        <f>COUNTIFS(K4:K31,5,L4:L31,4)</f>
        <v>1</v>
      </c>
      <c r="AO66" s="60">
        <f t="shared" si="11"/>
        <v>5.5555555555555552E-2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1</v>
      </c>
      <c r="AW66" s="60">
        <f t="shared" si="13"/>
        <v>5.5555555555555552E-2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2</v>
      </c>
      <c r="AW68" s="60">
        <f t="shared" si="13"/>
        <v>0.1111111111111111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5.5555555555555552E-2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3</v>
      </c>
      <c r="AO70" s="60">
        <f t="shared" si="11"/>
        <v>0.16666666666666666</v>
      </c>
      <c r="AP70" s="61"/>
      <c r="AQ70" s="61"/>
      <c r="AR70" s="61"/>
      <c r="AS70" s="61"/>
      <c r="AT70" s="61"/>
      <c r="AU70" s="98"/>
      <c r="AV70" s="45">
        <f>SUM(AV51:AV69)</f>
        <v>18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1</v>
      </c>
      <c r="AO72" s="60">
        <f t="shared" si="11"/>
        <v>5.5555555555555552E-2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1</v>
      </c>
      <c r="AO73" s="60">
        <f t="shared" si="11"/>
        <v>5.5555555555555552E-2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18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14</v>
      </c>
      <c r="D83" s="58">
        <f t="shared" ref="D83:D89" si="19">C83/C$89</f>
        <v>0.5</v>
      </c>
      <c r="E83" s="64"/>
      <c r="F83" s="55" t="s">
        <v>186</v>
      </c>
      <c r="G83" s="57">
        <f>COUNTIF(R4:R31,1)</f>
        <v>27</v>
      </c>
      <c r="H83" s="58">
        <f>G83/C$89</f>
        <v>0.9642857142857143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8</v>
      </c>
      <c r="T83" s="58">
        <f t="shared" ref="T83:T95" si="22">S83/S$95</f>
        <v>0.2857142857142857</v>
      </c>
      <c r="U83" s="61"/>
      <c r="V83" s="47" t="s">
        <v>181</v>
      </c>
      <c r="W83" s="57">
        <f>COUNTIF(X4:X31,1)</f>
        <v>4</v>
      </c>
      <c r="X83" s="58">
        <f t="shared" ref="X83:X89" si="23">W83/W$89</f>
        <v>0.33333333333333331</v>
      </c>
      <c r="Y83" s="61"/>
      <c r="Z83" s="55" t="s">
        <v>186</v>
      </c>
      <c r="AA83" s="57">
        <f>COUNTIF(Y4:Y31,1)</f>
        <v>9</v>
      </c>
      <c r="AB83" s="58">
        <f>AA83/W$89</f>
        <v>0.75</v>
      </c>
      <c r="AC83" s="61"/>
      <c r="AD83" s="61"/>
      <c r="AE83" s="55" t="s">
        <v>339</v>
      </c>
      <c r="AF83" s="57">
        <f>COUNTIFS(X4:X31,1,Y4:Y31,1)</f>
        <v>3</v>
      </c>
      <c r="AG83" s="58">
        <f t="shared" ref="AG83:AG101" si="24">AF83/AF$101</f>
        <v>0.25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8.3333333333333329E-2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0.25</v>
      </c>
      <c r="AP83" s="61"/>
      <c r="AQ83" s="61"/>
      <c r="AR83" s="55" t="s">
        <v>181</v>
      </c>
      <c r="AS83" s="57">
        <f>COUNTIF(AE4:AE31,1)</f>
        <v>3</v>
      </c>
      <c r="AT83" s="58">
        <f t="shared" ref="AT83:AT89" si="27">AS83/AS$89</f>
        <v>0.5</v>
      </c>
      <c r="AU83" s="61"/>
      <c r="AV83" s="47" t="s">
        <v>186</v>
      </c>
      <c r="AW83" s="57">
        <f>COUNTIF(AF4:AF31,1)</f>
        <v>6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3</v>
      </c>
      <c r="BC83" s="58">
        <f t="shared" ref="BC83:BC101" si="28">BB83/BB$101</f>
        <v>0.5</v>
      </c>
      <c r="BD83" s="61"/>
      <c r="BE83" s="55" t="s">
        <v>357</v>
      </c>
      <c r="BF83" s="57">
        <f>COUNTIFS(AE4:AE31,1,AI4:AI31,1)</f>
        <v>2</v>
      </c>
      <c r="BG83" s="58">
        <f t="shared" ref="BG83:BG95" si="29">BF83/BF$95</f>
        <v>0.33333333333333331</v>
      </c>
      <c r="BH83" s="61"/>
      <c r="BI83" s="55" t="s">
        <v>411</v>
      </c>
      <c r="BJ83" s="57">
        <f>COUNTIFS(AE4:AE31,1,AH4:AH31,1)</f>
        <v>3</v>
      </c>
      <c r="BK83" s="58">
        <f t="shared" ref="BK83:BK95" si="30">BJ83/BJ$95</f>
        <v>0.5</v>
      </c>
      <c r="BL83" s="61"/>
      <c r="BM83" s="61"/>
      <c r="BN83" s="47" t="s">
        <v>181</v>
      </c>
      <c r="BO83" s="57">
        <f>COUNTIF(AL4:AL31,1)</f>
        <v>1</v>
      </c>
      <c r="BP83" s="58">
        <f t="shared" ref="BP83:BP89" si="31">BO83/BO$89</f>
        <v>1</v>
      </c>
      <c r="BQ83" s="61"/>
      <c r="BR83" s="47" t="s">
        <v>186</v>
      </c>
      <c r="BS83" s="57">
        <f>COUNTIF(AM4:AM31,1)</f>
        <v>1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1</v>
      </c>
      <c r="BY83" s="58">
        <f t="shared" ref="BY83:BY101" si="32">BX83/BX$101</f>
        <v>1</v>
      </c>
      <c r="BZ83" s="61"/>
      <c r="CA83" s="55" t="s">
        <v>357</v>
      </c>
      <c r="CB83" s="57">
        <f>COUNTIFS(AL4:AL31,1,AP4:AP31,1)</f>
        <v>1</v>
      </c>
      <c r="CC83" s="58">
        <f t="shared" ref="CC83:CC95" si="33">CB83/CB$95</f>
        <v>1</v>
      </c>
      <c r="CD83" s="61"/>
      <c r="CE83" s="55" t="s">
        <v>411</v>
      </c>
      <c r="CF83" s="57">
        <f>COUNTIFS(AL4:AL31,1,AO4:AO31,1)</f>
        <v>1</v>
      </c>
      <c r="CG83" s="58">
        <f t="shared" ref="CG83:CG95" si="34">CF83/CF$95</f>
        <v>1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7</v>
      </c>
      <c r="D84" s="58">
        <f t="shared" si="19"/>
        <v>0.25</v>
      </c>
      <c r="E84" s="64"/>
      <c r="F84" s="46" t="s">
        <v>187</v>
      </c>
      <c r="G84" s="57">
        <f>COUNTIF(R4:R31,2)</f>
        <v>1</v>
      </c>
      <c r="H84" s="58">
        <f>G84/C$89</f>
        <v>3.5714285714285712E-2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12</v>
      </c>
      <c r="P84" s="58">
        <f t="shared" si="21"/>
        <v>0.42857142857142855</v>
      </c>
      <c r="Q84" s="61"/>
      <c r="R84" s="55" t="s">
        <v>412</v>
      </c>
      <c r="S84" s="57">
        <f>COUNTIFS(Q4:Q31,1,T4:T31,"&gt;1")</f>
        <v>6</v>
      </c>
      <c r="T84" s="58">
        <f t="shared" si="22"/>
        <v>0.21428571428571427</v>
      </c>
      <c r="U84" s="61"/>
      <c r="V84" s="46" t="s">
        <v>182</v>
      </c>
      <c r="W84" s="57">
        <f>COUNTIF(X4:X31,2)</f>
        <v>4</v>
      </c>
      <c r="X84" s="58">
        <f t="shared" si="23"/>
        <v>0.33333333333333331</v>
      </c>
      <c r="Y84" s="61"/>
      <c r="Z84" s="46" t="s">
        <v>187</v>
      </c>
      <c r="AA84" s="57">
        <f>COUNTIF(Y4:Y31,2)</f>
        <v>3</v>
      </c>
      <c r="AB84" s="58">
        <f>AA84/W$89</f>
        <v>0.25</v>
      </c>
      <c r="AC84" s="61"/>
      <c r="AD84" s="61"/>
      <c r="AE84" s="55" t="s">
        <v>340</v>
      </c>
      <c r="AF84" s="57">
        <f>COUNTIFS(X4:X31,1,Y4:Y31,2)</f>
        <v>1</v>
      </c>
      <c r="AG84" s="58">
        <f t="shared" si="24"/>
        <v>8.3333333333333329E-2</v>
      </c>
      <c r="AH84" s="61"/>
      <c r="AI84" s="55" t="s">
        <v>359</v>
      </c>
      <c r="AJ84" s="57">
        <f>COUNTIFS(X4:X31,1,AB4:AB31,2)</f>
        <v>3</v>
      </c>
      <c r="AK84" s="58">
        <f t="shared" si="25"/>
        <v>0.25</v>
      </c>
      <c r="AL84" s="61"/>
      <c r="AM84" s="55" t="s">
        <v>412</v>
      </c>
      <c r="AN84" s="57">
        <f>COUNTIFS(X4:X31,1,AA4:AA31,"&gt;1")</f>
        <v>1</v>
      </c>
      <c r="AO84" s="58">
        <f t="shared" si="26"/>
        <v>8.3333333333333329E-2</v>
      </c>
      <c r="AP84" s="61"/>
      <c r="AQ84" s="61"/>
      <c r="AR84" s="46" t="s">
        <v>182</v>
      </c>
      <c r="AS84" s="57">
        <f>COUNTIF(AE4:AE31,2)</f>
        <v>3</v>
      </c>
      <c r="AT84" s="58">
        <f t="shared" si="27"/>
        <v>0.5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0.16666666666666666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>
        <f t="shared" si="31"/>
        <v>0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1</v>
      </c>
      <c r="D85" s="58">
        <f t="shared" si="19"/>
        <v>3.5714285714285712E-2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4</v>
      </c>
      <c r="T85" s="58">
        <f t="shared" si="22"/>
        <v>0.14285714285714285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8.3333333333333329E-2</v>
      </c>
      <c r="AL85" s="61"/>
      <c r="AM85" s="50" t="s">
        <v>413</v>
      </c>
      <c r="AN85" s="57">
        <f>COUNTIFS(X4:X31,2,AA4:AA31,1)</f>
        <v>4</v>
      </c>
      <c r="AO85" s="58">
        <f t="shared" si="26"/>
        <v>0.33333333333333331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3</v>
      </c>
      <c r="BK85" s="58">
        <f t="shared" si="30"/>
        <v>0.5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0</v>
      </c>
      <c r="CG85" s="58">
        <f t="shared" si="34"/>
        <v>0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5</v>
      </c>
      <c r="D86" s="58">
        <f t="shared" si="19"/>
        <v>0.17857142857142858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7</v>
      </c>
      <c r="L86" s="58">
        <f t="shared" si="20"/>
        <v>0.25</v>
      </c>
      <c r="M86" s="61"/>
      <c r="N86" s="50" t="s">
        <v>358</v>
      </c>
      <c r="O86" s="57">
        <f>COUNTIFS(Q4:Q31,2,U4:U31,2)</f>
        <v>7</v>
      </c>
      <c r="P86" s="58">
        <f t="shared" si="21"/>
        <v>0.25</v>
      </c>
      <c r="Q86" s="61"/>
      <c r="R86" s="50" t="s">
        <v>414</v>
      </c>
      <c r="S86" s="57">
        <f>COUNTIFS(Q4:Q31,2,T4:T31,"&gt;1")</f>
        <v>3</v>
      </c>
      <c r="T86" s="58">
        <f t="shared" si="22"/>
        <v>0.10714285714285714</v>
      </c>
      <c r="U86" s="61"/>
      <c r="V86" s="46" t="s">
        <v>184</v>
      </c>
      <c r="W86" s="57">
        <f>COUNTIF(X4:X31,4)</f>
        <v>4</v>
      </c>
      <c r="X86" s="58">
        <f t="shared" si="23"/>
        <v>0.33333333333333331</v>
      </c>
      <c r="Y86" s="61"/>
      <c r="Z86" s="77"/>
      <c r="AA86" s="54">
        <f>SUM(AA83:AA85)</f>
        <v>12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4</v>
      </c>
      <c r="AG86" s="58">
        <f t="shared" si="24"/>
        <v>0.33333333333333331</v>
      </c>
      <c r="AH86" s="61"/>
      <c r="AI86" s="50" t="s">
        <v>358</v>
      </c>
      <c r="AJ86" s="57">
        <f>COUNTIFS(X4:X31,2,AB4:AB31,2)</f>
        <v>3</v>
      </c>
      <c r="AK86" s="58">
        <f t="shared" si="25"/>
        <v>0.25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6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3</v>
      </c>
      <c r="BC86" s="58">
        <f t="shared" si="28"/>
        <v>0.5</v>
      </c>
      <c r="BD86" s="61"/>
      <c r="BE86" s="50" t="s">
        <v>358</v>
      </c>
      <c r="BF86" s="57">
        <f>COUNTIFS(AE4:AE31,2,AI4:AI31,2)</f>
        <v>3</v>
      </c>
      <c r="BG86" s="58">
        <f t="shared" si="29"/>
        <v>0.5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1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0</v>
      </c>
      <c r="BY86" s="58">
        <f t="shared" si="32"/>
        <v>0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3.5714285714285712E-2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3.5714285714285712E-2</v>
      </c>
      <c r="Q88" s="61"/>
      <c r="R88" s="50" t="s">
        <v>416</v>
      </c>
      <c r="S88" s="57">
        <f>COUNTIFS(Q4:Q31,3,T4:T31,"&gt;1")</f>
        <v>1</v>
      </c>
      <c r="T88" s="58">
        <f t="shared" si="22"/>
        <v>3.5714285714285712E-2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1</v>
      </c>
      <c r="L89" s="58">
        <f t="shared" si="20"/>
        <v>3.5714285714285712E-2</v>
      </c>
      <c r="M89" s="61"/>
      <c r="N89" s="50" t="s">
        <v>363</v>
      </c>
      <c r="O89" s="57">
        <f>COUNTIFS(Q4:Q31,4,U4:U31,1)</f>
        <v>3</v>
      </c>
      <c r="P89" s="58">
        <f t="shared" si="21"/>
        <v>0.10714285714285714</v>
      </c>
      <c r="Q89" s="61"/>
      <c r="R89" s="50" t="s">
        <v>417</v>
      </c>
      <c r="S89" s="57">
        <f>COUNTIFS(Q4:Q31,4,T4:T31,1)</f>
        <v>3</v>
      </c>
      <c r="T89" s="58">
        <f t="shared" si="22"/>
        <v>0.10714285714285714</v>
      </c>
      <c r="U89" s="61"/>
      <c r="V89" s="77"/>
      <c r="W89" s="54">
        <f>SUM(W83:W88)</f>
        <v>12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4</v>
      </c>
      <c r="AK89" s="58">
        <f t="shared" si="25"/>
        <v>0.33333333333333331</v>
      </c>
      <c r="AL89" s="61"/>
      <c r="AM89" s="50" t="s">
        <v>417</v>
      </c>
      <c r="AN89" s="57">
        <f>COUNTIFS(X4:X31,4,AA4:AA31,1)</f>
        <v>2</v>
      </c>
      <c r="AO89" s="58">
        <f t="shared" si="26"/>
        <v>0.16666666666666666</v>
      </c>
      <c r="AP89" s="61"/>
      <c r="AQ89" s="61"/>
      <c r="AR89" s="77" t="s">
        <v>142</v>
      </c>
      <c r="AS89" s="54">
        <f>SUM(AS83:AS88)</f>
        <v>6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1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7.1428571428571425E-2</v>
      </c>
      <c r="Q90" s="61"/>
      <c r="R90" s="50" t="s">
        <v>418</v>
      </c>
      <c r="S90" s="57">
        <f>COUNTIFS(Q4:Q31,4,T4:T31,"&gt;1")</f>
        <v>2</v>
      </c>
      <c r="T90" s="58">
        <f t="shared" si="22"/>
        <v>7.1428571428571425E-2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2</v>
      </c>
      <c r="AO90" s="58">
        <f t="shared" si="26"/>
        <v>0.16666666666666666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3.5714285714285712E-2</v>
      </c>
      <c r="Q91" s="61"/>
      <c r="R91" s="50" t="s">
        <v>419</v>
      </c>
      <c r="S91" s="57">
        <f>COUNTIFS(Q4:Q31,5,T4:T31,1)</f>
        <v>1</v>
      </c>
      <c r="T91" s="58">
        <f t="shared" si="22"/>
        <v>3.5714285714285712E-2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16</v>
      </c>
      <c r="H92" s="58">
        <f>G92/C$89</f>
        <v>0.5714285714285714</v>
      </c>
      <c r="I92" s="61"/>
      <c r="J92" s="50" t="s">
        <v>345</v>
      </c>
      <c r="K92" s="57">
        <f>COUNTIFS(Q4:Q31,4,R4:R31,1)</f>
        <v>5</v>
      </c>
      <c r="L92" s="58">
        <f t="shared" si="20"/>
        <v>0.17857142857142858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0.16666666666666666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9</v>
      </c>
      <c r="H93" s="58">
        <f>G93/C$89</f>
        <v>0.32142857142857145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0.5</v>
      </c>
      <c r="Y93" s="61"/>
      <c r="Z93" s="47" t="s">
        <v>191</v>
      </c>
      <c r="AA93" s="57">
        <f>COUNTIF(AA4:AA31,1)</f>
        <v>9</v>
      </c>
      <c r="AB93" s="58">
        <f>AA93/W$89</f>
        <v>0.75</v>
      </c>
      <c r="AC93" s="61"/>
      <c r="AD93" s="61"/>
      <c r="AE93" s="50" t="s">
        <v>347</v>
      </c>
      <c r="AF93" s="57">
        <f>COUNTIFS(X4:X31,4,Y4:Y31,2)</f>
        <v>2</v>
      </c>
      <c r="AG93" s="58">
        <f t="shared" si="24"/>
        <v>0.16666666666666666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0.33333333333333331</v>
      </c>
      <c r="AU93" s="61"/>
      <c r="AV93" s="47" t="s">
        <v>191</v>
      </c>
      <c r="AW93" s="57">
        <f>COUNTIF(AH4:AH31,1)</f>
        <v>6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1</v>
      </c>
      <c r="BQ93" s="64"/>
      <c r="BR93" s="55" t="s">
        <v>191</v>
      </c>
      <c r="BS93" s="57">
        <f>COUNTIF(AO4:AO31,1)</f>
        <v>1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1</v>
      </c>
      <c r="H94" s="58">
        <f>G94/C$89</f>
        <v>3.5714285714285712E-2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0.5</v>
      </c>
      <c r="Y94" s="61"/>
      <c r="Z94" s="46" t="s">
        <v>192</v>
      </c>
      <c r="AA94" s="57">
        <f>COUNTIF(AA4:AA31,2)</f>
        <v>3</v>
      </c>
      <c r="AB94" s="58">
        <f>AA94/W$89</f>
        <v>0.25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4</v>
      </c>
      <c r="AT94" s="58">
        <f>AS94/AS$89</f>
        <v>0.66666666666666663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>
        <f>BO94/BO$89</f>
        <v>0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2</v>
      </c>
      <c r="H95" s="58">
        <f>G95/C$89</f>
        <v>7.1428571428571425E-2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12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12</v>
      </c>
      <c r="AK95" s="58">
        <f t="shared" si="25"/>
        <v>1</v>
      </c>
      <c r="AL95" s="61"/>
      <c r="AM95" s="37"/>
      <c r="AN95" s="45">
        <f>SUM(AN83:AN94)</f>
        <v>12</v>
      </c>
      <c r="AO95" s="58">
        <f t="shared" si="26"/>
        <v>1</v>
      </c>
      <c r="AP95" s="61"/>
      <c r="AQ95" s="61"/>
      <c r="AR95" s="77"/>
      <c r="AS95" s="54">
        <f>SUM(AS93:AS94)</f>
        <v>6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6</v>
      </c>
      <c r="BG95" s="58">
        <f t="shared" si="29"/>
        <v>1</v>
      </c>
      <c r="BH95" s="61"/>
      <c r="BI95" s="37"/>
      <c r="BJ95" s="45">
        <f>SUM(BJ83:BJ94)</f>
        <v>6</v>
      </c>
      <c r="BK95" s="58">
        <f t="shared" si="30"/>
        <v>1</v>
      </c>
      <c r="BL95" s="61"/>
      <c r="BM95" s="61"/>
      <c r="BN95" s="77"/>
      <c r="BO95" s="54">
        <f>SUM(BO93:BO94)</f>
        <v>1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1</v>
      </c>
      <c r="CC95" s="58">
        <f t="shared" si="33"/>
        <v>1</v>
      </c>
      <c r="CD95" s="61"/>
      <c r="CE95" s="37"/>
      <c r="CF95" s="45">
        <f>SUM(CF83:CF94)</f>
        <v>1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3.5714285714285712E-2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12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6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1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6</v>
      </c>
      <c r="X99" s="58">
        <f>W99/W$89</f>
        <v>0.5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2</v>
      </c>
      <c r="AT99" s="58">
        <f>AS99/AS$89</f>
        <v>0.33333333333333331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1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6</v>
      </c>
      <c r="X100" s="58">
        <f>W100/W$89</f>
        <v>0.5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0.66666666666666663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>
        <f>BO100/BO$89</f>
        <v>0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12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12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6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6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1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1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0.21428571428571427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22</v>
      </c>
      <c r="D103" s="58">
        <f>C103/C$89</f>
        <v>0.7857142857142857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0:H80"/>
    <mergeCell ref="J80:T80"/>
    <mergeCell ref="V80:AB80"/>
    <mergeCell ref="AE80:AO80"/>
    <mergeCell ref="AR80:AX80"/>
    <mergeCell ref="B50:D50"/>
    <mergeCell ref="F50:H50"/>
    <mergeCell ref="J50:L50"/>
    <mergeCell ref="N50:P50"/>
    <mergeCell ref="R50:T50"/>
    <mergeCell ref="AV82:AX82"/>
    <mergeCell ref="V82:X82"/>
    <mergeCell ref="BA80:BK80"/>
    <mergeCell ref="AE50:AG50"/>
    <mergeCell ref="AI50:AK50"/>
    <mergeCell ref="AM50:AO50"/>
    <mergeCell ref="AQ50:AS50"/>
    <mergeCell ref="AU50:AW50"/>
    <mergeCell ref="AY50:BA50"/>
    <mergeCell ref="W50:Y50"/>
    <mergeCell ref="AA50:AC50"/>
    <mergeCell ref="BC50:BE50"/>
    <mergeCell ref="BG50:BI50"/>
    <mergeCell ref="BA82:BC82"/>
    <mergeCell ref="BE82:BG82"/>
    <mergeCell ref="BI82:BK82"/>
    <mergeCell ref="BN80:BT80"/>
    <mergeCell ref="BW80:CG80"/>
    <mergeCell ref="CJ80:CP80"/>
    <mergeCell ref="CS80:DC80"/>
    <mergeCell ref="CW82:CY82"/>
    <mergeCell ref="BW82:BY82"/>
    <mergeCell ref="CJ82:CL82"/>
    <mergeCell ref="BN82:BP82"/>
    <mergeCell ref="BR82:BT82"/>
    <mergeCell ref="CN82:CP82"/>
    <mergeCell ref="CS82:CU82"/>
    <mergeCell ref="B48:BI48"/>
    <mergeCell ref="BN98:BP98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A107:AW108"/>
    <mergeCell ref="AD2:AI2"/>
    <mergeCell ref="AK2:AP2"/>
    <mergeCell ref="B95:D95"/>
    <mergeCell ref="V98:X98"/>
    <mergeCell ref="AR98:AT98"/>
    <mergeCell ref="Z82:AB82"/>
    <mergeCell ref="AE82:AG82"/>
    <mergeCell ref="AI82:AK82"/>
    <mergeCell ref="AM82:AO82"/>
    <mergeCell ref="AR82:AT82"/>
    <mergeCell ref="F82:H82"/>
    <mergeCell ref="J82:L82"/>
    <mergeCell ref="N82:P82"/>
    <mergeCell ref="R82:T82"/>
    <mergeCell ref="B82:D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84"/>
  <sheetViews>
    <sheetView topLeftCell="CI1" zoomScale="25" zoomScaleNormal="25" workbookViewId="0">
      <pane ySplit="3" topLeftCell="A90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787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2.25" customHeight="1" thickBot="1" x14ac:dyDescent="0.25">
      <c r="A4" s="111" t="s">
        <v>1074</v>
      </c>
      <c r="B4" s="113" t="s">
        <v>40</v>
      </c>
      <c r="C4" s="110" t="s">
        <v>1102</v>
      </c>
      <c r="D4" s="116">
        <v>10</v>
      </c>
      <c r="E4" s="114">
        <v>37774</v>
      </c>
      <c r="F4" s="117">
        <v>2</v>
      </c>
      <c r="G4" s="116">
        <v>5</v>
      </c>
      <c r="H4" s="115">
        <v>1</v>
      </c>
      <c r="I4" s="117">
        <v>1</v>
      </c>
      <c r="J4" s="116">
        <v>3</v>
      </c>
      <c r="K4" s="116">
        <v>5</v>
      </c>
      <c r="L4" s="116">
        <v>4</v>
      </c>
      <c r="M4" s="116">
        <v>3</v>
      </c>
      <c r="N4" s="116">
        <v>2</v>
      </c>
      <c r="O4" s="115">
        <v>2</v>
      </c>
      <c r="P4" s="132" t="s">
        <v>1103</v>
      </c>
      <c r="Q4" s="116">
        <v>3</v>
      </c>
      <c r="R4" s="116">
        <v>1</v>
      </c>
      <c r="S4" s="116">
        <v>1</v>
      </c>
      <c r="T4" s="116">
        <v>1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2.25" customHeight="1" thickBot="1" x14ac:dyDescent="0.25">
      <c r="A5" s="111" t="s">
        <v>1075</v>
      </c>
      <c r="B5" s="113" t="s">
        <v>27</v>
      </c>
      <c r="C5" s="110" t="s">
        <v>1104</v>
      </c>
      <c r="D5" s="104">
        <v>12</v>
      </c>
      <c r="E5" s="114">
        <v>37774</v>
      </c>
      <c r="F5" s="113">
        <v>1</v>
      </c>
      <c r="G5" s="104">
        <v>3</v>
      </c>
      <c r="H5" s="112">
        <v>1</v>
      </c>
      <c r="I5" s="113">
        <v>1</v>
      </c>
      <c r="J5" s="104">
        <v>1</v>
      </c>
      <c r="K5" s="104">
        <v>5</v>
      </c>
      <c r="L5" s="104">
        <v>1</v>
      </c>
      <c r="M5" s="104">
        <v>2</v>
      </c>
      <c r="N5" s="104">
        <v>1</v>
      </c>
      <c r="O5" s="112">
        <v>1</v>
      </c>
      <c r="P5" s="132" t="s">
        <v>1105</v>
      </c>
      <c r="Q5" s="104">
        <v>1</v>
      </c>
      <c r="R5" s="104">
        <v>1</v>
      </c>
      <c r="S5" s="104">
        <v>1</v>
      </c>
      <c r="T5" s="104">
        <v>3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2.25" customHeight="1" thickBot="1" x14ac:dyDescent="0.25">
      <c r="A6" s="111" t="s">
        <v>1076</v>
      </c>
      <c r="B6" s="113" t="s">
        <v>40</v>
      </c>
      <c r="C6" s="110" t="s">
        <v>1106</v>
      </c>
      <c r="D6" s="104">
        <v>10</v>
      </c>
      <c r="E6" s="109">
        <v>37782</v>
      </c>
      <c r="F6" s="113">
        <v>2</v>
      </c>
      <c r="G6" s="104">
        <v>3</v>
      </c>
      <c r="H6" s="112">
        <v>1</v>
      </c>
      <c r="I6" s="113">
        <v>2</v>
      </c>
      <c r="J6" s="104">
        <v>2</v>
      </c>
      <c r="K6" s="104">
        <v>2</v>
      </c>
      <c r="L6" s="104">
        <v>2</v>
      </c>
      <c r="M6" s="104">
        <v>1</v>
      </c>
      <c r="N6" s="104">
        <v>2</v>
      </c>
      <c r="O6" s="112">
        <v>1</v>
      </c>
      <c r="P6" s="132" t="s">
        <v>1107</v>
      </c>
      <c r="Q6" s="104">
        <v>5</v>
      </c>
      <c r="R6" s="104">
        <v>2</v>
      </c>
      <c r="S6" s="104">
        <v>1</v>
      </c>
      <c r="T6" s="104">
        <v>1</v>
      </c>
      <c r="U6" s="112">
        <v>1</v>
      </c>
      <c r="V6" s="104"/>
      <c r="W6" s="108" t="s">
        <v>1108</v>
      </c>
      <c r="X6" s="104">
        <v>1</v>
      </c>
      <c r="Y6" s="104">
        <v>1</v>
      </c>
      <c r="Z6" s="104">
        <v>2</v>
      </c>
      <c r="AA6" s="104">
        <v>1</v>
      </c>
      <c r="AB6" s="112">
        <v>1</v>
      </c>
      <c r="AC6" s="103"/>
      <c r="AD6" s="108"/>
      <c r="AE6" s="104"/>
      <c r="AF6" s="104"/>
      <c r="AG6" s="104"/>
      <c r="AH6" s="104"/>
      <c r="AI6" s="112"/>
      <c r="AJ6" s="103"/>
      <c r="AK6" s="108"/>
      <c r="AL6" s="104"/>
      <c r="AM6" s="104"/>
      <c r="AN6" s="104"/>
      <c r="AO6" s="104"/>
      <c r="AP6" s="112"/>
    </row>
    <row r="7" spans="1:42" ht="32.25" customHeight="1" thickBot="1" x14ac:dyDescent="0.25">
      <c r="A7" s="111" t="s">
        <v>1077</v>
      </c>
      <c r="B7" s="113" t="s">
        <v>91</v>
      </c>
      <c r="C7" s="110" t="s">
        <v>1109</v>
      </c>
      <c r="D7" s="104">
        <v>11</v>
      </c>
      <c r="E7" s="109">
        <v>37782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2</v>
      </c>
      <c r="L7" s="104">
        <v>4</v>
      </c>
      <c r="M7" s="104">
        <v>3</v>
      </c>
      <c r="N7" s="104">
        <v>2</v>
      </c>
      <c r="O7" s="112">
        <v>1</v>
      </c>
      <c r="P7" s="108" t="s">
        <v>1110</v>
      </c>
      <c r="Q7" s="104">
        <v>1</v>
      </c>
      <c r="R7" s="104">
        <v>2</v>
      </c>
      <c r="S7" s="104">
        <v>1</v>
      </c>
      <c r="T7" s="104">
        <v>3</v>
      </c>
      <c r="U7" s="112">
        <v>1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2.25" customHeight="1" thickBot="1" x14ac:dyDescent="0.25">
      <c r="A8" s="111" t="s">
        <v>1078</v>
      </c>
      <c r="B8" s="113" t="s">
        <v>50</v>
      </c>
      <c r="C8" s="110" t="s">
        <v>1111</v>
      </c>
      <c r="D8" s="104">
        <v>16</v>
      </c>
      <c r="E8" s="109">
        <v>37790</v>
      </c>
      <c r="F8" s="113">
        <v>1</v>
      </c>
      <c r="G8" s="104">
        <v>3</v>
      </c>
      <c r="H8" s="112">
        <v>1</v>
      </c>
      <c r="I8" s="113">
        <v>1</v>
      </c>
      <c r="J8" s="104">
        <v>3</v>
      </c>
      <c r="K8" s="104">
        <v>2</v>
      </c>
      <c r="L8" s="104">
        <v>4</v>
      </c>
      <c r="M8" s="104">
        <v>3</v>
      </c>
      <c r="N8" s="104">
        <v>2</v>
      </c>
      <c r="O8" s="112">
        <v>2</v>
      </c>
      <c r="P8" s="108" t="s">
        <v>1112</v>
      </c>
      <c r="Q8" s="104">
        <v>4</v>
      </c>
      <c r="R8" s="104">
        <v>1</v>
      </c>
      <c r="S8" s="104">
        <v>1</v>
      </c>
      <c r="T8" s="104">
        <v>3</v>
      </c>
      <c r="U8" s="112">
        <v>1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2.25" customHeight="1" thickBot="1" x14ac:dyDescent="0.25">
      <c r="A9" s="111" t="s">
        <v>1079</v>
      </c>
      <c r="B9" s="113" t="s">
        <v>31</v>
      </c>
      <c r="C9" s="110" t="s">
        <v>1113</v>
      </c>
      <c r="D9" s="104">
        <v>16</v>
      </c>
      <c r="E9" s="109">
        <v>37790</v>
      </c>
      <c r="F9" s="113">
        <v>2</v>
      </c>
      <c r="G9" s="104">
        <v>5</v>
      </c>
      <c r="H9" s="112">
        <v>1</v>
      </c>
      <c r="I9" s="113">
        <v>1</v>
      </c>
      <c r="J9" s="104">
        <v>3</v>
      </c>
      <c r="K9" s="104">
        <v>7</v>
      </c>
      <c r="L9" s="104">
        <v>3</v>
      </c>
      <c r="M9" s="104">
        <v>2</v>
      </c>
      <c r="N9" s="104">
        <v>2</v>
      </c>
      <c r="O9" s="112">
        <v>2</v>
      </c>
      <c r="P9" s="108" t="s">
        <v>1114</v>
      </c>
      <c r="Q9" s="104">
        <v>2</v>
      </c>
      <c r="R9" s="104">
        <v>1</v>
      </c>
      <c r="S9" s="104">
        <v>1</v>
      </c>
      <c r="T9" s="104">
        <v>3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2.25" customHeight="1" thickBot="1" x14ac:dyDescent="0.25">
      <c r="A10" s="111" t="s">
        <v>1080</v>
      </c>
      <c r="B10" s="113" t="s">
        <v>50</v>
      </c>
      <c r="C10" s="110" t="s">
        <v>1115</v>
      </c>
      <c r="D10" s="104">
        <v>7</v>
      </c>
      <c r="E10" s="109">
        <v>37798</v>
      </c>
      <c r="F10" s="113">
        <v>2</v>
      </c>
      <c r="G10" s="104">
        <v>5</v>
      </c>
      <c r="H10" s="112">
        <v>1</v>
      </c>
      <c r="I10" s="113">
        <v>1</v>
      </c>
      <c r="J10" s="104">
        <v>1</v>
      </c>
      <c r="K10" s="104">
        <v>10</v>
      </c>
      <c r="L10" s="104">
        <v>1</v>
      </c>
      <c r="M10" s="104">
        <v>3</v>
      </c>
      <c r="N10" s="104">
        <v>2</v>
      </c>
      <c r="O10" s="112">
        <v>1</v>
      </c>
      <c r="P10" s="108" t="s">
        <v>1116</v>
      </c>
      <c r="Q10" s="104">
        <v>1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2.25" customHeight="1" thickBot="1" x14ac:dyDescent="0.25">
      <c r="A11" s="111" t="s">
        <v>1081</v>
      </c>
      <c r="B11" s="113" t="s">
        <v>36</v>
      </c>
      <c r="C11" s="110" t="s">
        <v>1117</v>
      </c>
      <c r="D11" s="104">
        <v>8</v>
      </c>
      <c r="E11" s="109">
        <v>37798</v>
      </c>
      <c r="F11" s="113">
        <v>2</v>
      </c>
      <c r="G11" s="104">
        <v>3</v>
      </c>
      <c r="H11" s="112">
        <v>1</v>
      </c>
      <c r="I11" s="113">
        <v>1</v>
      </c>
      <c r="J11" s="104">
        <v>1</v>
      </c>
      <c r="K11" s="104">
        <v>1</v>
      </c>
      <c r="L11" s="104">
        <v>4</v>
      </c>
      <c r="M11" s="104">
        <v>3</v>
      </c>
      <c r="N11" s="104">
        <v>2</v>
      </c>
      <c r="O11" s="112">
        <v>1</v>
      </c>
      <c r="P11" s="108" t="s">
        <v>136</v>
      </c>
      <c r="Q11" s="104">
        <v>1</v>
      </c>
      <c r="R11" s="104">
        <v>1</v>
      </c>
      <c r="S11" s="104">
        <v>1</v>
      </c>
      <c r="T11" s="104">
        <v>4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2.25" customHeight="1" thickBot="1" x14ac:dyDescent="0.25">
      <c r="A12" s="111" t="s">
        <v>1082</v>
      </c>
      <c r="B12" s="113" t="s">
        <v>40</v>
      </c>
      <c r="C12" s="110" t="s">
        <v>1118</v>
      </c>
      <c r="D12" s="104">
        <v>3</v>
      </c>
      <c r="E12" s="109">
        <v>37806</v>
      </c>
      <c r="F12" s="113">
        <v>1</v>
      </c>
      <c r="G12" s="104">
        <v>3</v>
      </c>
      <c r="H12" s="112">
        <v>4</v>
      </c>
      <c r="I12" s="113">
        <v>4</v>
      </c>
      <c r="J12" s="104">
        <v>1</v>
      </c>
      <c r="K12" s="104">
        <v>3</v>
      </c>
      <c r="L12" s="104">
        <v>3</v>
      </c>
      <c r="M12" s="104">
        <v>1</v>
      </c>
      <c r="N12" s="104">
        <v>2</v>
      </c>
      <c r="O12" s="112">
        <v>2</v>
      </c>
      <c r="P12" s="108" t="s">
        <v>943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08" t="s">
        <v>1119</v>
      </c>
      <c r="X12" s="104">
        <v>3</v>
      </c>
      <c r="Y12" s="104">
        <v>1</v>
      </c>
      <c r="Z12" s="104">
        <v>2</v>
      </c>
      <c r="AA12" s="104">
        <v>1</v>
      </c>
      <c r="AB12" s="112">
        <v>1</v>
      </c>
      <c r="AC12" s="103"/>
      <c r="AD12" s="108" t="s">
        <v>1120</v>
      </c>
      <c r="AE12" s="104">
        <v>2</v>
      </c>
      <c r="AF12" s="104">
        <v>2</v>
      </c>
      <c r="AG12" s="104">
        <v>2</v>
      </c>
      <c r="AH12" s="104">
        <v>1</v>
      </c>
      <c r="AI12" s="112">
        <v>1</v>
      </c>
      <c r="AJ12" s="103"/>
      <c r="AK12" s="108" t="s">
        <v>1121</v>
      </c>
      <c r="AL12" s="104">
        <v>2</v>
      </c>
      <c r="AM12" s="104">
        <v>1</v>
      </c>
      <c r="AN12" s="104">
        <v>2</v>
      </c>
      <c r="AO12" s="104">
        <v>1</v>
      </c>
      <c r="AP12" s="112">
        <v>1</v>
      </c>
    </row>
    <row r="13" spans="1:42" ht="32.25" customHeight="1" thickBot="1" x14ac:dyDescent="0.25">
      <c r="A13" s="111" t="s">
        <v>1083</v>
      </c>
      <c r="B13" s="113" t="s">
        <v>40</v>
      </c>
      <c r="C13" s="110" t="s">
        <v>1122</v>
      </c>
      <c r="D13" s="104">
        <v>17</v>
      </c>
      <c r="E13" s="109">
        <v>37806</v>
      </c>
      <c r="F13" s="113">
        <v>2</v>
      </c>
      <c r="G13" s="104">
        <v>5</v>
      </c>
      <c r="H13" s="112">
        <v>1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2</v>
      </c>
      <c r="O13" s="112">
        <v>1</v>
      </c>
      <c r="P13" s="108" t="s">
        <v>128</v>
      </c>
      <c r="Q13" s="104">
        <v>1</v>
      </c>
      <c r="R13" s="104">
        <v>1</v>
      </c>
      <c r="S13" s="104">
        <v>1</v>
      </c>
      <c r="T13" s="104">
        <v>2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2.25" customHeight="1" thickBot="1" x14ac:dyDescent="0.25">
      <c r="A14" s="111" t="s">
        <v>1084</v>
      </c>
      <c r="B14" s="113" t="s">
        <v>50</v>
      </c>
      <c r="C14" s="110" t="s">
        <v>1123</v>
      </c>
      <c r="D14" s="104">
        <v>9</v>
      </c>
      <c r="E14" s="109">
        <v>37814</v>
      </c>
      <c r="F14" s="113">
        <v>1</v>
      </c>
      <c r="G14" s="104">
        <v>3</v>
      </c>
      <c r="H14" s="112">
        <v>1</v>
      </c>
      <c r="I14" s="113">
        <v>4</v>
      </c>
      <c r="J14" s="104">
        <v>1</v>
      </c>
      <c r="K14" s="104">
        <v>4</v>
      </c>
      <c r="L14" s="104">
        <v>2</v>
      </c>
      <c r="M14" s="104">
        <v>1</v>
      </c>
      <c r="N14" s="104">
        <v>3</v>
      </c>
      <c r="O14" s="112">
        <v>2</v>
      </c>
      <c r="P14" s="108" t="s">
        <v>1124</v>
      </c>
      <c r="Q14" s="104">
        <v>1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08" t="s">
        <v>1125</v>
      </c>
      <c r="X14" s="104">
        <v>2</v>
      </c>
      <c r="Y14" s="104">
        <v>1</v>
      </c>
      <c r="Z14" s="104">
        <v>2</v>
      </c>
      <c r="AA14" s="104">
        <v>1</v>
      </c>
      <c r="AB14" s="112">
        <v>2</v>
      </c>
      <c r="AC14" s="103"/>
      <c r="AD14" s="108" t="s">
        <v>1126</v>
      </c>
      <c r="AE14" s="104">
        <v>2</v>
      </c>
      <c r="AF14" s="104">
        <v>1</v>
      </c>
      <c r="AG14" s="104">
        <v>1</v>
      </c>
      <c r="AH14" s="104">
        <v>1</v>
      </c>
      <c r="AI14" s="112">
        <v>2</v>
      </c>
      <c r="AJ14" s="103"/>
      <c r="AK14" s="113"/>
      <c r="AL14" s="104"/>
      <c r="AM14" s="104"/>
      <c r="AN14" s="104"/>
      <c r="AO14" s="104"/>
      <c r="AP14" s="112"/>
    </row>
    <row r="15" spans="1:42" ht="32.25" customHeight="1" thickBot="1" x14ac:dyDescent="0.25">
      <c r="A15" s="111" t="s">
        <v>1085</v>
      </c>
      <c r="B15" s="113" t="s">
        <v>91</v>
      </c>
      <c r="C15" s="110" t="s">
        <v>1127</v>
      </c>
      <c r="D15" s="104">
        <v>9</v>
      </c>
      <c r="E15" s="109">
        <v>37814</v>
      </c>
      <c r="F15" s="113">
        <v>2</v>
      </c>
      <c r="G15" s="104">
        <v>5</v>
      </c>
      <c r="H15" s="112">
        <v>1</v>
      </c>
      <c r="I15" s="113">
        <v>3</v>
      </c>
      <c r="J15" s="104">
        <v>1</v>
      </c>
      <c r="K15" s="104">
        <v>10</v>
      </c>
      <c r="L15" s="104">
        <v>1</v>
      </c>
      <c r="M15" s="104">
        <v>1</v>
      </c>
      <c r="N15" s="104">
        <v>2</v>
      </c>
      <c r="O15" s="112">
        <v>1</v>
      </c>
      <c r="P15" s="108" t="s">
        <v>1128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08" t="s">
        <v>1129</v>
      </c>
      <c r="X15" s="104">
        <v>1</v>
      </c>
      <c r="Y15" s="104">
        <v>1</v>
      </c>
      <c r="Z15" s="104">
        <v>1</v>
      </c>
      <c r="AA15" s="104">
        <v>1</v>
      </c>
      <c r="AB15" s="112">
        <v>2</v>
      </c>
      <c r="AC15" s="103"/>
      <c r="AD15" s="108" t="s">
        <v>1130</v>
      </c>
      <c r="AE15" s="104">
        <v>2</v>
      </c>
      <c r="AF15" s="104">
        <v>1</v>
      </c>
      <c r="AG15" s="104">
        <v>2</v>
      </c>
      <c r="AH15" s="104">
        <v>2</v>
      </c>
      <c r="AI15" s="112">
        <v>2</v>
      </c>
      <c r="AJ15" s="103"/>
      <c r="AK15" s="113"/>
      <c r="AL15" s="104"/>
      <c r="AM15" s="104"/>
      <c r="AN15" s="104"/>
      <c r="AO15" s="104"/>
      <c r="AP15" s="112"/>
    </row>
    <row r="16" spans="1:42" ht="32.25" customHeight="1" thickBot="1" x14ac:dyDescent="0.25">
      <c r="A16" s="111" t="s">
        <v>1086</v>
      </c>
      <c r="B16" s="113" t="s">
        <v>50</v>
      </c>
      <c r="C16" s="110" t="s">
        <v>1131</v>
      </c>
      <c r="D16" s="104">
        <v>8</v>
      </c>
      <c r="E16" s="109">
        <v>37822</v>
      </c>
      <c r="F16" s="113">
        <v>1</v>
      </c>
      <c r="G16" s="104">
        <v>3</v>
      </c>
      <c r="H16" s="112">
        <v>1</v>
      </c>
      <c r="I16" s="113">
        <v>1</v>
      </c>
      <c r="J16" s="104">
        <v>3</v>
      </c>
      <c r="K16" s="104">
        <v>5</v>
      </c>
      <c r="L16" s="104">
        <v>3</v>
      </c>
      <c r="M16" s="104">
        <v>2</v>
      </c>
      <c r="N16" s="104">
        <v>2</v>
      </c>
      <c r="O16" s="112">
        <v>2</v>
      </c>
      <c r="P16" s="108" t="s">
        <v>1132</v>
      </c>
      <c r="Q16" s="104">
        <v>4</v>
      </c>
      <c r="R16" s="104">
        <v>2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2.25" customHeight="1" thickBot="1" x14ac:dyDescent="0.25">
      <c r="A17" s="111" t="s">
        <v>1087</v>
      </c>
      <c r="B17" s="113" t="s">
        <v>36</v>
      </c>
      <c r="C17" s="110" t="s">
        <v>1133</v>
      </c>
      <c r="D17" s="104">
        <v>18</v>
      </c>
      <c r="E17" s="109">
        <v>37822</v>
      </c>
      <c r="F17" s="113">
        <v>1</v>
      </c>
      <c r="G17" s="104">
        <v>3</v>
      </c>
      <c r="H17" s="112">
        <v>1</v>
      </c>
      <c r="I17" s="113">
        <v>4</v>
      </c>
      <c r="J17" s="104">
        <v>2</v>
      </c>
      <c r="K17" s="104">
        <v>5</v>
      </c>
      <c r="L17" s="104">
        <v>4</v>
      </c>
      <c r="M17" s="104">
        <v>3</v>
      </c>
      <c r="N17" s="104">
        <v>1</v>
      </c>
      <c r="O17" s="112">
        <v>1</v>
      </c>
      <c r="P17" s="108" t="s">
        <v>1134</v>
      </c>
      <c r="Q17" s="104">
        <v>3</v>
      </c>
      <c r="R17" s="104">
        <v>1</v>
      </c>
      <c r="S17" s="104">
        <v>1</v>
      </c>
      <c r="T17" s="104">
        <v>1</v>
      </c>
      <c r="U17" s="112">
        <v>2</v>
      </c>
      <c r="V17" s="104"/>
      <c r="W17" s="108" t="s">
        <v>1135</v>
      </c>
      <c r="X17" s="104">
        <v>3</v>
      </c>
      <c r="Y17" s="104">
        <v>1</v>
      </c>
      <c r="Z17" s="104">
        <v>1</v>
      </c>
      <c r="AA17" s="104">
        <v>1</v>
      </c>
      <c r="AB17" s="112">
        <v>2</v>
      </c>
      <c r="AC17" s="103"/>
      <c r="AD17" s="113" t="s">
        <v>625</v>
      </c>
      <c r="AE17" s="104">
        <v>1</v>
      </c>
      <c r="AF17" s="104">
        <v>1</v>
      </c>
      <c r="AG17" s="104">
        <v>1</v>
      </c>
      <c r="AH17" s="104">
        <v>1</v>
      </c>
      <c r="AI17" s="112">
        <v>2</v>
      </c>
      <c r="AJ17" s="103"/>
      <c r="AK17" s="108" t="s">
        <v>1136</v>
      </c>
      <c r="AL17" s="104">
        <v>4</v>
      </c>
      <c r="AM17" s="104">
        <v>1</v>
      </c>
      <c r="AN17" s="104">
        <v>1</v>
      </c>
      <c r="AO17" s="104">
        <v>1</v>
      </c>
      <c r="AP17" s="112">
        <v>2</v>
      </c>
    </row>
    <row r="18" spans="1:42" ht="32.25" customHeight="1" thickBot="1" x14ac:dyDescent="0.25">
      <c r="A18" s="111" t="s">
        <v>1088</v>
      </c>
      <c r="B18" s="113" t="s">
        <v>40</v>
      </c>
      <c r="C18" s="110" t="s">
        <v>1137</v>
      </c>
      <c r="D18" s="104">
        <v>13</v>
      </c>
      <c r="E18" s="109">
        <v>37900</v>
      </c>
      <c r="F18" s="113">
        <v>2</v>
      </c>
      <c r="G18" s="104">
        <v>6</v>
      </c>
      <c r="H18" s="112">
        <v>1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08" t="s">
        <v>128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2.25" customHeight="1" thickBot="1" x14ac:dyDescent="0.25">
      <c r="A19" s="111" t="s">
        <v>1089</v>
      </c>
      <c r="B19" s="113" t="s">
        <v>40</v>
      </c>
      <c r="C19" s="110" t="s">
        <v>1138</v>
      </c>
      <c r="D19" s="104">
        <v>15</v>
      </c>
      <c r="E19" s="109">
        <v>37900</v>
      </c>
      <c r="F19" s="113">
        <v>2</v>
      </c>
      <c r="G19" s="104">
        <v>7</v>
      </c>
      <c r="H19" s="112">
        <v>1</v>
      </c>
      <c r="I19" s="113">
        <v>1</v>
      </c>
      <c r="J19" s="104">
        <v>1</v>
      </c>
      <c r="K19" s="104">
        <v>2</v>
      </c>
      <c r="L19" s="104">
        <v>4</v>
      </c>
      <c r="M19" s="104">
        <v>3</v>
      </c>
      <c r="N19" s="104">
        <v>2</v>
      </c>
      <c r="O19" s="112">
        <v>1</v>
      </c>
      <c r="P19" s="108" t="s">
        <v>128</v>
      </c>
      <c r="Q19" s="104">
        <v>1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2.25" customHeight="1" thickBot="1" x14ac:dyDescent="0.25">
      <c r="A20" s="111" t="s">
        <v>1090</v>
      </c>
      <c r="B20" s="113" t="s">
        <v>31</v>
      </c>
      <c r="C20" s="110" t="s">
        <v>1139</v>
      </c>
      <c r="D20" s="104">
        <v>4</v>
      </c>
      <c r="E20" s="109">
        <v>37908</v>
      </c>
      <c r="F20" s="113">
        <v>2</v>
      </c>
      <c r="G20" s="104">
        <v>6</v>
      </c>
      <c r="H20" s="112">
        <v>1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1</v>
      </c>
      <c r="O20" s="112">
        <v>1</v>
      </c>
      <c r="P20" s="108" t="s">
        <v>65</v>
      </c>
      <c r="Q20" s="104">
        <v>1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2.25" customHeight="1" thickBot="1" x14ac:dyDescent="0.25">
      <c r="A21" s="111" t="s">
        <v>1091</v>
      </c>
      <c r="B21" s="113" t="s">
        <v>31</v>
      </c>
      <c r="C21" s="110" t="s">
        <v>1140</v>
      </c>
      <c r="D21" s="104">
        <v>10</v>
      </c>
      <c r="E21" s="109">
        <v>37908</v>
      </c>
      <c r="F21" s="113">
        <v>2</v>
      </c>
      <c r="G21" s="104">
        <v>3</v>
      </c>
      <c r="H21" s="112">
        <v>1</v>
      </c>
      <c r="I21" s="113">
        <v>1</v>
      </c>
      <c r="J21" s="104">
        <v>1</v>
      </c>
      <c r="K21" s="104">
        <v>2</v>
      </c>
      <c r="L21" s="104">
        <v>4</v>
      </c>
      <c r="M21" s="104">
        <v>3</v>
      </c>
      <c r="N21" s="104">
        <v>2</v>
      </c>
      <c r="O21" s="112">
        <v>1</v>
      </c>
      <c r="P21" s="108" t="s">
        <v>65</v>
      </c>
      <c r="Q21" s="104">
        <v>1</v>
      </c>
      <c r="R21" s="104">
        <v>3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2.25" customHeight="1" thickBot="1" x14ac:dyDescent="0.25">
      <c r="A22" s="111" t="s">
        <v>1092</v>
      </c>
      <c r="B22" s="113" t="s">
        <v>40</v>
      </c>
      <c r="C22" s="110" t="s">
        <v>1141</v>
      </c>
      <c r="D22" s="104">
        <v>6</v>
      </c>
      <c r="E22" s="109">
        <v>37916</v>
      </c>
      <c r="F22" s="113">
        <v>2</v>
      </c>
      <c r="G22" s="104">
        <v>5</v>
      </c>
      <c r="H22" s="112">
        <v>1</v>
      </c>
      <c r="I22" s="113">
        <v>2</v>
      </c>
      <c r="J22" s="104">
        <v>1</v>
      </c>
      <c r="K22" s="104">
        <v>3</v>
      </c>
      <c r="L22" s="104">
        <v>2</v>
      </c>
      <c r="M22" s="104">
        <v>1</v>
      </c>
      <c r="N22" s="104">
        <v>1</v>
      </c>
      <c r="O22" s="112">
        <v>1</v>
      </c>
      <c r="P22" s="108" t="s">
        <v>1142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 t="s">
        <v>1143</v>
      </c>
      <c r="X22" s="104">
        <v>4</v>
      </c>
      <c r="Y22" s="104">
        <v>1</v>
      </c>
      <c r="Z22" s="104">
        <v>1</v>
      </c>
      <c r="AA22" s="104">
        <v>1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2.25" customHeight="1" thickBot="1" x14ac:dyDescent="0.25">
      <c r="A23" s="111" t="s">
        <v>1093</v>
      </c>
      <c r="B23" s="113" t="s">
        <v>50</v>
      </c>
      <c r="C23" s="110" t="s">
        <v>1144</v>
      </c>
      <c r="D23" s="104">
        <v>7</v>
      </c>
      <c r="E23" s="109">
        <v>37916</v>
      </c>
      <c r="F23" s="113">
        <v>2</v>
      </c>
      <c r="G23" s="104">
        <v>5</v>
      </c>
      <c r="H23" s="112">
        <v>1</v>
      </c>
      <c r="I23" s="113">
        <v>1</v>
      </c>
      <c r="J23" s="104">
        <v>3</v>
      </c>
      <c r="K23" s="104">
        <v>10</v>
      </c>
      <c r="L23" s="104">
        <v>3</v>
      </c>
      <c r="M23" s="104">
        <v>2</v>
      </c>
      <c r="N23" s="104">
        <v>3</v>
      </c>
      <c r="O23" s="112">
        <v>2</v>
      </c>
      <c r="P23" s="108" t="s">
        <v>1145</v>
      </c>
      <c r="Q23" s="104">
        <v>4</v>
      </c>
      <c r="R23" s="104">
        <v>1</v>
      </c>
      <c r="S23" s="104">
        <v>1</v>
      </c>
      <c r="T23" s="104">
        <v>3</v>
      </c>
      <c r="U23" s="112">
        <v>1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2.25" customHeight="1" thickBot="1" x14ac:dyDescent="0.25">
      <c r="A24" s="111" t="s">
        <v>1094</v>
      </c>
      <c r="B24" s="113" t="s">
        <v>50</v>
      </c>
      <c r="C24" s="110" t="s">
        <v>1146</v>
      </c>
      <c r="D24" s="104">
        <v>13</v>
      </c>
      <c r="E24" s="109">
        <v>37925</v>
      </c>
      <c r="F24" s="113">
        <v>2</v>
      </c>
      <c r="G24" s="104">
        <v>7</v>
      </c>
      <c r="H24" s="112">
        <v>1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2</v>
      </c>
      <c r="O24" s="112">
        <v>1</v>
      </c>
      <c r="P24" s="108" t="s">
        <v>957</v>
      </c>
      <c r="Q24" s="104">
        <v>1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2.25" customHeight="1" thickBot="1" x14ac:dyDescent="0.25">
      <c r="A25" s="111" t="s">
        <v>1095</v>
      </c>
      <c r="B25" s="113" t="s">
        <v>31</v>
      </c>
      <c r="C25" s="110" t="s">
        <v>1147</v>
      </c>
      <c r="D25" s="104">
        <v>17</v>
      </c>
      <c r="E25" s="109">
        <v>37925</v>
      </c>
      <c r="F25" s="113">
        <v>1</v>
      </c>
      <c r="G25" s="104">
        <v>5</v>
      </c>
      <c r="H25" s="112">
        <v>1</v>
      </c>
      <c r="I25" s="113">
        <v>1</v>
      </c>
      <c r="J25" s="104">
        <v>1</v>
      </c>
      <c r="K25" s="104">
        <v>5</v>
      </c>
      <c r="L25" s="104">
        <v>4</v>
      </c>
      <c r="M25" s="104">
        <v>3</v>
      </c>
      <c r="N25" s="104">
        <v>2</v>
      </c>
      <c r="O25" s="112">
        <v>1</v>
      </c>
      <c r="P25" s="108" t="s">
        <v>533</v>
      </c>
      <c r="Q25" s="104">
        <v>1</v>
      </c>
      <c r="R25" s="104">
        <v>1</v>
      </c>
      <c r="S25" s="104">
        <v>1</v>
      </c>
      <c r="T25" s="104">
        <v>2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2.25" customHeight="1" thickBot="1" x14ac:dyDescent="0.25">
      <c r="A26" s="111" t="s">
        <v>1096</v>
      </c>
      <c r="B26" s="113" t="s">
        <v>40</v>
      </c>
      <c r="C26" s="110" t="s">
        <v>1148</v>
      </c>
      <c r="D26" s="104">
        <v>5</v>
      </c>
      <c r="E26" s="109">
        <v>37932</v>
      </c>
      <c r="F26" s="113">
        <v>2</v>
      </c>
      <c r="G26" s="104">
        <v>5</v>
      </c>
      <c r="H26" s="112">
        <v>1</v>
      </c>
      <c r="I26" s="113">
        <v>1</v>
      </c>
      <c r="J26" s="104">
        <v>1</v>
      </c>
      <c r="K26" s="104">
        <v>10</v>
      </c>
      <c r="L26" s="104">
        <v>1</v>
      </c>
      <c r="M26" s="104">
        <v>2</v>
      </c>
      <c r="N26" s="104">
        <v>3</v>
      </c>
      <c r="O26" s="112">
        <v>1</v>
      </c>
      <c r="P26" s="108" t="s">
        <v>1149</v>
      </c>
      <c r="Q26" s="104">
        <v>1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2.25" customHeight="1" thickBot="1" x14ac:dyDescent="0.25">
      <c r="A27" s="111" t="s">
        <v>1097</v>
      </c>
      <c r="B27" s="113" t="s">
        <v>31</v>
      </c>
      <c r="C27" s="110" t="s">
        <v>1150</v>
      </c>
      <c r="D27" s="104">
        <v>6</v>
      </c>
      <c r="E27" s="109">
        <v>37932</v>
      </c>
      <c r="F27" s="113">
        <v>1</v>
      </c>
      <c r="G27" s="104">
        <v>3</v>
      </c>
      <c r="H27" s="112">
        <v>1</v>
      </c>
      <c r="I27" s="113">
        <v>3</v>
      </c>
      <c r="J27" s="104">
        <v>2</v>
      </c>
      <c r="K27" s="104">
        <v>5</v>
      </c>
      <c r="L27" s="104">
        <v>3</v>
      </c>
      <c r="M27" s="104">
        <v>1</v>
      </c>
      <c r="N27" s="104">
        <v>2</v>
      </c>
      <c r="O27" s="112">
        <v>1</v>
      </c>
      <c r="P27" s="108" t="s">
        <v>533</v>
      </c>
      <c r="Q27" s="104">
        <v>1</v>
      </c>
      <c r="R27" s="104">
        <v>1</v>
      </c>
      <c r="S27" s="104">
        <v>1</v>
      </c>
      <c r="T27" s="104">
        <v>3</v>
      </c>
      <c r="U27" s="112">
        <v>2</v>
      </c>
      <c r="V27" s="104"/>
      <c r="W27" s="108" t="s">
        <v>1151</v>
      </c>
      <c r="X27" s="104">
        <v>3</v>
      </c>
      <c r="Y27" s="104">
        <v>1</v>
      </c>
      <c r="Z27" s="104">
        <v>1</v>
      </c>
      <c r="AA27" s="104">
        <v>2</v>
      </c>
      <c r="AB27" s="112">
        <v>2</v>
      </c>
      <c r="AC27" s="103"/>
      <c r="AD27" s="108" t="s">
        <v>1152</v>
      </c>
      <c r="AE27" s="104">
        <v>3</v>
      </c>
      <c r="AF27" s="104">
        <v>1</v>
      </c>
      <c r="AG27" s="104">
        <v>1</v>
      </c>
      <c r="AH27" s="104">
        <v>2</v>
      </c>
      <c r="AI27" s="112">
        <v>2</v>
      </c>
      <c r="AJ27" s="103"/>
      <c r="AK27" s="113"/>
      <c r="AL27" s="104"/>
      <c r="AM27" s="104"/>
      <c r="AN27" s="104"/>
      <c r="AO27" s="104"/>
      <c r="AP27" s="112"/>
    </row>
    <row r="28" spans="1:42" ht="32.25" customHeight="1" thickBot="1" x14ac:dyDescent="0.25">
      <c r="A28" s="111" t="s">
        <v>1098</v>
      </c>
      <c r="B28" s="113" t="s">
        <v>27</v>
      </c>
      <c r="C28" s="110" t="s">
        <v>1153</v>
      </c>
      <c r="D28" s="104">
        <v>3</v>
      </c>
      <c r="E28" s="109">
        <v>37940</v>
      </c>
      <c r="F28" s="113">
        <v>1</v>
      </c>
      <c r="G28" s="104">
        <v>2</v>
      </c>
      <c r="H28" s="112">
        <v>1</v>
      </c>
      <c r="I28" s="113">
        <v>1</v>
      </c>
      <c r="J28" s="104">
        <v>1</v>
      </c>
      <c r="K28" s="104">
        <v>2</v>
      </c>
      <c r="L28" s="104">
        <v>1</v>
      </c>
      <c r="M28" s="104">
        <v>2</v>
      </c>
      <c r="N28" s="104">
        <v>1</v>
      </c>
      <c r="O28" s="112">
        <v>1</v>
      </c>
      <c r="P28" s="108" t="s">
        <v>1154</v>
      </c>
      <c r="Q28" s="104">
        <v>1</v>
      </c>
      <c r="R28" s="104">
        <v>1</v>
      </c>
      <c r="S28" s="104">
        <v>1</v>
      </c>
      <c r="T28" s="104">
        <v>2</v>
      </c>
      <c r="U28" s="112">
        <v>1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2.25" customHeight="1" thickBot="1" x14ac:dyDescent="0.25">
      <c r="A29" s="111" t="s">
        <v>1099</v>
      </c>
      <c r="B29" s="113" t="s">
        <v>91</v>
      </c>
      <c r="C29" s="110" t="s">
        <v>1155</v>
      </c>
      <c r="D29" s="104">
        <v>7</v>
      </c>
      <c r="E29" s="109">
        <v>37940</v>
      </c>
      <c r="F29" s="113">
        <v>2</v>
      </c>
      <c r="G29" s="104">
        <v>7</v>
      </c>
      <c r="H29" s="112">
        <v>1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1</v>
      </c>
      <c r="O29" s="112">
        <v>1</v>
      </c>
      <c r="P29" s="108" t="s">
        <v>1156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2.25" customHeight="1" thickBot="1" x14ac:dyDescent="0.25">
      <c r="A30" s="111" t="s">
        <v>1100</v>
      </c>
      <c r="B30" s="113" t="s">
        <v>91</v>
      </c>
      <c r="C30" s="110" t="s">
        <v>1157</v>
      </c>
      <c r="D30" s="104">
        <v>6</v>
      </c>
      <c r="E30" s="109">
        <v>37948</v>
      </c>
      <c r="F30" s="113">
        <v>1</v>
      </c>
      <c r="G30" s="104">
        <v>3</v>
      </c>
      <c r="H30" s="112">
        <v>1</v>
      </c>
      <c r="I30" s="113">
        <v>1</v>
      </c>
      <c r="J30" s="104">
        <v>3</v>
      </c>
      <c r="K30" s="104">
        <v>8</v>
      </c>
      <c r="L30" s="104">
        <v>3</v>
      </c>
      <c r="M30" s="104">
        <v>2</v>
      </c>
      <c r="N30" s="104">
        <v>2</v>
      </c>
      <c r="O30" s="112">
        <v>2</v>
      </c>
      <c r="P30" s="108" t="s">
        <v>1158</v>
      </c>
      <c r="Q30" s="104">
        <v>3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2.25" customHeight="1" thickBot="1" x14ac:dyDescent="0.25">
      <c r="A31" s="111" t="s">
        <v>1101</v>
      </c>
      <c r="B31" s="107" t="s">
        <v>36</v>
      </c>
      <c r="C31" s="110" t="s">
        <v>1159</v>
      </c>
      <c r="D31" s="106">
        <v>45</v>
      </c>
      <c r="E31" s="109">
        <v>37948</v>
      </c>
      <c r="F31" s="107">
        <v>2</v>
      </c>
      <c r="G31" s="106">
        <v>7</v>
      </c>
      <c r="H31" s="105">
        <v>4</v>
      </c>
      <c r="I31" s="107">
        <v>1</v>
      </c>
      <c r="J31" s="106">
        <v>3</v>
      </c>
      <c r="K31" s="106">
        <v>8</v>
      </c>
      <c r="L31" s="106">
        <v>4</v>
      </c>
      <c r="M31" s="106">
        <v>3</v>
      </c>
      <c r="N31" s="106">
        <v>2</v>
      </c>
      <c r="O31" s="105">
        <v>2</v>
      </c>
      <c r="P31" s="108" t="s">
        <v>1160</v>
      </c>
      <c r="Q31" s="106">
        <v>3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8</v>
      </c>
      <c r="D36" s="44">
        <f t="shared" ref="D36:D42" si="0">C36/C$42</f>
        <v>0.2857142857142857</v>
      </c>
      <c r="E36" s="8"/>
      <c r="F36" s="91" t="s">
        <v>143</v>
      </c>
      <c r="G36" s="43">
        <f>COUNTIF(F4:F31,1)</f>
        <v>10</v>
      </c>
      <c r="H36" s="44">
        <f>G36/G38</f>
        <v>0.35714285714285715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26</v>
      </c>
      <c r="P36" s="44">
        <f>O36/O$40</f>
        <v>0.9285714285714286</v>
      </c>
      <c r="Q36"/>
      <c r="R36" s="93">
        <v>1</v>
      </c>
      <c r="S36" s="43">
        <f>COUNTIF(I4:I31,1)</f>
        <v>21</v>
      </c>
      <c r="T36" s="44">
        <f>S36/28</f>
        <v>0.75</v>
      </c>
      <c r="U36"/>
      <c r="V36" s="94" t="s">
        <v>160</v>
      </c>
      <c r="W36" s="57">
        <f>COUNTIF(J4:J31,1)</f>
        <v>18</v>
      </c>
      <c r="X36" s="58">
        <f>W36/W$39</f>
        <v>0.6428571428571429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0.21428571428571427</v>
      </c>
      <c r="AC36"/>
      <c r="AD36" s="95" t="s">
        <v>799</v>
      </c>
      <c r="AE36" s="57">
        <f>COUNTIF(L4:L31,1)</f>
        <v>5</v>
      </c>
      <c r="AF36" s="58">
        <f>AE36/AA$46</f>
        <v>0.17857142857142858</v>
      </c>
      <c r="AG36"/>
      <c r="AH36" s="97" t="s">
        <v>143</v>
      </c>
      <c r="AI36" s="42">
        <f>COUNTIF(M4:M31,1)</f>
        <v>6</v>
      </c>
      <c r="AJ36" s="44">
        <f>AI36/AA$46</f>
        <v>0.21428571428571427</v>
      </c>
      <c r="AK36"/>
      <c r="AL36" s="95" t="s">
        <v>175</v>
      </c>
      <c r="AM36" s="42">
        <f>COUNTIF(N4:N31,1)</f>
        <v>6</v>
      </c>
      <c r="AN36" s="44">
        <f>AM36/AA$46</f>
        <v>0.21428571428571427</v>
      </c>
      <c r="AO36"/>
      <c r="AP36" s="95" t="s">
        <v>143</v>
      </c>
      <c r="AQ36" s="42">
        <f>COUNTIF(O4:O31,1)</f>
        <v>19</v>
      </c>
      <c r="AR36" s="44">
        <f>AQ36/AQ$39</f>
        <v>0.6785714285714286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7.1428571428571425E-2</v>
      </c>
      <c r="E37" s="8"/>
      <c r="F37" s="91" t="s">
        <v>144</v>
      </c>
      <c r="G37" s="43">
        <f>COUNTIF(F4:F31,2)</f>
        <v>18</v>
      </c>
      <c r="H37" s="44">
        <f>G37/G38</f>
        <v>0.6428571428571429</v>
      </c>
      <c r="I37"/>
      <c r="J37" s="92" t="s">
        <v>148</v>
      </c>
      <c r="K37" s="45">
        <f>COUNTIF(G4:G31,2)</f>
        <v>1</v>
      </c>
      <c r="L37" s="44">
        <f t="shared" si="1"/>
        <v>3.5714285714285712E-2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2</v>
      </c>
      <c r="T37" s="44">
        <f t="shared" ref="T37:T40" si="3">S37/28</f>
        <v>7.1428571428571425E-2</v>
      </c>
      <c r="U37"/>
      <c r="V37" s="95" t="s">
        <v>161</v>
      </c>
      <c r="W37" s="57">
        <f>COUNTIF(J4:J31,2)</f>
        <v>3</v>
      </c>
      <c r="X37" s="58">
        <f>W37/W$39</f>
        <v>0.10714285714285714</v>
      </c>
      <c r="Y37"/>
      <c r="Z37" s="90" t="s">
        <v>164</v>
      </c>
      <c r="AA37" s="42">
        <f>COUNTIF(K4:K31,2)</f>
        <v>6</v>
      </c>
      <c r="AB37" s="44">
        <f t="shared" si="2"/>
        <v>0.21428571428571427</v>
      </c>
      <c r="AC37"/>
      <c r="AD37" s="94" t="s">
        <v>800</v>
      </c>
      <c r="AE37" s="57">
        <f>COUNTIF(L4:L31,2)</f>
        <v>3</v>
      </c>
      <c r="AF37" s="58">
        <f>AE37/AA$46</f>
        <v>0.10714285714285714</v>
      </c>
      <c r="AG37"/>
      <c r="AH37" s="96" t="s">
        <v>173</v>
      </c>
      <c r="AI37" s="42">
        <f>COUNTIF(M4:M31,2)</f>
        <v>7</v>
      </c>
      <c r="AJ37" s="44">
        <f>AI37/AA$46</f>
        <v>0.25</v>
      </c>
      <c r="AK37"/>
      <c r="AL37" s="90" t="s">
        <v>176</v>
      </c>
      <c r="AM37" s="42">
        <f>COUNTIF(N4:N31,2)</f>
        <v>19</v>
      </c>
      <c r="AN37" s="44">
        <f>AM37/AA$46</f>
        <v>0.6785714285714286</v>
      </c>
      <c r="AO37"/>
      <c r="AP37" s="90" t="s">
        <v>173</v>
      </c>
      <c r="AQ37" s="42">
        <f>COUNTIF(O4:O31,2)</f>
        <v>9</v>
      </c>
      <c r="AR37" s="44">
        <f>AQ37/AQ$39</f>
        <v>0.32142857142857145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5</v>
      </c>
      <c r="D38" s="44">
        <f t="shared" si="0"/>
        <v>0.17857142857142858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11</v>
      </c>
      <c r="L38" s="44">
        <f t="shared" si="1"/>
        <v>0.39285714285714285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7.1428571428571425E-2</v>
      </c>
      <c r="U38"/>
      <c r="V38" s="94" t="s">
        <v>162</v>
      </c>
      <c r="W38" s="57">
        <f>COUNTIF(J4:J31,3)</f>
        <v>7</v>
      </c>
      <c r="X38" s="58">
        <f>W38/W$39</f>
        <v>0.25</v>
      </c>
      <c r="Y38"/>
      <c r="Z38" s="90" t="s">
        <v>165</v>
      </c>
      <c r="AA38" s="42">
        <f>COUNTIF(K4:K31,3)</f>
        <v>2</v>
      </c>
      <c r="AB38" s="44">
        <f t="shared" si="2"/>
        <v>7.1428571428571425E-2</v>
      </c>
      <c r="AC38"/>
      <c r="AD38" s="94" t="s">
        <v>801</v>
      </c>
      <c r="AE38" s="57">
        <f>COUNTIF(L4:L31,3)</f>
        <v>6</v>
      </c>
      <c r="AF38" s="58">
        <f>AE38/AA$46</f>
        <v>0.21428571428571427</v>
      </c>
      <c r="AG38"/>
      <c r="AH38" s="96" t="s">
        <v>174</v>
      </c>
      <c r="AI38" s="42">
        <f>COUNTIF(M4:M31,3)</f>
        <v>15</v>
      </c>
      <c r="AJ38" s="44">
        <f>AI38/AA$46</f>
        <v>0.5357142857142857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0.10714285714285714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2</v>
      </c>
      <c r="P39" s="44">
        <f>O39/O$40</f>
        <v>7.1428571428571425E-2</v>
      </c>
      <c r="Q39"/>
      <c r="R39" s="93">
        <v>4</v>
      </c>
      <c r="S39" s="43">
        <f>COUNTIF(I4:I31,4)</f>
        <v>3</v>
      </c>
      <c r="T39" s="44">
        <f t="shared" si="3"/>
        <v>0.10714285714285714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1</v>
      </c>
      <c r="AB39" s="44">
        <f t="shared" si="2"/>
        <v>3.5714285714285712E-2</v>
      </c>
      <c r="AC39"/>
      <c r="AD39" s="94" t="s">
        <v>802</v>
      </c>
      <c r="AE39" s="57">
        <f>COUNTIF(L4:L31,4)</f>
        <v>14</v>
      </c>
      <c r="AF39" s="58">
        <f>AE39/AA$46</f>
        <v>0.5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4</v>
      </c>
      <c r="D40" s="44">
        <f t="shared" si="0"/>
        <v>0.14285714285714285</v>
      </c>
      <c r="E40" s="8"/>
      <c r="F40"/>
      <c r="G40"/>
      <c r="H40"/>
      <c r="I40"/>
      <c r="J40" s="92" t="s">
        <v>151</v>
      </c>
      <c r="K40" s="45">
        <f>COUNTIF(G4:G31,5)</f>
        <v>10</v>
      </c>
      <c r="L40" s="44">
        <f t="shared" si="1"/>
        <v>0.35714285714285715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6</v>
      </c>
      <c r="AB40" s="44">
        <f t="shared" si="2"/>
        <v>0.21428571428571427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6</v>
      </c>
      <c r="D41" s="44">
        <f t="shared" si="0"/>
        <v>0.21428571428571427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7.1428571428571425E-2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43</v>
      </c>
      <c r="T41" s="87">
        <f>SUM(T36:T40)</f>
        <v>0.99999999999999989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4</v>
      </c>
      <c r="L42" s="44">
        <f t="shared" si="1"/>
        <v>0.14285714285714285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7.1428571428571425E-2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4</v>
      </c>
      <c r="AB45" s="44">
        <f t="shared" si="2"/>
        <v>0.14285714285714285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5</v>
      </c>
      <c r="D51" s="58">
        <f t="shared" ref="D51:D63" si="4">C51/C$63</f>
        <v>0.17857142857142858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7.1428571428571425E-2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0.21428571428571427</v>
      </c>
      <c r="M51" s="61"/>
      <c r="N51" s="100" t="s">
        <v>199</v>
      </c>
      <c r="O51" s="59">
        <f>COUNTIFS(G4:G31,3,H4:H31,1)</f>
        <v>10</v>
      </c>
      <c r="P51" s="60">
        <f t="shared" ref="P51:P60" si="7">O51/O$60</f>
        <v>0.37037037037037035</v>
      </c>
      <c r="Q51" s="61"/>
      <c r="R51" s="100" t="s">
        <v>208</v>
      </c>
      <c r="S51" s="59">
        <f>COUNTIFS(H4:H31,1,I4:I31,1)</f>
        <v>20</v>
      </c>
      <c r="T51" s="60">
        <f>S51/S$55</f>
        <v>0.7142857142857143</v>
      </c>
      <c r="U51" s="61"/>
      <c r="V51" s="61"/>
      <c r="W51" s="100" t="s">
        <v>213</v>
      </c>
      <c r="X51" s="59">
        <f>COUNTIFS(I4:I31,1,K4:K31,1)</f>
        <v>6</v>
      </c>
      <c r="Y51" s="60">
        <f t="shared" ref="Y51:Y66" si="8">X51/X$66</f>
        <v>0.21428571428571427</v>
      </c>
      <c r="Z51" s="61"/>
      <c r="AA51" s="100" t="s">
        <v>224</v>
      </c>
      <c r="AB51" s="59">
        <f>COUNTIFS(I4:I31,1,J4:J31,1)</f>
        <v>14</v>
      </c>
      <c r="AC51" s="60">
        <f t="shared" ref="AC51:AC57" si="9">AB51/AB$57</f>
        <v>0.5</v>
      </c>
      <c r="AD51" s="61"/>
      <c r="AE51" s="100" t="s">
        <v>231</v>
      </c>
      <c r="AF51" s="59">
        <f>COUNTIFS(J4:J31,1,M4:M31,1)</f>
        <v>4</v>
      </c>
      <c r="AG51" s="60">
        <f>AF51/AF$60</f>
        <v>0.14285714285714285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5</v>
      </c>
      <c r="AS51" s="60">
        <f t="shared" ref="AS51:AS56" si="12">AR51/AF$60</f>
        <v>0.17857142857142858</v>
      </c>
      <c r="AT51" s="61"/>
      <c r="AU51" s="100" t="s">
        <v>296</v>
      </c>
      <c r="AV51" s="59">
        <f>COUNTIFS(K4:K31,1,N4:N31,1)</f>
        <v>2</v>
      </c>
      <c r="AW51" s="60">
        <f t="shared" ref="AW51:AW70" si="13">AV51/AN$75</f>
        <v>8.6956521739130432E-2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7.1428571428571425E-2</v>
      </c>
      <c r="BB51" s="61"/>
      <c r="BC51" s="100" t="s">
        <v>325</v>
      </c>
      <c r="BD51" s="59">
        <f>COUNTIFS(J4:J31,1,O4:O31,1)</f>
        <v>16</v>
      </c>
      <c r="BE51" s="60">
        <f>BD51/BD57</f>
        <v>0.5714285714285714</v>
      </c>
      <c r="BF51" s="61"/>
      <c r="BG51" s="63" t="s">
        <v>332</v>
      </c>
      <c r="BH51" s="54">
        <f>COUNTIFS(N4:N31,1,O14:O41,1)</f>
        <v>2</v>
      </c>
      <c r="BI51" s="66">
        <f>BH51/BH$57</f>
        <v>0.1111111111111111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0.10714285714285714</v>
      </c>
      <c r="E52" s="64"/>
      <c r="F52" s="75" t="s">
        <v>385</v>
      </c>
      <c r="G52" s="45">
        <f>COUNTIFS(B4:B31,"girona",K4:K31,"&gt;1")</f>
        <v>6</v>
      </c>
      <c r="H52" s="58">
        <f t="shared" si="5"/>
        <v>0.21428571428571427</v>
      </c>
      <c r="I52" s="61"/>
      <c r="J52" s="63" t="s">
        <v>398</v>
      </c>
      <c r="K52" s="45">
        <f>COUNTIFS(B4:B31,"girona",J4:J31,2)</f>
        <v>1</v>
      </c>
      <c r="L52" s="58">
        <f t="shared" si="6"/>
        <v>3.5714285714285712E-2</v>
      </c>
      <c r="M52" s="61"/>
      <c r="N52" s="100" t="s">
        <v>200</v>
      </c>
      <c r="O52" s="45">
        <f>COUNTIFS(G4:G31,5,H4:H31,1)</f>
        <v>10</v>
      </c>
      <c r="P52" s="60">
        <f t="shared" si="7"/>
        <v>0.37037037037037035</v>
      </c>
      <c r="Q52" s="61"/>
      <c r="R52" s="100" t="s">
        <v>209</v>
      </c>
      <c r="S52" s="59">
        <f>COUNTIFS(H4:H31,1,I4:I31,"&gt;1")</f>
        <v>6</v>
      </c>
      <c r="T52" s="60">
        <f>S52/S$55</f>
        <v>0.21428571428571427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4</v>
      </c>
      <c r="AC52" s="60">
        <f t="shared" si="9"/>
        <v>0.14285714285714285</v>
      </c>
      <c r="AD52" s="61"/>
      <c r="AE52" s="100" t="s">
        <v>232</v>
      </c>
      <c r="AF52" s="45">
        <f>COUNTIFS(J4:J31,1,M4:M31,2)</f>
        <v>3</v>
      </c>
      <c r="AG52" s="60">
        <f>AF52/AF$60</f>
        <v>0.10714285714285714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2</v>
      </c>
      <c r="AS52" s="60">
        <f t="shared" si="12"/>
        <v>7.1428571428571425E-2</v>
      </c>
      <c r="AT52" s="61"/>
      <c r="AU52" s="100" t="s">
        <v>297</v>
      </c>
      <c r="AV52" s="45">
        <f>COUNTIFS(K4:K31,1,N4:N31,2)</f>
        <v>4</v>
      </c>
      <c r="AW52" s="60">
        <f t="shared" si="13"/>
        <v>0.17391304347826086</v>
      </c>
      <c r="AX52" s="61"/>
      <c r="AY52" s="100" t="s">
        <v>316</v>
      </c>
      <c r="AZ52" s="45">
        <f>COUNTIFS(L4:L31,1,N4:N31,2)</f>
        <v>2</v>
      </c>
      <c r="BA52" s="60">
        <f t="shared" si="14"/>
        <v>7.1428571428571425E-2</v>
      </c>
      <c r="BB52" s="61"/>
      <c r="BC52" s="100" t="s">
        <v>326</v>
      </c>
      <c r="BD52" s="45">
        <f>COUNTIFS(J4:J31,1,O4:O31,2)</f>
        <v>2</v>
      </c>
      <c r="BE52" s="60">
        <f t="shared" ref="BE52:BE57" si="15">BD52/BD$57</f>
        <v>7.1428571428571425E-2</v>
      </c>
      <c r="BF52" s="61"/>
      <c r="BG52" s="63" t="s">
        <v>333</v>
      </c>
      <c r="BH52" s="65">
        <f>COUNTIFS(N4:N31,1,O14:O41,2)</f>
        <v>2</v>
      </c>
      <c r="BI52" s="66">
        <f t="shared" ref="BI52:BI57" si="16">BH52/BH$57</f>
        <v>0.1111111111111111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7.1428571428571425E-2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1</v>
      </c>
      <c r="L53" s="58">
        <f t="shared" si="6"/>
        <v>3.5714285714285712E-2</v>
      </c>
      <c r="M53" s="61"/>
      <c r="N53" s="100" t="s">
        <v>201</v>
      </c>
      <c r="O53" s="45">
        <f>COUNTIFS(G4:G31,6,H4:H31,1)</f>
        <v>2</v>
      </c>
      <c r="P53" s="60">
        <f t="shared" si="7"/>
        <v>7.407407407407407E-2</v>
      </c>
      <c r="Q53" s="61"/>
      <c r="R53" s="100" t="s">
        <v>210</v>
      </c>
      <c r="S53" s="59">
        <f>COUNTIFS(H4:H31,4,I4:I31,1)</f>
        <v>1</v>
      </c>
      <c r="T53" s="60">
        <f>S53/S$55</f>
        <v>3.5714285714285712E-2</v>
      </c>
      <c r="U53" s="61"/>
      <c r="V53" s="61"/>
      <c r="W53" s="100" t="s">
        <v>215</v>
      </c>
      <c r="X53" s="45">
        <f>COUNTIFS(I4:I31,1,K4:K31,2)</f>
        <v>5</v>
      </c>
      <c r="Y53" s="60">
        <f t="shared" si="8"/>
        <v>0.17857142857142858</v>
      </c>
      <c r="Z53" s="61"/>
      <c r="AA53" s="100" t="s">
        <v>226</v>
      </c>
      <c r="AB53" s="45">
        <f>COUNTIFS(I4:I31,1,J4:J31,2)</f>
        <v>0</v>
      </c>
      <c r="AC53" s="60">
        <f t="shared" si="9"/>
        <v>0</v>
      </c>
      <c r="AD53" s="61"/>
      <c r="AE53" s="100" t="s">
        <v>233</v>
      </c>
      <c r="AF53" s="45">
        <f>COUNTIFS(J4:J31,2,M4:M31,1)</f>
        <v>2</v>
      </c>
      <c r="AG53" s="60">
        <f>AF53/AF$60</f>
        <v>7.1428571428571425E-2</v>
      </c>
      <c r="AH53" s="61"/>
      <c r="AI53" s="100" t="s">
        <v>239</v>
      </c>
      <c r="AJ53" s="45">
        <f>COUNTIFS(K4:K31,1,M4:M31,3)</f>
        <v>6</v>
      </c>
      <c r="AK53" s="60">
        <f t="shared" si="10"/>
        <v>0.22222222222222221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1</v>
      </c>
      <c r="AS53" s="60">
        <f t="shared" si="12"/>
        <v>3.5714285714285712E-2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1</v>
      </c>
      <c r="BA53" s="60">
        <f t="shared" si="14"/>
        <v>3.5714285714285712E-2</v>
      </c>
      <c r="BB53" s="61"/>
      <c r="BC53" s="100" t="s">
        <v>327</v>
      </c>
      <c r="BD53" s="45">
        <f>COUNTIFS(J4:J31,2,O4:O31,1)</f>
        <v>3</v>
      </c>
      <c r="BE53" s="60">
        <f t="shared" si="15"/>
        <v>0.10714285714285714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2</v>
      </c>
      <c r="H54" s="58">
        <f t="shared" si="5"/>
        <v>7.1428571428571425E-2</v>
      </c>
      <c r="I54" s="61"/>
      <c r="J54" s="63" t="s">
        <v>399</v>
      </c>
      <c r="K54" s="45">
        <f>COUNTIFS(B4:B31,"salt",J4:J31,1)</f>
        <v>2</v>
      </c>
      <c r="L54" s="58">
        <f t="shared" si="6"/>
        <v>7.1428571428571425E-2</v>
      </c>
      <c r="M54" s="61"/>
      <c r="N54" s="100" t="s">
        <v>202</v>
      </c>
      <c r="O54" s="45">
        <f>COUNTIFS(G4:G31,7,H4:H31,1)</f>
        <v>3</v>
      </c>
      <c r="P54" s="60">
        <f t="shared" si="7"/>
        <v>0.1111111111111111</v>
      </c>
      <c r="Q54" s="61"/>
      <c r="R54" s="100" t="s">
        <v>211</v>
      </c>
      <c r="S54" s="59">
        <f>COUNTIFS(H4:H31,4,I4:I31,"&gt;1")</f>
        <v>1</v>
      </c>
      <c r="T54" s="60">
        <f>S54/S$55</f>
        <v>3.5714285714285712E-2</v>
      </c>
      <c r="U54" s="61"/>
      <c r="V54" s="61"/>
      <c r="W54" s="100" t="s">
        <v>216</v>
      </c>
      <c r="X54" s="45">
        <f>COUNTIFS(I4:I31,"&gt;1",K4:K31,2)</f>
        <v>1</v>
      </c>
      <c r="Y54" s="60">
        <f t="shared" si="8"/>
        <v>3.5714285714285712E-2</v>
      </c>
      <c r="Z54" s="61"/>
      <c r="AA54" s="100" t="s">
        <v>227</v>
      </c>
      <c r="AB54" s="45">
        <f>COUNTIFS(I4:I31,"&gt;1",J4:J31,2)</f>
        <v>3</v>
      </c>
      <c r="AC54" s="60">
        <f t="shared" si="9"/>
        <v>0.10714285714285714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1</v>
      </c>
      <c r="AK54" s="60">
        <f t="shared" si="10"/>
        <v>3.7037037037037035E-2</v>
      </c>
      <c r="AL54" s="61"/>
      <c r="AM54" s="100" t="s">
        <v>276</v>
      </c>
      <c r="AN54" s="45">
        <f>COUNTIFS(K4:K31,1,L4:L31,4)</f>
        <v>6</v>
      </c>
      <c r="AO54" s="60">
        <f t="shared" si="11"/>
        <v>0.2608695652173913</v>
      </c>
      <c r="AP54" s="61"/>
      <c r="AQ54" s="100" t="s">
        <v>286</v>
      </c>
      <c r="AR54" s="45">
        <f>COUNTIFS(J4:J31,1,L4:L31,4)</f>
        <v>10</v>
      </c>
      <c r="AS54" s="60">
        <f t="shared" si="12"/>
        <v>0.35714285714285715</v>
      </c>
      <c r="AT54" s="61"/>
      <c r="AU54" s="100" t="s">
        <v>299</v>
      </c>
      <c r="AV54" s="45">
        <f>COUNTIFS(K4:K31,2,N4:N31,1)</f>
        <v>1</v>
      </c>
      <c r="AW54" s="60">
        <f t="shared" si="13"/>
        <v>4.3478260869565216E-2</v>
      </c>
      <c r="AX54" s="61"/>
      <c r="AY54" s="100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00" t="s">
        <v>328</v>
      </c>
      <c r="BD54" s="59">
        <f>COUNTIFS(J4:J31,2,O4:O31,2)</f>
        <v>0</v>
      </c>
      <c r="BE54" s="60">
        <f t="shared" si="15"/>
        <v>0</v>
      </c>
      <c r="BF54" s="61"/>
      <c r="BG54" s="63" t="s">
        <v>335</v>
      </c>
      <c r="BH54" s="54">
        <f>COUNTIFS(N4:N31,2,O14:O41,1)</f>
        <v>10</v>
      </c>
      <c r="BI54" s="66">
        <f t="shared" si="16"/>
        <v>0.55555555555555558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0.14285714285714285</v>
      </c>
      <c r="E55" s="64"/>
      <c r="F55" s="75" t="s">
        <v>388</v>
      </c>
      <c r="G55" s="45">
        <f>COUNTIFS(B4:B31,"figueres",K4:K31,1)</f>
        <v>1</v>
      </c>
      <c r="H55" s="58">
        <f t="shared" si="5"/>
        <v>3.5714285714285712E-2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1</v>
      </c>
      <c r="P55" s="60">
        <f t="shared" si="7"/>
        <v>3.7037037037037035E-2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0</v>
      </c>
      <c r="Y55" s="60">
        <f t="shared" si="8"/>
        <v>0</v>
      </c>
      <c r="Z55" s="61"/>
      <c r="AA55" s="100" t="s">
        <v>228</v>
      </c>
      <c r="AB55" s="45">
        <f>COUNTIFS(I4:I31,1,J4:J31,3)</f>
        <v>7</v>
      </c>
      <c r="AC55" s="60">
        <f t="shared" si="9"/>
        <v>0.25</v>
      </c>
      <c r="AD55" s="61"/>
      <c r="AE55" s="100" t="s">
        <v>237</v>
      </c>
      <c r="AF55" s="45">
        <f>COUNTIFS(J4:J31,1,M4:M31,3)</f>
        <v>11</v>
      </c>
      <c r="AG55" s="60">
        <f t="shared" ref="AG55:AG60" si="17">AF55/AF$60</f>
        <v>0.39285714285714285</v>
      </c>
      <c r="AH55" s="61"/>
      <c r="AI55" s="100" t="s">
        <v>241</v>
      </c>
      <c r="AJ55" s="45">
        <f>COUNTIFS(K4:K31,2,M4:M31,2)</f>
        <v>1</v>
      </c>
      <c r="AK55" s="60">
        <f t="shared" si="10"/>
        <v>3.7037037037037035E-2</v>
      </c>
      <c r="AL55" s="61"/>
      <c r="AM55" s="100" t="s">
        <v>257</v>
      </c>
      <c r="AN55" s="45">
        <f>COUNTIFS(K4:K31,2,L4:L31,1)</f>
        <v>1</v>
      </c>
      <c r="AO55" s="60">
        <f t="shared" si="11"/>
        <v>4.3478260869565216E-2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5</v>
      </c>
      <c r="AW55" s="60">
        <f t="shared" si="13"/>
        <v>0.21739130434782608</v>
      </c>
      <c r="AX55" s="61"/>
      <c r="AY55" s="100" t="s">
        <v>319</v>
      </c>
      <c r="AZ55" s="45">
        <f>COUNTIFS(L4:L31,2,N4:N31,2)</f>
        <v>1</v>
      </c>
      <c r="BA55" s="60">
        <f t="shared" si="14"/>
        <v>3.5714285714285712E-2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4</v>
      </c>
      <c r="BI55" s="66">
        <f t="shared" si="16"/>
        <v>0.22222222222222221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3.5714285714285712E-2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0.14285714285714285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2</v>
      </c>
      <c r="Y56" s="60">
        <f t="shared" si="8"/>
        <v>7.1428571428571425E-2</v>
      </c>
      <c r="Z56" s="61"/>
      <c r="AA56" s="100" t="s">
        <v>229</v>
      </c>
      <c r="AB56" s="45">
        <f>COUNTIFS(I4:I31,"&gt;1",J4:J31,3)</f>
        <v>0</v>
      </c>
      <c r="AC56" s="60">
        <f t="shared" si="9"/>
        <v>0</v>
      </c>
      <c r="AD56" s="61"/>
      <c r="AE56" s="100" t="s">
        <v>251</v>
      </c>
      <c r="AF56" s="59">
        <f>COUNTIFS(J4:J31,2,M4:M31,3)</f>
        <v>1</v>
      </c>
      <c r="AG56" s="60">
        <f t="shared" si="17"/>
        <v>3.5714285714285712E-2</v>
      </c>
      <c r="AH56" s="61"/>
      <c r="AI56" s="100" t="s">
        <v>242</v>
      </c>
      <c r="AJ56" s="45">
        <f>COUNTIFS(K4:K31,2,M4:M31,3)</f>
        <v>4</v>
      </c>
      <c r="AK56" s="60">
        <f t="shared" si="10"/>
        <v>0.14814814814814814</v>
      </c>
      <c r="AL56" s="61"/>
      <c r="AM56" s="100" t="s">
        <v>256</v>
      </c>
      <c r="AN56" s="45">
        <f>COUNTIFS(K4:K31,2,L4:L31,2)</f>
        <v>1</v>
      </c>
      <c r="AO56" s="60">
        <f t="shared" si="11"/>
        <v>4.3478260869565216E-2</v>
      </c>
      <c r="AP56" s="61"/>
      <c r="AQ56" s="100" t="s">
        <v>288</v>
      </c>
      <c r="AR56" s="59">
        <f>COUNTIFS(J4:J31,2,L4:L31,2)</f>
        <v>1</v>
      </c>
      <c r="AS56" s="60">
        <f t="shared" si="12"/>
        <v>3.5714285714285712E-2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1</v>
      </c>
      <c r="BA56" s="60">
        <f t="shared" si="14"/>
        <v>3.5714285714285712E-2</v>
      </c>
      <c r="BB56" s="61"/>
      <c r="BC56" s="100" t="s">
        <v>330</v>
      </c>
      <c r="BD56" s="45">
        <f>COUNTIFS(J4:J31,3,O4:O31,2)</f>
        <v>7</v>
      </c>
      <c r="BE56" s="60">
        <f t="shared" si="15"/>
        <v>0.25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7.1428571428571425E-2</v>
      </c>
      <c r="E57" s="64"/>
      <c r="F57" s="75" t="s">
        <v>390</v>
      </c>
      <c r="G57" s="45">
        <f>COUNTIFS(B4:B31,"olot",K4:K31,1)</f>
        <v>1</v>
      </c>
      <c r="H57" s="58">
        <f t="shared" si="5"/>
        <v>3.5714285714285712E-2</v>
      </c>
      <c r="I57" s="61"/>
      <c r="J57" s="63" t="s">
        <v>401</v>
      </c>
      <c r="K57" s="45">
        <f>COUNTIFS(B4:B31,"figueres",J4:J31,1)</f>
        <v>3</v>
      </c>
      <c r="L57" s="58">
        <f t="shared" si="6"/>
        <v>0.10714285714285714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00" t="s">
        <v>435</v>
      </c>
      <c r="AF57" s="59">
        <f>COUNTIFS(J4:J31,3,M4:M31,1)</f>
        <v>0</v>
      </c>
      <c r="AG57" s="60">
        <f t="shared" si="17"/>
        <v>0</v>
      </c>
      <c r="AH57" s="61"/>
      <c r="AI57" s="100" t="s">
        <v>243</v>
      </c>
      <c r="AJ57" s="45">
        <f>COUNTIFS(K4:K31,3,M4:M31,1)</f>
        <v>2</v>
      </c>
      <c r="AK57" s="60">
        <f t="shared" si="10"/>
        <v>7.407407407407407E-2</v>
      </c>
      <c r="AL57" s="61"/>
      <c r="AM57" s="100" t="s">
        <v>258</v>
      </c>
      <c r="AN57" s="45">
        <f>COUNTIFS(K4:K31,2,L4:L31,3)</f>
        <v>0</v>
      </c>
      <c r="AO57" s="60">
        <f t="shared" si="11"/>
        <v>0</v>
      </c>
      <c r="AP57" s="61"/>
      <c r="AQ57" s="100" t="s">
        <v>289</v>
      </c>
      <c r="AR57" s="59">
        <f>COUNTIFS(J4:J31,2,L4:L31,3)</f>
        <v>1</v>
      </c>
      <c r="AS57" s="60">
        <f>AR57/AR$63</f>
        <v>3.5714285714285712E-2</v>
      </c>
      <c r="AT57" s="61"/>
      <c r="AU57" s="100" t="s">
        <v>302</v>
      </c>
      <c r="AV57" s="45">
        <f>COUNTIFS(K4:K31,3,N4:N31,1)</f>
        <v>1</v>
      </c>
      <c r="AW57" s="60">
        <f t="shared" si="13"/>
        <v>4.3478260869565216E-2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5"/>
        <v>1</v>
      </c>
      <c r="BF57" s="61"/>
      <c r="BG57" s="98"/>
      <c r="BH57" s="65">
        <f>SUM(BH51:BH56)</f>
        <v>18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3.5714285714285712E-2</v>
      </c>
      <c r="E58" s="64"/>
      <c r="F58" s="75" t="s">
        <v>391</v>
      </c>
      <c r="G58" s="45">
        <f>COUNTIFS(B4:B31,"olot",K4:K31,"&gt;1")</f>
        <v>2</v>
      </c>
      <c r="H58" s="58">
        <f t="shared" si="5"/>
        <v>7.1428571428571425E-2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00" t="s">
        <v>206</v>
      </c>
      <c r="O58" s="45">
        <f>COUNTIFS(G4:G31,7,H4:H31,4)</f>
        <v>1</v>
      </c>
      <c r="P58" s="60">
        <f t="shared" si="7"/>
        <v>3.7037037037037035E-2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1</v>
      </c>
      <c r="Y58" s="60">
        <f t="shared" si="8"/>
        <v>3.5714285714285712E-2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4</v>
      </c>
      <c r="AG58" s="60">
        <f t="shared" si="17"/>
        <v>0.14285714285714285</v>
      </c>
      <c r="AH58" s="61"/>
      <c r="AI58" s="100" t="s">
        <v>244</v>
      </c>
      <c r="AJ58" s="45">
        <f>COUNTIFS(K4:K31,3,M4:M31,2)</f>
        <v>0</v>
      </c>
      <c r="AK58" s="60">
        <f t="shared" si="10"/>
        <v>0</v>
      </c>
      <c r="AL58" s="61"/>
      <c r="AM58" s="100" t="s">
        <v>277</v>
      </c>
      <c r="AN58" s="45">
        <f>COUNTIFS(K4:K31,2,L4:L31,4)</f>
        <v>4</v>
      </c>
      <c r="AO58" s="60">
        <f t="shared" si="11"/>
        <v>0.17391304347826086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3.5714285714285712E-2</v>
      </c>
      <c r="AT58" s="61"/>
      <c r="AU58" s="100" t="s">
        <v>304</v>
      </c>
      <c r="AV58" s="45">
        <f>COUNTIFS(K4:K31,3,N4:N31,2)</f>
        <v>1</v>
      </c>
      <c r="AW58" s="60">
        <f t="shared" si="13"/>
        <v>4.3478260869565216E-2</v>
      </c>
      <c r="AX58" s="61"/>
      <c r="AY58" s="100" t="s">
        <v>321</v>
      </c>
      <c r="AZ58" s="45">
        <f>COUNTIFS(L4:L31,3,N4:N31,2)</f>
        <v>5</v>
      </c>
      <c r="BA58" s="60">
        <f t="shared" si="14"/>
        <v>0.17857142857142858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3</v>
      </c>
      <c r="D59" s="58">
        <f t="shared" si="4"/>
        <v>0.10714285714285714</v>
      </c>
      <c r="E59" s="64"/>
      <c r="F59" s="75" t="s">
        <v>392</v>
      </c>
      <c r="G59" s="45">
        <f>COUNTIFS(B4:B31,"blanes",K4:K31,1)</f>
        <v>1</v>
      </c>
      <c r="H59" s="58">
        <f t="shared" si="5"/>
        <v>3.5714285714285712E-2</v>
      </c>
      <c r="I59" s="61"/>
      <c r="J59" s="63" t="s">
        <v>389</v>
      </c>
      <c r="K59" s="45">
        <f>COUNTIFS(B4:B31,"figueres",J4:J31,3)</f>
        <v>1</v>
      </c>
      <c r="L59" s="58">
        <f t="shared" si="6"/>
        <v>3.5714285714285712E-2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4</v>
      </c>
      <c r="Y59" s="60">
        <f t="shared" si="8"/>
        <v>0.14285714285714285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3</v>
      </c>
      <c r="AG59" s="60">
        <f t="shared" si="17"/>
        <v>0.10714285714285714</v>
      </c>
      <c r="AH59" s="61"/>
      <c r="AI59" s="100" t="s">
        <v>245</v>
      </c>
      <c r="AJ59" s="59">
        <f>COUNTIFS(K4:K31,3,M4:M31,3)</f>
        <v>0</v>
      </c>
      <c r="AK59" s="60">
        <f t="shared" si="10"/>
        <v>0</v>
      </c>
      <c r="AL59" s="61"/>
      <c r="AM59" s="100" t="s">
        <v>259</v>
      </c>
      <c r="AN59" s="45">
        <f>COUNTIFS(K4:K31,3,L4:L31,1)</f>
        <v>0</v>
      </c>
      <c r="AO59" s="60">
        <f t="shared" si="11"/>
        <v>0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1</v>
      </c>
      <c r="BA59" s="60">
        <f t="shared" si="14"/>
        <v>3.5714285714285712E-2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3</v>
      </c>
      <c r="H60" s="58">
        <f t="shared" si="5"/>
        <v>0.10714285714285714</v>
      </c>
      <c r="I60" s="61"/>
      <c r="J60" s="63" t="s">
        <v>403</v>
      </c>
      <c r="K60" s="45">
        <f>COUNTIFS(B4:B31,"olot",J4:J31,1)</f>
        <v>1</v>
      </c>
      <c r="L60" s="58">
        <f t="shared" si="6"/>
        <v>3.5714285714285712E-2</v>
      </c>
      <c r="M60" s="61"/>
      <c r="N60" s="61"/>
      <c r="O60" s="45">
        <f>SUM(O51:O59)</f>
        <v>27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2</v>
      </c>
      <c r="Y60" s="60">
        <f t="shared" si="8"/>
        <v>7.1428571428571425E-2</v>
      </c>
      <c r="Z60" s="61"/>
      <c r="AA60" s="61"/>
      <c r="AB60" s="61"/>
      <c r="AC60" s="61"/>
      <c r="AD60" s="61"/>
      <c r="AE60"/>
      <c r="AF60" s="45">
        <f>SUM(AF51:AF59)</f>
        <v>28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1</v>
      </c>
      <c r="AO60" s="60">
        <f t="shared" si="11"/>
        <v>4.3478260869565216E-2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3</v>
      </c>
      <c r="BA60" s="60">
        <f t="shared" si="14"/>
        <v>0.10714285714285714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5</v>
      </c>
      <c r="D61" s="58">
        <f t="shared" si="4"/>
        <v>0.17857142857142858</v>
      </c>
      <c r="E61" s="64"/>
      <c r="F61" s="75" t="s">
        <v>394</v>
      </c>
      <c r="G61" s="45">
        <f>COUNTIFS(B4:B31,"lloret",K4:K31,1)</f>
        <v>1</v>
      </c>
      <c r="H61" s="58">
        <f t="shared" si="5"/>
        <v>3.5714285714285712E-2</v>
      </c>
      <c r="I61" s="61"/>
      <c r="J61" s="63" t="s">
        <v>404</v>
      </c>
      <c r="K61" s="45">
        <f>COUNTIFS(B4:B31,"olot",J4:J31,2)</f>
        <v>1</v>
      </c>
      <c r="L61" s="58">
        <f t="shared" si="6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3.7037037037037035E-2</v>
      </c>
      <c r="AL61" s="61"/>
      <c r="AM61" s="100" t="s">
        <v>261</v>
      </c>
      <c r="AN61" s="59">
        <f>COUNTIFS(K4:K31,3,L4:L31,3)</f>
        <v>1</v>
      </c>
      <c r="AO61" s="60">
        <f t="shared" si="11"/>
        <v>4.3478260869565216E-2</v>
      </c>
      <c r="AP61" s="61"/>
      <c r="AQ61" s="100" t="s">
        <v>293</v>
      </c>
      <c r="AR61" s="45">
        <f>COUNTIFS(J4:J31,3,L4:L31,3)</f>
        <v>4</v>
      </c>
      <c r="AS61" s="60">
        <f t="shared" si="18"/>
        <v>0.14285714285714285</v>
      </c>
      <c r="AT61" s="61"/>
      <c r="AU61" s="100" t="s">
        <v>262</v>
      </c>
      <c r="AV61" s="59">
        <f>COUNTIFS(K4:K31,5,N4:N31,1)</f>
        <v>2</v>
      </c>
      <c r="AW61" s="60">
        <f t="shared" si="13"/>
        <v>8.6956521739130432E-2</v>
      </c>
      <c r="AX61" s="61"/>
      <c r="AY61" s="100" t="s">
        <v>440</v>
      </c>
      <c r="AZ61" s="45">
        <f>COUNTIFS(L4:L31,4,N4:N31,2)</f>
        <v>11</v>
      </c>
      <c r="BA61" s="60">
        <f t="shared" si="14"/>
        <v>0.39285714285714285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3.5714285714285712E-2</v>
      </c>
      <c r="E62" s="64"/>
      <c r="F62" s="75" t="s">
        <v>395</v>
      </c>
      <c r="G62" s="45">
        <f>COUNTIFS(B4:B31,"lloret",K4:K31,"&gt;1")</f>
        <v>5</v>
      </c>
      <c r="H62" s="58">
        <f t="shared" si="5"/>
        <v>0.17857142857142858</v>
      </c>
      <c r="I62" s="61"/>
      <c r="J62" s="63" t="s">
        <v>391</v>
      </c>
      <c r="K62" s="45">
        <f>COUNTIFS(B4:B31,"olot",J4:J31,3)</f>
        <v>1</v>
      </c>
      <c r="L62" s="58">
        <f t="shared" si="6"/>
        <v>3.5714285714285712E-2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0</v>
      </c>
      <c r="AK62" s="60">
        <f t="shared" si="10"/>
        <v>0</v>
      </c>
      <c r="AL62" s="61"/>
      <c r="AM62" s="100" t="s">
        <v>278</v>
      </c>
      <c r="AN62" s="59">
        <f>COUNTIFS(K4:K31,3,L4:L31,4)</f>
        <v>0</v>
      </c>
      <c r="AO62" s="60">
        <f t="shared" si="11"/>
        <v>0</v>
      </c>
      <c r="AP62" s="61"/>
      <c r="AQ62" s="100" t="s">
        <v>294</v>
      </c>
      <c r="AR62" s="45">
        <f>COUNTIFS(J4:J31,3,L4:L31,4)</f>
        <v>3</v>
      </c>
      <c r="AS62" s="60">
        <f t="shared" si="18"/>
        <v>0.10714285714285714</v>
      </c>
      <c r="AT62" s="61"/>
      <c r="AU62" s="100" t="s">
        <v>307</v>
      </c>
      <c r="AV62" s="59">
        <f>COUNTIFS(K4:K31,5,N4:N31,2)</f>
        <v>4</v>
      </c>
      <c r="AW62" s="60">
        <f t="shared" si="13"/>
        <v>0.17391304347826086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3</v>
      </c>
      <c r="L63" s="58">
        <f t="shared" si="6"/>
        <v>0.10714285714285714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2</v>
      </c>
      <c r="Y63" s="60">
        <f t="shared" si="8"/>
        <v>7.1428571428571425E-2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1</v>
      </c>
      <c r="AO63" s="60">
        <f t="shared" si="11"/>
        <v>4.3478260869565216E-2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1</v>
      </c>
      <c r="AK64" s="60">
        <f t="shared" si="10"/>
        <v>3.7037037037037035E-2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3.5714285714285712E-2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4</v>
      </c>
      <c r="Y65" s="60">
        <f t="shared" si="8"/>
        <v>0.14285714285714285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2</v>
      </c>
      <c r="AO65" s="60">
        <f t="shared" si="11"/>
        <v>8.6956521739130432E-2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4.3478260869565216E-2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3</v>
      </c>
      <c r="L66" s="58">
        <f t="shared" si="6"/>
        <v>0.10714285714285714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11</v>
      </c>
      <c r="AK66" s="60">
        <f t="shared" si="10"/>
        <v>0.40740740740740738</v>
      </c>
      <c r="AL66" s="61"/>
      <c r="AM66" s="100" t="s">
        <v>279</v>
      </c>
      <c r="AN66" s="45">
        <f>COUNTIFS(K4:K31,5,L4:L31,4)</f>
        <v>3</v>
      </c>
      <c r="AO66" s="60">
        <f t="shared" si="11"/>
        <v>0.13043478260869565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3</v>
      </c>
      <c r="L68" s="58">
        <f t="shared" si="6"/>
        <v>0.10714285714285714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2</v>
      </c>
      <c r="AW68" s="60">
        <f t="shared" si="13"/>
        <v>8.6956521739130432E-2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4.3478260869565216E-2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1</v>
      </c>
      <c r="AO73" s="60">
        <f t="shared" si="11"/>
        <v>4.3478260869565216E-2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1</v>
      </c>
      <c r="AO74" s="60">
        <f t="shared" si="11"/>
        <v>4.3478260869565216E-2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19</v>
      </c>
      <c r="D83" s="58">
        <f t="shared" ref="D83:D89" si="19">C83/C$89</f>
        <v>0.6785714285714286</v>
      </c>
      <c r="E83" s="64"/>
      <c r="F83" s="55" t="s">
        <v>186</v>
      </c>
      <c r="G83" s="57">
        <f>COUNTIF(R4:R31,1)</f>
        <v>24</v>
      </c>
      <c r="H83" s="58">
        <f>G83/C$89</f>
        <v>0.8571428571428571</v>
      </c>
      <c r="I83" s="61"/>
      <c r="J83" s="55" t="s">
        <v>339</v>
      </c>
      <c r="K83" s="57">
        <f>COUNTIFS(Q4:Q31,1,R4:R31,1)</f>
        <v>17</v>
      </c>
      <c r="L83" s="58">
        <f t="shared" ref="L83:L101" si="20">K83/K$101</f>
        <v>0.6071428571428571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0.10714285714285714</v>
      </c>
      <c r="Q83" s="61"/>
      <c r="R83" s="55" t="s">
        <v>411</v>
      </c>
      <c r="S83" s="57">
        <f>COUNTIFS(Q4:Q31,1,T4:T31,1)</f>
        <v>9</v>
      </c>
      <c r="T83" s="58">
        <f t="shared" ref="T83:T95" si="22">S83/S$95</f>
        <v>0.32142857142857145</v>
      </c>
      <c r="U83" s="61"/>
      <c r="V83" s="47" t="s">
        <v>181</v>
      </c>
      <c r="W83" s="57">
        <f>COUNTIF(X4:X31,1)</f>
        <v>2</v>
      </c>
      <c r="X83" s="58">
        <f t="shared" ref="X83:X89" si="23">W83/W$89</f>
        <v>0.2857142857142857</v>
      </c>
      <c r="Y83" s="61"/>
      <c r="Z83" s="55" t="s">
        <v>186</v>
      </c>
      <c r="AA83" s="57">
        <f>COUNTIF(Y4:Y31,1)</f>
        <v>7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2</v>
      </c>
      <c r="AG83" s="58">
        <f t="shared" ref="AG83:AG101" si="24">AF83/AF$101</f>
        <v>0.2857142857142857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0.14285714285714285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0.2857142857142857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0.2</v>
      </c>
      <c r="AU83" s="61"/>
      <c r="AV83" s="47" t="s">
        <v>186</v>
      </c>
      <c r="AW83" s="57">
        <f>COUNTIF(AF4:AF31,1)</f>
        <v>4</v>
      </c>
      <c r="AX83" s="58">
        <f>AW83/AS$89</f>
        <v>0.8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0.2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0.2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2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1</v>
      </c>
      <c r="D84" s="58">
        <f t="shared" si="19"/>
        <v>3.5714285714285712E-2</v>
      </c>
      <c r="E84" s="64"/>
      <c r="F84" s="46" t="s">
        <v>187</v>
      </c>
      <c r="G84" s="57">
        <f>COUNTIF(R4:R31,2)</f>
        <v>3</v>
      </c>
      <c r="H84" s="58">
        <f>G84/C$89</f>
        <v>0.10714285714285714</v>
      </c>
      <c r="I84" s="61"/>
      <c r="J84" s="55" t="s">
        <v>340</v>
      </c>
      <c r="K84" s="57">
        <f>COUNTIFS(Q4:Q31,1,R4:R31,2)</f>
        <v>1</v>
      </c>
      <c r="L84" s="58">
        <f t="shared" si="20"/>
        <v>3.5714285714285712E-2</v>
      </c>
      <c r="M84" s="61"/>
      <c r="N84" s="55" t="s">
        <v>359</v>
      </c>
      <c r="O84" s="57">
        <f>COUNTIFS(Q4:Q31,1,U4:U31,2)</f>
        <v>16</v>
      </c>
      <c r="P84" s="58">
        <f t="shared" si="21"/>
        <v>0.5714285714285714</v>
      </c>
      <c r="Q84" s="61"/>
      <c r="R84" s="55" t="s">
        <v>412</v>
      </c>
      <c r="S84" s="57">
        <f>COUNTIFS(Q4:Q31,1,T4:T31,"&gt;1")</f>
        <v>10</v>
      </c>
      <c r="T84" s="58">
        <f t="shared" si="22"/>
        <v>0.35714285714285715</v>
      </c>
      <c r="U84" s="61"/>
      <c r="V84" s="46" t="s">
        <v>182</v>
      </c>
      <c r="W84" s="57">
        <f>COUNTIF(X4:X31,2)</f>
        <v>1</v>
      </c>
      <c r="X84" s="58">
        <f t="shared" si="23"/>
        <v>0.14285714285714285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0.14285714285714285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3</v>
      </c>
      <c r="AT84" s="58">
        <f t="shared" si="27"/>
        <v>0.6</v>
      </c>
      <c r="AU84" s="61"/>
      <c r="AV84" s="46" t="s">
        <v>187</v>
      </c>
      <c r="AW84" s="57">
        <f>COUNTIF(AF4:AF31,2)</f>
        <v>1</v>
      </c>
      <c r="AX84" s="58">
        <f>AW84/AS$89</f>
        <v>0.2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0.2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0.5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4</v>
      </c>
      <c r="D85" s="58">
        <f t="shared" si="19"/>
        <v>0.14285714285714285</v>
      </c>
      <c r="E85" s="64"/>
      <c r="F85" s="46" t="s">
        <v>188</v>
      </c>
      <c r="G85" s="57">
        <f>COUNTIF(R4:R31,3)</f>
        <v>1</v>
      </c>
      <c r="H85" s="58">
        <f>G85/C$89</f>
        <v>3.5714285714285712E-2</v>
      </c>
      <c r="I85" s="61"/>
      <c r="J85" s="55" t="s">
        <v>341</v>
      </c>
      <c r="K85" s="57">
        <f>COUNTIFS(Q4:Q31,1,R4:R31,3)</f>
        <v>1</v>
      </c>
      <c r="L85" s="58">
        <f t="shared" si="20"/>
        <v>3.5714285714285712E-2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3</v>
      </c>
      <c r="X85" s="58">
        <f t="shared" si="23"/>
        <v>0.42857142857142855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0.14285714285714285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0.2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1</v>
      </c>
      <c r="BG85" s="58">
        <f t="shared" si="29"/>
        <v>0.2</v>
      </c>
      <c r="BH85" s="61"/>
      <c r="BI85" s="50" t="s">
        <v>413</v>
      </c>
      <c r="BJ85" s="57">
        <f>COUNTIFS(AE4:AE31,2,AH4:AH31,1)</f>
        <v>2</v>
      </c>
      <c r="BK85" s="58">
        <f t="shared" si="30"/>
        <v>0.4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1</v>
      </c>
      <c r="CC85" s="58">
        <f t="shared" si="33"/>
        <v>0.5</v>
      </c>
      <c r="CD85" s="61"/>
      <c r="CE85" s="50" t="s">
        <v>413</v>
      </c>
      <c r="CF85" s="57">
        <f>COUNTIFS(AL4:AL31,2,AO4:AO31,1)</f>
        <v>1</v>
      </c>
      <c r="CG85" s="58">
        <f t="shared" si="34"/>
        <v>0.5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0.10714285714285714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1</v>
      </c>
      <c r="L86" s="58">
        <f t="shared" si="20"/>
        <v>3.5714285714285712E-2</v>
      </c>
      <c r="M86" s="61"/>
      <c r="N86" s="50" t="s">
        <v>358</v>
      </c>
      <c r="O86" s="57">
        <f>COUNTIFS(Q4:Q31,2,U4:U31,2)</f>
        <v>1</v>
      </c>
      <c r="P86" s="58">
        <f t="shared" si="21"/>
        <v>3.5714285714285712E-2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1</v>
      </c>
      <c r="X86" s="58">
        <f t="shared" si="23"/>
        <v>0.14285714285714285</v>
      </c>
      <c r="Y86" s="61"/>
      <c r="Z86" s="77"/>
      <c r="AA86" s="54">
        <f>SUM(AA83:AA85)</f>
        <v>7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0.14285714285714285</v>
      </c>
      <c r="AH86" s="61"/>
      <c r="AI86" s="50" t="s">
        <v>358</v>
      </c>
      <c r="AJ86" s="57">
        <f>COUNTIFS(X4:X31,2,AB4:AB31,2)</f>
        <v>1</v>
      </c>
      <c r="AK86" s="58">
        <f t="shared" si="25"/>
        <v>0.14285714285714285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5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2</v>
      </c>
      <c r="BC86" s="58">
        <f t="shared" si="28"/>
        <v>0.4</v>
      </c>
      <c r="BD86" s="61"/>
      <c r="BE86" s="50" t="s">
        <v>358</v>
      </c>
      <c r="BF86" s="57">
        <f>COUNTIFS(AE4:AE31,2,AI4:AI31,2)</f>
        <v>2</v>
      </c>
      <c r="BG86" s="58">
        <f t="shared" si="29"/>
        <v>0.4</v>
      </c>
      <c r="BH86" s="61"/>
      <c r="BI86" s="50" t="s">
        <v>414</v>
      </c>
      <c r="BJ86" s="57">
        <f>COUNTIFS(AE4:AE31,2,AH4:AH31,"&gt;1")</f>
        <v>1</v>
      </c>
      <c r="BK86" s="58">
        <f t="shared" si="30"/>
        <v>0.2</v>
      </c>
      <c r="BL86" s="61"/>
      <c r="BM86" s="61"/>
      <c r="BN86" s="46" t="s">
        <v>184</v>
      </c>
      <c r="BO86" s="57">
        <f>COUNTIF(AL4:AL31,4)</f>
        <v>1</v>
      </c>
      <c r="BP86" s="58">
        <f t="shared" si="31"/>
        <v>0.5</v>
      </c>
      <c r="BQ86" s="61"/>
      <c r="BR86" s="77"/>
      <c r="BS86" s="54">
        <f>SUM(BS83:BS85)</f>
        <v>2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0.5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3.5714285714285712E-2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3</v>
      </c>
      <c r="T87" s="58">
        <f t="shared" si="22"/>
        <v>0.10714285714285714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0.14285714285714285</v>
      </c>
      <c r="AL87" s="61"/>
      <c r="AM87" s="50" t="s">
        <v>415</v>
      </c>
      <c r="AN87" s="57">
        <f>COUNTIFS(X4:X31,3,AA4:AA31,1)</f>
        <v>2</v>
      </c>
      <c r="AO87" s="58">
        <f t="shared" si="26"/>
        <v>0.2857142857142857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1</v>
      </c>
      <c r="BC87" s="58">
        <f t="shared" si="28"/>
        <v>0.2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4</v>
      </c>
      <c r="P88" s="58">
        <f t="shared" si="21"/>
        <v>0.14285714285714285</v>
      </c>
      <c r="Q88" s="61"/>
      <c r="R88" s="50" t="s">
        <v>416</v>
      </c>
      <c r="S88" s="57">
        <f>COUNTIFS(Q4:Q31,3,T4:T31,"&gt;1")</f>
        <v>1</v>
      </c>
      <c r="T88" s="58">
        <f t="shared" si="22"/>
        <v>3.5714285714285712E-2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2</v>
      </c>
      <c r="AK88" s="58">
        <f t="shared" si="25"/>
        <v>0.2857142857142857</v>
      </c>
      <c r="AL88" s="61"/>
      <c r="AM88" s="50" t="s">
        <v>416</v>
      </c>
      <c r="AN88" s="57">
        <f>COUNTIFS(X4:X31,3,AA4:AA31,"&gt;1")</f>
        <v>1</v>
      </c>
      <c r="AO88" s="58">
        <f t="shared" si="26"/>
        <v>0.14285714285714285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0.2</v>
      </c>
      <c r="BH88" s="61"/>
      <c r="BI88" s="50" t="s">
        <v>416</v>
      </c>
      <c r="BJ88" s="57">
        <f>COUNTIFS(AE4:AE31,3,AH4:AH31,"&gt;1")</f>
        <v>1</v>
      </c>
      <c r="BK88" s="58">
        <f t="shared" si="30"/>
        <v>0.2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0.14285714285714285</v>
      </c>
      <c r="M89" s="61"/>
      <c r="N89" s="50" t="s">
        <v>363</v>
      </c>
      <c r="O89" s="57">
        <f>COUNTIFS(Q4:Q31,4,U4:U31,1)</f>
        <v>2</v>
      </c>
      <c r="P89" s="58">
        <f t="shared" si="21"/>
        <v>7.1428571428571425E-2</v>
      </c>
      <c r="Q89" s="61"/>
      <c r="R89" s="50" t="s">
        <v>417</v>
      </c>
      <c r="S89" s="57">
        <f>COUNTIFS(Q4:Q31,4,T4:T31,1)</f>
        <v>1</v>
      </c>
      <c r="T89" s="58">
        <f t="shared" si="22"/>
        <v>3.5714285714285712E-2</v>
      </c>
      <c r="U89" s="61"/>
      <c r="V89" s="77"/>
      <c r="W89" s="54">
        <f>SUM(W83:W88)</f>
        <v>7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3</v>
      </c>
      <c r="AG89" s="58">
        <f t="shared" si="24"/>
        <v>0.42857142857142855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0.14285714285714285</v>
      </c>
      <c r="AP89" s="61"/>
      <c r="AQ89" s="61"/>
      <c r="AR89" s="77" t="s">
        <v>142</v>
      </c>
      <c r="AS89" s="54">
        <f>SUM(AS83:AS88)</f>
        <v>5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0.2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2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1</v>
      </c>
      <c r="CG89" s="58">
        <f t="shared" si="34"/>
        <v>0.5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1</v>
      </c>
      <c r="P90" s="58">
        <f t="shared" si="21"/>
        <v>3.5714285714285712E-2</v>
      </c>
      <c r="Q90" s="61"/>
      <c r="R90" s="50" t="s">
        <v>418</v>
      </c>
      <c r="S90" s="57">
        <f>COUNTIFS(Q4:Q31,4,T4:T31,"&gt;1")</f>
        <v>2</v>
      </c>
      <c r="T90" s="58">
        <f t="shared" si="22"/>
        <v>7.1428571428571425E-2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0.14285714285714285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1</v>
      </c>
      <c r="CC90" s="58">
        <f t="shared" si="33"/>
        <v>0.5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3.5714285714285712E-2</v>
      </c>
      <c r="Q91" s="61"/>
      <c r="R91" s="50" t="s">
        <v>419</v>
      </c>
      <c r="S91" s="57">
        <f>COUNTIFS(Q4:Q31,5,T4:T31,1)</f>
        <v>1</v>
      </c>
      <c r="T91" s="58">
        <f t="shared" si="22"/>
        <v>3.5714285714285712E-2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14</v>
      </c>
      <c r="H92" s="58">
        <f>G92/C$89</f>
        <v>0.5</v>
      </c>
      <c r="I92" s="61"/>
      <c r="J92" s="50" t="s">
        <v>345</v>
      </c>
      <c r="K92" s="57">
        <f>COUNTIFS(Q4:Q31,4,R4:R31,1)</f>
        <v>2</v>
      </c>
      <c r="L92" s="58">
        <f t="shared" si="20"/>
        <v>7.1428571428571425E-2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0.14285714285714285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1</v>
      </c>
      <c r="BY92" s="58">
        <f t="shared" si="32"/>
        <v>0.5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5</v>
      </c>
      <c r="H93" s="58">
        <f>G93/C$89</f>
        <v>0.17857142857142858</v>
      </c>
      <c r="I93" s="61"/>
      <c r="J93" s="50" t="s">
        <v>347</v>
      </c>
      <c r="K93" s="57">
        <f>COUNTIFS(Q4:Q31,4,R4:R31,2)</f>
        <v>1</v>
      </c>
      <c r="L93" s="58">
        <f t="shared" si="20"/>
        <v>3.5714285714285712E-2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4</v>
      </c>
      <c r="X93" s="58">
        <f>W93/W$89</f>
        <v>0.5714285714285714</v>
      </c>
      <c r="Y93" s="61"/>
      <c r="Z93" s="47" t="s">
        <v>191</v>
      </c>
      <c r="AA93" s="57">
        <f>COUNTIF(AA4:AA31,1)</f>
        <v>6</v>
      </c>
      <c r="AB93" s="58">
        <f>AA93/W$89</f>
        <v>0.8571428571428571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3</v>
      </c>
      <c r="AT93" s="58">
        <f>AS93/AS$89</f>
        <v>0.6</v>
      </c>
      <c r="AU93" s="61"/>
      <c r="AV93" s="47" t="s">
        <v>191</v>
      </c>
      <c r="AW93" s="57">
        <f>COUNTIF(AH4:AH31,1)</f>
        <v>3</v>
      </c>
      <c r="AX93" s="58">
        <f>AW93/AS$89</f>
        <v>0.6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0.5</v>
      </c>
      <c r="BQ93" s="64"/>
      <c r="BR93" s="55" t="s">
        <v>191</v>
      </c>
      <c r="BS93" s="57">
        <f>COUNTIF(AO4:AO31,1)</f>
        <v>2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7</v>
      </c>
      <c r="H94" s="58">
        <f>G94/C$89</f>
        <v>0.25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3</v>
      </c>
      <c r="X94" s="58">
        <f>W94/W$89</f>
        <v>0.42857142857142855</v>
      </c>
      <c r="Y94" s="61"/>
      <c r="Z94" s="46" t="s">
        <v>192</v>
      </c>
      <c r="AA94" s="57">
        <f>COUNTIF(AA4:AA31,2)</f>
        <v>1</v>
      </c>
      <c r="AB94" s="58">
        <f>AA94/W$89</f>
        <v>0.14285714285714285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0.4</v>
      </c>
      <c r="AU94" s="61"/>
      <c r="AV94" s="46" t="s">
        <v>192</v>
      </c>
      <c r="AW94" s="57">
        <f>COUNTIF(AH4:AH31,2)</f>
        <v>2</v>
      </c>
      <c r="AX94" s="58">
        <f>AW94/AS$89</f>
        <v>0.4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0.5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2</v>
      </c>
      <c r="H95" s="58">
        <f>G95/C$89</f>
        <v>7.1428571428571425E-2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7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7</v>
      </c>
      <c r="AK95" s="58">
        <f t="shared" si="25"/>
        <v>1</v>
      </c>
      <c r="AL95" s="61"/>
      <c r="AM95" s="37"/>
      <c r="AN95" s="45">
        <f>SUM(AN83:AN94)</f>
        <v>7</v>
      </c>
      <c r="AO95" s="58">
        <f t="shared" si="26"/>
        <v>1</v>
      </c>
      <c r="AP95" s="61"/>
      <c r="AQ95" s="61"/>
      <c r="AR95" s="77"/>
      <c r="AS95" s="54">
        <f>SUM(AS93:AS94)</f>
        <v>5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5</v>
      </c>
      <c r="BG95" s="58">
        <f t="shared" si="29"/>
        <v>1</v>
      </c>
      <c r="BH95" s="61"/>
      <c r="BI95" s="37"/>
      <c r="BJ95" s="45">
        <f>SUM(BJ83:BJ94)</f>
        <v>5</v>
      </c>
      <c r="BK95" s="58">
        <f t="shared" si="30"/>
        <v>1</v>
      </c>
      <c r="BL95" s="61"/>
      <c r="BM95" s="61"/>
      <c r="BN95" s="77"/>
      <c r="BO95" s="54">
        <f>SUM(BO93:BO94)</f>
        <v>2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2</v>
      </c>
      <c r="CC95" s="58">
        <f t="shared" si="33"/>
        <v>1</v>
      </c>
      <c r="CD95" s="61"/>
      <c r="CE95" s="37"/>
      <c r="CF95" s="45">
        <f>SUM(CF83:CF94)</f>
        <v>2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3.5714285714285712E-2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7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5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2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0.2857142857142857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0.5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5</v>
      </c>
      <c r="X100" s="58">
        <f>W100/W$89</f>
        <v>0.7142857142857143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0.8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1</v>
      </c>
      <c r="BP100" s="58">
        <f>BO100/BO$89</f>
        <v>0.5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7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7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5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5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2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2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0.21428571428571427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22</v>
      </c>
      <c r="D103" s="58">
        <f>C103/C$89</f>
        <v>0.7857142857142857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AD2:AI2"/>
    <mergeCell ref="AK2:AP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C184"/>
  <sheetViews>
    <sheetView topLeftCell="CP1" zoomScale="40" zoomScaleNormal="40" workbookViewId="0">
      <pane ySplit="3" topLeftCell="A63" activePane="bottomLeft" state="frozen"/>
      <selection activeCell="Q40" sqref="Q40"/>
      <selection pane="bottomLeft" activeCell="B33" sqref="B33:DC106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9" ht="30" customHeight="1" thickBot="1" x14ac:dyDescent="0.25">
      <c r="A1" s="193" t="s">
        <v>788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9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</row>
    <row r="3" spans="1:49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</row>
    <row r="4" spans="1:49" ht="31.5" customHeight="1" thickBot="1" x14ac:dyDescent="0.25">
      <c r="A4" s="111" t="s">
        <v>1161</v>
      </c>
      <c r="B4" s="117" t="s">
        <v>91</v>
      </c>
      <c r="C4" s="118" t="s">
        <v>1188</v>
      </c>
      <c r="D4" s="116">
        <v>24</v>
      </c>
      <c r="E4" s="114">
        <v>38194</v>
      </c>
      <c r="F4" s="117">
        <v>1</v>
      </c>
      <c r="G4" s="116">
        <v>3</v>
      </c>
      <c r="H4" s="115">
        <v>1</v>
      </c>
      <c r="I4" s="117">
        <v>3</v>
      </c>
      <c r="J4" s="116">
        <v>2</v>
      </c>
      <c r="K4" s="116">
        <v>3</v>
      </c>
      <c r="L4" s="116">
        <v>2</v>
      </c>
      <c r="M4" s="116">
        <v>1</v>
      </c>
      <c r="N4" s="116">
        <v>2</v>
      </c>
      <c r="O4" s="115">
        <v>2</v>
      </c>
      <c r="P4" s="132" t="s">
        <v>1189</v>
      </c>
      <c r="Q4" s="116">
        <v>4</v>
      </c>
      <c r="R4" s="116">
        <v>1</v>
      </c>
      <c r="S4" s="116">
        <v>1</v>
      </c>
      <c r="T4" s="116">
        <v>2</v>
      </c>
      <c r="U4" s="115">
        <v>2</v>
      </c>
      <c r="V4" s="104"/>
      <c r="W4" s="132" t="s">
        <v>1128</v>
      </c>
      <c r="X4" s="116">
        <v>1</v>
      </c>
      <c r="Y4" s="116">
        <v>1</v>
      </c>
      <c r="Z4" s="116">
        <v>1</v>
      </c>
      <c r="AA4" s="116">
        <v>1</v>
      </c>
      <c r="AB4" s="115">
        <v>2</v>
      </c>
      <c r="AC4" s="103"/>
      <c r="AD4" s="117" t="s">
        <v>1190</v>
      </c>
      <c r="AE4" s="116">
        <v>3</v>
      </c>
      <c r="AF4" s="116">
        <v>1</v>
      </c>
      <c r="AG4" s="116">
        <v>1</v>
      </c>
      <c r="AH4" s="116">
        <v>1</v>
      </c>
      <c r="AI4" s="115">
        <v>2</v>
      </c>
      <c r="AJ4" s="103"/>
      <c r="AK4" s="117"/>
      <c r="AL4" s="116"/>
      <c r="AM4" s="116"/>
      <c r="AN4" s="116"/>
      <c r="AO4" s="116"/>
      <c r="AP4" s="115"/>
      <c r="AR4" s="117"/>
      <c r="AS4" s="116"/>
      <c r="AT4" s="116"/>
      <c r="AU4" s="116"/>
      <c r="AV4" s="116"/>
      <c r="AW4" s="115"/>
    </row>
    <row r="5" spans="1:49" ht="31.5" customHeight="1" thickBot="1" x14ac:dyDescent="0.25">
      <c r="A5" s="111" t="s">
        <v>1162</v>
      </c>
      <c r="B5" s="113"/>
      <c r="C5" s="118"/>
      <c r="D5" s="104"/>
      <c r="E5" s="114">
        <v>38194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32" t="s">
        <v>1189</v>
      </c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</row>
    <row r="6" spans="1:49" ht="31.5" customHeight="1" thickBot="1" x14ac:dyDescent="0.25">
      <c r="A6" s="111" t="s">
        <v>1163</v>
      </c>
      <c r="B6" s="113" t="s">
        <v>40</v>
      </c>
      <c r="C6" s="118" t="s">
        <v>1191</v>
      </c>
      <c r="D6" s="104">
        <v>3</v>
      </c>
      <c r="E6" s="109">
        <v>38202</v>
      </c>
      <c r="F6" s="113">
        <v>1</v>
      </c>
      <c r="G6" s="104">
        <v>3</v>
      </c>
      <c r="H6" s="112">
        <v>1</v>
      </c>
      <c r="I6" s="113">
        <v>2</v>
      </c>
      <c r="J6" s="104">
        <v>1</v>
      </c>
      <c r="K6" s="104">
        <v>8</v>
      </c>
      <c r="L6" s="104">
        <v>2</v>
      </c>
      <c r="M6" s="104">
        <v>1</v>
      </c>
      <c r="N6" s="104">
        <v>1</v>
      </c>
      <c r="O6" s="112">
        <v>1</v>
      </c>
      <c r="P6" s="132" t="s">
        <v>1192</v>
      </c>
      <c r="Q6" s="104">
        <v>3</v>
      </c>
      <c r="R6" s="104">
        <v>1</v>
      </c>
      <c r="S6" s="104">
        <v>1</v>
      </c>
      <c r="T6" s="104">
        <v>2</v>
      </c>
      <c r="U6" s="112">
        <v>2</v>
      </c>
      <c r="V6" s="104"/>
      <c r="W6" s="108" t="s">
        <v>128</v>
      </c>
      <c r="X6" s="104">
        <v>1</v>
      </c>
      <c r="Y6" s="104">
        <v>2</v>
      </c>
      <c r="Z6" s="104">
        <v>2</v>
      </c>
      <c r="AA6" s="104">
        <v>1</v>
      </c>
      <c r="AB6" s="112">
        <v>1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  <c r="AR6" s="113"/>
      <c r="AS6" s="104"/>
      <c r="AT6" s="104"/>
      <c r="AU6" s="104"/>
      <c r="AV6" s="104"/>
      <c r="AW6" s="112"/>
    </row>
    <row r="7" spans="1:49" ht="31.5" customHeight="1" thickBot="1" x14ac:dyDescent="0.25">
      <c r="A7" s="111" t="s">
        <v>1164</v>
      </c>
      <c r="B7" s="113" t="s">
        <v>40</v>
      </c>
      <c r="C7" s="118" t="s">
        <v>1193</v>
      </c>
      <c r="D7" s="104">
        <v>4</v>
      </c>
      <c r="E7" s="109">
        <v>38202</v>
      </c>
      <c r="F7" s="113">
        <v>2</v>
      </c>
      <c r="G7" s="104">
        <v>3</v>
      </c>
      <c r="H7" s="112">
        <v>1</v>
      </c>
      <c r="I7" s="113">
        <v>1</v>
      </c>
      <c r="J7" s="104">
        <v>1</v>
      </c>
      <c r="K7" s="104">
        <v>10</v>
      </c>
      <c r="L7" s="104">
        <v>1</v>
      </c>
      <c r="M7" s="104">
        <v>2</v>
      </c>
      <c r="N7" s="104">
        <v>1</v>
      </c>
      <c r="O7" s="112">
        <v>1</v>
      </c>
      <c r="P7" s="132" t="s">
        <v>1194</v>
      </c>
      <c r="Q7" s="104">
        <v>1</v>
      </c>
      <c r="R7" s="104">
        <v>1</v>
      </c>
      <c r="S7" s="104">
        <v>1</v>
      </c>
      <c r="T7" s="104">
        <v>4</v>
      </c>
      <c r="U7" s="112">
        <v>1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49" ht="31.5" customHeight="1" thickBot="1" x14ac:dyDescent="0.25">
      <c r="A8" s="111" t="s">
        <v>1165</v>
      </c>
      <c r="B8" s="113" t="s">
        <v>31</v>
      </c>
      <c r="C8" s="118" t="s">
        <v>1195</v>
      </c>
      <c r="D8" s="104">
        <v>6</v>
      </c>
      <c r="E8" s="109">
        <v>38210</v>
      </c>
      <c r="F8" s="113">
        <v>2</v>
      </c>
      <c r="G8" s="104">
        <v>5</v>
      </c>
      <c r="H8" s="112">
        <v>1</v>
      </c>
      <c r="I8" s="113">
        <v>1</v>
      </c>
      <c r="J8" s="104">
        <v>3</v>
      </c>
      <c r="K8" s="104">
        <v>2</v>
      </c>
      <c r="L8" s="104">
        <v>3</v>
      </c>
      <c r="M8" s="104">
        <v>2</v>
      </c>
      <c r="N8" s="104">
        <v>3</v>
      </c>
      <c r="O8" s="112">
        <v>2</v>
      </c>
      <c r="P8" s="132" t="s">
        <v>1196</v>
      </c>
      <c r="Q8" s="104">
        <v>2</v>
      </c>
      <c r="R8" s="104">
        <v>1</v>
      </c>
      <c r="S8" s="104">
        <v>1</v>
      </c>
      <c r="T8" s="104">
        <v>2</v>
      </c>
      <c r="U8" s="112">
        <v>1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  <c r="AR8" s="113"/>
      <c r="AS8" s="104"/>
      <c r="AT8" s="104"/>
      <c r="AU8" s="104"/>
      <c r="AV8" s="104"/>
      <c r="AW8" s="112"/>
    </row>
    <row r="9" spans="1:49" ht="31.5" customHeight="1" thickBot="1" x14ac:dyDescent="0.25">
      <c r="A9" s="111" t="s">
        <v>1166</v>
      </c>
      <c r="B9" s="113" t="s">
        <v>27</v>
      </c>
      <c r="C9" s="118" t="s">
        <v>1197</v>
      </c>
      <c r="D9" s="104">
        <v>7</v>
      </c>
      <c r="E9" s="109">
        <v>38210</v>
      </c>
      <c r="F9" s="113">
        <v>2</v>
      </c>
      <c r="G9" s="104">
        <v>7</v>
      </c>
      <c r="H9" s="112">
        <v>1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1</v>
      </c>
      <c r="P9" s="132" t="s">
        <v>137</v>
      </c>
      <c r="Q9" s="104">
        <v>1</v>
      </c>
      <c r="R9" s="104">
        <v>1</v>
      </c>
      <c r="S9" s="104">
        <v>1</v>
      </c>
      <c r="T9" s="104">
        <v>1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49" ht="31.5" customHeight="1" thickBot="1" x14ac:dyDescent="0.25">
      <c r="A10" s="111" t="s">
        <v>1167</v>
      </c>
      <c r="B10" s="113" t="s">
        <v>50</v>
      </c>
      <c r="C10" s="118" t="s">
        <v>1198</v>
      </c>
      <c r="D10" s="104">
        <v>3</v>
      </c>
      <c r="E10" s="109">
        <v>38218</v>
      </c>
      <c r="F10" s="113">
        <v>1</v>
      </c>
      <c r="G10" s="104">
        <v>3</v>
      </c>
      <c r="H10" s="112">
        <v>1</v>
      </c>
      <c r="I10" s="113">
        <v>5</v>
      </c>
      <c r="J10" s="104">
        <v>2</v>
      </c>
      <c r="K10" s="104">
        <v>3</v>
      </c>
      <c r="L10" s="104">
        <v>3</v>
      </c>
      <c r="M10" s="104">
        <v>1</v>
      </c>
      <c r="N10" s="104">
        <v>2</v>
      </c>
      <c r="O10" s="112">
        <v>1</v>
      </c>
      <c r="P10" s="132" t="s">
        <v>1199</v>
      </c>
      <c r="Q10" s="104">
        <v>4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1200</v>
      </c>
      <c r="X10" s="104">
        <v>4</v>
      </c>
      <c r="Y10" s="104">
        <v>1</v>
      </c>
      <c r="Z10" s="104">
        <v>1</v>
      </c>
      <c r="AA10" s="104">
        <v>1</v>
      </c>
      <c r="AB10" s="112">
        <v>2</v>
      </c>
      <c r="AC10" s="103"/>
      <c r="AD10" s="108" t="s">
        <v>1201</v>
      </c>
      <c r="AE10" s="104">
        <v>3</v>
      </c>
      <c r="AF10" s="104">
        <v>1</v>
      </c>
      <c r="AG10" s="104">
        <v>1</v>
      </c>
      <c r="AH10" s="104">
        <v>1</v>
      </c>
      <c r="AI10" s="112">
        <v>2</v>
      </c>
      <c r="AJ10" s="103"/>
      <c r="AK10" s="108" t="s">
        <v>1202</v>
      </c>
      <c r="AL10" s="104">
        <v>4</v>
      </c>
      <c r="AM10" s="104">
        <v>1</v>
      </c>
      <c r="AN10" s="104">
        <v>1</v>
      </c>
      <c r="AO10" s="104">
        <v>1</v>
      </c>
      <c r="AP10" s="112">
        <v>2</v>
      </c>
      <c r="AR10" s="113" t="s">
        <v>1124</v>
      </c>
      <c r="AS10" s="104">
        <v>1</v>
      </c>
      <c r="AT10" s="104">
        <v>1</v>
      </c>
      <c r="AU10" s="104">
        <v>1</v>
      </c>
      <c r="AV10" s="104">
        <v>1</v>
      </c>
      <c r="AW10" s="112">
        <v>2</v>
      </c>
    </row>
    <row r="11" spans="1:49" ht="31.5" customHeight="1" thickBot="1" x14ac:dyDescent="0.25">
      <c r="A11" s="111" t="s">
        <v>1170</v>
      </c>
      <c r="B11" s="113" t="s">
        <v>27</v>
      </c>
      <c r="C11" s="118" t="s">
        <v>1203</v>
      </c>
      <c r="D11" s="104">
        <v>6</v>
      </c>
      <c r="E11" s="109">
        <v>38218</v>
      </c>
      <c r="F11" s="113">
        <v>2</v>
      </c>
      <c r="G11" s="104">
        <v>5</v>
      </c>
      <c r="H11" s="112">
        <v>1</v>
      </c>
      <c r="I11" s="113">
        <v>1</v>
      </c>
      <c r="J11" s="104">
        <v>1</v>
      </c>
      <c r="K11" s="104">
        <v>2</v>
      </c>
      <c r="L11" s="104">
        <v>4</v>
      </c>
      <c r="M11" s="104">
        <v>3</v>
      </c>
      <c r="N11" s="104">
        <v>2</v>
      </c>
      <c r="O11" s="112">
        <v>1</v>
      </c>
      <c r="P11" s="132" t="s">
        <v>1154</v>
      </c>
      <c r="Q11" s="104">
        <v>1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49" ht="31.5" customHeight="1" thickBot="1" x14ac:dyDescent="0.25">
      <c r="A12" s="111" t="s">
        <v>1169</v>
      </c>
      <c r="B12" s="113" t="s">
        <v>31</v>
      </c>
      <c r="C12" s="118" t="s">
        <v>1204</v>
      </c>
      <c r="D12" s="104">
        <v>7</v>
      </c>
      <c r="E12" s="109">
        <v>38226</v>
      </c>
      <c r="F12" s="113">
        <v>2</v>
      </c>
      <c r="G12" s="104">
        <v>5</v>
      </c>
      <c r="H12" s="112">
        <v>1</v>
      </c>
      <c r="I12" s="113">
        <v>2</v>
      </c>
      <c r="J12" s="104">
        <v>3</v>
      </c>
      <c r="K12" s="104">
        <v>2</v>
      </c>
      <c r="L12" s="104">
        <v>2</v>
      </c>
      <c r="M12" s="104">
        <v>1</v>
      </c>
      <c r="N12" s="104">
        <v>2</v>
      </c>
      <c r="O12" s="112">
        <v>2</v>
      </c>
      <c r="P12" s="132" t="s">
        <v>1205</v>
      </c>
      <c r="Q12" s="104">
        <v>5</v>
      </c>
      <c r="R12" s="104">
        <v>2</v>
      </c>
      <c r="S12" s="104">
        <v>1</v>
      </c>
      <c r="T12" s="104">
        <v>1</v>
      </c>
      <c r="U12" s="112">
        <v>1</v>
      </c>
      <c r="V12" s="104"/>
      <c r="W12" s="108" t="s">
        <v>1206</v>
      </c>
      <c r="X12" s="104">
        <v>4</v>
      </c>
      <c r="Y12" s="104">
        <v>1</v>
      </c>
      <c r="Z12" s="104">
        <v>2</v>
      </c>
      <c r="AA12" s="104">
        <v>1</v>
      </c>
      <c r="AB12" s="112">
        <v>1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  <c r="AR12" s="113"/>
      <c r="AS12" s="104"/>
      <c r="AT12" s="104"/>
      <c r="AU12" s="104"/>
      <c r="AV12" s="104"/>
      <c r="AW12" s="112"/>
    </row>
    <row r="13" spans="1:49" ht="31.5" customHeight="1" thickBot="1" x14ac:dyDescent="0.25">
      <c r="A13" s="111" t="s">
        <v>1268</v>
      </c>
      <c r="B13" s="113" t="s">
        <v>50</v>
      </c>
      <c r="C13" s="118" t="s">
        <v>1207</v>
      </c>
      <c r="D13" s="104">
        <v>14</v>
      </c>
      <c r="E13" s="109">
        <v>38226</v>
      </c>
      <c r="F13" s="113">
        <v>2</v>
      </c>
      <c r="G13" s="104">
        <v>6</v>
      </c>
      <c r="H13" s="112">
        <v>4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2</v>
      </c>
      <c r="O13" s="112">
        <v>1</v>
      </c>
      <c r="P13" s="132" t="s">
        <v>1208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</row>
    <row r="14" spans="1:49" ht="31.5" customHeight="1" thickBot="1" x14ac:dyDescent="0.25">
      <c r="A14" s="111" t="s">
        <v>1168</v>
      </c>
      <c r="B14" s="113" t="s">
        <v>27</v>
      </c>
      <c r="C14" s="118" t="s">
        <v>1209</v>
      </c>
      <c r="D14" s="104">
        <v>9</v>
      </c>
      <c r="E14" s="109">
        <v>38234</v>
      </c>
      <c r="F14" s="113">
        <v>2</v>
      </c>
      <c r="G14" s="104">
        <v>7</v>
      </c>
      <c r="H14" s="112">
        <v>2</v>
      </c>
      <c r="I14" s="113">
        <v>1</v>
      </c>
      <c r="J14" s="104">
        <v>1</v>
      </c>
      <c r="K14" s="104">
        <v>6</v>
      </c>
      <c r="L14" s="104">
        <v>4</v>
      </c>
      <c r="M14" s="104">
        <v>3</v>
      </c>
      <c r="N14" s="104">
        <v>2</v>
      </c>
      <c r="O14" s="112">
        <v>1</v>
      </c>
      <c r="P14" s="132" t="s">
        <v>648</v>
      </c>
      <c r="Q14" s="104">
        <v>1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</row>
    <row r="15" spans="1:49" ht="31.5" customHeight="1" thickBot="1" x14ac:dyDescent="0.25">
      <c r="A15" s="111" t="s">
        <v>1171</v>
      </c>
      <c r="B15" s="113" t="s">
        <v>40</v>
      </c>
      <c r="C15" s="118" t="s">
        <v>1210</v>
      </c>
      <c r="D15" s="104">
        <v>26</v>
      </c>
      <c r="E15" s="109">
        <v>38234</v>
      </c>
      <c r="F15" s="113">
        <v>2</v>
      </c>
      <c r="G15" s="104">
        <v>6</v>
      </c>
      <c r="H15" s="112">
        <v>1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2</v>
      </c>
      <c r="O15" s="112">
        <v>1</v>
      </c>
      <c r="P15" s="132" t="s">
        <v>943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49" ht="31.5" customHeight="1" thickBot="1" x14ac:dyDescent="0.25">
      <c r="A16" s="111" t="s">
        <v>1172</v>
      </c>
      <c r="B16" s="113" t="s">
        <v>27</v>
      </c>
      <c r="C16" s="118" t="s">
        <v>1211</v>
      </c>
      <c r="D16" s="104">
        <v>3</v>
      </c>
      <c r="E16" s="109">
        <v>38242</v>
      </c>
      <c r="F16" s="113">
        <v>2</v>
      </c>
      <c r="G16" s="104">
        <v>7</v>
      </c>
      <c r="H16" s="112">
        <v>1</v>
      </c>
      <c r="I16" s="113">
        <v>1</v>
      </c>
      <c r="J16" s="104">
        <v>1</v>
      </c>
      <c r="K16" s="104">
        <v>1</v>
      </c>
      <c r="L16" s="104">
        <v>4</v>
      </c>
      <c r="M16" s="104">
        <v>3</v>
      </c>
      <c r="N16" s="104">
        <v>2</v>
      </c>
      <c r="O16" s="112">
        <v>1</v>
      </c>
      <c r="P16" s="132" t="s">
        <v>137</v>
      </c>
      <c r="Q16" s="104">
        <v>1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31.5" customHeight="1" thickBot="1" x14ac:dyDescent="0.25">
      <c r="A17" s="111" t="s">
        <v>1173</v>
      </c>
      <c r="B17" s="113" t="s">
        <v>31</v>
      </c>
      <c r="C17" s="118" t="s">
        <v>1212</v>
      </c>
      <c r="D17" s="104">
        <v>5</v>
      </c>
      <c r="E17" s="109">
        <v>38242</v>
      </c>
      <c r="F17" s="113">
        <v>2</v>
      </c>
      <c r="G17" s="104">
        <v>5</v>
      </c>
      <c r="H17" s="112">
        <v>1</v>
      </c>
      <c r="I17" s="113">
        <v>1</v>
      </c>
      <c r="J17" s="104">
        <v>3</v>
      </c>
      <c r="K17" s="104">
        <v>5</v>
      </c>
      <c r="L17" s="104">
        <v>4</v>
      </c>
      <c r="M17" s="104">
        <v>3</v>
      </c>
      <c r="N17" s="104">
        <v>2</v>
      </c>
      <c r="O17" s="112">
        <v>2</v>
      </c>
      <c r="P17" s="132" t="s">
        <v>1213</v>
      </c>
      <c r="Q17" s="104">
        <v>3</v>
      </c>
      <c r="R17" s="104">
        <v>1</v>
      </c>
      <c r="S17" s="104">
        <v>1</v>
      </c>
      <c r="T17" s="104">
        <v>1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31.5" customHeight="1" thickBot="1" x14ac:dyDescent="0.25">
      <c r="A18" s="111" t="s">
        <v>1174</v>
      </c>
      <c r="B18" s="113" t="s">
        <v>31</v>
      </c>
      <c r="C18" s="118" t="s">
        <v>1214</v>
      </c>
      <c r="D18" s="104">
        <v>7</v>
      </c>
      <c r="E18" s="109">
        <v>38299</v>
      </c>
      <c r="F18" s="113">
        <v>2</v>
      </c>
      <c r="G18" s="104">
        <v>5</v>
      </c>
      <c r="H18" s="112">
        <v>1</v>
      </c>
      <c r="I18" s="113">
        <v>2</v>
      </c>
      <c r="J18" s="104">
        <v>1</v>
      </c>
      <c r="K18" s="104">
        <v>4</v>
      </c>
      <c r="L18" s="104">
        <v>2</v>
      </c>
      <c r="M18" s="104">
        <v>1</v>
      </c>
      <c r="N18" s="104">
        <v>2</v>
      </c>
      <c r="O18" s="112">
        <v>1</v>
      </c>
      <c r="P18" s="132" t="s">
        <v>65</v>
      </c>
      <c r="Q18" s="104">
        <v>2</v>
      </c>
      <c r="R18" s="104">
        <v>3</v>
      </c>
      <c r="S18" s="104">
        <v>1</v>
      </c>
      <c r="T18" s="104">
        <v>1</v>
      </c>
      <c r="U18" s="112">
        <v>1</v>
      </c>
      <c r="V18" s="104"/>
      <c r="W18" s="108" t="s">
        <v>1049</v>
      </c>
      <c r="X18" s="104">
        <v>2</v>
      </c>
      <c r="Y18" s="104">
        <v>1</v>
      </c>
      <c r="Z18" s="104">
        <v>2</v>
      </c>
      <c r="AA18" s="104">
        <v>1</v>
      </c>
      <c r="AB18" s="112">
        <v>2</v>
      </c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</row>
    <row r="19" spans="1:49" ht="31.5" customHeight="1" thickBot="1" x14ac:dyDescent="0.25">
      <c r="A19" s="111" t="s">
        <v>1175</v>
      </c>
      <c r="B19" s="113" t="s">
        <v>27</v>
      </c>
      <c r="C19" s="118" t="s">
        <v>1215</v>
      </c>
      <c r="D19" s="104">
        <v>47</v>
      </c>
      <c r="E19" s="109">
        <v>38299</v>
      </c>
      <c r="F19" s="113">
        <v>2</v>
      </c>
      <c r="G19" s="104">
        <v>3</v>
      </c>
      <c r="H19" s="112">
        <v>1</v>
      </c>
      <c r="I19" s="113">
        <v>1</v>
      </c>
      <c r="J19" s="104">
        <v>3</v>
      </c>
      <c r="K19" s="104">
        <v>1</v>
      </c>
      <c r="L19" s="104">
        <v>4</v>
      </c>
      <c r="M19" s="104">
        <v>3</v>
      </c>
      <c r="N19" s="104">
        <v>2</v>
      </c>
      <c r="O19" s="112">
        <v>2</v>
      </c>
      <c r="P19" s="132" t="s">
        <v>137</v>
      </c>
      <c r="Q19" s="104">
        <v>1</v>
      </c>
      <c r="R19" s="104">
        <v>1</v>
      </c>
      <c r="S19" s="104">
        <v>1</v>
      </c>
      <c r="T19" s="104">
        <v>2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31.5" customHeight="1" thickBot="1" x14ac:dyDescent="0.25">
      <c r="A20" s="111" t="s">
        <v>1176</v>
      </c>
      <c r="B20" s="113" t="s">
        <v>27</v>
      </c>
      <c r="C20" s="118" t="s">
        <v>1216</v>
      </c>
      <c r="D20" s="104">
        <v>6</v>
      </c>
      <c r="E20" s="109">
        <v>38307</v>
      </c>
      <c r="F20" s="113">
        <v>1</v>
      </c>
      <c r="G20" s="104">
        <v>3</v>
      </c>
      <c r="H20" s="112">
        <v>1</v>
      </c>
      <c r="I20" s="113">
        <v>1</v>
      </c>
      <c r="J20" s="104">
        <v>1</v>
      </c>
      <c r="K20" s="104">
        <v>4</v>
      </c>
      <c r="L20" s="104">
        <v>1</v>
      </c>
      <c r="M20" s="104">
        <v>2</v>
      </c>
      <c r="N20" s="104">
        <v>2</v>
      </c>
      <c r="O20" s="112">
        <v>2</v>
      </c>
      <c r="P20" s="132" t="s">
        <v>1217</v>
      </c>
      <c r="Q20" s="104">
        <v>1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31.5" customHeight="1" thickBot="1" x14ac:dyDescent="0.25">
      <c r="A21" s="111" t="s">
        <v>1177</v>
      </c>
      <c r="B21" s="113" t="s">
        <v>40</v>
      </c>
      <c r="C21" s="118" t="s">
        <v>1218</v>
      </c>
      <c r="D21" s="104">
        <v>7</v>
      </c>
      <c r="E21" s="109">
        <v>38307</v>
      </c>
      <c r="F21" s="113">
        <v>1</v>
      </c>
      <c r="G21" s="104">
        <v>5</v>
      </c>
      <c r="H21" s="112">
        <v>1</v>
      </c>
      <c r="I21" s="113">
        <v>2</v>
      </c>
      <c r="J21" s="104">
        <v>1</v>
      </c>
      <c r="K21" s="104">
        <v>3</v>
      </c>
      <c r="L21" s="104">
        <v>1</v>
      </c>
      <c r="M21" s="104">
        <v>1</v>
      </c>
      <c r="N21" s="104">
        <v>2</v>
      </c>
      <c r="O21" s="112">
        <v>1</v>
      </c>
      <c r="P21" s="132" t="s">
        <v>1219</v>
      </c>
      <c r="Q21" s="104">
        <v>1</v>
      </c>
      <c r="R21" s="104">
        <v>1</v>
      </c>
      <c r="S21" s="104">
        <v>1</v>
      </c>
      <c r="T21" s="104">
        <v>2</v>
      </c>
      <c r="U21" s="112">
        <v>2</v>
      </c>
      <c r="V21" s="104"/>
      <c r="W21" s="108" t="s">
        <v>1220</v>
      </c>
      <c r="X21" s="104">
        <v>1</v>
      </c>
      <c r="Y21" s="104">
        <v>1</v>
      </c>
      <c r="Z21" s="104">
        <v>1</v>
      </c>
      <c r="AA21" s="104">
        <v>2</v>
      </c>
      <c r="AB21" s="112">
        <v>2</v>
      </c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31.5" customHeight="1" thickBot="1" x14ac:dyDescent="0.25">
      <c r="A22" s="111" t="s">
        <v>1178</v>
      </c>
      <c r="B22" s="113" t="s">
        <v>91</v>
      </c>
      <c r="C22" s="118" t="s">
        <v>1221</v>
      </c>
      <c r="D22" s="104">
        <v>6</v>
      </c>
      <c r="E22" s="109">
        <v>38315</v>
      </c>
      <c r="F22" s="113">
        <v>2</v>
      </c>
      <c r="G22" s="104">
        <v>6</v>
      </c>
      <c r="H22" s="112">
        <v>1</v>
      </c>
      <c r="I22" s="113">
        <v>1</v>
      </c>
      <c r="J22" s="104">
        <v>3</v>
      </c>
      <c r="K22" s="104">
        <v>7</v>
      </c>
      <c r="L22" s="104">
        <v>4</v>
      </c>
      <c r="M22" s="104">
        <v>3</v>
      </c>
      <c r="N22" s="104">
        <v>2</v>
      </c>
      <c r="O22" s="112">
        <v>2</v>
      </c>
      <c r="P22" s="132" t="s">
        <v>1222</v>
      </c>
      <c r="Q22" s="104">
        <v>2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31.5" customHeight="1" thickBot="1" x14ac:dyDescent="0.25">
      <c r="A23" s="111" t="s">
        <v>1179</v>
      </c>
      <c r="B23" s="113" t="s">
        <v>31</v>
      </c>
      <c r="C23" s="118" t="s">
        <v>1223</v>
      </c>
      <c r="D23" s="104">
        <v>10</v>
      </c>
      <c r="E23" s="109">
        <v>38315</v>
      </c>
      <c r="F23" s="113">
        <v>2</v>
      </c>
      <c r="G23" s="104">
        <v>3</v>
      </c>
      <c r="H23" s="112">
        <v>1</v>
      </c>
      <c r="I23" s="113">
        <v>2</v>
      </c>
      <c r="J23" s="104">
        <v>3</v>
      </c>
      <c r="K23" s="104">
        <v>10</v>
      </c>
      <c r="L23" s="104">
        <v>3</v>
      </c>
      <c r="M23" s="104">
        <v>2</v>
      </c>
      <c r="N23" s="104">
        <v>3</v>
      </c>
      <c r="O23" s="112">
        <v>2</v>
      </c>
      <c r="P23" s="132" t="s">
        <v>1196</v>
      </c>
      <c r="Q23" s="104" t="s">
        <v>1224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08" t="s">
        <v>1225</v>
      </c>
      <c r="X23" s="104">
        <v>2</v>
      </c>
      <c r="Y23" s="104">
        <v>1</v>
      </c>
      <c r="Z23" s="104">
        <v>1</v>
      </c>
      <c r="AA23" s="104">
        <v>1</v>
      </c>
      <c r="AB23" s="112">
        <v>2</v>
      </c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31.5" customHeight="1" thickBot="1" x14ac:dyDescent="0.25">
      <c r="A24" s="111" t="s">
        <v>1181</v>
      </c>
      <c r="B24" s="113" t="s">
        <v>31</v>
      </c>
      <c r="C24" s="118" t="s">
        <v>1226</v>
      </c>
      <c r="D24" s="104">
        <v>10</v>
      </c>
      <c r="E24" s="109">
        <v>38323</v>
      </c>
      <c r="F24" s="113">
        <v>2</v>
      </c>
      <c r="G24" s="104">
        <v>5</v>
      </c>
      <c r="H24" s="112">
        <v>1</v>
      </c>
      <c r="I24" s="113">
        <v>2</v>
      </c>
      <c r="J24" s="104">
        <v>1</v>
      </c>
      <c r="K24" s="104">
        <v>2</v>
      </c>
      <c r="L24" s="104">
        <v>1</v>
      </c>
      <c r="M24" s="104">
        <v>1</v>
      </c>
      <c r="N24" s="104">
        <v>1</v>
      </c>
      <c r="O24" s="112">
        <v>1</v>
      </c>
      <c r="P24" s="132" t="s">
        <v>65</v>
      </c>
      <c r="Q24" s="104">
        <v>1</v>
      </c>
      <c r="R24" s="104">
        <v>2</v>
      </c>
      <c r="S24" s="104">
        <v>1</v>
      </c>
      <c r="T24" s="104">
        <v>1</v>
      </c>
      <c r="U24" s="112">
        <v>1</v>
      </c>
      <c r="V24" s="104"/>
      <c r="W24" s="108" t="s">
        <v>1228</v>
      </c>
      <c r="X24" s="104">
        <v>1</v>
      </c>
      <c r="Y24" s="104">
        <v>1</v>
      </c>
      <c r="Z24" s="104">
        <v>1</v>
      </c>
      <c r="AA24" s="104">
        <v>1</v>
      </c>
      <c r="AB24" s="112">
        <v>1</v>
      </c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</row>
    <row r="25" spans="1:49" ht="31.5" customHeight="1" thickBot="1" x14ac:dyDescent="0.25">
      <c r="A25" s="111" t="s">
        <v>1180</v>
      </c>
      <c r="B25" s="113" t="s">
        <v>40</v>
      </c>
      <c r="C25" s="118" t="s">
        <v>1227</v>
      </c>
      <c r="D25" s="104">
        <v>16</v>
      </c>
      <c r="E25" s="109">
        <v>38323</v>
      </c>
      <c r="F25" s="113">
        <v>2</v>
      </c>
      <c r="G25" s="104">
        <v>5</v>
      </c>
      <c r="H25" s="112">
        <v>1</v>
      </c>
      <c r="I25" s="113">
        <v>1</v>
      </c>
      <c r="J25" s="104">
        <v>3</v>
      </c>
      <c r="K25" s="104">
        <v>8</v>
      </c>
      <c r="L25" s="104">
        <v>4</v>
      </c>
      <c r="M25" s="104">
        <v>3</v>
      </c>
      <c r="N25" s="104">
        <v>2</v>
      </c>
      <c r="O25" s="112">
        <v>2</v>
      </c>
      <c r="P25" s="132" t="s">
        <v>1229</v>
      </c>
      <c r="Q25" s="104">
        <v>4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31.5" customHeight="1" thickBot="1" x14ac:dyDescent="0.25">
      <c r="A26" s="111" t="s">
        <v>1183</v>
      </c>
      <c r="B26" s="113" t="s">
        <v>40</v>
      </c>
      <c r="C26" s="118" t="s">
        <v>1230</v>
      </c>
      <c r="D26" s="104">
        <v>2</v>
      </c>
      <c r="E26" s="109">
        <v>38332</v>
      </c>
      <c r="F26" s="113">
        <v>1</v>
      </c>
      <c r="G26" s="104">
        <v>3</v>
      </c>
      <c r="H26" s="112">
        <v>1</v>
      </c>
      <c r="I26" s="113">
        <v>2</v>
      </c>
      <c r="J26" s="104">
        <v>1</v>
      </c>
      <c r="K26" s="104">
        <v>2</v>
      </c>
      <c r="L26" s="104">
        <v>1</v>
      </c>
      <c r="M26" s="104">
        <v>1</v>
      </c>
      <c r="N26" s="104">
        <v>2</v>
      </c>
      <c r="O26" s="112">
        <v>1</v>
      </c>
      <c r="P26" s="132" t="s">
        <v>128</v>
      </c>
      <c r="Q26" s="104">
        <v>1</v>
      </c>
      <c r="R26" s="104">
        <v>2</v>
      </c>
      <c r="S26" s="104">
        <v>1</v>
      </c>
      <c r="T26" s="104">
        <v>1</v>
      </c>
      <c r="U26" s="112">
        <v>1</v>
      </c>
      <c r="V26" s="104"/>
      <c r="W26" s="108" t="s">
        <v>1231</v>
      </c>
      <c r="X26" s="104">
        <v>1</v>
      </c>
      <c r="Y26" s="104">
        <v>1</v>
      </c>
      <c r="Z26" s="104">
        <v>1</v>
      </c>
      <c r="AA26" s="104">
        <v>1</v>
      </c>
      <c r="AB26" s="112">
        <v>1</v>
      </c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</row>
    <row r="27" spans="1:49" ht="31.5" customHeight="1" thickBot="1" x14ac:dyDescent="0.25">
      <c r="A27" s="111" t="s">
        <v>1184</v>
      </c>
      <c r="B27" s="113" t="s">
        <v>36</v>
      </c>
      <c r="C27" s="118" t="s">
        <v>1232</v>
      </c>
      <c r="D27" s="104">
        <v>9</v>
      </c>
      <c r="E27" s="109">
        <v>38332</v>
      </c>
      <c r="F27" s="113">
        <v>1</v>
      </c>
      <c r="G27" s="104">
        <v>3</v>
      </c>
      <c r="H27" s="112">
        <v>1</v>
      </c>
      <c r="I27" s="113">
        <v>1</v>
      </c>
      <c r="J27" s="104">
        <v>1</v>
      </c>
      <c r="K27" s="104">
        <v>10</v>
      </c>
      <c r="L27" s="104">
        <v>4</v>
      </c>
      <c r="M27" s="104">
        <v>3</v>
      </c>
      <c r="N27" s="104">
        <v>2</v>
      </c>
      <c r="O27" s="112">
        <v>1</v>
      </c>
      <c r="P27" s="132" t="s">
        <v>1233</v>
      </c>
      <c r="Q27" s="104">
        <v>1</v>
      </c>
      <c r="R27" s="104">
        <v>1</v>
      </c>
      <c r="S27" s="104">
        <v>1</v>
      </c>
      <c r="T27" s="104">
        <v>4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31.5" customHeight="1" thickBot="1" x14ac:dyDescent="0.25">
      <c r="A28" s="111" t="s">
        <v>1182</v>
      </c>
      <c r="B28" s="113" t="s">
        <v>40</v>
      </c>
      <c r="C28" s="118" t="s">
        <v>1234</v>
      </c>
      <c r="D28" s="104">
        <v>6</v>
      </c>
      <c r="E28" s="109">
        <v>38339</v>
      </c>
      <c r="F28" s="113">
        <v>2</v>
      </c>
      <c r="G28" s="104">
        <v>3</v>
      </c>
      <c r="H28" s="112">
        <v>1</v>
      </c>
      <c r="I28" s="113">
        <v>1</v>
      </c>
      <c r="J28" s="104">
        <v>1</v>
      </c>
      <c r="K28" s="104">
        <v>2</v>
      </c>
      <c r="L28" s="104">
        <v>1</v>
      </c>
      <c r="M28" s="104">
        <v>2</v>
      </c>
      <c r="N28" s="104">
        <v>1</v>
      </c>
      <c r="O28" s="112">
        <v>1</v>
      </c>
      <c r="P28" s="132" t="s">
        <v>888</v>
      </c>
      <c r="Q28" s="104">
        <v>1</v>
      </c>
      <c r="R28" s="104">
        <v>1</v>
      </c>
      <c r="S28" s="104">
        <v>1</v>
      </c>
      <c r="T28" s="104">
        <v>3</v>
      </c>
      <c r="U28" s="112">
        <v>1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31.5" customHeight="1" thickBot="1" x14ac:dyDescent="0.25">
      <c r="A29" s="111" t="s">
        <v>1185</v>
      </c>
      <c r="B29" s="113" t="s">
        <v>40</v>
      </c>
      <c r="C29" s="118" t="s">
        <v>1235</v>
      </c>
      <c r="D29" s="104">
        <v>6</v>
      </c>
      <c r="E29" s="109">
        <v>38339</v>
      </c>
      <c r="F29" s="113">
        <v>2</v>
      </c>
      <c r="G29" s="104">
        <v>5</v>
      </c>
      <c r="H29" s="112">
        <v>1</v>
      </c>
      <c r="I29" s="113">
        <v>1</v>
      </c>
      <c r="J29" s="104">
        <v>3</v>
      </c>
      <c r="K29" s="104">
        <v>3</v>
      </c>
      <c r="L29" s="104">
        <v>3</v>
      </c>
      <c r="M29" s="104">
        <v>3</v>
      </c>
      <c r="N29" s="104">
        <v>3</v>
      </c>
      <c r="O29" s="112">
        <v>2</v>
      </c>
      <c r="P29" s="132" t="s">
        <v>1236</v>
      </c>
      <c r="Q29" s="104">
        <v>2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31.5" customHeight="1" thickBot="1" x14ac:dyDescent="0.25">
      <c r="A30" s="111" t="s">
        <v>1186</v>
      </c>
      <c r="B30" s="113" t="s">
        <v>31</v>
      </c>
      <c r="C30" s="118" t="s">
        <v>1237</v>
      </c>
      <c r="D30" s="104">
        <v>5</v>
      </c>
      <c r="E30" s="109">
        <v>38348</v>
      </c>
      <c r="F30" s="113">
        <v>2</v>
      </c>
      <c r="G30" s="104">
        <v>3</v>
      </c>
      <c r="H30" s="112">
        <v>1</v>
      </c>
      <c r="I30" s="113">
        <v>1</v>
      </c>
      <c r="J30" s="104">
        <v>1</v>
      </c>
      <c r="K30" s="104">
        <v>2</v>
      </c>
      <c r="L30" s="104">
        <v>1</v>
      </c>
      <c r="M30" s="104">
        <v>2</v>
      </c>
      <c r="N30" s="104">
        <v>2</v>
      </c>
      <c r="O30" s="112">
        <v>1</v>
      </c>
      <c r="P30" s="132" t="s">
        <v>65</v>
      </c>
      <c r="Q30" s="104">
        <v>1</v>
      </c>
      <c r="R30" s="104">
        <v>1</v>
      </c>
      <c r="S30" s="104">
        <v>1</v>
      </c>
      <c r="T30" s="104">
        <v>3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31.5" customHeight="1" thickBot="1" x14ac:dyDescent="0.25">
      <c r="A31" s="111" t="s">
        <v>1187</v>
      </c>
      <c r="B31" s="107" t="s">
        <v>50</v>
      </c>
      <c r="C31" s="118" t="s">
        <v>1238</v>
      </c>
      <c r="D31" s="106">
        <v>5</v>
      </c>
      <c r="E31" s="109">
        <v>38348</v>
      </c>
      <c r="F31" s="107">
        <v>2</v>
      </c>
      <c r="G31" s="106">
        <v>5</v>
      </c>
      <c r="H31" s="105">
        <v>1</v>
      </c>
      <c r="I31" s="107">
        <v>1</v>
      </c>
      <c r="J31" s="106">
        <v>3</v>
      </c>
      <c r="K31" s="106">
        <v>2</v>
      </c>
      <c r="L31" s="106">
        <v>4</v>
      </c>
      <c r="M31" s="106">
        <v>3</v>
      </c>
      <c r="N31" s="106">
        <v>2</v>
      </c>
      <c r="O31" s="105">
        <v>2</v>
      </c>
      <c r="P31" s="132" t="s">
        <v>1132</v>
      </c>
      <c r="Q31" s="106">
        <v>4</v>
      </c>
      <c r="R31" s="106">
        <v>1</v>
      </c>
      <c r="S31" s="106">
        <v>1</v>
      </c>
      <c r="T31" s="106">
        <v>2</v>
      </c>
      <c r="U31" s="105">
        <v>1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8</v>
      </c>
      <c r="D36" s="44">
        <f t="shared" ref="D36:D42" si="0">C36/C$42</f>
        <v>0.29629629629629628</v>
      </c>
      <c r="E36" s="8"/>
      <c r="F36" s="91" t="s">
        <v>143</v>
      </c>
      <c r="G36" s="43">
        <f>COUNTIF(F4:F31,1)</f>
        <v>7</v>
      </c>
      <c r="H36" s="44">
        <f>G36/G38</f>
        <v>0.25925925925925924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25</v>
      </c>
      <c r="P36" s="44">
        <f>O36/O$40</f>
        <v>0.92592592592592593</v>
      </c>
      <c r="Q36"/>
      <c r="R36" s="93">
        <v>1</v>
      </c>
      <c r="S36" s="43">
        <f>COUNTIF(I4:I31,1)</f>
        <v>18</v>
      </c>
      <c r="T36" s="44">
        <f>S36/27</f>
        <v>0.66666666666666663</v>
      </c>
      <c r="U36"/>
      <c r="V36" s="94" t="s">
        <v>160</v>
      </c>
      <c r="W36" s="57">
        <f>COUNTIF(J4:J31,1)</f>
        <v>16</v>
      </c>
      <c r="X36" s="58">
        <f>W36/W$39</f>
        <v>0.59259259259259256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0.18518518518518517</v>
      </c>
      <c r="AC36"/>
      <c r="AD36" s="95" t="s">
        <v>799</v>
      </c>
      <c r="AE36" s="57">
        <f>COUNTIF(L4:L31,1)</f>
        <v>7</v>
      </c>
      <c r="AF36" s="58">
        <f>AE36/AA$46</f>
        <v>0.25925925925925924</v>
      </c>
      <c r="AG36"/>
      <c r="AH36" s="97" t="s">
        <v>143</v>
      </c>
      <c r="AI36" s="42">
        <f>COUNTIF(M4:M31,1)</f>
        <v>8</v>
      </c>
      <c r="AJ36" s="44">
        <f>AI36/AA$46</f>
        <v>0.29629629629629628</v>
      </c>
      <c r="AK36"/>
      <c r="AL36" s="95" t="s">
        <v>175</v>
      </c>
      <c r="AM36" s="42">
        <f>COUNTIF(N4:N31,1)</f>
        <v>4</v>
      </c>
      <c r="AN36" s="44">
        <f>AM36/AA$46</f>
        <v>0.14814814814814814</v>
      </c>
      <c r="AO36"/>
      <c r="AP36" s="95" t="s">
        <v>143</v>
      </c>
      <c r="AQ36" s="42">
        <f>COUNTIF(O4:O31,1)</f>
        <v>16</v>
      </c>
      <c r="AR36" s="44">
        <f>AQ36/AQ$39</f>
        <v>0.59259259259259256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6</v>
      </c>
      <c r="D37" s="44">
        <f t="shared" si="0"/>
        <v>0.22222222222222221</v>
      </c>
      <c r="E37" s="8"/>
      <c r="F37" s="91" t="s">
        <v>144</v>
      </c>
      <c r="G37" s="43">
        <f>COUNTIF(F4:F31,2)</f>
        <v>20</v>
      </c>
      <c r="H37" s="44">
        <f>G37/G38</f>
        <v>0.7407407407407407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1</v>
      </c>
      <c r="P37" s="44">
        <f>O37/O$40</f>
        <v>3.7037037037037035E-2</v>
      </c>
      <c r="Q37"/>
      <c r="R37" s="93">
        <v>2</v>
      </c>
      <c r="S37" s="43">
        <f>COUNTIF(I4:I31,2)</f>
        <v>7</v>
      </c>
      <c r="T37" s="44">
        <f t="shared" ref="T37:T40" si="3">S37/27</f>
        <v>0.25925925925925924</v>
      </c>
      <c r="U37"/>
      <c r="V37" s="95" t="s">
        <v>161</v>
      </c>
      <c r="W37" s="57">
        <f>COUNTIF(J4:J31,2)</f>
        <v>2</v>
      </c>
      <c r="X37" s="58">
        <f>W37/W$39</f>
        <v>7.407407407407407E-2</v>
      </c>
      <c r="Y37"/>
      <c r="Z37" s="90" t="s">
        <v>164</v>
      </c>
      <c r="AA37" s="42">
        <f>COUNTIF(K4:K31,2)</f>
        <v>8</v>
      </c>
      <c r="AB37" s="44">
        <f t="shared" si="2"/>
        <v>0.29629629629629628</v>
      </c>
      <c r="AC37"/>
      <c r="AD37" s="94" t="s">
        <v>800</v>
      </c>
      <c r="AE37" s="57">
        <f>COUNTIF(L4:L31,2)</f>
        <v>4</v>
      </c>
      <c r="AF37" s="58">
        <f>AE37/AA$46</f>
        <v>0.14814814814814814</v>
      </c>
      <c r="AG37"/>
      <c r="AH37" s="96" t="s">
        <v>173</v>
      </c>
      <c r="AI37" s="42">
        <f>COUNTIF(M4:M31,2)</f>
        <v>6</v>
      </c>
      <c r="AJ37" s="44">
        <f>AI37/AA$46</f>
        <v>0.22222222222222221</v>
      </c>
      <c r="AK37"/>
      <c r="AL37" s="90" t="s">
        <v>176</v>
      </c>
      <c r="AM37" s="42">
        <f>COUNTIF(N4:N31,2)</f>
        <v>20</v>
      </c>
      <c r="AN37" s="44">
        <f>AM37/AA$46</f>
        <v>0.7407407407407407</v>
      </c>
      <c r="AO37"/>
      <c r="AP37" s="90" t="s">
        <v>173</v>
      </c>
      <c r="AQ37" s="42">
        <f>COUNTIF(O4:O31,2)</f>
        <v>11</v>
      </c>
      <c r="AR37" s="44">
        <f>AQ37/AQ$39</f>
        <v>0.40740740740740738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7</v>
      </c>
      <c r="D38" s="44">
        <f t="shared" si="0"/>
        <v>0.25925925925925924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11</v>
      </c>
      <c r="L38" s="44">
        <f t="shared" si="1"/>
        <v>0.40740740740740738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3.7037037037037035E-2</v>
      </c>
      <c r="U38"/>
      <c r="V38" s="94" t="s">
        <v>162</v>
      </c>
      <c r="W38" s="57">
        <f>COUNTIF(J4:J31,3)</f>
        <v>9</v>
      </c>
      <c r="X38" s="58">
        <f>W38/W$39</f>
        <v>0.33333333333333331</v>
      </c>
      <c r="Y38"/>
      <c r="Z38" s="90" t="s">
        <v>165</v>
      </c>
      <c r="AA38" s="42">
        <f>COUNTIF(K4:K31,3)</f>
        <v>4</v>
      </c>
      <c r="AB38" s="44">
        <f t="shared" si="2"/>
        <v>0.14814814814814814</v>
      </c>
      <c r="AC38"/>
      <c r="AD38" s="94" t="s">
        <v>801</v>
      </c>
      <c r="AE38" s="57">
        <f>COUNTIF(L4:L31,3)</f>
        <v>4</v>
      </c>
      <c r="AF38" s="58">
        <f>AE38/AA$46</f>
        <v>0.14814814814814814</v>
      </c>
      <c r="AG38"/>
      <c r="AH38" s="96" t="s">
        <v>174</v>
      </c>
      <c r="AI38" s="42">
        <f>COUNTIF(M4:M31,3)</f>
        <v>13</v>
      </c>
      <c r="AJ38" s="44">
        <f>AI38/AA$46</f>
        <v>0.48148148148148145</v>
      </c>
      <c r="AK38"/>
      <c r="AL38" s="90" t="s">
        <v>177</v>
      </c>
      <c r="AM38" s="42">
        <f>COUNTIF(N4:N31,3)</f>
        <v>3</v>
      </c>
      <c r="AN38" s="44">
        <f>AM38/AA$46</f>
        <v>0.1111111111111111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1</v>
      </c>
      <c r="D39" s="44">
        <f t="shared" si="0"/>
        <v>3.7037037037037035E-2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1</v>
      </c>
      <c r="P39" s="44">
        <f>O39/O$40</f>
        <v>3.7037037037037035E-2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7.407407407407407E-2</v>
      </c>
      <c r="AC39"/>
      <c r="AD39" s="94" t="s">
        <v>802</v>
      </c>
      <c r="AE39" s="57">
        <f>COUNTIF(L4:L31,4)</f>
        <v>12</v>
      </c>
      <c r="AF39" s="58">
        <f>AE39/AA$46</f>
        <v>0.44444444444444442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10</v>
      </c>
      <c r="L40" s="44">
        <f t="shared" si="1"/>
        <v>0.37037037037037035</v>
      </c>
      <c r="M40"/>
      <c r="N40" s="83"/>
      <c r="O40" s="85">
        <f>SUM(O36:O39,)</f>
        <v>27</v>
      </c>
      <c r="P40" s="87">
        <f>O40/O$40</f>
        <v>1</v>
      </c>
      <c r="Q40"/>
      <c r="R40" s="93">
        <v>5</v>
      </c>
      <c r="S40" s="43">
        <f>COUNTIF(I4:I31,5)</f>
        <v>1</v>
      </c>
      <c r="T40" s="44">
        <f t="shared" si="3"/>
        <v>3.7037037037037035E-2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3.7037037037037035E-2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3</v>
      </c>
      <c r="D41" s="44">
        <f t="shared" si="0"/>
        <v>0.1111111111111111</v>
      </c>
      <c r="E41" s="8"/>
      <c r="F41"/>
      <c r="G41"/>
      <c r="H41"/>
      <c r="I41"/>
      <c r="J41" s="92" t="s">
        <v>149</v>
      </c>
      <c r="K41" s="45">
        <f>COUNTIF(G4:G31,6)</f>
        <v>3</v>
      </c>
      <c r="L41" s="44">
        <f t="shared" si="1"/>
        <v>0.1111111111111111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40</v>
      </c>
      <c r="T41" s="87">
        <f>SUM(T36:T40)</f>
        <v>0.99999999999999978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3.7037037037037035E-2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0.1111111111111111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3.7037037037037035E-2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7.407407407407407E-2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3</v>
      </c>
      <c r="AB45" s="44">
        <f t="shared" si="2"/>
        <v>0.1111111111111111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5</v>
      </c>
      <c r="D51" s="58">
        <f t="shared" ref="D51:D63" si="4">C51/C$63</f>
        <v>0.18518518518518517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3.7037037037037035E-2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0.22222222222222221</v>
      </c>
      <c r="M51" s="61"/>
      <c r="N51" s="100" t="s">
        <v>199</v>
      </c>
      <c r="O51" s="59">
        <f>COUNTIFS(G4:G31,3,H4:H31,1)</f>
        <v>11</v>
      </c>
      <c r="P51" s="60">
        <f t="shared" ref="P51:P60" si="7">O51/O$60</f>
        <v>0.42307692307692307</v>
      </c>
      <c r="Q51" s="61"/>
      <c r="R51" s="100" t="s">
        <v>208</v>
      </c>
      <c r="S51" s="59">
        <f>COUNTIFS(H4:H31,1,I4:I31,1)</f>
        <v>16</v>
      </c>
      <c r="T51" s="60">
        <f>S51/S$55</f>
        <v>0.61538461538461542</v>
      </c>
      <c r="U51" s="61"/>
      <c r="V51" s="61"/>
      <c r="W51" s="100" t="s">
        <v>213</v>
      </c>
      <c r="X51" s="59">
        <f>COUNTIFS(I4:I31,1,K4:K31,1)</f>
        <v>5</v>
      </c>
      <c r="Y51" s="60">
        <f t="shared" ref="Y51:Y66" si="8">X51/X$66</f>
        <v>0.18518518518518517</v>
      </c>
      <c r="Z51" s="61"/>
      <c r="AA51" s="100" t="s">
        <v>224</v>
      </c>
      <c r="AB51" s="59">
        <f>COUNTIFS(I4:I31,1,J4:J31,1)</f>
        <v>11</v>
      </c>
      <c r="AC51" s="60">
        <f t="shared" ref="AC51:AC57" si="9">AB51/AB$57</f>
        <v>0.40740740740740738</v>
      </c>
      <c r="AD51" s="61"/>
      <c r="AE51" s="100" t="s">
        <v>231</v>
      </c>
      <c r="AF51" s="59">
        <f>COUNTIFS(J4:J31,1,M4:M31,1)</f>
        <v>5</v>
      </c>
      <c r="AG51" s="60">
        <f>AF51/AF$60</f>
        <v>0.18518518518518517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7</v>
      </c>
      <c r="AS51" s="60">
        <f t="shared" ref="AS51:AS56" si="12">AR51/AF$60</f>
        <v>0.25925925925925924</v>
      </c>
      <c r="AT51" s="61"/>
      <c r="AU51" s="100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00" t="s">
        <v>314</v>
      </c>
      <c r="AZ51" s="59">
        <f>COUNTIFS(L4:L31,1,N4:N31,1)</f>
        <v>3</v>
      </c>
      <c r="BA51" s="60">
        <f t="shared" ref="BA51:BA63" si="14">AZ51/AZ$63</f>
        <v>0.1111111111111111</v>
      </c>
      <c r="BB51" s="61"/>
      <c r="BC51" s="100" t="s">
        <v>325</v>
      </c>
      <c r="BD51" s="59">
        <f>COUNTIFS(J4:J31,1,O4:O31,1)</f>
        <v>15</v>
      </c>
      <c r="BE51" s="60">
        <f>BD51/BD57</f>
        <v>0.55555555555555558</v>
      </c>
      <c r="BF51" s="61"/>
      <c r="BG51" s="63" t="s">
        <v>332</v>
      </c>
      <c r="BH51" s="54">
        <f>COUNTIFS(N4:N31,1,O14:O41,1)</f>
        <v>1</v>
      </c>
      <c r="BI51" s="66">
        <f>BH51/BH$57</f>
        <v>5.8823529411764705E-2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0.1111111111111111</v>
      </c>
      <c r="E52" s="64"/>
      <c r="F52" s="75" t="s">
        <v>385</v>
      </c>
      <c r="G52" s="45">
        <f>COUNTIFS(B4:B31,"girona",K4:K31,"&gt;1")</f>
        <v>7</v>
      </c>
      <c r="H52" s="58">
        <f t="shared" si="5"/>
        <v>0.25925925925925924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00" t="s">
        <v>200</v>
      </c>
      <c r="O52" s="45">
        <f>COUNTIFS(G4:G31,5,H4:H31,1)</f>
        <v>10</v>
      </c>
      <c r="P52" s="60">
        <f t="shared" si="7"/>
        <v>0.38461538461538464</v>
      </c>
      <c r="Q52" s="61"/>
      <c r="R52" s="100" t="s">
        <v>209</v>
      </c>
      <c r="S52" s="59">
        <f>COUNTIFS(H4:H31,1,I4:I31,"&gt;1")</f>
        <v>9</v>
      </c>
      <c r="T52" s="60">
        <f>S52/S$55</f>
        <v>0.34615384615384615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5</v>
      </c>
      <c r="AC52" s="60">
        <f t="shared" si="9"/>
        <v>0.18518518518518517</v>
      </c>
      <c r="AD52" s="61"/>
      <c r="AE52" s="100" t="s">
        <v>232</v>
      </c>
      <c r="AF52" s="45">
        <f>COUNTIFS(J4:J31,1,M4:M31,2)</f>
        <v>4</v>
      </c>
      <c r="AG52" s="60">
        <f>AF52/AF$60</f>
        <v>0.14814814814814814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2</v>
      </c>
      <c r="AS52" s="60">
        <f t="shared" si="12"/>
        <v>7.407407407407407E-2</v>
      </c>
      <c r="AT52" s="61"/>
      <c r="AU52" s="100" t="s">
        <v>297</v>
      </c>
      <c r="AV52" s="45">
        <f>COUNTIFS(K4:K31,1,N4:N31,2)</f>
        <v>5</v>
      </c>
      <c r="AW52" s="60">
        <f t="shared" si="13"/>
        <v>0.23809523809523808</v>
      </c>
      <c r="AX52" s="61"/>
      <c r="AY52" s="100" t="s">
        <v>316</v>
      </c>
      <c r="AZ52" s="45">
        <f>COUNTIFS(L4:L31,1,N4:N31,2)</f>
        <v>4</v>
      </c>
      <c r="BA52" s="60">
        <f t="shared" si="14"/>
        <v>0.14814814814814814</v>
      </c>
      <c r="BB52" s="61"/>
      <c r="BC52" s="100" t="s">
        <v>326</v>
      </c>
      <c r="BD52" s="45">
        <f>COUNTIFS(J4:J31,1,O4:O31,2)</f>
        <v>1</v>
      </c>
      <c r="BE52" s="60">
        <f t="shared" ref="BE52:BE57" si="15">BD52/BD$57</f>
        <v>3.7037037037037035E-2</v>
      </c>
      <c r="BF52" s="61"/>
      <c r="BG52" s="63" t="s">
        <v>333</v>
      </c>
      <c r="BH52" s="65">
        <f>COUNTIFS(N4:N31,1,O14:O41,2)</f>
        <v>1</v>
      </c>
      <c r="BI52" s="66">
        <f t="shared" ref="BI52:BI57" si="16">BH52/BH$57</f>
        <v>5.8823529411764705E-2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6</v>
      </c>
      <c r="D53" s="58">
        <f t="shared" si="4"/>
        <v>0.22222222222222221</v>
      </c>
      <c r="E53" s="64"/>
      <c r="F53" s="75" t="s">
        <v>386</v>
      </c>
      <c r="G53" s="45">
        <f>COUNTIFS(B4:B31,"salt",K4:K31,1)</f>
        <v>3</v>
      </c>
      <c r="H53" s="58">
        <f t="shared" si="5"/>
        <v>0.1111111111111111</v>
      </c>
      <c r="I53" s="61"/>
      <c r="J53" s="63" t="s">
        <v>385</v>
      </c>
      <c r="K53" s="45">
        <f>COUNTIFS(B4:B31,"girona",J4:J31,3)</f>
        <v>2</v>
      </c>
      <c r="L53" s="58">
        <f t="shared" si="6"/>
        <v>7.407407407407407E-2</v>
      </c>
      <c r="M53" s="61"/>
      <c r="N53" s="100" t="s">
        <v>201</v>
      </c>
      <c r="O53" s="45">
        <f>COUNTIFS(G4:G31,6,H4:H31,1)</f>
        <v>2</v>
      </c>
      <c r="P53" s="60">
        <f t="shared" si="7"/>
        <v>7.6923076923076927E-2</v>
      </c>
      <c r="Q53" s="61"/>
      <c r="R53" s="100" t="s">
        <v>210</v>
      </c>
      <c r="S53" s="59">
        <f>COUNTIFS(H4:H31,4,I4:I31,1)</f>
        <v>1</v>
      </c>
      <c r="T53" s="60">
        <f>S53/S$55</f>
        <v>3.8461538461538464E-2</v>
      </c>
      <c r="U53" s="61"/>
      <c r="V53" s="61"/>
      <c r="W53" s="100" t="s">
        <v>215</v>
      </c>
      <c r="X53" s="45">
        <f>COUNTIFS(I4:I31,1,K4:K31,2)</f>
        <v>5</v>
      </c>
      <c r="Y53" s="60">
        <f t="shared" si="8"/>
        <v>0.18518518518518517</v>
      </c>
      <c r="Z53" s="61"/>
      <c r="AA53" s="100" t="s">
        <v>226</v>
      </c>
      <c r="AB53" s="45">
        <f>COUNTIFS(I4:I31,1,J4:J31,2)</f>
        <v>0</v>
      </c>
      <c r="AC53" s="60">
        <f t="shared" si="9"/>
        <v>0</v>
      </c>
      <c r="AD53" s="61"/>
      <c r="AE53" s="100" t="s">
        <v>233</v>
      </c>
      <c r="AF53" s="45">
        <f>COUNTIFS(J4:J31,2,M4:M31,1)</f>
        <v>2</v>
      </c>
      <c r="AG53" s="60">
        <f>AF53/AF$60</f>
        <v>7.407407407407407E-2</v>
      </c>
      <c r="AH53" s="61"/>
      <c r="AI53" s="100" t="s">
        <v>239</v>
      </c>
      <c r="AJ53" s="45">
        <f>COUNTIFS(K4:K31,1,M4:M31,3)</f>
        <v>5</v>
      </c>
      <c r="AK53" s="60">
        <f t="shared" si="10"/>
        <v>0.18518518518518517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1</v>
      </c>
      <c r="BE53" s="60">
        <f t="shared" si="15"/>
        <v>3.7037037037037035E-2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3</v>
      </c>
      <c r="H54" s="58">
        <f t="shared" si="5"/>
        <v>0.1111111111111111</v>
      </c>
      <c r="I54" s="61"/>
      <c r="J54" s="63" t="s">
        <v>399</v>
      </c>
      <c r="K54" s="45">
        <f>COUNTIFS(B4:B31,"salt",J4:J31,1)</f>
        <v>5</v>
      </c>
      <c r="L54" s="58">
        <f t="shared" si="6"/>
        <v>0.18518518518518517</v>
      </c>
      <c r="M54" s="61"/>
      <c r="N54" s="100" t="s">
        <v>202</v>
      </c>
      <c r="O54" s="45">
        <f>COUNTIFS(G4:G31,7,H4:H31,1)</f>
        <v>2</v>
      </c>
      <c r="P54" s="60">
        <f t="shared" si="7"/>
        <v>7.6923076923076927E-2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3</v>
      </c>
      <c r="Y54" s="60">
        <f t="shared" si="8"/>
        <v>0.1111111111111111</v>
      </c>
      <c r="Z54" s="61"/>
      <c r="AA54" s="100" t="s">
        <v>227</v>
      </c>
      <c r="AB54" s="45">
        <f>COUNTIFS(I4:I31,"&gt;1",J4:J31,2)</f>
        <v>2</v>
      </c>
      <c r="AC54" s="60">
        <f t="shared" si="9"/>
        <v>7.407407407407407E-2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3</v>
      </c>
      <c r="AK54" s="60">
        <f t="shared" si="10"/>
        <v>0.1111111111111111</v>
      </c>
      <c r="AL54" s="61"/>
      <c r="AM54" s="100" t="s">
        <v>276</v>
      </c>
      <c r="AN54" s="45">
        <f>COUNTIFS(K4:K31,1,L4:L31,4)</f>
        <v>5</v>
      </c>
      <c r="AO54" s="60">
        <f t="shared" si="11"/>
        <v>0.23809523809523808</v>
      </c>
      <c r="AP54" s="61"/>
      <c r="AQ54" s="100" t="s">
        <v>286</v>
      </c>
      <c r="AR54" s="45">
        <f>COUNTIFS(J4:J31,1,L4:L31,4)</f>
        <v>7</v>
      </c>
      <c r="AS54" s="60">
        <f t="shared" si="12"/>
        <v>0.25925925925925924</v>
      </c>
      <c r="AT54" s="61"/>
      <c r="AU54" s="100" t="s">
        <v>299</v>
      </c>
      <c r="AV54" s="45">
        <f>COUNTIFS(K4:K31,2,N4:N31,1)</f>
        <v>2</v>
      </c>
      <c r="AW54" s="60">
        <f t="shared" si="13"/>
        <v>9.5238095238095233E-2</v>
      </c>
      <c r="AX54" s="61"/>
      <c r="AY54" s="100" t="s">
        <v>317</v>
      </c>
      <c r="AZ54" s="45">
        <f>COUNTIFS(L4:L31,2,N4:N31,1)</f>
        <v>1</v>
      </c>
      <c r="BA54" s="60">
        <f t="shared" si="14"/>
        <v>3.7037037037037035E-2</v>
      </c>
      <c r="BB54" s="61"/>
      <c r="BC54" s="100" t="s">
        <v>328</v>
      </c>
      <c r="BD54" s="59">
        <f>COUNTIFS(J4:J31,2,O4:O31,2)</f>
        <v>1</v>
      </c>
      <c r="BE54" s="60">
        <f t="shared" si="15"/>
        <v>3.7037037037037035E-2</v>
      </c>
      <c r="BF54" s="61"/>
      <c r="BG54" s="63" t="s">
        <v>335</v>
      </c>
      <c r="BH54" s="54">
        <f>COUNTIFS(N4:N31,2,O14:O41,1)</f>
        <v>8</v>
      </c>
      <c r="BI54" s="66">
        <f t="shared" si="16"/>
        <v>0.47058823529411764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0.1111111111111111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1</v>
      </c>
      <c r="Y55" s="60">
        <f t="shared" si="8"/>
        <v>3.7037037037037035E-2</v>
      </c>
      <c r="Z55" s="61"/>
      <c r="AA55" s="100" t="s">
        <v>228</v>
      </c>
      <c r="AB55" s="45">
        <f>COUNTIFS(I4:I31,1,J4:J31,3)</f>
        <v>7</v>
      </c>
      <c r="AC55" s="60">
        <f t="shared" si="9"/>
        <v>0.25925925925925924</v>
      </c>
      <c r="AD55" s="61"/>
      <c r="AE55" s="100" t="s">
        <v>237</v>
      </c>
      <c r="AF55" s="45">
        <f>COUNTIFS(J4:J31,1,M4:M31,3)</f>
        <v>7</v>
      </c>
      <c r="AG55" s="60">
        <f t="shared" ref="AG55:AG60" si="17">AF55/AF$60</f>
        <v>0.25925925925925924</v>
      </c>
      <c r="AH55" s="61"/>
      <c r="AI55" s="100" t="s">
        <v>241</v>
      </c>
      <c r="AJ55" s="45">
        <f>COUNTIFS(K4:K31,2,M4:M31,2)</f>
        <v>3</v>
      </c>
      <c r="AK55" s="60">
        <f t="shared" si="10"/>
        <v>0.1111111111111111</v>
      </c>
      <c r="AL55" s="61"/>
      <c r="AM55" s="100" t="s">
        <v>257</v>
      </c>
      <c r="AN55" s="45">
        <f>COUNTIFS(K4:K31,2,L4:L31,1)</f>
        <v>4</v>
      </c>
      <c r="AO55" s="60">
        <f t="shared" si="11"/>
        <v>0.19047619047619047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5</v>
      </c>
      <c r="AW55" s="60">
        <f t="shared" si="13"/>
        <v>0.23809523809523808</v>
      </c>
      <c r="AX55" s="61"/>
      <c r="AY55" s="100" t="s">
        <v>319</v>
      </c>
      <c r="AZ55" s="45">
        <f>COUNTIFS(L4:L31,2,N4:N31,2)</f>
        <v>3</v>
      </c>
      <c r="BA55" s="60">
        <f t="shared" si="14"/>
        <v>0.1111111111111111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7</v>
      </c>
      <c r="BI55" s="66">
        <f t="shared" si="16"/>
        <v>0.41176470588235292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4</v>
      </c>
      <c r="D56" s="58">
        <f t="shared" si="4"/>
        <v>0.14814814814814814</v>
      </c>
      <c r="E56" s="64"/>
      <c r="F56" s="75" t="s">
        <v>389</v>
      </c>
      <c r="G56" s="45">
        <f>COUNTIFS(B4:B31,"figueres",K4:K31,"&gt;1")</f>
        <v>7</v>
      </c>
      <c r="H56" s="58">
        <f t="shared" si="5"/>
        <v>0.25925925925925924</v>
      </c>
      <c r="I56" s="61"/>
      <c r="J56" s="63" t="s">
        <v>387</v>
      </c>
      <c r="K56" s="45">
        <f>COUNTIFS(B4:B31,"salt",J4:J31,3)</f>
        <v>1</v>
      </c>
      <c r="L56" s="58">
        <f t="shared" si="6"/>
        <v>3.7037037037037035E-2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3</v>
      </c>
      <c r="Y56" s="60">
        <f t="shared" si="8"/>
        <v>0.1111111111111111</v>
      </c>
      <c r="Z56" s="61"/>
      <c r="AA56" s="100" t="s">
        <v>229</v>
      </c>
      <c r="AB56" s="45">
        <f>COUNTIFS(I4:I31,"&gt;1",J4:J31,3)</f>
        <v>2</v>
      </c>
      <c r="AC56" s="60">
        <f t="shared" si="9"/>
        <v>7.407407407407407E-2</v>
      </c>
      <c r="AD56" s="61"/>
      <c r="AE56" s="100" t="s">
        <v>251</v>
      </c>
      <c r="AF56" s="59">
        <f>COUNTIFS(J4:J31,2,M4:M31,3)</f>
        <v>0</v>
      </c>
      <c r="AG56" s="60">
        <f t="shared" si="17"/>
        <v>0</v>
      </c>
      <c r="AH56" s="61"/>
      <c r="AI56" s="100" t="s">
        <v>242</v>
      </c>
      <c r="AJ56" s="45">
        <f>COUNTIFS(K4:K31,2,M4:M31,3)</f>
        <v>2</v>
      </c>
      <c r="AK56" s="60">
        <f t="shared" si="10"/>
        <v>7.407407407407407E-2</v>
      </c>
      <c r="AL56" s="61"/>
      <c r="AM56" s="100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00" t="s">
        <v>288</v>
      </c>
      <c r="AR56" s="59">
        <f>COUNTIFS(J4:J31,2,L4:L31,2)</f>
        <v>1</v>
      </c>
      <c r="AS56" s="60">
        <f t="shared" si="12"/>
        <v>3.7037037037037035E-2</v>
      </c>
      <c r="AT56" s="61"/>
      <c r="AU56" s="100" t="s">
        <v>301</v>
      </c>
      <c r="AV56" s="45">
        <f>COUNTIFS(K4:K31,2,N4:N31,3)</f>
        <v>1</v>
      </c>
      <c r="AW56" s="60">
        <f t="shared" si="13"/>
        <v>4.7619047619047616E-2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9</v>
      </c>
      <c r="BE56" s="60">
        <f t="shared" si="15"/>
        <v>0.33333333333333331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3.7037037037037035E-2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3</v>
      </c>
      <c r="L57" s="58">
        <f t="shared" si="6"/>
        <v>0.1111111111111111</v>
      </c>
      <c r="M57" s="61"/>
      <c r="N57" s="100" t="s">
        <v>205</v>
      </c>
      <c r="O57" s="45">
        <f>COUNTIFS(G4:G31,6,H4:H31,4)</f>
        <v>1</v>
      </c>
      <c r="P57" s="60">
        <f t="shared" si="7"/>
        <v>3.8461538461538464E-2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1</v>
      </c>
      <c r="Y57" s="60">
        <f t="shared" si="8"/>
        <v>3.7037037037037035E-2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00" t="s">
        <v>435</v>
      </c>
      <c r="AF57" s="59">
        <f>COUNTIFS(J4:J31,3,M4:M31,1)</f>
        <v>1</v>
      </c>
      <c r="AG57" s="60">
        <f t="shared" si="17"/>
        <v>3.7037037037037035E-2</v>
      </c>
      <c r="AH57" s="61"/>
      <c r="AI57" s="100" t="s">
        <v>243</v>
      </c>
      <c r="AJ57" s="45">
        <f>COUNTIFS(K4:K31,3,M4:M31,1)</f>
        <v>3</v>
      </c>
      <c r="AK57" s="60">
        <f t="shared" si="10"/>
        <v>0.1111111111111111</v>
      </c>
      <c r="AL57" s="61"/>
      <c r="AM57" s="100" t="s">
        <v>258</v>
      </c>
      <c r="AN57" s="45">
        <f>COUNTIFS(K4:K31,2,L4:L31,3)</f>
        <v>1</v>
      </c>
      <c r="AO57" s="60">
        <f t="shared" si="11"/>
        <v>4.7619047619047616E-2</v>
      </c>
      <c r="AP57" s="61"/>
      <c r="AQ57" s="100" t="s">
        <v>289</v>
      </c>
      <c r="AR57" s="59">
        <f>COUNTIFS(J4:J31,2,L4:L31,3)</f>
        <v>1</v>
      </c>
      <c r="AS57" s="60">
        <f>AR57/AR$63</f>
        <v>3.7037037037037035E-2</v>
      </c>
      <c r="AT57" s="61"/>
      <c r="AU57" s="100" t="s">
        <v>302</v>
      </c>
      <c r="AV57" s="45">
        <f>COUNTIFS(K4:K31,3,N4:N31,1)</f>
        <v>0</v>
      </c>
      <c r="AW57" s="60">
        <f t="shared" si="13"/>
        <v>0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17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1</v>
      </c>
      <c r="H58" s="58">
        <f t="shared" si="5"/>
        <v>3.7037037037037035E-2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1</v>
      </c>
      <c r="Y58" s="60">
        <f t="shared" si="8"/>
        <v>3.7037037037037035E-2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2</v>
      </c>
      <c r="AG58" s="60">
        <f t="shared" si="17"/>
        <v>7.407407407407407E-2</v>
      </c>
      <c r="AH58" s="61"/>
      <c r="AI58" s="100" t="s">
        <v>244</v>
      </c>
      <c r="AJ58" s="45">
        <f>COUNTIFS(K4:K31,3,M4:M31,2)</f>
        <v>0</v>
      </c>
      <c r="AK58" s="60">
        <f t="shared" si="10"/>
        <v>0</v>
      </c>
      <c r="AL58" s="61"/>
      <c r="AM58" s="100" t="s">
        <v>277</v>
      </c>
      <c r="AN58" s="45">
        <f>COUNTIFS(K4:K31,2,L4:L31,4)</f>
        <v>2</v>
      </c>
      <c r="AO58" s="60">
        <f t="shared" si="11"/>
        <v>9.5238095238095233E-2</v>
      </c>
      <c r="AP58" s="61"/>
      <c r="AQ58" s="100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00" t="s">
        <v>304</v>
      </c>
      <c r="AV58" s="45">
        <f>COUNTIFS(K4:K31,3,N4:N31,2)</f>
        <v>3</v>
      </c>
      <c r="AW58" s="60">
        <f t="shared" si="13"/>
        <v>0.14285714285714285</v>
      </c>
      <c r="AX58" s="61"/>
      <c r="AY58" s="100" t="s">
        <v>321</v>
      </c>
      <c r="AZ58" s="45">
        <f>COUNTIFS(L4:L31,3,N4:N31,2)</f>
        <v>1</v>
      </c>
      <c r="BA58" s="60">
        <f t="shared" si="14"/>
        <v>3.7037037037037035E-2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3.7037037037037035E-2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4</v>
      </c>
      <c r="L59" s="58">
        <f t="shared" si="6"/>
        <v>0.14814814814814814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1</v>
      </c>
      <c r="Y59" s="60">
        <f t="shared" si="8"/>
        <v>3.7037037037037035E-2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6</v>
      </c>
      <c r="AG59" s="60">
        <f t="shared" si="17"/>
        <v>0.22222222222222221</v>
      </c>
      <c r="AH59" s="61"/>
      <c r="AI59" s="100" t="s">
        <v>245</v>
      </c>
      <c r="AJ59" s="59">
        <f>COUNTIFS(K4:K31,3,M4:M31,3)</f>
        <v>1</v>
      </c>
      <c r="AK59" s="60">
        <f t="shared" si="10"/>
        <v>3.7037037037037035E-2</v>
      </c>
      <c r="AL59" s="61"/>
      <c r="AM59" s="100" t="s">
        <v>259</v>
      </c>
      <c r="AN59" s="45">
        <f>COUNTIFS(K4:K31,3,L4:L31,1)</f>
        <v>1</v>
      </c>
      <c r="AO59" s="60">
        <f t="shared" si="11"/>
        <v>4.7619047619047616E-2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3</v>
      </c>
      <c r="BA59" s="60">
        <f t="shared" si="14"/>
        <v>0.1111111111111111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7.407407407407407E-2</v>
      </c>
      <c r="I60" s="61"/>
      <c r="J60" s="63" t="s">
        <v>403</v>
      </c>
      <c r="K60" s="45">
        <f>COUNTIFS(B4:B31,"olot",J4:J31,1)</f>
        <v>1</v>
      </c>
      <c r="L60" s="58">
        <f t="shared" si="6"/>
        <v>3.7037037037037035E-2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27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1</v>
      </c>
      <c r="AO60" s="60">
        <f t="shared" si="11"/>
        <v>4.7619047619047616E-2</v>
      </c>
      <c r="AP60" s="61"/>
      <c r="AQ60" s="100" t="s">
        <v>292</v>
      </c>
      <c r="AR60" s="45">
        <f>COUNTIFS(J4:J31,3,L4:L31,2)</f>
        <v>1</v>
      </c>
      <c r="AS60" s="60">
        <f t="shared" si="18"/>
        <v>3.7037037037037035E-2</v>
      </c>
      <c r="AT60" s="61"/>
      <c r="AU60" s="100" t="s">
        <v>305</v>
      </c>
      <c r="AV60" s="45">
        <f>COUNTIFS(K4:K31,3,N4:N31,3)</f>
        <v>1</v>
      </c>
      <c r="AW60" s="60">
        <f t="shared" si="13"/>
        <v>4.7619047619047616E-2</v>
      </c>
      <c r="AX60" s="61"/>
      <c r="AY60" s="100" t="s">
        <v>439</v>
      </c>
      <c r="AZ60" s="45">
        <f>COUNTIFS(L4:L31,4,N4:N31,1)</f>
        <v>0</v>
      </c>
      <c r="BA60" s="60">
        <f t="shared" si="14"/>
        <v>0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7.407407407407407E-2</v>
      </c>
      <c r="E61" s="64"/>
      <c r="F61" s="75" t="s">
        <v>394</v>
      </c>
      <c r="G61" s="45">
        <f>COUNTIFS(B4:B31,"lloret",K4:K31,1)</f>
        <v>1</v>
      </c>
      <c r="H61" s="58">
        <f t="shared" si="5"/>
        <v>3.7037037037037035E-2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3.7037037037037035E-2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2</v>
      </c>
      <c r="AO61" s="60">
        <f t="shared" si="11"/>
        <v>9.5238095238095233E-2</v>
      </c>
      <c r="AP61" s="61"/>
      <c r="AQ61" s="100" t="s">
        <v>293</v>
      </c>
      <c r="AR61" s="45">
        <f>COUNTIFS(J4:J31,3,L4:L31,3)</f>
        <v>3</v>
      </c>
      <c r="AS61" s="60">
        <f t="shared" si="18"/>
        <v>0.1111111111111111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12</v>
      </c>
      <c r="BA61" s="60">
        <f t="shared" si="14"/>
        <v>0.44444444444444442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3.7037037037037035E-2</v>
      </c>
      <c r="E62" s="64"/>
      <c r="F62" s="75" t="s">
        <v>395</v>
      </c>
      <c r="G62" s="45">
        <f>COUNTIFS(B4:B31,"lloret",K4:K31,"&gt;1")</f>
        <v>2</v>
      </c>
      <c r="H62" s="58">
        <f t="shared" si="5"/>
        <v>7.407407407407407E-2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1</v>
      </c>
      <c r="AK62" s="60">
        <f t="shared" si="10"/>
        <v>3.7037037037037035E-2</v>
      </c>
      <c r="AL62" s="61"/>
      <c r="AM62" s="100" t="s">
        <v>278</v>
      </c>
      <c r="AN62" s="59">
        <f>COUNTIFS(K4:K31,3,L4:L31,4)</f>
        <v>0</v>
      </c>
      <c r="AO62" s="60">
        <f t="shared" si="11"/>
        <v>0</v>
      </c>
      <c r="AP62" s="61"/>
      <c r="AQ62" s="100" t="s">
        <v>294</v>
      </c>
      <c r="AR62" s="45">
        <f>COUNTIFS(J4:J31,3,L4:L31,4)</f>
        <v>5</v>
      </c>
      <c r="AS62" s="60">
        <f t="shared" si="18"/>
        <v>0.18518518518518517</v>
      </c>
      <c r="AT62" s="61"/>
      <c r="AU62" s="100" t="s">
        <v>307</v>
      </c>
      <c r="AV62" s="59">
        <f>COUNTIFS(K4:K31,5,N4:N31,2)</f>
        <v>1</v>
      </c>
      <c r="AW62" s="60">
        <f t="shared" si="13"/>
        <v>4.7619047619047616E-2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1</v>
      </c>
      <c r="Y63" s="60">
        <f t="shared" si="8"/>
        <v>3.7037037037037035E-2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1</v>
      </c>
      <c r="AK63" s="60">
        <f t="shared" si="10"/>
        <v>3.7037037037037035E-2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3.7037037037037035E-2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1</v>
      </c>
      <c r="Y64" s="60">
        <f t="shared" si="8"/>
        <v>3.7037037037037035E-2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3.7037037037037035E-2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4</v>
      </c>
      <c r="Y65" s="60">
        <f t="shared" si="8"/>
        <v>0.14814814814814814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1</v>
      </c>
      <c r="AK65" s="60">
        <f t="shared" si="10"/>
        <v>3.7037037037037035E-2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4.7619047619047616E-2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3.7037037037037035E-2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7</v>
      </c>
      <c r="AK66" s="60">
        <f t="shared" si="10"/>
        <v>0.25925925925925924</v>
      </c>
      <c r="AL66" s="61"/>
      <c r="AM66" s="100" t="s">
        <v>279</v>
      </c>
      <c r="AN66" s="45">
        <f>COUNTIFS(K4:K31,5,L4:L31,4)</f>
        <v>1</v>
      </c>
      <c r="AO66" s="60">
        <f t="shared" si="11"/>
        <v>4.7619047619047616E-2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1</v>
      </c>
      <c r="L67" s="58">
        <f t="shared" si="6"/>
        <v>3.7037037037037035E-2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1</v>
      </c>
      <c r="AW67" s="60">
        <f t="shared" si="13"/>
        <v>4.7619047619047616E-2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3.7037037037037035E-2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1</v>
      </c>
      <c r="AW68" s="60">
        <f t="shared" si="13"/>
        <v>4.7619047619047616E-2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1</v>
      </c>
      <c r="AO70" s="60">
        <f t="shared" si="11"/>
        <v>4.7619047619047616E-2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1</v>
      </c>
      <c r="AO72" s="60">
        <f t="shared" si="11"/>
        <v>4.7619047619047616E-2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1</v>
      </c>
      <c r="AO74" s="60">
        <f t="shared" si="11"/>
        <v>4.7619047619047616E-2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15</v>
      </c>
      <c r="D83" s="58">
        <f t="shared" ref="D83:D89" si="19">C83/C$89</f>
        <v>0.57692307692307687</v>
      </c>
      <c r="E83" s="64"/>
      <c r="F83" s="55" t="s">
        <v>186</v>
      </c>
      <c r="G83" s="57">
        <f>COUNTIF(R4:R31,1)</f>
        <v>23</v>
      </c>
      <c r="H83" s="58">
        <f>G83/C$89</f>
        <v>0.88461538461538458</v>
      </c>
      <c r="I83" s="61"/>
      <c r="J83" s="55" t="s">
        <v>339</v>
      </c>
      <c r="K83" s="57">
        <f>COUNTIFS(Q4:Q31,1,R4:R31,1)</f>
        <v>13</v>
      </c>
      <c r="L83" s="58">
        <f t="shared" ref="L83:L101" si="20">K83/K$101</f>
        <v>0.5</v>
      </c>
      <c r="M83" s="61"/>
      <c r="N83" s="55" t="s">
        <v>357</v>
      </c>
      <c r="O83" s="57">
        <f>COUNTIFS(Q4:Q31,1,U4:U31,1)</f>
        <v>5</v>
      </c>
      <c r="P83" s="58">
        <f t="shared" ref="P83:P95" si="21">O83/O$95</f>
        <v>0.19230769230769232</v>
      </c>
      <c r="Q83" s="61"/>
      <c r="R83" s="55" t="s">
        <v>411</v>
      </c>
      <c r="S83" s="57">
        <f>COUNTIFS(Q4:Q31,1,T4:T31,1)</f>
        <v>7</v>
      </c>
      <c r="T83" s="58">
        <f t="shared" ref="T83:T95" si="22">S83/S$95</f>
        <v>0.26923076923076922</v>
      </c>
      <c r="U83" s="61"/>
      <c r="V83" s="47" t="s">
        <v>181</v>
      </c>
      <c r="W83" s="57">
        <f>COUNTIF(X4:X31,1)</f>
        <v>5</v>
      </c>
      <c r="X83" s="58">
        <f t="shared" ref="X83:X89" si="23">W83/W$89</f>
        <v>0.55555555555555558</v>
      </c>
      <c r="Y83" s="61"/>
      <c r="Z83" s="55" t="s">
        <v>186</v>
      </c>
      <c r="AA83" s="57">
        <f>COUNTIF(Y4:Y31,1)</f>
        <v>8</v>
      </c>
      <c r="AB83" s="58">
        <f>AA83/W$89</f>
        <v>0.88888888888888884</v>
      </c>
      <c r="AC83" s="61"/>
      <c r="AD83" s="61"/>
      <c r="AE83" s="55" t="s">
        <v>339</v>
      </c>
      <c r="AF83" s="57">
        <f>COUNTIFS(X4:X31,1,Y4:Y31,1)</f>
        <v>4</v>
      </c>
      <c r="AG83" s="58">
        <f t="shared" ref="AG83:AG101" si="24">AF83/AF$101</f>
        <v>0.44444444444444442</v>
      </c>
      <c r="AH83" s="61"/>
      <c r="AI83" s="55" t="s">
        <v>357</v>
      </c>
      <c r="AJ83" s="57">
        <f>COUNTIFS(X4:X31,1,AB4:AB31,1)</f>
        <v>3</v>
      </c>
      <c r="AK83" s="58">
        <f t="shared" ref="AK83:AK95" si="25">AJ83/AJ$95</f>
        <v>0.33333333333333331</v>
      </c>
      <c r="AL83" s="61"/>
      <c r="AM83" s="55" t="s">
        <v>411</v>
      </c>
      <c r="AN83" s="57">
        <f>COUNTIFS(X4:X31,1,AA4:AA31,1)</f>
        <v>4</v>
      </c>
      <c r="AO83" s="58">
        <f t="shared" ref="AO83:AO95" si="26">AN83/AN$95</f>
        <v>0.44444444444444442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1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1</v>
      </c>
      <c r="CL83" s="58">
        <f t="shared" ref="CL83:CL89" si="35">CK83/CK$89</f>
        <v>1</v>
      </c>
      <c r="CM83" s="61"/>
      <c r="CN83" s="55" t="s">
        <v>186</v>
      </c>
      <c r="CO83" s="57">
        <f>COUNTIF(AT4:AT31,1)</f>
        <v>1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1</v>
      </c>
      <c r="CU83" s="58">
        <f t="shared" ref="CU83:CU101" si="36">CT83/CT$101</f>
        <v>1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>
        <f t="shared" ref="DC83:DC95" si="38">DB83/DB$95</f>
        <v>0</v>
      </c>
    </row>
    <row r="84" spans="1:107" ht="68.099999999999994" customHeight="1" x14ac:dyDescent="0.2">
      <c r="A84" s="103"/>
      <c r="B84" s="46" t="s">
        <v>182</v>
      </c>
      <c r="C84" s="57">
        <f>COUNTIF(Q4:Q31,2)</f>
        <v>4</v>
      </c>
      <c r="D84" s="58">
        <f t="shared" si="19"/>
        <v>0.15384615384615385</v>
      </c>
      <c r="E84" s="64"/>
      <c r="F84" s="46" t="s">
        <v>187</v>
      </c>
      <c r="G84" s="57">
        <f>COUNTIF(R4:R31,2)</f>
        <v>3</v>
      </c>
      <c r="H84" s="58">
        <f>G84/C$89</f>
        <v>0.11538461538461539</v>
      </c>
      <c r="I84" s="61"/>
      <c r="J84" s="55" t="s">
        <v>340</v>
      </c>
      <c r="K84" s="57">
        <f>COUNTIFS(Q4:Q31,1,R4:R31,2)</f>
        <v>2</v>
      </c>
      <c r="L84" s="58">
        <f t="shared" si="20"/>
        <v>7.6923076923076927E-2</v>
      </c>
      <c r="M84" s="61"/>
      <c r="N84" s="55" t="s">
        <v>359</v>
      </c>
      <c r="O84" s="57">
        <f>COUNTIFS(Q4:Q31,1,U4:U31,2)</f>
        <v>10</v>
      </c>
      <c r="P84" s="58">
        <f t="shared" si="21"/>
        <v>0.38461538461538464</v>
      </c>
      <c r="Q84" s="61"/>
      <c r="R84" s="55" t="s">
        <v>412</v>
      </c>
      <c r="S84" s="57">
        <f>COUNTIFS(Q4:Q31,1,T4:T31,"&gt;1")</f>
        <v>8</v>
      </c>
      <c r="T84" s="58">
        <f t="shared" si="22"/>
        <v>0.30769230769230771</v>
      </c>
      <c r="U84" s="61"/>
      <c r="V84" s="46" t="s">
        <v>182</v>
      </c>
      <c r="W84" s="57">
        <f>COUNTIF(X4:X31,2)</f>
        <v>2</v>
      </c>
      <c r="X84" s="58">
        <f t="shared" si="23"/>
        <v>0.22222222222222221</v>
      </c>
      <c r="Y84" s="61"/>
      <c r="Z84" s="46" t="s">
        <v>187</v>
      </c>
      <c r="AA84" s="57">
        <f>COUNTIF(Y4:Y31,2)</f>
        <v>1</v>
      </c>
      <c r="AB84" s="58">
        <f>AA84/W$89</f>
        <v>0.1111111111111111</v>
      </c>
      <c r="AC84" s="61"/>
      <c r="AD84" s="61"/>
      <c r="AE84" s="55" t="s">
        <v>340</v>
      </c>
      <c r="AF84" s="57">
        <f>COUNTIFS(X4:X31,1,Y4:Y31,2)</f>
        <v>1</v>
      </c>
      <c r="AG84" s="58">
        <f t="shared" si="24"/>
        <v>0.1111111111111111</v>
      </c>
      <c r="AH84" s="61"/>
      <c r="AI84" s="55" t="s">
        <v>359</v>
      </c>
      <c r="AJ84" s="57">
        <f>COUNTIFS(X4:X31,1,AB4:AB31,2)</f>
        <v>2</v>
      </c>
      <c r="AK84" s="58">
        <f t="shared" si="25"/>
        <v>0.22222222222222221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0.1111111111111111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>
        <f t="shared" si="31"/>
        <v>0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>
        <f t="shared" si="35"/>
        <v>0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0</v>
      </c>
      <c r="CU84" s="58">
        <f t="shared" si="36"/>
        <v>0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1</v>
      </c>
      <c r="DC84" s="58">
        <f t="shared" si="38"/>
        <v>1</v>
      </c>
    </row>
    <row r="85" spans="1:107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7.6923076923076927E-2</v>
      </c>
      <c r="E85" s="64"/>
      <c r="F85" s="46" t="s">
        <v>188</v>
      </c>
      <c r="G85" s="57">
        <f>COUNTIF(R4:R31,3)</f>
        <v>1</v>
      </c>
      <c r="H85" s="58">
        <f>G85/C$89</f>
        <v>3.8461538461538464E-2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2</v>
      </c>
      <c r="P85" s="58">
        <f t="shared" si="21"/>
        <v>7.6923076923076927E-2</v>
      </c>
      <c r="Q85" s="61"/>
      <c r="R85" s="50" t="s">
        <v>413</v>
      </c>
      <c r="S85" s="57">
        <f>COUNTIFS(Q4:Q31,2,T4:T31,1)</f>
        <v>2</v>
      </c>
      <c r="T85" s="58">
        <f t="shared" si="22"/>
        <v>7.6923076923076927E-2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2</v>
      </c>
      <c r="AO85" s="58">
        <f t="shared" si="26"/>
        <v>0.22222222222222221</v>
      </c>
      <c r="AP85" s="61"/>
      <c r="AQ85" s="61"/>
      <c r="AR85" s="46" t="s">
        <v>183</v>
      </c>
      <c r="AS85" s="57">
        <f>COUNTIF(AE4:AE31,3)</f>
        <v>2</v>
      </c>
      <c r="AT85" s="58">
        <f t="shared" si="27"/>
        <v>1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0</v>
      </c>
      <c r="CG85" s="58">
        <f t="shared" si="34"/>
        <v>0</v>
      </c>
      <c r="CH85" s="61"/>
      <c r="CI85" s="61"/>
      <c r="CJ85" s="46" t="s">
        <v>183</v>
      </c>
      <c r="CK85" s="57">
        <f>COUNTIF(AS4:AS31,3)</f>
        <v>0</v>
      </c>
      <c r="CL85" s="58">
        <f t="shared" si="35"/>
        <v>0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6"/>
        <v>0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>
        <f t="shared" si="38"/>
        <v>0</v>
      </c>
    </row>
    <row r="86" spans="1:107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0.15384615384615385</v>
      </c>
      <c r="E86" s="64"/>
      <c r="F86" s="77"/>
      <c r="G86" s="54">
        <f>SUM(G83:G85)</f>
        <v>27</v>
      </c>
      <c r="H86" s="76">
        <f>G86/C$89</f>
        <v>1.0384615384615385</v>
      </c>
      <c r="I86" s="61"/>
      <c r="J86" s="50" t="s">
        <v>344</v>
      </c>
      <c r="K86" s="57">
        <f>COUNTIFS(Q4:Q31,2,R4:R31,1)</f>
        <v>3</v>
      </c>
      <c r="L86" s="58">
        <f t="shared" si="20"/>
        <v>0.11538461538461539</v>
      </c>
      <c r="M86" s="61"/>
      <c r="N86" s="50" t="s">
        <v>358</v>
      </c>
      <c r="O86" s="57">
        <f>COUNTIFS(Q4:Q31,2,U4:U31,2)</f>
        <v>2</v>
      </c>
      <c r="P86" s="58">
        <f t="shared" si="21"/>
        <v>7.6923076923076927E-2</v>
      </c>
      <c r="Q86" s="61"/>
      <c r="R86" s="50" t="s">
        <v>414</v>
      </c>
      <c r="S86" s="57">
        <f>COUNTIFS(Q4:Q31,2,T4:T31,"&gt;1")</f>
        <v>2</v>
      </c>
      <c r="T86" s="58">
        <f t="shared" si="22"/>
        <v>7.6923076923076927E-2</v>
      </c>
      <c r="U86" s="61"/>
      <c r="V86" s="46" t="s">
        <v>184</v>
      </c>
      <c r="W86" s="57">
        <f>COUNTIF(X4:X31,4)</f>
        <v>2</v>
      </c>
      <c r="X86" s="58">
        <f t="shared" si="23"/>
        <v>0.22222222222222221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0.22222222222222221</v>
      </c>
      <c r="AH86" s="61"/>
      <c r="AI86" s="50" t="s">
        <v>358</v>
      </c>
      <c r="AJ86" s="57">
        <f>COUNTIFS(X4:X31,2,AB4:AB31,2)</f>
        <v>2</v>
      </c>
      <c r="AK86" s="58">
        <f t="shared" si="25"/>
        <v>0.22222222222222221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1</v>
      </c>
      <c r="BP86" s="58">
        <f t="shared" si="31"/>
        <v>1</v>
      </c>
      <c r="BQ86" s="61"/>
      <c r="BR86" s="77"/>
      <c r="BS86" s="54">
        <f>SUM(BS83:BS85)</f>
        <v>1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0</v>
      </c>
      <c r="BY86" s="58">
        <f t="shared" si="32"/>
        <v>0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>
        <f t="shared" si="35"/>
        <v>0</v>
      </c>
      <c r="CM86" s="61"/>
      <c r="CN86" s="77"/>
      <c r="CO86" s="54">
        <f>SUM(CO83:CO85)</f>
        <v>1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6"/>
        <v>0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8"/>
        <v>0</v>
      </c>
    </row>
    <row r="87" spans="1:107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3.8461538461538464E-2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3.8461538461538464E-2</v>
      </c>
      <c r="Q87" s="61"/>
      <c r="R87" s="50" t="s">
        <v>415</v>
      </c>
      <c r="S87" s="57">
        <f>COUNTIFS(Q4:Q31,3,T4:T31,1)</f>
        <v>1</v>
      </c>
      <c r="T87" s="58">
        <f t="shared" si="22"/>
        <v>3.8461538461538464E-2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2</v>
      </c>
      <c r="BK87" s="58">
        <f t="shared" si="30"/>
        <v>1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>
        <f t="shared" si="35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6"/>
        <v>0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>
        <f t="shared" si="38"/>
        <v>0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1</v>
      </c>
      <c r="L88" s="58">
        <f t="shared" si="20"/>
        <v>3.8461538461538464E-2</v>
      </c>
      <c r="M88" s="61"/>
      <c r="N88" s="50" t="s">
        <v>362</v>
      </c>
      <c r="O88" s="57">
        <f>COUNTIFS(Q4:Q31,3,U4:U31,2)</f>
        <v>1</v>
      </c>
      <c r="P88" s="58">
        <f t="shared" si="21"/>
        <v>3.8461538461538464E-2</v>
      </c>
      <c r="Q88" s="61"/>
      <c r="R88" s="50" t="s">
        <v>416</v>
      </c>
      <c r="S88" s="57">
        <f>COUNTIFS(Q4:Q31,3,T4:T31,"&gt;1")</f>
        <v>1</v>
      </c>
      <c r="T88" s="58">
        <f t="shared" si="22"/>
        <v>3.8461538461538464E-2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2</v>
      </c>
      <c r="BG88" s="58">
        <f t="shared" si="29"/>
        <v>1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5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6"/>
        <v>0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8"/>
        <v>0</v>
      </c>
    </row>
    <row r="89" spans="1:107" ht="68.099999999999994" customHeight="1" x14ac:dyDescent="0.2">
      <c r="A89" s="103"/>
      <c r="B89" s="77"/>
      <c r="C89" s="54">
        <f>SUM(C83:C88)</f>
        <v>26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7.6923076923076927E-2</v>
      </c>
      <c r="M89" s="61"/>
      <c r="N89" s="50" t="s">
        <v>363</v>
      </c>
      <c r="O89" s="57">
        <f>COUNTIFS(Q4:Q31,4,U4:U31,1)</f>
        <v>1</v>
      </c>
      <c r="P89" s="58">
        <f t="shared" si="21"/>
        <v>3.8461538461538464E-2</v>
      </c>
      <c r="Q89" s="61"/>
      <c r="R89" s="50" t="s">
        <v>417</v>
      </c>
      <c r="S89" s="57">
        <f>COUNTIFS(Q4:Q31,4,T4:T31,1)</f>
        <v>2</v>
      </c>
      <c r="T89" s="58">
        <f t="shared" si="22"/>
        <v>7.6923076923076927E-2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1</v>
      </c>
      <c r="AK89" s="58">
        <f t="shared" si="25"/>
        <v>0.1111111111111111</v>
      </c>
      <c r="AL89" s="61"/>
      <c r="AM89" s="50" t="s">
        <v>417</v>
      </c>
      <c r="AN89" s="57">
        <f>COUNTIFS(X4:X31,4,AA4:AA31,1)</f>
        <v>2</v>
      </c>
      <c r="AO89" s="58">
        <f t="shared" si="26"/>
        <v>0.22222222222222221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2</v>
      </c>
      <c r="BC89" s="58">
        <f t="shared" si="28"/>
        <v>1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1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1</v>
      </c>
      <c r="CG89" s="58">
        <f t="shared" si="34"/>
        <v>1</v>
      </c>
      <c r="CH89" s="61"/>
      <c r="CI89" s="61"/>
      <c r="CJ89" s="77"/>
      <c r="CK89" s="54">
        <f>SUM(CK83:CK88)</f>
        <v>1</v>
      </c>
      <c r="CL89" s="76">
        <f t="shared" si="35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6"/>
        <v>0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>
        <f t="shared" si="38"/>
        <v>0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3</v>
      </c>
      <c r="P90" s="58">
        <f t="shared" si="21"/>
        <v>0.11538461538461539</v>
      </c>
      <c r="Q90" s="61"/>
      <c r="R90" s="50" t="s">
        <v>418</v>
      </c>
      <c r="S90" s="57">
        <f>COUNTIFS(Q4:Q31,4,T4:T31,"&gt;1")</f>
        <v>2</v>
      </c>
      <c r="T90" s="58">
        <f t="shared" si="22"/>
        <v>7.6923076923076927E-2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0.1111111111111111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1</v>
      </c>
      <c r="CC90" s="58">
        <f t="shared" si="33"/>
        <v>1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6"/>
        <v>0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8"/>
        <v>0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3.8461538461538464E-2</v>
      </c>
      <c r="Q91" s="61"/>
      <c r="R91" s="50" t="s">
        <v>419</v>
      </c>
      <c r="S91" s="57">
        <f>COUNTIFS(Q4:Q31,5,T4:T31,1)</f>
        <v>1</v>
      </c>
      <c r="T91" s="58">
        <f t="shared" si="22"/>
        <v>3.8461538461538464E-2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6"/>
        <v>0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>
        <f t="shared" si="38"/>
        <v>0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14</v>
      </c>
      <c r="H92" s="58">
        <f>G92/C$89</f>
        <v>0.53846153846153844</v>
      </c>
      <c r="I92" s="61"/>
      <c r="J92" s="50" t="s">
        <v>345</v>
      </c>
      <c r="K92" s="57">
        <f>COUNTIFS(Q4:Q31,4,R4:R31,1)</f>
        <v>4</v>
      </c>
      <c r="L92" s="58">
        <f t="shared" si="20"/>
        <v>0.15384615384615385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0.22222222222222221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1</v>
      </c>
      <c r="BY92" s="58">
        <f t="shared" si="32"/>
        <v>1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1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6"/>
        <v>0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8"/>
        <v>0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8</v>
      </c>
      <c r="H93" s="58">
        <f>G93/C$89</f>
        <v>0.30769230769230771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0.66666666666666663</v>
      </c>
      <c r="Y93" s="61"/>
      <c r="Z93" s="47" t="s">
        <v>191</v>
      </c>
      <c r="AA93" s="57">
        <f>COUNTIF(AA4:AA31,1)</f>
        <v>8</v>
      </c>
      <c r="AB93" s="58">
        <f>AA93/W$89</f>
        <v>0.88888888888888884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1</v>
      </c>
      <c r="AU93" s="61"/>
      <c r="AV93" s="47" t="s">
        <v>191</v>
      </c>
      <c r="AW93" s="57">
        <f>COUNTIF(AH4:AH31,1)</f>
        <v>2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1</v>
      </c>
      <c r="BQ93" s="64"/>
      <c r="BR93" s="55" t="s">
        <v>191</v>
      </c>
      <c r="BS93" s="57">
        <f>COUNTIF(AO4:AO31,1)</f>
        <v>1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1</v>
      </c>
      <c r="CL93" s="58">
        <f>CK93/CK$89</f>
        <v>1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6"/>
        <v>0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>
        <f t="shared" si="38"/>
        <v>0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3</v>
      </c>
      <c r="H94" s="58">
        <f>G94/C$89</f>
        <v>0.11538461538461539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3</v>
      </c>
      <c r="X94" s="58">
        <f>W94/W$89</f>
        <v>0.33333333333333331</v>
      </c>
      <c r="Y94" s="61"/>
      <c r="Z94" s="46" t="s">
        <v>192</v>
      </c>
      <c r="AA94" s="57">
        <f>COUNTIF(AA4:AA31,2)</f>
        <v>1</v>
      </c>
      <c r="AB94" s="58">
        <f>AA94/W$89</f>
        <v>0.1111111111111111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0</v>
      </c>
      <c r="AT94" s="58">
        <f>AS94/AS$89</f>
        <v>0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>
        <f>BO94/BO$89</f>
        <v>0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>
        <f>CK94/CK$89</f>
        <v>0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6"/>
        <v>0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8"/>
        <v>0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2</v>
      </c>
      <c r="H95" s="58">
        <f>G95/C$89</f>
        <v>7.6923076923076927E-2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26</v>
      </c>
      <c r="P95" s="58">
        <f t="shared" si="21"/>
        <v>1</v>
      </c>
      <c r="Q95" s="61"/>
      <c r="R95" s="37"/>
      <c r="S95" s="45">
        <f>SUM(S83:S94)</f>
        <v>26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  <c r="BN95" s="77"/>
      <c r="BO95" s="54">
        <f>SUM(BO93:BO94)</f>
        <v>1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1</v>
      </c>
      <c r="CC95" s="58">
        <f t="shared" si="33"/>
        <v>1</v>
      </c>
      <c r="CD95" s="61"/>
      <c r="CE95" s="37"/>
      <c r="CF95" s="45">
        <f>SUM(CF83:CF94)</f>
        <v>1</v>
      </c>
      <c r="CG95" s="58">
        <f t="shared" si="34"/>
        <v>1</v>
      </c>
      <c r="CH95" s="61"/>
      <c r="CI95" s="61"/>
      <c r="CJ95" s="77"/>
      <c r="CK95" s="54">
        <f>SUM(CK93:CK94)</f>
        <v>1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6"/>
        <v>0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1</v>
      </c>
      <c r="DC95" s="58">
        <f t="shared" si="38"/>
        <v>1</v>
      </c>
    </row>
    <row r="96" spans="1:107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1.0384615384615385</v>
      </c>
      <c r="E96" s="64"/>
      <c r="F96" s="77"/>
      <c r="G96" s="54">
        <f>SUM(G92:G95)</f>
        <v>27</v>
      </c>
      <c r="H96" s="76">
        <f>G96/C$89</f>
        <v>1.0384615384615385</v>
      </c>
      <c r="I96" s="61"/>
      <c r="J96" s="50" t="s">
        <v>349</v>
      </c>
      <c r="K96" s="57">
        <f>COUNTIFS(Q4:Q31,5,R4:R31,2)</f>
        <v>1</v>
      </c>
      <c r="L96" s="58">
        <f t="shared" si="20"/>
        <v>3.8461538461538464E-2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1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6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1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6"/>
        <v>0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1.0384615384615385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6"/>
        <v>0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4</v>
      </c>
      <c r="X99" s="58">
        <f>W99/W$89</f>
        <v>0.44444444444444442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>
        <f>BO99/BO$89</f>
        <v>0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>
        <f>CK99/CK$89</f>
        <v>0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6"/>
        <v>0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5</v>
      </c>
      <c r="X100" s="58">
        <f>W100/W$89</f>
        <v>0.55555555555555558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1</v>
      </c>
      <c r="BP100" s="58">
        <f>BO100/BO$89</f>
        <v>1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1</v>
      </c>
      <c r="CL100" s="58">
        <f>CK100/CK$89</f>
        <v>1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>
        <f t="shared" si="36"/>
        <v>0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26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1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1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1</v>
      </c>
      <c r="CL101" s="76">
        <f>CK101/CK$89</f>
        <v>1</v>
      </c>
      <c r="CM101" s="61"/>
      <c r="CN101"/>
      <c r="CO101"/>
      <c r="CP101"/>
      <c r="CQ101" s="61"/>
      <c r="CR101" s="61"/>
      <c r="CS101" s="37"/>
      <c r="CT101" s="45">
        <f>SUM(CT83:CT100)</f>
        <v>1</v>
      </c>
      <c r="CU101" s="58">
        <f t="shared" si="36"/>
        <v>1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10</v>
      </c>
      <c r="D102" s="58">
        <f>C102/C$89</f>
        <v>0.38461538461538464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17</v>
      </c>
      <c r="D103" s="58">
        <f>C103/C$89</f>
        <v>0.65384615384615385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27</v>
      </c>
      <c r="D104" s="76">
        <f>C104/C$89</f>
        <v>1.0384615384615385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8">
    <mergeCell ref="AD2:AI2"/>
    <mergeCell ref="AK2:AP2"/>
    <mergeCell ref="AR2:AW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C184"/>
  <sheetViews>
    <sheetView topLeftCell="CR1" zoomScale="40" zoomScaleNormal="40" workbookViewId="0">
      <pane ySplit="3" topLeftCell="A84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789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1240</v>
      </c>
      <c r="B4" s="117" t="s">
        <v>36</v>
      </c>
      <c r="C4" s="118" t="s">
        <v>1269</v>
      </c>
      <c r="D4" s="116">
        <v>8</v>
      </c>
      <c r="E4" s="114">
        <v>38355</v>
      </c>
      <c r="F4" s="117">
        <v>2</v>
      </c>
      <c r="G4" s="116">
        <v>5</v>
      </c>
      <c r="H4" s="115">
        <v>1</v>
      </c>
      <c r="I4" s="117">
        <v>1</v>
      </c>
      <c r="J4" s="116">
        <v>1</v>
      </c>
      <c r="K4" s="116">
        <v>1</v>
      </c>
      <c r="L4" s="116">
        <v>4</v>
      </c>
      <c r="M4" s="116">
        <v>3</v>
      </c>
      <c r="N4" s="116">
        <v>2</v>
      </c>
      <c r="O4" s="115">
        <v>1</v>
      </c>
      <c r="P4" s="132" t="s">
        <v>136</v>
      </c>
      <c r="Q4" s="116">
        <v>1</v>
      </c>
      <c r="R4" s="116">
        <v>1</v>
      </c>
      <c r="S4" s="116">
        <v>1</v>
      </c>
      <c r="T4" s="116">
        <v>2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1241</v>
      </c>
      <c r="B5" s="113" t="s">
        <v>40</v>
      </c>
      <c r="C5" s="118" t="s">
        <v>1270</v>
      </c>
      <c r="D5" s="104">
        <v>55</v>
      </c>
      <c r="E5" s="114">
        <v>38355</v>
      </c>
      <c r="F5" s="113">
        <v>2</v>
      </c>
      <c r="G5" s="104">
        <v>5</v>
      </c>
      <c r="H5" s="112">
        <v>4</v>
      </c>
      <c r="I5" s="113">
        <v>1</v>
      </c>
      <c r="J5" s="104">
        <v>1</v>
      </c>
      <c r="K5" s="104">
        <v>1</v>
      </c>
      <c r="L5" s="104">
        <v>4</v>
      </c>
      <c r="M5" s="104">
        <v>3</v>
      </c>
      <c r="N5" s="104">
        <v>2</v>
      </c>
      <c r="O5" s="112">
        <v>1</v>
      </c>
      <c r="P5" s="132" t="s">
        <v>128</v>
      </c>
      <c r="Q5" s="104">
        <v>1</v>
      </c>
      <c r="R5" s="104">
        <v>1</v>
      </c>
      <c r="S5" s="104">
        <v>1</v>
      </c>
      <c r="T5" s="104">
        <v>1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1242</v>
      </c>
      <c r="B6" s="113" t="s">
        <v>40</v>
      </c>
      <c r="C6" s="118" t="s">
        <v>1271</v>
      </c>
      <c r="D6" s="104">
        <v>8</v>
      </c>
      <c r="E6" s="109">
        <v>38363</v>
      </c>
      <c r="F6" s="113">
        <v>2</v>
      </c>
      <c r="G6" s="104">
        <v>7</v>
      </c>
      <c r="H6" s="112">
        <v>1</v>
      </c>
      <c r="I6" s="113">
        <v>1</v>
      </c>
      <c r="J6" s="104">
        <v>3</v>
      </c>
      <c r="K6" s="104">
        <v>7</v>
      </c>
      <c r="L6" s="104">
        <v>4</v>
      </c>
      <c r="M6" s="104">
        <v>3</v>
      </c>
      <c r="N6" s="104">
        <v>2</v>
      </c>
      <c r="O6" s="112">
        <v>2</v>
      </c>
      <c r="P6" s="132" t="s">
        <v>1272</v>
      </c>
      <c r="Q6" s="104">
        <v>2</v>
      </c>
      <c r="R6" s="104">
        <v>1</v>
      </c>
      <c r="S6" s="104">
        <v>1</v>
      </c>
      <c r="T6" s="104">
        <v>1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1243</v>
      </c>
      <c r="B7" s="113" t="s">
        <v>36</v>
      </c>
      <c r="C7" s="118" t="s">
        <v>1273</v>
      </c>
      <c r="D7" s="104">
        <v>8</v>
      </c>
      <c r="E7" s="109">
        <v>38363</v>
      </c>
      <c r="F7" s="113">
        <v>2</v>
      </c>
      <c r="G7" s="104">
        <v>7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32" t="s">
        <v>1233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1245</v>
      </c>
      <c r="B8" s="113" t="s">
        <v>31</v>
      </c>
      <c r="C8" s="118" t="s">
        <v>1274</v>
      </c>
      <c r="D8" s="104">
        <v>6</v>
      </c>
      <c r="E8" s="109">
        <v>38371</v>
      </c>
      <c r="F8" s="113">
        <v>2</v>
      </c>
      <c r="G8" s="104">
        <v>3</v>
      </c>
      <c r="H8" s="112">
        <v>1</v>
      </c>
      <c r="I8" s="113">
        <v>2</v>
      </c>
      <c r="J8" s="104">
        <v>2</v>
      </c>
      <c r="K8" s="104">
        <v>2</v>
      </c>
      <c r="L8" s="104">
        <v>2</v>
      </c>
      <c r="M8" s="104">
        <v>1</v>
      </c>
      <c r="N8" s="104">
        <v>2</v>
      </c>
      <c r="O8" s="112">
        <v>2</v>
      </c>
      <c r="P8" s="132" t="s">
        <v>1275</v>
      </c>
      <c r="Q8" s="104">
        <v>5</v>
      </c>
      <c r="R8" s="104">
        <v>1</v>
      </c>
      <c r="S8" s="104">
        <v>1</v>
      </c>
      <c r="T8" s="104">
        <v>1</v>
      </c>
      <c r="U8" s="112">
        <v>1</v>
      </c>
      <c r="V8" s="104"/>
      <c r="W8" s="108" t="s">
        <v>533</v>
      </c>
      <c r="X8" s="104">
        <v>1</v>
      </c>
      <c r="Y8" s="104">
        <v>1</v>
      </c>
      <c r="Z8" s="104">
        <v>2</v>
      </c>
      <c r="AA8" s="104">
        <v>1</v>
      </c>
      <c r="AB8" s="112">
        <v>1</v>
      </c>
      <c r="AC8" s="103"/>
      <c r="AD8" s="108"/>
      <c r="AE8" s="104"/>
      <c r="AF8" s="104"/>
      <c r="AG8" s="104"/>
      <c r="AH8" s="104"/>
      <c r="AI8" s="112"/>
      <c r="AJ8" s="103"/>
      <c r="AK8" s="108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1244</v>
      </c>
      <c r="B9" s="113" t="s">
        <v>31</v>
      </c>
      <c r="C9" s="118" t="s">
        <v>1276</v>
      </c>
      <c r="D9" s="104">
        <v>9</v>
      </c>
      <c r="E9" s="109">
        <v>38371</v>
      </c>
      <c r="F9" s="113">
        <v>2</v>
      </c>
      <c r="G9" s="104">
        <v>7</v>
      </c>
      <c r="H9" s="112">
        <v>1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1</v>
      </c>
      <c r="P9" s="132" t="s">
        <v>1277</v>
      </c>
      <c r="Q9" s="104">
        <v>1</v>
      </c>
      <c r="R9" s="104">
        <v>1</v>
      </c>
      <c r="S9" s="104">
        <v>1</v>
      </c>
      <c r="T9" s="104">
        <v>1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1246</v>
      </c>
      <c r="B10" s="113" t="s">
        <v>40</v>
      </c>
      <c r="C10" s="118" t="s">
        <v>1278</v>
      </c>
      <c r="D10" s="104">
        <v>2</v>
      </c>
      <c r="E10" s="109">
        <v>38379</v>
      </c>
      <c r="F10" s="113">
        <v>1</v>
      </c>
      <c r="G10" s="104">
        <v>2</v>
      </c>
      <c r="H10" s="112">
        <v>1</v>
      </c>
      <c r="I10" s="113">
        <v>1</v>
      </c>
      <c r="J10" s="104">
        <v>1</v>
      </c>
      <c r="K10" s="104">
        <v>3</v>
      </c>
      <c r="L10" s="104">
        <v>1</v>
      </c>
      <c r="M10" s="104">
        <v>2</v>
      </c>
      <c r="N10" s="104">
        <v>1</v>
      </c>
      <c r="O10" s="112">
        <v>1</v>
      </c>
      <c r="P10" s="132" t="s">
        <v>943</v>
      </c>
      <c r="Q10" s="104">
        <v>1</v>
      </c>
      <c r="R10" s="104">
        <v>1</v>
      </c>
      <c r="S10" s="104">
        <v>1</v>
      </c>
      <c r="T10" s="104">
        <v>2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1247</v>
      </c>
      <c r="B11" s="113" t="s">
        <v>40</v>
      </c>
      <c r="C11" s="118" t="s">
        <v>1279</v>
      </c>
      <c r="D11" s="104">
        <v>3</v>
      </c>
      <c r="E11" s="109">
        <v>38379</v>
      </c>
      <c r="F11" s="113">
        <v>1</v>
      </c>
      <c r="G11" s="104">
        <v>3</v>
      </c>
      <c r="H11" s="112">
        <v>1</v>
      </c>
      <c r="I11" s="113">
        <v>1</v>
      </c>
      <c r="J11" s="104">
        <v>3</v>
      </c>
      <c r="K11" s="104">
        <v>3</v>
      </c>
      <c r="L11" s="104">
        <v>3</v>
      </c>
      <c r="M11" s="104">
        <v>2</v>
      </c>
      <c r="N11" s="104">
        <v>3</v>
      </c>
      <c r="O11" s="112">
        <v>2</v>
      </c>
      <c r="P11" s="132" t="s">
        <v>618</v>
      </c>
      <c r="Q11" s="104">
        <v>2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1248</v>
      </c>
      <c r="B12" s="113" t="s">
        <v>31</v>
      </c>
      <c r="C12" s="118" t="s">
        <v>1280</v>
      </c>
      <c r="D12" s="104">
        <v>5</v>
      </c>
      <c r="E12" s="109">
        <v>38387</v>
      </c>
      <c r="F12" s="113">
        <v>1</v>
      </c>
      <c r="G12" s="104">
        <v>3</v>
      </c>
      <c r="H12" s="112">
        <v>1</v>
      </c>
      <c r="I12" s="113">
        <v>1</v>
      </c>
      <c r="J12" s="104">
        <v>1</v>
      </c>
      <c r="K12" s="104">
        <v>4</v>
      </c>
      <c r="L12" s="104">
        <v>1</v>
      </c>
      <c r="M12" s="104">
        <v>2</v>
      </c>
      <c r="N12" s="104">
        <v>1</v>
      </c>
      <c r="O12" s="112">
        <v>2</v>
      </c>
      <c r="P12" s="132" t="s">
        <v>533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1249</v>
      </c>
      <c r="B13" s="113" t="s">
        <v>31</v>
      </c>
      <c r="C13" s="118" t="s">
        <v>1281</v>
      </c>
      <c r="D13" s="104">
        <v>5</v>
      </c>
      <c r="E13" s="109">
        <v>38387</v>
      </c>
      <c r="F13" s="113">
        <v>2</v>
      </c>
      <c r="G13" s="104">
        <v>6</v>
      </c>
      <c r="H13" s="112">
        <v>1</v>
      </c>
      <c r="I13" s="113">
        <v>2</v>
      </c>
      <c r="J13" s="104">
        <v>1</v>
      </c>
      <c r="K13" s="104">
        <v>4</v>
      </c>
      <c r="L13" s="104">
        <v>2</v>
      </c>
      <c r="M13" s="104">
        <v>1</v>
      </c>
      <c r="N13" s="104">
        <v>1</v>
      </c>
      <c r="O13" s="112">
        <v>2</v>
      </c>
      <c r="P13" s="132" t="s">
        <v>533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08" t="s">
        <v>871</v>
      </c>
      <c r="X13" s="104">
        <v>2</v>
      </c>
      <c r="Y13" s="104">
        <v>1</v>
      </c>
      <c r="Z13" s="104">
        <v>2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1250</v>
      </c>
      <c r="B14" s="113" t="s">
        <v>36</v>
      </c>
      <c r="C14" s="118" t="s">
        <v>1282</v>
      </c>
      <c r="D14" s="104">
        <v>2</v>
      </c>
      <c r="E14" s="109">
        <v>38395</v>
      </c>
      <c r="F14" s="113">
        <v>1</v>
      </c>
      <c r="G14" s="104">
        <v>3</v>
      </c>
      <c r="H14" s="112">
        <v>1</v>
      </c>
      <c r="I14" s="113">
        <v>1</v>
      </c>
      <c r="J14" s="104">
        <v>1</v>
      </c>
      <c r="K14" s="104">
        <v>2</v>
      </c>
      <c r="L14" s="104">
        <v>1</v>
      </c>
      <c r="M14" s="104">
        <v>2</v>
      </c>
      <c r="N14" s="104">
        <v>2</v>
      </c>
      <c r="O14" s="112">
        <v>1</v>
      </c>
      <c r="P14" s="132" t="s">
        <v>1283</v>
      </c>
      <c r="Q14" s="104">
        <v>1</v>
      </c>
      <c r="R14" s="104">
        <v>1</v>
      </c>
      <c r="S14" s="104">
        <v>1</v>
      </c>
      <c r="T14" s="104">
        <v>4</v>
      </c>
      <c r="U14" s="112">
        <v>1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1251</v>
      </c>
      <c r="B15" s="113" t="s">
        <v>31</v>
      </c>
      <c r="C15" s="118" t="s">
        <v>1284</v>
      </c>
      <c r="D15" s="104">
        <v>3</v>
      </c>
      <c r="E15" s="109">
        <v>38395</v>
      </c>
      <c r="F15" s="113">
        <v>1</v>
      </c>
      <c r="G15" s="104">
        <v>3</v>
      </c>
      <c r="H15" s="112">
        <v>1</v>
      </c>
      <c r="I15" s="113">
        <v>2</v>
      </c>
      <c r="J15" s="104">
        <v>2</v>
      </c>
      <c r="K15" s="104">
        <v>2</v>
      </c>
      <c r="L15" s="104">
        <v>2</v>
      </c>
      <c r="M15" s="104">
        <v>1</v>
      </c>
      <c r="N15" s="104">
        <v>3</v>
      </c>
      <c r="O15" s="112">
        <v>2</v>
      </c>
      <c r="P15" s="132" t="s">
        <v>1285</v>
      </c>
      <c r="Q15" s="104">
        <v>1</v>
      </c>
      <c r="R15" s="104">
        <v>1</v>
      </c>
      <c r="S15" s="104">
        <v>1</v>
      </c>
      <c r="T15" s="104">
        <v>3</v>
      </c>
      <c r="U15" s="112">
        <v>1</v>
      </c>
      <c r="V15" s="104"/>
      <c r="W15" s="113" t="s">
        <v>1286</v>
      </c>
      <c r="X15" s="104">
        <v>5</v>
      </c>
      <c r="Y15" s="104">
        <v>1</v>
      </c>
      <c r="Z15" s="104">
        <v>1</v>
      </c>
      <c r="AA15" s="104">
        <v>1</v>
      </c>
      <c r="AB15" s="112">
        <v>1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1252</v>
      </c>
      <c r="B16" s="113" t="s">
        <v>91</v>
      </c>
      <c r="C16" s="118" t="s">
        <v>1287</v>
      </c>
      <c r="D16" s="104">
        <v>10</v>
      </c>
      <c r="E16" s="109">
        <v>38492</v>
      </c>
      <c r="F16" s="113">
        <v>2</v>
      </c>
      <c r="G16" s="104">
        <v>5</v>
      </c>
      <c r="H16" s="112">
        <v>1</v>
      </c>
      <c r="I16" s="113">
        <v>1</v>
      </c>
      <c r="J16" s="104">
        <v>3</v>
      </c>
      <c r="K16" s="104">
        <v>2</v>
      </c>
      <c r="L16" s="104">
        <v>3</v>
      </c>
      <c r="M16" s="104">
        <v>2</v>
      </c>
      <c r="N16" s="104">
        <v>2</v>
      </c>
      <c r="O16" s="112">
        <v>2</v>
      </c>
      <c r="P16" s="132" t="s">
        <v>1288</v>
      </c>
      <c r="Q16" s="104">
        <v>4</v>
      </c>
      <c r="R16" s="104">
        <v>1</v>
      </c>
      <c r="S16" s="104">
        <v>1</v>
      </c>
      <c r="T16" s="104">
        <v>2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1253</v>
      </c>
      <c r="B17" s="113" t="s">
        <v>40</v>
      </c>
      <c r="C17" s="118" t="s">
        <v>1289</v>
      </c>
      <c r="D17" s="104">
        <v>9</v>
      </c>
      <c r="E17" s="109">
        <v>38492</v>
      </c>
      <c r="F17" s="113">
        <v>2</v>
      </c>
      <c r="G17" s="104">
        <v>5</v>
      </c>
      <c r="H17" s="112">
        <v>1</v>
      </c>
      <c r="I17" s="113">
        <v>1</v>
      </c>
      <c r="J17" s="104">
        <v>3</v>
      </c>
      <c r="K17" s="104">
        <v>7</v>
      </c>
      <c r="L17" s="104">
        <v>4</v>
      </c>
      <c r="M17" s="104">
        <v>3</v>
      </c>
      <c r="N17" s="104">
        <v>3</v>
      </c>
      <c r="O17" s="112">
        <v>2</v>
      </c>
      <c r="P17" s="132" t="s">
        <v>1290</v>
      </c>
      <c r="Q17" s="104">
        <v>2</v>
      </c>
      <c r="R17" s="104">
        <v>1</v>
      </c>
      <c r="S17" s="104">
        <v>1</v>
      </c>
      <c r="T17" s="104">
        <v>1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1254</v>
      </c>
      <c r="B18" s="113" t="s">
        <v>31</v>
      </c>
      <c r="C18" s="118" t="s">
        <v>1291</v>
      </c>
      <c r="D18" s="104">
        <v>9</v>
      </c>
      <c r="E18" s="109">
        <v>38607</v>
      </c>
      <c r="F18" s="113">
        <v>2</v>
      </c>
      <c r="G18" s="104">
        <v>5</v>
      </c>
      <c r="H18" s="112">
        <v>1</v>
      </c>
      <c r="I18" s="113">
        <v>2</v>
      </c>
      <c r="J18" s="104">
        <v>1</v>
      </c>
      <c r="K18" s="104">
        <v>8</v>
      </c>
      <c r="L18" s="104">
        <v>2</v>
      </c>
      <c r="M18" s="104">
        <v>1</v>
      </c>
      <c r="N18" s="104">
        <v>2</v>
      </c>
      <c r="O18" s="112">
        <v>1</v>
      </c>
      <c r="P18" s="132" t="s">
        <v>1293</v>
      </c>
      <c r="Q18" s="104">
        <v>6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08" t="s">
        <v>1292</v>
      </c>
      <c r="X18" s="104">
        <v>4</v>
      </c>
      <c r="Y18" s="104">
        <v>1</v>
      </c>
      <c r="Z18" s="104">
        <v>1</v>
      </c>
      <c r="AA18" s="104">
        <v>1</v>
      </c>
      <c r="AB18" s="112">
        <v>2</v>
      </c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1255</v>
      </c>
      <c r="B19" s="113" t="s">
        <v>91</v>
      </c>
      <c r="C19" s="118" t="s">
        <v>1294</v>
      </c>
      <c r="D19" s="104">
        <v>9</v>
      </c>
      <c r="E19" s="109">
        <v>38607</v>
      </c>
      <c r="F19" s="113">
        <v>2</v>
      </c>
      <c r="G19" s="104">
        <v>3</v>
      </c>
      <c r="H19" s="112">
        <v>1</v>
      </c>
      <c r="I19" s="113">
        <v>4</v>
      </c>
      <c r="J19" s="104">
        <v>2</v>
      </c>
      <c r="K19" s="104">
        <v>2</v>
      </c>
      <c r="L19" s="104">
        <v>4</v>
      </c>
      <c r="M19" s="104">
        <v>3</v>
      </c>
      <c r="N19" s="104">
        <v>2</v>
      </c>
      <c r="O19" s="112">
        <v>2</v>
      </c>
      <c r="P19" s="132" t="s">
        <v>1295</v>
      </c>
      <c r="Q19" s="104">
        <v>5</v>
      </c>
      <c r="R19" s="104">
        <v>3</v>
      </c>
      <c r="S19" s="104">
        <v>1</v>
      </c>
      <c r="T19" s="104">
        <v>1</v>
      </c>
      <c r="U19" s="112">
        <v>1</v>
      </c>
      <c r="V19" s="104"/>
      <c r="W19" s="108" t="s">
        <v>1128</v>
      </c>
      <c r="X19" s="104">
        <v>1</v>
      </c>
      <c r="Y19" s="104">
        <v>1</v>
      </c>
      <c r="Z19" s="104">
        <v>2</v>
      </c>
      <c r="AA19" s="104">
        <v>1</v>
      </c>
      <c r="AB19" s="112">
        <v>2</v>
      </c>
      <c r="AC19" s="103"/>
      <c r="AD19" s="108" t="s">
        <v>1239</v>
      </c>
      <c r="AE19" s="104">
        <v>3</v>
      </c>
      <c r="AF19" s="104">
        <v>1</v>
      </c>
      <c r="AG19" s="104">
        <v>1</v>
      </c>
      <c r="AH19" s="104">
        <v>1</v>
      </c>
      <c r="AI19" s="112">
        <v>1</v>
      </c>
      <c r="AJ19" s="103"/>
      <c r="AK19" s="108" t="s">
        <v>1296</v>
      </c>
      <c r="AL19" s="104">
        <v>4</v>
      </c>
      <c r="AM19" s="104">
        <v>1</v>
      </c>
      <c r="AN19" s="104">
        <v>1</v>
      </c>
      <c r="AO19" s="104">
        <v>1</v>
      </c>
      <c r="AP19" s="112">
        <v>1</v>
      </c>
    </row>
    <row r="20" spans="1:42" ht="31.5" customHeight="1" thickBot="1" x14ac:dyDescent="0.25">
      <c r="A20" s="111" t="s">
        <v>1256</v>
      </c>
      <c r="B20" s="113" t="s">
        <v>40</v>
      </c>
      <c r="C20" s="118" t="s">
        <v>1297</v>
      </c>
      <c r="D20" s="104">
        <v>8</v>
      </c>
      <c r="E20" s="109">
        <v>38615</v>
      </c>
      <c r="F20" s="113">
        <v>2</v>
      </c>
      <c r="G20" s="104">
        <v>5</v>
      </c>
      <c r="H20" s="112">
        <v>1</v>
      </c>
      <c r="I20" s="113">
        <v>1</v>
      </c>
      <c r="J20" s="104">
        <v>1</v>
      </c>
      <c r="K20" s="104">
        <v>3</v>
      </c>
      <c r="L20" s="104">
        <v>4</v>
      </c>
      <c r="M20" s="104">
        <v>3</v>
      </c>
      <c r="N20" s="104">
        <v>1</v>
      </c>
      <c r="O20" s="112">
        <v>1</v>
      </c>
      <c r="P20" s="132" t="s">
        <v>1298</v>
      </c>
      <c r="Q20" s="104">
        <v>1</v>
      </c>
      <c r="R20" s="104">
        <v>1</v>
      </c>
      <c r="S20" s="104">
        <v>1</v>
      </c>
      <c r="T20" s="104">
        <v>2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1257</v>
      </c>
      <c r="B21" s="113" t="s">
        <v>31</v>
      </c>
      <c r="C21" s="118" t="s">
        <v>1299</v>
      </c>
      <c r="D21" s="104">
        <v>9</v>
      </c>
      <c r="E21" s="109">
        <v>38615</v>
      </c>
      <c r="F21" s="113">
        <v>2</v>
      </c>
      <c r="G21" s="104">
        <v>5</v>
      </c>
      <c r="H21" s="112">
        <v>1</v>
      </c>
      <c r="I21" s="113">
        <v>1</v>
      </c>
      <c r="J21" s="104">
        <v>1</v>
      </c>
      <c r="K21" s="104">
        <v>1</v>
      </c>
      <c r="L21" s="104">
        <v>4</v>
      </c>
      <c r="M21" s="104">
        <v>3</v>
      </c>
      <c r="N21" s="104">
        <v>2</v>
      </c>
      <c r="O21" s="112">
        <v>1</v>
      </c>
      <c r="P21" s="132" t="s">
        <v>1300</v>
      </c>
      <c r="Q21" s="104">
        <v>1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1258</v>
      </c>
      <c r="B22" s="113" t="s">
        <v>27</v>
      </c>
      <c r="C22" s="118" t="s">
        <v>1301</v>
      </c>
      <c r="D22" s="104">
        <v>6</v>
      </c>
      <c r="E22" s="109">
        <v>38623</v>
      </c>
      <c r="F22" s="113">
        <v>2</v>
      </c>
      <c r="G22" s="104">
        <v>5</v>
      </c>
      <c r="H22" s="112">
        <v>1</v>
      </c>
      <c r="I22" s="113">
        <v>1</v>
      </c>
      <c r="J22" s="104">
        <v>1</v>
      </c>
      <c r="K22" s="104">
        <v>3</v>
      </c>
      <c r="L22" s="104">
        <v>1</v>
      </c>
      <c r="M22" s="104">
        <v>2</v>
      </c>
      <c r="N22" s="104">
        <v>2</v>
      </c>
      <c r="O22" s="112">
        <v>2</v>
      </c>
      <c r="P22" s="132" t="s">
        <v>648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1259</v>
      </c>
      <c r="B23" s="113" t="s">
        <v>91</v>
      </c>
      <c r="C23" s="118" t="s">
        <v>1302</v>
      </c>
      <c r="D23" s="104">
        <v>6</v>
      </c>
      <c r="E23" s="109">
        <v>38623</v>
      </c>
      <c r="F23" s="113">
        <v>2</v>
      </c>
      <c r="G23" s="104">
        <v>7</v>
      </c>
      <c r="H23" s="112">
        <v>1</v>
      </c>
      <c r="I23" s="113">
        <v>1</v>
      </c>
      <c r="J23" s="104">
        <v>3</v>
      </c>
      <c r="K23" s="104">
        <v>7</v>
      </c>
      <c r="L23" s="104">
        <v>4</v>
      </c>
      <c r="M23" s="104">
        <v>3</v>
      </c>
      <c r="N23" s="104">
        <v>3</v>
      </c>
      <c r="O23" s="112">
        <v>2</v>
      </c>
      <c r="P23" s="132" t="s">
        <v>1222</v>
      </c>
      <c r="Q23" s="104">
        <v>2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1260</v>
      </c>
      <c r="B24" s="113" t="s">
        <v>50</v>
      </c>
      <c r="C24" s="118" t="s">
        <v>1303</v>
      </c>
      <c r="D24" s="104">
        <v>5</v>
      </c>
      <c r="E24" s="109">
        <v>38631</v>
      </c>
      <c r="F24" s="113">
        <v>2</v>
      </c>
      <c r="G24" s="104">
        <v>3</v>
      </c>
      <c r="H24" s="112">
        <v>1</v>
      </c>
      <c r="I24" s="113">
        <v>3</v>
      </c>
      <c r="J24" s="104">
        <v>1</v>
      </c>
      <c r="K24" s="104">
        <v>10</v>
      </c>
      <c r="L24" s="104">
        <v>1</v>
      </c>
      <c r="M24" s="104">
        <v>1</v>
      </c>
      <c r="N24" s="104">
        <v>2</v>
      </c>
      <c r="O24" s="112">
        <v>1</v>
      </c>
      <c r="P24" s="132" t="s">
        <v>1304</v>
      </c>
      <c r="Q24" s="104">
        <v>2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08" t="s">
        <v>1124</v>
      </c>
      <c r="X24" s="104">
        <v>1</v>
      </c>
      <c r="Y24" s="104">
        <v>1</v>
      </c>
      <c r="Z24" s="104">
        <v>1</v>
      </c>
      <c r="AA24" s="104">
        <v>1</v>
      </c>
      <c r="AB24" s="112">
        <v>2</v>
      </c>
      <c r="AC24" s="103"/>
      <c r="AD24" s="113" t="s">
        <v>587</v>
      </c>
      <c r="AE24" s="104">
        <v>3</v>
      </c>
      <c r="AF24" s="104">
        <v>2</v>
      </c>
      <c r="AG24" s="104">
        <v>3</v>
      </c>
      <c r="AH24" s="104">
        <v>1</v>
      </c>
      <c r="AI24" s="112">
        <v>2</v>
      </c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1261</v>
      </c>
      <c r="B25" s="113" t="s">
        <v>40</v>
      </c>
      <c r="C25" s="118" t="s">
        <v>1305</v>
      </c>
      <c r="D25" s="104">
        <v>5</v>
      </c>
      <c r="E25" s="109">
        <v>38631</v>
      </c>
      <c r="F25" s="113">
        <v>2</v>
      </c>
      <c r="G25" s="104">
        <v>6</v>
      </c>
      <c r="H25" s="112">
        <v>1</v>
      </c>
      <c r="I25" s="113">
        <v>2</v>
      </c>
      <c r="J25" s="104">
        <v>2</v>
      </c>
      <c r="K25" s="104">
        <v>4</v>
      </c>
      <c r="L25" s="104">
        <v>2</v>
      </c>
      <c r="M25" s="104">
        <v>1</v>
      </c>
      <c r="N25" s="104">
        <v>2</v>
      </c>
      <c r="O25" s="112">
        <v>2</v>
      </c>
      <c r="P25" s="132" t="s">
        <v>1290</v>
      </c>
      <c r="Q25" s="104">
        <v>2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08" t="s">
        <v>943</v>
      </c>
      <c r="X25" s="104">
        <v>1</v>
      </c>
      <c r="Y25" s="104">
        <v>1</v>
      </c>
      <c r="Z25" s="104">
        <v>2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1262</v>
      </c>
      <c r="B26" s="113" t="s">
        <v>40</v>
      </c>
      <c r="C26" s="118" t="s">
        <v>1306</v>
      </c>
      <c r="D26" s="104">
        <v>16</v>
      </c>
      <c r="E26" s="109">
        <v>38639</v>
      </c>
      <c r="F26" s="113">
        <v>1</v>
      </c>
      <c r="G26" s="104">
        <v>1</v>
      </c>
      <c r="H26" s="112">
        <v>1</v>
      </c>
      <c r="I26" s="113">
        <v>1</v>
      </c>
      <c r="J26" s="104">
        <v>1</v>
      </c>
      <c r="K26" s="104">
        <v>3</v>
      </c>
      <c r="L26" s="104">
        <v>4</v>
      </c>
      <c r="M26" s="104">
        <v>3</v>
      </c>
      <c r="N26" s="104">
        <v>2</v>
      </c>
      <c r="O26" s="112">
        <v>1</v>
      </c>
      <c r="P26" s="132" t="s">
        <v>1307</v>
      </c>
      <c r="Q26" s="104">
        <v>1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1263</v>
      </c>
      <c r="B27" s="113" t="s">
        <v>50</v>
      </c>
      <c r="C27" s="118" t="s">
        <v>1308</v>
      </c>
      <c r="D27" s="104">
        <v>20</v>
      </c>
      <c r="E27" s="109">
        <v>38639</v>
      </c>
      <c r="F27" s="113">
        <v>2</v>
      </c>
      <c r="G27" s="104">
        <v>5</v>
      </c>
      <c r="H27" s="112">
        <v>1</v>
      </c>
      <c r="I27" s="113">
        <v>1</v>
      </c>
      <c r="J27" s="104">
        <v>1</v>
      </c>
      <c r="K27" s="104">
        <v>5</v>
      </c>
      <c r="L27" s="104">
        <v>4</v>
      </c>
      <c r="M27" s="104">
        <v>3</v>
      </c>
      <c r="N27" s="104">
        <v>2</v>
      </c>
      <c r="O27" s="112">
        <v>2</v>
      </c>
      <c r="P27" s="132" t="s">
        <v>1124</v>
      </c>
      <c r="Q27" s="104">
        <v>1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1264</v>
      </c>
      <c r="B28" s="113" t="s">
        <v>36</v>
      </c>
      <c r="C28" s="118" t="s">
        <v>1309</v>
      </c>
      <c r="D28" s="104">
        <v>11</v>
      </c>
      <c r="E28" s="109">
        <v>38647</v>
      </c>
      <c r="F28" s="113">
        <v>2</v>
      </c>
      <c r="G28" s="104">
        <v>6</v>
      </c>
      <c r="H28" s="112">
        <v>1</v>
      </c>
      <c r="I28" s="113">
        <v>2</v>
      </c>
      <c r="J28" s="104">
        <v>2</v>
      </c>
      <c r="K28" s="104">
        <v>5</v>
      </c>
      <c r="L28" s="104">
        <v>2</v>
      </c>
      <c r="M28" s="104">
        <v>1</v>
      </c>
      <c r="N28" s="104">
        <v>2</v>
      </c>
      <c r="O28" s="112">
        <v>1</v>
      </c>
      <c r="P28" s="132" t="s">
        <v>1310</v>
      </c>
      <c r="Q28" s="104">
        <v>3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 t="s">
        <v>136</v>
      </c>
      <c r="X28" s="104">
        <v>1</v>
      </c>
      <c r="Y28" s="104">
        <v>2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1265</v>
      </c>
      <c r="B29" s="113" t="s">
        <v>50</v>
      </c>
      <c r="C29" s="118" t="s">
        <v>1311</v>
      </c>
      <c r="D29" s="104">
        <v>13</v>
      </c>
      <c r="E29" s="109">
        <v>38647</v>
      </c>
      <c r="F29" s="113">
        <v>1</v>
      </c>
      <c r="G29" s="104">
        <v>3</v>
      </c>
      <c r="H29" s="112">
        <v>1</v>
      </c>
      <c r="I29" s="113">
        <v>2</v>
      </c>
      <c r="J29" s="104">
        <v>1</v>
      </c>
      <c r="K29" s="104">
        <v>4</v>
      </c>
      <c r="L29" s="104">
        <v>1</v>
      </c>
      <c r="M29" s="104">
        <v>2</v>
      </c>
      <c r="N29" s="104">
        <v>3</v>
      </c>
      <c r="O29" s="112">
        <v>2</v>
      </c>
      <c r="P29" s="132" t="s">
        <v>1124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08" t="s">
        <v>1312</v>
      </c>
      <c r="X29" s="104">
        <v>1</v>
      </c>
      <c r="Y29" s="104">
        <v>1</v>
      </c>
      <c r="Z29" s="104">
        <v>1</v>
      </c>
      <c r="AA29" s="104">
        <v>1</v>
      </c>
      <c r="AB29" s="112">
        <v>2</v>
      </c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1266</v>
      </c>
      <c r="B30" s="113" t="s">
        <v>27</v>
      </c>
      <c r="C30" s="118" t="s">
        <v>1313</v>
      </c>
      <c r="D30" s="104">
        <v>8</v>
      </c>
      <c r="E30" s="109">
        <v>38655</v>
      </c>
      <c r="F30" s="113">
        <v>2</v>
      </c>
      <c r="G30" s="104">
        <v>5</v>
      </c>
      <c r="H30" s="112">
        <v>1</v>
      </c>
      <c r="I30" s="113">
        <v>2</v>
      </c>
      <c r="J30" s="104">
        <v>1</v>
      </c>
      <c r="K30" s="104">
        <v>10</v>
      </c>
      <c r="L30" s="104">
        <v>4</v>
      </c>
      <c r="M30" s="104">
        <v>3</v>
      </c>
      <c r="N30" s="104">
        <v>2</v>
      </c>
      <c r="O30" s="112">
        <v>1</v>
      </c>
      <c r="P30" s="132" t="s">
        <v>1314</v>
      </c>
      <c r="Q30" s="104">
        <v>1</v>
      </c>
      <c r="R30" s="104">
        <v>1</v>
      </c>
      <c r="S30" s="104">
        <v>1</v>
      </c>
      <c r="T30" s="104">
        <v>2</v>
      </c>
      <c r="U30" s="112">
        <v>2</v>
      </c>
      <c r="V30" s="104"/>
      <c r="W30" s="108" t="s">
        <v>1315</v>
      </c>
      <c r="X30" s="104">
        <v>1</v>
      </c>
      <c r="Y30" s="104">
        <v>1</v>
      </c>
      <c r="Z30" s="104">
        <v>1</v>
      </c>
      <c r="AA30" s="104">
        <v>1</v>
      </c>
      <c r="AB30" s="112">
        <v>2</v>
      </c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1267</v>
      </c>
      <c r="B31" s="107" t="s">
        <v>31</v>
      </c>
      <c r="C31" s="118" t="s">
        <v>1316</v>
      </c>
      <c r="D31" s="106">
        <v>8</v>
      </c>
      <c r="E31" s="109">
        <v>38655</v>
      </c>
      <c r="F31" s="107">
        <v>2</v>
      </c>
      <c r="G31" s="106">
        <v>5</v>
      </c>
      <c r="H31" s="105">
        <v>1</v>
      </c>
      <c r="I31" s="107">
        <v>2</v>
      </c>
      <c r="J31" s="106">
        <v>3</v>
      </c>
      <c r="K31" s="106">
        <v>8</v>
      </c>
      <c r="L31" s="106">
        <v>3</v>
      </c>
      <c r="M31" s="106">
        <v>2</v>
      </c>
      <c r="N31" s="106">
        <v>2</v>
      </c>
      <c r="O31" s="105">
        <v>2</v>
      </c>
      <c r="P31" s="132" t="s">
        <v>1317</v>
      </c>
      <c r="Q31" s="106">
        <v>3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33" t="s">
        <v>533</v>
      </c>
      <c r="X31" s="106">
        <v>1</v>
      </c>
      <c r="Y31" s="106">
        <v>1</v>
      </c>
      <c r="Z31" s="106">
        <v>2</v>
      </c>
      <c r="AA31" s="106">
        <v>1</v>
      </c>
      <c r="AB31" s="105">
        <v>2</v>
      </c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8</v>
      </c>
      <c r="D36" s="44">
        <f t="shared" ref="D36:D42" si="0">C36/C$42</f>
        <v>0.2857142857142857</v>
      </c>
      <c r="E36" s="8"/>
      <c r="F36" s="91" t="s">
        <v>143</v>
      </c>
      <c r="G36" s="43">
        <f>COUNTIF(F4:F31,1)</f>
        <v>7</v>
      </c>
      <c r="H36" s="44">
        <f>G36/G38</f>
        <v>0.25</v>
      </c>
      <c r="I36"/>
      <c r="J36" s="92" t="s">
        <v>147</v>
      </c>
      <c r="K36" s="45">
        <f>COUNTIF(G4:G31,1)</f>
        <v>1</v>
      </c>
      <c r="L36" s="44">
        <f t="shared" ref="L36:L43" si="1">K36/K$43</f>
        <v>3.5714285714285712E-2</v>
      </c>
      <c r="M36"/>
      <c r="N36" s="91" t="s">
        <v>154</v>
      </c>
      <c r="O36" s="43">
        <f>COUNTIF(H4:H31,1)</f>
        <v>27</v>
      </c>
      <c r="P36" s="44">
        <f>O36/O$40</f>
        <v>0.9642857142857143</v>
      </c>
      <c r="Q36"/>
      <c r="R36" s="93">
        <v>1</v>
      </c>
      <c r="S36" s="43">
        <f>COUNTIF(I4:I31,1)</f>
        <v>17</v>
      </c>
      <c r="T36" s="44">
        <f>S36/28</f>
        <v>0.6071428571428571</v>
      </c>
      <c r="U36"/>
      <c r="V36" s="94" t="s">
        <v>160</v>
      </c>
      <c r="W36" s="57">
        <f>COUNTIF(J4:J31,1)</f>
        <v>17</v>
      </c>
      <c r="X36" s="44">
        <f>W36/28</f>
        <v>0.6071428571428571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0.17857142857142858</v>
      </c>
      <c r="AC36"/>
      <c r="AD36" s="95" t="s">
        <v>799</v>
      </c>
      <c r="AE36" s="57">
        <f>COUNTIF(L4:L31,1)</f>
        <v>6</v>
      </c>
      <c r="AF36" s="58">
        <f>AE36/AA$46</f>
        <v>0.21428571428571427</v>
      </c>
      <c r="AG36"/>
      <c r="AH36" s="97" t="s">
        <v>143</v>
      </c>
      <c r="AI36" s="42">
        <f>COUNTIF(M4:M31,1)</f>
        <v>7</v>
      </c>
      <c r="AJ36" s="44">
        <f>AI36/AA$46</f>
        <v>0.25</v>
      </c>
      <c r="AK36"/>
      <c r="AL36" s="95" t="s">
        <v>175</v>
      </c>
      <c r="AM36" s="42">
        <f>COUNTIF(N4:N31,1)</f>
        <v>4</v>
      </c>
      <c r="AN36" s="44">
        <f>AM36/AA$46</f>
        <v>0.14285714285714285</v>
      </c>
      <c r="AO36"/>
      <c r="AP36" s="95" t="s">
        <v>143</v>
      </c>
      <c r="AQ36" s="42">
        <f>COUNTIF(O4:O31,1)</f>
        <v>13</v>
      </c>
      <c r="AR36" s="44">
        <f>AQ36/AQ$39</f>
        <v>0.4642857142857143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7.1428571428571425E-2</v>
      </c>
      <c r="E37" s="8"/>
      <c r="F37" s="91" t="s">
        <v>144</v>
      </c>
      <c r="G37" s="43">
        <f>COUNTIF(F4:F31,2)</f>
        <v>21</v>
      </c>
      <c r="H37" s="44">
        <f>G37/G38</f>
        <v>0.75</v>
      </c>
      <c r="I37"/>
      <c r="J37" s="92" t="s">
        <v>148</v>
      </c>
      <c r="K37" s="45">
        <f>COUNTIF(G4:G31,2)</f>
        <v>1</v>
      </c>
      <c r="L37" s="44">
        <f t="shared" si="1"/>
        <v>3.5714285714285712E-2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9</v>
      </c>
      <c r="T37" s="44">
        <f t="shared" ref="T37:T40" si="3">S37/28</f>
        <v>0.32142857142857145</v>
      </c>
      <c r="U37"/>
      <c r="V37" s="95" t="s">
        <v>161</v>
      </c>
      <c r="W37" s="57">
        <f>COUNTIF(J4:J31,2)</f>
        <v>5</v>
      </c>
      <c r="X37" s="58">
        <f>W37/W$39</f>
        <v>0.17857142857142858</v>
      </c>
      <c r="Y37"/>
      <c r="Z37" s="90" t="s">
        <v>164</v>
      </c>
      <c r="AA37" s="42">
        <f>COUNTIF(K4:K31,2)</f>
        <v>5</v>
      </c>
      <c r="AB37" s="44">
        <f t="shared" si="2"/>
        <v>0.17857142857142858</v>
      </c>
      <c r="AC37"/>
      <c r="AD37" s="94" t="s">
        <v>800</v>
      </c>
      <c r="AE37" s="57">
        <f>COUNTIF(L4:L31,2)</f>
        <v>6</v>
      </c>
      <c r="AF37" s="58">
        <f>AE37/AA$46</f>
        <v>0.21428571428571427</v>
      </c>
      <c r="AG37"/>
      <c r="AH37" s="96" t="s">
        <v>173</v>
      </c>
      <c r="AI37" s="42">
        <f>COUNTIF(M4:M31,2)</f>
        <v>8</v>
      </c>
      <c r="AJ37" s="44">
        <f>AI37/AA$46</f>
        <v>0.2857142857142857</v>
      </c>
      <c r="AK37"/>
      <c r="AL37" s="90" t="s">
        <v>176</v>
      </c>
      <c r="AM37" s="42">
        <f>COUNTIF(N4:N31,2)</f>
        <v>19</v>
      </c>
      <c r="AN37" s="44">
        <f>AM37/AA$46</f>
        <v>0.6785714285714286</v>
      </c>
      <c r="AO37"/>
      <c r="AP37" s="90" t="s">
        <v>173</v>
      </c>
      <c r="AQ37" s="42">
        <f>COUNTIF(O4:O31,2)</f>
        <v>15</v>
      </c>
      <c r="AR37" s="44">
        <f>AQ37/AQ$39</f>
        <v>0.5357142857142857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8</v>
      </c>
      <c r="D38" s="44">
        <f t="shared" si="0"/>
        <v>0.2857142857142857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0.2857142857142857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6</v>
      </c>
      <c r="X38" s="58">
        <f>W38/W$39</f>
        <v>0.21428571428571427</v>
      </c>
      <c r="Y38"/>
      <c r="Z38" s="90" t="s">
        <v>165</v>
      </c>
      <c r="AA38" s="42">
        <f>COUNTIF(K4:K31,3)</f>
        <v>5</v>
      </c>
      <c r="AB38" s="44">
        <f t="shared" si="2"/>
        <v>0.17857142857142858</v>
      </c>
      <c r="AC38"/>
      <c r="AD38" s="94" t="s">
        <v>801</v>
      </c>
      <c r="AE38" s="57">
        <f>COUNTIF(L4:L31,3)</f>
        <v>3</v>
      </c>
      <c r="AF38" s="58">
        <f>AE38/AA$46</f>
        <v>0.10714285714285714</v>
      </c>
      <c r="AG38"/>
      <c r="AH38" s="96" t="s">
        <v>174</v>
      </c>
      <c r="AI38" s="42">
        <f>COUNTIF(M4:M31,3)</f>
        <v>13</v>
      </c>
      <c r="AJ38" s="44">
        <f>AI38/AA$46</f>
        <v>0.4642857142857143</v>
      </c>
      <c r="AK38"/>
      <c r="AL38" s="90" t="s">
        <v>177</v>
      </c>
      <c r="AM38" s="42">
        <f>COUNTIF(N4:N31,3)</f>
        <v>5</v>
      </c>
      <c r="AN38" s="44">
        <f>AM38/AA$46</f>
        <v>0.17857142857142858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0.14285714285714285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1</v>
      </c>
      <c r="P39" s="44">
        <f>O39/O$40</f>
        <v>3.5714285714285712E-2</v>
      </c>
      <c r="Q39"/>
      <c r="R39" s="93">
        <v>4</v>
      </c>
      <c r="S39" s="43">
        <f>COUNTIF(I4:I31,4)</f>
        <v>1</v>
      </c>
      <c r="T39" s="44">
        <f t="shared" si="3"/>
        <v>3.5714285714285712E-2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4</v>
      </c>
      <c r="AB39" s="44">
        <f t="shared" si="2"/>
        <v>0.14285714285714285</v>
      </c>
      <c r="AC39"/>
      <c r="AD39" s="94" t="s">
        <v>802</v>
      </c>
      <c r="AE39" s="57">
        <f>COUNTIF(L4:L31,4)</f>
        <v>13</v>
      </c>
      <c r="AF39" s="58">
        <f>AE39/AA$46</f>
        <v>0.4642857142857143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3</v>
      </c>
      <c r="D40" s="44">
        <f t="shared" si="0"/>
        <v>0.10714285714285714</v>
      </c>
      <c r="E40" s="8"/>
      <c r="F40"/>
      <c r="G40"/>
      <c r="H40"/>
      <c r="I40"/>
      <c r="J40" s="92" t="s">
        <v>151</v>
      </c>
      <c r="K40" s="45">
        <f>COUNTIF(G4:G31,5)</f>
        <v>11</v>
      </c>
      <c r="L40" s="44">
        <f t="shared" si="1"/>
        <v>0.39285714285714285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7.1428571428571425E-2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3</v>
      </c>
      <c r="D41" s="44">
        <f t="shared" si="0"/>
        <v>0.10714285714285714</v>
      </c>
      <c r="E41" s="8"/>
      <c r="F41"/>
      <c r="G41"/>
      <c r="H41"/>
      <c r="I41"/>
      <c r="J41" s="92" t="s">
        <v>149</v>
      </c>
      <c r="K41" s="45">
        <f>COUNTIF(G4:G31,6)</f>
        <v>3</v>
      </c>
      <c r="L41" s="44">
        <f t="shared" si="1"/>
        <v>0.10714285714285714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42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4</v>
      </c>
      <c r="L42" s="44">
        <f t="shared" si="1"/>
        <v>0.14285714285714285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3</v>
      </c>
      <c r="AB42" s="44">
        <f t="shared" si="2"/>
        <v>0.10714285714285714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7.1428571428571425E-2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2</v>
      </c>
      <c r="AB45" s="44">
        <f t="shared" si="2"/>
        <v>7.1428571428571425E-2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7</v>
      </c>
      <c r="D51" s="58">
        <f t="shared" ref="D51:D63" si="4">C51/C$63</f>
        <v>0.25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3.5714285714285712E-2</v>
      </c>
      <c r="I51" s="61"/>
      <c r="J51" s="63" t="s">
        <v>397</v>
      </c>
      <c r="K51" s="45">
        <f>COUNTIFS(B4:B31,"girona",J4:J31,1)</f>
        <v>4</v>
      </c>
      <c r="L51" s="58">
        <f t="shared" ref="L51:L69" si="6">K51/K$69</f>
        <v>0.14285714285714285</v>
      </c>
      <c r="M51" s="61"/>
      <c r="N51" s="100" t="s">
        <v>199</v>
      </c>
      <c r="O51" s="59">
        <f>COUNTIFS(G4:G31,3,H4:H31,1)</f>
        <v>8</v>
      </c>
      <c r="P51" s="60">
        <f t="shared" ref="P51:P60" si="7">O51/O$60</f>
        <v>0.30769230769230771</v>
      </c>
      <c r="Q51" s="61"/>
      <c r="R51" s="100" t="s">
        <v>208</v>
      </c>
      <c r="S51" s="59">
        <f>COUNTIFS(H4:H31,1,I4:I31,1)</f>
        <v>16</v>
      </c>
      <c r="T51" s="60">
        <f>S51/S$55</f>
        <v>0.5714285714285714</v>
      </c>
      <c r="U51" s="61"/>
      <c r="V51" s="61"/>
      <c r="W51" s="100" t="s">
        <v>213</v>
      </c>
      <c r="X51" s="59">
        <f>COUNTIFS(I4:I31,1,K4:K31,1)</f>
        <v>5</v>
      </c>
      <c r="Y51" s="60">
        <f t="shared" ref="Y51:Y66" si="8">X51/X$66</f>
        <v>0.17857142857142858</v>
      </c>
      <c r="Z51" s="61"/>
      <c r="AA51" s="100" t="s">
        <v>224</v>
      </c>
      <c r="AB51" s="59">
        <f>COUNTIFS(I4:I31,1,J4:J31,1)</f>
        <v>12</v>
      </c>
      <c r="AC51" s="60">
        <f t="shared" ref="AC51:AC57" si="9">AB51/AB$57</f>
        <v>0.42857142857142855</v>
      </c>
      <c r="AD51" s="61"/>
      <c r="AE51" s="100" t="s">
        <v>231</v>
      </c>
      <c r="AF51" s="59">
        <f>COUNTIFS(J4:J31,1,M4:M31,1)</f>
        <v>3</v>
      </c>
      <c r="AG51" s="60">
        <f>AF51/AF$60</f>
        <v>0.10714285714285714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6</v>
      </c>
      <c r="AS51" s="60">
        <f t="shared" ref="AS51:AS56" si="12">AR51/AF$60</f>
        <v>0.21428571428571427</v>
      </c>
      <c r="AT51" s="61"/>
      <c r="AU51" s="100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7.1428571428571425E-2</v>
      </c>
      <c r="BB51" s="61"/>
      <c r="BC51" s="100" t="s">
        <v>325</v>
      </c>
      <c r="BD51" s="59">
        <f>COUNTIFS(J4:J31,1,O4:O31,1)</f>
        <v>12</v>
      </c>
      <c r="BE51" s="60">
        <f>BD51/BD57</f>
        <v>0.42857142857142855</v>
      </c>
      <c r="BF51" s="61"/>
      <c r="BG51" s="63" t="s">
        <v>332</v>
      </c>
      <c r="BH51" s="54">
        <f>COUNTIFS(N4:N31,1,O14:O41,1)</f>
        <v>2</v>
      </c>
      <c r="BI51" s="66">
        <f>BH51/BH$57</f>
        <v>0.13333333333333333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1</v>
      </c>
      <c r="D52" s="58">
        <f t="shared" si="4"/>
        <v>3.5714285714285712E-2</v>
      </c>
      <c r="E52" s="64"/>
      <c r="F52" s="75" t="s">
        <v>385</v>
      </c>
      <c r="G52" s="45">
        <f>COUNTIFS(B4:B31,"girona",K4:K31,"&gt;1")</f>
        <v>7</v>
      </c>
      <c r="H52" s="58">
        <f t="shared" si="5"/>
        <v>0.25</v>
      </c>
      <c r="I52" s="61"/>
      <c r="J52" s="63" t="s">
        <v>398</v>
      </c>
      <c r="K52" s="45">
        <f>COUNTIFS(B4:B31,"girona",J4:J31,2)</f>
        <v>1</v>
      </c>
      <c r="L52" s="58">
        <f t="shared" si="6"/>
        <v>3.5714285714285712E-2</v>
      </c>
      <c r="M52" s="61"/>
      <c r="N52" s="100" t="s">
        <v>200</v>
      </c>
      <c r="O52" s="45">
        <f>COUNTIFS(G4:G31,5,H4:H31,1)</f>
        <v>10</v>
      </c>
      <c r="P52" s="60">
        <f t="shared" si="7"/>
        <v>0.38461538461538464</v>
      </c>
      <c r="Q52" s="61"/>
      <c r="R52" s="100" t="s">
        <v>209</v>
      </c>
      <c r="S52" s="59">
        <f>COUNTIFS(H4:H31,1,I4:I31,"&gt;1")</f>
        <v>11</v>
      </c>
      <c r="T52" s="60">
        <f>S52/S$55</f>
        <v>0.39285714285714285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5</v>
      </c>
      <c r="AC52" s="60">
        <f t="shared" si="9"/>
        <v>0.17857142857142858</v>
      </c>
      <c r="AD52" s="61"/>
      <c r="AE52" s="100" t="s">
        <v>232</v>
      </c>
      <c r="AF52" s="45">
        <f>COUNTIFS(J4:J31,1,M4:M31,2)</f>
        <v>5</v>
      </c>
      <c r="AG52" s="60">
        <f>AF52/AF$60</f>
        <v>0.17857142857142858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2</v>
      </c>
      <c r="AS52" s="60">
        <f t="shared" si="12"/>
        <v>7.1428571428571425E-2</v>
      </c>
      <c r="AT52" s="61"/>
      <c r="AU52" s="100" t="s">
        <v>297</v>
      </c>
      <c r="AV52" s="45">
        <f>COUNTIFS(K4:K31,1,N4:N31,2)</f>
        <v>5</v>
      </c>
      <c r="AW52" s="60">
        <f t="shared" si="13"/>
        <v>0.22727272727272727</v>
      </c>
      <c r="AX52" s="61"/>
      <c r="AY52" s="100" t="s">
        <v>316</v>
      </c>
      <c r="AZ52" s="45">
        <f>COUNTIFS(L4:L31,1,N4:N31,2)</f>
        <v>3</v>
      </c>
      <c r="BA52" s="60">
        <f t="shared" si="14"/>
        <v>0.10714285714285714</v>
      </c>
      <c r="BB52" s="61"/>
      <c r="BC52" s="100" t="s">
        <v>326</v>
      </c>
      <c r="BD52" s="45">
        <f>COUNTIFS(J4:J31,1,O4:O31,2)</f>
        <v>5</v>
      </c>
      <c r="BE52" s="60">
        <f t="shared" ref="BE52:BE57" si="15">BD52/BD$57</f>
        <v>0.17857142857142858</v>
      </c>
      <c r="BF52" s="61"/>
      <c r="BG52" s="63" t="s">
        <v>333</v>
      </c>
      <c r="BH52" s="65">
        <f>COUNTIFS(N4:N31,1,O14:O41,2)</f>
        <v>2</v>
      </c>
      <c r="BI52" s="66">
        <f t="shared" ref="BI52:BI57" si="16">BH52/BH$57</f>
        <v>0.13333333333333333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3.5714285714285712E-2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3</v>
      </c>
      <c r="L53" s="58">
        <f t="shared" si="6"/>
        <v>0.10714285714285714</v>
      </c>
      <c r="M53" s="61"/>
      <c r="N53" s="100" t="s">
        <v>201</v>
      </c>
      <c r="O53" s="45">
        <f>COUNTIFS(G4:G31,6,H4:H31,1)</f>
        <v>3</v>
      </c>
      <c r="P53" s="60">
        <f t="shared" si="7"/>
        <v>0.11538461538461539</v>
      </c>
      <c r="Q53" s="61"/>
      <c r="R53" s="100" t="s">
        <v>210</v>
      </c>
      <c r="S53" s="59">
        <f>COUNTIFS(H4:H31,4,I4:I31,1)</f>
        <v>1</v>
      </c>
      <c r="T53" s="60">
        <f>S53/S$55</f>
        <v>3.5714285714285712E-2</v>
      </c>
      <c r="U53" s="61"/>
      <c r="V53" s="61"/>
      <c r="W53" s="100" t="s">
        <v>215</v>
      </c>
      <c r="X53" s="45">
        <f>COUNTIFS(I4:I31,1,K4:K31,2)</f>
        <v>2</v>
      </c>
      <c r="Y53" s="60">
        <f t="shared" si="8"/>
        <v>7.1428571428571425E-2</v>
      </c>
      <c r="Z53" s="61"/>
      <c r="AA53" s="100" t="s">
        <v>226</v>
      </c>
      <c r="AB53" s="45">
        <f>COUNTIFS(I4:I31,1,J4:J31,2)</f>
        <v>0</v>
      </c>
      <c r="AC53" s="60">
        <f t="shared" si="9"/>
        <v>0</v>
      </c>
      <c r="AD53" s="61"/>
      <c r="AE53" s="100" t="s">
        <v>233</v>
      </c>
      <c r="AF53" s="45">
        <f>COUNTIFS(J4:J31,2,M4:M31,1)</f>
        <v>4</v>
      </c>
      <c r="AG53" s="60">
        <f>AF53/AF$60</f>
        <v>0.14285714285714285</v>
      </c>
      <c r="AH53" s="61"/>
      <c r="AI53" s="100" t="s">
        <v>239</v>
      </c>
      <c r="AJ53" s="45">
        <f>COUNTIFS(K4:K31,1,M4:M31,3)</f>
        <v>5</v>
      </c>
      <c r="AK53" s="60">
        <f t="shared" si="10"/>
        <v>0.17857142857142858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1</v>
      </c>
      <c r="BA53" s="60">
        <f t="shared" si="14"/>
        <v>3.5714285714285712E-2</v>
      </c>
      <c r="BB53" s="61"/>
      <c r="BC53" s="100" t="s">
        <v>327</v>
      </c>
      <c r="BD53" s="45">
        <f>COUNTIFS(J4:J31,2,O4:O31,1)</f>
        <v>1</v>
      </c>
      <c r="BE53" s="60">
        <f t="shared" si="15"/>
        <v>3.5714285714285712E-2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3.5714285714285712E-2</v>
      </c>
      <c r="E54" s="64"/>
      <c r="F54" s="75" t="s">
        <v>387</v>
      </c>
      <c r="G54" s="45">
        <f>COUNTIFS(B4:B31,"salt",K4:K31,"&gt;1")</f>
        <v>2</v>
      </c>
      <c r="H54" s="58">
        <f t="shared" si="5"/>
        <v>7.1428571428571425E-2</v>
      </c>
      <c r="I54" s="61"/>
      <c r="J54" s="63" t="s">
        <v>399</v>
      </c>
      <c r="K54" s="45">
        <f>COUNTIFS(B4:B31,"salt",J4:J31,1)</f>
        <v>2</v>
      </c>
      <c r="L54" s="58">
        <f t="shared" si="6"/>
        <v>7.1428571428571425E-2</v>
      </c>
      <c r="M54" s="61"/>
      <c r="N54" s="100" t="s">
        <v>202</v>
      </c>
      <c r="O54" s="45">
        <f>COUNTIFS(G4:G31,7,H4:H31,1)</f>
        <v>4</v>
      </c>
      <c r="P54" s="60">
        <f t="shared" si="7"/>
        <v>0.15384615384615385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3</v>
      </c>
      <c r="Y54" s="60">
        <f t="shared" si="8"/>
        <v>0.10714285714285714</v>
      </c>
      <c r="Z54" s="61"/>
      <c r="AA54" s="100" t="s">
        <v>227</v>
      </c>
      <c r="AB54" s="45">
        <f>COUNTIFS(I4:I31,"&gt;1",J4:J31,2)</f>
        <v>5</v>
      </c>
      <c r="AC54" s="60">
        <f t="shared" si="9"/>
        <v>0.17857142857142858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2</v>
      </c>
      <c r="AK54" s="60">
        <f t="shared" si="10"/>
        <v>7.1428571428571425E-2</v>
      </c>
      <c r="AL54" s="61"/>
      <c r="AM54" s="100" t="s">
        <v>276</v>
      </c>
      <c r="AN54" s="45">
        <f>COUNTIFS(K4:K31,1,L4:L31,4)</f>
        <v>5</v>
      </c>
      <c r="AO54" s="60">
        <f t="shared" si="11"/>
        <v>0.22727272727272727</v>
      </c>
      <c r="AP54" s="61"/>
      <c r="AQ54" s="100" t="s">
        <v>286</v>
      </c>
      <c r="AR54" s="45">
        <f>COUNTIFS(J4:J31,1,L4:L31,4)</f>
        <v>9</v>
      </c>
      <c r="AS54" s="60">
        <f t="shared" si="12"/>
        <v>0.32142857142857145</v>
      </c>
      <c r="AT54" s="61"/>
      <c r="AU54" s="100" t="s">
        <v>299</v>
      </c>
      <c r="AV54" s="45">
        <f>COUNTIFS(K4:K31,2,N4:N31,1)</f>
        <v>0</v>
      </c>
      <c r="AW54" s="60">
        <f t="shared" si="13"/>
        <v>0</v>
      </c>
      <c r="AX54" s="61"/>
      <c r="AY54" s="100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00" t="s">
        <v>328</v>
      </c>
      <c r="BD54" s="59">
        <f>COUNTIFS(J4:J31,2,O4:O31,2)</f>
        <v>4</v>
      </c>
      <c r="BE54" s="60">
        <f t="shared" si="15"/>
        <v>0.14285714285714285</v>
      </c>
      <c r="BF54" s="61"/>
      <c r="BG54" s="63" t="s">
        <v>335</v>
      </c>
      <c r="BH54" s="54">
        <f>COUNTIFS(N4:N31,2,O14:O41,1)</f>
        <v>5</v>
      </c>
      <c r="BI54" s="66">
        <f t="shared" si="16"/>
        <v>0.33333333333333331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0.10714285714285714</v>
      </c>
      <c r="E55" s="64"/>
      <c r="F55" s="75" t="s">
        <v>388</v>
      </c>
      <c r="G55" s="45">
        <f>COUNTIFS(B4:B31,"figueres",K4:K31,1)</f>
        <v>2</v>
      </c>
      <c r="H55" s="58">
        <f t="shared" si="5"/>
        <v>7.1428571428571425E-2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5</v>
      </c>
      <c r="Y55" s="60">
        <f t="shared" si="8"/>
        <v>0.17857142857142858</v>
      </c>
      <c r="Z55" s="61"/>
      <c r="AA55" s="100" t="s">
        <v>228</v>
      </c>
      <c r="AB55" s="45">
        <f>COUNTIFS(I4:I31,1,J4:J31,3)</f>
        <v>5</v>
      </c>
      <c r="AC55" s="60">
        <f t="shared" si="9"/>
        <v>0.17857142857142858</v>
      </c>
      <c r="AD55" s="61"/>
      <c r="AE55" s="100" t="s">
        <v>237</v>
      </c>
      <c r="AF55" s="45">
        <f>COUNTIFS(J4:J31,1,M4:M31,3)</f>
        <v>9</v>
      </c>
      <c r="AG55" s="60">
        <f t="shared" ref="AG55:AG60" si="17">AF55/AF$60</f>
        <v>0.32142857142857145</v>
      </c>
      <c r="AH55" s="61"/>
      <c r="AI55" s="100" t="s">
        <v>241</v>
      </c>
      <c r="AJ55" s="45">
        <f>COUNTIFS(K4:K31,2,M4:M31,2)</f>
        <v>2</v>
      </c>
      <c r="AK55" s="60">
        <f t="shared" si="10"/>
        <v>7.1428571428571425E-2</v>
      </c>
      <c r="AL55" s="61"/>
      <c r="AM55" s="100" t="s">
        <v>257</v>
      </c>
      <c r="AN55" s="45">
        <f>COUNTIFS(K4:K31,2,L4:L31,1)</f>
        <v>1</v>
      </c>
      <c r="AO55" s="60">
        <f t="shared" si="11"/>
        <v>4.5454545454545456E-2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4</v>
      </c>
      <c r="AW55" s="60">
        <f t="shared" si="13"/>
        <v>0.18181818181818182</v>
      </c>
      <c r="AX55" s="61"/>
      <c r="AY55" s="100" t="s">
        <v>319</v>
      </c>
      <c r="AZ55" s="45">
        <f>COUNTIFS(L4:L31,2,N4:N31,2)</f>
        <v>4</v>
      </c>
      <c r="BA55" s="60">
        <f t="shared" si="14"/>
        <v>0.14285714285714285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6</v>
      </c>
      <c r="BI55" s="66">
        <f t="shared" si="16"/>
        <v>0.4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5</v>
      </c>
      <c r="D56" s="58">
        <f t="shared" si="4"/>
        <v>0.17857142857142858</v>
      </c>
      <c r="E56" s="64"/>
      <c r="F56" s="75" t="s">
        <v>389</v>
      </c>
      <c r="G56" s="45">
        <f>COUNTIFS(B4:B31,"figueres",K4:K31,"&gt;1")</f>
        <v>6</v>
      </c>
      <c r="H56" s="58">
        <f t="shared" si="5"/>
        <v>0.21428571428571427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1</v>
      </c>
      <c r="P56" s="60">
        <f t="shared" si="7"/>
        <v>3.8461538461538464E-2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0</v>
      </c>
      <c r="Y56" s="60">
        <f t="shared" si="8"/>
        <v>0</v>
      </c>
      <c r="Z56" s="61"/>
      <c r="AA56" s="100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00" t="s">
        <v>251</v>
      </c>
      <c r="AF56" s="59">
        <f>COUNTIFS(J4:J31,2,M4:M31,3)</f>
        <v>1</v>
      </c>
      <c r="AG56" s="60">
        <f t="shared" si="17"/>
        <v>3.5714285714285712E-2</v>
      </c>
      <c r="AH56" s="61"/>
      <c r="AI56" s="100" t="s">
        <v>242</v>
      </c>
      <c r="AJ56" s="45">
        <f>COUNTIFS(K4:K31,2,M4:M31,3)</f>
        <v>1</v>
      </c>
      <c r="AK56" s="60">
        <f t="shared" si="10"/>
        <v>3.5714285714285712E-2</v>
      </c>
      <c r="AL56" s="61"/>
      <c r="AM56" s="100" t="s">
        <v>256</v>
      </c>
      <c r="AN56" s="45">
        <f>COUNTIFS(K4:K31,2,L4:L31,2)</f>
        <v>2</v>
      </c>
      <c r="AO56" s="60">
        <f t="shared" si="11"/>
        <v>9.0909090909090912E-2</v>
      </c>
      <c r="AP56" s="61"/>
      <c r="AQ56" s="100" t="s">
        <v>288</v>
      </c>
      <c r="AR56" s="59">
        <f>COUNTIFS(J4:J31,2,L4:L31,2)</f>
        <v>4</v>
      </c>
      <c r="AS56" s="60">
        <f t="shared" si="12"/>
        <v>0.14285714285714285</v>
      </c>
      <c r="AT56" s="61"/>
      <c r="AU56" s="100" t="s">
        <v>301</v>
      </c>
      <c r="AV56" s="45">
        <f>COUNTIFS(K4:K31,2,N4:N31,3)</f>
        <v>1</v>
      </c>
      <c r="AW56" s="60">
        <f t="shared" si="13"/>
        <v>4.5454545454545456E-2</v>
      </c>
      <c r="AX56" s="61"/>
      <c r="AY56" s="100" t="s">
        <v>320</v>
      </c>
      <c r="AZ56" s="45">
        <f>COUNTIFS(L4:L31,2,N4:N31,3)</f>
        <v>1</v>
      </c>
      <c r="BA56" s="60">
        <f t="shared" si="14"/>
        <v>3.5714285714285712E-2</v>
      </c>
      <c r="BB56" s="61"/>
      <c r="BC56" s="100" t="s">
        <v>330</v>
      </c>
      <c r="BD56" s="45">
        <f>COUNTIFS(J4:J31,3,O4:O31,2)</f>
        <v>6</v>
      </c>
      <c r="BE56" s="60">
        <f t="shared" si="15"/>
        <v>0.21428571428571427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0.10714285714285714</v>
      </c>
      <c r="E57" s="64"/>
      <c r="F57" s="75" t="s">
        <v>390</v>
      </c>
      <c r="G57" s="45">
        <f>COUNTIFS(B4:B31,"olot",K4:K31,1)</f>
        <v>2</v>
      </c>
      <c r="H57" s="58">
        <f t="shared" si="5"/>
        <v>7.1428571428571425E-2</v>
      </c>
      <c r="I57" s="61"/>
      <c r="J57" s="63" t="s">
        <v>401</v>
      </c>
      <c r="K57" s="45">
        <f>COUNTIFS(B4:B31,"figueres",J4:J31,1)</f>
        <v>5</v>
      </c>
      <c r="L57" s="58">
        <f t="shared" si="6"/>
        <v>0.17857142857142858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1</v>
      </c>
      <c r="Y57" s="60">
        <f t="shared" si="8"/>
        <v>3.5714285714285712E-2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00" t="s">
        <v>435</v>
      </c>
      <c r="AF57" s="59">
        <f>COUNTIFS(J4:J31,3,M4:M31,1)</f>
        <v>0</v>
      </c>
      <c r="AG57" s="60">
        <f t="shared" si="17"/>
        <v>0</v>
      </c>
      <c r="AH57" s="61"/>
      <c r="AI57" s="100" t="s">
        <v>243</v>
      </c>
      <c r="AJ57" s="45">
        <f>COUNTIFS(K4:K31,3,M4:M31,1)</f>
        <v>0</v>
      </c>
      <c r="AK57" s="60">
        <f t="shared" si="10"/>
        <v>0</v>
      </c>
      <c r="AL57" s="61"/>
      <c r="AM57" s="100" t="s">
        <v>258</v>
      </c>
      <c r="AN57" s="45">
        <f>COUNTIFS(K4:K31,2,L4:L31,3)</f>
        <v>1</v>
      </c>
      <c r="AO57" s="60">
        <f t="shared" si="11"/>
        <v>4.5454545454545456E-2</v>
      </c>
      <c r="AP57" s="61"/>
      <c r="AQ57" s="100" t="s">
        <v>289</v>
      </c>
      <c r="AR57" s="59">
        <f>COUNTIFS(J4:J31,2,L4:L31,3)</f>
        <v>0</v>
      </c>
      <c r="AS57" s="60">
        <f>AR57/AR$63</f>
        <v>0</v>
      </c>
      <c r="AT57" s="61"/>
      <c r="AU57" s="100" t="s">
        <v>302</v>
      </c>
      <c r="AV57" s="45">
        <f>COUNTIFS(K4:K31,3,N4:N31,1)</f>
        <v>2</v>
      </c>
      <c r="AW57" s="60">
        <f t="shared" si="13"/>
        <v>9.0909090909090912E-2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5"/>
        <v>1</v>
      </c>
      <c r="BF57" s="61"/>
      <c r="BG57" s="98"/>
      <c r="BH57" s="65">
        <f>SUM(BH51:BH56)</f>
        <v>15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3.5714285714285712E-2</v>
      </c>
      <c r="E58" s="64"/>
      <c r="F58" s="75" t="s">
        <v>391</v>
      </c>
      <c r="G58" s="45">
        <f>COUNTIFS(B4:B31,"olot",K4:K31,"&gt;1")</f>
        <v>2</v>
      </c>
      <c r="H58" s="58">
        <f t="shared" si="5"/>
        <v>7.1428571428571425E-2</v>
      </c>
      <c r="I58" s="61"/>
      <c r="J58" s="63" t="s">
        <v>402</v>
      </c>
      <c r="K58" s="45">
        <f>COUNTIFS(B4:B31,"figueres",J4:J31,2)</f>
        <v>2</v>
      </c>
      <c r="L58" s="58">
        <f t="shared" si="6"/>
        <v>7.1428571428571425E-2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3</v>
      </c>
      <c r="Y58" s="60">
        <f t="shared" si="8"/>
        <v>0.10714285714285714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3</v>
      </c>
      <c r="AG58" s="60">
        <f t="shared" si="17"/>
        <v>0.10714285714285714</v>
      </c>
      <c r="AH58" s="61"/>
      <c r="AI58" s="100" t="s">
        <v>244</v>
      </c>
      <c r="AJ58" s="45">
        <f>COUNTIFS(K4:K31,3,M4:M31,2)</f>
        <v>3</v>
      </c>
      <c r="AK58" s="60">
        <f t="shared" si="10"/>
        <v>0.10714285714285714</v>
      </c>
      <c r="AL58" s="61"/>
      <c r="AM58" s="100" t="s">
        <v>277</v>
      </c>
      <c r="AN58" s="45">
        <f>COUNTIFS(K4:K31,2,L4:L31,4)</f>
        <v>1</v>
      </c>
      <c r="AO58" s="60">
        <f t="shared" si="11"/>
        <v>4.5454545454545456E-2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3.5714285714285712E-2</v>
      </c>
      <c r="AT58" s="61"/>
      <c r="AU58" s="100" t="s">
        <v>304</v>
      </c>
      <c r="AV58" s="45">
        <f>COUNTIFS(K4:K31,3,N4:N31,2)</f>
        <v>2</v>
      </c>
      <c r="AW58" s="60">
        <f t="shared" si="13"/>
        <v>9.0909090909090912E-2</v>
      </c>
      <c r="AX58" s="61"/>
      <c r="AY58" s="100" t="s">
        <v>321</v>
      </c>
      <c r="AZ58" s="45">
        <f>COUNTIFS(L4:L31,3,N4:N31,2)</f>
        <v>2</v>
      </c>
      <c r="BA58" s="60">
        <f t="shared" si="14"/>
        <v>7.1428571428571425E-2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2</v>
      </c>
      <c r="D59" s="58">
        <f t="shared" si="4"/>
        <v>7.1428571428571425E-2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3.5714285714285712E-2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1</v>
      </c>
      <c r="Y59" s="60">
        <f t="shared" si="8"/>
        <v>3.5714285714285712E-2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3</v>
      </c>
      <c r="AG59" s="60">
        <f t="shared" si="17"/>
        <v>0.10714285714285714</v>
      </c>
      <c r="AH59" s="61"/>
      <c r="AI59" s="100" t="s">
        <v>245</v>
      </c>
      <c r="AJ59" s="59">
        <f>COUNTIFS(K4:K31,3,M4:M31,3)</f>
        <v>2</v>
      </c>
      <c r="AK59" s="60">
        <f t="shared" si="10"/>
        <v>7.1428571428571425E-2</v>
      </c>
      <c r="AL59" s="61"/>
      <c r="AM59" s="100" t="s">
        <v>259</v>
      </c>
      <c r="AN59" s="45">
        <f>COUNTIFS(K4:K31,3,L4:L31,1)</f>
        <v>2</v>
      </c>
      <c r="AO59" s="60">
        <f t="shared" si="11"/>
        <v>9.0909090909090912E-2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1</v>
      </c>
      <c r="BA59" s="60">
        <f t="shared" si="14"/>
        <v>3.5714285714285712E-2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3</v>
      </c>
      <c r="H60" s="58">
        <f t="shared" si="5"/>
        <v>0.10714285714285714</v>
      </c>
      <c r="I60" s="61"/>
      <c r="J60" s="63" t="s">
        <v>403</v>
      </c>
      <c r="K60" s="45">
        <f>COUNTIFS(B4:B31,"olot",J4:J31,1)</f>
        <v>3</v>
      </c>
      <c r="L60" s="58">
        <f t="shared" si="6"/>
        <v>0.10714285714285714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1</v>
      </c>
      <c r="Y60" s="60">
        <f t="shared" si="8"/>
        <v>3.5714285714285712E-2</v>
      </c>
      <c r="Z60" s="61"/>
      <c r="AA60" s="61"/>
      <c r="AB60" s="61"/>
      <c r="AC60" s="61"/>
      <c r="AD60" s="61"/>
      <c r="AE60"/>
      <c r="AF60" s="45">
        <f>SUM(AF51:AF59)</f>
        <v>28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0</v>
      </c>
      <c r="AO60" s="60">
        <f t="shared" si="11"/>
        <v>0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1</v>
      </c>
      <c r="AW60" s="60">
        <f t="shared" si="13"/>
        <v>4.5454545454545456E-2</v>
      </c>
      <c r="AX60" s="61"/>
      <c r="AY60" s="100" t="s">
        <v>439</v>
      </c>
      <c r="AZ60" s="45">
        <f>COUNTIFS(L4:L31,4,N4:N31,1)</f>
        <v>1</v>
      </c>
      <c r="BA60" s="60">
        <f t="shared" si="14"/>
        <v>3.5714285714285712E-2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3.5714285714285712E-2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1</v>
      </c>
      <c r="L61" s="58">
        <f t="shared" si="6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3</v>
      </c>
      <c r="Y61" s="60">
        <f t="shared" si="8"/>
        <v>0.10714285714285714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1</v>
      </c>
      <c r="AO61" s="60">
        <f t="shared" si="11"/>
        <v>4.5454545454545456E-2</v>
      </c>
      <c r="AP61" s="61"/>
      <c r="AQ61" s="100" t="s">
        <v>293</v>
      </c>
      <c r="AR61" s="45">
        <f>COUNTIFS(J4:J31,3,L4:L31,3)</f>
        <v>3</v>
      </c>
      <c r="AS61" s="60">
        <f t="shared" si="18"/>
        <v>0.10714285714285714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10</v>
      </c>
      <c r="BA61" s="60">
        <f t="shared" si="14"/>
        <v>0.35714285714285715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2</v>
      </c>
      <c r="D62" s="58">
        <f t="shared" si="4"/>
        <v>7.1428571428571425E-2</v>
      </c>
      <c r="E62" s="64"/>
      <c r="F62" s="75" t="s">
        <v>395</v>
      </c>
      <c r="G62" s="45">
        <f>COUNTIFS(B4:B31,"lloret",K4:K31,"&gt;1")</f>
        <v>3</v>
      </c>
      <c r="H62" s="58">
        <f t="shared" si="5"/>
        <v>0.10714285714285714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3</v>
      </c>
      <c r="AK62" s="60">
        <f t="shared" si="10"/>
        <v>0.10714285714285714</v>
      </c>
      <c r="AL62" s="61"/>
      <c r="AM62" s="100" t="s">
        <v>278</v>
      </c>
      <c r="AN62" s="59">
        <f>COUNTIFS(K4:K31,3,L4:L31,4)</f>
        <v>2</v>
      </c>
      <c r="AO62" s="60">
        <f t="shared" si="11"/>
        <v>9.0909090909090912E-2</v>
      </c>
      <c r="AP62" s="61"/>
      <c r="AQ62" s="100" t="s">
        <v>294</v>
      </c>
      <c r="AR62" s="45">
        <f>COUNTIFS(J4:J31,3,L4:L31,4)</f>
        <v>3</v>
      </c>
      <c r="AS62" s="60">
        <f t="shared" si="18"/>
        <v>0.10714285714285714</v>
      </c>
      <c r="AT62" s="61"/>
      <c r="AU62" s="100" t="s">
        <v>307</v>
      </c>
      <c r="AV62" s="59">
        <f>COUNTIFS(K4:K31,5,N4:N31,2)</f>
        <v>2</v>
      </c>
      <c r="AW62" s="60">
        <f t="shared" si="13"/>
        <v>9.0909090909090912E-2</v>
      </c>
      <c r="AX62" s="61"/>
      <c r="AY62" s="100" t="s">
        <v>440</v>
      </c>
      <c r="AZ62" s="45">
        <f>COUNTIFS(L4:L31,4,N4:N31,3)</f>
        <v>2</v>
      </c>
      <c r="BA62" s="60">
        <f t="shared" si="14"/>
        <v>7.1428571428571425E-2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1</v>
      </c>
      <c r="AK63" s="60">
        <f t="shared" si="10"/>
        <v>3.5714285714285712E-2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3.5714285714285712E-2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2</v>
      </c>
      <c r="Y64" s="60">
        <f t="shared" si="8"/>
        <v>7.1428571428571425E-2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00" t="s">
        <v>263</v>
      </c>
      <c r="AN64" s="45">
        <f>COUNTIFS(K4:K31,5,L4:L31,2)</f>
        <v>1</v>
      </c>
      <c r="AO64" s="60">
        <f t="shared" si="11"/>
        <v>4.5454545454545456E-2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2</v>
      </c>
      <c r="L65" s="58">
        <f t="shared" si="6"/>
        <v>7.1428571428571425E-2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2</v>
      </c>
      <c r="Y65" s="60">
        <f t="shared" si="8"/>
        <v>7.1428571428571425E-2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4.5454545454545456E-2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3</v>
      </c>
      <c r="L66" s="58">
        <f t="shared" si="6"/>
        <v>0.10714285714285714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0.2857142857142857</v>
      </c>
      <c r="AL66" s="61"/>
      <c r="AM66" s="100" t="s">
        <v>279</v>
      </c>
      <c r="AN66" s="45">
        <f>COUNTIFS(K4:K31,5,L4:L31,4)</f>
        <v>1</v>
      </c>
      <c r="AO66" s="60">
        <f t="shared" si="11"/>
        <v>4.5454545454545456E-2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2</v>
      </c>
      <c r="AW66" s="60">
        <f t="shared" si="13"/>
        <v>9.0909090909090912E-2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2</v>
      </c>
      <c r="AW68" s="60">
        <f t="shared" si="13"/>
        <v>9.0909090909090912E-2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3</v>
      </c>
      <c r="AO70" s="60">
        <f t="shared" si="11"/>
        <v>0.13636363636363635</v>
      </c>
      <c r="AP70" s="61"/>
      <c r="AQ70" s="61"/>
      <c r="AR70" s="61"/>
      <c r="AS70" s="61"/>
      <c r="AT70" s="61"/>
      <c r="AU70" s="98"/>
      <c r="AV70" s="45">
        <f>SUM(AV51:AV69)</f>
        <v>22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1</v>
      </c>
      <c r="AO72" s="60">
        <f t="shared" si="11"/>
        <v>4.5454545454545456E-2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1</v>
      </c>
      <c r="AO73" s="60">
        <f t="shared" si="11"/>
        <v>4.5454545454545456E-2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22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16</v>
      </c>
      <c r="D83" s="58">
        <f t="shared" ref="D83:D89" si="19">C83/C$89</f>
        <v>0.5714285714285714</v>
      </c>
      <c r="E83" s="64"/>
      <c r="F83" s="55" t="s">
        <v>186</v>
      </c>
      <c r="G83" s="57">
        <f>COUNTIF(R4:R31,1)</f>
        <v>27</v>
      </c>
      <c r="H83" s="58">
        <f>G83/C$89</f>
        <v>0.9642857142857143</v>
      </c>
      <c r="I83" s="61"/>
      <c r="J83" s="55" t="s">
        <v>339</v>
      </c>
      <c r="K83" s="57">
        <f>COUNTIFS(Q4:Q31,1,R4:R31,1)</f>
        <v>16</v>
      </c>
      <c r="L83" s="58">
        <f t="shared" ref="L83:L101" si="20">K83/K$101</f>
        <v>0.5714285714285714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8</v>
      </c>
      <c r="T83" s="58">
        <f t="shared" ref="T83:T95" si="22">S83/S$95</f>
        <v>0.2857142857142857</v>
      </c>
      <c r="U83" s="61"/>
      <c r="V83" s="47" t="s">
        <v>181</v>
      </c>
      <c r="W83" s="57">
        <f>COUNTIF(X4:X31,1)</f>
        <v>8</v>
      </c>
      <c r="X83" s="58">
        <f t="shared" ref="X83:X89" si="23">W83/W$89</f>
        <v>0.72727272727272729</v>
      </c>
      <c r="Y83" s="61"/>
      <c r="Z83" s="55" t="s">
        <v>186</v>
      </c>
      <c r="AA83" s="57">
        <f>COUNTIF(Y4:Y31,1)</f>
        <v>10</v>
      </c>
      <c r="AB83" s="58">
        <f>AA83/W$89</f>
        <v>0.90909090909090906</v>
      </c>
      <c r="AC83" s="61"/>
      <c r="AD83" s="61"/>
      <c r="AE83" s="55" t="s">
        <v>339</v>
      </c>
      <c r="AF83" s="57">
        <f>COUNTIFS(X4:X31,1,Y4:Y31,1)</f>
        <v>7</v>
      </c>
      <c r="AG83" s="58">
        <f t="shared" ref="AG83:AG101" si="24">AF83/AF$101</f>
        <v>0.63636363636363635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9.0909090909090912E-2</v>
      </c>
      <c r="AL83" s="61"/>
      <c r="AM83" s="55" t="s">
        <v>411</v>
      </c>
      <c r="AN83" s="57">
        <f>COUNTIFS(X4:X31,1,AA4:AA31,1)</f>
        <v>8</v>
      </c>
      <c r="AO83" s="58">
        <f t="shared" ref="AO83:AO95" si="26">AN83/AN$95</f>
        <v>0.72727272727272729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1</v>
      </c>
      <c r="AX83" s="58">
        <f>AW83/AS$89</f>
        <v>0.5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1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6</v>
      </c>
      <c r="D84" s="58">
        <f t="shared" si="19"/>
        <v>0.21428571428571427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14</v>
      </c>
      <c r="P84" s="58">
        <f t="shared" si="21"/>
        <v>0.5</v>
      </c>
      <c r="Q84" s="61"/>
      <c r="R84" s="55" t="s">
        <v>412</v>
      </c>
      <c r="S84" s="57">
        <f>COUNTIFS(Q4:Q31,1,T4:T31,"&gt;1")</f>
        <v>8</v>
      </c>
      <c r="T84" s="58">
        <f t="shared" si="22"/>
        <v>0.2857142857142857</v>
      </c>
      <c r="U84" s="61"/>
      <c r="V84" s="46" t="s">
        <v>182</v>
      </c>
      <c r="W84" s="57">
        <f>COUNTIF(X4:X31,2)</f>
        <v>1</v>
      </c>
      <c r="X84" s="58">
        <f t="shared" si="23"/>
        <v>9.0909090909090912E-2</v>
      </c>
      <c r="Y84" s="61"/>
      <c r="Z84" s="46" t="s">
        <v>187</v>
      </c>
      <c r="AA84" s="57">
        <f>COUNTIF(Y4:Y31,2)</f>
        <v>1</v>
      </c>
      <c r="AB84" s="58">
        <f>AA84/W$89</f>
        <v>9.0909090909090912E-2</v>
      </c>
      <c r="AC84" s="61"/>
      <c r="AD84" s="61"/>
      <c r="AE84" s="55" t="s">
        <v>340</v>
      </c>
      <c r="AF84" s="57">
        <f>COUNTIFS(X4:X31,1,Y4:Y31,2)</f>
        <v>1</v>
      </c>
      <c r="AG84" s="58">
        <f t="shared" si="24"/>
        <v>9.0909090909090912E-2</v>
      </c>
      <c r="AH84" s="61"/>
      <c r="AI84" s="55" t="s">
        <v>359</v>
      </c>
      <c r="AJ84" s="57">
        <f>COUNTIFS(X4:X31,1,AB4:AB31,2)</f>
        <v>7</v>
      </c>
      <c r="AK84" s="58">
        <f t="shared" si="25"/>
        <v>0.63636363636363635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1</v>
      </c>
      <c r="AX84" s="58">
        <f>AW84/AS$89</f>
        <v>0.5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>
        <f t="shared" si="31"/>
        <v>0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7.1428571428571425E-2</v>
      </c>
      <c r="E85" s="64"/>
      <c r="F85" s="46" t="s">
        <v>188</v>
      </c>
      <c r="G85" s="57">
        <f>COUNTIF(R4:R31,3)</f>
        <v>1</v>
      </c>
      <c r="H85" s="58">
        <f>G85/C$89</f>
        <v>3.5714285714285712E-2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5</v>
      </c>
      <c r="T85" s="58">
        <f t="shared" si="22"/>
        <v>0.17857142857142858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9.0909090909090912E-2</v>
      </c>
      <c r="AP85" s="61"/>
      <c r="AQ85" s="61"/>
      <c r="AR85" s="46" t="s">
        <v>183</v>
      </c>
      <c r="AS85" s="57">
        <f>COUNTIF(AE4:AE31,3)</f>
        <v>2</v>
      </c>
      <c r="AT85" s="58">
        <f t="shared" si="27"/>
        <v>1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0</v>
      </c>
      <c r="CG85" s="58">
        <f t="shared" si="34"/>
        <v>0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1</v>
      </c>
      <c r="D86" s="58">
        <f t="shared" si="19"/>
        <v>3.5714285714285712E-2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6</v>
      </c>
      <c r="L86" s="58">
        <f t="shared" si="20"/>
        <v>0.21428571428571427</v>
      </c>
      <c r="M86" s="61"/>
      <c r="N86" s="50" t="s">
        <v>358</v>
      </c>
      <c r="O86" s="57">
        <f>COUNTIFS(Q4:Q31,2,U4:U31,2)</f>
        <v>6</v>
      </c>
      <c r="P86" s="58">
        <f t="shared" si="21"/>
        <v>0.21428571428571427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1</v>
      </c>
      <c r="X86" s="58">
        <f t="shared" si="23"/>
        <v>9.0909090909090912E-2</v>
      </c>
      <c r="Y86" s="61"/>
      <c r="Z86" s="77"/>
      <c r="AA86" s="54">
        <f>SUM(AA83:AA85)</f>
        <v>11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9.0909090909090912E-2</v>
      </c>
      <c r="AH86" s="61"/>
      <c r="AI86" s="50" t="s">
        <v>358</v>
      </c>
      <c r="AJ86" s="57">
        <f>COUNTIFS(X4:X31,2,AB4:AB31,2)</f>
        <v>1</v>
      </c>
      <c r="AK86" s="58">
        <f t="shared" si="25"/>
        <v>9.0909090909090912E-2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1</v>
      </c>
      <c r="BP86" s="58">
        <f t="shared" si="31"/>
        <v>1</v>
      </c>
      <c r="BQ86" s="61"/>
      <c r="BR86" s="77"/>
      <c r="BS86" s="54">
        <f>SUM(BS83:BS85)</f>
        <v>1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0</v>
      </c>
      <c r="BY86" s="58">
        <f t="shared" si="32"/>
        <v>0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7.1428571428571425E-2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2</v>
      </c>
      <c r="T87" s="58">
        <f t="shared" si="22"/>
        <v>7.1428571428571425E-2</v>
      </c>
      <c r="U87" s="61"/>
      <c r="V87" s="46" t="s">
        <v>185</v>
      </c>
      <c r="W87" s="57">
        <f>COUNTIF(X4:X31,5)</f>
        <v>1</v>
      </c>
      <c r="X87" s="58">
        <f t="shared" si="23"/>
        <v>9.0909090909090912E-2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1</v>
      </c>
      <c r="BG87" s="58">
        <f t="shared" si="29"/>
        <v>0.5</v>
      </c>
      <c r="BH87" s="61"/>
      <c r="BI87" s="50" t="s">
        <v>415</v>
      </c>
      <c r="BJ87" s="57">
        <f>COUNTIFS(AE4:AE31,3,AH4:AH31,1)</f>
        <v>2</v>
      </c>
      <c r="BK87" s="58">
        <f t="shared" si="30"/>
        <v>1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3.5714285714285712E-2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7.1428571428571425E-2</v>
      </c>
      <c r="Q88" s="61"/>
      <c r="R88" s="50" t="s">
        <v>416</v>
      </c>
      <c r="S88" s="57">
        <f>COUNTIFS(Q4:Q31,3,T4:T31,"&gt;1")</f>
        <v>0</v>
      </c>
      <c r="T88" s="58">
        <f t="shared" si="22"/>
        <v>0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0.5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7.1428571428571425E-2</v>
      </c>
      <c r="M89" s="61"/>
      <c r="N89" s="50" t="s">
        <v>363</v>
      </c>
      <c r="O89" s="57">
        <f>COUNTIFS(Q4:Q31,4,U4:U31,1)</f>
        <v>1</v>
      </c>
      <c r="P89" s="58">
        <f t="shared" si="21"/>
        <v>3.5714285714285712E-2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11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9.0909090909090912E-2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1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1</v>
      </c>
      <c r="CC89" s="58">
        <f t="shared" si="33"/>
        <v>1</v>
      </c>
      <c r="CD89" s="61"/>
      <c r="CE89" s="50" t="s">
        <v>417</v>
      </c>
      <c r="CF89" s="57">
        <f>COUNTIFS(AL4:AL31,4,AO4:AO31,1)</f>
        <v>1</v>
      </c>
      <c r="CG89" s="58">
        <f t="shared" si="34"/>
        <v>1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1</v>
      </c>
      <c r="T90" s="58">
        <f t="shared" si="22"/>
        <v>3.5714285714285712E-2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9.0909090909090912E-2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1</v>
      </c>
      <c r="BC90" s="58">
        <f t="shared" si="28"/>
        <v>0.5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2</v>
      </c>
      <c r="P91" s="58">
        <f t="shared" si="21"/>
        <v>7.1428571428571425E-2</v>
      </c>
      <c r="Q91" s="61"/>
      <c r="R91" s="50" t="s">
        <v>419</v>
      </c>
      <c r="S91" s="57">
        <f>COUNTIFS(Q4:Q31,5,T4:T31,1)</f>
        <v>2</v>
      </c>
      <c r="T91" s="58">
        <f t="shared" si="22"/>
        <v>7.1428571428571425E-2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9.0909090909090912E-2</v>
      </c>
      <c r="AL91" s="61"/>
      <c r="AM91" s="50" t="s">
        <v>419</v>
      </c>
      <c r="AN91" s="57">
        <f>COUNTIFS(X4:X31,5,AA4:AA31,1)</f>
        <v>1</v>
      </c>
      <c r="AO91" s="58">
        <f t="shared" si="26"/>
        <v>9.0909090909090912E-2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18</v>
      </c>
      <c r="H92" s="58">
        <f>G92/C$89</f>
        <v>0.6428571428571429</v>
      </c>
      <c r="I92" s="61"/>
      <c r="J92" s="50" t="s">
        <v>345</v>
      </c>
      <c r="K92" s="57">
        <f>COUNTIFS(Q4:Q31,4,R4:R31,1)</f>
        <v>1</v>
      </c>
      <c r="L92" s="58">
        <f t="shared" si="20"/>
        <v>3.5714285714285712E-2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9.0909090909090912E-2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1</v>
      </c>
      <c r="BY92" s="58">
        <f t="shared" si="32"/>
        <v>1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7</v>
      </c>
      <c r="H93" s="58">
        <f>G93/C$89</f>
        <v>0.25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1</v>
      </c>
      <c r="T93" s="58">
        <f t="shared" si="22"/>
        <v>3.5714285714285712E-2</v>
      </c>
      <c r="U93" s="61"/>
      <c r="V93" s="47" t="s">
        <v>189</v>
      </c>
      <c r="W93" s="57">
        <f>COUNTIF(Z4:Z31,1)</f>
        <v>5</v>
      </c>
      <c r="X93" s="58">
        <f>W93/W$89</f>
        <v>0.45454545454545453</v>
      </c>
      <c r="Y93" s="61"/>
      <c r="Z93" s="47" t="s">
        <v>191</v>
      </c>
      <c r="AA93" s="57">
        <f>COUNTIF(AA4:AA31,1)</f>
        <v>11</v>
      </c>
      <c r="AB93" s="58">
        <f>AA93/W$89</f>
        <v>1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0.5</v>
      </c>
      <c r="AU93" s="61"/>
      <c r="AV93" s="47" t="s">
        <v>191</v>
      </c>
      <c r="AW93" s="57">
        <f>COUNTIF(AH4:AH31,1)</f>
        <v>2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1</v>
      </c>
      <c r="BQ93" s="64"/>
      <c r="BR93" s="55" t="s">
        <v>191</v>
      </c>
      <c r="BS93" s="57">
        <f>COUNTIF(AO4:AO31,1)</f>
        <v>1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2</v>
      </c>
      <c r="H94" s="58">
        <f>G94/C$89</f>
        <v>7.1428571428571425E-2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1</v>
      </c>
      <c r="P94" s="58">
        <f t="shared" si="21"/>
        <v>3.5714285714285712E-2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0.54545454545454541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0</v>
      </c>
      <c r="AT94" s="58">
        <f>AS94/AS$89</f>
        <v>0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>
        <f>BO94/BO$89</f>
        <v>0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</v>
      </c>
      <c r="H95" s="58">
        <f>G95/C$89</f>
        <v>3.5714285714285712E-2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11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1</v>
      </c>
      <c r="AG95" s="58">
        <f t="shared" si="24"/>
        <v>9.0909090909090912E-2</v>
      </c>
      <c r="AH95" s="61"/>
      <c r="AI95" s="37"/>
      <c r="AJ95" s="45">
        <f>SUM(AJ83:AJ94)</f>
        <v>11</v>
      </c>
      <c r="AK95" s="58">
        <f t="shared" si="25"/>
        <v>1</v>
      </c>
      <c r="AL95" s="61"/>
      <c r="AM95" s="37"/>
      <c r="AN95" s="45">
        <f>SUM(AN83:AN94)</f>
        <v>11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0.5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  <c r="BN95" s="77"/>
      <c r="BO95" s="54">
        <f>SUM(BO93:BO94)</f>
        <v>1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1</v>
      </c>
      <c r="CC95" s="58">
        <f t="shared" si="33"/>
        <v>1</v>
      </c>
      <c r="CD95" s="61"/>
      <c r="CE95" s="37"/>
      <c r="CF95" s="45">
        <f>SUM(CF83:CF94)</f>
        <v>1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1</v>
      </c>
      <c r="L97" s="58">
        <f t="shared" si="20"/>
        <v>3.5714285714285712E-2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11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1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3.5714285714285712E-2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0.18181818181818182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1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0.81818181818181823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0.5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>
        <f>BO100/BO$89</f>
        <v>0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11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11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1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1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5</v>
      </c>
      <c r="D102" s="58">
        <f>C102/C$89</f>
        <v>0.17857142857142858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23</v>
      </c>
      <c r="D103" s="58">
        <f>C103/C$89</f>
        <v>0.8214285714285714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AD2:AI2"/>
    <mergeCell ref="AK2:AP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C184"/>
  <sheetViews>
    <sheetView topLeftCell="CG1" zoomScale="25" zoomScaleNormal="25" workbookViewId="0">
      <pane ySplit="3" topLeftCell="A68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9" ht="30" customHeight="1" thickBot="1" x14ac:dyDescent="0.25">
      <c r="A1" s="193" t="s">
        <v>790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9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</row>
    <row r="3" spans="1:49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</row>
    <row r="4" spans="1:49" ht="31.5" customHeight="1" thickBot="1" x14ac:dyDescent="0.25">
      <c r="A4" s="111" t="s">
        <v>1319</v>
      </c>
      <c r="B4" s="117" t="s">
        <v>40</v>
      </c>
      <c r="C4" s="118" t="s">
        <v>1375</v>
      </c>
      <c r="D4" s="116">
        <v>3</v>
      </c>
      <c r="E4" s="114">
        <v>38775</v>
      </c>
      <c r="F4" s="117">
        <v>1</v>
      </c>
      <c r="G4" s="116">
        <v>3</v>
      </c>
      <c r="H4" s="115">
        <v>1</v>
      </c>
      <c r="I4" s="117">
        <v>1</v>
      </c>
      <c r="J4" s="116">
        <v>1</v>
      </c>
      <c r="K4" s="116">
        <v>2</v>
      </c>
      <c r="L4" s="116">
        <v>4</v>
      </c>
      <c r="M4" s="116">
        <v>3</v>
      </c>
      <c r="N4" s="116">
        <v>2</v>
      </c>
      <c r="O4" s="115">
        <v>1</v>
      </c>
      <c r="P4" s="117" t="s">
        <v>128</v>
      </c>
      <c r="Q4" s="116">
        <v>1</v>
      </c>
      <c r="R4" s="116">
        <v>1</v>
      </c>
      <c r="S4" s="116">
        <v>1</v>
      </c>
      <c r="T4" s="116">
        <v>1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  <c r="AR4" s="117"/>
      <c r="AS4" s="116"/>
      <c r="AT4" s="116"/>
      <c r="AU4" s="116"/>
      <c r="AV4" s="116"/>
      <c r="AW4" s="115"/>
    </row>
    <row r="5" spans="1:49" ht="31.5" customHeight="1" thickBot="1" x14ac:dyDescent="0.25">
      <c r="A5" s="111" t="s">
        <v>1320</v>
      </c>
      <c r="B5" s="113" t="s">
        <v>40</v>
      </c>
      <c r="C5" s="110" t="s">
        <v>1376</v>
      </c>
      <c r="D5" s="104">
        <v>7</v>
      </c>
      <c r="E5" s="114">
        <v>38775</v>
      </c>
      <c r="F5" s="113">
        <v>2</v>
      </c>
      <c r="G5" s="104">
        <v>5</v>
      </c>
      <c r="H5" s="112">
        <v>1</v>
      </c>
      <c r="I5" s="113">
        <v>1</v>
      </c>
      <c r="J5" s="104">
        <v>3</v>
      </c>
      <c r="K5" s="104">
        <v>5</v>
      </c>
      <c r="L5" s="104">
        <v>4</v>
      </c>
      <c r="M5" s="104">
        <v>3</v>
      </c>
      <c r="N5" s="104">
        <v>2</v>
      </c>
      <c r="O5" s="112">
        <v>2</v>
      </c>
      <c r="P5" s="117" t="s">
        <v>1072</v>
      </c>
      <c r="Q5" s="104">
        <v>4</v>
      </c>
      <c r="R5" s="104">
        <v>1</v>
      </c>
      <c r="S5" s="104">
        <v>1</v>
      </c>
      <c r="T5" s="104">
        <v>1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</row>
    <row r="6" spans="1:49" ht="31.5" customHeight="1" thickBot="1" x14ac:dyDescent="0.25">
      <c r="A6" s="111" t="s">
        <v>1321</v>
      </c>
      <c r="B6" s="113" t="s">
        <v>40</v>
      </c>
      <c r="C6" s="110" t="s">
        <v>1377</v>
      </c>
      <c r="D6" s="104">
        <v>5</v>
      </c>
      <c r="E6" s="109">
        <v>38783</v>
      </c>
      <c r="F6" s="113">
        <v>2</v>
      </c>
      <c r="G6" s="104">
        <v>5</v>
      </c>
      <c r="H6" s="112">
        <v>1</v>
      </c>
      <c r="I6" s="113">
        <v>1</v>
      </c>
      <c r="J6" s="104">
        <v>1</v>
      </c>
      <c r="K6" s="104">
        <v>3</v>
      </c>
      <c r="L6" s="104">
        <v>4</v>
      </c>
      <c r="M6" s="104">
        <v>3</v>
      </c>
      <c r="N6" s="104">
        <v>2</v>
      </c>
      <c r="O6" s="112">
        <v>1</v>
      </c>
      <c r="P6" s="132" t="s">
        <v>1378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  <c r="AR6" s="113"/>
      <c r="AS6" s="104"/>
      <c r="AT6" s="104"/>
      <c r="AU6" s="104"/>
      <c r="AV6" s="104"/>
      <c r="AW6" s="112"/>
    </row>
    <row r="7" spans="1:49" ht="31.5" customHeight="1" thickBot="1" x14ac:dyDescent="0.25">
      <c r="A7" s="111" t="s">
        <v>1322</v>
      </c>
      <c r="B7" s="113" t="s">
        <v>40</v>
      </c>
      <c r="C7" s="110" t="s">
        <v>1379</v>
      </c>
      <c r="D7" s="104">
        <v>5</v>
      </c>
      <c r="E7" s="109">
        <v>38783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1</v>
      </c>
      <c r="L7" s="104">
        <v>1</v>
      </c>
      <c r="M7" s="104">
        <v>2</v>
      </c>
      <c r="N7" s="104">
        <v>2</v>
      </c>
      <c r="O7" s="112">
        <v>1</v>
      </c>
      <c r="P7" s="132" t="s">
        <v>1231</v>
      </c>
      <c r="Q7" s="104">
        <v>1</v>
      </c>
      <c r="R7" s="104">
        <v>1</v>
      </c>
      <c r="S7" s="104">
        <v>1</v>
      </c>
      <c r="T7" s="104">
        <v>2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49" ht="31.5" customHeight="1" thickBot="1" x14ac:dyDescent="0.25">
      <c r="A8" s="111" t="s">
        <v>1323</v>
      </c>
      <c r="B8" s="113" t="s">
        <v>31</v>
      </c>
      <c r="C8" s="110" t="s">
        <v>1380</v>
      </c>
      <c r="D8" s="104">
        <v>8</v>
      </c>
      <c r="E8" s="109">
        <v>38791</v>
      </c>
      <c r="F8" s="113">
        <v>2</v>
      </c>
      <c r="G8" s="104">
        <v>3</v>
      </c>
      <c r="H8" s="112">
        <v>1</v>
      </c>
      <c r="I8" s="113">
        <v>4</v>
      </c>
      <c r="J8" s="104">
        <v>2</v>
      </c>
      <c r="K8" s="104">
        <v>3</v>
      </c>
      <c r="L8" s="104">
        <v>2</v>
      </c>
      <c r="M8" s="104">
        <v>1</v>
      </c>
      <c r="N8" s="104">
        <v>2</v>
      </c>
      <c r="O8" s="112">
        <v>1</v>
      </c>
      <c r="P8" s="132" t="s">
        <v>1318</v>
      </c>
      <c r="Q8" s="104">
        <v>4</v>
      </c>
      <c r="R8" s="104">
        <v>2</v>
      </c>
      <c r="S8" s="104">
        <v>1</v>
      </c>
      <c r="T8" s="104">
        <v>1</v>
      </c>
      <c r="U8" s="112">
        <v>2</v>
      </c>
      <c r="V8" s="104"/>
      <c r="W8" s="108" t="s">
        <v>1382</v>
      </c>
      <c r="X8" s="104">
        <v>2</v>
      </c>
      <c r="Y8" s="104">
        <v>1</v>
      </c>
      <c r="Z8" s="104">
        <v>1</v>
      </c>
      <c r="AA8" s="104">
        <v>1</v>
      </c>
      <c r="AB8" s="112">
        <v>2</v>
      </c>
      <c r="AC8" s="103"/>
      <c r="AD8" s="108" t="s">
        <v>1383</v>
      </c>
      <c r="AE8" s="104">
        <v>4</v>
      </c>
      <c r="AF8" s="104">
        <v>2</v>
      </c>
      <c r="AG8" s="104">
        <v>1</v>
      </c>
      <c r="AH8" s="104">
        <v>1</v>
      </c>
      <c r="AI8" s="112">
        <v>2</v>
      </c>
      <c r="AJ8" s="103"/>
      <c r="AK8" s="108" t="s">
        <v>533</v>
      </c>
      <c r="AL8" s="104">
        <v>1</v>
      </c>
      <c r="AM8" s="104">
        <v>1</v>
      </c>
      <c r="AN8" s="104">
        <v>1</v>
      </c>
      <c r="AO8" s="104">
        <v>1</v>
      </c>
      <c r="AP8" s="112">
        <v>2</v>
      </c>
      <c r="AR8" s="108" t="s">
        <v>533</v>
      </c>
      <c r="AS8" s="104">
        <v>1</v>
      </c>
      <c r="AT8" s="104">
        <v>1</v>
      </c>
      <c r="AU8" s="104">
        <v>1</v>
      </c>
      <c r="AV8" s="104">
        <v>1</v>
      </c>
      <c r="AW8" s="112">
        <v>2</v>
      </c>
    </row>
    <row r="9" spans="1:49" ht="31.5" customHeight="1" thickBot="1" x14ac:dyDescent="0.25">
      <c r="A9" s="111" t="s">
        <v>1324</v>
      </c>
      <c r="B9" s="113" t="s">
        <v>36</v>
      </c>
      <c r="C9" s="110" t="s">
        <v>1384</v>
      </c>
      <c r="D9" s="104">
        <v>9</v>
      </c>
      <c r="E9" s="109">
        <v>38791</v>
      </c>
      <c r="F9" s="113">
        <v>2</v>
      </c>
      <c r="G9" s="104">
        <v>5</v>
      </c>
      <c r="H9" s="112">
        <v>1</v>
      </c>
      <c r="I9" s="113">
        <v>1</v>
      </c>
      <c r="J9" s="104">
        <v>1</v>
      </c>
      <c r="K9" s="104">
        <v>3</v>
      </c>
      <c r="L9" s="104">
        <v>4</v>
      </c>
      <c r="M9" s="104">
        <v>3</v>
      </c>
      <c r="N9" s="104">
        <v>2</v>
      </c>
      <c r="O9" s="112">
        <v>1</v>
      </c>
      <c r="P9" s="132" t="s">
        <v>1283</v>
      </c>
      <c r="Q9" s="104">
        <v>1</v>
      </c>
      <c r="R9" s="104">
        <v>1</v>
      </c>
      <c r="S9" s="104">
        <v>1</v>
      </c>
      <c r="T9" s="104">
        <v>4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49" ht="31.5" customHeight="1" thickBot="1" x14ac:dyDescent="0.25">
      <c r="A10" s="111" t="s">
        <v>1325</v>
      </c>
      <c r="B10" s="113" t="s">
        <v>36</v>
      </c>
      <c r="C10" s="110" t="s">
        <v>1385</v>
      </c>
      <c r="D10" s="104">
        <v>13</v>
      </c>
      <c r="E10" s="109">
        <v>38799</v>
      </c>
      <c r="F10" s="113">
        <v>2</v>
      </c>
      <c r="G10" s="104">
        <v>5</v>
      </c>
      <c r="H10" s="112">
        <v>1</v>
      </c>
      <c r="I10" s="113">
        <v>1</v>
      </c>
      <c r="J10" s="104">
        <v>1</v>
      </c>
      <c r="K10" s="104">
        <v>2</v>
      </c>
      <c r="L10" s="104">
        <v>1</v>
      </c>
      <c r="M10" s="104">
        <v>2</v>
      </c>
      <c r="N10" s="104">
        <v>1</v>
      </c>
      <c r="O10" s="112">
        <v>2</v>
      </c>
      <c r="P10" s="132" t="s">
        <v>625</v>
      </c>
      <c r="Q10" s="104">
        <v>1</v>
      </c>
      <c r="R10" s="104">
        <v>1</v>
      </c>
      <c r="S10" s="104">
        <v>1</v>
      </c>
      <c r="T10" s="104">
        <v>2</v>
      </c>
      <c r="U10" s="112">
        <v>1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  <c r="AR10" s="113"/>
      <c r="AS10" s="104"/>
      <c r="AT10" s="104"/>
      <c r="AU10" s="104"/>
      <c r="AV10" s="104"/>
      <c r="AW10" s="112"/>
    </row>
    <row r="11" spans="1:49" ht="31.5" customHeight="1" thickBot="1" x14ac:dyDescent="0.25">
      <c r="A11" s="111" t="s">
        <v>1326</v>
      </c>
      <c r="B11" s="113" t="s">
        <v>50</v>
      </c>
      <c r="C11" s="110" t="s">
        <v>1386</v>
      </c>
      <c r="D11" s="104">
        <v>12</v>
      </c>
      <c r="E11" s="109">
        <v>38799</v>
      </c>
      <c r="F11" s="113">
        <v>2</v>
      </c>
      <c r="G11" s="104">
        <v>3</v>
      </c>
      <c r="H11" s="112">
        <v>1</v>
      </c>
      <c r="I11" s="113">
        <v>2</v>
      </c>
      <c r="J11" s="104">
        <v>2</v>
      </c>
      <c r="K11" s="104">
        <v>3</v>
      </c>
      <c r="L11" s="104">
        <v>2</v>
      </c>
      <c r="M11" s="104">
        <v>1</v>
      </c>
      <c r="N11" s="104">
        <v>2</v>
      </c>
      <c r="O11" s="112">
        <v>2</v>
      </c>
      <c r="P11" s="132" t="s">
        <v>1387</v>
      </c>
      <c r="Q11" s="104">
        <v>3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08" t="s">
        <v>1124</v>
      </c>
      <c r="X11" s="104">
        <v>1</v>
      </c>
      <c r="Y11" s="104">
        <v>1</v>
      </c>
      <c r="Z11" s="104">
        <v>2</v>
      </c>
      <c r="AA11" s="104">
        <v>1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49" ht="31.5" customHeight="1" thickBot="1" x14ac:dyDescent="0.25">
      <c r="A12" s="111" t="s">
        <v>1327</v>
      </c>
      <c r="B12" s="113" t="s">
        <v>40</v>
      </c>
      <c r="C12" s="110" t="s">
        <v>1388</v>
      </c>
      <c r="D12" s="104">
        <v>5</v>
      </c>
      <c r="E12" s="109">
        <v>38807</v>
      </c>
      <c r="F12" s="113">
        <v>2</v>
      </c>
      <c r="G12" s="104">
        <v>3</v>
      </c>
      <c r="H12" s="112">
        <v>1</v>
      </c>
      <c r="I12" s="113">
        <v>1</v>
      </c>
      <c r="J12" s="104">
        <v>1</v>
      </c>
      <c r="K12" s="104">
        <v>3</v>
      </c>
      <c r="L12" s="104">
        <v>4</v>
      </c>
      <c r="M12" s="104">
        <v>3</v>
      </c>
      <c r="N12" s="104">
        <v>1</v>
      </c>
      <c r="O12" s="112">
        <v>1</v>
      </c>
      <c r="P12" s="132" t="s">
        <v>1389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08" t="s">
        <v>943</v>
      </c>
      <c r="X12" s="104">
        <v>1</v>
      </c>
      <c r="Y12" s="104">
        <v>1</v>
      </c>
      <c r="Z12" s="104">
        <v>1</v>
      </c>
      <c r="AA12" s="104">
        <v>1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  <c r="AR12" s="113"/>
      <c r="AS12" s="104"/>
      <c r="AT12" s="104"/>
      <c r="AU12" s="104"/>
      <c r="AV12" s="104"/>
      <c r="AW12" s="112"/>
    </row>
    <row r="13" spans="1:49" ht="31.5" customHeight="1" thickBot="1" x14ac:dyDescent="0.25">
      <c r="A13" s="111" t="s">
        <v>1328</v>
      </c>
      <c r="B13" s="113" t="s">
        <v>31</v>
      </c>
      <c r="C13" s="110" t="s">
        <v>1390</v>
      </c>
      <c r="D13" s="104">
        <v>6</v>
      </c>
      <c r="E13" s="109">
        <v>38807</v>
      </c>
      <c r="F13" s="113">
        <v>2</v>
      </c>
      <c r="G13" s="104">
        <v>3</v>
      </c>
      <c r="H13" s="112">
        <v>1</v>
      </c>
      <c r="I13" s="113">
        <v>1</v>
      </c>
      <c r="J13" s="104">
        <v>3</v>
      </c>
      <c r="K13" s="104">
        <v>7</v>
      </c>
      <c r="L13" s="104">
        <v>3</v>
      </c>
      <c r="M13" s="104">
        <v>2</v>
      </c>
      <c r="N13" s="104">
        <v>3</v>
      </c>
      <c r="O13" s="112">
        <v>2</v>
      </c>
      <c r="P13" s="132" t="s">
        <v>1381</v>
      </c>
      <c r="Q13" s="104">
        <v>2</v>
      </c>
      <c r="R13" s="104">
        <v>1</v>
      </c>
      <c r="S13" s="104">
        <v>1</v>
      </c>
      <c r="T13" s="104">
        <v>2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</row>
    <row r="14" spans="1:49" ht="31.5" customHeight="1" thickBot="1" x14ac:dyDescent="0.25">
      <c r="A14" s="111" t="s">
        <v>1329</v>
      </c>
      <c r="B14" s="113" t="s">
        <v>36</v>
      </c>
      <c r="C14" s="110" t="s">
        <v>1391</v>
      </c>
      <c r="D14" s="104">
        <v>11</v>
      </c>
      <c r="E14" s="109">
        <v>38815</v>
      </c>
      <c r="F14" s="113">
        <v>2</v>
      </c>
      <c r="G14" s="104">
        <v>3</v>
      </c>
      <c r="H14" s="112">
        <v>1</v>
      </c>
      <c r="I14" s="113">
        <v>2</v>
      </c>
      <c r="J14" s="104">
        <v>1</v>
      </c>
      <c r="K14" s="104">
        <v>1</v>
      </c>
      <c r="L14" s="104">
        <v>4</v>
      </c>
      <c r="M14" s="104">
        <v>3</v>
      </c>
      <c r="N14" s="104">
        <v>1</v>
      </c>
      <c r="O14" s="112">
        <v>1</v>
      </c>
      <c r="P14" s="132" t="s">
        <v>1392</v>
      </c>
      <c r="Q14" s="104">
        <v>1</v>
      </c>
      <c r="R14" s="104">
        <v>1</v>
      </c>
      <c r="S14" s="104">
        <v>1</v>
      </c>
      <c r="T14" s="104">
        <v>3</v>
      </c>
      <c r="U14" s="112">
        <v>2</v>
      </c>
      <c r="V14" s="104"/>
      <c r="W14" s="108" t="s">
        <v>1393</v>
      </c>
      <c r="X14" s="104">
        <v>3</v>
      </c>
      <c r="Y14" s="104">
        <v>1</v>
      </c>
      <c r="Z14" s="104">
        <v>2</v>
      </c>
      <c r="AA14" s="104">
        <v>1</v>
      </c>
      <c r="AB14" s="112">
        <v>2</v>
      </c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</row>
    <row r="15" spans="1:49" ht="31.5" customHeight="1" thickBot="1" x14ac:dyDescent="0.25">
      <c r="A15" s="111" t="s">
        <v>1330</v>
      </c>
      <c r="B15" s="113" t="s">
        <v>31</v>
      </c>
      <c r="C15" s="110" t="s">
        <v>1394</v>
      </c>
      <c r="D15" s="104">
        <v>12</v>
      </c>
      <c r="E15" s="109">
        <v>38815</v>
      </c>
      <c r="F15" s="113">
        <v>2</v>
      </c>
      <c r="G15" s="104">
        <v>3</v>
      </c>
      <c r="H15" s="112">
        <v>1</v>
      </c>
      <c r="I15" s="113">
        <v>2</v>
      </c>
      <c r="J15" s="104">
        <v>1</v>
      </c>
      <c r="K15" s="104">
        <v>4</v>
      </c>
      <c r="L15" s="104">
        <v>4</v>
      </c>
      <c r="M15" s="104">
        <v>3</v>
      </c>
      <c r="N15" s="104">
        <v>2</v>
      </c>
      <c r="O15" s="112">
        <v>1</v>
      </c>
      <c r="P15" s="132" t="s">
        <v>1395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08" t="s">
        <v>1396</v>
      </c>
      <c r="X15" s="104">
        <v>6</v>
      </c>
      <c r="Y15" s="104">
        <v>1</v>
      </c>
      <c r="Z15" s="104">
        <v>2</v>
      </c>
      <c r="AA15" s="104">
        <v>2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49" ht="31.5" customHeight="1" thickBot="1" x14ac:dyDescent="0.25">
      <c r="A16" s="111" t="s">
        <v>1331</v>
      </c>
      <c r="B16" s="113" t="s">
        <v>40</v>
      </c>
      <c r="C16" s="110" t="s">
        <v>1397</v>
      </c>
      <c r="D16" s="104">
        <v>5</v>
      </c>
      <c r="E16" s="109">
        <v>38823</v>
      </c>
      <c r="F16" s="113">
        <v>1</v>
      </c>
      <c r="G16" s="104">
        <v>3</v>
      </c>
      <c r="H16" s="112">
        <v>1</v>
      </c>
      <c r="I16" s="113">
        <v>1</v>
      </c>
      <c r="J16" s="104">
        <v>1</v>
      </c>
      <c r="K16" s="104">
        <v>2</v>
      </c>
      <c r="L16" s="104">
        <v>1</v>
      </c>
      <c r="M16" s="104">
        <v>2</v>
      </c>
      <c r="N16" s="104">
        <v>2</v>
      </c>
      <c r="O16" s="112">
        <v>1</v>
      </c>
      <c r="P16" s="132" t="s">
        <v>1389</v>
      </c>
      <c r="Q16" s="104">
        <v>1</v>
      </c>
      <c r="R16" s="104">
        <v>1</v>
      </c>
      <c r="S16" s="104">
        <v>1</v>
      </c>
      <c r="T16" s="104">
        <v>2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31.5" customHeight="1" thickBot="1" x14ac:dyDescent="0.25">
      <c r="A17" s="111" t="s">
        <v>1332</v>
      </c>
      <c r="B17" s="113" t="s">
        <v>40</v>
      </c>
      <c r="C17" s="110" t="s">
        <v>1398</v>
      </c>
      <c r="D17" s="104">
        <v>5</v>
      </c>
      <c r="E17" s="109">
        <v>38823</v>
      </c>
      <c r="F17" s="113">
        <v>2</v>
      </c>
      <c r="G17" s="104">
        <v>6</v>
      </c>
      <c r="H17" s="112">
        <v>1</v>
      </c>
      <c r="I17" s="113">
        <v>1</v>
      </c>
      <c r="J17" s="104">
        <v>1</v>
      </c>
      <c r="K17" s="104">
        <v>1</v>
      </c>
      <c r="L17" s="104">
        <v>4</v>
      </c>
      <c r="M17" s="104">
        <v>3</v>
      </c>
      <c r="N17" s="104">
        <v>2</v>
      </c>
      <c r="O17" s="112">
        <v>1</v>
      </c>
      <c r="P17" s="132" t="s">
        <v>128</v>
      </c>
      <c r="Q17" s="104">
        <v>1</v>
      </c>
      <c r="R17" s="104">
        <v>1</v>
      </c>
      <c r="S17" s="104">
        <v>1</v>
      </c>
      <c r="T17" s="104">
        <v>1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31.5" customHeight="1" thickBot="1" x14ac:dyDescent="0.25">
      <c r="A18" s="111" t="s">
        <v>1333</v>
      </c>
      <c r="B18" s="113" t="s">
        <v>31</v>
      </c>
      <c r="C18" s="110" t="s">
        <v>1399</v>
      </c>
      <c r="D18" s="104">
        <v>7</v>
      </c>
      <c r="E18" s="109">
        <v>39021</v>
      </c>
      <c r="F18" s="113">
        <v>2</v>
      </c>
      <c r="G18" s="104">
        <v>5</v>
      </c>
      <c r="H18" s="112">
        <v>1</v>
      </c>
      <c r="I18" s="113">
        <v>3</v>
      </c>
      <c r="J18" s="104">
        <v>1</v>
      </c>
      <c r="K18" s="104">
        <v>2</v>
      </c>
      <c r="L18" s="104">
        <v>3</v>
      </c>
      <c r="M18" s="104">
        <v>1</v>
      </c>
      <c r="N18" s="104">
        <v>2</v>
      </c>
      <c r="O18" s="112">
        <v>1</v>
      </c>
      <c r="P18" s="132" t="s">
        <v>65</v>
      </c>
      <c r="Q18" s="104">
        <v>3</v>
      </c>
      <c r="R18" s="104">
        <v>2</v>
      </c>
      <c r="S18" s="104">
        <v>1</v>
      </c>
      <c r="T18" s="104">
        <v>2</v>
      </c>
      <c r="U18" s="112">
        <v>1</v>
      </c>
      <c r="V18" s="104"/>
      <c r="W18" s="108" t="s">
        <v>1400</v>
      </c>
      <c r="X18" s="104">
        <v>1</v>
      </c>
      <c r="Y18" s="104">
        <v>2</v>
      </c>
      <c r="Z18" s="104">
        <v>2</v>
      </c>
      <c r="AA18" s="104">
        <v>1</v>
      </c>
      <c r="AB18" s="112">
        <v>1</v>
      </c>
      <c r="AC18" s="103"/>
      <c r="AD18" s="113" t="s">
        <v>1401</v>
      </c>
      <c r="AE18" s="104">
        <v>4</v>
      </c>
      <c r="AF18" s="104">
        <v>1</v>
      </c>
      <c r="AG18" s="104">
        <v>1</v>
      </c>
      <c r="AH18" s="104">
        <v>1</v>
      </c>
      <c r="AI18" s="112">
        <v>1</v>
      </c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</row>
    <row r="19" spans="1:49" ht="31.5" customHeight="1" thickBot="1" x14ac:dyDescent="0.25">
      <c r="A19" s="111" t="s">
        <v>1334</v>
      </c>
      <c r="B19" s="113" t="s">
        <v>91</v>
      </c>
      <c r="C19" s="110" t="s">
        <v>1402</v>
      </c>
      <c r="D19" s="104">
        <v>9</v>
      </c>
      <c r="E19" s="109">
        <v>39021</v>
      </c>
      <c r="F19" s="113">
        <v>2</v>
      </c>
      <c r="G19" s="104">
        <v>5</v>
      </c>
      <c r="H19" s="112">
        <v>1</v>
      </c>
      <c r="I19" s="113">
        <v>1</v>
      </c>
      <c r="J19" s="104">
        <v>1</v>
      </c>
      <c r="K19" s="104">
        <v>3</v>
      </c>
      <c r="L19" s="104">
        <v>4</v>
      </c>
      <c r="M19" s="104">
        <v>3</v>
      </c>
      <c r="N19" s="104">
        <v>2</v>
      </c>
      <c r="O19" s="112">
        <v>1</v>
      </c>
      <c r="P19" s="132" t="s">
        <v>1128</v>
      </c>
      <c r="Q19" s="104">
        <v>1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31.5" customHeight="1" thickBot="1" x14ac:dyDescent="0.25">
      <c r="A20" s="111" t="s">
        <v>1335</v>
      </c>
      <c r="B20" s="113" t="s">
        <v>27</v>
      </c>
      <c r="C20" s="110" t="s">
        <v>1403</v>
      </c>
      <c r="D20" s="104">
        <v>3</v>
      </c>
      <c r="E20" s="109">
        <v>39028</v>
      </c>
      <c r="F20" s="113">
        <v>2</v>
      </c>
      <c r="G20" s="104">
        <v>3</v>
      </c>
      <c r="H20" s="112">
        <v>1</v>
      </c>
      <c r="I20" s="113">
        <v>2</v>
      </c>
      <c r="J20" s="104">
        <v>1</v>
      </c>
      <c r="K20" s="104">
        <v>2</v>
      </c>
      <c r="L20" s="104">
        <v>2</v>
      </c>
      <c r="M20" s="104">
        <v>1</v>
      </c>
      <c r="N20" s="104">
        <v>2</v>
      </c>
      <c r="O20" s="112">
        <v>1</v>
      </c>
      <c r="P20" s="132" t="s">
        <v>1154</v>
      </c>
      <c r="Q20" s="104">
        <v>1</v>
      </c>
      <c r="R20" s="104">
        <v>1</v>
      </c>
      <c r="S20" s="104">
        <v>1</v>
      </c>
      <c r="T20" s="104">
        <v>2</v>
      </c>
      <c r="U20" s="112">
        <v>1</v>
      </c>
      <c r="V20" s="104"/>
      <c r="W20" s="113" t="s">
        <v>128</v>
      </c>
      <c r="X20" s="104">
        <v>2</v>
      </c>
      <c r="Y20" s="104">
        <v>2</v>
      </c>
      <c r="Z20" s="104">
        <v>1</v>
      </c>
      <c r="AA20" s="104">
        <v>1</v>
      </c>
      <c r="AB20" s="112">
        <v>1</v>
      </c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31.5" customHeight="1" thickBot="1" x14ac:dyDescent="0.25">
      <c r="A21" s="111" t="s">
        <v>1336</v>
      </c>
      <c r="B21" s="113" t="s">
        <v>91</v>
      </c>
      <c r="C21" s="110" t="s">
        <v>1404</v>
      </c>
      <c r="D21" s="104">
        <v>5</v>
      </c>
      <c r="E21" s="109">
        <v>39028</v>
      </c>
      <c r="F21" s="113">
        <v>2</v>
      </c>
      <c r="G21" s="104">
        <v>3</v>
      </c>
      <c r="H21" s="112">
        <v>1</v>
      </c>
      <c r="I21" s="113">
        <v>2</v>
      </c>
      <c r="J21" s="104">
        <v>2</v>
      </c>
      <c r="K21" s="104">
        <v>2</v>
      </c>
      <c r="L21" s="104">
        <v>2</v>
      </c>
      <c r="M21" s="104">
        <v>1</v>
      </c>
      <c r="N21" s="104">
        <v>2</v>
      </c>
      <c r="O21" s="112">
        <v>2</v>
      </c>
      <c r="P21" s="132" t="s">
        <v>1406</v>
      </c>
      <c r="Q21" s="104">
        <v>4</v>
      </c>
      <c r="R21" s="104">
        <v>1</v>
      </c>
      <c r="S21" s="104">
        <v>1</v>
      </c>
      <c r="T21" s="104">
        <v>2</v>
      </c>
      <c r="U21" s="112">
        <v>1</v>
      </c>
      <c r="V21" s="104"/>
      <c r="W21" s="132" t="s">
        <v>1405</v>
      </c>
      <c r="X21" s="104">
        <v>1</v>
      </c>
      <c r="Y21" s="104">
        <v>1</v>
      </c>
      <c r="Z21" s="104">
        <v>2</v>
      </c>
      <c r="AA21" s="104">
        <v>2</v>
      </c>
      <c r="AB21" s="112">
        <v>1</v>
      </c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31.5" customHeight="1" thickBot="1" x14ac:dyDescent="0.25">
      <c r="A22" s="111" t="s">
        <v>1337</v>
      </c>
      <c r="B22" s="113" t="s">
        <v>40</v>
      </c>
      <c r="C22" s="110" t="s">
        <v>1407</v>
      </c>
      <c r="D22" s="104">
        <v>29</v>
      </c>
      <c r="E22" s="109">
        <v>39036</v>
      </c>
      <c r="F22" s="113">
        <v>2</v>
      </c>
      <c r="G22" s="104">
        <v>5</v>
      </c>
      <c r="H22" s="112">
        <v>1</v>
      </c>
      <c r="I22" s="113">
        <v>1</v>
      </c>
      <c r="J22" s="104">
        <v>1</v>
      </c>
      <c r="K22" s="104">
        <v>3</v>
      </c>
      <c r="L22" s="104">
        <v>4</v>
      </c>
      <c r="M22" s="104">
        <v>3</v>
      </c>
      <c r="N22" s="104">
        <v>2</v>
      </c>
      <c r="O22" s="112">
        <v>1</v>
      </c>
      <c r="P22" s="132" t="s">
        <v>1073</v>
      </c>
      <c r="Q22" s="104">
        <v>1</v>
      </c>
      <c r="R22" s="104">
        <v>1</v>
      </c>
      <c r="S22" s="104">
        <v>1</v>
      </c>
      <c r="T22" s="104">
        <v>2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31.5" customHeight="1" thickBot="1" x14ac:dyDescent="0.25">
      <c r="A23" s="111" t="s">
        <v>1338</v>
      </c>
      <c r="B23" s="113" t="s">
        <v>40</v>
      </c>
      <c r="C23" s="110" t="s">
        <v>1408</v>
      </c>
      <c r="D23" s="104">
        <v>49</v>
      </c>
      <c r="E23" s="109">
        <v>39036</v>
      </c>
      <c r="F23" s="113">
        <v>1</v>
      </c>
      <c r="G23" s="104">
        <v>5</v>
      </c>
      <c r="H23" s="112">
        <v>1</v>
      </c>
      <c r="I23" s="113">
        <v>1</v>
      </c>
      <c r="J23" s="104">
        <v>1</v>
      </c>
      <c r="K23" s="104">
        <v>4</v>
      </c>
      <c r="L23" s="104">
        <v>4</v>
      </c>
      <c r="M23" s="104">
        <v>3</v>
      </c>
      <c r="N23" s="104">
        <v>2</v>
      </c>
      <c r="O23" s="112">
        <v>1</v>
      </c>
      <c r="P23" s="132" t="s">
        <v>1409</v>
      </c>
      <c r="Q23" s="104">
        <v>1</v>
      </c>
      <c r="R23" s="104">
        <v>1</v>
      </c>
      <c r="S23" s="104">
        <v>1</v>
      </c>
      <c r="T23" s="104">
        <v>3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31.5" customHeight="1" thickBot="1" x14ac:dyDescent="0.25">
      <c r="A24" s="111" t="s">
        <v>1339</v>
      </c>
      <c r="B24" s="113" t="s">
        <v>40</v>
      </c>
      <c r="C24" s="110" t="s">
        <v>1410</v>
      </c>
      <c r="D24" s="104">
        <v>6</v>
      </c>
      <c r="E24" s="109">
        <v>39044</v>
      </c>
      <c r="F24" s="113">
        <v>1</v>
      </c>
      <c r="G24" s="104">
        <v>1</v>
      </c>
      <c r="H24" s="112">
        <v>1</v>
      </c>
      <c r="I24" s="113">
        <v>5</v>
      </c>
      <c r="J24" s="104">
        <v>2</v>
      </c>
      <c r="K24" s="104">
        <v>2</v>
      </c>
      <c r="L24" s="104">
        <v>3</v>
      </c>
      <c r="M24" s="104">
        <v>1</v>
      </c>
      <c r="N24" s="104">
        <v>2</v>
      </c>
      <c r="O24" s="112">
        <v>1</v>
      </c>
      <c r="P24" s="132" t="s">
        <v>1411</v>
      </c>
      <c r="Q24" s="104">
        <v>4</v>
      </c>
      <c r="R24" s="104">
        <v>1</v>
      </c>
      <c r="S24" s="104">
        <v>1</v>
      </c>
      <c r="T24" s="104">
        <v>1</v>
      </c>
      <c r="U24" s="112">
        <v>1</v>
      </c>
      <c r="V24" s="104"/>
      <c r="W24" s="113" t="s">
        <v>1412</v>
      </c>
      <c r="X24" s="104">
        <v>5</v>
      </c>
      <c r="Y24" s="104">
        <v>2</v>
      </c>
      <c r="Z24" s="104">
        <v>1</v>
      </c>
      <c r="AA24" s="104">
        <v>1</v>
      </c>
      <c r="AB24" s="112">
        <v>1</v>
      </c>
      <c r="AC24" s="103"/>
      <c r="AD24" s="108" t="s">
        <v>1413</v>
      </c>
      <c r="AE24" s="104">
        <v>4</v>
      </c>
      <c r="AF24" s="104">
        <v>1</v>
      </c>
      <c r="AG24" s="104">
        <v>2</v>
      </c>
      <c r="AH24" s="104">
        <v>2</v>
      </c>
      <c r="AI24" s="112">
        <v>1</v>
      </c>
      <c r="AJ24" s="103"/>
      <c r="AK24" s="108" t="s">
        <v>1414</v>
      </c>
      <c r="AL24" s="104">
        <v>3</v>
      </c>
      <c r="AM24" s="104">
        <v>1</v>
      </c>
      <c r="AN24" s="104">
        <v>1</v>
      </c>
      <c r="AO24" s="104">
        <v>1</v>
      </c>
      <c r="AP24" s="112">
        <v>1</v>
      </c>
      <c r="AR24" s="108" t="s">
        <v>1415</v>
      </c>
      <c r="AS24" s="104">
        <v>4</v>
      </c>
      <c r="AT24" s="104">
        <v>1</v>
      </c>
      <c r="AU24" s="104">
        <v>1</v>
      </c>
      <c r="AV24" s="104">
        <v>1</v>
      </c>
      <c r="AW24" s="112">
        <v>1</v>
      </c>
    </row>
    <row r="25" spans="1:49" ht="31.5" customHeight="1" thickBot="1" x14ac:dyDescent="0.25">
      <c r="A25" s="111" t="s">
        <v>1340</v>
      </c>
      <c r="B25" s="113" t="s">
        <v>40</v>
      </c>
      <c r="C25" s="110" t="s">
        <v>1416</v>
      </c>
      <c r="D25" s="104">
        <v>6</v>
      </c>
      <c r="E25" s="109">
        <v>39044</v>
      </c>
      <c r="F25" s="113">
        <v>2</v>
      </c>
      <c r="G25" s="104">
        <v>5</v>
      </c>
      <c r="H25" s="112">
        <v>1</v>
      </c>
      <c r="I25" s="113">
        <v>2</v>
      </c>
      <c r="J25" s="104">
        <v>3</v>
      </c>
      <c r="K25" s="104">
        <v>3</v>
      </c>
      <c r="L25" s="104">
        <v>4</v>
      </c>
      <c r="M25" s="104">
        <v>3</v>
      </c>
      <c r="N25" s="104">
        <v>2</v>
      </c>
      <c r="O25" s="112">
        <v>2</v>
      </c>
      <c r="P25" s="132" t="s">
        <v>885</v>
      </c>
      <c r="Q25" s="104">
        <v>2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08" t="s">
        <v>1417</v>
      </c>
      <c r="X25" s="104">
        <v>2</v>
      </c>
      <c r="Y25" s="104">
        <v>1</v>
      </c>
      <c r="Z25" s="104">
        <v>1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31.5" customHeight="1" thickBot="1" x14ac:dyDescent="0.25">
      <c r="A26" s="111" t="s">
        <v>1341</v>
      </c>
      <c r="B26" s="113" t="s">
        <v>40</v>
      </c>
      <c r="C26" s="110" t="s">
        <v>1418</v>
      </c>
      <c r="D26" s="104">
        <v>5</v>
      </c>
      <c r="E26" s="109">
        <v>39052</v>
      </c>
      <c r="F26" s="113">
        <v>2</v>
      </c>
      <c r="G26" s="104">
        <v>5</v>
      </c>
      <c r="H26" s="112">
        <v>1</v>
      </c>
      <c r="I26" s="113">
        <v>2</v>
      </c>
      <c r="J26" s="104">
        <v>3</v>
      </c>
      <c r="K26" s="104">
        <v>3</v>
      </c>
      <c r="L26" s="104">
        <v>3</v>
      </c>
      <c r="M26" s="104">
        <v>2</v>
      </c>
      <c r="N26" s="104">
        <v>3</v>
      </c>
      <c r="O26" s="112">
        <v>2</v>
      </c>
      <c r="P26" s="132" t="s">
        <v>885</v>
      </c>
      <c r="Q26" s="104">
        <v>2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08" t="s">
        <v>1419</v>
      </c>
      <c r="X26" s="104">
        <v>3</v>
      </c>
      <c r="Y26" s="104">
        <v>1</v>
      </c>
      <c r="Z26" s="104">
        <v>1</v>
      </c>
      <c r="AA26" s="104">
        <v>1</v>
      </c>
      <c r="AB26" s="112">
        <v>2</v>
      </c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</row>
    <row r="27" spans="1:49" ht="31.5" customHeight="1" thickBot="1" x14ac:dyDescent="0.25">
      <c r="A27" s="111" t="s">
        <v>1342</v>
      </c>
      <c r="B27" s="113" t="s">
        <v>31</v>
      </c>
      <c r="C27" s="110" t="s">
        <v>1420</v>
      </c>
      <c r="D27" s="104">
        <v>8</v>
      </c>
      <c r="E27" s="109">
        <v>39052</v>
      </c>
      <c r="F27" s="113">
        <v>2</v>
      </c>
      <c r="G27" s="104">
        <v>5</v>
      </c>
      <c r="H27" s="112">
        <v>1</v>
      </c>
      <c r="I27" s="113">
        <v>3</v>
      </c>
      <c r="J27" s="104">
        <v>1</v>
      </c>
      <c r="K27" s="104">
        <v>4</v>
      </c>
      <c r="L27" s="104">
        <v>3</v>
      </c>
      <c r="M27" s="104">
        <v>1</v>
      </c>
      <c r="N27" s="104">
        <v>2</v>
      </c>
      <c r="O27" s="112">
        <v>2</v>
      </c>
      <c r="P27" s="132" t="s">
        <v>1049</v>
      </c>
      <c r="Q27" s="104">
        <v>2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08" t="s">
        <v>533</v>
      </c>
      <c r="X27" s="104">
        <v>1</v>
      </c>
      <c r="Y27" s="104">
        <v>1</v>
      </c>
      <c r="Z27" s="104">
        <v>1</v>
      </c>
      <c r="AA27" s="104">
        <v>1</v>
      </c>
      <c r="AB27" s="112">
        <v>2</v>
      </c>
      <c r="AC27" s="103"/>
      <c r="AD27" s="108" t="s">
        <v>871</v>
      </c>
      <c r="AE27" s="104">
        <v>2</v>
      </c>
      <c r="AF27" s="104">
        <v>1</v>
      </c>
      <c r="AG27" s="104">
        <v>1</v>
      </c>
      <c r="AH27" s="104">
        <v>1</v>
      </c>
      <c r="AI27" s="112">
        <v>2</v>
      </c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31.5" customHeight="1" thickBot="1" x14ac:dyDescent="0.25">
      <c r="A28" s="111" t="s">
        <v>1343</v>
      </c>
      <c r="B28" s="113" t="s">
        <v>36</v>
      </c>
      <c r="C28" s="110" t="s">
        <v>1421</v>
      </c>
      <c r="D28" s="104">
        <v>8</v>
      </c>
      <c r="E28" s="109">
        <v>39060</v>
      </c>
      <c r="F28" s="113">
        <v>2</v>
      </c>
      <c r="G28" s="104">
        <v>5</v>
      </c>
      <c r="H28" s="112">
        <v>1</v>
      </c>
      <c r="I28" s="113">
        <v>2</v>
      </c>
      <c r="J28" s="104">
        <v>2</v>
      </c>
      <c r="K28" s="104">
        <v>4</v>
      </c>
      <c r="L28" s="104">
        <v>2</v>
      </c>
      <c r="M28" s="104">
        <v>1</v>
      </c>
      <c r="N28" s="104">
        <v>2</v>
      </c>
      <c r="O28" s="112">
        <v>2</v>
      </c>
      <c r="P28" s="132" t="s">
        <v>1422</v>
      </c>
      <c r="Q28" s="104">
        <v>2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 t="s">
        <v>625</v>
      </c>
      <c r="X28" s="104">
        <v>1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31.5" customHeight="1" thickBot="1" x14ac:dyDescent="0.25">
      <c r="A29" s="111" t="s">
        <v>1344</v>
      </c>
      <c r="B29" s="113" t="s">
        <v>40</v>
      </c>
      <c r="C29" s="110" t="s">
        <v>1423</v>
      </c>
      <c r="D29" s="104">
        <v>9</v>
      </c>
      <c r="E29" s="109">
        <v>39060</v>
      </c>
      <c r="F29" s="113">
        <v>2</v>
      </c>
      <c r="G29" s="104">
        <v>5</v>
      </c>
      <c r="H29" s="112">
        <v>1</v>
      </c>
      <c r="I29" s="113">
        <v>1</v>
      </c>
      <c r="J29" s="104">
        <v>3</v>
      </c>
      <c r="K29" s="104">
        <v>6</v>
      </c>
      <c r="L29" s="104">
        <v>3</v>
      </c>
      <c r="M29" s="104">
        <v>2</v>
      </c>
      <c r="N29" s="104">
        <v>3</v>
      </c>
      <c r="O29" s="112">
        <v>2</v>
      </c>
      <c r="P29" s="132" t="s">
        <v>1424</v>
      </c>
      <c r="Q29" s="104">
        <v>4</v>
      </c>
      <c r="R29" s="104">
        <v>1</v>
      </c>
      <c r="S29" s="104">
        <v>1</v>
      </c>
      <c r="T29" s="104">
        <v>2</v>
      </c>
      <c r="U29" s="112">
        <v>1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31.5" customHeight="1" thickBot="1" x14ac:dyDescent="0.25">
      <c r="A30" s="111" t="s">
        <v>1345</v>
      </c>
      <c r="B30" s="113" t="s">
        <v>31</v>
      </c>
      <c r="C30" s="110" t="s">
        <v>1425</v>
      </c>
      <c r="D30" s="104">
        <v>2</v>
      </c>
      <c r="E30" s="109">
        <v>39433</v>
      </c>
      <c r="F30" s="113">
        <v>1</v>
      </c>
      <c r="G30" s="104">
        <v>2</v>
      </c>
      <c r="H30" s="112">
        <v>1</v>
      </c>
      <c r="I30" s="113">
        <v>1</v>
      </c>
      <c r="J30" s="104">
        <v>1</v>
      </c>
      <c r="K30" s="104">
        <v>2</v>
      </c>
      <c r="L30" s="104">
        <v>1</v>
      </c>
      <c r="M30" s="104">
        <v>2</v>
      </c>
      <c r="N30" s="104">
        <v>1</v>
      </c>
      <c r="O30" s="112">
        <v>1</v>
      </c>
      <c r="P30" s="132" t="s">
        <v>65</v>
      </c>
      <c r="Q30" s="104">
        <v>1</v>
      </c>
      <c r="R30" s="104">
        <v>3</v>
      </c>
      <c r="S30" s="104">
        <v>1</v>
      </c>
      <c r="T30" s="104">
        <v>4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31.5" customHeight="1" thickBot="1" x14ac:dyDescent="0.25">
      <c r="A31" s="111" t="s">
        <v>1346</v>
      </c>
      <c r="B31" s="107" t="s">
        <v>40</v>
      </c>
      <c r="C31" s="110" t="s">
        <v>1426</v>
      </c>
      <c r="D31" s="106">
        <v>5</v>
      </c>
      <c r="E31" s="109">
        <v>39433</v>
      </c>
      <c r="F31" s="107">
        <v>2</v>
      </c>
      <c r="G31" s="106">
        <v>7</v>
      </c>
      <c r="H31" s="105">
        <v>1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32" t="s">
        <v>128</v>
      </c>
      <c r="Q31" s="106">
        <v>1</v>
      </c>
      <c r="R31" s="106">
        <v>3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14</v>
      </c>
      <c r="D36" s="44">
        <f t="shared" ref="D36:D42" si="0">C36/C$42</f>
        <v>0.5</v>
      </c>
      <c r="E36" s="8"/>
      <c r="F36" s="91" t="s">
        <v>143</v>
      </c>
      <c r="G36" s="43">
        <f>COUNTIF(F4:F31,1)</f>
        <v>5</v>
      </c>
      <c r="H36" s="44">
        <f>G36/G38</f>
        <v>0.17857142857142858</v>
      </c>
      <c r="I36"/>
      <c r="J36" s="92" t="s">
        <v>147</v>
      </c>
      <c r="K36" s="45">
        <f>COUNTIF(G4:G31,1)</f>
        <v>1</v>
      </c>
      <c r="L36" s="44">
        <f t="shared" ref="L36:L43" si="1">K36/K$43</f>
        <v>3.5714285714285712E-2</v>
      </c>
      <c r="M36"/>
      <c r="N36" s="91" t="s">
        <v>154</v>
      </c>
      <c r="O36" s="43">
        <f>COUNTIF(H4:H31,1)</f>
        <v>28</v>
      </c>
      <c r="P36" s="44">
        <f>O36/O$40</f>
        <v>1</v>
      </c>
      <c r="Q36"/>
      <c r="R36" s="93">
        <v>1</v>
      </c>
      <c r="S36" s="43">
        <f>COUNTIF(I4:I31,1)</f>
        <v>16</v>
      </c>
      <c r="T36" s="44">
        <f>S36/28</f>
        <v>0.5714285714285714</v>
      </c>
      <c r="U36"/>
      <c r="V36" s="94" t="s">
        <v>160</v>
      </c>
      <c r="W36" s="57">
        <f>COUNTIF(J4:J31,1)</f>
        <v>18</v>
      </c>
      <c r="X36" s="58">
        <f>W36/W$39</f>
        <v>0.6428571428571429</v>
      </c>
      <c r="Y36"/>
      <c r="Z36" s="95" t="s">
        <v>163</v>
      </c>
      <c r="AA36" s="42">
        <f>COUNTIF(K4:K31,1)</f>
        <v>4</v>
      </c>
      <c r="AB36" s="44">
        <f t="shared" ref="AB36:AB46" si="2">AA36/AA$46</f>
        <v>0.14285714285714285</v>
      </c>
      <c r="AC36"/>
      <c r="AD36" s="95" t="s">
        <v>799</v>
      </c>
      <c r="AE36" s="57">
        <f>COUNTIF(L4:L31,1)</f>
        <v>4</v>
      </c>
      <c r="AF36" s="58">
        <f>AE36/AA$46</f>
        <v>0.14285714285714285</v>
      </c>
      <c r="AG36"/>
      <c r="AH36" s="97" t="s">
        <v>143</v>
      </c>
      <c r="AI36" s="42">
        <f>COUNTIF(M4:M31,1)</f>
        <v>8</v>
      </c>
      <c r="AJ36" s="44">
        <f>AI36/AA$46</f>
        <v>0.2857142857142857</v>
      </c>
      <c r="AK36"/>
      <c r="AL36" s="95" t="s">
        <v>175</v>
      </c>
      <c r="AM36" s="42">
        <f>COUNTIF(N4:N31,1)</f>
        <v>4</v>
      </c>
      <c r="AN36" s="44">
        <f>AM36/AA$46</f>
        <v>0.14285714285714285</v>
      </c>
      <c r="AO36"/>
      <c r="AP36" s="95" t="s">
        <v>143</v>
      </c>
      <c r="AQ36" s="42">
        <f>COUNTIF(O4:O31,1)</f>
        <v>18</v>
      </c>
      <c r="AR36" s="44">
        <f>AQ36/AQ$39</f>
        <v>0.6428571428571429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3.5714285714285712E-2</v>
      </c>
      <c r="E37" s="8"/>
      <c r="F37" s="91" t="s">
        <v>144</v>
      </c>
      <c r="G37" s="43">
        <f>COUNTIF(F4:F31,2)</f>
        <v>23</v>
      </c>
      <c r="H37" s="44">
        <f>G37/G38</f>
        <v>0.8214285714285714</v>
      </c>
      <c r="I37"/>
      <c r="J37" s="92" t="s">
        <v>148</v>
      </c>
      <c r="K37" s="45">
        <f>COUNTIF(G4:G31,2)</f>
        <v>1</v>
      </c>
      <c r="L37" s="44">
        <f t="shared" si="1"/>
        <v>3.5714285714285712E-2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8</v>
      </c>
      <c r="T37" s="44">
        <f t="shared" ref="T37:T40" si="3">S37/28</f>
        <v>0.2857142857142857</v>
      </c>
      <c r="U37"/>
      <c r="V37" s="95" t="s">
        <v>161</v>
      </c>
      <c r="W37" s="57">
        <f>COUNTIF(J4:J31,2)</f>
        <v>5</v>
      </c>
      <c r="X37" s="58">
        <f>W37/W$39</f>
        <v>0.17857142857142858</v>
      </c>
      <c r="Y37"/>
      <c r="Z37" s="90" t="s">
        <v>164</v>
      </c>
      <c r="AA37" s="42">
        <f>COUNTIF(K4:K31,2)</f>
        <v>8</v>
      </c>
      <c r="AB37" s="44">
        <f t="shared" si="2"/>
        <v>0.2857142857142857</v>
      </c>
      <c r="AC37"/>
      <c r="AD37" s="94" t="s">
        <v>800</v>
      </c>
      <c r="AE37" s="57">
        <f>COUNTIF(L4:L31,2)</f>
        <v>5</v>
      </c>
      <c r="AF37" s="58">
        <f>AE37/AA$46</f>
        <v>0.17857142857142858</v>
      </c>
      <c r="AG37"/>
      <c r="AH37" s="96" t="s">
        <v>173</v>
      </c>
      <c r="AI37" s="42">
        <f>COUNTIF(M4:M31,2)</f>
        <v>7</v>
      </c>
      <c r="AJ37" s="44">
        <f>AI37/AA$46</f>
        <v>0.25</v>
      </c>
      <c r="AK37"/>
      <c r="AL37" s="90" t="s">
        <v>176</v>
      </c>
      <c r="AM37" s="42">
        <f>COUNTIF(N4:N31,2)</f>
        <v>21</v>
      </c>
      <c r="AN37" s="44">
        <f>AM37/AA$46</f>
        <v>0.75</v>
      </c>
      <c r="AO37"/>
      <c r="AP37" s="90" t="s">
        <v>173</v>
      </c>
      <c r="AQ37" s="42">
        <f>COUNTIF(O4:O31,2)</f>
        <v>10</v>
      </c>
      <c r="AR37" s="44">
        <f>AQ37/AQ$39</f>
        <v>0.35714285714285715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6</v>
      </c>
      <c r="D38" s="44">
        <f t="shared" si="0"/>
        <v>0.21428571428571427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10</v>
      </c>
      <c r="L38" s="44">
        <f t="shared" si="1"/>
        <v>0.35714285714285715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7.1428571428571425E-2</v>
      </c>
      <c r="U38"/>
      <c r="V38" s="94" t="s">
        <v>162</v>
      </c>
      <c r="W38" s="57">
        <f>COUNTIF(J4:J31,3)</f>
        <v>5</v>
      </c>
      <c r="X38" s="58">
        <f>W38/W$39</f>
        <v>0.17857142857142858</v>
      </c>
      <c r="Y38"/>
      <c r="Z38" s="90" t="s">
        <v>165</v>
      </c>
      <c r="AA38" s="42">
        <f>COUNTIF(K4:K31,3)</f>
        <v>9</v>
      </c>
      <c r="AB38" s="44">
        <f t="shared" si="2"/>
        <v>0.32142857142857145</v>
      </c>
      <c r="AC38"/>
      <c r="AD38" s="94" t="s">
        <v>801</v>
      </c>
      <c r="AE38" s="57">
        <f>COUNTIF(L4:L31,3)</f>
        <v>6</v>
      </c>
      <c r="AF38" s="58">
        <f>AE38/AA$46</f>
        <v>0.21428571428571427</v>
      </c>
      <c r="AG38"/>
      <c r="AH38" s="96" t="s">
        <v>174</v>
      </c>
      <c r="AI38" s="42">
        <f>COUNTIF(M4:M31,3)</f>
        <v>13</v>
      </c>
      <c r="AJ38" s="44">
        <f>AI38/AA$46</f>
        <v>0.4642857142857143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0.14285714285714285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0</v>
      </c>
      <c r="P39" s="44">
        <f>O39/O$40</f>
        <v>0</v>
      </c>
      <c r="Q39"/>
      <c r="R39" s="93">
        <v>4</v>
      </c>
      <c r="S39" s="43">
        <f>COUNTIF(I4:I31,4)</f>
        <v>1</v>
      </c>
      <c r="T39" s="44">
        <f t="shared" si="3"/>
        <v>3.5714285714285712E-2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4</v>
      </c>
      <c r="AB39" s="44">
        <f t="shared" si="2"/>
        <v>0.14285714285714285</v>
      </c>
      <c r="AC39"/>
      <c r="AD39" s="94" t="s">
        <v>802</v>
      </c>
      <c r="AE39" s="57">
        <f>COUNTIF(L4:L31,4)</f>
        <v>13</v>
      </c>
      <c r="AF39" s="58">
        <f>AE39/AA$46</f>
        <v>0.4642857142857143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7.1428571428571425E-2</v>
      </c>
      <c r="E40" s="8"/>
      <c r="F40"/>
      <c r="G40"/>
      <c r="H40"/>
      <c r="I40"/>
      <c r="J40" s="92" t="s">
        <v>151</v>
      </c>
      <c r="K40" s="45">
        <f>COUNTIF(G4:G31,5)</f>
        <v>14</v>
      </c>
      <c r="L40" s="44">
        <f t="shared" si="1"/>
        <v>0.5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1</v>
      </c>
      <c r="T40" s="44">
        <f t="shared" si="3"/>
        <v>3.5714285714285712E-2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3.5714285714285712E-2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3.5714285714285712E-2</v>
      </c>
      <c r="E41" s="8"/>
      <c r="F41"/>
      <c r="G41"/>
      <c r="H41"/>
      <c r="I41"/>
      <c r="J41" s="92" t="s">
        <v>149</v>
      </c>
      <c r="K41" s="45">
        <f>COUNTIF(G4:G31,6)</f>
        <v>1</v>
      </c>
      <c r="L41" s="44">
        <f t="shared" si="1"/>
        <v>3.5714285714285712E-2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47</v>
      </c>
      <c r="T41" s="87">
        <f>SUM(T36:T40)</f>
        <v>0.99999999999999989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3.5714285714285712E-2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1</v>
      </c>
      <c r="L42" s="44">
        <f t="shared" si="1"/>
        <v>3.5714285714285712E-2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11</v>
      </c>
      <c r="D51" s="58">
        <f t="shared" ref="D51:D63" si="4">C51/C$63</f>
        <v>0.39285714285714285</v>
      </c>
      <c r="E51" s="37"/>
      <c r="F51" s="75" t="s">
        <v>384</v>
      </c>
      <c r="G51" s="45">
        <f>COUNTIFS(B4:B31,"girona",K4:K31,1)</f>
        <v>3</v>
      </c>
      <c r="H51" s="58">
        <f t="shared" ref="H51:H63" si="5">G51/G$63</f>
        <v>0.10714285714285714</v>
      </c>
      <c r="I51" s="61"/>
      <c r="J51" s="63" t="s">
        <v>397</v>
      </c>
      <c r="K51" s="45">
        <f>COUNTIFS(B4:B31,"girona",J4:J31,1)</f>
        <v>9</v>
      </c>
      <c r="L51" s="58">
        <f t="shared" ref="L51:L69" si="6">K51/K$69</f>
        <v>0.32142857142857145</v>
      </c>
      <c r="M51" s="61"/>
      <c r="N51" s="100" t="s">
        <v>199</v>
      </c>
      <c r="O51" s="59">
        <f>COUNTIFS(G4:G31,3,H4:H31,1)</f>
        <v>10</v>
      </c>
      <c r="P51" s="60">
        <f t="shared" ref="P51:P60" si="7">O51/O$60</f>
        <v>0.38461538461538464</v>
      </c>
      <c r="Q51" s="61"/>
      <c r="R51" s="100" t="s">
        <v>208</v>
      </c>
      <c r="S51" s="59">
        <f>COUNTIFS(H4:H31,1,I4:I31,1)</f>
        <v>16</v>
      </c>
      <c r="T51" s="60">
        <f>S51/S$55</f>
        <v>0.5714285714285714</v>
      </c>
      <c r="U51" s="61"/>
      <c r="V51" s="61"/>
      <c r="W51" s="100" t="s">
        <v>213</v>
      </c>
      <c r="X51" s="59">
        <f>COUNTIFS(I4:I31,1,K4:K31,1)</f>
        <v>3</v>
      </c>
      <c r="Y51" s="60">
        <f t="shared" ref="Y51:Y66" si="8">X51/X$66</f>
        <v>0.10714285714285714</v>
      </c>
      <c r="Z51" s="61"/>
      <c r="AA51" s="100" t="s">
        <v>224</v>
      </c>
      <c r="AB51" s="59">
        <f>COUNTIFS(I4:I31,1,J4:J31,1)</f>
        <v>13</v>
      </c>
      <c r="AC51" s="60">
        <f t="shared" ref="AC51:AC57" si="9">AB51/AB$57</f>
        <v>0.4642857142857143</v>
      </c>
      <c r="AD51" s="61"/>
      <c r="AE51" s="100" t="s">
        <v>231</v>
      </c>
      <c r="AF51" s="59">
        <f>COUNTIFS(J4:J31,1,M4:M31,1)</f>
        <v>3</v>
      </c>
      <c r="AG51" s="60">
        <f>AF51/AF$60</f>
        <v>0.10714285714285714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1</v>
      </c>
      <c r="AO51" s="60">
        <f t="shared" ref="AO51:AO75" si="11">AN51/AN$75</f>
        <v>4.3478260869565216E-2</v>
      </c>
      <c r="AP51" s="61"/>
      <c r="AQ51" s="100" t="s">
        <v>283</v>
      </c>
      <c r="AR51" s="59">
        <f>COUNTIFS(J4:J31,1,L4:L31,1)</f>
        <v>4</v>
      </c>
      <c r="AS51" s="60">
        <f t="shared" ref="AS51:AS56" si="12">AR51/AF$60</f>
        <v>0.14285714285714285</v>
      </c>
      <c r="AT51" s="61"/>
      <c r="AU51" s="100" t="s">
        <v>296</v>
      </c>
      <c r="AV51" s="59">
        <f>COUNTIFS(K4:K31,1,N4:N31,1)</f>
        <v>1</v>
      </c>
      <c r="AW51" s="60">
        <f t="shared" ref="AW51:AW70" si="13">AV51/AN$75</f>
        <v>4.3478260869565216E-2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7.1428571428571425E-2</v>
      </c>
      <c r="BB51" s="61"/>
      <c r="BC51" s="100" t="s">
        <v>325</v>
      </c>
      <c r="BD51" s="59">
        <f>COUNTIFS(J4:J31,1,O4:O31,1)</f>
        <v>16</v>
      </c>
      <c r="BE51" s="60">
        <f>BD51/BD57</f>
        <v>0.5714285714285714</v>
      </c>
      <c r="BF51" s="61"/>
      <c r="BG51" s="63" t="s">
        <v>332</v>
      </c>
      <c r="BH51" s="54">
        <f>COUNTIFS(N4:N31,1,O14:O41,1)</f>
        <v>3</v>
      </c>
      <c r="BI51" s="66">
        <f>BH51/BH$57</f>
        <v>0.17647058823529413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0.10714285714285714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0.39285714285714285</v>
      </c>
      <c r="I52" s="61"/>
      <c r="J52" s="63" t="s">
        <v>398</v>
      </c>
      <c r="K52" s="45">
        <f>COUNTIFS(B4:B31,"girona",J4:J31,2)</f>
        <v>1</v>
      </c>
      <c r="L52" s="58">
        <f t="shared" si="6"/>
        <v>3.5714285714285712E-2</v>
      </c>
      <c r="M52" s="61"/>
      <c r="N52" s="100" t="s">
        <v>200</v>
      </c>
      <c r="O52" s="45">
        <f>COUNTIFS(G4:G31,5,H4:H31,1)</f>
        <v>14</v>
      </c>
      <c r="P52" s="60">
        <f t="shared" si="7"/>
        <v>0.53846153846153844</v>
      </c>
      <c r="Q52" s="61"/>
      <c r="R52" s="100" t="s">
        <v>209</v>
      </c>
      <c r="S52" s="59">
        <f>COUNTIFS(H4:H31,1,I4:I31,"&gt;1")</f>
        <v>12</v>
      </c>
      <c r="T52" s="60">
        <f>S52/S$55</f>
        <v>0.42857142857142855</v>
      </c>
      <c r="U52" s="61"/>
      <c r="V52" s="61"/>
      <c r="W52" s="100" t="s">
        <v>214</v>
      </c>
      <c r="X52" s="45">
        <f>COUNTIFS(I4:I31,"&gt;1",K4:K31,1)</f>
        <v>1</v>
      </c>
      <c r="Y52" s="60">
        <f t="shared" si="8"/>
        <v>3.5714285714285712E-2</v>
      </c>
      <c r="Z52" s="61"/>
      <c r="AA52" s="100" t="s">
        <v>225</v>
      </c>
      <c r="AB52" s="45">
        <f>COUNTIFS(I4:I31,"&gt;1",J4:J31,1)</f>
        <v>5</v>
      </c>
      <c r="AC52" s="60">
        <f t="shared" si="9"/>
        <v>0.17857142857142858</v>
      </c>
      <c r="AD52" s="61"/>
      <c r="AE52" s="100" t="s">
        <v>232</v>
      </c>
      <c r="AF52" s="45">
        <f>COUNTIFS(J4:J31,1,M4:M31,2)</f>
        <v>4</v>
      </c>
      <c r="AG52" s="60">
        <f>AF52/AF$60</f>
        <v>0.14285714285714285</v>
      </c>
      <c r="AH52" s="61"/>
      <c r="AI52" s="100" t="s">
        <v>238</v>
      </c>
      <c r="AJ52" s="45">
        <f>COUNTIFS(K4:K31,1,M4:M31,2)</f>
        <v>1</v>
      </c>
      <c r="AK52" s="60">
        <f t="shared" si="10"/>
        <v>3.5714285714285712E-2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1</v>
      </c>
      <c r="AS52" s="60">
        <f t="shared" si="12"/>
        <v>3.5714285714285712E-2</v>
      </c>
      <c r="AT52" s="61"/>
      <c r="AU52" s="100" t="s">
        <v>297</v>
      </c>
      <c r="AV52" s="45">
        <f>COUNTIFS(K4:K31,1,N4:N31,2)</f>
        <v>3</v>
      </c>
      <c r="AW52" s="60">
        <f t="shared" si="13"/>
        <v>0.13043478260869565</v>
      </c>
      <c r="AX52" s="61"/>
      <c r="AY52" s="100" t="s">
        <v>316</v>
      </c>
      <c r="AZ52" s="45">
        <f>COUNTIFS(L4:L31,1,N4:N31,2)</f>
        <v>2</v>
      </c>
      <c r="BA52" s="60">
        <f t="shared" si="14"/>
        <v>7.1428571428571425E-2</v>
      </c>
      <c r="BB52" s="61"/>
      <c r="BC52" s="100" t="s">
        <v>326</v>
      </c>
      <c r="BD52" s="45">
        <f>COUNTIFS(J4:J31,1,O4:O31,2)</f>
        <v>2</v>
      </c>
      <c r="BE52" s="60">
        <f t="shared" ref="BE52:BE57" si="15">BD52/BD$57</f>
        <v>7.1428571428571425E-2</v>
      </c>
      <c r="BF52" s="61"/>
      <c r="BG52" s="63" t="s">
        <v>333</v>
      </c>
      <c r="BH52" s="65">
        <f>COUNTIFS(N4:N31,1,O14:O41,2)</f>
        <v>0</v>
      </c>
      <c r="BI52" s="66">
        <f t="shared" ref="BI52:BI57" si="16">BH52/BH$57</f>
        <v>0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0</v>
      </c>
      <c r="D53" s="58">
        <f t="shared" si="4"/>
        <v>0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4</v>
      </c>
      <c r="L53" s="58">
        <f t="shared" si="6"/>
        <v>0.14285714285714285</v>
      </c>
      <c r="M53" s="61"/>
      <c r="N53" s="100" t="s">
        <v>201</v>
      </c>
      <c r="O53" s="45">
        <f>COUNTIFS(G4:G31,6,H4:H31,1)</f>
        <v>1</v>
      </c>
      <c r="P53" s="60">
        <f t="shared" si="7"/>
        <v>3.8461538461538464E-2</v>
      </c>
      <c r="Q53" s="61"/>
      <c r="R53" s="100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00" t="s">
        <v>215</v>
      </c>
      <c r="X53" s="45">
        <f>COUNTIFS(I4:I31,1,K4:K31,2)</f>
        <v>4</v>
      </c>
      <c r="Y53" s="60">
        <f t="shared" si="8"/>
        <v>0.14285714285714285</v>
      </c>
      <c r="Z53" s="61"/>
      <c r="AA53" s="100" t="s">
        <v>226</v>
      </c>
      <c r="AB53" s="45">
        <f>COUNTIFS(I4:I31,1,J4:J31,2)</f>
        <v>0</v>
      </c>
      <c r="AC53" s="60">
        <f t="shared" si="9"/>
        <v>0</v>
      </c>
      <c r="AD53" s="61"/>
      <c r="AE53" s="100" t="s">
        <v>233</v>
      </c>
      <c r="AF53" s="45">
        <f>COUNTIFS(J4:J31,2,M4:M31,1)</f>
        <v>5</v>
      </c>
      <c r="AG53" s="60">
        <f>AF53/AF$60</f>
        <v>0.17857142857142858</v>
      </c>
      <c r="AH53" s="61"/>
      <c r="AI53" s="100" t="s">
        <v>239</v>
      </c>
      <c r="AJ53" s="45">
        <f>COUNTIFS(K4:K31,1,M4:M31,3)</f>
        <v>3</v>
      </c>
      <c r="AK53" s="60">
        <f t="shared" si="10"/>
        <v>0.10714285714285714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2</v>
      </c>
      <c r="AS53" s="60">
        <f t="shared" si="12"/>
        <v>7.1428571428571425E-2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2</v>
      </c>
      <c r="BE53" s="60">
        <f t="shared" si="15"/>
        <v>7.1428571428571425E-2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3.5714285714285712E-2</v>
      </c>
      <c r="E54" s="64"/>
      <c r="F54" s="75" t="s">
        <v>387</v>
      </c>
      <c r="G54" s="45">
        <f>COUNTIFS(B4:B31,"salt",K4:K31,"&gt;1")</f>
        <v>1</v>
      </c>
      <c r="H54" s="58">
        <f t="shared" si="5"/>
        <v>3.5714285714285712E-2</v>
      </c>
      <c r="I54" s="61"/>
      <c r="J54" s="63" t="s">
        <v>399</v>
      </c>
      <c r="K54" s="45">
        <f>COUNTIFS(B4:B31,"salt",J4:J31,1)</f>
        <v>1</v>
      </c>
      <c r="L54" s="58">
        <f t="shared" si="6"/>
        <v>3.5714285714285712E-2</v>
      </c>
      <c r="M54" s="61"/>
      <c r="N54" s="100" t="s">
        <v>202</v>
      </c>
      <c r="O54" s="45">
        <f>COUNTIFS(G4:G31,7,H4:H31,1)</f>
        <v>1</v>
      </c>
      <c r="P54" s="60">
        <f t="shared" si="7"/>
        <v>3.8461538461538464E-2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4</v>
      </c>
      <c r="Y54" s="60">
        <f t="shared" si="8"/>
        <v>0.14285714285714285</v>
      </c>
      <c r="Z54" s="61"/>
      <c r="AA54" s="100" t="s">
        <v>227</v>
      </c>
      <c r="AB54" s="45">
        <f>COUNTIFS(I4:I31,"&gt;1",J4:J31,2)</f>
        <v>5</v>
      </c>
      <c r="AC54" s="60">
        <f t="shared" si="9"/>
        <v>0.17857142857142858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4</v>
      </c>
      <c r="AK54" s="60">
        <f t="shared" si="10"/>
        <v>0.14285714285714285</v>
      </c>
      <c r="AL54" s="61"/>
      <c r="AM54" s="100" t="s">
        <v>276</v>
      </c>
      <c r="AN54" s="45">
        <f>COUNTIFS(K4:K31,1,L4:L31,4)</f>
        <v>3</v>
      </c>
      <c r="AO54" s="60">
        <f t="shared" si="11"/>
        <v>0.13043478260869565</v>
      </c>
      <c r="AP54" s="61"/>
      <c r="AQ54" s="100" t="s">
        <v>286</v>
      </c>
      <c r="AR54" s="45">
        <f>COUNTIFS(J4:J31,1,L4:L31,4)</f>
        <v>11</v>
      </c>
      <c r="AS54" s="60">
        <f t="shared" si="12"/>
        <v>0.39285714285714285</v>
      </c>
      <c r="AT54" s="61"/>
      <c r="AU54" s="100" t="s">
        <v>299</v>
      </c>
      <c r="AV54" s="45">
        <f>COUNTIFS(K4:K31,2,N4:N31,1)</f>
        <v>2</v>
      </c>
      <c r="AW54" s="60">
        <f t="shared" si="13"/>
        <v>8.6956521739130432E-2</v>
      </c>
      <c r="AX54" s="61"/>
      <c r="AY54" s="100" t="s">
        <v>317</v>
      </c>
      <c r="AZ54" s="45">
        <f>COUNTIFS(L4:L31,2,N4:N31,1)</f>
        <v>0</v>
      </c>
      <c r="BA54" s="60">
        <f t="shared" si="14"/>
        <v>0</v>
      </c>
      <c r="BB54" s="61"/>
      <c r="BC54" s="100" t="s">
        <v>328</v>
      </c>
      <c r="BD54" s="59">
        <f>COUNTIFS(J4:J31,2,O4:O31,2)</f>
        <v>3</v>
      </c>
      <c r="BE54" s="60">
        <f t="shared" si="15"/>
        <v>0.10714285714285714</v>
      </c>
      <c r="BF54" s="61"/>
      <c r="BG54" s="63" t="s">
        <v>335</v>
      </c>
      <c r="BH54" s="54">
        <f>COUNTIFS(N4:N31,2,O14:O41,1)</f>
        <v>8</v>
      </c>
      <c r="BI54" s="66">
        <f t="shared" si="16"/>
        <v>0.47058823529411764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2</v>
      </c>
      <c r="D55" s="58">
        <f t="shared" si="4"/>
        <v>7.1428571428571425E-2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5</v>
      </c>
      <c r="Y55" s="60">
        <f t="shared" si="8"/>
        <v>0.17857142857142858</v>
      </c>
      <c r="Z55" s="61"/>
      <c r="AA55" s="100" t="s">
        <v>228</v>
      </c>
      <c r="AB55" s="45">
        <f>COUNTIFS(I4:I31,1,J4:J31,3)</f>
        <v>3</v>
      </c>
      <c r="AC55" s="60">
        <f t="shared" si="9"/>
        <v>0.10714285714285714</v>
      </c>
      <c r="AD55" s="61"/>
      <c r="AE55" s="100" t="s">
        <v>237</v>
      </c>
      <c r="AF55" s="45">
        <f>COUNTIFS(J4:J31,1,M4:M31,3)</f>
        <v>11</v>
      </c>
      <c r="AG55" s="60">
        <f t="shared" ref="AG55:AG60" si="17">AF55/AF$60</f>
        <v>0.39285714285714285</v>
      </c>
      <c r="AH55" s="61"/>
      <c r="AI55" s="100" t="s">
        <v>241</v>
      </c>
      <c r="AJ55" s="45">
        <f>COUNTIFS(K4:K31,2,M4:M31,2)</f>
        <v>3</v>
      </c>
      <c r="AK55" s="60">
        <f t="shared" si="10"/>
        <v>0.10714285714285714</v>
      </c>
      <c r="AL55" s="61"/>
      <c r="AM55" s="100" t="s">
        <v>257</v>
      </c>
      <c r="AN55" s="45">
        <f>COUNTIFS(K4:K31,2,L4:L31,1)</f>
        <v>3</v>
      </c>
      <c r="AO55" s="60">
        <f t="shared" si="11"/>
        <v>0.13043478260869565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6</v>
      </c>
      <c r="AW55" s="60">
        <f t="shared" si="13"/>
        <v>0.2608695652173913</v>
      </c>
      <c r="AX55" s="61"/>
      <c r="AY55" s="100" t="s">
        <v>319</v>
      </c>
      <c r="AZ55" s="45">
        <f>COUNTIFS(L4:L31,2,N4:N31,2)</f>
        <v>5</v>
      </c>
      <c r="BA55" s="60">
        <f t="shared" si="14"/>
        <v>0.17857142857142858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6</v>
      </c>
      <c r="BI55" s="66">
        <f t="shared" si="16"/>
        <v>0.35294117647058826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4</v>
      </c>
      <c r="D56" s="58">
        <f t="shared" si="4"/>
        <v>0.14285714285714285</v>
      </c>
      <c r="E56" s="64"/>
      <c r="F56" s="75" t="s">
        <v>389</v>
      </c>
      <c r="G56" s="45">
        <f>COUNTIFS(B4:B31,"figueres",K4:K31,"&gt;1")</f>
        <v>6</v>
      </c>
      <c r="H56" s="58">
        <f t="shared" si="5"/>
        <v>0.21428571428571427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4</v>
      </c>
      <c r="Y56" s="60">
        <f t="shared" si="8"/>
        <v>0.14285714285714285</v>
      </c>
      <c r="Z56" s="61"/>
      <c r="AA56" s="100" t="s">
        <v>229</v>
      </c>
      <c r="AB56" s="45">
        <f>COUNTIFS(I4:I31,"&gt;1",J4:J31,3)</f>
        <v>2</v>
      </c>
      <c r="AC56" s="60">
        <f t="shared" si="9"/>
        <v>7.1428571428571425E-2</v>
      </c>
      <c r="AD56" s="61"/>
      <c r="AE56" s="100" t="s">
        <v>251</v>
      </c>
      <c r="AF56" s="59">
        <f>COUNTIFS(J4:J31,2,M4:M31,3)</f>
        <v>0</v>
      </c>
      <c r="AG56" s="60">
        <f t="shared" si="17"/>
        <v>0</v>
      </c>
      <c r="AH56" s="61"/>
      <c r="AI56" s="100" t="s">
        <v>242</v>
      </c>
      <c r="AJ56" s="45">
        <f>COUNTIFS(K4:K31,2,M4:M31,3)</f>
        <v>1</v>
      </c>
      <c r="AK56" s="60">
        <f t="shared" si="10"/>
        <v>3.5714285714285712E-2</v>
      </c>
      <c r="AL56" s="61"/>
      <c r="AM56" s="100" t="s">
        <v>256</v>
      </c>
      <c r="AN56" s="45">
        <f>COUNTIFS(K4:K31,2,L4:L31,2)</f>
        <v>2</v>
      </c>
      <c r="AO56" s="60">
        <f t="shared" si="11"/>
        <v>8.6956521739130432E-2</v>
      </c>
      <c r="AP56" s="61"/>
      <c r="AQ56" s="100" t="s">
        <v>288</v>
      </c>
      <c r="AR56" s="59">
        <f>COUNTIFS(J4:J31,2,L4:L31,2)</f>
        <v>4</v>
      </c>
      <c r="AS56" s="60">
        <f t="shared" si="12"/>
        <v>0.14285714285714285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5</v>
      </c>
      <c r="BE56" s="60">
        <f t="shared" si="15"/>
        <v>0.17857142857142858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7.1428571428571425E-2</v>
      </c>
      <c r="E57" s="64"/>
      <c r="F57" s="75" t="s">
        <v>390</v>
      </c>
      <c r="G57" s="45">
        <f>COUNTIFS(B4:B31,"olot",K4:K31,1)</f>
        <v>1</v>
      </c>
      <c r="H57" s="58">
        <f t="shared" si="5"/>
        <v>3.5714285714285712E-2</v>
      </c>
      <c r="I57" s="61"/>
      <c r="J57" s="63" t="s">
        <v>401</v>
      </c>
      <c r="K57" s="45">
        <f>COUNTIFS(B4:B31,"figueres",J4:J31,1)</f>
        <v>4</v>
      </c>
      <c r="L57" s="58">
        <f t="shared" si="6"/>
        <v>0.14285714285714285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1</v>
      </c>
      <c r="Y57" s="60">
        <f t="shared" si="8"/>
        <v>3.5714285714285712E-2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00" t="s">
        <v>435</v>
      </c>
      <c r="AF57" s="59">
        <f>COUNTIFS(J4:J31,3,M4:M31,1)</f>
        <v>0</v>
      </c>
      <c r="AG57" s="60">
        <f t="shared" si="17"/>
        <v>0</v>
      </c>
      <c r="AH57" s="61"/>
      <c r="AI57" s="100" t="s">
        <v>243</v>
      </c>
      <c r="AJ57" s="45">
        <f>COUNTIFS(K4:K31,3,M4:M31,1)</f>
        <v>2</v>
      </c>
      <c r="AK57" s="60">
        <f t="shared" si="10"/>
        <v>7.1428571428571425E-2</v>
      </c>
      <c r="AL57" s="61"/>
      <c r="AM57" s="100" t="s">
        <v>258</v>
      </c>
      <c r="AN57" s="45">
        <f>COUNTIFS(K4:K31,2,L4:L31,3)</f>
        <v>2</v>
      </c>
      <c r="AO57" s="60">
        <f t="shared" si="11"/>
        <v>8.6956521739130432E-2</v>
      </c>
      <c r="AP57" s="61"/>
      <c r="AQ57" s="100" t="s">
        <v>289</v>
      </c>
      <c r="AR57" s="59">
        <f>COUNTIFS(J4:J31,2,L4:L31,3)</f>
        <v>1</v>
      </c>
      <c r="AS57" s="60">
        <f>AR57/AR$63</f>
        <v>3.5714285714285712E-2</v>
      </c>
      <c r="AT57" s="61"/>
      <c r="AU57" s="100" t="s">
        <v>302</v>
      </c>
      <c r="AV57" s="45">
        <f>COUNTIFS(K4:K31,3,N4:N31,1)</f>
        <v>1</v>
      </c>
      <c r="AW57" s="60">
        <f t="shared" si="13"/>
        <v>4.3478260869565216E-2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5"/>
        <v>1</v>
      </c>
      <c r="BF57" s="61"/>
      <c r="BG57" s="98"/>
      <c r="BH57" s="65">
        <f>SUM(BH51:BH56)</f>
        <v>17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7.1428571428571425E-2</v>
      </c>
      <c r="E58" s="64"/>
      <c r="F58" s="75" t="s">
        <v>391</v>
      </c>
      <c r="G58" s="45">
        <f>COUNTIFS(B4:B31,"olot",K4:K31,"&gt;1")</f>
        <v>3</v>
      </c>
      <c r="H58" s="58">
        <f t="shared" si="5"/>
        <v>0.10714285714285714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3</v>
      </c>
      <c r="Y58" s="60">
        <f t="shared" si="8"/>
        <v>0.10714285714285714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3</v>
      </c>
      <c r="AG58" s="60">
        <f t="shared" si="17"/>
        <v>0.10714285714285714</v>
      </c>
      <c r="AH58" s="61"/>
      <c r="AI58" s="100" t="s">
        <v>244</v>
      </c>
      <c r="AJ58" s="45">
        <f>COUNTIFS(K4:K31,3,M4:M31,2)</f>
        <v>1</v>
      </c>
      <c r="AK58" s="60">
        <f t="shared" si="10"/>
        <v>3.5714285714285712E-2</v>
      </c>
      <c r="AL58" s="61"/>
      <c r="AM58" s="100" t="s">
        <v>277</v>
      </c>
      <c r="AN58" s="45">
        <f>COUNTIFS(K4:K31,2,L4:L31,4)</f>
        <v>1</v>
      </c>
      <c r="AO58" s="60">
        <f t="shared" si="11"/>
        <v>4.3478260869565216E-2</v>
      </c>
      <c r="AP58" s="61"/>
      <c r="AQ58" s="100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00" t="s">
        <v>304</v>
      </c>
      <c r="AV58" s="45">
        <f>COUNTIFS(K4:K31,3,N4:N31,2)</f>
        <v>7</v>
      </c>
      <c r="AW58" s="60">
        <f t="shared" si="13"/>
        <v>0.30434782608695654</v>
      </c>
      <c r="AX58" s="61"/>
      <c r="AY58" s="100" t="s">
        <v>321</v>
      </c>
      <c r="AZ58" s="45">
        <f>COUNTIFS(L4:L31,3,N4:N31,2)</f>
        <v>3</v>
      </c>
      <c r="BA58" s="60">
        <f t="shared" si="14"/>
        <v>0.10714285714285714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3.5714285714285712E-2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1</v>
      </c>
      <c r="Y59" s="60">
        <f t="shared" si="8"/>
        <v>3.5714285714285712E-2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2</v>
      </c>
      <c r="AG59" s="60">
        <f t="shared" si="17"/>
        <v>7.1428571428571425E-2</v>
      </c>
      <c r="AH59" s="61"/>
      <c r="AI59" s="100" t="s">
        <v>245</v>
      </c>
      <c r="AJ59" s="59">
        <f>COUNTIFS(K4:K31,3,M4:M31,3)</f>
        <v>6</v>
      </c>
      <c r="AK59" s="60">
        <f t="shared" si="10"/>
        <v>0.21428571428571427</v>
      </c>
      <c r="AL59" s="61"/>
      <c r="AM59" s="100" t="s">
        <v>259</v>
      </c>
      <c r="AN59" s="45">
        <f>COUNTIFS(K4:K31,3,L4:L31,1)</f>
        <v>0</v>
      </c>
      <c r="AO59" s="60">
        <f t="shared" si="11"/>
        <v>0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3</v>
      </c>
      <c r="BA59" s="60">
        <f t="shared" si="14"/>
        <v>0.10714285714285714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7.1428571428571425E-2</v>
      </c>
      <c r="I60" s="61"/>
      <c r="J60" s="63" t="s">
        <v>403</v>
      </c>
      <c r="K60" s="45">
        <f>COUNTIFS(B4:B31,"olot",J4:J31,1)</f>
        <v>3</v>
      </c>
      <c r="L60" s="58">
        <f t="shared" si="6"/>
        <v>0.10714285714285714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28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2</v>
      </c>
      <c r="AO60" s="60">
        <f t="shared" si="11"/>
        <v>8.6956521739130432E-2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1</v>
      </c>
      <c r="AW60" s="60">
        <f t="shared" si="13"/>
        <v>4.3478260869565216E-2</v>
      </c>
      <c r="AX60" s="61"/>
      <c r="AY60" s="100" t="s">
        <v>439</v>
      </c>
      <c r="AZ60" s="45">
        <f>COUNTIFS(L4:L31,4,N4:N31,1)</f>
        <v>2</v>
      </c>
      <c r="BA60" s="60">
        <f t="shared" si="14"/>
        <v>7.1428571428571425E-2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1</v>
      </c>
      <c r="L61" s="58">
        <f t="shared" si="6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3.5714285714285712E-2</v>
      </c>
      <c r="AL61" s="61"/>
      <c r="AM61" s="100" t="s">
        <v>261</v>
      </c>
      <c r="AN61" s="59">
        <f>COUNTIFS(K4:K31,3,L4:L31,3)</f>
        <v>1</v>
      </c>
      <c r="AO61" s="60">
        <f t="shared" si="11"/>
        <v>4.3478260869565216E-2</v>
      </c>
      <c r="AP61" s="61"/>
      <c r="AQ61" s="100" t="s">
        <v>293</v>
      </c>
      <c r="AR61" s="45">
        <f>COUNTIFS(J4:J31,3,L4:L31,3)</f>
        <v>3</v>
      </c>
      <c r="AS61" s="60">
        <f t="shared" si="18"/>
        <v>0.10714285714285714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11</v>
      </c>
      <c r="BA61" s="60">
        <f t="shared" si="14"/>
        <v>0.39285714285714285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3.5714285714285712E-2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0</v>
      </c>
      <c r="AK62" s="60">
        <f t="shared" si="10"/>
        <v>0</v>
      </c>
      <c r="AL62" s="61"/>
      <c r="AM62" s="100" t="s">
        <v>278</v>
      </c>
      <c r="AN62" s="59">
        <f>COUNTIFS(K4:K31,3,L4:L31,4)</f>
        <v>6</v>
      </c>
      <c r="AO62" s="60">
        <f t="shared" si="11"/>
        <v>0.2608695652173913</v>
      </c>
      <c r="AP62" s="61"/>
      <c r="AQ62" s="100" t="s">
        <v>294</v>
      </c>
      <c r="AR62" s="45">
        <f>COUNTIFS(J4:J31,3,L4:L31,4)</f>
        <v>2</v>
      </c>
      <c r="AS62" s="60">
        <f t="shared" si="18"/>
        <v>7.1428571428571425E-2</v>
      </c>
      <c r="AT62" s="61"/>
      <c r="AU62" s="100" t="s">
        <v>307</v>
      </c>
      <c r="AV62" s="59">
        <f>COUNTIFS(K4:K31,5,N4:N31,2)</f>
        <v>1</v>
      </c>
      <c r="AW62" s="60">
        <f t="shared" si="13"/>
        <v>4.3478260869565216E-2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3.5714285714285712E-2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3.5714285714285712E-2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1</v>
      </c>
      <c r="Y65" s="60">
        <f t="shared" si="8"/>
        <v>3.5714285714285712E-2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6</v>
      </c>
      <c r="AK66" s="60">
        <f t="shared" si="10"/>
        <v>0.21428571428571427</v>
      </c>
      <c r="AL66" s="61"/>
      <c r="AM66" s="100" t="s">
        <v>279</v>
      </c>
      <c r="AN66" s="45">
        <f>COUNTIFS(K4:K31,5,L4:L31,4)</f>
        <v>1</v>
      </c>
      <c r="AO66" s="60">
        <f t="shared" si="11"/>
        <v>4.3478260869565216E-2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1</v>
      </c>
      <c r="AW66" s="60">
        <f t="shared" si="13"/>
        <v>4.3478260869565216E-2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1</v>
      </c>
      <c r="L67" s="58">
        <f t="shared" si="6"/>
        <v>3.5714285714285712E-2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4.3478260869565216E-2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16</v>
      </c>
      <c r="D83" s="58">
        <f t="shared" ref="D83:D89" si="19">C83/C$89</f>
        <v>0.5714285714285714</v>
      </c>
      <c r="E83" s="64"/>
      <c r="F83" s="55" t="s">
        <v>186</v>
      </c>
      <c r="G83" s="57">
        <f>COUNTIF(R4:R31,1)</f>
        <v>24</v>
      </c>
      <c r="H83" s="58">
        <f>G83/C$89</f>
        <v>0.8571428571428571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</v>
      </c>
      <c r="M83" s="61"/>
      <c r="N83" s="55" t="s">
        <v>357</v>
      </c>
      <c r="O83" s="57">
        <f>COUNTIFS(Q4:Q31,1,U4:U31,1)</f>
        <v>5</v>
      </c>
      <c r="P83" s="58">
        <f t="shared" ref="P83:P95" si="21">O83/O$95</f>
        <v>0.17857142857142858</v>
      </c>
      <c r="Q83" s="61"/>
      <c r="R83" s="55" t="s">
        <v>411</v>
      </c>
      <c r="S83" s="57">
        <f>COUNTIFS(Q4:Q31,1,T4:T31,1)</f>
        <v>5</v>
      </c>
      <c r="T83" s="58">
        <f t="shared" ref="T83:T95" si="22">S83/S$95</f>
        <v>0.17857142857142858</v>
      </c>
      <c r="U83" s="61"/>
      <c r="V83" s="47" t="s">
        <v>181</v>
      </c>
      <c r="W83" s="57">
        <f>COUNTIF(X4:X31,1)</f>
        <v>6</v>
      </c>
      <c r="X83" s="58">
        <f t="shared" ref="X83:X89" si="23">W83/W$89</f>
        <v>0.46153846153846156</v>
      </c>
      <c r="Y83" s="61"/>
      <c r="Z83" s="55" t="s">
        <v>186</v>
      </c>
      <c r="AA83" s="57">
        <f>COUNTIF(Y4:Y31,1)</f>
        <v>10</v>
      </c>
      <c r="AB83" s="58">
        <f>AA83/W$89</f>
        <v>0.76923076923076927</v>
      </c>
      <c r="AC83" s="61"/>
      <c r="AD83" s="61"/>
      <c r="AE83" s="55" t="s">
        <v>339</v>
      </c>
      <c r="AF83" s="57">
        <f>COUNTIFS(X4:X31,1,Y4:Y31,1)</f>
        <v>5</v>
      </c>
      <c r="AG83" s="58">
        <f t="shared" ref="AG83:AG101" si="24">AF83/AF$101</f>
        <v>0.38461538461538464</v>
      </c>
      <c r="AH83" s="61"/>
      <c r="AI83" s="55" t="s">
        <v>357</v>
      </c>
      <c r="AJ83" s="57">
        <f>COUNTIFS(X4:X31,1,AB4:AB31,1)</f>
        <v>2</v>
      </c>
      <c r="AK83" s="58">
        <f t="shared" ref="AK83:AK95" si="25">AJ83/AJ$95</f>
        <v>0.15384615384615385</v>
      </c>
      <c r="AL83" s="61"/>
      <c r="AM83" s="55" t="s">
        <v>411</v>
      </c>
      <c r="AN83" s="57">
        <f>COUNTIFS(X4:X31,1,AA4:AA31,1)</f>
        <v>5</v>
      </c>
      <c r="AO83" s="58">
        <f t="shared" ref="AO83:AO95" si="26">AN83/AN$95</f>
        <v>0.38461538461538464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3</v>
      </c>
      <c r="AX83" s="58">
        <f>AW83/AS$89</f>
        <v>0.75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1</v>
      </c>
      <c r="BP83" s="58">
        <f t="shared" ref="BP83:BP89" si="31">BO83/BO$89</f>
        <v>0.5</v>
      </c>
      <c r="BQ83" s="61"/>
      <c r="BR83" s="47" t="s">
        <v>186</v>
      </c>
      <c r="BS83" s="57">
        <f>COUNTIF(AM4:AM31,1)</f>
        <v>2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1</v>
      </c>
      <c r="BY83" s="58">
        <f t="shared" ref="BY83:BY101" si="32">BX83/BX$101</f>
        <v>0.5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1</v>
      </c>
      <c r="CG83" s="58">
        <f t="shared" ref="CG83:CG95" si="34">CF83/CF$95</f>
        <v>0.5</v>
      </c>
      <c r="CH83" s="61"/>
      <c r="CI83" s="61"/>
      <c r="CJ83" s="55" t="s">
        <v>181</v>
      </c>
      <c r="CK83" s="57">
        <f>COUNTIF(AS4:AS31,1)</f>
        <v>1</v>
      </c>
      <c r="CL83" s="58">
        <f t="shared" ref="CL83:CL89" si="35">CK83/CK$89</f>
        <v>0.5</v>
      </c>
      <c r="CM83" s="61"/>
      <c r="CN83" s="55" t="s">
        <v>186</v>
      </c>
      <c r="CO83" s="57">
        <f>COUNTIF(AT4:AT31,1)</f>
        <v>2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2</v>
      </c>
      <c r="CU83" s="58">
        <f t="shared" ref="CU83:CU101" si="36">CT83/CT$101</f>
        <v>1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1</v>
      </c>
      <c r="DC83" s="58">
        <f t="shared" ref="DC83:DC95" si="38">DB83/DB$95</f>
        <v>0.5</v>
      </c>
    </row>
    <row r="84" spans="1:107" ht="68.099999999999994" customHeight="1" x14ac:dyDescent="0.2">
      <c r="A84" s="103"/>
      <c r="B84" s="46" t="s">
        <v>182</v>
      </c>
      <c r="C84" s="57">
        <f>COUNTIF(Q4:Q31,2)</f>
        <v>5</v>
      </c>
      <c r="D84" s="58">
        <f t="shared" si="19"/>
        <v>0.17857142857142858</v>
      </c>
      <c r="E84" s="64"/>
      <c r="F84" s="46" t="s">
        <v>187</v>
      </c>
      <c r="G84" s="57">
        <f>COUNTIF(R4:R31,2)</f>
        <v>2</v>
      </c>
      <c r="H84" s="58">
        <f>G84/C$89</f>
        <v>7.1428571428571425E-2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11</v>
      </c>
      <c r="P84" s="58">
        <f t="shared" si="21"/>
        <v>0.39285714285714285</v>
      </c>
      <c r="Q84" s="61"/>
      <c r="R84" s="55" t="s">
        <v>412</v>
      </c>
      <c r="S84" s="57">
        <f>COUNTIFS(Q4:Q31,1,T4:T31,"&gt;1")</f>
        <v>11</v>
      </c>
      <c r="T84" s="58">
        <f t="shared" si="22"/>
        <v>0.39285714285714285</v>
      </c>
      <c r="U84" s="61"/>
      <c r="V84" s="46" t="s">
        <v>182</v>
      </c>
      <c r="W84" s="57">
        <f>COUNTIF(X4:X31,2)</f>
        <v>3</v>
      </c>
      <c r="X84" s="58">
        <f t="shared" si="23"/>
        <v>0.23076923076923078</v>
      </c>
      <c r="Y84" s="61"/>
      <c r="Z84" s="46" t="s">
        <v>187</v>
      </c>
      <c r="AA84" s="57">
        <f>COUNTIF(Y4:Y31,2)</f>
        <v>3</v>
      </c>
      <c r="AB84" s="58">
        <f>AA84/W$89</f>
        <v>0.23076923076923078</v>
      </c>
      <c r="AC84" s="61"/>
      <c r="AD84" s="61"/>
      <c r="AE84" s="55" t="s">
        <v>340</v>
      </c>
      <c r="AF84" s="57">
        <f>COUNTIFS(X4:X31,1,Y4:Y31,2)</f>
        <v>1</v>
      </c>
      <c r="AG84" s="58">
        <f t="shared" si="24"/>
        <v>7.6923076923076927E-2</v>
      </c>
      <c r="AH84" s="61"/>
      <c r="AI84" s="55" t="s">
        <v>359</v>
      </c>
      <c r="AJ84" s="57">
        <f>COUNTIFS(X4:X31,1,AB4:AB31,2)</f>
        <v>4</v>
      </c>
      <c r="AK84" s="58">
        <f t="shared" si="25"/>
        <v>0.30769230769230771</v>
      </c>
      <c r="AL84" s="61"/>
      <c r="AM84" s="55" t="s">
        <v>412</v>
      </c>
      <c r="AN84" s="57">
        <f>COUNTIFS(X4:X31,1,AA4:AA31,"&gt;1")</f>
        <v>1</v>
      </c>
      <c r="AO84" s="58">
        <f t="shared" si="26"/>
        <v>7.6923076923076927E-2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0.25</v>
      </c>
      <c r="AU84" s="61"/>
      <c r="AV84" s="46" t="s">
        <v>187</v>
      </c>
      <c r="AW84" s="57">
        <f>COUNTIF(AF4:AF31,2)</f>
        <v>1</v>
      </c>
      <c r="AX84" s="58">
        <f>AW84/AS$89</f>
        <v>0.25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>
        <f t="shared" si="31"/>
        <v>0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1</v>
      </c>
      <c r="CC84" s="58">
        <f t="shared" si="33"/>
        <v>0.5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>
        <f t="shared" si="35"/>
        <v>0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0</v>
      </c>
      <c r="CU84" s="58">
        <f t="shared" si="36"/>
        <v>0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1</v>
      </c>
      <c r="DC84" s="58">
        <f t="shared" si="38"/>
        <v>0.5</v>
      </c>
    </row>
    <row r="85" spans="1:107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7.1428571428571425E-2</v>
      </c>
      <c r="E85" s="64"/>
      <c r="F85" s="46" t="s">
        <v>188</v>
      </c>
      <c r="G85" s="57">
        <f>COUNTIF(R4:R31,3)</f>
        <v>2</v>
      </c>
      <c r="H85" s="58">
        <f>G85/C$89</f>
        <v>7.1428571428571425E-2</v>
      </c>
      <c r="I85" s="61"/>
      <c r="J85" s="55" t="s">
        <v>341</v>
      </c>
      <c r="K85" s="57">
        <f>COUNTIFS(Q4:Q31,1,R4:R31,3)</f>
        <v>2</v>
      </c>
      <c r="L85" s="58">
        <f t="shared" si="20"/>
        <v>7.1428571428571425E-2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4</v>
      </c>
      <c r="T85" s="58">
        <f t="shared" si="22"/>
        <v>0.14285714285714285</v>
      </c>
      <c r="U85" s="61"/>
      <c r="V85" s="46" t="s">
        <v>183</v>
      </c>
      <c r="W85" s="57">
        <f>COUNTIF(X4:X31,3)</f>
        <v>2</v>
      </c>
      <c r="X85" s="58">
        <f t="shared" si="23"/>
        <v>0.15384615384615385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7.6923076923076927E-2</v>
      </c>
      <c r="AL85" s="61"/>
      <c r="AM85" s="50" t="s">
        <v>413</v>
      </c>
      <c r="AN85" s="57">
        <f>COUNTIFS(X4:X31,2,AA4:AA31,1)</f>
        <v>3</v>
      </c>
      <c r="AO85" s="58">
        <f t="shared" si="26"/>
        <v>0.23076923076923078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0.25</v>
      </c>
      <c r="BL85" s="61"/>
      <c r="BM85" s="61"/>
      <c r="BN85" s="46" t="s">
        <v>183</v>
      </c>
      <c r="BO85" s="57">
        <f>COUNTIF(AL4:AL31,3)</f>
        <v>1</v>
      </c>
      <c r="BP85" s="58">
        <f t="shared" si="31"/>
        <v>0.5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0</v>
      </c>
      <c r="CG85" s="58">
        <f t="shared" si="34"/>
        <v>0</v>
      </c>
      <c r="CH85" s="61"/>
      <c r="CI85" s="61"/>
      <c r="CJ85" s="46" t="s">
        <v>183</v>
      </c>
      <c r="CK85" s="57">
        <f>COUNTIF(AS4:AS31,3)</f>
        <v>0</v>
      </c>
      <c r="CL85" s="58">
        <f t="shared" si="35"/>
        <v>0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6"/>
        <v>0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>
        <f t="shared" si="38"/>
        <v>0</v>
      </c>
    </row>
    <row r="86" spans="1:107" ht="68.099999999999994" customHeight="1" x14ac:dyDescent="0.2">
      <c r="A86" s="103"/>
      <c r="B86" s="50" t="s">
        <v>184</v>
      </c>
      <c r="C86" s="57">
        <f>COUNTIF(Q4:Q31,4)</f>
        <v>5</v>
      </c>
      <c r="D86" s="58">
        <f t="shared" si="19"/>
        <v>0.17857142857142858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5</v>
      </c>
      <c r="L86" s="58">
        <f t="shared" si="20"/>
        <v>0.17857142857142858</v>
      </c>
      <c r="M86" s="61"/>
      <c r="N86" s="50" t="s">
        <v>358</v>
      </c>
      <c r="O86" s="57">
        <f>COUNTIFS(Q4:Q31,2,U4:U31,2)</f>
        <v>5</v>
      </c>
      <c r="P86" s="58">
        <f t="shared" si="21"/>
        <v>0.17857142857142858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13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0.15384615384615385</v>
      </c>
      <c r="AH86" s="61"/>
      <c r="AI86" s="50" t="s">
        <v>358</v>
      </c>
      <c r="AJ86" s="57">
        <f>COUNTIFS(X4:X31,2,AB4:AB31,2)</f>
        <v>2</v>
      </c>
      <c r="AK86" s="58">
        <f t="shared" si="25"/>
        <v>0.15384615384615385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3</v>
      </c>
      <c r="AT86" s="58">
        <f t="shared" si="27"/>
        <v>0.75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0.25</v>
      </c>
      <c r="BD86" s="61"/>
      <c r="BE86" s="50" t="s">
        <v>358</v>
      </c>
      <c r="BF86" s="57">
        <f>COUNTIFS(AE4:AE31,2,AI4:AI31,2)</f>
        <v>1</v>
      </c>
      <c r="BG86" s="58">
        <f t="shared" si="29"/>
        <v>0.25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2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0</v>
      </c>
      <c r="BY86" s="58">
        <f t="shared" si="32"/>
        <v>0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1</v>
      </c>
      <c r="CL86" s="58">
        <f t="shared" si="35"/>
        <v>0.5</v>
      </c>
      <c r="CM86" s="61"/>
      <c r="CN86" s="77"/>
      <c r="CO86" s="54">
        <f>SUM(CO83:CO85)</f>
        <v>2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6"/>
        <v>0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8"/>
        <v>0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3.5714285714285712E-2</v>
      </c>
      <c r="Q87" s="61"/>
      <c r="R87" s="50" t="s">
        <v>415</v>
      </c>
      <c r="S87" s="57">
        <f>COUNTIFS(Q4:Q31,3,T4:T31,1)</f>
        <v>1</v>
      </c>
      <c r="T87" s="58">
        <f t="shared" si="22"/>
        <v>3.5714285714285712E-2</v>
      </c>
      <c r="U87" s="61"/>
      <c r="V87" s="46" t="s">
        <v>185</v>
      </c>
      <c r="W87" s="57">
        <f>COUNTIF(X4:X31,5)</f>
        <v>1</v>
      </c>
      <c r="X87" s="58">
        <f t="shared" si="23"/>
        <v>7.6923076923076927E-2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1</v>
      </c>
      <c r="AG87" s="58">
        <f t="shared" si="24"/>
        <v>7.6923076923076927E-2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2</v>
      </c>
      <c r="AO87" s="58">
        <f t="shared" si="26"/>
        <v>0.15384615384615385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1</v>
      </c>
      <c r="CC87" s="58">
        <f t="shared" si="33"/>
        <v>0.5</v>
      </c>
      <c r="CD87" s="61"/>
      <c r="CE87" s="50" t="s">
        <v>415</v>
      </c>
      <c r="CF87" s="57">
        <f>COUNTIFS(AL4:AL31,3,AO4:AO31,1)</f>
        <v>1</v>
      </c>
      <c r="CG87" s="58">
        <f t="shared" si="34"/>
        <v>0.5</v>
      </c>
      <c r="CH87" s="61"/>
      <c r="CI87" s="61"/>
      <c r="CJ87" s="46" t="s">
        <v>185</v>
      </c>
      <c r="CK87" s="57">
        <f>COUNTIF(AS4:AS31,5)</f>
        <v>0</v>
      </c>
      <c r="CL87" s="58">
        <f t="shared" si="35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6"/>
        <v>0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>
        <f t="shared" si="38"/>
        <v>0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3.5714285714285712E-2</v>
      </c>
      <c r="Q88" s="61"/>
      <c r="R88" s="50" t="s">
        <v>416</v>
      </c>
      <c r="S88" s="57">
        <f>COUNTIFS(Q4:Q31,3,T4:T31,"&gt;1")</f>
        <v>1</v>
      </c>
      <c r="T88" s="58">
        <f t="shared" si="22"/>
        <v>3.5714285714285712E-2</v>
      </c>
      <c r="U88" s="61"/>
      <c r="V88" s="46" t="s">
        <v>162</v>
      </c>
      <c r="W88" s="57">
        <f>COUNTIF(X4:X31,6)</f>
        <v>1</v>
      </c>
      <c r="X88" s="58">
        <f t="shared" si="23"/>
        <v>7.6923076923076927E-2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2</v>
      </c>
      <c r="AK88" s="58">
        <f t="shared" si="25"/>
        <v>0.15384615384615385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5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6"/>
        <v>0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8"/>
        <v>0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1</v>
      </c>
      <c r="L89" s="58">
        <f t="shared" si="20"/>
        <v>3.5714285714285712E-2</v>
      </c>
      <c r="M89" s="61"/>
      <c r="N89" s="50" t="s">
        <v>363</v>
      </c>
      <c r="O89" s="57">
        <f>COUNTIFS(Q4:Q31,4,U4:U31,1)</f>
        <v>4</v>
      </c>
      <c r="P89" s="58">
        <f t="shared" si="21"/>
        <v>0.14285714285714285</v>
      </c>
      <c r="Q89" s="61"/>
      <c r="R89" s="50" t="s">
        <v>417</v>
      </c>
      <c r="S89" s="57">
        <f>COUNTIFS(Q4:Q31,4,T4:T31,1)</f>
        <v>3</v>
      </c>
      <c r="T89" s="58">
        <f t="shared" si="22"/>
        <v>0.10714285714285714</v>
      </c>
      <c r="U89" s="61"/>
      <c r="V89" s="77"/>
      <c r="W89" s="54">
        <f>SUM(W83:W88)</f>
        <v>13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2</v>
      </c>
      <c r="AG89" s="58">
        <f t="shared" si="24"/>
        <v>0.15384615384615385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2</v>
      </c>
      <c r="BG89" s="58">
        <f t="shared" si="29"/>
        <v>0.5</v>
      </c>
      <c r="BH89" s="61"/>
      <c r="BI89" s="50" t="s">
        <v>417</v>
      </c>
      <c r="BJ89" s="57">
        <f>COUNTIFS(AE4:AE31,4,AH4:AH31,1)</f>
        <v>2</v>
      </c>
      <c r="BK89" s="58">
        <f t="shared" si="30"/>
        <v>0.5</v>
      </c>
      <c r="BL89" s="61"/>
      <c r="BM89" s="61"/>
      <c r="BN89" s="81"/>
      <c r="BO89" s="54">
        <f>SUM(BO83:BO88)</f>
        <v>2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1</v>
      </c>
      <c r="BY89" s="58">
        <f t="shared" si="32"/>
        <v>0.5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2</v>
      </c>
      <c r="CL89" s="76">
        <f t="shared" si="35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6"/>
        <v>0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>
        <f t="shared" si="38"/>
        <v>0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1</v>
      </c>
      <c r="L90" s="58">
        <f t="shared" si="20"/>
        <v>3.5714285714285712E-2</v>
      </c>
      <c r="M90" s="61"/>
      <c r="N90" s="50" t="s">
        <v>364</v>
      </c>
      <c r="O90" s="57">
        <f>COUNTIFS(Q4:Q31,4,U4:U31,2)</f>
        <v>1</v>
      </c>
      <c r="P90" s="58">
        <f t="shared" si="21"/>
        <v>3.5714285714285712E-2</v>
      </c>
      <c r="Q90" s="61"/>
      <c r="R90" s="50" t="s">
        <v>418</v>
      </c>
      <c r="S90" s="57">
        <f>COUNTIFS(Q4:Q31,4,T4:T31,"&gt;1")</f>
        <v>2</v>
      </c>
      <c r="T90" s="58">
        <f t="shared" si="22"/>
        <v>7.1428571428571425E-2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1</v>
      </c>
      <c r="BG90" s="58">
        <f t="shared" si="29"/>
        <v>0.25</v>
      </c>
      <c r="BH90" s="61"/>
      <c r="BI90" s="50" t="s">
        <v>418</v>
      </c>
      <c r="BJ90" s="57">
        <f>COUNTIFS(AE4:AE31,4,AH4:AH31,"&gt;1")</f>
        <v>1</v>
      </c>
      <c r="BK90" s="58">
        <f t="shared" si="30"/>
        <v>0.25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6"/>
        <v>0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8"/>
        <v>0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7.6923076923076927E-2</v>
      </c>
      <c r="AL91" s="61"/>
      <c r="AM91" s="50" t="s">
        <v>419</v>
      </c>
      <c r="AN91" s="57">
        <f>COUNTIFS(X4:X31,5,AA4:AA31,1)</f>
        <v>1</v>
      </c>
      <c r="AO91" s="58">
        <f t="shared" si="26"/>
        <v>7.6923076923076927E-2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6"/>
        <v>0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>
        <f t="shared" si="38"/>
        <v>0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13</v>
      </c>
      <c r="H92" s="58">
        <f>G92/C$89</f>
        <v>0.4642857142857143</v>
      </c>
      <c r="I92" s="61"/>
      <c r="J92" s="50" t="s">
        <v>345</v>
      </c>
      <c r="K92" s="57">
        <f>COUNTIFS(Q4:Q31,4,R4:R31,1)</f>
        <v>4</v>
      </c>
      <c r="L92" s="58">
        <f t="shared" si="20"/>
        <v>0.14285714285714285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2</v>
      </c>
      <c r="BC92" s="58">
        <f t="shared" si="28"/>
        <v>0.5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2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6"/>
        <v>0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8"/>
        <v>0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10</v>
      </c>
      <c r="H93" s="58">
        <f>G93/C$89</f>
        <v>0.35714285714285715</v>
      </c>
      <c r="I93" s="61"/>
      <c r="J93" s="50" t="s">
        <v>347</v>
      </c>
      <c r="K93" s="57">
        <f>COUNTIFS(Q4:Q31,4,R4:R31,2)</f>
        <v>1</v>
      </c>
      <c r="L93" s="58">
        <f t="shared" si="20"/>
        <v>3.5714285714285712E-2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7</v>
      </c>
      <c r="X93" s="58">
        <f>W93/W$89</f>
        <v>0.53846153846153844</v>
      </c>
      <c r="Y93" s="61"/>
      <c r="Z93" s="47" t="s">
        <v>191</v>
      </c>
      <c r="AA93" s="57">
        <f>COUNTIF(AA4:AA31,1)</f>
        <v>11</v>
      </c>
      <c r="AB93" s="58">
        <f>AA93/W$89</f>
        <v>0.84615384615384615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3</v>
      </c>
      <c r="AT93" s="58">
        <f>AS93/AS$89</f>
        <v>0.75</v>
      </c>
      <c r="AU93" s="61"/>
      <c r="AV93" s="47" t="s">
        <v>191</v>
      </c>
      <c r="AW93" s="57">
        <f>COUNTIF(AH4:AH31,1)</f>
        <v>3</v>
      </c>
      <c r="AX93" s="58">
        <f>AW93/AS$89</f>
        <v>0.75</v>
      </c>
      <c r="AY93" s="61"/>
      <c r="AZ93" s="61"/>
      <c r="BA93" s="50" t="s">
        <v>347</v>
      </c>
      <c r="BB93" s="57">
        <f>COUNTIFS(AE4:AE31,4,AF4:AF31,2)</f>
        <v>1</v>
      </c>
      <c r="BC93" s="58">
        <f t="shared" si="28"/>
        <v>0.25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2</v>
      </c>
      <c r="BP93" s="58">
        <f>BO93/BO$89</f>
        <v>1</v>
      </c>
      <c r="BQ93" s="64"/>
      <c r="BR93" s="55" t="s">
        <v>191</v>
      </c>
      <c r="BS93" s="57">
        <f>COUNTIF(AO4:AO31,1)</f>
        <v>2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2</v>
      </c>
      <c r="CL93" s="58">
        <f>CK93/CK$89</f>
        <v>1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6"/>
        <v>0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>
        <f t="shared" si="38"/>
        <v>0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2</v>
      </c>
      <c r="H94" s="58">
        <f>G94/C$89</f>
        <v>7.1428571428571425E-2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0.46153846153846156</v>
      </c>
      <c r="Y94" s="61"/>
      <c r="Z94" s="46" t="s">
        <v>192</v>
      </c>
      <c r="AA94" s="57">
        <f>COUNTIF(AA4:AA31,2)</f>
        <v>2</v>
      </c>
      <c r="AB94" s="58">
        <f>AA94/W$89</f>
        <v>0.15384615384615385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1</v>
      </c>
      <c r="AK94" s="58">
        <f t="shared" si="25"/>
        <v>7.6923076923076927E-2</v>
      </c>
      <c r="AL94" s="61"/>
      <c r="AM94" s="50" t="s">
        <v>422</v>
      </c>
      <c r="AN94" s="57">
        <f>COUNTIFS(X4:X31,6,AA4:AA31,"&gt;1")</f>
        <v>1</v>
      </c>
      <c r="AO94" s="58">
        <f t="shared" si="26"/>
        <v>7.6923076923076927E-2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0.25</v>
      </c>
      <c r="AU94" s="61"/>
      <c r="AV94" s="46" t="s">
        <v>192</v>
      </c>
      <c r="AW94" s="57">
        <f>COUNTIF(AH4:AH31,2)</f>
        <v>1</v>
      </c>
      <c r="AX94" s="58">
        <f>AW94/AS$89</f>
        <v>0.25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>
        <f>BO94/BO$89</f>
        <v>0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>
        <f>CK94/CK$89</f>
        <v>0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6"/>
        <v>0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8"/>
        <v>0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3</v>
      </c>
      <c r="H95" s="58">
        <f>G95/C$89</f>
        <v>0.10714285714285714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13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13</v>
      </c>
      <c r="AK95" s="58">
        <f t="shared" si="25"/>
        <v>1</v>
      </c>
      <c r="AL95" s="61"/>
      <c r="AM95" s="37"/>
      <c r="AN95" s="45">
        <f>SUM(AN83:AN94)</f>
        <v>13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  <c r="BN95" s="77"/>
      <c r="BO95" s="54">
        <f>SUM(BO93:BO94)</f>
        <v>2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2</v>
      </c>
      <c r="CC95" s="58">
        <f t="shared" si="33"/>
        <v>1</v>
      </c>
      <c r="CD95" s="61"/>
      <c r="CE95" s="37"/>
      <c r="CF95" s="45">
        <f>SUM(CF83:CF94)</f>
        <v>2</v>
      </c>
      <c r="CG95" s="58">
        <f t="shared" si="34"/>
        <v>1</v>
      </c>
      <c r="CH95" s="61"/>
      <c r="CI95" s="61"/>
      <c r="CJ95" s="77"/>
      <c r="CK95" s="54">
        <f>SUM(CK93:CK94)</f>
        <v>2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6"/>
        <v>0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2</v>
      </c>
      <c r="DC95" s="58">
        <f t="shared" si="38"/>
        <v>1</v>
      </c>
    </row>
    <row r="96" spans="1:107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1</v>
      </c>
      <c r="AG96" s="58">
        <f t="shared" si="24"/>
        <v>7.6923076923076927E-2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2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6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13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2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6"/>
        <v>0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1</v>
      </c>
      <c r="AG98" s="58">
        <f t="shared" si="24"/>
        <v>7.6923076923076927E-2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6"/>
        <v>0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4</v>
      </c>
      <c r="X99" s="58">
        <f>W99/W$89</f>
        <v>0.30769230769230771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2</v>
      </c>
      <c r="AT99" s="58">
        <f>AS99/AS$89</f>
        <v>0.5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0.5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1</v>
      </c>
      <c r="CL99" s="58">
        <f>CK99/CK$89</f>
        <v>0.5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6"/>
        <v>0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0.69230769230769229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0.5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1</v>
      </c>
      <c r="BP100" s="58">
        <f>BO100/BO$89</f>
        <v>0.5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1</v>
      </c>
      <c r="CL100" s="58">
        <f>CK100/CK$89</f>
        <v>0.5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>
        <f t="shared" si="36"/>
        <v>0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13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13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2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2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2</v>
      </c>
      <c r="CL101" s="76">
        <f>CK101/CK$89</f>
        <v>1</v>
      </c>
      <c r="CM101" s="61"/>
      <c r="CN101"/>
      <c r="CO101"/>
      <c r="CP101"/>
      <c r="CQ101" s="61"/>
      <c r="CR101" s="61"/>
      <c r="CS101" s="37"/>
      <c r="CT101" s="45">
        <f>SUM(CT83:CT100)</f>
        <v>2</v>
      </c>
      <c r="CU101" s="58">
        <f t="shared" si="36"/>
        <v>1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10</v>
      </c>
      <c r="D102" s="58">
        <f>C102/C$89</f>
        <v>0.35714285714285715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18</v>
      </c>
      <c r="D103" s="58">
        <f>C103/C$89</f>
        <v>0.6428571428571429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8">
    <mergeCell ref="AR2:AW2"/>
    <mergeCell ref="W2:AB2"/>
    <mergeCell ref="A1:U1"/>
    <mergeCell ref="A2:E2"/>
    <mergeCell ref="F2:H2"/>
    <mergeCell ref="I2:O2"/>
    <mergeCell ref="P2:U2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0:H80"/>
    <mergeCell ref="J80:T80"/>
    <mergeCell ref="V80:AB80"/>
    <mergeCell ref="AE80:AO80"/>
    <mergeCell ref="AR80:AX80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A82:BC82"/>
    <mergeCell ref="BE82:BG82"/>
    <mergeCell ref="BI82:BK82"/>
    <mergeCell ref="BA80:BK80"/>
    <mergeCell ref="AE50:AG50"/>
    <mergeCell ref="AI50:AK50"/>
    <mergeCell ref="AM50:AO50"/>
    <mergeCell ref="AQ50:AS50"/>
    <mergeCell ref="AU50:AW50"/>
    <mergeCell ref="AY50:BA50"/>
    <mergeCell ref="V82:X82"/>
    <mergeCell ref="BN80:BT80"/>
    <mergeCell ref="BW80:CG80"/>
    <mergeCell ref="CJ80:CP80"/>
    <mergeCell ref="CS80:DC80"/>
    <mergeCell ref="CW82:CY82"/>
    <mergeCell ref="BW82:BY82"/>
    <mergeCell ref="CJ82:CL82"/>
    <mergeCell ref="BN82:BP82"/>
    <mergeCell ref="BR82:BT82"/>
    <mergeCell ref="CN82:CP82"/>
    <mergeCell ref="CS82:CU82"/>
    <mergeCell ref="BN98:BP98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A107:AW108"/>
    <mergeCell ref="B48:BI48"/>
    <mergeCell ref="B95:D95"/>
    <mergeCell ref="V98:X98"/>
    <mergeCell ref="AR98:AT98"/>
    <mergeCell ref="Z82:AB82"/>
    <mergeCell ref="AE82:AG82"/>
    <mergeCell ref="AI82:AK82"/>
    <mergeCell ref="AM82:AO82"/>
    <mergeCell ref="AR82:AT82"/>
    <mergeCell ref="F82:H82"/>
    <mergeCell ref="J82:L82"/>
    <mergeCell ref="N82:P82"/>
    <mergeCell ref="R82:T82"/>
    <mergeCell ref="B82:D82"/>
    <mergeCell ref="AV82:AX8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C184"/>
  <sheetViews>
    <sheetView topLeftCell="AR1" zoomScale="10" zoomScaleNormal="10" workbookViewId="0">
      <pane ySplit="3" topLeftCell="A55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791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1347</v>
      </c>
      <c r="B4" s="117" t="s">
        <v>40</v>
      </c>
      <c r="C4" s="118" t="s">
        <v>1429</v>
      </c>
      <c r="D4" s="116">
        <v>17</v>
      </c>
      <c r="E4" s="114">
        <v>39084</v>
      </c>
      <c r="F4" s="117">
        <v>2</v>
      </c>
      <c r="G4" s="116">
        <v>5</v>
      </c>
      <c r="H4" s="115">
        <v>1</v>
      </c>
      <c r="I4" s="117">
        <v>1</v>
      </c>
      <c r="J4" s="116">
        <v>3</v>
      </c>
      <c r="K4" s="116">
        <v>2</v>
      </c>
      <c r="L4" s="116">
        <v>4</v>
      </c>
      <c r="M4" s="116">
        <v>3</v>
      </c>
      <c r="N4" s="116">
        <v>2</v>
      </c>
      <c r="O4" s="115">
        <v>2</v>
      </c>
      <c r="P4" s="132" t="s">
        <v>1430</v>
      </c>
      <c r="Q4" s="116">
        <v>4</v>
      </c>
      <c r="R4" s="116">
        <v>1</v>
      </c>
      <c r="S4" s="116">
        <v>1</v>
      </c>
      <c r="T4" s="116">
        <v>2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1348</v>
      </c>
      <c r="B5" s="113" t="s">
        <v>40</v>
      </c>
      <c r="C5" s="110" t="s">
        <v>1431</v>
      </c>
      <c r="D5" s="104">
        <v>17</v>
      </c>
      <c r="E5" s="114">
        <v>39084</v>
      </c>
      <c r="F5" s="113">
        <v>2</v>
      </c>
      <c r="G5" s="104">
        <v>5</v>
      </c>
      <c r="H5" s="112">
        <v>1</v>
      </c>
      <c r="I5" s="113">
        <v>1</v>
      </c>
      <c r="J5" s="104">
        <v>3</v>
      </c>
      <c r="K5" s="104">
        <v>8</v>
      </c>
      <c r="L5" s="104">
        <v>4</v>
      </c>
      <c r="M5" s="104">
        <v>3</v>
      </c>
      <c r="N5" s="104">
        <v>2</v>
      </c>
      <c r="O5" s="112">
        <v>2</v>
      </c>
      <c r="P5" s="132" t="s">
        <v>1432</v>
      </c>
      <c r="Q5" s="104">
        <v>4</v>
      </c>
      <c r="R5" s="104">
        <v>1</v>
      </c>
      <c r="S5" s="104">
        <v>1</v>
      </c>
      <c r="T5" s="104">
        <v>1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1349</v>
      </c>
      <c r="B6" s="113" t="s">
        <v>31</v>
      </c>
      <c r="C6" s="110" t="s">
        <v>1433</v>
      </c>
      <c r="D6" s="104">
        <v>5</v>
      </c>
      <c r="E6" s="109">
        <v>39091</v>
      </c>
      <c r="F6" s="113">
        <v>1</v>
      </c>
      <c r="G6" s="104">
        <v>3</v>
      </c>
      <c r="H6" s="112">
        <v>1</v>
      </c>
      <c r="I6" s="113">
        <v>1</v>
      </c>
      <c r="J6" s="104">
        <v>1</v>
      </c>
      <c r="K6" s="104">
        <v>1</v>
      </c>
      <c r="L6" s="104">
        <v>4</v>
      </c>
      <c r="M6" s="104">
        <v>3</v>
      </c>
      <c r="N6" s="104">
        <v>2</v>
      </c>
      <c r="O6" s="112">
        <v>1</v>
      </c>
      <c r="P6" s="132" t="s">
        <v>65</v>
      </c>
      <c r="Q6" s="104">
        <v>1</v>
      </c>
      <c r="R6" s="104">
        <v>1</v>
      </c>
      <c r="S6" s="104">
        <v>1</v>
      </c>
      <c r="T6" s="104">
        <v>2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1350</v>
      </c>
      <c r="B7" s="113" t="s">
        <v>36</v>
      </c>
      <c r="C7" s="110" t="s">
        <v>1434</v>
      </c>
      <c r="D7" s="104">
        <v>5</v>
      </c>
      <c r="E7" s="109">
        <v>39091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10</v>
      </c>
      <c r="L7" s="104">
        <v>4</v>
      </c>
      <c r="M7" s="104">
        <v>3</v>
      </c>
      <c r="N7" s="104">
        <v>2</v>
      </c>
      <c r="O7" s="112">
        <v>2</v>
      </c>
      <c r="P7" s="132" t="s">
        <v>625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1351</v>
      </c>
      <c r="B8" s="113" t="s">
        <v>50</v>
      </c>
      <c r="C8" s="110" t="s">
        <v>1435</v>
      </c>
      <c r="D8" s="104">
        <v>9</v>
      </c>
      <c r="E8" s="109">
        <v>39099</v>
      </c>
      <c r="F8" s="113">
        <v>2</v>
      </c>
      <c r="G8" s="104">
        <v>7</v>
      </c>
      <c r="H8" s="112">
        <v>1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2</v>
      </c>
      <c r="O8" s="112">
        <v>1</v>
      </c>
      <c r="P8" s="132" t="s">
        <v>957</v>
      </c>
      <c r="Q8" s="104">
        <v>1</v>
      </c>
      <c r="R8" s="104">
        <v>1</v>
      </c>
      <c r="S8" s="104">
        <v>1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1352</v>
      </c>
      <c r="B9" s="113" t="s">
        <v>91</v>
      </c>
      <c r="C9" s="110" t="s">
        <v>1436</v>
      </c>
      <c r="D9" s="104">
        <v>9</v>
      </c>
      <c r="E9" s="109">
        <v>39099</v>
      </c>
      <c r="F9" s="113">
        <v>2</v>
      </c>
      <c r="G9" s="104">
        <v>7</v>
      </c>
      <c r="H9" s="112">
        <v>1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1</v>
      </c>
      <c r="P9" s="132" t="s">
        <v>1437</v>
      </c>
      <c r="Q9" s="104">
        <v>4</v>
      </c>
      <c r="R9" s="104">
        <v>1</v>
      </c>
      <c r="S9" s="104">
        <v>1</v>
      </c>
      <c r="T9" s="104">
        <v>1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1353</v>
      </c>
      <c r="B10" s="113" t="s">
        <v>36</v>
      </c>
      <c r="C10" s="110" t="s">
        <v>1438</v>
      </c>
      <c r="D10" s="104">
        <v>5</v>
      </c>
      <c r="E10" s="109">
        <v>39107</v>
      </c>
      <c r="F10" s="113">
        <v>2</v>
      </c>
      <c r="G10" s="104">
        <v>3</v>
      </c>
      <c r="H10" s="112">
        <v>1</v>
      </c>
      <c r="I10" s="113">
        <v>1</v>
      </c>
      <c r="J10" s="104">
        <v>1</v>
      </c>
      <c r="K10" s="104">
        <v>3</v>
      </c>
      <c r="L10" s="104">
        <v>1</v>
      </c>
      <c r="M10" s="104">
        <v>2</v>
      </c>
      <c r="N10" s="104">
        <v>1</v>
      </c>
      <c r="O10" s="112">
        <v>1</v>
      </c>
      <c r="P10" s="132" t="s">
        <v>136</v>
      </c>
      <c r="Q10" s="104">
        <v>1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1354</v>
      </c>
      <c r="B11" s="113" t="s">
        <v>31</v>
      </c>
      <c r="C11" s="110" t="s">
        <v>1439</v>
      </c>
      <c r="D11" s="104">
        <v>5</v>
      </c>
      <c r="E11" s="109">
        <v>39107</v>
      </c>
      <c r="F11" s="113">
        <v>2</v>
      </c>
      <c r="G11" s="104">
        <v>5</v>
      </c>
      <c r="H11" s="112">
        <v>1</v>
      </c>
      <c r="I11" s="113">
        <v>1</v>
      </c>
      <c r="J11" s="104">
        <v>3</v>
      </c>
      <c r="K11" s="104">
        <v>7</v>
      </c>
      <c r="L11" s="104">
        <v>3</v>
      </c>
      <c r="M11" s="104">
        <v>2</v>
      </c>
      <c r="N11" s="104">
        <v>2</v>
      </c>
      <c r="O11" s="112">
        <v>2</v>
      </c>
      <c r="P11" s="132" t="s">
        <v>1440</v>
      </c>
      <c r="Q11" s="104">
        <v>2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1355</v>
      </c>
      <c r="B12" s="113" t="s">
        <v>40</v>
      </c>
      <c r="C12" s="110" t="s">
        <v>1441</v>
      </c>
      <c r="D12" s="104">
        <v>6</v>
      </c>
      <c r="E12" s="109">
        <v>39115</v>
      </c>
      <c r="F12" s="113">
        <v>2</v>
      </c>
      <c r="G12" s="104">
        <v>5</v>
      </c>
      <c r="H12" s="112">
        <v>1</v>
      </c>
      <c r="I12" s="113">
        <v>1</v>
      </c>
      <c r="J12" s="104">
        <v>1</v>
      </c>
      <c r="K12" s="104">
        <v>2</v>
      </c>
      <c r="L12" s="104">
        <v>4</v>
      </c>
      <c r="M12" s="104">
        <v>3</v>
      </c>
      <c r="N12" s="104">
        <v>1</v>
      </c>
      <c r="O12" s="112">
        <v>1</v>
      </c>
      <c r="P12" s="132" t="s">
        <v>950</v>
      </c>
      <c r="Q12" s="104">
        <v>1</v>
      </c>
      <c r="R12" s="104">
        <v>1</v>
      </c>
      <c r="S12" s="104">
        <v>1</v>
      </c>
      <c r="T12" s="104">
        <v>2</v>
      </c>
      <c r="U12" s="112">
        <v>1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1356</v>
      </c>
      <c r="B13" s="113" t="s">
        <v>91</v>
      </c>
      <c r="C13" s="110" t="s">
        <v>1442</v>
      </c>
      <c r="D13" s="104">
        <v>10</v>
      </c>
      <c r="E13" s="109">
        <v>39115</v>
      </c>
      <c r="F13" s="113">
        <v>2</v>
      </c>
      <c r="G13" s="104">
        <v>5</v>
      </c>
      <c r="H13" s="112">
        <v>1</v>
      </c>
      <c r="I13" s="113">
        <v>1</v>
      </c>
      <c r="J13" s="104">
        <v>1</v>
      </c>
      <c r="K13" s="104">
        <v>5</v>
      </c>
      <c r="L13" s="104">
        <v>1</v>
      </c>
      <c r="M13" s="104">
        <v>2</v>
      </c>
      <c r="N13" s="104">
        <v>1</v>
      </c>
      <c r="O13" s="112">
        <v>1</v>
      </c>
      <c r="P13" s="132" t="s">
        <v>1443</v>
      </c>
      <c r="Q13" s="104">
        <v>1</v>
      </c>
      <c r="R13" s="104">
        <v>1</v>
      </c>
      <c r="S13" s="104">
        <v>1</v>
      </c>
      <c r="T13" s="104">
        <v>4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1357</v>
      </c>
      <c r="B14" s="113" t="s">
        <v>27</v>
      </c>
      <c r="C14" s="110" t="s">
        <v>1444</v>
      </c>
      <c r="D14" s="104">
        <v>8</v>
      </c>
      <c r="E14" s="109">
        <v>39123</v>
      </c>
      <c r="F14" s="113">
        <v>1</v>
      </c>
      <c r="G14" s="104">
        <v>5</v>
      </c>
      <c r="H14" s="112">
        <v>1</v>
      </c>
      <c r="I14" s="113">
        <v>2</v>
      </c>
      <c r="J14" s="104">
        <v>3</v>
      </c>
      <c r="K14" s="104">
        <v>5</v>
      </c>
      <c r="L14" s="104">
        <v>4</v>
      </c>
      <c r="M14" s="104">
        <v>3</v>
      </c>
      <c r="N14" s="104">
        <v>2</v>
      </c>
      <c r="O14" s="112">
        <v>2</v>
      </c>
      <c r="P14" s="132" t="s">
        <v>1445</v>
      </c>
      <c r="Q14" s="104">
        <v>5</v>
      </c>
      <c r="R14" s="104">
        <v>1</v>
      </c>
      <c r="S14" s="104">
        <v>1</v>
      </c>
      <c r="T14" s="104">
        <v>3</v>
      </c>
      <c r="U14" s="112">
        <v>2</v>
      </c>
      <c r="V14" s="104"/>
      <c r="W14" s="113" t="s">
        <v>137</v>
      </c>
      <c r="X14" s="104">
        <v>1</v>
      </c>
      <c r="Y14" s="104">
        <v>1</v>
      </c>
      <c r="Z14" s="104">
        <v>1</v>
      </c>
      <c r="AA14" s="104">
        <v>1</v>
      </c>
      <c r="AB14" s="112">
        <v>2</v>
      </c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1358</v>
      </c>
      <c r="B15" s="113" t="s">
        <v>40</v>
      </c>
      <c r="C15" s="110" t="s">
        <v>1446</v>
      </c>
      <c r="D15" s="104">
        <v>15</v>
      </c>
      <c r="E15" s="109">
        <v>39123</v>
      </c>
      <c r="F15" s="113">
        <v>2</v>
      </c>
      <c r="G15" s="104">
        <v>5</v>
      </c>
      <c r="H15" s="112">
        <v>1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1</v>
      </c>
      <c r="O15" s="112">
        <v>1</v>
      </c>
      <c r="P15" s="132" t="s">
        <v>1447</v>
      </c>
      <c r="Q15" s="104">
        <v>1</v>
      </c>
      <c r="R15" s="104">
        <v>1</v>
      </c>
      <c r="S15" s="104">
        <v>1</v>
      </c>
      <c r="T15" s="104">
        <v>2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1360</v>
      </c>
      <c r="B16" s="113" t="s">
        <v>40</v>
      </c>
      <c r="C16" s="110" t="s">
        <v>1448</v>
      </c>
      <c r="D16" s="104">
        <v>7</v>
      </c>
      <c r="E16" s="109">
        <v>39131</v>
      </c>
      <c r="F16" s="113">
        <v>2</v>
      </c>
      <c r="G16" s="104">
        <v>5</v>
      </c>
      <c r="H16" s="112">
        <v>1</v>
      </c>
      <c r="I16" s="113">
        <v>1</v>
      </c>
      <c r="J16" s="104">
        <v>3</v>
      </c>
      <c r="K16" s="104">
        <v>5</v>
      </c>
      <c r="L16" s="104">
        <v>4</v>
      </c>
      <c r="M16" s="104">
        <v>3</v>
      </c>
      <c r="N16" s="104">
        <v>2</v>
      </c>
      <c r="O16" s="112">
        <v>2</v>
      </c>
      <c r="P16" s="132" t="s">
        <v>1449</v>
      </c>
      <c r="Q16" s="104">
        <v>3</v>
      </c>
      <c r="R16" s="104">
        <v>1</v>
      </c>
      <c r="S16" s="104">
        <v>1</v>
      </c>
      <c r="T16" s="104">
        <v>2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1361</v>
      </c>
      <c r="B17" s="113" t="s">
        <v>31</v>
      </c>
      <c r="C17" s="110" t="s">
        <v>1450</v>
      </c>
      <c r="D17" s="104">
        <v>7</v>
      </c>
      <c r="E17" s="109">
        <v>39131</v>
      </c>
      <c r="F17" s="113">
        <v>2</v>
      </c>
      <c r="G17" s="104">
        <v>5</v>
      </c>
      <c r="H17" s="112">
        <v>1</v>
      </c>
      <c r="I17" s="113">
        <v>2</v>
      </c>
      <c r="J17" s="104">
        <v>1</v>
      </c>
      <c r="K17" s="104">
        <v>5</v>
      </c>
      <c r="L17" s="104">
        <v>4</v>
      </c>
      <c r="M17" s="104">
        <v>3</v>
      </c>
      <c r="N17" s="104">
        <v>1</v>
      </c>
      <c r="O17" s="112">
        <v>1</v>
      </c>
      <c r="P17" s="132" t="s">
        <v>533</v>
      </c>
      <c r="Q17" s="104">
        <v>1</v>
      </c>
      <c r="R17" s="104">
        <v>1</v>
      </c>
      <c r="S17" s="104">
        <v>1</v>
      </c>
      <c r="T17" s="104">
        <v>1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1359</v>
      </c>
      <c r="B18" s="113" t="s">
        <v>31</v>
      </c>
      <c r="C18" s="110" t="s">
        <v>1451</v>
      </c>
      <c r="D18" s="104">
        <v>12</v>
      </c>
      <c r="E18" s="109">
        <v>39195</v>
      </c>
      <c r="F18" s="113">
        <v>2</v>
      </c>
      <c r="G18" s="104">
        <v>5</v>
      </c>
      <c r="H18" s="112">
        <v>1</v>
      </c>
      <c r="I18" s="113">
        <v>1</v>
      </c>
      <c r="J18" s="104">
        <v>3</v>
      </c>
      <c r="K18" s="104">
        <v>8</v>
      </c>
      <c r="L18" s="104">
        <v>4</v>
      </c>
      <c r="M18" s="104">
        <v>3</v>
      </c>
      <c r="N18" s="104">
        <v>2</v>
      </c>
      <c r="O18" s="112">
        <v>2</v>
      </c>
      <c r="P18" s="132" t="s">
        <v>1452</v>
      </c>
      <c r="Q18" s="104">
        <v>4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1362</v>
      </c>
      <c r="B19" s="113" t="s">
        <v>50</v>
      </c>
      <c r="C19" s="110" t="s">
        <v>1453</v>
      </c>
      <c r="D19" s="104">
        <v>13</v>
      </c>
      <c r="E19" s="109">
        <v>39195</v>
      </c>
      <c r="F19" s="113">
        <v>2</v>
      </c>
      <c r="G19" s="104">
        <v>5</v>
      </c>
      <c r="H19" s="112">
        <v>1</v>
      </c>
      <c r="I19" s="113">
        <v>1</v>
      </c>
      <c r="J19" s="104">
        <v>1</v>
      </c>
      <c r="K19" s="104">
        <v>5</v>
      </c>
      <c r="L19" s="104">
        <v>4</v>
      </c>
      <c r="M19" s="104">
        <v>3</v>
      </c>
      <c r="N19" s="104">
        <v>2</v>
      </c>
      <c r="O19" s="112">
        <v>1</v>
      </c>
      <c r="P19" s="132" t="s">
        <v>957</v>
      </c>
      <c r="Q19" s="104">
        <v>1</v>
      </c>
      <c r="R19" s="104">
        <v>1</v>
      </c>
      <c r="S19" s="104">
        <v>1</v>
      </c>
      <c r="T19" s="104">
        <v>3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1364</v>
      </c>
      <c r="B20" s="113" t="s">
        <v>31</v>
      </c>
      <c r="C20" s="110" t="s">
        <v>1454</v>
      </c>
      <c r="D20" s="104">
        <v>6</v>
      </c>
      <c r="E20" s="109">
        <v>39203</v>
      </c>
      <c r="F20" s="113">
        <v>2</v>
      </c>
      <c r="G20" s="104">
        <v>5</v>
      </c>
      <c r="H20" s="112">
        <v>1</v>
      </c>
      <c r="I20" s="113">
        <v>1</v>
      </c>
      <c r="J20" s="104">
        <v>3</v>
      </c>
      <c r="K20" s="104">
        <v>8</v>
      </c>
      <c r="L20" s="104">
        <v>3</v>
      </c>
      <c r="M20" s="104">
        <v>2</v>
      </c>
      <c r="N20" s="104">
        <v>3</v>
      </c>
      <c r="O20" s="112">
        <v>2</v>
      </c>
      <c r="P20" s="132" t="s">
        <v>1455</v>
      </c>
      <c r="Q20" s="104">
        <v>4</v>
      </c>
      <c r="R20" s="104">
        <v>1</v>
      </c>
      <c r="S20" s="104">
        <v>1</v>
      </c>
      <c r="T20" s="104">
        <v>2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1363</v>
      </c>
      <c r="B21" s="113" t="s">
        <v>31</v>
      </c>
      <c r="C21" s="110" t="s">
        <v>1456</v>
      </c>
      <c r="D21" s="104">
        <v>6</v>
      </c>
      <c r="E21" s="109">
        <v>39203</v>
      </c>
      <c r="F21" s="113">
        <v>2</v>
      </c>
      <c r="G21" s="104">
        <v>5</v>
      </c>
      <c r="H21" s="112">
        <v>1</v>
      </c>
      <c r="I21" s="113">
        <v>1</v>
      </c>
      <c r="J21" s="104">
        <v>1</v>
      </c>
      <c r="K21" s="104">
        <v>3</v>
      </c>
      <c r="L21" s="104">
        <v>4</v>
      </c>
      <c r="M21" s="104">
        <v>3</v>
      </c>
      <c r="N21" s="104">
        <v>2</v>
      </c>
      <c r="O21" s="112">
        <v>1</v>
      </c>
      <c r="P21" s="132" t="s">
        <v>533</v>
      </c>
      <c r="Q21" s="104">
        <v>1</v>
      </c>
      <c r="R21" s="104">
        <v>1</v>
      </c>
      <c r="S21" s="104">
        <v>1</v>
      </c>
      <c r="T21" s="104">
        <v>2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1365</v>
      </c>
      <c r="B22" s="113" t="s">
        <v>36</v>
      </c>
      <c r="C22" s="110" t="s">
        <v>1433</v>
      </c>
      <c r="D22" s="104">
        <v>4</v>
      </c>
      <c r="E22" s="109">
        <v>39211</v>
      </c>
      <c r="F22" s="113">
        <v>2</v>
      </c>
      <c r="G22" s="104">
        <v>5</v>
      </c>
      <c r="H22" s="112">
        <v>1</v>
      </c>
      <c r="I22" s="113">
        <v>1</v>
      </c>
      <c r="J22" s="104">
        <v>3</v>
      </c>
      <c r="K22" s="104">
        <v>2</v>
      </c>
      <c r="L22" s="104">
        <v>4</v>
      </c>
      <c r="M22" s="104">
        <v>3</v>
      </c>
      <c r="N22" s="104">
        <v>2</v>
      </c>
      <c r="O22" s="112">
        <v>2</v>
      </c>
      <c r="P22" s="132" t="s">
        <v>136</v>
      </c>
      <c r="Q22" s="104">
        <v>1</v>
      </c>
      <c r="R22" s="104">
        <v>1</v>
      </c>
      <c r="S22" s="104">
        <v>1</v>
      </c>
      <c r="T22" s="104">
        <v>1</v>
      </c>
      <c r="U22" s="112">
        <v>1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1366</v>
      </c>
      <c r="B23" s="113" t="s">
        <v>40</v>
      </c>
      <c r="C23" s="110" t="s">
        <v>1457</v>
      </c>
      <c r="D23" s="104">
        <v>5</v>
      </c>
      <c r="E23" s="109">
        <v>39211</v>
      </c>
      <c r="F23" s="113">
        <v>2</v>
      </c>
      <c r="G23" s="104">
        <v>7</v>
      </c>
      <c r="H23" s="112">
        <v>1</v>
      </c>
      <c r="I23" s="113">
        <v>1</v>
      </c>
      <c r="J23" s="104">
        <v>1</v>
      </c>
      <c r="K23" s="104">
        <v>1</v>
      </c>
      <c r="L23" s="104">
        <v>4</v>
      </c>
      <c r="M23" s="104">
        <v>3</v>
      </c>
      <c r="N23" s="104">
        <v>2</v>
      </c>
      <c r="O23" s="112">
        <v>1</v>
      </c>
      <c r="P23" s="132" t="s">
        <v>888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1367</v>
      </c>
      <c r="B24" s="113" t="s">
        <v>40</v>
      </c>
      <c r="C24" s="110" t="s">
        <v>1458</v>
      </c>
      <c r="D24" s="104">
        <v>20</v>
      </c>
      <c r="E24" s="109">
        <v>39219</v>
      </c>
      <c r="F24" s="113">
        <v>2</v>
      </c>
      <c r="G24" s="104">
        <v>5</v>
      </c>
      <c r="H24" s="112">
        <v>1</v>
      </c>
      <c r="I24" s="113">
        <v>1</v>
      </c>
      <c r="J24" s="104">
        <v>1</v>
      </c>
      <c r="K24" s="104">
        <v>5</v>
      </c>
      <c r="L24" s="104">
        <v>4</v>
      </c>
      <c r="M24" s="104">
        <v>3</v>
      </c>
      <c r="N24" s="104">
        <v>2</v>
      </c>
      <c r="O24" s="112">
        <v>1</v>
      </c>
      <c r="P24" s="132" t="s">
        <v>128</v>
      </c>
      <c r="Q24" s="104">
        <v>1</v>
      </c>
      <c r="R24" s="104">
        <v>1</v>
      </c>
      <c r="S24" s="104">
        <v>1</v>
      </c>
      <c r="T24" s="104">
        <v>3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1368</v>
      </c>
      <c r="B25" s="113" t="s">
        <v>36</v>
      </c>
      <c r="C25" s="110" t="s">
        <v>1433</v>
      </c>
      <c r="D25" s="104">
        <v>21</v>
      </c>
      <c r="E25" s="109">
        <v>39219</v>
      </c>
      <c r="F25" s="113">
        <v>2</v>
      </c>
      <c r="G25" s="104">
        <v>5</v>
      </c>
      <c r="H25" s="112">
        <v>1</v>
      </c>
      <c r="I25" s="113">
        <v>2</v>
      </c>
      <c r="J25" s="104">
        <v>1</v>
      </c>
      <c r="K25" s="104">
        <v>2</v>
      </c>
      <c r="L25" s="104">
        <v>2</v>
      </c>
      <c r="M25" s="104">
        <v>1</v>
      </c>
      <c r="N25" s="104">
        <v>2</v>
      </c>
      <c r="O25" s="112">
        <v>2</v>
      </c>
      <c r="P25" s="113" t="s">
        <v>1460</v>
      </c>
      <c r="Q25" s="104">
        <v>1</v>
      </c>
      <c r="R25" s="104">
        <v>1</v>
      </c>
      <c r="S25" s="104">
        <v>1</v>
      </c>
      <c r="T25" s="104">
        <v>1</v>
      </c>
      <c r="U25" s="112">
        <v>1</v>
      </c>
      <c r="V25" s="104"/>
      <c r="W25" s="108" t="s">
        <v>1459</v>
      </c>
      <c r="X25" s="104">
        <v>4</v>
      </c>
      <c r="Y25" s="104">
        <v>2</v>
      </c>
      <c r="Z25" s="104">
        <v>1</v>
      </c>
      <c r="AA25" s="104">
        <v>1</v>
      </c>
      <c r="AB25" s="112">
        <v>1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1369</v>
      </c>
      <c r="B26" s="113" t="s">
        <v>36</v>
      </c>
      <c r="C26" s="110" t="s">
        <v>1461</v>
      </c>
      <c r="D26" s="104">
        <v>17</v>
      </c>
      <c r="E26" s="109">
        <v>39227</v>
      </c>
      <c r="F26" s="113">
        <v>2</v>
      </c>
      <c r="G26" s="104">
        <v>5</v>
      </c>
      <c r="H26" s="112">
        <v>1</v>
      </c>
      <c r="I26" s="113">
        <v>3</v>
      </c>
      <c r="J26" s="104">
        <v>2</v>
      </c>
      <c r="K26" s="104">
        <v>3</v>
      </c>
      <c r="L26" s="104">
        <v>3</v>
      </c>
      <c r="M26" s="104">
        <v>1</v>
      </c>
      <c r="N26" s="104">
        <v>2</v>
      </c>
      <c r="O26" s="112">
        <v>2</v>
      </c>
      <c r="P26" s="132" t="s">
        <v>1462</v>
      </c>
      <c r="Q26" s="104">
        <v>4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08" t="s">
        <v>1463</v>
      </c>
      <c r="X26" s="104">
        <v>4</v>
      </c>
      <c r="Y26" s="104">
        <v>1</v>
      </c>
      <c r="Z26" s="104">
        <v>1</v>
      </c>
      <c r="AA26" s="104">
        <v>1</v>
      </c>
      <c r="AB26" s="112">
        <v>2</v>
      </c>
      <c r="AC26" s="103"/>
      <c r="AD26" s="108" t="s">
        <v>1464</v>
      </c>
      <c r="AE26" s="104">
        <v>3</v>
      </c>
      <c r="AF26" s="104">
        <v>1</v>
      </c>
      <c r="AG26" s="104">
        <v>2</v>
      </c>
      <c r="AH26" s="104">
        <v>1</v>
      </c>
      <c r="AI26" s="112">
        <v>2</v>
      </c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1370</v>
      </c>
      <c r="B27" s="113" t="s">
        <v>36</v>
      </c>
      <c r="C27" s="110" t="s">
        <v>1465</v>
      </c>
      <c r="D27" s="104">
        <v>19</v>
      </c>
      <c r="E27" s="109">
        <v>39227</v>
      </c>
      <c r="F27" s="113">
        <v>1</v>
      </c>
      <c r="G27" s="104">
        <v>3</v>
      </c>
      <c r="H27" s="112">
        <v>1</v>
      </c>
      <c r="I27" s="113">
        <v>2</v>
      </c>
      <c r="J27" s="104">
        <v>2</v>
      </c>
      <c r="K27" s="104">
        <v>10</v>
      </c>
      <c r="L27" s="104">
        <v>2</v>
      </c>
      <c r="M27" s="104">
        <v>1</v>
      </c>
      <c r="N27" s="104">
        <v>1</v>
      </c>
      <c r="O27" s="112">
        <v>1</v>
      </c>
      <c r="P27" s="132" t="s">
        <v>1466</v>
      </c>
      <c r="Q27" s="104">
        <v>3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13" t="s">
        <v>625</v>
      </c>
      <c r="X27" s="104">
        <v>1</v>
      </c>
      <c r="Y27" s="104">
        <v>1</v>
      </c>
      <c r="Z27" s="104">
        <v>2</v>
      </c>
      <c r="AA27" s="104">
        <v>1</v>
      </c>
      <c r="AB27" s="112">
        <v>1</v>
      </c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1371</v>
      </c>
      <c r="B28" s="113" t="s">
        <v>36</v>
      </c>
      <c r="C28" s="110" t="s">
        <v>1467</v>
      </c>
      <c r="D28" s="104">
        <v>12</v>
      </c>
      <c r="E28" s="109">
        <v>39235</v>
      </c>
      <c r="F28" s="113">
        <v>1</v>
      </c>
      <c r="G28" s="104">
        <v>3</v>
      </c>
      <c r="H28" s="112">
        <v>1</v>
      </c>
      <c r="I28" s="113">
        <v>1</v>
      </c>
      <c r="J28" s="104">
        <v>1</v>
      </c>
      <c r="K28" s="104">
        <v>5</v>
      </c>
      <c r="L28" s="104">
        <v>4</v>
      </c>
      <c r="M28" s="104">
        <v>3</v>
      </c>
      <c r="N28" s="104">
        <v>1</v>
      </c>
      <c r="O28" s="112">
        <v>1</v>
      </c>
      <c r="P28" s="132" t="s">
        <v>1233</v>
      </c>
      <c r="Q28" s="104">
        <v>1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32" t="s">
        <v>1470</v>
      </c>
      <c r="X28" s="104">
        <v>1</v>
      </c>
      <c r="Y28" s="104">
        <v>1</v>
      </c>
      <c r="Z28" s="104">
        <v>2</v>
      </c>
      <c r="AA28" s="104">
        <v>1</v>
      </c>
      <c r="AB28" s="112">
        <v>1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1372</v>
      </c>
      <c r="B29" s="113" t="s">
        <v>36</v>
      </c>
      <c r="C29" s="110" t="s">
        <v>1468</v>
      </c>
      <c r="D29" s="104">
        <v>18</v>
      </c>
      <c r="E29" s="109">
        <v>39235</v>
      </c>
      <c r="F29" s="113">
        <v>2</v>
      </c>
      <c r="G29" s="104">
        <v>5</v>
      </c>
      <c r="H29" s="112">
        <v>1</v>
      </c>
      <c r="I29" s="113">
        <v>2</v>
      </c>
      <c r="J29" s="104">
        <v>2</v>
      </c>
      <c r="K29" s="104">
        <v>2</v>
      </c>
      <c r="L29" s="104">
        <v>2</v>
      </c>
      <c r="M29" s="104">
        <v>1</v>
      </c>
      <c r="N29" s="104">
        <v>2</v>
      </c>
      <c r="O29" s="112">
        <v>2</v>
      </c>
      <c r="P29" s="132" t="s">
        <v>1469</v>
      </c>
      <c r="Q29" s="104">
        <v>4</v>
      </c>
      <c r="R29" s="104">
        <v>1</v>
      </c>
      <c r="S29" s="104">
        <v>1</v>
      </c>
      <c r="T29" s="104">
        <v>2</v>
      </c>
      <c r="U29" s="112">
        <v>1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1373</v>
      </c>
      <c r="B30" s="113" t="s">
        <v>31</v>
      </c>
      <c r="C30" s="110" t="s">
        <v>1471</v>
      </c>
      <c r="D30" s="104">
        <v>5</v>
      </c>
      <c r="E30" s="109">
        <v>39243</v>
      </c>
      <c r="F30" s="113">
        <v>2</v>
      </c>
      <c r="G30" s="104">
        <v>5</v>
      </c>
      <c r="H30" s="112">
        <v>1</v>
      </c>
      <c r="I30" s="113">
        <v>1</v>
      </c>
      <c r="J30" s="104">
        <v>3</v>
      </c>
      <c r="K30" s="104">
        <v>2</v>
      </c>
      <c r="L30" s="104">
        <v>4</v>
      </c>
      <c r="M30" s="104">
        <v>3</v>
      </c>
      <c r="N30" s="104">
        <v>2</v>
      </c>
      <c r="O30" s="112">
        <v>2</v>
      </c>
      <c r="P30" s="132" t="s">
        <v>1472</v>
      </c>
      <c r="Q30" s="104">
        <v>3</v>
      </c>
      <c r="R30" s="104">
        <v>2</v>
      </c>
      <c r="S30" s="104">
        <v>1</v>
      </c>
      <c r="T30" s="104">
        <v>2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1374</v>
      </c>
      <c r="B31" s="107" t="s">
        <v>27</v>
      </c>
      <c r="C31" s="110" t="s">
        <v>1473</v>
      </c>
      <c r="D31" s="106">
        <v>7</v>
      </c>
      <c r="E31" s="109">
        <v>39243</v>
      </c>
      <c r="F31" s="107">
        <v>2</v>
      </c>
      <c r="G31" s="106">
        <v>5</v>
      </c>
      <c r="H31" s="105">
        <v>1</v>
      </c>
      <c r="I31" s="107">
        <v>1</v>
      </c>
      <c r="J31" s="106">
        <v>3</v>
      </c>
      <c r="K31" s="106">
        <v>8</v>
      </c>
      <c r="L31" s="106">
        <v>4</v>
      </c>
      <c r="M31" s="106">
        <v>3</v>
      </c>
      <c r="N31" s="106">
        <v>2</v>
      </c>
      <c r="O31" s="105">
        <v>2</v>
      </c>
      <c r="P31" s="132" t="s">
        <v>1474</v>
      </c>
      <c r="Q31" s="106">
        <v>4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7</v>
      </c>
      <c r="D36" s="44">
        <f t="shared" ref="D36:D42" si="0">C36/C$42</f>
        <v>0.25</v>
      </c>
      <c r="E36" s="8"/>
      <c r="F36" s="91" t="s">
        <v>143</v>
      </c>
      <c r="G36" s="43">
        <f>COUNTIF(F4:F31,1)</f>
        <v>4</v>
      </c>
      <c r="H36" s="44">
        <f>G36/G38</f>
        <v>0.14285714285714285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28</v>
      </c>
      <c r="P36" s="44">
        <f>O36/O$40</f>
        <v>1</v>
      </c>
      <c r="Q36"/>
      <c r="R36" s="93">
        <v>1</v>
      </c>
      <c r="S36" s="43">
        <f>COUNTIF(I4:I31,1)</f>
        <v>22</v>
      </c>
      <c r="T36" s="44">
        <f>S36/28</f>
        <v>0.7857142857142857</v>
      </c>
      <c r="U36"/>
      <c r="V36" s="94" t="s">
        <v>160</v>
      </c>
      <c r="W36" s="57">
        <f>COUNTIF(J4:J31,1)</f>
        <v>15</v>
      </c>
      <c r="X36" s="58">
        <f>W36/W$39</f>
        <v>0.5357142857142857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0.17857142857142858</v>
      </c>
      <c r="AC36"/>
      <c r="AD36" s="95" t="s">
        <v>799</v>
      </c>
      <c r="AE36" s="57">
        <f>COUNTIF(L4:L31,1)</f>
        <v>2</v>
      </c>
      <c r="AF36" s="58">
        <f>AE36/AA$46</f>
        <v>7.1428571428571425E-2</v>
      </c>
      <c r="AG36"/>
      <c r="AH36" s="97" t="s">
        <v>143</v>
      </c>
      <c r="AI36" s="42">
        <f>COUNTIF(M4:M31,1)</f>
        <v>4</v>
      </c>
      <c r="AJ36" s="44">
        <f>AI36/AA$46</f>
        <v>0.14285714285714285</v>
      </c>
      <c r="AK36"/>
      <c r="AL36" s="95" t="s">
        <v>175</v>
      </c>
      <c r="AM36" s="42">
        <f>COUNTIF(N4:N31,1)</f>
        <v>7</v>
      </c>
      <c r="AN36" s="44">
        <f>AM36/AA$46</f>
        <v>0.25</v>
      </c>
      <c r="AO36"/>
      <c r="AP36" s="95" t="s">
        <v>143</v>
      </c>
      <c r="AQ36" s="42">
        <f>COUNTIF(O4:O31,1)</f>
        <v>14</v>
      </c>
      <c r="AR36" s="44">
        <f>AQ36/AQ$39</f>
        <v>0.5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7.1428571428571425E-2</v>
      </c>
      <c r="E37" s="8"/>
      <c r="F37" s="91" t="s">
        <v>144</v>
      </c>
      <c r="G37" s="43">
        <f>COUNTIF(F4:F31,2)</f>
        <v>24</v>
      </c>
      <c r="H37" s="44">
        <f>G37/G38</f>
        <v>0.8571428571428571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S37/28</f>
        <v>0.17857142857142858</v>
      </c>
      <c r="U37"/>
      <c r="V37" s="95" t="s">
        <v>161</v>
      </c>
      <c r="W37" s="57">
        <f>COUNTIF(J4:J31,2)</f>
        <v>3</v>
      </c>
      <c r="X37" s="58">
        <f>W37/W$39</f>
        <v>0.10714285714285714</v>
      </c>
      <c r="Y37"/>
      <c r="Z37" s="90" t="s">
        <v>164</v>
      </c>
      <c r="AA37" s="42">
        <f>COUNTIF(K4:K31,2)</f>
        <v>6</v>
      </c>
      <c r="AB37" s="44">
        <f t="shared" si="2"/>
        <v>0.21428571428571427</v>
      </c>
      <c r="AC37"/>
      <c r="AD37" s="94" t="s">
        <v>800</v>
      </c>
      <c r="AE37" s="57">
        <f>COUNTIF(L4:L31,2)</f>
        <v>3</v>
      </c>
      <c r="AF37" s="58">
        <f>AE37/AA$46</f>
        <v>0.10714285714285714</v>
      </c>
      <c r="AG37"/>
      <c r="AH37" s="96" t="s">
        <v>173</v>
      </c>
      <c r="AI37" s="42">
        <f>COUNTIF(M4:M31,2)</f>
        <v>4</v>
      </c>
      <c r="AJ37" s="44">
        <f>AI37/AA$46</f>
        <v>0.14285714285714285</v>
      </c>
      <c r="AK37"/>
      <c r="AL37" s="90" t="s">
        <v>176</v>
      </c>
      <c r="AM37" s="42">
        <f>COUNTIF(N4:N31,2)</f>
        <v>20</v>
      </c>
      <c r="AN37" s="44">
        <f>AM37/AA$46</f>
        <v>0.7142857142857143</v>
      </c>
      <c r="AO37"/>
      <c r="AP37" s="90" t="s">
        <v>173</v>
      </c>
      <c r="AQ37" s="42">
        <f>COUNTIF(O4:O31,2)</f>
        <v>14</v>
      </c>
      <c r="AR37" s="44">
        <f>AQ37/AQ$39</f>
        <v>0.5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7</v>
      </c>
      <c r="D38" s="44">
        <f t="shared" si="0"/>
        <v>0.25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4</v>
      </c>
      <c r="L38" s="44">
        <f t="shared" si="1"/>
        <v>0.14285714285714285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10</v>
      </c>
      <c r="X38" s="58">
        <f>W38/W$39</f>
        <v>0.35714285714285715</v>
      </c>
      <c r="Y38"/>
      <c r="Z38" s="90" t="s">
        <v>165</v>
      </c>
      <c r="AA38" s="42">
        <f>COUNTIF(K4:K31,3)</f>
        <v>3</v>
      </c>
      <c r="AB38" s="44">
        <f t="shared" si="2"/>
        <v>0.10714285714285714</v>
      </c>
      <c r="AC38"/>
      <c r="AD38" s="94" t="s">
        <v>801</v>
      </c>
      <c r="AE38" s="57">
        <f>COUNTIF(L4:L31,3)</f>
        <v>3</v>
      </c>
      <c r="AF38" s="58">
        <f>AE38/AA$46</f>
        <v>0.10714285714285714</v>
      </c>
      <c r="AG38"/>
      <c r="AH38" s="96" t="s">
        <v>174</v>
      </c>
      <c r="AI38" s="42">
        <f>COUNTIF(M4:M31,3)</f>
        <v>20</v>
      </c>
      <c r="AJ38" s="44">
        <f>AI38/AA$46</f>
        <v>0.7142857142857143</v>
      </c>
      <c r="AK38"/>
      <c r="AL38" s="90" t="s">
        <v>177</v>
      </c>
      <c r="AM38" s="42">
        <f>COUNTIF(N4:N31,3)</f>
        <v>1</v>
      </c>
      <c r="AN38" s="44">
        <f>AM38/AA$46</f>
        <v>3.5714285714285712E-2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8</v>
      </c>
      <c r="D39" s="44">
        <f t="shared" si="0"/>
        <v>0.2857142857142857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0</v>
      </c>
      <c r="P39" s="44">
        <f>O39/O$40</f>
        <v>0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0</v>
      </c>
      <c r="AB39" s="44">
        <f t="shared" si="2"/>
        <v>0</v>
      </c>
      <c r="AC39"/>
      <c r="AD39" s="94" t="s">
        <v>802</v>
      </c>
      <c r="AE39" s="57">
        <f>COUNTIF(L4:L31,4)</f>
        <v>20</v>
      </c>
      <c r="AF39" s="58">
        <f>AE39/AA$46</f>
        <v>0.7142857142857143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7.1428571428571425E-2</v>
      </c>
      <c r="E40" s="8"/>
      <c r="F40"/>
      <c r="G40"/>
      <c r="H40"/>
      <c r="I40"/>
      <c r="J40" s="92" t="s">
        <v>151</v>
      </c>
      <c r="K40" s="45">
        <f>COUNTIF(G4:G31,5)</f>
        <v>21</v>
      </c>
      <c r="L40" s="44">
        <f t="shared" si="1"/>
        <v>0.75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7</v>
      </c>
      <c r="AB40" s="44">
        <f t="shared" si="2"/>
        <v>0.25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2</v>
      </c>
      <c r="D41" s="44">
        <f t="shared" si="0"/>
        <v>7.1428571428571425E-2</v>
      </c>
      <c r="E41" s="8"/>
      <c r="F41"/>
      <c r="G41"/>
      <c r="H41"/>
      <c r="I41"/>
      <c r="J41" s="92" t="s">
        <v>149</v>
      </c>
      <c r="K41" s="45">
        <f>COUNTIF(G4:G31,6)</f>
        <v>0</v>
      </c>
      <c r="L41" s="44">
        <f t="shared" si="1"/>
        <v>0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35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0.10714285714285714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4</v>
      </c>
      <c r="AB43" s="44">
        <f t="shared" si="2"/>
        <v>0.14285714285714285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2</v>
      </c>
      <c r="AB45" s="44">
        <f t="shared" si="2"/>
        <v>7.1428571428571425E-2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7</v>
      </c>
      <c r="D51" s="58">
        <f t="shared" ref="D51:D63" si="4">C51/C$63</f>
        <v>0.25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7.1428571428571425E-2</v>
      </c>
      <c r="I51" s="61"/>
      <c r="J51" s="63" t="s">
        <v>397</v>
      </c>
      <c r="K51" s="45">
        <f>COUNTIFS(B4:B31,"girona",J4:J31,1)</f>
        <v>4</v>
      </c>
      <c r="L51" s="58">
        <f t="shared" ref="L51:L69" si="6">K51/K$69</f>
        <v>0.14285714285714285</v>
      </c>
      <c r="M51" s="61"/>
      <c r="N51" s="100" t="s">
        <v>199</v>
      </c>
      <c r="O51" s="59">
        <f>COUNTIFS(G4:G31,3,H4:H31,1)</f>
        <v>4</v>
      </c>
      <c r="P51" s="60">
        <f t="shared" ref="P51:P60" si="7">O51/O$60</f>
        <v>0.14285714285714285</v>
      </c>
      <c r="Q51" s="61"/>
      <c r="R51" s="100" t="s">
        <v>208</v>
      </c>
      <c r="S51" s="59">
        <f>COUNTIFS(H4:H31,1,I4:I31,1)</f>
        <v>22</v>
      </c>
      <c r="T51" s="60">
        <f>S51/S$55</f>
        <v>0.7857142857142857</v>
      </c>
      <c r="U51" s="61"/>
      <c r="V51" s="61"/>
      <c r="W51" s="100" t="s">
        <v>213</v>
      </c>
      <c r="X51" s="59">
        <f>COUNTIFS(I4:I31,1,K4:K31,1)</f>
        <v>5</v>
      </c>
      <c r="Y51" s="60">
        <f t="shared" ref="Y51:Y66" si="8">X51/X$66</f>
        <v>0.17857142857142858</v>
      </c>
      <c r="Z51" s="61"/>
      <c r="AA51" s="100" t="s">
        <v>224</v>
      </c>
      <c r="AB51" s="59">
        <f>COUNTIFS(I4:I31,1,J4:J31,1)</f>
        <v>13</v>
      </c>
      <c r="AC51" s="60">
        <f t="shared" ref="AC51:AC57" si="9">AB51/AB$57</f>
        <v>0.4642857142857143</v>
      </c>
      <c r="AD51" s="61"/>
      <c r="AE51" s="100" t="s">
        <v>231</v>
      </c>
      <c r="AF51" s="59">
        <f>COUNTIFS(J4:J31,1,M4:M31,1)</f>
        <v>1</v>
      </c>
      <c r="AG51" s="60">
        <f>AF51/AF$60</f>
        <v>3.5714285714285712E-2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2</v>
      </c>
      <c r="AS51" s="60">
        <f t="shared" ref="AS51:AS56" si="12">AR51/AF$60</f>
        <v>7.1428571428571425E-2</v>
      </c>
      <c r="AT51" s="61"/>
      <c r="AU51" s="100" t="s">
        <v>296</v>
      </c>
      <c r="AV51" s="59">
        <f>COUNTIFS(K4:K31,1,N4:N31,1)</f>
        <v>1</v>
      </c>
      <c r="AW51" s="60">
        <f t="shared" ref="AW51:AW70" si="13">AV51/AN$75</f>
        <v>3.8461538461538464E-2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7.1428571428571425E-2</v>
      </c>
      <c r="BB51" s="61"/>
      <c r="BC51" s="100" t="s">
        <v>325</v>
      </c>
      <c r="BD51" s="59">
        <f>COUNTIFS(J4:J31,1,O4:O31,1)</f>
        <v>13</v>
      </c>
      <c r="BE51" s="60">
        <f>BD51/BD57</f>
        <v>0.4642857142857143</v>
      </c>
      <c r="BF51" s="61"/>
      <c r="BG51" s="63" t="s">
        <v>332</v>
      </c>
      <c r="BH51" s="54">
        <f>COUNTIFS(N4:N31,1,O14:O41,1)</f>
        <v>2</v>
      </c>
      <c r="BI51" s="66">
        <f>BH51/BH$57</f>
        <v>0.11764705882352941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0</v>
      </c>
      <c r="D52" s="58">
        <f t="shared" si="4"/>
        <v>0</v>
      </c>
      <c r="E52" s="64"/>
      <c r="F52" s="75" t="s">
        <v>385</v>
      </c>
      <c r="G52" s="45">
        <f>COUNTIFS(B4:B31,"girona",K4:K31,"&gt;1")</f>
        <v>5</v>
      </c>
      <c r="H52" s="58">
        <f t="shared" si="5"/>
        <v>0.17857142857142858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00" t="s">
        <v>200</v>
      </c>
      <c r="O52" s="45">
        <f>COUNTIFS(G4:G31,5,H4:H31,1)</f>
        <v>21</v>
      </c>
      <c r="P52" s="60">
        <f t="shared" si="7"/>
        <v>0.75</v>
      </c>
      <c r="Q52" s="61"/>
      <c r="R52" s="100" t="s">
        <v>209</v>
      </c>
      <c r="S52" s="59">
        <f>COUNTIFS(H4:H31,1,I4:I31,"&gt;1")</f>
        <v>6</v>
      </c>
      <c r="T52" s="60">
        <f>S52/S$55</f>
        <v>0.21428571428571427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2</v>
      </c>
      <c r="AC52" s="60">
        <f t="shared" si="9"/>
        <v>7.1428571428571425E-2</v>
      </c>
      <c r="AD52" s="61"/>
      <c r="AE52" s="100" t="s">
        <v>232</v>
      </c>
      <c r="AF52" s="45">
        <f>COUNTIFS(J4:J31,1,M4:M31,2)</f>
        <v>2</v>
      </c>
      <c r="AG52" s="60">
        <f>AF52/AF$60</f>
        <v>7.1428571428571425E-2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1</v>
      </c>
      <c r="AS52" s="60">
        <f t="shared" si="12"/>
        <v>3.5714285714285712E-2</v>
      </c>
      <c r="AT52" s="61"/>
      <c r="AU52" s="100" t="s">
        <v>297</v>
      </c>
      <c r="AV52" s="45">
        <f>COUNTIFS(K4:K31,1,N4:N31,2)</f>
        <v>4</v>
      </c>
      <c r="AW52" s="60">
        <f t="shared" si="13"/>
        <v>0.15384615384615385</v>
      </c>
      <c r="AX52" s="61"/>
      <c r="AY52" s="100" t="s">
        <v>316</v>
      </c>
      <c r="AZ52" s="45">
        <f>COUNTIFS(L4:L31,1,N4:N31,2)</f>
        <v>0</v>
      </c>
      <c r="BA52" s="60">
        <f t="shared" si="14"/>
        <v>0</v>
      </c>
      <c r="BB52" s="61"/>
      <c r="BC52" s="100" t="s">
        <v>326</v>
      </c>
      <c r="BD52" s="45">
        <f>COUNTIFS(J4:J31,1,O4:O31,2)</f>
        <v>2</v>
      </c>
      <c r="BE52" s="60">
        <f t="shared" ref="BE52:BE57" si="15">BD52/BD$57</f>
        <v>7.1428571428571425E-2</v>
      </c>
      <c r="BF52" s="61"/>
      <c r="BG52" s="63" t="s">
        <v>333</v>
      </c>
      <c r="BH52" s="65">
        <f>COUNTIFS(N4:N31,1,O14:O41,2)</f>
        <v>3</v>
      </c>
      <c r="BI52" s="66">
        <f t="shared" ref="BI52:BI57" si="16">BH52/BH$57</f>
        <v>0.17647058823529413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3.5714285714285712E-2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3</v>
      </c>
      <c r="L53" s="58">
        <f t="shared" si="6"/>
        <v>0.10714285714285714</v>
      </c>
      <c r="M53" s="61"/>
      <c r="N53" s="100" t="s">
        <v>201</v>
      </c>
      <c r="O53" s="45">
        <f>COUNTIFS(G4:G31,6,H4:H31,1)</f>
        <v>0</v>
      </c>
      <c r="P53" s="60">
        <f t="shared" si="7"/>
        <v>0</v>
      </c>
      <c r="Q53" s="61"/>
      <c r="R53" s="100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00" t="s">
        <v>215</v>
      </c>
      <c r="X53" s="45">
        <f>COUNTIFS(I4:I31,1,K4:K31,2)</f>
        <v>4</v>
      </c>
      <c r="Y53" s="60">
        <f t="shared" si="8"/>
        <v>0.14285714285714285</v>
      </c>
      <c r="Z53" s="61"/>
      <c r="AA53" s="100" t="s">
        <v>226</v>
      </c>
      <c r="AB53" s="45">
        <f>COUNTIFS(I4:I31,1,J4:J31,2)</f>
        <v>0</v>
      </c>
      <c r="AC53" s="60">
        <f t="shared" si="9"/>
        <v>0</v>
      </c>
      <c r="AD53" s="61"/>
      <c r="AE53" s="100" t="s">
        <v>233</v>
      </c>
      <c r="AF53" s="45">
        <f>COUNTIFS(J4:J31,2,M4:M31,1)</f>
        <v>3</v>
      </c>
      <c r="AG53" s="60">
        <f>AF53/AF$60</f>
        <v>0.10714285714285714</v>
      </c>
      <c r="AH53" s="61"/>
      <c r="AI53" s="100" t="s">
        <v>239</v>
      </c>
      <c r="AJ53" s="45">
        <f>COUNTIFS(K4:K31,1,M4:M31,3)</f>
        <v>5</v>
      </c>
      <c r="AK53" s="60">
        <f t="shared" si="10"/>
        <v>0.18518518518518517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1</v>
      </c>
      <c r="BE53" s="60">
        <f t="shared" si="15"/>
        <v>3.5714285714285712E-2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3.5714285714285712E-2</v>
      </c>
      <c r="E54" s="64"/>
      <c r="F54" s="75" t="s">
        <v>387</v>
      </c>
      <c r="G54" s="45">
        <f>COUNTIFS(B4:B31,"salt",K4:K31,"&gt;1")</f>
        <v>2</v>
      </c>
      <c r="H54" s="58">
        <f t="shared" si="5"/>
        <v>7.1428571428571425E-2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00" t="s">
        <v>202</v>
      </c>
      <c r="O54" s="45">
        <f>COUNTIFS(G4:G31,7,H4:H31,1)</f>
        <v>3</v>
      </c>
      <c r="P54" s="60">
        <f t="shared" si="7"/>
        <v>0.10714285714285714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2</v>
      </c>
      <c r="Y54" s="60">
        <f t="shared" si="8"/>
        <v>7.1428571428571425E-2</v>
      </c>
      <c r="Z54" s="61"/>
      <c r="AA54" s="100" t="s">
        <v>227</v>
      </c>
      <c r="AB54" s="45">
        <f>COUNTIFS(I4:I31,"&gt;1",J4:J31,2)</f>
        <v>3</v>
      </c>
      <c r="AC54" s="60">
        <f t="shared" si="9"/>
        <v>0.10714285714285714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2</v>
      </c>
      <c r="AK54" s="60">
        <f t="shared" si="10"/>
        <v>7.407407407407407E-2</v>
      </c>
      <c r="AL54" s="61"/>
      <c r="AM54" s="100" t="s">
        <v>276</v>
      </c>
      <c r="AN54" s="45">
        <f>COUNTIFS(K4:K31,1,L4:L31,4)</f>
        <v>5</v>
      </c>
      <c r="AO54" s="60">
        <f t="shared" si="11"/>
        <v>0.19230769230769232</v>
      </c>
      <c r="AP54" s="61"/>
      <c r="AQ54" s="100" t="s">
        <v>286</v>
      </c>
      <c r="AR54" s="45">
        <f>COUNTIFS(J4:J31,1,L4:L31,4)</f>
        <v>12</v>
      </c>
      <c r="AS54" s="60">
        <f t="shared" si="12"/>
        <v>0.42857142857142855</v>
      </c>
      <c r="AT54" s="61"/>
      <c r="AU54" s="100" t="s">
        <v>299</v>
      </c>
      <c r="AV54" s="45">
        <f>COUNTIFS(K4:K31,2,N4:N31,1)</f>
        <v>1</v>
      </c>
      <c r="AW54" s="60">
        <f t="shared" si="13"/>
        <v>3.8461538461538464E-2</v>
      </c>
      <c r="AX54" s="61"/>
      <c r="AY54" s="100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00" t="s">
        <v>328</v>
      </c>
      <c r="BD54" s="59">
        <f>COUNTIFS(J4:J31,2,O4:O31,2)</f>
        <v>2</v>
      </c>
      <c r="BE54" s="60">
        <f t="shared" si="15"/>
        <v>7.1428571428571425E-2</v>
      </c>
      <c r="BF54" s="61"/>
      <c r="BG54" s="63" t="s">
        <v>335</v>
      </c>
      <c r="BH54" s="54">
        <f>COUNTIFS(N4:N31,2,O14:O41,1)</f>
        <v>6</v>
      </c>
      <c r="BI54" s="66">
        <f t="shared" si="16"/>
        <v>0.35294117647058826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6</v>
      </c>
      <c r="D55" s="58">
        <f t="shared" si="4"/>
        <v>0.21428571428571427</v>
      </c>
      <c r="E55" s="64"/>
      <c r="F55" s="75" t="s">
        <v>388</v>
      </c>
      <c r="G55" s="45">
        <f>COUNTIFS(B4:B31,"figueres",K4:K31,1)</f>
        <v>1</v>
      </c>
      <c r="H55" s="58">
        <f t="shared" si="5"/>
        <v>3.5714285714285712E-2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2</v>
      </c>
      <c r="Y55" s="60">
        <f t="shared" si="8"/>
        <v>7.1428571428571425E-2</v>
      </c>
      <c r="Z55" s="61"/>
      <c r="AA55" s="100" t="s">
        <v>228</v>
      </c>
      <c r="AB55" s="45">
        <f>COUNTIFS(I4:I31,1,J4:J31,3)</f>
        <v>9</v>
      </c>
      <c r="AC55" s="60">
        <f t="shared" si="9"/>
        <v>0.32142857142857145</v>
      </c>
      <c r="AD55" s="61"/>
      <c r="AE55" s="100" t="s">
        <v>237</v>
      </c>
      <c r="AF55" s="45">
        <f>COUNTIFS(J4:J31,1,M4:M31,3)</f>
        <v>12</v>
      </c>
      <c r="AG55" s="60">
        <f t="shared" ref="AG55:AG60" si="17">AF55/AF$60</f>
        <v>0.42857142857142855</v>
      </c>
      <c r="AH55" s="61"/>
      <c r="AI55" s="100" t="s">
        <v>241</v>
      </c>
      <c r="AJ55" s="45">
        <f>COUNTIFS(K4:K31,2,M4:M31,2)</f>
        <v>0</v>
      </c>
      <c r="AK55" s="60">
        <f t="shared" si="10"/>
        <v>0</v>
      </c>
      <c r="AL55" s="61"/>
      <c r="AM55" s="100" t="s">
        <v>257</v>
      </c>
      <c r="AN55" s="45">
        <f>COUNTIFS(K4:K31,2,L4:L31,1)</f>
        <v>0</v>
      </c>
      <c r="AO55" s="60">
        <f t="shared" si="11"/>
        <v>0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5</v>
      </c>
      <c r="AW55" s="60">
        <f t="shared" si="13"/>
        <v>0.19230769230769232</v>
      </c>
      <c r="AX55" s="61"/>
      <c r="AY55" s="100" t="s">
        <v>319</v>
      </c>
      <c r="AZ55" s="45">
        <f>COUNTIFS(L4:L31,2,N4:N31,2)</f>
        <v>2</v>
      </c>
      <c r="BA55" s="60">
        <f t="shared" si="14"/>
        <v>7.1428571428571425E-2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6</v>
      </c>
      <c r="BI55" s="66">
        <f t="shared" si="16"/>
        <v>0.35294117647058826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3.5714285714285712E-2</v>
      </c>
      <c r="E56" s="64"/>
      <c r="F56" s="75" t="s">
        <v>389</v>
      </c>
      <c r="G56" s="45">
        <f>COUNTIFS(B4:B31,"figueres",K4:K31,"&gt;1")</f>
        <v>6</v>
      </c>
      <c r="H56" s="58">
        <f t="shared" si="5"/>
        <v>0.21428571428571427</v>
      </c>
      <c r="I56" s="61"/>
      <c r="J56" s="63" t="s">
        <v>387</v>
      </c>
      <c r="K56" s="45">
        <f>COUNTIFS(B4:B31,"salt",J4:J31,3)</f>
        <v>2</v>
      </c>
      <c r="L56" s="58">
        <f t="shared" si="6"/>
        <v>7.1428571428571425E-2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00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00" t="s">
        <v>251</v>
      </c>
      <c r="AF56" s="59">
        <f>COUNTIFS(J4:J31,2,M4:M31,3)</f>
        <v>0</v>
      </c>
      <c r="AG56" s="60">
        <f t="shared" si="17"/>
        <v>0</v>
      </c>
      <c r="AH56" s="61"/>
      <c r="AI56" s="100" t="s">
        <v>242</v>
      </c>
      <c r="AJ56" s="45">
        <f>COUNTIFS(K4:K31,2,M4:M31,3)</f>
        <v>4</v>
      </c>
      <c r="AK56" s="60">
        <f t="shared" si="10"/>
        <v>0.14814814814814814</v>
      </c>
      <c r="AL56" s="61"/>
      <c r="AM56" s="100" t="s">
        <v>256</v>
      </c>
      <c r="AN56" s="45">
        <f>COUNTIFS(K4:K31,2,L4:L31,2)</f>
        <v>2</v>
      </c>
      <c r="AO56" s="60">
        <f t="shared" si="11"/>
        <v>7.6923076923076927E-2</v>
      </c>
      <c r="AP56" s="61"/>
      <c r="AQ56" s="100" t="s">
        <v>288</v>
      </c>
      <c r="AR56" s="59">
        <f>COUNTIFS(J4:J31,2,L4:L31,2)</f>
        <v>2</v>
      </c>
      <c r="AS56" s="60">
        <f t="shared" si="12"/>
        <v>7.1428571428571425E-2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10</v>
      </c>
      <c r="BE56" s="60">
        <f t="shared" si="15"/>
        <v>0.35714285714285715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4</v>
      </c>
      <c r="D57" s="58">
        <f t="shared" si="4"/>
        <v>0.14285714285714285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3</v>
      </c>
      <c r="L57" s="58">
        <f t="shared" si="6"/>
        <v>0.10714285714285714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00" t="s">
        <v>435</v>
      </c>
      <c r="AF57" s="59">
        <f>COUNTIFS(J4:J31,3,M4:M31,1)</f>
        <v>0</v>
      </c>
      <c r="AG57" s="60">
        <f t="shared" si="17"/>
        <v>0</v>
      </c>
      <c r="AH57" s="61"/>
      <c r="AI57" s="100" t="s">
        <v>243</v>
      </c>
      <c r="AJ57" s="45">
        <f>COUNTIFS(K4:K31,3,M4:M31,1)</f>
        <v>1</v>
      </c>
      <c r="AK57" s="60">
        <f t="shared" si="10"/>
        <v>3.7037037037037035E-2</v>
      </c>
      <c r="AL57" s="61"/>
      <c r="AM57" s="100" t="s">
        <v>258</v>
      </c>
      <c r="AN57" s="45">
        <f>COUNTIFS(K4:K31,2,L4:L31,3)</f>
        <v>0</v>
      </c>
      <c r="AO57" s="60">
        <f t="shared" si="11"/>
        <v>0</v>
      </c>
      <c r="AP57" s="61"/>
      <c r="AQ57" s="100" t="s">
        <v>289</v>
      </c>
      <c r="AR57" s="59">
        <f>COUNTIFS(J4:J31,2,L4:L31,3)</f>
        <v>1</v>
      </c>
      <c r="AS57" s="60">
        <f>AR57/AR$63</f>
        <v>3.5714285714285712E-2</v>
      </c>
      <c r="AT57" s="61"/>
      <c r="AU57" s="100" t="s">
        <v>302</v>
      </c>
      <c r="AV57" s="45">
        <f>COUNTIFS(K4:K31,3,N4:N31,1)</f>
        <v>1</v>
      </c>
      <c r="AW57" s="60">
        <f t="shared" si="13"/>
        <v>3.8461538461538464E-2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5"/>
        <v>1</v>
      </c>
      <c r="BF57" s="61"/>
      <c r="BG57" s="98"/>
      <c r="BH57" s="65">
        <f>SUM(BH51:BH56)</f>
        <v>17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4</v>
      </c>
      <c r="D58" s="58">
        <f t="shared" si="4"/>
        <v>0.14285714285714285</v>
      </c>
      <c r="E58" s="64"/>
      <c r="F58" s="75" t="s">
        <v>391</v>
      </c>
      <c r="G58" s="45">
        <f>COUNTIFS(B4:B31,"olot",K4:K31,"&gt;1")</f>
        <v>8</v>
      </c>
      <c r="H58" s="58">
        <f t="shared" si="5"/>
        <v>0.2857142857142857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2</v>
      </c>
      <c r="AG58" s="60">
        <f t="shared" si="17"/>
        <v>7.1428571428571425E-2</v>
      </c>
      <c r="AH58" s="61"/>
      <c r="AI58" s="100" t="s">
        <v>244</v>
      </c>
      <c r="AJ58" s="45">
        <f>COUNTIFS(K4:K31,3,M4:M31,2)</f>
        <v>1</v>
      </c>
      <c r="AK58" s="60">
        <f t="shared" si="10"/>
        <v>3.7037037037037035E-2</v>
      </c>
      <c r="AL58" s="61"/>
      <c r="AM58" s="100" t="s">
        <v>277</v>
      </c>
      <c r="AN58" s="45">
        <f>COUNTIFS(K4:K31,2,L4:L31,4)</f>
        <v>4</v>
      </c>
      <c r="AO58" s="60">
        <f t="shared" si="11"/>
        <v>0.15384615384615385</v>
      </c>
      <c r="AP58" s="61"/>
      <c r="AQ58" s="100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00" t="s">
        <v>304</v>
      </c>
      <c r="AV58" s="45">
        <f>COUNTIFS(K4:K31,3,N4:N31,2)</f>
        <v>2</v>
      </c>
      <c r="AW58" s="60">
        <f t="shared" si="13"/>
        <v>7.6923076923076927E-2</v>
      </c>
      <c r="AX58" s="61"/>
      <c r="AY58" s="100" t="s">
        <v>321</v>
      </c>
      <c r="AZ58" s="45">
        <f>COUNTIFS(L4:L31,3,N4:N31,2)</f>
        <v>2</v>
      </c>
      <c r="BA58" s="60">
        <f t="shared" si="14"/>
        <v>7.1428571428571425E-2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2</v>
      </c>
      <c r="D59" s="58">
        <f t="shared" si="4"/>
        <v>7.1428571428571425E-2</v>
      </c>
      <c r="E59" s="64"/>
      <c r="F59" s="75" t="s">
        <v>392</v>
      </c>
      <c r="G59" s="45">
        <f>COUNTIFS(B4:B31,"blanes",K4:K31,1)</f>
        <v>1</v>
      </c>
      <c r="H59" s="58">
        <f t="shared" si="5"/>
        <v>3.5714285714285712E-2</v>
      </c>
      <c r="I59" s="61"/>
      <c r="J59" s="63" t="s">
        <v>389</v>
      </c>
      <c r="K59" s="45">
        <f>COUNTIFS(B4:B31,"figueres",J4:J31,3)</f>
        <v>4</v>
      </c>
      <c r="L59" s="58">
        <f t="shared" si="6"/>
        <v>0.14285714285714285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5</v>
      </c>
      <c r="Y59" s="60">
        <f t="shared" si="8"/>
        <v>0.17857142857142858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8</v>
      </c>
      <c r="AG59" s="60">
        <f t="shared" si="17"/>
        <v>0.2857142857142857</v>
      </c>
      <c r="AH59" s="61"/>
      <c r="AI59" s="100" t="s">
        <v>245</v>
      </c>
      <c r="AJ59" s="59">
        <f>COUNTIFS(K4:K31,3,M4:M31,3)</f>
        <v>1</v>
      </c>
      <c r="AK59" s="60">
        <f t="shared" si="10"/>
        <v>3.7037037037037035E-2</v>
      </c>
      <c r="AL59" s="61"/>
      <c r="AM59" s="100" t="s">
        <v>259</v>
      </c>
      <c r="AN59" s="45">
        <f>COUNTIFS(K4:K31,3,L4:L31,1)</f>
        <v>1</v>
      </c>
      <c r="AO59" s="60">
        <f t="shared" si="11"/>
        <v>3.8461538461538464E-2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1</v>
      </c>
      <c r="BA59" s="60">
        <f t="shared" si="14"/>
        <v>3.5714285714285712E-2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3.5714285714285712E-2</v>
      </c>
      <c r="I60" s="61"/>
      <c r="J60" s="63" t="s">
        <v>403</v>
      </c>
      <c r="K60" s="45">
        <f>COUNTIFS(B4:B31,"olot",J4:J31,1)</f>
        <v>4</v>
      </c>
      <c r="L60" s="58">
        <f t="shared" si="6"/>
        <v>0.14285714285714285</v>
      </c>
      <c r="M60" s="61"/>
      <c r="N60" s="61"/>
      <c r="O60" s="45">
        <f>SUM(O51:O59)</f>
        <v>28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2</v>
      </c>
      <c r="Y60" s="60">
        <f t="shared" si="8"/>
        <v>7.1428571428571425E-2</v>
      </c>
      <c r="Z60" s="61"/>
      <c r="AA60" s="61"/>
      <c r="AB60" s="61"/>
      <c r="AC60" s="61"/>
      <c r="AD60" s="61"/>
      <c r="AE60"/>
      <c r="AF60" s="45">
        <f>SUM(AF51:AF59)</f>
        <v>28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0</v>
      </c>
      <c r="AO60" s="60">
        <f t="shared" si="11"/>
        <v>0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4</v>
      </c>
      <c r="BA60" s="60">
        <f t="shared" si="14"/>
        <v>0.14285714285714285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7.1428571428571425E-2</v>
      </c>
      <c r="E61" s="64"/>
      <c r="F61" s="75" t="s">
        <v>394</v>
      </c>
      <c r="G61" s="45">
        <f>COUNTIFS(B4:B31,"lloret",K4:K31,1)</f>
        <v>1</v>
      </c>
      <c r="H61" s="58">
        <f t="shared" si="5"/>
        <v>3.5714285714285712E-2</v>
      </c>
      <c r="I61" s="61"/>
      <c r="J61" s="63" t="s">
        <v>404</v>
      </c>
      <c r="K61" s="45">
        <f>COUNTIFS(B4:B31,"olot",J4:J31,2)</f>
        <v>3</v>
      </c>
      <c r="L61" s="58">
        <f t="shared" si="6"/>
        <v>0.10714285714285714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3.7037037037037035E-2</v>
      </c>
      <c r="AL61" s="61"/>
      <c r="AM61" s="100" t="s">
        <v>261</v>
      </c>
      <c r="AN61" s="59">
        <f>COUNTIFS(K4:K31,3,L4:L31,3)</f>
        <v>1</v>
      </c>
      <c r="AO61" s="60">
        <f t="shared" si="11"/>
        <v>3.8461538461538464E-2</v>
      </c>
      <c r="AP61" s="61"/>
      <c r="AQ61" s="100" t="s">
        <v>293</v>
      </c>
      <c r="AR61" s="45">
        <f>COUNTIFS(J4:J31,3,L4:L31,3)</f>
        <v>2</v>
      </c>
      <c r="AS61" s="60">
        <f t="shared" si="18"/>
        <v>7.1428571428571425E-2</v>
      </c>
      <c r="AT61" s="61"/>
      <c r="AU61" s="100" t="s">
        <v>262</v>
      </c>
      <c r="AV61" s="59">
        <f>COUNTIFS(K4:K31,5,N4:N31,1)</f>
        <v>3</v>
      </c>
      <c r="AW61" s="60">
        <f t="shared" si="13"/>
        <v>0.11538461538461539</v>
      </c>
      <c r="AX61" s="61"/>
      <c r="AY61" s="100" t="s">
        <v>440</v>
      </c>
      <c r="AZ61" s="45">
        <f>COUNTIFS(L4:L31,4,N4:N31,2)</f>
        <v>16</v>
      </c>
      <c r="BA61" s="60">
        <f t="shared" si="14"/>
        <v>0.5714285714285714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1</v>
      </c>
      <c r="L62" s="58">
        <f t="shared" si="6"/>
        <v>3.5714285714285712E-2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0</v>
      </c>
      <c r="AK62" s="60">
        <f t="shared" si="10"/>
        <v>0</v>
      </c>
      <c r="AL62" s="61"/>
      <c r="AM62" s="100" t="s">
        <v>278</v>
      </c>
      <c r="AN62" s="59">
        <f>COUNTIFS(K4:K31,3,L4:L31,4)</f>
        <v>1</v>
      </c>
      <c r="AO62" s="60">
        <f t="shared" si="11"/>
        <v>3.8461538461538464E-2</v>
      </c>
      <c r="AP62" s="61"/>
      <c r="AQ62" s="100" t="s">
        <v>294</v>
      </c>
      <c r="AR62" s="45">
        <f>COUNTIFS(J4:J31,3,L4:L31,4)</f>
        <v>8</v>
      </c>
      <c r="AS62" s="60">
        <f t="shared" si="18"/>
        <v>0.2857142857142857</v>
      </c>
      <c r="AT62" s="61"/>
      <c r="AU62" s="100" t="s">
        <v>307</v>
      </c>
      <c r="AV62" s="59">
        <f>COUNTIFS(K4:K31,5,N4:N31,2)</f>
        <v>4</v>
      </c>
      <c r="AW62" s="60">
        <f t="shared" si="13"/>
        <v>0.15384615384615385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2</v>
      </c>
      <c r="L63" s="58">
        <f t="shared" si="6"/>
        <v>7.1428571428571425E-2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4</v>
      </c>
      <c r="Y63" s="60">
        <f t="shared" si="8"/>
        <v>0.14285714285714285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1</v>
      </c>
      <c r="AO63" s="60">
        <f t="shared" si="11"/>
        <v>3.8461538461538464E-2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1</v>
      </c>
      <c r="AK64" s="60">
        <f t="shared" si="10"/>
        <v>3.7037037037037035E-2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2</v>
      </c>
      <c r="Y65" s="60">
        <f t="shared" si="8"/>
        <v>7.1428571428571425E-2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2</v>
      </c>
      <c r="AK65" s="60">
        <f t="shared" si="10"/>
        <v>7.407407407407407E-2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3.8461538461538464E-2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7.1428571428571425E-2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9</v>
      </c>
      <c r="AK66" s="60">
        <f t="shared" si="10"/>
        <v>0.33333333333333331</v>
      </c>
      <c r="AL66" s="61"/>
      <c r="AM66" s="100" t="s">
        <v>279</v>
      </c>
      <c r="AN66" s="45">
        <f>COUNTIFS(K4:K31,5,L4:L31,4)</f>
        <v>6</v>
      </c>
      <c r="AO66" s="60">
        <f t="shared" si="11"/>
        <v>0.23076923076923078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3</v>
      </c>
      <c r="AW68" s="60">
        <f t="shared" si="13"/>
        <v>0.11538461538461539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3.8461538461538464E-2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1</v>
      </c>
      <c r="AW69" s="60">
        <f t="shared" si="13"/>
        <v>3.8461538461538464E-2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26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1</v>
      </c>
      <c r="AO73" s="60">
        <f t="shared" si="11"/>
        <v>3.8461538461538464E-2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3</v>
      </c>
      <c r="AO74" s="60">
        <f t="shared" si="11"/>
        <v>0.11538461538461539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26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15</v>
      </c>
      <c r="D83" s="58">
        <f t="shared" ref="D83:D89" si="19">C83/C$89</f>
        <v>0.5357142857142857</v>
      </c>
      <c r="E83" s="64"/>
      <c r="F83" s="55" t="s">
        <v>186</v>
      </c>
      <c r="G83" s="57">
        <f>COUNTIF(R4:R31,1)</f>
        <v>27</v>
      </c>
      <c r="H83" s="58">
        <f>G83/C$89</f>
        <v>0.9642857142857143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0.5357142857142857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0.10714285714285714</v>
      </c>
      <c r="Q83" s="61"/>
      <c r="R83" s="55" t="s">
        <v>411</v>
      </c>
      <c r="S83" s="57">
        <f>COUNTIFS(Q4:Q31,1,T4:T31,1)</f>
        <v>7</v>
      </c>
      <c r="T83" s="58">
        <f t="shared" ref="T83:T95" si="22">S83/S$95</f>
        <v>0.25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0.6</v>
      </c>
      <c r="Y83" s="61"/>
      <c r="Z83" s="55" t="s">
        <v>186</v>
      </c>
      <c r="AA83" s="57">
        <f>COUNTIF(Y4:Y31,1)</f>
        <v>4</v>
      </c>
      <c r="AB83" s="58">
        <f>AA83/W$89</f>
        <v>0.8</v>
      </c>
      <c r="AC83" s="61"/>
      <c r="AD83" s="61"/>
      <c r="AE83" s="55" t="s">
        <v>339</v>
      </c>
      <c r="AF83" s="57">
        <f>COUNTIFS(X4:X31,1,Y4:Y31,1)</f>
        <v>3</v>
      </c>
      <c r="AG83" s="58">
        <f t="shared" ref="AG83:AG101" si="24">AF83/AF$101</f>
        <v>0.6</v>
      </c>
      <c r="AH83" s="61"/>
      <c r="AI83" s="55" t="s">
        <v>357</v>
      </c>
      <c r="AJ83" s="57">
        <f>COUNTIFS(X4:X31,1,AB4:AB31,1)</f>
        <v>2</v>
      </c>
      <c r="AK83" s="58">
        <f t="shared" ref="AK83:AK95" si="25">AJ83/AJ$95</f>
        <v>0.4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0.6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1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 t="e">
        <f t="shared" ref="BP83:BP89" si="31">BO83/BO$89</f>
        <v>#DIV/0!</v>
      </c>
      <c r="BQ83" s="61"/>
      <c r="BR83" s="47" t="s">
        <v>186</v>
      </c>
      <c r="BS83" s="57">
        <f>COUNTIF(AM4:AM31,1)</f>
        <v>0</v>
      </c>
      <c r="BT83" s="58" t="e">
        <f>BS83/BO$89</f>
        <v>#DIV/0!</v>
      </c>
      <c r="BU83" s="64"/>
      <c r="BV83" s="61"/>
      <c r="BW83" s="55" t="s">
        <v>339</v>
      </c>
      <c r="BX83" s="57">
        <f>COUNTIFS(AL4:AL31,1,AM4:AM31,1)</f>
        <v>0</v>
      </c>
      <c r="BY83" s="58" t="e">
        <f t="shared" ref="BY83:BY101" si="32">BX83/BX$101</f>
        <v>#DIV/0!</v>
      </c>
      <c r="BZ83" s="61"/>
      <c r="CA83" s="55" t="s">
        <v>357</v>
      </c>
      <c r="CB83" s="57">
        <f>COUNTIFS(AL4:AL31,1,AP4:AP31,1)</f>
        <v>0</v>
      </c>
      <c r="CC83" s="58" t="e">
        <f t="shared" ref="CC83:CC95" si="33">CB83/CB$95</f>
        <v>#DIV/0!</v>
      </c>
      <c r="CD83" s="61"/>
      <c r="CE83" s="55" t="s">
        <v>411</v>
      </c>
      <c r="CF83" s="57">
        <f>COUNTIFS(AL4:AL31,1,AO4:AO31,1)</f>
        <v>0</v>
      </c>
      <c r="CG83" s="58" t="e">
        <f t="shared" ref="CG83:CG95" si="34">CF83/CF$95</f>
        <v>#DIV/0!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1</v>
      </c>
      <c r="D84" s="58">
        <f t="shared" si="19"/>
        <v>3.5714285714285712E-2</v>
      </c>
      <c r="E84" s="64"/>
      <c r="F84" s="46" t="s">
        <v>187</v>
      </c>
      <c r="G84" s="57">
        <f>COUNTIF(R4:R31,2)</f>
        <v>1</v>
      </c>
      <c r="H84" s="58">
        <f>G84/C$89</f>
        <v>3.5714285714285712E-2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12</v>
      </c>
      <c r="P84" s="58">
        <f t="shared" si="21"/>
        <v>0.42857142857142855</v>
      </c>
      <c r="Q84" s="61"/>
      <c r="R84" s="55" t="s">
        <v>412</v>
      </c>
      <c r="S84" s="57">
        <f>COUNTIFS(Q4:Q31,1,T4:T31,"&gt;1")</f>
        <v>8</v>
      </c>
      <c r="T84" s="58">
        <f t="shared" si="22"/>
        <v>0.2857142857142857</v>
      </c>
      <c r="U84" s="61"/>
      <c r="V84" s="46" t="s">
        <v>182</v>
      </c>
      <c r="W84" s="57">
        <f>COUNTIF(X4:X31,2)</f>
        <v>0</v>
      </c>
      <c r="X84" s="58">
        <f t="shared" si="23"/>
        <v>0</v>
      </c>
      <c r="Y84" s="61"/>
      <c r="Z84" s="46" t="s">
        <v>187</v>
      </c>
      <c r="AA84" s="57">
        <f>COUNTIF(Y4:Y31,2)</f>
        <v>1</v>
      </c>
      <c r="AB84" s="58">
        <f>AA84/W$89</f>
        <v>0.2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0.2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 t="e">
        <f t="shared" si="31"/>
        <v>#DIV/0!</v>
      </c>
      <c r="BQ84" s="61"/>
      <c r="BR84" s="46" t="s">
        <v>187</v>
      </c>
      <c r="BS84" s="57">
        <f>COUNTIF(AM4:AM31,2)</f>
        <v>0</v>
      </c>
      <c r="BT84" s="58" t="e">
        <f>BS84/BO$89</f>
        <v>#DIV/0!</v>
      </c>
      <c r="BU84" s="64"/>
      <c r="BV84" s="61"/>
      <c r="BW84" s="55" t="s">
        <v>340</v>
      </c>
      <c r="BX84" s="57">
        <f>COUNTIFS(AL4:AL31,1,AM4:AM31,2)</f>
        <v>0</v>
      </c>
      <c r="BY84" s="58" t="e">
        <f t="shared" si="32"/>
        <v>#DIV/0!</v>
      </c>
      <c r="BZ84" s="61"/>
      <c r="CA84" s="55" t="s">
        <v>359</v>
      </c>
      <c r="CB84" s="57">
        <f>COUNTIFS(AL4:AL31,1,AP4:AP31,2)</f>
        <v>0</v>
      </c>
      <c r="CC84" s="58" t="e">
        <f t="shared" si="33"/>
        <v>#DIV/0!</v>
      </c>
      <c r="CD84" s="61"/>
      <c r="CE84" s="55" t="s">
        <v>412</v>
      </c>
      <c r="CF84" s="57">
        <f>COUNTIFS(AL4:AL31,1,AO4:AO31,"&gt;1")</f>
        <v>0</v>
      </c>
      <c r="CG84" s="58" t="e">
        <f t="shared" si="34"/>
        <v>#DIV/0!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3</v>
      </c>
      <c r="D85" s="58">
        <f t="shared" si="19"/>
        <v>0.10714285714285714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0</v>
      </c>
      <c r="AO85" s="58">
        <f t="shared" si="26"/>
        <v>0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1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  <c r="BN85" s="46" t="s">
        <v>183</v>
      </c>
      <c r="BO85" s="57">
        <f>COUNTIF(AL4:AL31,3)</f>
        <v>0</v>
      </c>
      <c r="BP85" s="58" t="e">
        <f t="shared" si="31"/>
        <v>#DIV/0!</v>
      </c>
      <c r="BQ85" s="61"/>
      <c r="BR85" s="46" t="s">
        <v>188</v>
      </c>
      <c r="BS85" s="57">
        <f>COUNTIF(AM4:AM31,3)</f>
        <v>0</v>
      </c>
      <c r="BT85" s="58" t="e">
        <f>BS85/BO$89</f>
        <v>#DIV/0!</v>
      </c>
      <c r="BU85" s="64"/>
      <c r="BV85" s="61"/>
      <c r="BW85" s="55" t="s">
        <v>341</v>
      </c>
      <c r="BX85" s="57">
        <f>COUNTIFS(AL4:AL31,1,AM4:AM31,3)</f>
        <v>0</v>
      </c>
      <c r="BY85" s="58" t="e">
        <f t="shared" si="32"/>
        <v>#DIV/0!</v>
      </c>
      <c r="BZ85" s="61"/>
      <c r="CA85" s="50" t="s">
        <v>360</v>
      </c>
      <c r="CB85" s="57">
        <f>COUNTIFS(AL4:AL31,2,AP4:AP31,1)</f>
        <v>0</v>
      </c>
      <c r="CC85" s="58" t="e">
        <f t="shared" si="33"/>
        <v>#DIV/0!</v>
      </c>
      <c r="CD85" s="61"/>
      <c r="CE85" s="50" t="s">
        <v>413</v>
      </c>
      <c r="CF85" s="57">
        <f>COUNTIFS(AL4:AL31,2,AO4:AO31,1)</f>
        <v>0</v>
      </c>
      <c r="CG85" s="58" t="e">
        <f t="shared" si="34"/>
        <v>#DIV/0!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8</v>
      </c>
      <c r="D86" s="58">
        <f t="shared" si="19"/>
        <v>0.2857142857142857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1</v>
      </c>
      <c r="L86" s="58">
        <f t="shared" si="20"/>
        <v>3.5714285714285712E-2</v>
      </c>
      <c r="M86" s="61"/>
      <c r="N86" s="50" t="s">
        <v>358</v>
      </c>
      <c r="O86" s="57">
        <f>COUNTIFS(Q4:Q31,2,U4:U31,2)</f>
        <v>1</v>
      </c>
      <c r="P86" s="58">
        <f t="shared" si="21"/>
        <v>3.5714285714285712E-2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2</v>
      </c>
      <c r="X86" s="58">
        <f t="shared" si="23"/>
        <v>0.4</v>
      </c>
      <c r="Y86" s="61"/>
      <c r="Z86" s="77"/>
      <c r="AA86" s="54">
        <f>SUM(AA83:AA85)</f>
        <v>5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0</v>
      </c>
      <c r="AG86" s="58">
        <f t="shared" si="24"/>
        <v>0</v>
      </c>
      <c r="AH86" s="61"/>
      <c r="AI86" s="50" t="s">
        <v>358</v>
      </c>
      <c r="AJ86" s="57">
        <f>COUNTIFS(X4:X31,2,AB4:AB31,2)</f>
        <v>0</v>
      </c>
      <c r="AK86" s="58">
        <f t="shared" si="25"/>
        <v>0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1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 t="e">
        <f t="shared" si="31"/>
        <v>#DIV/0!</v>
      </c>
      <c r="BQ86" s="61"/>
      <c r="BR86" s="77"/>
      <c r="BS86" s="54">
        <f>SUM(BS83:BS85)</f>
        <v>0</v>
      </c>
      <c r="BT86" s="76" t="e">
        <f>BS86/BO$89</f>
        <v>#DIV/0!</v>
      </c>
      <c r="BU86" s="64"/>
      <c r="BV86" s="61"/>
      <c r="BW86" s="50" t="s">
        <v>344</v>
      </c>
      <c r="BX86" s="57">
        <f>COUNTIFS(AL4:AL31,2,AM4:AM31,1)</f>
        <v>0</v>
      </c>
      <c r="BY86" s="58" t="e">
        <f t="shared" si="32"/>
        <v>#DIV/0!</v>
      </c>
      <c r="BZ86" s="61"/>
      <c r="CA86" s="50" t="s">
        <v>358</v>
      </c>
      <c r="CB86" s="57">
        <f>COUNTIFS(AL4:AL31,2,AP4:AP31,2)</f>
        <v>0</v>
      </c>
      <c r="CC86" s="58" t="e">
        <f t="shared" si="33"/>
        <v>#DIV/0!</v>
      </c>
      <c r="CD86" s="61"/>
      <c r="CE86" s="50" t="s">
        <v>414</v>
      </c>
      <c r="CF86" s="57">
        <f>COUNTIFS(AL4:AL31,2,AO4:AO31,"&gt;1")</f>
        <v>0</v>
      </c>
      <c r="CG86" s="58" t="e">
        <f t="shared" si="34"/>
        <v>#DIV/0!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3.5714285714285712E-2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3.5714285714285712E-2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1</v>
      </c>
      <c r="BK87" s="58">
        <f t="shared" si="30"/>
        <v>1</v>
      </c>
      <c r="BL87" s="61"/>
      <c r="BM87" s="61"/>
      <c r="BN87" s="46" t="s">
        <v>185</v>
      </c>
      <c r="BO87" s="57">
        <f>COUNTIF(AL4:AL31,5)</f>
        <v>0</v>
      </c>
      <c r="BP87" s="58" t="e">
        <f t="shared" si="31"/>
        <v>#DIV/0!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 t="e">
        <f t="shared" si="32"/>
        <v>#DIV/0!</v>
      </c>
      <c r="BZ87" s="61"/>
      <c r="CA87" s="50" t="s">
        <v>361</v>
      </c>
      <c r="CB87" s="57">
        <f>COUNTIFS(AL4:AL31,3,AP4:AP31,1)</f>
        <v>0</v>
      </c>
      <c r="CC87" s="58" t="e">
        <f t="shared" si="33"/>
        <v>#DIV/0!</v>
      </c>
      <c r="CD87" s="61"/>
      <c r="CE87" s="50" t="s">
        <v>415</v>
      </c>
      <c r="CF87" s="57">
        <f>COUNTIFS(AL4:AL31,3,AO4:AO31,1)</f>
        <v>0</v>
      </c>
      <c r="CG87" s="58" t="e">
        <f t="shared" si="34"/>
        <v>#DIV/0!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7.1428571428571425E-2</v>
      </c>
      <c r="Q88" s="61"/>
      <c r="R88" s="50" t="s">
        <v>416</v>
      </c>
      <c r="S88" s="57">
        <f>COUNTIFS(Q4:Q31,3,T4:T31,"&gt;1")</f>
        <v>3</v>
      </c>
      <c r="T88" s="58">
        <f t="shared" si="22"/>
        <v>0.10714285714285714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1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 t="e">
        <f t="shared" si="31"/>
        <v>#DIV/0!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 t="e">
        <f t="shared" si="32"/>
        <v>#DIV/0!</v>
      </c>
      <c r="BZ88" s="61"/>
      <c r="CA88" s="50" t="s">
        <v>362</v>
      </c>
      <c r="CB88" s="57">
        <f>COUNTIFS(AL4:AL31,3,AP4:AP31,2)</f>
        <v>0</v>
      </c>
      <c r="CC88" s="58" t="e">
        <f t="shared" si="33"/>
        <v>#DIV/0!</v>
      </c>
      <c r="CD88" s="61"/>
      <c r="CE88" s="50" t="s">
        <v>416</v>
      </c>
      <c r="CF88" s="57">
        <f>COUNTIFS(AL4:AL31,3,AO4:AO31,"&gt;1")</f>
        <v>0</v>
      </c>
      <c r="CG88" s="58" t="e">
        <f t="shared" si="34"/>
        <v>#DIV/0!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7.1428571428571425E-2</v>
      </c>
      <c r="M89" s="61"/>
      <c r="N89" s="50" t="s">
        <v>363</v>
      </c>
      <c r="O89" s="57">
        <f>COUNTIFS(Q4:Q31,4,U4:U31,1)</f>
        <v>2</v>
      </c>
      <c r="P89" s="58">
        <f t="shared" si="21"/>
        <v>7.1428571428571425E-2</v>
      </c>
      <c r="Q89" s="61"/>
      <c r="R89" s="50" t="s">
        <v>417</v>
      </c>
      <c r="S89" s="57">
        <f>COUNTIFS(Q4:Q31,4,T4:T31,1)</f>
        <v>5</v>
      </c>
      <c r="T89" s="58">
        <f t="shared" si="22"/>
        <v>0.17857142857142858</v>
      </c>
      <c r="U89" s="61"/>
      <c r="V89" s="77"/>
      <c r="W89" s="54">
        <f>SUM(W83:W88)</f>
        <v>5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1</v>
      </c>
      <c r="AK89" s="58">
        <f t="shared" si="25"/>
        <v>0.2</v>
      </c>
      <c r="AL89" s="61"/>
      <c r="AM89" s="50" t="s">
        <v>417</v>
      </c>
      <c r="AN89" s="57">
        <f>COUNTIFS(X4:X31,4,AA4:AA31,1)</f>
        <v>2</v>
      </c>
      <c r="AO89" s="58">
        <f t="shared" si="26"/>
        <v>0.4</v>
      </c>
      <c r="AP89" s="61"/>
      <c r="AQ89" s="61"/>
      <c r="AR89" s="77" t="s">
        <v>142</v>
      </c>
      <c r="AS89" s="54">
        <f>SUM(AS83:AS88)</f>
        <v>1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1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0</v>
      </c>
      <c r="BP89" s="76" t="e">
        <f t="shared" si="31"/>
        <v>#DIV/0!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 t="e">
        <f t="shared" si="32"/>
        <v>#DIV/0!</v>
      </c>
      <c r="BZ89" s="61"/>
      <c r="CA89" s="50" t="s">
        <v>363</v>
      </c>
      <c r="CB89" s="57">
        <f>COUNTIFS(AL4:AL31,4,AP4:AP31,1)</f>
        <v>0</v>
      </c>
      <c r="CC89" s="58" t="e">
        <f t="shared" si="33"/>
        <v>#DIV/0!</v>
      </c>
      <c r="CD89" s="61"/>
      <c r="CE89" s="50" t="s">
        <v>417</v>
      </c>
      <c r="CF89" s="57">
        <f>COUNTIFS(AL4:AL31,4,AO4:AO31,1)</f>
        <v>0</v>
      </c>
      <c r="CG89" s="58" t="e">
        <f t="shared" si="34"/>
        <v>#DIV/0!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1</v>
      </c>
      <c r="L90" s="58">
        <f t="shared" si="20"/>
        <v>3.5714285714285712E-2</v>
      </c>
      <c r="M90" s="61"/>
      <c r="N90" s="50" t="s">
        <v>364</v>
      </c>
      <c r="O90" s="57">
        <f>COUNTIFS(Q4:Q31,4,U4:U31,2)</f>
        <v>6</v>
      </c>
      <c r="P90" s="58">
        <f t="shared" si="21"/>
        <v>0.21428571428571427</v>
      </c>
      <c r="Q90" s="61"/>
      <c r="R90" s="50" t="s">
        <v>418</v>
      </c>
      <c r="S90" s="57">
        <f>COUNTIFS(Q4:Q31,4,T4:T31,"&gt;1")</f>
        <v>3</v>
      </c>
      <c r="T90" s="58">
        <f t="shared" si="22"/>
        <v>0.10714285714285714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0.2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 t="e">
        <f t="shared" si="32"/>
        <v>#DIV/0!</v>
      </c>
      <c r="BZ90" s="61"/>
      <c r="CA90" s="50" t="s">
        <v>364</v>
      </c>
      <c r="CB90" s="57">
        <f>COUNTIFS(AL4:AL31,4,AP4:AP31,2)</f>
        <v>0</v>
      </c>
      <c r="CC90" s="58" t="e">
        <f t="shared" si="33"/>
        <v>#DIV/0!</v>
      </c>
      <c r="CD90" s="61"/>
      <c r="CE90" s="50" t="s">
        <v>418</v>
      </c>
      <c r="CF90" s="57">
        <f>COUNTIFS(AL4:AL31,4,AO4:AO31,"&gt;1")</f>
        <v>0</v>
      </c>
      <c r="CG90" s="58" t="e">
        <f t="shared" si="34"/>
        <v>#DIV/0!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 t="e">
        <f t="shared" si="32"/>
        <v>#DIV/0!</v>
      </c>
      <c r="BZ91" s="61"/>
      <c r="CA91" s="50" t="s">
        <v>365</v>
      </c>
      <c r="CB91" s="57">
        <f>COUNTIFS(AL4:AL31,5,AP4:AP31,1)</f>
        <v>0</v>
      </c>
      <c r="CC91" s="58" t="e">
        <f t="shared" si="33"/>
        <v>#DIV/0!</v>
      </c>
      <c r="CD91" s="61"/>
      <c r="CE91" s="50" t="s">
        <v>419</v>
      </c>
      <c r="CF91" s="57">
        <f>COUNTIFS(AL4:AL31,5,AO4:AO31,1)</f>
        <v>0</v>
      </c>
      <c r="CG91" s="58" t="e">
        <f t="shared" si="34"/>
        <v>#DIV/0!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12</v>
      </c>
      <c r="H92" s="58">
        <f>G92/C$89</f>
        <v>0.42857142857142855</v>
      </c>
      <c r="I92" s="61"/>
      <c r="J92" s="50" t="s">
        <v>345</v>
      </c>
      <c r="K92" s="57">
        <f>COUNTIFS(Q4:Q31,4,R4:R31,1)</f>
        <v>8</v>
      </c>
      <c r="L92" s="58">
        <f t="shared" si="20"/>
        <v>0.2857142857142857</v>
      </c>
      <c r="M92" s="61"/>
      <c r="N92" s="50" t="s">
        <v>366</v>
      </c>
      <c r="O92" s="57">
        <f>COUNTIFS(Q4:Q31,5,U4:U31,2)</f>
        <v>1</v>
      </c>
      <c r="P92" s="58">
        <f t="shared" si="21"/>
        <v>3.5714285714285712E-2</v>
      </c>
      <c r="Q92" s="61"/>
      <c r="R92" s="50" t="s">
        <v>420</v>
      </c>
      <c r="S92" s="57">
        <f>COUNTIFS(Q4:Q31,5,T4:T31,"&gt;1")</f>
        <v>1</v>
      </c>
      <c r="T92" s="58">
        <f t="shared" si="22"/>
        <v>3.5714285714285712E-2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0.2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 t="e">
        <f t="shared" si="32"/>
        <v>#DIV/0!</v>
      </c>
      <c r="BZ92" s="61"/>
      <c r="CA92" s="50" t="s">
        <v>366</v>
      </c>
      <c r="CB92" s="57">
        <f>COUNTIFS(AL4:AL31,5,AP4:AP31,2)</f>
        <v>0</v>
      </c>
      <c r="CC92" s="58" t="e">
        <f t="shared" si="33"/>
        <v>#DIV/0!</v>
      </c>
      <c r="CD92" s="61"/>
      <c r="CE92" s="50" t="s">
        <v>420</v>
      </c>
      <c r="CF92" s="57">
        <f>COUNTIFS(AL4:AL31,5,AO4:AO31,"&gt;1")</f>
        <v>0</v>
      </c>
      <c r="CG92" s="58" t="e">
        <f t="shared" si="34"/>
        <v>#DIV/0!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11</v>
      </c>
      <c r="H93" s="58">
        <f>G93/C$89</f>
        <v>0.39285714285714285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0.6</v>
      </c>
      <c r="Y93" s="61"/>
      <c r="Z93" s="47" t="s">
        <v>191</v>
      </c>
      <c r="AA93" s="57">
        <f>COUNTIF(AA4:AA31,1)</f>
        <v>5</v>
      </c>
      <c r="AB93" s="58">
        <f>AA93/W$89</f>
        <v>1</v>
      </c>
      <c r="AC93" s="61"/>
      <c r="AD93" s="61"/>
      <c r="AE93" s="50" t="s">
        <v>347</v>
      </c>
      <c r="AF93" s="57">
        <f>COUNTIFS(X4:X31,4,Y4:Y31,2)</f>
        <v>1</v>
      </c>
      <c r="AG93" s="58">
        <f t="shared" si="24"/>
        <v>0.2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1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 t="e">
        <f>BO93/BO$89</f>
        <v>#DIV/0!</v>
      </c>
      <c r="BQ93" s="64"/>
      <c r="BR93" s="55" t="s">
        <v>191</v>
      </c>
      <c r="BS93" s="57">
        <f>COUNTIF(AO4:AO31,1)</f>
        <v>0</v>
      </c>
      <c r="BT93" s="58" t="e">
        <f>BS93/BO$89</f>
        <v>#DIV/0!</v>
      </c>
      <c r="BU93" s="64"/>
      <c r="BV93" s="61"/>
      <c r="BW93" s="50" t="s">
        <v>347</v>
      </c>
      <c r="BX93" s="57">
        <f>COUNTIFS(AL4:AL31,4,AM4:AM31,2)</f>
        <v>0</v>
      </c>
      <c r="BY93" s="58" t="e">
        <f t="shared" si="32"/>
        <v>#DIV/0!</v>
      </c>
      <c r="BZ93" s="61"/>
      <c r="CA93" s="50" t="s">
        <v>367</v>
      </c>
      <c r="CB93" s="57">
        <f>COUNTIFS(AL4:AL31,6,AP4:AP31,1)</f>
        <v>0</v>
      </c>
      <c r="CC93" s="58" t="e">
        <f t="shared" si="33"/>
        <v>#DIV/0!</v>
      </c>
      <c r="CD93" s="61"/>
      <c r="CE93" s="50" t="s">
        <v>421</v>
      </c>
      <c r="CF93" s="57">
        <f>COUNTIFS(AL4:AL31,6,AO4:AO31,1)</f>
        <v>0</v>
      </c>
      <c r="CG93" s="58" t="e">
        <f t="shared" si="34"/>
        <v>#DIV/0!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0.14285714285714285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2</v>
      </c>
      <c r="X94" s="58">
        <f>W94/W$89</f>
        <v>0.4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 t="e">
        <f>BO94/BO$89</f>
        <v>#DIV/0!</v>
      </c>
      <c r="BQ94" s="64"/>
      <c r="BR94" s="46" t="s">
        <v>192</v>
      </c>
      <c r="BS94" s="57">
        <f>COUNTIF(BD4:BD31,2)</f>
        <v>0</v>
      </c>
      <c r="BT94" s="58" t="e">
        <f>BS94/BO$89</f>
        <v>#DIV/0!</v>
      </c>
      <c r="BU94" s="64"/>
      <c r="BV94" s="61"/>
      <c r="BW94" s="50" t="s">
        <v>346</v>
      </c>
      <c r="BX94" s="57">
        <f>COUNTIFS(AL4:AL31,4,AM4:AM31,3)</f>
        <v>0</v>
      </c>
      <c r="BY94" s="58" t="e">
        <f t="shared" si="32"/>
        <v>#DIV/0!</v>
      </c>
      <c r="BZ94" s="61"/>
      <c r="CA94" s="50" t="s">
        <v>368</v>
      </c>
      <c r="CB94" s="57">
        <f>COUNTIFS(AL4:AL31,6,AP4:AP31,2)</f>
        <v>0</v>
      </c>
      <c r="CC94" s="58" t="e">
        <f t="shared" si="33"/>
        <v>#DIV/0!</v>
      </c>
      <c r="CD94" s="61"/>
      <c r="CE94" s="50" t="s">
        <v>422</v>
      </c>
      <c r="CF94" s="57">
        <f>COUNTIFS(AL4:AL31,6,AO4:AO31,"&gt;1")</f>
        <v>0</v>
      </c>
      <c r="CG94" s="58" t="e">
        <f t="shared" si="34"/>
        <v>#DIV/0!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</v>
      </c>
      <c r="H95" s="58">
        <f>G95/C$89</f>
        <v>3.5714285714285712E-2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5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5</v>
      </c>
      <c r="AK95" s="58">
        <f t="shared" si="25"/>
        <v>1</v>
      </c>
      <c r="AL95" s="61"/>
      <c r="AM95" s="37"/>
      <c r="AN95" s="45">
        <f>SUM(AN83:AN94)</f>
        <v>5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1</v>
      </c>
      <c r="BG95" s="58">
        <f t="shared" si="29"/>
        <v>1</v>
      </c>
      <c r="BH95" s="61"/>
      <c r="BI95" s="37"/>
      <c r="BJ95" s="45">
        <f>SUM(BJ83:BJ94)</f>
        <v>1</v>
      </c>
      <c r="BK95" s="58">
        <f t="shared" si="30"/>
        <v>1</v>
      </c>
      <c r="BL95" s="61"/>
      <c r="BM95" s="61"/>
      <c r="BN95" s="77"/>
      <c r="BO95" s="54">
        <f>SUM(BO93:BO94)</f>
        <v>0</v>
      </c>
      <c r="BP95" s="76" t="e">
        <f>BO95/BO$89</f>
        <v>#DIV/0!</v>
      </c>
      <c r="BQ95" s="64"/>
      <c r="BR95" s="46" t="s">
        <v>193</v>
      </c>
      <c r="BS95" s="57">
        <f>COUNTIF(BD4:BD31,3)</f>
        <v>0</v>
      </c>
      <c r="BT95" s="58" t="e">
        <f>BS95/BO$89</f>
        <v>#DIV/0!</v>
      </c>
      <c r="BU95" s="64"/>
      <c r="BV95" s="61"/>
      <c r="BW95" s="50" t="s">
        <v>350</v>
      </c>
      <c r="BX95" s="57">
        <f>COUNTIFS(AL4:AL31,5,AM4:AM31,1)</f>
        <v>0</v>
      </c>
      <c r="BY95" s="58" t="e">
        <f t="shared" si="32"/>
        <v>#DIV/0!</v>
      </c>
      <c r="BZ95" s="61"/>
      <c r="CA95" s="37"/>
      <c r="CB95" s="45">
        <f>SUM(CB83:CB94)</f>
        <v>0</v>
      </c>
      <c r="CC95" s="58" t="e">
        <f t="shared" si="33"/>
        <v>#DIV/0!</v>
      </c>
      <c r="CD95" s="61"/>
      <c r="CE95" s="37"/>
      <c r="CF95" s="45">
        <f>SUM(CF83:CF94)</f>
        <v>0</v>
      </c>
      <c r="CG95" s="58" t="e">
        <f t="shared" si="34"/>
        <v>#DIV/0!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 t="e">
        <f>BS96/BO$89</f>
        <v>#DIV/0!</v>
      </c>
      <c r="BU96" s="64"/>
      <c r="BV96" s="61"/>
      <c r="BW96" s="50" t="s">
        <v>349</v>
      </c>
      <c r="BX96" s="57">
        <f>COUNTIFS(AL4:AL31,5,AM4:AM31,2)</f>
        <v>0</v>
      </c>
      <c r="BY96" s="58" t="e">
        <f t="shared" si="32"/>
        <v>#DIV/0!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5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1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0</v>
      </c>
      <c r="BT97" s="76" t="e">
        <f>BS97/BO$89</f>
        <v>#DIV/0!</v>
      </c>
      <c r="BU97" s="64"/>
      <c r="BV97" s="61"/>
      <c r="BW97" s="50" t="s">
        <v>348</v>
      </c>
      <c r="BX97" s="57">
        <f>COUNTIFS(AL4:AL31,5,AM4:AM31,3)</f>
        <v>0</v>
      </c>
      <c r="BY97" s="58" t="e">
        <f t="shared" si="32"/>
        <v>#DIV/0!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 t="e">
        <f t="shared" si="32"/>
        <v>#DIV/0!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0.6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 t="e">
        <f>BO99/BO$89</f>
        <v>#DIV/0!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 t="e">
        <f t="shared" si="32"/>
        <v>#DIV/0!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2</v>
      </c>
      <c r="X100" s="58">
        <f>W100/W$89</f>
        <v>0.4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 t="e">
        <f>BO100/BO$89</f>
        <v>#DIV/0!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 t="e">
        <f t="shared" si="32"/>
        <v>#DIV/0!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5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5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1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1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0</v>
      </c>
      <c r="BP101" s="76" t="e">
        <f>BO101/BO$89</f>
        <v>#DIV/0!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0</v>
      </c>
      <c r="BY101" s="58" t="e">
        <f t="shared" si="32"/>
        <v>#DIV/0!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0.21428571428571427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22</v>
      </c>
      <c r="D103" s="58">
        <f>C103/C$89</f>
        <v>0.7857142857142857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AD2:AI2"/>
    <mergeCell ref="AK2:AP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C184"/>
  <sheetViews>
    <sheetView topLeftCell="CF1" zoomScale="25" zoomScaleNormal="25" workbookViewId="0">
      <pane ySplit="3" topLeftCell="A71" activePane="bottomLeft" state="frozen"/>
      <selection activeCell="Q40" sqref="Q40"/>
      <selection pane="bottomLeft" activeCell="B33" sqref="A33:DC112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9" ht="30" customHeight="1" thickBot="1" x14ac:dyDescent="0.25">
      <c r="A1" s="193" t="s">
        <v>792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9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</row>
    <row r="3" spans="1:49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</row>
    <row r="4" spans="1:49" ht="31.5" customHeight="1" thickBot="1" x14ac:dyDescent="0.25">
      <c r="A4" s="111" t="s">
        <v>890</v>
      </c>
      <c r="B4" s="117" t="s">
        <v>27</v>
      </c>
      <c r="C4" s="118" t="s">
        <v>918</v>
      </c>
      <c r="D4" s="116">
        <v>8</v>
      </c>
      <c r="E4" s="114">
        <v>39503</v>
      </c>
      <c r="F4" s="117">
        <v>2</v>
      </c>
      <c r="G4" s="116">
        <v>5</v>
      </c>
      <c r="H4" s="115">
        <v>2</v>
      </c>
      <c r="I4" s="117">
        <v>3</v>
      </c>
      <c r="J4" s="116">
        <v>3</v>
      </c>
      <c r="K4" s="116">
        <v>6</v>
      </c>
      <c r="L4" s="116">
        <v>3</v>
      </c>
      <c r="M4" s="116">
        <v>2</v>
      </c>
      <c r="N4" s="116">
        <v>2</v>
      </c>
      <c r="O4" s="115">
        <v>2</v>
      </c>
      <c r="P4" s="132" t="s">
        <v>135</v>
      </c>
      <c r="Q4" s="116">
        <v>4</v>
      </c>
      <c r="R4" s="116">
        <v>2</v>
      </c>
      <c r="S4" s="116">
        <v>1</v>
      </c>
      <c r="T4" s="116">
        <v>1</v>
      </c>
      <c r="U4" s="115">
        <v>2</v>
      </c>
      <c r="V4" s="104"/>
      <c r="W4" s="132" t="s">
        <v>920</v>
      </c>
      <c r="X4" s="116">
        <v>4</v>
      </c>
      <c r="Y4" s="116">
        <v>1</v>
      </c>
      <c r="Z4" s="116">
        <v>1</v>
      </c>
      <c r="AA4" s="116">
        <v>1</v>
      </c>
      <c r="AB4" s="115">
        <v>2</v>
      </c>
      <c r="AC4" s="103"/>
      <c r="AD4" s="132"/>
      <c r="AE4" s="116"/>
      <c r="AF4" s="116"/>
      <c r="AG4" s="116"/>
      <c r="AH4" s="116"/>
      <c r="AI4" s="115"/>
      <c r="AJ4" s="103"/>
      <c r="AK4" s="132"/>
      <c r="AL4" s="116"/>
      <c r="AM4" s="116"/>
      <c r="AN4" s="116"/>
      <c r="AO4" s="116"/>
      <c r="AP4" s="115"/>
      <c r="AR4" s="132"/>
      <c r="AS4" s="116"/>
      <c r="AT4" s="116"/>
      <c r="AU4" s="116"/>
      <c r="AV4" s="116"/>
      <c r="AW4" s="115"/>
    </row>
    <row r="5" spans="1:49" ht="31.5" customHeight="1" thickBot="1" x14ac:dyDescent="0.25">
      <c r="A5" s="111" t="s">
        <v>891</v>
      </c>
      <c r="B5" s="113"/>
      <c r="C5" s="118"/>
      <c r="D5" s="104"/>
      <c r="E5" s="109">
        <v>39503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32" t="s">
        <v>919</v>
      </c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</row>
    <row r="6" spans="1:49" ht="31.5" customHeight="1" thickBot="1" x14ac:dyDescent="0.25">
      <c r="A6" s="111" t="s">
        <v>892</v>
      </c>
      <c r="B6" s="113" t="s">
        <v>91</v>
      </c>
      <c r="C6" s="118" t="s">
        <v>921</v>
      </c>
      <c r="D6" s="104">
        <v>4</v>
      </c>
      <c r="E6" s="109">
        <v>39511</v>
      </c>
      <c r="F6" s="113">
        <v>2</v>
      </c>
      <c r="G6" s="104">
        <v>3</v>
      </c>
      <c r="H6" s="112">
        <v>1</v>
      </c>
      <c r="I6" s="113">
        <v>2</v>
      </c>
      <c r="J6" s="104">
        <v>1</v>
      </c>
      <c r="K6" s="104">
        <v>3</v>
      </c>
      <c r="L6" s="104">
        <v>4</v>
      </c>
      <c r="M6" s="104">
        <v>3</v>
      </c>
      <c r="N6" s="104">
        <v>1</v>
      </c>
      <c r="O6" s="112">
        <v>1</v>
      </c>
      <c r="P6" s="132" t="s">
        <v>922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08" t="s">
        <v>923</v>
      </c>
      <c r="X6" s="104">
        <v>3</v>
      </c>
      <c r="Y6" s="104">
        <v>1</v>
      </c>
      <c r="Z6" s="104">
        <v>1</v>
      </c>
      <c r="AA6" s="104">
        <v>1</v>
      </c>
      <c r="AB6" s="112">
        <v>2</v>
      </c>
      <c r="AC6" s="103"/>
      <c r="AD6" s="108"/>
      <c r="AE6" s="104"/>
      <c r="AF6" s="104"/>
      <c r="AG6" s="104"/>
      <c r="AH6" s="104"/>
      <c r="AI6" s="112"/>
      <c r="AJ6" s="103"/>
      <c r="AK6" s="108"/>
      <c r="AL6" s="104"/>
      <c r="AM6" s="104"/>
      <c r="AN6" s="104"/>
      <c r="AO6" s="104"/>
      <c r="AP6" s="112"/>
      <c r="AR6" s="108"/>
      <c r="AS6" s="104"/>
      <c r="AT6" s="104"/>
      <c r="AU6" s="104"/>
      <c r="AV6" s="104"/>
      <c r="AW6" s="112"/>
    </row>
    <row r="7" spans="1:49" ht="31.5" customHeight="1" thickBot="1" x14ac:dyDescent="0.25">
      <c r="A7" s="111" t="s">
        <v>893</v>
      </c>
      <c r="B7" s="113" t="s">
        <v>40</v>
      </c>
      <c r="C7" s="118" t="s">
        <v>924</v>
      </c>
      <c r="D7" s="104">
        <v>4</v>
      </c>
      <c r="E7" s="109">
        <v>39511</v>
      </c>
      <c r="F7" s="113">
        <v>1</v>
      </c>
      <c r="G7" s="104">
        <v>3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32" t="s">
        <v>128</v>
      </c>
      <c r="Q7" s="104">
        <v>1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49" ht="31.5" customHeight="1" thickBot="1" x14ac:dyDescent="0.25">
      <c r="A8" s="111" t="s">
        <v>894</v>
      </c>
      <c r="B8" s="113" t="s">
        <v>40</v>
      </c>
      <c r="C8" s="118" t="s">
        <v>925</v>
      </c>
      <c r="D8" s="104">
        <v>4</v>
      </c>
      <c r="E8" s="109">
        <v>39519</v>
      </c>
      <c r="F8" s="113">
        <v>2</v>
      </c>
      <c r="G8" s="104">
        <v>5</v>
      </c>
      <c r="H8" s="112">
        <v>1</v>
      </c>
      <c r="I8" s="113">
        <v>1</v>
      </c>
      <c r="J8" s="104">
        <v>3</v>
      </c>
      <c r="K8" s="104">
        <v>6</v>
      </c>
      <c r="L8" s="104">
        <v>4</v>
      </c>
      <c r="M8" s="104">
        <v>3</v>
      </c>
      <c r="N8" s="104">
        <v>2</v>
      </c>
      <c r="O8" s="112">
        <v>2</v>
      </c>
      <c r="P8" s="108" t="s">
        <v>567</v>
      </c>
      <c r="Q8" s="104">
        <v>1</v>
      </c>
      <c r="R8" s="104">
        <v>1</v>
      </c>
      <c r="S8" s="104">
        <v>1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  <c r="AR8" s="113"/>
      <c r="AS8" s="104"/>
      <c r="AT8" s="104"/>
      <c r="AU8" s="104"/>
      <c r="AV8" s="104"/>
      <c r="AW8" s="112"/>
    </row>
    <row r="9" spans="1:49" ht="31.5" customHeight="1" thickBot="1" x14ac:dyDescent="0.25">
      <c r="A9" s="111" t="s">
        <v>895</v>
      </c>
      <c r="B9" s="113" t="s">
        <v>31</v>
      </c>
      <c r="C9" s="118" t="s">
        <v>926</v>
      </c>
      <c r="D9" s="104">
        <v>6</v>
      </c>
      <c r="E9" s="109">
        <v>39519</v>
      </c>
      <c r="F9" s="113">
        <v>2</v>
      </c>
      <c r="G9" s="104">
        <v>3</v>
      </c>
      <c r="H9" s="112">
        <v>1</v>
      </c>
      <c r="I9" s="113">
        <v>1</v>
      </c>
      <c r="J9" s="104">
        <v>3</v>
      </c>
      <c r="K9" s="104">
        <v>2</v>
      </c>
      <c r="L9" s="104">
        <v>3</v>
      </c>
      <c r="M9" s="104">
        <v>2</v>
      </c>
      <c r="N9" s="104">
        <v>2</v>
      </c>
      <c r="O9" s="112">
        <v>2</v>
      </c>
      <c r="P9" s="108" t="s">
        <v>927</v>
      </c>
      <c r="Q9" s="104">
        <v>3</v>
      </c>
      <c r="R9" s="104">
        <v>1</v>
      </c>
      <c r="S9" s="104">
        <v>1</v>
      </c>
      <c r="T9" s="104">
        <v>4</v>
      </c>
      <c r="U9" s="112">
        <v>1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49" ht="31.5" customHeight="1" thickBot="1" x14ac:dyDescent="0.25">
      <c r="A10" s="111" t="s">
        <v>896</v>
      </c>
      <c r="B10" s="113" t="s">
        <v>40</v>
      </c>
      <c r="C10" s="118" t="s">
        <v>928</v>
      </c>
      <c r="D10" s="104">
        <v>4</v>
      </c>
      <c r="E10" s="109">
        <v>39527</v>
      </c>
      <c r="F10" s="113">
        <v>2</v>
      </c>
      <c r="G10" s="104">
        <v>3</v>
      </c>
      <c r="H10" s="112">
        <v>1</v>
      </c>
      <c r="I10" s="113">
        <v>2</v>
      </c>
      <c r="J10" s="104">
        <v>3</v>
      </c>
      <c r="K10" s="104">
        <v>3</v>
      </c>
      <c r="L10" s="104">
        <v>4</v>
      </c>
      <c r="M10" s="104">
        <v>3</v>
      </c>
      <c r="N10" s="104">
        <v>2</v>
      </c>
      <c r="O10" s="112">
        <v>2</v>
      </c>
      <c r="P10" s="108" t="s">
        <v>929</v>
      </c>
      <c r="Q10" s="104">
        <v>3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930</v>
      </c>
      <c r="X10" s="104">
        <v>3</v>
      </c>
      <c r="Y10" s="104">
        <v>1</v>
      </c>
      <c r="Z10" s="104">
        <v>1</v>
      </c>
      <c r="AA10" s="104">
        <v>1</v>
      </c>
      <c r="AB10" s="112">
        <v>2</v>
      </c>
      <c r="AC10" s="103"/>
      <c r="AD10" s="108"/>
      <c r="AE10" s="104"/>
      <c r="AF10" s="104"/>
      <c r="AG10" s="104"/>
      <c r="AH10" s="104"/>
      <c r="AI10" s="112"/>
      <c r="AJ10" s="103"/>
      <c r="AK10" s="108"/>
      <c r="AL10" s="104"/>
      <c r="AM10" s="104"/>
      <c r="AN10" s="104"/>
      <c r="AO10" s="104"/>
      <c r="AP10" s="112"/>
      <c r="AR10" s="108"/>
      <c r="AS10" s="104"/>
      <c r="AT10" s="104"/>
      <c r="AU10" s="104"/>
      <c r="AV10" s="104"/>
      <c r="AW10" s="112"/>
    </row>
    <row r="11" spans="1:49" ht="31.5" customHeight="1" thickBot="1" x14ac:dyDescent="0.25">
      <c r="A11" s="111" t="s">
        <v>897</v>
      </c>
      <c r="B11" s="113" t="s">
        <v>40</v>
      </c>
      <c r="C11" s="118" t="s">
        <v>931</v>
      </c>
      <c r="D11" s="104">
        <v>6</v>
      </c>
      <c r="E11" s="109">
        <v>39527</v>
      </c>
      <c r="F11" s="113">
        <v>1</v>
      </c>
      <c r="G11" s="104">
        <v>5</v>
      </c>
      <c r="H11" s="112">
        <v>1</v>
      </c>
      <c r="I11" s="113">
        <v>1</v>
      </c>
      <c r="J11" s="104">
        <v>3</v>
      </c>
      <c r="K11" s="104">
        <v>5</v>
      </c>
      <c r="L11" s="104">
        <v>4</v>
      </c>
      <c r="M11" s="104">
        <v>3</v>
      </c>
      <c r="N11" s="104">
        <v>2</v>
      </c>
      <c r="O11" s="112">
        <v>2</v>
      </c>
      <c r="P11" s="108" t="s">
        <v>932</v>
      </c>
      <c r="Q11" s="104">
        <v>4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49" ht="31.5" customHeight="1" thickBot="1" x14ac:dyDescent="0.25">
      <c r="A12" s="111" t="s">
        <v>898</v>
      </c>
      <c r="B12" s="113" t="s">
        <v>36</v>
      </c>
      <c r="C12" s="118" t="s">
        <v>933</v>
      </c>
      <c r="D12" s="104">
        <v>5</v>
      </c>
      <c r="E12" s="109">
        <v>39535</v>
      </c>
      <c r="F12" s="113">
        <v>1</v>
      </c>
      <c r="G12" s="104">
        <v>3</v>
      </c>
      <c r="H12" s="112">
        <v>1</v>
      </c>
      <c r="I12" s="113">
        <v>5</v>
      </c>
      <c r="J12" s="104">
        <v>1</v>
      </c>
      <c r="K12" s="104">
        <v>4</v>
      </c>
      <c r="L12" s="104">
        <v>3</v>
      </c>
      <c r="M12" s="104">
        <v>1</v>
      </c>
      <c r="N12" s="104">
        <v>2</v>
      </c>
      <c r="O12" s="112">
        <v>1</v>
      </c>
      <c r="P12" s="108" t="s">
        <v>934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08" t="s">
        <v>935</v>
      </c>
      <c r="X12" s="104">
        <v>1</v>
      </c>
      <c r="Y12" s="104">
        <v>1</v>
      </c>
      <c r="Z12" s="104">
        <v>1</v>
      </c>
      <c r="AA12" s="104">
        <v>1</v>
      </c>
      <c r="AB12" s="112">
        <v>2</v>
      </c>
      <c r="AC12" s="103"/>
      <c r="AD12" s="108" t="s">
        <v>936</v>
      </c>
      <c r="AE12" s="104">
        <v>2</v>
      </c>
      <c r="AF12" s="104">
        <v>1</v>
      </c>
      <c r="AG12" s="104">
        <v>2</v>
      </c>
      <c r="AH12" s="104">
        <v>1</v>
      </c>
      <c r="AI12" s="112">
        <v>2</v>
      </c>
      <c r="AJ12" s="103"/>
      <c r="AK12" s="108" t="s">
        <v>937</v>
      </c>
      <c r="AL12" s="104">
        <v>2</v>
      </c>
      <c r="AM12" s="104">
        <v>1</v>
      </c>
      <c r="AN12" s="104">
        <v>2</v>
      </c>
      <c r="AO12" s="104">
        <v>1</v>
      </c>
      <c r="AP12" s="112">
        <v>2</v>
      </c>
      <c r="AR12" s="108" t="s">
        <v>938</v>
      </c>
      <c r="AS12" s="104">
        <v>2</v>
      </c>
      <c r="AT12" s="104">
        <v>1</v>
      </c>
      <c r="AU12" s="104">
        <v>2</v>
      </c>
      <c r="AV12" s="104">
        <v>1</v>
      </c>
      <c r="AW12" s="112">
        <v>2</v>
      </c>
    </row>
    <row r="13" spans="1:49" ht="31.5" customHeight="1" thickBot="1" x14ac:dyDescent="0.25">
      <c r="A13" s="111" t="s">
        <v>899</v>
      </c>
      <c r="B13" s="113" t="s">
        <v>31</v>
      </c>
      <c r="C13" s="118" t="s">
        <v>939</v>
      </c>
      <c r="D13" s="104">
        <v>8</v>
      </c>
      <c r="E13" s="109">
        <v>39535</v>
      </c>
      <c r="F13" s="113">
        <v>2</v>
      </c>
      <c r="G13" s="104">
        <v>6</v>
      </c>
      <c r="H13" s="112">
        <v>1</v>
      </c>
      <c r="I13" s="113">
        <v>1</v>
      </c>
      <c r="J13" s="104">
        <v>3</v>
      </c>
      <c r="K13" s="104">
        <v>7</v>
      </c>
      <c r="L13" s="104">
        <v>3</v>
      </c>
      <c r="M13" s="104">
        <v>2</v>
      </c>
      <c r="N13" s="104">
        <v>3</v>
      </c>
      <c r="O13" s="112">
        <v>2</v>
      </c>
      <c r="P13" s="108" t="s">
        <v>940</v>
      </c>
      <c r="Q13" s="104">
        <v>2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</row>
    <row r="14" spans="1:49" ht="31.5" customHeight="1" thickBot="1" x14ac:dyDescent="0.25">
      <c r="A14" s="111" t="s">
        <v>900</v>
      </c>
      <c r="B14" s="113" t="s">
        <v>40</v>
      </c>
      <c r="C14" s="118" t="s">
        <v>941</v>
      </c>
      <c r="D14" s="104">
        <v>8</v>
      </c>
      <c r="E14" s="109">
        <v>39543</v>
      </c>
      <c r="F14" s="113">
        <v>2</v>
      </c>
      <c r="G14" s="104">
        <v>3</v>
      </c>
      <c r="H14" s="112">
        <v>1</v>
      </c>
      <c r="I14" s="113">
        <v>4</v>
      </c>
      <c r="J14" s="104">
        <v>1</v>
      </c>
      <c r="K14" s="104">
        <v>3</v>
      </c>
      <c r="L14" s="104">
        <v>2</v>
      </c>
      <c r="M14" s="104">
        <v>1</v>
      </c>
      <c r="N14" s="104">
        <v>1</v>
      </c>
      <c r="O14" s="112">
        <v>1</v>
      </c>
      <c r="P14" s="108" t="s">
        <v>942</v>
      </c>
      <c r="Q14" s="104">
        <v>1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08" t="s">
        <v>943</v>
      </c>
      <c r="X14" s="104">
        <v>1</v>
      </c>
      <c r="Y14" s="104">
        <v>1</v>
      </c>
      <c r="Z14" s="104">
        <v>1</v>
      </c>
      <c r="AA14" s="104">
        <v>1</v>
      </c>
      <c r="AB14" s="112">
        <v>2</v>
      </c>
      <c r="AC14" s="103"/>
      <c r="AD14" s="108" t="s">
        <v>944</v>
      </c>
      <c r="AE14" s="104">
        <v>4</v>
      </c>
      <c r="AF14" s="104">
        <v>1</v>
      </c>
      <c r="AG14" s="104">
        <v>1</v>
      </c>
      <c r="AH14" s="104">
        <v>1</v>
      </c>
      <c r="AI14" s="112">
        <v>2</v>
      </c>
      <c r="AJ14" s="103"/>
      <c r="AK14" s="108" t="s">
        <v>945</v>
      </c>
      <c r="AL14" s="104">
        <v>4</v>
      </c>
      <c r="AM14" s="104">
        <v>1</v>
      </c>
      <c r="AN14" s="104">
        <v>1</v>
      </c>
      <c r="AO14" s="104">
        <v>1</v>
      </c>
      <c r="AP14" s="112">
        <v>2</v>
      </c>
      <c r="AR14" s="113"/>
      <c r="AS14" s="104"/>
      <c r="AT14" s="104"/>
      <c r="AU14" s="104"/>
      <c r="AV14" s="104"/>
      <c r="AW14" s="112"/>
    </row>
    <row r="15" spans="1:49" ht="31.5" customHeight="1" thickBot="1" x14ac:dyDescent="0.25">
      <c r="A15" s="111" t="s">
        <v>901</v>
      </c>
      <c r="B15" s="113" t="s">
        <v>40</v>
      </c>
      <c r="C15" s="118" t="s">
        <v>946</v>
      </c>
      <c r="D15" s="104">
        <v>3</v>
      </c>
      <c r="E15" s="109">
        <v>39543</v>
      </c>
      <c r="F15" s="113">
        <v>2</v>
      </c>
      <c r="G15" s="104">
        <v>6</v>
      </c>
      <c r="H15" s="112">
        <v>1</v>
      </c>
      <c r="I15" s="113">
        <v>2</v>
      </c>
      <c r="J15" s="104">
        <v>1</v>
      </c>
      <c r="K15" s="104">
        <v>3</v>
      </c>
      <c r="L15" s="104">
        <v>2</v>
      </c>
      <c r="M15" s="104">
        <v>1</v>
      </c>
      <c r="N15" s="104">
        <v>2</v>
      </c>
      <c r="O15" s="112">
        <v>2</v>
      </c>
      <c r="P15" s="108" t="s">
        <v>942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08" t="s">
        <v>947</v>
      </c>
      <c r="X15" s="104">
        <v>4</v>
      </c>
      <c r="Y15" s="104">
        <v>2</v>
      </c>
      <c r="Z15" s="104">
        <v>1</v>
      </c>
      <c r="AA15" s="104">
        <v>1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49" ht="31.5" customHeight="1" thickBot="1" x14ac:dyDescent="0.25">
      <c r="A16" s="111" t="s">
        <v>902</v>
      </c>
      <c r="B16" s="113" t="s">
        <v>40</v>
      </c>
      <c r="C16" s="118" t="s">
        <v>948</v>
      </c>
      <c r="D16" s="104">
        <v>6</v>
      </c>
      <c r="E16" s="109">
        <v>39551</v>
      </c>
      <c r="F16" s="113">
        <v>2</v>
      </c>
      <c r="G16" s="104">
        <v>5</v>
      </c>
      <c r="H16" s="112">
        <v>1</v>
      </c>
      <c r="I16" s="113">
        <v>1</v>
      </c>
      <c r="J16" s="104">
        <v>1</v>
      </c>
      <c r="K16" s="104">
        <v>2</v>
      </c>
      <c r="L16" s="104">
        <v>2</v>
      </c>
      <c r="M16" s="104">
        <v>1</v>
      </c>
      <c r="N16" s="104">
        <v>2</v>
      </c>
      <c r="O16" s="112">
        <v>2</v>
      </c>
      <c r="P16" s="108" t="s">
        <v>949</v>
      </c>
      <c r="Q16" s="104">
        <v>5</v>
      </c>
      <c r="R16" s="104">
        <v>1</v>
      </c>
      <c r="S16" s="104">
        <v>1</v>
      </c>
      <c r="T16" s="104">
        <v>1</v>
      </c>
      <c r="U16" s="112">
        <v>1</v>
      </c>
      <c r="V16" s="104"/>
      <c r="W16" s="108" t="s">
        <v>950</v>
      </c>
      <c r="X16" s="104">
        <v>1</v>
      </c>
      <c r="Y16" s="104">
        <v>1</v>
      </c>
      <c r="Z16" s="104">
        <v>2</v>
      </c>
      <c r="AA16" s="104">
        <v>1</v>
      </c>
      <c r="AB16" s="112">
        <v>1</v>
      </c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31.5" customHeight="1" thickBot="1" x14ac:dyDescent="0.25">
      <c r="A17" s="111" t="s">
        <v>903</v>
      </c>
      <c r="B17" s="113" t="s">
        <v>31</v>
      </c>
      <c r="C17" s="118" t="s">
        <v>951</v>
      </c>
      <c r="D17" s="104">
        <v>9</v>
      </c>
      <c r="E17" s="109">
        <v>39551</v>
      </c>
      <c r="F17" s="113">
        <v>2</v>
      </c>
      <c r="G17" s="104">
        <v>4</v>
      </c>
      <c r="H17" s="112">
        <v>1</v>
      </c>
      <c r="I17" s="113">
        <v>1</v>
      </c>
      <c r="J17" s="104">
        <v>3</v>
      </c>
      <c r="K17" s="104">
        <v>5</v>
      </c>
      <c r="L17" s="104">
        <v>4</v>
      </c>
      <c r="M17" s="104">
        <v>3</v>
      </c>
      <c r="N17" s="104">
        <v>2</v>
      </c>
      <c r="O17" s="112">
        <v>2</v>
      </c>
      <c r="P17" s="108" t="s">
        <v>952</v>
      </c>
      <c r="Q17" s="104">
        <v>5</v>
      </c>
      <c r="R17" s="104">
        <v>1</v>
      </c>
      <c r="S17" s="104">
        <v>1</v>
      </c>
      <c r="T17" s="104">
        <v>4</v>
      </c>
      <c r="U17" s="112">
        <v>2</v>
      </c>
      <c r="V17" s="104"/>
      <c r="W17" s="108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31.5" customHeight="1" thickBot="1" x14ac:dyDescent="0.25">
      <c r="A18" s="111" t="s">
        <v>904</v>
      </c>
      <c r="B18" s="113" t="s">
        <v>40</v>
      </c>
      <c r="C18" s="118" t="s">
        <v>953</v>
      </c>
      <c r="D18" s="104">
        <v>4</v>
      </c>
      <c r="E18" s="109">
        <v>39615</v>
      </c>
      <c r="F18" s="113">
        <v>1</v>
      </c>
      <c r="G18" s="104">
        <v>3</v>
      </c>
      <c r="H18" s="112">
        <v>1</v>
      </c>
      <c r="I18" s="113">
        <v>1</v>
      </c>
      <c r="J18" s="104">
        <v>1</v>
      </c>
      <c r="K18" s="104">
        <v>2</v>
      </c>
      <c r="L18" s="104">
        <v>1</v>
      </c>
      <c r="M18" s="104">
        <v>2</v>
      </c>
      <c r="N18" s="104">
        <v>2</v>
      </c>
      <c r="O18" s="112">
        <v>1</v>
      </c>
      <c r="P18" s="108" t="s">
        <v>128</v>
      </c>
      <c r="Q18" s="104">
        <v>1</v>
      </c>
      <c r="R18" s="104">
        <v>1</v>
      </c>
      <c r="S18" s="104">
        <v>1</v>
      </c>
      <c r="T18" s="104">
        <v>4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</row>
    <row r="19" spans="1:49" ht="31.5" customHeight="1" thickBot="1" x14ac:dyDescent="0.25">
      <c r="A19" s="111" t="s">
        <v>905</v>
      </c>
      <c r="B19" s="113" t="s">
        <v>40</v>
      </c>
      <c r="C19" s="118" t="s">
        <v>954</v>
      </c>
      <c r="D19" s="104">
        <v>4</v>
      </c>
      <c r="E19" s="109">
        <v>39615</v>
      </c>
      <c r="F19" s="113">
        <v>2</v>
      </c>
      <c r="G19" s="104">
        <v>5</v>
      </c>
      <c r="H19" s="112">
        <v>1</v>
      </c>
      <c r="I19" s="113">
        <v>1</v>
      </c>
      <c r="J19" s="104">
        <v>1</v>
      </c>
      <c r="K19" s="104">
        <v>2</v>
      </c>
      <c r="L19" s="104">
        <v>1</v>
      </c>
      <c r="M19" s="104">
        <v>2</v>
      </c>
      <c r="N19" s="104">
        <v>2</v>
      </c>
      <c r="O19" s="112">
        <v>1</v>
      </c>
      <c r="P19" s="108" t="s">
        <v>955</v>
      </c>
      <c r="Q19" s="104">
        <v>1</v>
      </c>
      <c r="R19" s="104">
        <v>1</v>
      </c>
      <c r="S19" s="104">
        <v>1</v>
      </c>
      <c r="T19" s="104">
        <v>1</v>
      </c>
      <c r="U19" s="112">
        <v>1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31.5" customHeight="1" thickBot="1" x14ac:dyDescent="0.25">
      <c r="A20" s="111" t="s">
        <v>906</v>
      </c>
      <c r="B20" s="113" t="s">
        <v>50</v>
      </c>
      <c r="C20" s="118" t="s">
        <v>956</v>
      </c>
      <c r="D20" s="104">
        <v>6</v>
      </c>
      <c r="E20" s="109">
        <v>39623</v>
      </c>
      <c r="F20" s="113">
        <v>2</v>
      </c>
      <c r="G20" s="104">
        <v>5</v>
      </c>
      <c r="H20" s="112">
        <v>1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2</v>
      </c>
      <c r="O20" s="112">
        <v>1</v>
      </c>
      <c r="P20" s="108" t="s">
        <v>957</v>
      </c>
      <c r="Q20" s="104">
        <v>1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31.5" customHeight="1" thickBot="1" x14ac:dyDescent="0.25">
      <c r="A21" s="111" t="s">
        <v>907</v>
      </c>
      <c r="B21" s="113" t="s">
        <v>27</v>
      </c>
      <c r="C21" s="118" t="s">
        <v>958</v>
      </c>
      <c r="D21" s="104">
        <v>7</v>
      </c>
      <c r="E21" s="109">
        <v>39623</v>
      </c>
      <c r="F21" s="113">
        <v>1</v>
      </c>
      <c r="G21" s="104">
        <v>3</v>
      </c>
      <c r="H21" s="112">
        <v>1</v>
      </c>
      <c r="I21" s="113">
        <v>1</v>
      </c>
      <c r="J21" s="104">
        <v>1</v>
      </c>
      <c r="K21" s="104">
        <v>3</v>
      </c>
      <c r="L21" s="104">
        <v>1</v>
      </c>
      <c r="M21" s="104">
        <v>2</v>
      </c>
      <c r="N21" s="104">
        <v>2</v>
      </c>
      <c r="O21" s="112">
        <v>1</v>
      </c>
      <c r="P21" s="108" t="s">
        <v>959</v>
      </c>
      <c r="Q21" s="104">
        <v>1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31.5" customHeight="1" thickBot="1" x14ac:dyDescent="0.25">
      <c r="A22" s="111" t="s">
        <v>908</v>
      </c>
      <c r="B22" s="113" t="s">
        <v>36</v>
      </c>
      <c r="C22" s="118" t="s">
        <v>960</v>
      </c>
      <c r="D22" s="104">
        <v>6</v>
      </c>
      <c r="E22" s="109">
        <v>39631</v>
      </c>
      <c r="F22" s="113">
        <v>2</v>
      </c>
      <c r="G22" s="104">
        <v>6</v>
      </c>
      <c r="H22" s="112">
        <v>1</v>
      </c>
      <c r="I22" s="113">
        <v>1</v>
      </c>
      <c r="J22" s="104">
        <v>3</v>
      </c>
      <c r="K22" s="104">
        <v>7</v>
      </c>
      <c r="L22" s="104">
        <v>3</v>
      </c>
      <c r="M22" s="104">
        <v>2</v>
      </c>
      <c r="N22" s="104">
        <v>3</v>
      </c>
      <c r="O22" s="112">
        <v>2</v>
      </c>
      <c r="P22" s="108" t="s">
        <v>961</v>
      </c>
      <c r="Q22" s="104">
        <v>2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31.5" customHeight="1" thickBot="1" x14ac:dyDescent="0.25">
      <c r="A23" s="111" t="s">
        <v>909</v>
      </c>
      <c r="B23" s="113" t="s">
        <v>36</v>
      </c>
      <c r="C23" s="118" t="s">
        <v>962</v>
      </c>
      <c r="D23" s="104">
        <v>6</v>
      </c>
      <c r="E23" s="109">
        <v>39631</v>
      </c>
      <c r="F23" s="113">
        <v>2</v>
      </c>
      <c r="G23" s="104">
        <v>6</v>
      </c>
      <c r="H23" s="112">
        <v>1</v>
      </c>
      <c r="I23" s="113">
        <v>1</v>
      </c>
      <c r="J23" s="104">
        <v>1</v>
      </c>
      <c r="K23" s="104">
        <v>4</v>
      </c>
      <c r="L23" s="104">
        <v>4</v>
      </c>
      <c r="M23" s="104">
        <v>3</v>
      </c>
      <c r="N23" s="104">
        <v>1</v>
      </c>
      <c r="O23" s="112">
        <v>1</v>
      </c>
      <c r="P23" s="108" t="s">
        <v>136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31.5" customHeight="1" thickBot="1" x14ac:dyDescent="0.25">
      <c r="A24" s="111" t="s">
        <v>910</v>
      </c>
      <c r="B24" s="113" t="s">
        <v>31</v>
      </c>
      <c r="C24" s="118" t="s">
        <v>963</v>
      </c>
      <c r="D24" s="104">
        <v>8</v>
      </c>
      <c r="E24" s="109">
        <v>39639</v>
      </c>
      <c r="F24" s="113">
        <v>2</v>
      </c>
      <c r="G24" s="104">
        <v>6</v>
      </c>
      <c r="H24" s="112">
        <v>1</v>
      </c>
      <c r="I24" s="113">
        <v>1</v>
      </c>
      <c r="J24" s="104">
        <v>3</v>
      </c>
      <c r="K24" s="104">
        <v>5</v>
      </c>
      <c r="L24" s="104">
        <v>4</v>
      </c>
      <c r="M24" s="104">
        <v>3</v>
      </c>
      <c r="N24" s="104">
        <v>2</v>
      </c>
      <c r="O24" s="112">
        <v>2</v>
      </c>
      <c r="P24" s="108" t="s">
        <v>964</v>
      </c>
      <c r="Q24" s="104">
        <v>4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</row>
    <row r="25" spans="1:49" ht="31.5" customHeight="1" thickBot="1" x14ac:dyDescent="0.25">
      <c r="A25" s="111" t="s">
        <v>911</v>
      </c>
      <c r="B25" s="113" t="s">
        <v>40</v>
      </c>
      <c r="C25" s="118" t="s">
        <v>965</v>
      </c>
      <c r="D25" s="104">
        <v>10</v>
      </c>
      <c r="E25" s="109">
        <v>39639</v>
      </c>
      <c r="F25" s="113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4</v>
      </c>
      <c r="L25" s="104">
        <v>4</v>
      </c>
      <c r="M25" s="104">
        <v>3</v>
      </c>
      <c r="N25" s="104">
        <v>2</v>
      </c>
      <c r="O25" s="112">
        <v>2</v>
      </c>
      <c r="P25" s="108" t="s">
        <v>966</v>
      </c>
      <c r="Q25" s="104">
        <v>1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31.5" customHeight="1" thickBot="1" x14ac:dyDescent="0.25">
      <c r="A26" s="111" t="s">
        <v>912</v>
      </c>
      <c r="B26" s="113" t="s">
        <v>40</v>
      </c>
      <c r="C26" s="118" t="s">
        <v>967</v>
      </c>
      <c r="D26" s="104">
        <v>6</v>
      </c>
      <c r="E26" s="109">
        <v>39647</v>
      </c>
      <c r="F26" s="113">
        <v>2</v>
      </c>
      <c r="G26" s="104">
        <v>5</v>
      </c>
      <c r="H26" s="112">
        <v>1</v>
      </c>
      <c r="I26" s="113">
        <v>1</v>
      </c>
      <c r="J26" s="104">
        <v>1</v>
      </c>
      <c r="K26" s="104">
        <v>2</v>
      </c>
      <c r="L26" s="104">
        <v>4</v>
      </c>
      <c r="M26" s="104">
        <v>3</v>
      </c>
      <c r="N26" s="104">
        <v>2</v>
      </c>
      <c r="O26" s="112">
        <v>1</v>
      </c>
      <c r="P26" s="108" t="s">
        <v>128</v>
      </c>
      <c r="Q26" s="104">
        <v>1</v>
      </c>
      <c r="R26" s="104">
        <v>2</v>
      </c>
      <c r="S26" s="104">
        <v>1</v>
      </c>
      <c r="T26" s="104">
        <v>3</v>
      </c>
      <c r="U26" s="112">
        <v>1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</row>
    <row r="27" spans="1:49" ht="31.5" customHeight="1" thickBot="1" x14ac:dyDescent="0.25">
      <c r="A27" s="111" t="s">
        <v>913</v>
      </c>
      <c r="B27" s="113" t="s">
        <v>27</v>
      </c>
      <c r="C27" s="118" t="s">
        <v>968</v>
      </c>
      <c r="D27" s="104">
        <v>7</v>
      </c>
      <c r="E27" s="109">
        <v>39647</v>
      </c>
      <c r="F27" s="113">
        <v>2</v>
      </c>
      <c r="G27" s="104">
        <v>5</v>
      </c>
      <c r="H27" s="112">
        <v>1</v>
      </c>
      <c r="I27" s="113">
        <v>1</v>
      </c>
      <c r="J27" s="104">
        <v>1</v>
      </c>
      <c r="K27" s="104">
        <v>3</v>
      </c>
      <c r="L27" s="104">
        <v>1</v>
      </c>
      <c r="M27" s="104">
        <v>2</v>
      </c>
      <c r="N27" s="104">
        <v>1</v>
      </c>
      <c r="O27" s="112">
        <v>1</v>
      </c>
      <c r="P27" s="108" t="s">
        <v>137</v>
      </c>
      <c r="Q27" s="104">
        <v>1</v>
      </c>
      <c r="R27" s="104">
        <v>1</v>
      </c>
      <c r="S27" s="104">
        <v>1</v>
      </c>
      <c r="T27" s="104">
        <v>3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31.5" customHeight="1" thickBot="1" x14ac:dyDescent="0.25">
      <c r="A28" s="111" t="s">
        <v>914</v>
      </c>
      <c r="B28" s="113" t="s">
        <v>36</v>
      </c>
      <c r="C28" s="118" t="s">
        <v>969</v>
      </c>
      <c r="D28" s="104">
        <v>4</v>
      </c>
      <c r="E28" s="109">
        <v>39655</v>
      </c>
      <c r="F28" s="113">
        <v>2</v>
      </c>
      <c r="G28" s="104">
        <v>5</v>
      </c>
      <c r="H28" s="112">
        <v>1</v>
      </c>
      <c r="I28" s="113">
        <v>1</v>
      </c>
      <c r="J28" s="104">
        <v>2</v>
      </c>
      <c r="K28" s="104">
        <v>4</v>
      </c>
      <c r="L28" s="104">
        <v>2</v>
      </c>
      <c r="M28" s="104">
        <v>1</v>
      </c>
      <c r="N28" s="104">
        <v>2</v>
      </c>
      <c r="O28" s="112">
        <v>1</v>
      </c>
      <c r="P28" s="108" t="s">
        <v>970</v>
      </c>
      <c r="Q28" s="104">
        <v>2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08" t="s">
        <v>971</v>
      </c>
      <c r="X28" s="104">
        <v>1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31.5" customHeight="1" thickBot="1" x14ac:dyDescent="0.25">
      <c r="A29" s="111" t="s">
        <v>915</v>
      </c>
      <c r="B29" s="113" t="s">
        <v>50</v>
      </c>
      <c r="C29" s="118" t="s">
        <v>972</v>
      </c>
      <c r="D29" s="104">
        <v>5</v>
      </c>
      <c r="E29" s="109">
        <v>39655</v>
      </c>
      <c r="F29" s="113">
        <v>2</v>
      </c>
      <c r="G29" s="104">
        <v>7</v>
      </c>
      <c r="H29" s="112">
        <v>1</v>
      </c>
      <c r="I29" s="113">
        <v>1</v>
      </c>
      <c r="J29" s="104">
        <v>3</v>
      </c>
      <c r="K29" s="104">
        <v>7</v>
      </c>
      <c r="L29" s="104">
        <v>4</v>
      </c>
      <c r="M29" s="104">
        <v>3</v>
      </c>
      <c r="N29" s="104">
        <v>2</v>
      </c>
      <c r="O29" s="112">
        <v>2</v>
      </c>
      <c r="P29" s="108" t="s">
        <v>973</v>
      </c>
      <c r="Q29" s="104">
        <v>2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31.5" customHeight="1" thickBot="1" x14ac:dyDescent="0.25">
      <c r="A30" s="111" t="s">
        <v>916</v>
      </c>
      <c r="B30" s="113" t="s">
        <v>91</v>
      </c>
      <c r="C30" s="118" t="s">
        <v>974</v>
      </c>
      <c r="D30" s="104">
        <v>4</v>
      </c>
      <c r="E30" s="109">
        <v>39663</v>
      </c>
      <c r="F30" s="113">
        <v>2</v>
      </c>
      <c r="G30" s="104">
        <v>7</v>
      </c>
      <c r="H30" s="112">
        <v>1</v>
      </c>
      <c r="I30" s="113">
        <v>1</v>
      </c>
      <c r="J30" s="104">
        <v>1</v>
      </c>
      <c r="K30" s="104">
        <v>5</v>
      </c>
      <c r="L30" s="104">
        <v>4</v>
      </c>
      <c r="M30" s="104">
        <v>3</v>
      </c>
      <c r="N30" s="104">
        <v>1</v>
      </c>
      <c r="O30" s="112">
        <v>1</v>
      </c>
      <c r="P30" s="108" t="s">
        <v>975</v>
      </c>
      <c r="Q30" s="104">
        <v>1</v>
      </c>
      <c r="R30" s="104">
        <v>1</v>
      </c>
      <c r="S30" s="104">
        <v>1</v>
      </c>
      <c r="T30" s="104">
        <v>1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31.5" customHeight="1" thickBot="1" x14ac:dyDescent="0.25">
      <c r="A31" s="111" t="s">
        <v>917</v>
      </c>
      <c r="B31" s="107" t="s">
        <v>27</v>
      </c>
      <c r="C31" s="118" t="s">
        <v>976</v>
      </c>
      <c r="D31" s="106">
        <v>5</v>
      </c>
      <c r="E31" s="134">
        <v>39663</v>
      </c>
      <c r="F31" s="107">
        <v>1</v>
      </c>
      <c r="G31" s="106">
        <v>4</v>
      </c>
      <c r="H31" s="105">
        <v>1</v>
      </c>
      <c r="I31" s="107">
        <v>1</v>
      </c>
      <c r="J31" s="106">
        <v>3</v>
      </c>
      <c r="K31" s="106">
        <v>5</v>
      </c>
      <c r="L31" s="106">
        <v>4</v>
      </c>
      <c r="M31" s="106">
        <v>1</v>
      </c>
      <c r="N31" s="106">
        <v>2</v>
      </c>
      <c r="O31" s="105">
        <v>2</v>
      </c>
      <c r="P31" s="108" t="s">
        <v>977</v>
      </c>
      <c r="Q31" s="106">
        <v>4</v>
      </c>
      <c r="R31" s="106">
        <v>2</v>
      </c>
      <c r="S31" s="106">
        <v>1</v>
      </c>
      <c r="T31" s="106">
        <v>1</v>
      </c>
      <c r="U31" s="105">
        <v>1</v>
      </c>
      <c r="V31" s="104"/>
      <c r="W31" s="133" t="s">
        <v>978</v>
      </c>
      <c r="X31" s="106">
        <v>3</v>
      </c>
      <c r="Y31" s="106">
        <v>1</v>
      </c>
      <c r="Z31" s="106">
        <v>1</v>
      </c>
      <c r="AA31" s="106">
        <v>1</v>
      </c>
      <c r="AB31" s="105">
        <v>2</v>
      </c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11</v>
      </c>
      <c r="D36" s="44">
        <f t="shared" ref="D36:D42" si="0">C36/C$42</f>
        <v>0.40740740740740738</v>
      </c>
      <c r="E36" s="8"/>
      <c r="F36" s="91" t="s">
        <v>143</v>
      </c>
      <c r="G36" s="43">
        <f>COUNTIF(F4:F31,1)</f>
        <v>6</v>
      </c>
      <c r="H36" s="44">
        <f>G36/G38</f>
        <v>0.22222222222222221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26</v>
      </c>
      <c r="P36" s="44">
        <f>O36/O$40</f>
        <v>0.96296296296296291</v>
      </c>
      <c r="Q36"/>
      <c r="R36" s="93">
        <v>1</v>
      </c>
      <c r="S36" s="43">
        <f>COUNTIF(I4:I31,1)</f>
        <v>21</v>
      </c>
      <c r="T36" s="44">
        <f>S36/28</f>
        <v>0.75</v>
      </c>
      <c r="U36"/>
      <c r="V36" s="94" t="s">
        <v>160</v>
      </c>
      <c r="W36" s="57">
        <f>COUNTIF(J4:J31,1)</f>
        <v>15</v>
      </c>
      <c r="X36" s="58">
        <f>W36/W$39</f>
        <v>0.55555555555555558</v>
      </c>
      <c r="Y36"/>
      <c r="Z36" s="95" t="s">
        <v>163</v>
      </c>
      <c r="AA36" s="42">
        <f>COUNTIF(K4:K31,1)</f>
        <v>2</v>
      </c>
      <c r="AB36" s="44">
        <f t="shared" ref="AB36:AB46" si="2">AA36/AA$46</f>
        <v>7.407407407407407E-2</v>
      </c>
      <c r="AC36"/>
      <c r="AD36" s="95" t="s">
        <v>799</v>
      </c>
      <c r="AE36" s="57">
        <f>COUNTIF(L4:L31,1)</f>
        <v>4</v>
      </c>
      <c r="AF36" s="58">
        <f>AE36/AA$46</f>
        <v>0.14814814814814814</v>
      </c>
      <c r="AG36"/>
      <c r="AH36" s="97" t="s">
        <v>143</v>
      </c>
      <c r="AI36" s="42">
        <f>COUNTIF(M4:M31,1)</f>
        <v>6</v>
      </c>
      <c r="AJ36" s="44">
        <f>AI36/AA$46</f>
        <v>0.22222222222222221</v>
      </c>
      <c r="AK36"/>
      <c r="AL36" s="95" t="s">
        <v>175</v>
      </c>
      <c r="AM36" s="42">
        <f>COUNTIF(N4:N31,1)</f>
        <v>5</v>
      </c>
      <c r="AN36" s="44">
        <f>AM36/AA$46</f>
        <v>0.18518518518518517</v>
      </c>
      <c r="AO36"/>
      <c r="AP36" s="95" t="s">
        <v>143</v>
      </c>
      <c r="AQ36" s="42">
        <f>COUNTIF(O4:O31,1)</f>
        <v>13</v>
      </c>
      <c r="AR36" s="44">
        <f>AQ36/AQ$39</f>
        <v>0.48148148148148145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4</v>
      </c>
      <c r="D37" s="44">
        <f t="shared" si="0"/>
        <v>0.14814814814814814</v>
      </c>
      <c r="E37" s="8"/>
      <c r="F37" s="91" t="s">
        <v>144</v>
      </c>
      <c r="G37" s="43">
        <f>COUNTIF(F4:F31,2)</f>
        <v>21</v>
      </c>
      <c r="H37" s="44">
        <f>G37/G38</f>
        <v>0.77777777777777779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1</v>
      </c>
      <c r="P37" s="44">
        <f>O37/O$40</f>
        <v>3.7037037037037035E-2</v>
      </c>
      <c r="Q37"/>
      <c r="R37" s="93">
        <v>2</v>
      </c>
      <c r="S37" s="43">
        <f>COUNTIF(I4:I31,2)</f>
        <v>3</v>
      </c>
      <c r="T37" s="44">
        <f t="shared" ref="T37:T40" si="3">S37/28</f>
        <v>0.10714285714285714</v>
      </c>
      <c r="U37"/>
      <c r="V37" s="95" t="s">
        <v>161</v>
      </c>
      <c r="W37" s="57">
        <f>COUNTIF(J4:J31,2)</f>
        <v>1</v>
      </c>
      <c r="X37" s="58">
        <f>W37/W$39</f>
        <v>3.7037037037037035E-2</v>
      </c>
      <c r="Y37"/>
      <c r="Z37" s="90" t="s">
        <v>164</v>
      </c>
      <c r="AA37" s="42">
        <f>COUNTIF(K4:K31,2)</f>
        <v>5</v>
      </c>
      <c r="AB37" s="44">
        <f t="shared" si="2"/>
        <v>0.18518518518518517</v>
      </c>
      <c r="AC37"/>
      <c r="AD37" s="94" t="s">
        <v>800</v>
      </c>
      <c r="AE37" s="57">
        <f>COUNTIF(L4:L31,2)</f>
        <v>4</v>
      </c>
      <c r="AF37" s="58">
        <f>AE37/AA$46</f>
        <v>0.14814814814814814</v>
      </c>
      <c r="AG37"/>
      <c r="AH37" s="96" t="s">
        <v>173</v>
      </c>
      <c r="AI37" s="42">
        <f>COUNTIF(M4:M31,2)</f>
        <v>8</v>
      </c>
      <c r="AJ37" s="44">
        <f>AI37/AA$46</f>
        <v>0.29629629629629628</v>
      </c>
      <c r="AK37"/>
      <c r="AL37" s="90" t="s">
        <v>176</v>
      </c>
      <c r="AM37" s="42">
        <f>COUNTIF(N4:N31,2)</f>
        <v>20</v>
      </c>
      <c r="AN37" s="44">
        <f>AM37/AA$46</f>
        <v>0.7407407407407407</v>
      </c>
      <c r="AO37"/>
      <c r="AP37" s="90" t="s">
        <v>173</v>
      </c>
      <c r="AQ37" s="42">
        <f>COUNTIF(O4:O31,2)</f>
        <v>14</v>
      </c>
      <c r="AR37" s="44">
        <f>AQ37/AQ$39</f>
        <v>0.51851851851851849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4</v>
      </c>
      <c r="D38" s="44">
        <f t="shared" si="0"/>
        <v>0.14814814814814814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0.29629629629629628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11</v>
      </c>
      <c r="X38" s="58">
        <f>W38/W$39</f>
        <v>0.40740740740740738</v>
      </c>
      <c r="Y38"/>
      <c r="Z38" s="90" t="s">
        <v>165</v>
      </c>
      <c r="AA38" s="42">
        <f>COUNTIF(K4:K31,3)</f>
        <v>6</v>
      </c>
      <c r="AB38" s="44">
        <f t="shared" si="2"/>
        <v>0.22222222222222221</v>
      </c>
      <c r="AC38"/>
      <c r="AD38" s="94" t="s">
        <v>801</v>
      </c>
      <c r="AE38" s="57">
        <f>COUNTIF(L4:L31,3)</f>
        <v>5</v>
      </c>
      <c r="AF38" s="58">
        <f>AE38/AA$46</f>
        <v>0.18518518518518517</v>
      </c>
      <c r="AG38"/>
      <c r="AH38" s="96" t="s">
        <v>174</v>
      </c>
      <c r="AI38" s="42">
        <f>COUNTIF(M4:M31,3)</f>
        <v>13</v>
      </c>
      <c r="AJ38" s="44">
        <f>AI38/AA$46</f>
        <v>0.48148148148148145</v>
      </c>
      <c r="AK38"/>
      <c r="AL38" s="90" t="s">
        <v>177</v>
      </c>
      <c r="AM38" s="42">
        <f>COUNTIF(N4:N31,3)</f>
        <v>2</v>
      </c>
      <c r="AN38" s="44">
        <f>AM38/AA$46</f>
        <v>7.407407407407407E-2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0.14814814814814814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2</v>
      </c>
      <c r="L39" s="44">
        <f t="shared" si="1"/>
        <v>7.407407407407407E-2</v>
      </c>
      <c r="M39"/>
      <c r="N39" s="91" t="s">
        <v>157</v>
      </c>
      <c r="O39" s="43">
        <f>COUNTIF(H4:H31,4)</f>
        <v>0</v>
      </c>
      <c r="P39" s="44">
        <f>O39/O$40</f>
        <v>0</v>
      </c>
      <c r="Q39"/>
      <c r="R39" s="93">
        <v>4</v>
      </c>
      <c r="S39" s="43">
        <f>COUNTIF(I4:I31,4)</f>
        <v>1</v>
      </c>
      <c r="T39" s="44">
        <f t="shared" si="3"/>
        <v>3.5714285714285712E-2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4</v>
      </c>
      <c r="AB39" s="44">
        <f t="shared" si="2"/>
        <v>0.14814814814814814</v>
      </c>
      <c r="AC39"/>
      <c r="AD39" s="94" t="s">
        <v>802</v>
      </c>
      <c r="AE39" s="57">
        <f>COUNTIF(L4:L31,4)</f>
        <v>14</v>
      </c>
      <c r="AF39" s="58">
        <f>AE39/AA$46</f>
        <v>0.51851851851851849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10</v>
      </c>
      <c r="L40" s="44">
        <f t="shared" si="1"/>
        <v>0.37037037037037035</v>
      </c>
      <c r="M40"/>
      <c r="N40" s="83"/>
      <c r="O40" s="85">
        <f>SUM(O36:O39,)</f>
        <v>27</v>
      </c>
      <c r="P40" s="87">
        <f>O40/O$40</f>
        <v>1</v>
      </c>
      <c r="Q40"/>
      <c r="R40" s="93">
        <v>5</v>
      </c>
      <c r="S40" s="43">
        <f>COUNTIF(I4:I31,5)</f>
        <v>1</v>
      </c>
      <c r="T40" s="44">
        <f t="shared" si="3"/>
        <v>3.5714285714285712E-2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5</v>
      </c>
      <c r="AB40" s="44">
        <f t="shared" si="2"/>
        <v>0.18518518518518517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2</v>
      </c>
      <c r="D41" s="44">
        <f t="shared" si="0"/>
        <v>7.407407407407407E-2</v>
      </c>
      <c r="E41" s="8"/>
      <c r="F41"/>
      <c r="G41"/>
      <c r="H41"/>
      <c r="I41"/>
      <c r="J41" s="92" t="s">
        <v>149</v>
      </c>
      <c r="K41" s="45">
        <f>COUNTIF(G4:G31,6)</f>
        <v>5</v>
      </c>
      <c r="L41" s="44">
        <f t="shared" si="1"/>
        <v>0.18518518518518517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39</v>
      </c>
      <c r="T41" s="87">
        <f>SUM(T36:T40)</f>
        <v>0.96428571428571419</v>
      </c>
      <c r="U41"/>
      <c r="V41"/>
      <c r="W41"/>
      <c r="X41"/>
      <c r="Y41"/>
      <c r="Z41" s="96" t="s">
        <v>168</v>
      </c>
      <c r="AA41" s="42">
        <f>COUNTIF(K4:K31,6)</f>
        <v>2</v>
      </c>
      <c r="AB41" s="44">
        <f t="shared" si="2"/>
        <v>7.407407407407407E-2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7.407407407407407E-2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3</v>
      </c>
      <c r="AB42" s="44">
        <f t="shared" si="2"/>
        <v>0.1111111111111111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8</v>
      </c>
      <c r="D51" s="58">
        <f t="shared" ref="D51:D63" si="4">C51/C$63</f>
        <v>0.29629629629629628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3.7037037037037035E-2</v>
      </c>
      <c r="I51" s="61"/>
      <c r="J51" s="63" t="s">
        <v>397</v>
      </c>
      <c r="K51" s="45">
        <f>COUNTIFS(B4:B31,"girona",J4:J31,1)</f>
        <v>8</v>
      </c>
      <c r="L51" s="58">
        <f t="shared" ref="L51:L69" si="6">K51/K$69</f>
        <v>0.29629629629629628</v>
      </c>
      <c r="M51" s="61"/>
      <c r="N51" s="100" t="s">
        <v>199</v>
      </c>
      <c r="O51" s="59">
        <f>COUNTIFS(G4:G31,3,H4:H31,1)</f>
        <v>8</v>
      </c>
      <c r="P51" s="60">
        <f t="shared" ref="P51:P60" si="7">O51/O$60</f>
        <v>0.30769230769230771</v>
      </c>
      <c r="Q51" s="61"/>
      <c r="R51" s="100" t="s">
        <v>208</v>
      </c>
      <c r="S51" s="59">
        <f>COUNTIFS(H4:H31,1,I4:I31,1)</f>
        <v>21</v>
      </c>
      <c r="T51" s="60">
        <f>S51/S$55</f>
        <v>0.80769230769230771</v>
      </c>
      <c r="U51" s="61"/>
      <c r="V51" s="61"/>
      <c r="W51" s="100" t="s">
        <v>213</v>
      </c>
      <c r="X51" s="59">
        <f>COUNTIFS(I4:I31,1,K4:K31,1)</f>
        <v>2</v>
      </c>
      <c r="Y51" s="60">
        <f t="shared" ref="Y51:Y66" si="8">X51/X$66</f>
        <v>7.407407407407407E-2</v>
      </c>
      <c r="Z51" s="61"/>
      <c r="AA51" s="100" t="s">
        <v>224</v>
      </c>
      <c r="AB51" s="59">
        <f>COUNTIFS(I4:I31,1,J4:J31,1)</f>
        <v>11</v>
      </c>
      <c r="AC51" s="60">
        <f t="shared" ref="AC51:AC57" si="9">AB51/AB$57</f>
        <v>0.40740740740740738</v>
      </c>
      <c r="AD51" s="61"/>
      <c r="AE51" s="100" t="s">
        <v>231</v>
      </c>
      <c r="AF51" s="59">
        <f>COUNTIFS(J4:J31,1,M4:M31,1)</f>
        <v>4</v>
      </c>
      <c r="AG51" s="60">
        <f>AF51/AF$60</f>
        <v>0.14814814814814814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4</v>
      </c>
      <c r="AS51" s="60">
        <f t="shared" ref="AS51:AS56" si="12">AR51/AF$60</f>
        <v>0.14814814814814814</v>
      </c>
      <c r="AT51" s="61"/>
      <c r="AU51" s="100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00" t="s">
        <v>314</v>
      </c>
      <c r="AZ51" s="59">
        <f>COUNTIFS(L4:L31,1,N4:N31,1)</f>
        <v>1</v>
      </c>
      <c r="BA51" s="60">
        <f t="shared" ref="BA51:BA63" si="14">AZ51/AZ$63</f>
        <v>3.7037037037037035E-2</v>
      </c>
      <c r="BB51" s="61"/>
      <c r="BC51" s="100" t="s">
        <v>325</v>
      </c>
      <c r="BD51" s="59">
        <f>COUNTIFS(J4:J31,1,O4:O31,1)</f>
        <v>12</v>
      </c>
      <c r="BE51" s="60">
        <f>BD51/BD57</f>
        <v>0.44444444444444442</v>
      </c>
      <c r="BF51" s="61"/>
      <c r="BG51" s="63" t="s">
        <v>332</v>
      </c>
      <c r="BH51" s="54">
        <f>COUNTIFS(N4:N31,1,O14:O41,1)</f>
        <v>1</v>
      </c>
      <c r="BI51" s="66">
        <f>BH51/BH$57</f>
        <v>5.8823529411764705E-2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0.1111111111111111</v>
      </c>
      <c r="E52" s="64"/>
      <c r="F52" s="75" t="s">
        <v>385</v>
      </c>
      <c r="G52" s="45">
        <f>COUNTIFS(B4:B31,"girona",K4:K31,"&gt;1")</f>
        <v>10</v>
      </c>
      <c r="H52" s="58">
        <f t="shared" si="5"/>
        <v>0.37037037037037035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00" t="s">
        <v>200</v>
      </c>
      <c r="O52" s="45">
        <f>COUNTIFS(G4:G31,5,H4:H31,1)</f>
        <v>9</v>
      </c>
      <c r="P52" s="60">
        <f t="shared" si="7"/>
        <v>0.34615384615384615</v>
      </c>
      <c r="Q52" s="61"/>
      <c r="R52" s="100" t="s">
        <v>209</v>
      </c>
      <c r="S52" s="59">
        <f>COUNTIFS(H4:H31,1,I4:I31,"&gt;1")</f>
        <v>5</v>
      </c>
      <c r="T52" s="60">
        <f>S52/S$55</f>
        <v>0.19230769230769232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4</v>
      </c>
      <c r="AC52" s="60">
        <f t="shared" si="9"/>
        <v>0.14814814814814814</v>
      </c>
      <c r="AD52" s="61"/>
      <c r="AE52" s="100" t="s">
        <v>232</v>
      </c>
      <c r="AF52" s="45">
        <f>COUNTIFS(J4:J31,1,M4:M31,2)</f>
        <v>4</v>
      </c>
      <c r="AG52" s="60">
        <f>AF52/AF$60</f>
        <v>0.14814814814814814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3</v>
      </c>
      <c r="AS52" s="60">
        <f t="shared" si="12"/>
        <v>0.1111111111111111</v>
      </c>
      <c r="AT52" s="61"/>
      <c r="AU52" s="100" t="s">
        <v>297</v>
      </c>
      <c r="AV52" s="45">
        <f>COUNTIFS(K4:K31,1,N4:N31,2)</f>
        <v>2</v>
      </c>
      <c r="AW52" s="60">
        <f t="shared" si="13"/>
        <v>9.5238095238095233E-2</v>
      </c>
      <c r="AX52" s="61"/>
      <c r="AY52" s="100" t="s">
        <v>316</v>
      </c>
      <c r="AZ52" s="45">
        <f>COUNTIFS(L4:L31,1,N4:N31,2)</f>
        <v>3</v>
      </c>
      <c r="BA52" s="60">
        <f t="shared" si="14"/>
        <v>0.1111111111111111</v>
      </c>
      <c r="BB52" s="61"/>
      <c r="BC52" s="100" t="s">
        <v>326</v>
      </c>
      <c r="BD52" s="45">
        <f>COUNTIFS(J4:J31,1,O4:O31,2)</f>
        <v>3</v>
      </c>
      <c r="BE52" s="60">
        <f t="shared" ref="BE52:BE57" si="15">BD52/BD$57</f>
        <v>0.1111111111111111</v>
      </c>
      <c r="BF52" s="61"/>
      <c r="BG52" s="63" t="s">
        <v>333</v>
      </c>
      <c r="BH52" s="65">
        <f>COUNTIFS(N4:N31,1,O14:O41,2)</f>
        <v>2</v>
      </c>
      <c r="BI52" s="66">
        <f t="shared" ref="BI52:BI57" si="16">BH52/BH$57</f>
        <v>0.11764705882352941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0.1111111111111111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3</v>
      </c>
      <c r="L53" s="58">
        <f t="shared" si="6"/>
        <v>0.1111111111111111</v>
      </c>
      <c r="M53" s="61"/>
      <c r="N53" s="100" t="s">
        <v>201</v>
      </c>
      <c r="O53" s="45">
        <f>COUNTIFS(G4:G31,6,H4:H31,1)</f>
        <v>5</v>
      </c>
      <c r="P53" s="60">
        <f t="shared" si="7"/>
        <v>0.19230769230769232</v>
      </c>
      <c r="Q53" s="61"/>
      <c r="R53" s="100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00" t="s">
        <v>215</v>
      </c>
      <c r="X53" s="45">
        <f>COUNTIFS(I4:I31,1,K4:K31,2)</f>
        <v>5</v>
      </c>
      <c r="Y53" s="60">
        <f t="shared" si="8"/>
        <v>0.18518518518518517</v>
      </c>
      <c r="Z53" s="61"/>
      <c r="AA53" s="100" t="s">
        <v>226</v>
      </c>
      <c r="AB53" s="45">
        <f>COUNTIFS(I4:I31,1,J4:J31,2)</f>
        <v>1</v>
      </c>
      <c r="AC53" s="60">
        <f t="shared" si="9"/>
        <v>3.7037037037037035E-2</v>
      </c>
      <c r="AD53" s="61"/>
      <c r="AE53" s="100" t="s">
        <v>233</v>
      </c>
      <c r="AF53" s="45">
        <f>COUNTIFS(J4:J31,2,M4:M31,1)</f>
        <v>1</v>
      </c>
      <c r="AG53" s="60">
        <f>AF53/AF$60</f>
        <v>3.7037037037037035E-2</v>
      </c>
      <c r="AH53" s="61"/>
      <c r="AI53" s="100" t="s">
        <v>239</v>
      </c>
      <c r="AJ53" s="45">
        <f>COUNTIFS(K4:K31,1,M4:M31,3)</f>
        <v>2</v>
      </c>
      <c r="AK53" s="60">
        <f t="shared" si="10"/>
        <v>7.407407407407407E-2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1</v>
      </c>
      <c r="AS53" s="60">
        <f t="shared" si="12"/>
        <v>3.7037037037037035E-2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1</v>
      </c>
      <c r="BE53" s="60">
        <f t="shared" si="15"/>
        <v>3.7037037037037035E-2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3.7037037037037035E-2</v>
      </c>
      <c r="E54" s="64"/>
      <c r="F54" s="75" t="s">
        <v>387</v>
      </c>
      <c r="G54" s="45">
        <f>COUNTIFS(B4:B31,"salt",K4:K31,"&gt;1")</f>
        <v>4</v>
      </c>
      <c r="H54" s="58">
        <f t="shared" si="5"/>
        <v>0.14814814814814814</v>
      </c>
      <c r="I54" s="61"/>
      <c r="J54" s="63" t="s">
        <v>399</v>
      </c>
      <c r="K54" s="45">
        <f>COUNTIFS(B4:B31,"salt",J4:J31,1)</f>
        <v>2</v>
      </c>
      <c r="L54" s="58">
        <f t="shared" si="6"/>
        <v>7.407407407407407E-2</v>
      </c>
      <c r="M54" s="61"/>
      <c r="N54" s="100" t="s">
        <v>202</v>
      </c>
      <c r="O54" s="45">
        <f>COUNTIFS(G4:G31,7,H4:H31,1)</f>
        <v>2</v>
      </c>
      <c r="P54" s="60">
        <f t="shared" si="7"/>
        <v>7.6923076923076927E-2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0</v>
      </c>
      <c r="Y54" s="60">
        <f t="shared" si="8"/>
        <v>0</v>
      </c>
      <c r="Z54" s="61"/>
      <c r="AA54" s="100" t="s">
        <v>227</v>
      </c>
      <c r="AB54" s="45">
        <f>COUNTIFS(I4:I31,"&gt;1",J4:J31,2)</f>
        <v>0</v>
      </c>
      <c r="AC54" s="60">
        <f t="shared" si="9"/>
        <v>0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1</v>
      </c>
      <c r="AK54" s="60">
        <f t="shared" si="10"/>
        <v>3.7037037037037035E-2</v>
      </c>
      <c r="AL54" s="61"/>
      <c r="AM54" s="100" t="s">
        <v>276</v>
      </c>
      <c r="AN54" s="45">
        <f>COUNTIFS(K4:K31,1,L4:L31,4)</f>
        <v>2</v>
      </c>
      <c r="AO54" s="60">
        <f t="shared" si="11"/>
        <v>9.5238095238095233E-2</v>
      </c>
      <c r="AP54" s="61"/>
      <c r="AQ54" s="100" t="s">
        <v>286</v>
      </c>
      <c r="AR54" s="45">
        <f>COUNTIFS(J4:J31,1,L4:L31,4)</f>
        <v>7</v>
      </c>
      <c r="AS54" s="60">
        <f t="shared" si="12"/>
        <v>0.25925925925925924</v>
      </c>
      <c r="AT54" s="61"/>
      <c r="AU54" s="100" t="s">
        <v>299</v>
      </c>
      <c r="AV54" s="45">
        <f>COUNTIFS(K4:K31,2,N4:N31,1)</f>
        <v>0</v>
      </c>
      <c r="AW54" s="60">
        <f t="shared" si="13"/>
        <v>0</v>
      </c>
      <c r="AX54" s="61"/>
      <c r="AY54" s="100" t="s">
        <v>317</v>
      </c>
      <c r="AZ54" s="45">
        <f>COUNTIFS(L4:L31,2,N4:N31,1)</f>
        <v>1</v>
      </c>
      <c r="BA54" s="60">
        <f t="shared" si="14"/>
        <v>3.7037037037037035E-2</v>
      </c>
      <c r="BB54" s="61"/>
      <c r="BC54" s="100" t="s">
        <v>328</v>
      </c>
      <c r="BD54" s="59">
        <f>COUNTIFS(J4:J31,2,O4:O31,2)</f>
        <v>0</v>
      </c>
      <c r="BE54" s="60">
        <f t="shared" si="15"/>
        <v>0</v>
      </c>
      <c r="BF54" s="61"/>
      <c r="BG54" s="63" t="s">
        <v>335</v>
      </c>
      <c r="BH54" s="54">
        <f>COUNTIFS(N4:N31,2,O14:O41,1)</f>
        <v>9</v>
      </c>
      <c r="BI54" s="66">
        <f t="shared" si="16"/>
        <v>0.52941176470588236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0.14814814814814814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2</v>
      </c>
      <c r="Y55" s="60">
        <f t="shared" si="8"/>
        <v>7.407407407407407E-2</v>
      </c>
      <c r="Z55" s="61"/>
      <c r="AA55" s="100" t="s">
        <v>228</v>
      </c>
      <c r="AB55" s="45">
        <f>COUNTIFS(I4:I31,1,J4:J31,3)</f>
        <v>9</v>
      </c>
      <c r="AC55" s="60">
        <f t="shared" si="9"/>
        <v>0.33333333333333331</v>
      </c>
      <c r="AD55" s="61"/>
      <c r="AE55" s="100" t="s">
        <v>237</v>
      </c>
      <c r="AF55" s="45">
        <f>COUNTIFS(J4:J31,1,M4:M31,3)</f>
        <v>7</v>
      </c>
      <c r="AG55" s="60">
        <f t="shared" ref="AG55:AG60" si="17">AF55/AF$60</f>
        <v>0.25925925925925924</v>
      </c>
      <c r="AH55" s="61"/>
      <c r="AI55" s="100" t="s">
        <v>241</v>
      </c>
      <c r="AJ55" s="45">
        <f>COUNTIFS(K4:K31,2,M4:M31,2)</f>
        <v>3</v>
      </c>
      <c r="AK55" s="60">
        <f t="shared" si="10"/>
        <v>0.1111111111111111</v>
      </c>
      <c r="AL55" s="61"/>
      <c r="AM55" s="100" t="s">
        <v>257</v>
      </c>
      <c r="AN55" s="45">
        <f>COUNTIFS(K4:K31,2,L4:L31,1)</f>
        <v>2</v>
      </c>
      <c r="AO55" s="60">
        <f t="shared" si="11"/>
        <v>9.5238095238095233E-2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5</v>
      </c>
      <c r="AW55" s="60">
        <f t="shared" si="13"/>
        <v>0.23809523809523808</v>
      </c>
      <c r="AX55" s="61"/>
      <c r="AY55" s="100" t="s">
        <v>319</v>
      </c>
      <c r="AZ55" s="45">
        <f>COUNTIFS(L4:L31,2,N4:N31,2)</f>
        <v>3</v>
      </c>
      <c r="BA55" s="60">
        <f t="shared" si="14"/>
        <v>0.1111111111111111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5</v>
      </c>
      <c r="BI55" s="66">
        <f t="shared" si="16"/>
        <v>0.29411764705882354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0.14814814814814814</v>
      </c>
      <c r="I56" s="61"/>
      <c r="J56" s="63" t="s">
        <v>387</v>
      </c>
      <c r="K56" s="45">
        <f>COUNTIFS(B4:B31,"salt",J4:J31,3)</f>
        <v>2</v>
      </c>
      <c r="L56" s="58">
        <f t="shared" si="6"/>
        <v>7.407407407407407E-2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4</v>
      </c>
      <c r="Y56" s="60">
        <f t="shared" si="8"/>
        <v>0.14814814814814814</v>
      </c>
      <c r="Z56" s="61"/>
      <c r="AA56" s="100" t="s">
        <v>229</v>
      </c>
      <c r="AB56" s="45">
        <f>COUNTIFS(I4:I31,"&gt;1",J4:J31,3)</f>
        <v>2</v>
      </c>
      <c r="AC56" s="60">
        <f t="shared" si="9"/>
        <v>7.407407407407407E-2</v>
      </c>
      <c r="AD56" s="61"/>
      <c r="AE56" s="100" t="s">
        <v>251</v>
      </c>
      <c r="AF56" s="59">
        <f>COUNTIFS(J4:J31,2,M4:M31,3)</f>
        <v>0</v>
      </c>
      <c r="AG56" s="60">
        <f t="shared" si="17"/>
        <v>0</v>
      </c>
      <c r="AH56" s="61"/>
      <c r="AI56" s="100" t="s">
        <v>242</v>
      </c>
      <c r="AJ56" s="45">
        <f>COUNTIFS(K4:K31,2,M4:M31,3)</f>
        <v>1</v>
      </c>
      <c r="AK56" s="60">
        <f t="shared" si="10"/>
        <v>3.7037037037037035E-2</v>
      </c>
      <c r="AL56" s="61"/>
      <c r="AM56" s="100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00" t="s">
        <v>288</v>
      </c>
      <c r="AR56" s="59">
        <f>COUNTIFS(J4:J31,2,L4:L31,2)</f>
        <v>1</v>
      </c>
      <c r="AS56" s="60">
        <f t="shared" si="12"/>
        <v>3.7037037037037035E-2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11</v>
      </c>
      <c r="BE56" s="60">
        <f t="shared" si="15"/>
        <v>0.40740740740740738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0.1111111111111111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0</v>
      </c>
      <c r="L57" s="58">
        <f t="shared" si="6"/>
        <v>0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3</v>
      </c>
      <c r="Y57" s="60">
        <f t="shared" si="8"/>
        <v>0.1111111111111111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00" t="s">
        <v>435</v>
      </c>
      <c r="AF57" s="59">
        <f>COUNTIFS(J4:J31,3,M4:M31,1)</f>
        <v>1</v>
      </c>
      <c r="AG57" s="60">
        <f t="shared" si="17"/>
        <v>3.7037037037037035E-2</v>
      </c>
      <c r="AH57" s="61"/>
      <c r="AI57" s="100" t="s">
        <v>243</v>
      </c>
      <c r="AJ57" s="45">
        <f>COUNTIFS(K4:K31,3,M4:M31,1)</f>
        <v>2</v>
      </c>
      <c r="AK57" s="60">
        <f t="shared" si="10"/>
        <v>7.407407407407407E-2</v>
      </c>
      <c r="AL57" s="61"/>
      <c r="AM57" s="100" t="s">
        <v>258</v>
      </c>
      <c r="AN57" s="45">
        <f>COUNTIFS(K4:K31,2,L4:L31,3)</f>
        <v>1</v>
      </c>
      <c r="AO57" s="60">
        <f t="shared" si="11"/>
        <v>4.7619047619047616E-2</v>
      </c>
      <c r="AP57" s="61"/>
      <c r="AQ57" s="100" t="s">
        <v>289</v>
      </c>
      <c r="AR57" s="59">
        <f>COUNTIFS(J4:J31,2,L4:L31,3)</f>
        <v>0</v>
      </c>
      <c r="AS57" s="60">
        <f>AR57/AR$63</f>
        <v>0</v>
      </c>
      <c r="AT57" s="61"/>
      <c r="AU57" s="100" t="s">
        <v>302</v>
      </c>
      <c r="AV57" s="45">
        <f>COUNTIFS(K4:K31,3,N4:N31,1)</f>
        <v>3</v>
      </c>
      <c r="AW57" s="60">
        <f t="shared" si="13"/>
        <v>0.14285714285714285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17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3.7037037037037035E-2</v>
      </c>
      <c r="E58" s="64"/>
      <c r="F58" s="75" t="s">
        <v>391</v>
      </c>
      <c r="G58" s="45">
        <f>COUNTIFS(B4:B31,"olot",K4:K31,"&gt;1")</f>
        <v>4</v>
      </c>
      <c r="H58" s="58">
        <f t="shared" si="5"/>
        <v>0.14814814814814814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1</v>
      </c>
      <c r="Y58" s="60">
        <f t="shared" si="8"/>
        <v>3.7037037037037035E-2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4</v>
      </c>
      <c r="AG58" s="60">
        <f t="shared" si="17"/>
        <v>0.14814814814814814</v>
      </c>
      <c r="AH58" s="61"/>
      <c r="AI58" s="100" t="s">
        <v>244</v>
      </c>
      <c r="AJ58" s="45">
        <f>COUNTIFS(K4:K31,3,M4:M31,2)</f>
        <v>2</v>
      </c>
      <c r="AK58" s="60">
        <f t="shared" si="10"/>
        <v>7.407407407407407E-2</v>
      </c>
      <c r="AL58" s="61"/>
      <c r="AM58" s="100" t="s">
        <v>277</v>
      </c>
      <c r="AN58" s="45">
        <f>COUNTIFS(K4:K31,2,L4:L31,4)</f>
        <v>1</v>
      </c>
      <c r="AO58" s="60">
        <f t="shared" si="11"/>
        <v>4.7619047619047616E-2</v>
      </c>
      <c r="AP58" s="61"/>
      <c r="AQ58" s="100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00" t="s">
        <v>304</v>
      </c>
      <c r="AV58" s="45">
        <f>COUNTIFS(K4:K31,3,N4:N31,2)</f>
        <v>3</v>
      </c>
      <c r="AW58" s="60">
        <f t="shared" si="13"/>
        <v>0.14285714285714285</v>
      </c>
      <c r="AX58" s="61"/>
      <c r="AY58" s="100" t="s">
        <v>321</v>
      </c>
      <c r="AZ58" s="45">
        <f>COUNTIFS(L4:L31,3,N4:N31,2)</f>
        <v>3</v>
      </c>
      <c r="BA58" s="60">
        <f t="shared" si="14"/>
        <v>0.1111111111111111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3.7037037037037035E-2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4</v>
      </c>
      <c r="L59" s="58">
        <f t="shared" si="6"/>
        <v>0.14814814814814814</v>
      </c>
      <c r="M59" s="61"/>
      <c r="N59" s="100" t="s">
        <v>250</v>
      </c>
      <c r="O59" s="45">
        <f>COUNTIFS(G4:G31,4,H4:H31,1)</f>
        <v>2</v>
      </c>
      <c r="P59" s="60">
        <f t="shared" si="7"/>
        <v>7.6923076923076927E-2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5</v>
      </c>
      <c r="Y59" s="60">
        <f t="shared" si="8"/>
        <v>0.18518518518518517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6</v>
      </c>
      <c r="AG59" s="60">
        <f t="shared" si="17"/>
        <v>0.22222222222222221</v>
      </c>
      <c r="AH59" s="61"/>
      <c r="AI59" s="100" t="s">
        <v>245</v>
      </c>
      <c r="AJ59" s="59">
        <f>COUNTIFS(K4:K31,3,M4:M31,3)</f>
        <v>2</v>
      </c>
      <c r="AK59" s="60">
        <f t="shared" si="10"/>
        <v>7.407407407407407E-2</v>
      </c>
      <c r="AL59" s="61"/>
      <c r="AM59" s="100" t="s">
        <v>259</v>
      </c>
      <c r="AN59" s="45">
        <f>COUNTIFS(K4:K31,3,L4:L31,1)</f>
        <v>2</v>
      </c>
      <c r="AO59" s="60">
        <f t="shared" si="11"/>
        <v>9.5238095238095233E-2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2</v>
      </c>
      <c r="BA59" s="60">
        <f t="shared" si="14"/>
        <v>7.407407407407407E-2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7.407407407407407E-2</v>
      </c>
      <c r="I60" s="61"/>
      <c r="J60" s="63" t="s">
        <v>403</v>
      </c>
      <c r="K60" s="45">
        <f>COUNTIFS(B4:B31,"olot",J4:J31,1)</f>
        <v>2</v>
      </c>
      <c r="L60" s="58">
        <f t="shared" si="6"/>
        <v>7.407407407407407E-2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27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2</v>
      </c>
      <c r="AO60" s="60">
        <f t="shared" si="11"/>
        <v>9.5238095238095233E-2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3</v>
      </c>
      <c r="BA60" s="60">
        <f t="shared" si="14"/>
        <v>0.1111111111111111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7.407407407407407E-2</v>
      </c>
      <c r="E61" s="64"/>
      <c r="F61" s="75" t="s">
        <v>394</v>
      </c>
      <c r="G61" s="45">
        <f>COUNTIFS(B4:B31,"lloret",K4:K31,1)</f>
        <v>1</v>
      </c>
      <c r="H61" s="58">
        <f t="shared" si="5"/>
        <v>3.7037037037037035E-2</v>
      </c>
      <c r="I61" s="61"/>
      <c r="J61" s="63" t="s">
        <v>404</v>
      </c>
      <c r="K61" s="45">
        <f>COUNTIFS(B4:B31,"olot",J4:J31,2)</f>
        <v>1</v>
      </c>
      <c r="L61" s="58">
        <f t="shared" si="6"/>
        <v>3.7037037037037035E-2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3</v>
      </c>
      <c r="Y61" s="60">
        <f t="shared" si="8"/>
        <v>0.1111111111111111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2</v>
      </c>
      <c r="AK61" s="60">
        <f t="shared" si="10"/>
        <v>7.407407407407407E-2</v>
      </c>
      <c r="AL61" s="61"/>
      <c r="AM61" s="100" t="s">
        <v>261</v>
      </c>
      <c r="AN61" s="59">
        <f>COUNTIFS(K4:K31,3,L4:L31,3)</f>
        <v>0</v>
      </c>
      <c r="AO61" s="60">
        <f t="shared" si="11"/>
        <v>0</v>
      </c>
      <c r="AP61" s="61"/>
      <c r="AQ61" s="100" t="s">
        <v>293</v>
      </c>
      <c r="AR61" s="45">
        <f>COUNTIFS(J4:J31,3,L4:L31,3)</f>
        <v>4</v>
      </c>
      <c r="AS61" s="60">
        <f t="shared" si="18"/>
        <v>0.14814814814814814</v>
      </c>
      <c r="AT61" s="61"/>
      <c r="AU61" s="100" t="s">
        <v>262</v>
      </c>
      <c r="AV61" s="59">
        <f>COUNTIFS(K4:K31,5,N4:N31,1)</f>
        <v>1</v>
      </c>
      <c r="AW61" s="60">
        <f t="shared" si="13"/>
        <v>4.7619047619047616E-2</v>
      </c>
      <c r="AX61" s="61"/>
      <c r="AY61" s="100" t="s">
        <v>440</v>
      </c>
      <c r="AZ61" s="45">
        <f>COUNTIFS(L4:L31,4,N4:N31,2)</f>
        <v>11</v>
      </c>
      <c r="BA61" s="60">
        <f t="shared" si="14"/>
        <v>0.40740740740740738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3.7037037037037035E-2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1</v>
      </c>
      <c r="AK62" s="60">
        <f t="shared" si="10"/>
        <v>3.7037037037037035E-2</v>
      </c>
      <c r="AL62" s="61"/>
      <c r="AM62" s="100" t="s">
        <v>278</v>
      </c>
      <c r="AN62" s="59">
        <f>COUNTIFS(K4:K31,3,L4:L31,4)</f>
        <v>2</v>
      </c>
      <c r="AO62" s="60">
        <f t="shared" si="11"/>
        <v>9.5238095238095233E-2</v>
      </c>
      <c r="AP62" s="61"/>
      <c r="AQ62" s="100" t="s">
        <v>294</v>
      </c>
      <c r="AR62" s="45">
        <f>COUNTIFS(J4:J31,3,L4:L31,4)</f>
        <v>7</v>
      </c>
      <c r="AS62" s="60">
        <f t="shared" si="18"/>
        <v>0.25925925925925924</v>
      </c>
      <c r="AT62" s="61"/>
      <c r="AU62" s="100" t="s">
        <v>307</v>
      </c>
      <c r="AV62" s="59">
        <f>COUNTIFS(K4:K31,5,N4:N31,2)</f>
        <v>4</v>
      </c>
      <c r="AW62" s="60">
        <f t="shared" si="13"/>
        <v>0.19047619047619047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2</v>
      </c>
      <c r="L63" s="58">
        <f t="shared" si="6"/>
        <v>7.407407407407407E-2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2</v>
      </c>
      <c r="Y65" s="60">
        <f t="shared" si="8"/>
        <v>7.407407407407407E-2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4.7619047619047616E-2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3.7037037037037035E-2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11</v>
      </c>
      <c r="AK66" s="60">
        <f t="shared" si="10"/>
        <v>0.40740740740740738</v>
      </c>
      <c r="AL66" s="61"/>
      <c r="AM66" s="100" t="s">
        <v>279</v>
      </c>
      <c r="AN66" s="45">
        <f>COUNTIFS(K4:K31,5,L4:L31,4)</f>
        <v>5</v>
      </c>
      <c r="AO66" s="60">
        <f t="shared" si="11"/>
        <v>0.23809523809523808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2</v>
      </c>
      <c r="AW66" s="60">
        <f t="shared" si="13"/>
        <v>9.5238095238095233E-2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3.7037037037037035E-2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2</v>
      </c>
      <c r="AO69" s="60">
        <f t="shared" si="11"/>
        <v>9.5238095238095233E-2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1</v>
      </c>
      <c r="AO70" s="60">
        <f t="shared" si="11"/>
        <v>4.7619047619047616E-2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15</v>
      </c>
      <c r="D83" s="58">
        <f t="shared" ref="D83:D89" si="19">C83/C$89</f>
        <v>0.55555555555555558</v>
      </c>
      <c r="E83" s="64"/>
      <c r="F83" s="55" t="s">
        <v>186</v>
      </c>
      <c r="G83" s="57">
        <f>COUNTIF(R4:R31,1)</f>
        <v>24</v>
      </c>
      <c r="H83" s="58">
        <f>G83/C$89</f>
        <v>0.88888888888888884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0.51851851851851849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0.1111111111111111</v>
      </c>
      <c r="Q83" s="61"/>
      <c r="R83" s="55" t="s">
        <v>411</v>
      </c>
      <c r="S83" s="57">
        <f>COUNTIFS(Q4:Q31,1,T4:T31,1)</f>
        <v>7</v>
      </c>
      <c r="T83" s="58">
        <f t="shared" ref="T83:T95" si="22">S83/S$95</f>
        <v>0.25925925925925924</v>
      </c>
      <c r="U83" s="61"/>
      <c r="V83" s="47" t="s">
        <v>181</v>
      </c>
      <c r="W83" s="57">
        <f>COUNTIF(X4:X31,1)</f>
        <v>4</v>
      </c>
      <c r="X83" s="58">
        <f t="shared" ref="X83:X89" si="23">W83/W$89</f>
        <v>0.44444444444444442</v>
      </c>
      <c r="Y83" s="61"/>
      <c r="Z83" s="55" t="s">
        <v>186</v>
      </c>
      <c r="AA83" s="57">
        <f>COUNTIF(Y4:Y31,1)</f>
        <v>8</v>
      </c>
      <c r="AB83" s="58">
        <f>AA83/W$89</f>
        <v>0.88888888888888884</v>
      </c>
      <c r="AC83" s="61"/>
      <c r="AD83" s="61"/>
      <c r="AE83" s="55" t="s">
        <v>339</v>
      </c>
      <c r="AF83" s="57">
        <f>COUNTIFS(X4:X31,1,Y4:Y31,1)</f>
        <v>4</v>
      </c>
      <c r="AG83" s="58">
        <f t="shared" ref="AG83:AG101" si="24">AF83/AF$101</f>
        <v>0.44444444444444442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0.1111111111111111</v>
      </c>
      <c r="AL83" s="61"/>
      <c r="AM83" s="55" t="s">
        <v>411</v>
      </c>
      <c r="AN83" s="57">
        <f>COUNTIFS(X4:X31,1,AA4:AA31,1)</f>
        <v>4</v>
      </c>
      <c r="AO83" s="58">
        <f t="shared" ref="AO83:AO95" si="26">AN83/AN$95</f>
        <v>0.44444444444444442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2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>
        <f t="shared" ref="CL83:CL89" si="35">CK83/CK$89</f>
        <v>0</v>
      </c>
      <c r="CM83" s="61"/>
      <c r="CN83" s="55" t="s">
        <v>186</v>
      </c>
      <c r="CO83" s="57">
        <f>COUNTIF(AT4:AT31,1)</f>
        <v>1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0</v>
      </c>
      <c r="CU83" s="58">
        <f t="shared" ref="CU83:CU101" si="36">CT83/CT$101</f>
        <v>0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>
        <f t="shared" ref="DC83:DC95" si="38">DB83/DB$95</f>
        <v>0</v>
      </c>
    </row>
    <row r="84" spans="1:107" ht="68.099999999999994" customHeight="1" x14ac:dyDescent="0.2">
      <c r="A84" s="103"/>
      <c r="B84" s="46" t="s">
        <v>182</v>
      </c>
      <c r="C84" s="57">
        <f>COUNTIF(Q4:Q31,2)</f>
        <v>4</v>
      </c>
      <c r="D84" s="58">
        <f t="shared" si="19"/>
        <v>0.14814814814814814</v>
      </c>
      <c r="E84" s="64"/>
      <c r="F84" s="46" t="s">
        <v>187</v>
      </c>
      <c r="G84" s="57">
        <f>COUNTIF(R4:R31,2)</f>
        <v>3</v>
      </c>
      <c r="H84" s="58">
        <f>G84/C$89</f>
        <v>0.1111111111111111</v>
      </c>
      <c r="I84" s="61"/>
      <c r="J84" s="55" t="s">
        <v>340</v>
      </c>
      <c r="K84" s="57">
        <f>COUNTIFS(Q4:Q31,1,R4:R31,2)</f>
        <v>1</v>
      </c>
      <c r="L84" s="58">
        <f t="shared" si="20"/>
        <v>3.7037037037037035E-2</v>
      </c>
      <c r="M84" s="61"/>
      <c r="N84" s="55" t="s">
        <v>359</v>
      </c>
      <c r="O84" s="57">
        <f>COUNTIFS(Q4:Q31,1,U4:U31,2)</f>
        <v>12</v>
      </c>
      <c r="P84" s="58">
        <f t="shared" si="21"/>
        <v>0.44444444444444442</v>
      </c>
      <c r="Q84" s="61"/>
      <c r="R84" s="55" t="s">
        <v>412</v>
      </c>
      <c r="S84" s="57">
        <f>COUNTIFS(Q4:Q31,1,T4:T31,"&gt;1")</f>
        <v>8</v>
      </c>
      <c r="T84" s="58">
        <f t="shared" si="22"/>
        <v>0.29629629629629628</v>
      </c>
      <c r="U84" s="61"/>
      <c r="V84" s="46" t="s">
        <v>182</v>
      </c>
      <c r="W84" s="57">
        <f>COUNTIF(X4:X31,2)</f>
        <v>0</v>
      </c>
      <c r="X84" s="58">
        <f t="shared" si="23"/>
        <v>0</v>
      </c>
      <c r="Y84" s="61"/>
      <c r="Z84" s="46" t="s">
        <v>187</v>
      </c>
      <c r="AA84" s="57">
        <f>COUNTIF(Y4:Y31,2)</f>
        <v>1</v>
      </c>
      <c r="AB84" s="58">
        <f>AA84/W$89</f>
        <v>0.1111111111111111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0.33333333333333331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0.5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1</v>
      </c>
      <c r="CL84" s="58">
        <f t="shared" si="35"/>
        <v>1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1</v>
      </c>
      <c r="CU84" s="58">
        <f t="shared" si="36"/>
        <v>1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1</v>
      </c>
      <c r="DC84" s="58">
        <f t="shared" si="38"/>
        <v>1</v>
      </c>
    </row>
    <row r="85" spans="1:107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7.407407407407407E-2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4</v>
      </c>
      <c r="T85" s="58">
        <f t="shared" si="22"/>
        <v>0.14814814814814814</v>
      </c>
      <c r="U85" s="61"/>
      <c r="V85" s="46" t="s">
        <v>183</v>
      </c>
      <c r="W85" s="57">
        <f>COUNTIF(X4:X31,3)</f>
        <v>3</v>
      </c>
      <c r="X85" s="58">
        <f t="shared" si="23"/>
        <v>0.33333333333333331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0</v>
      </c>
      <c r="AO85" s="58">
        <f t="shared" si="26"/>
        <v>0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0.5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1</v>
      </c>
      <c r="CG85" s="58">
        <f t="shared" si="34"/>
        <v>0.5</v>
      </c>
      <c r="CH85" s="61"/>
      <c r="CI85" s="61"/>
      <c r="CJ85" s="46" t="s">
        <v>183</v>
      </c>
      <c r="CK85" s="57">
        <f>COUNTIF(AS4:AS31,3)</f>
        <v>0</v>
      </c>
      <c r="CL85" s="58">
        <f t="shared" si="35"/>
        <v>0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6"/>
        <v>0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>
        <f t="shared" si="38"/>
        <v>0</v>
      </c>
    </row>
    <row r="86" spans="1:107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0.14814814814814814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4</v>
      </c>
      <c r="L86" s="58">
        <f t="shared" si="20"/>
        <v>0.14814814814814814</v>
      </c>
      <c r="M86" s="61"/>
      <c r="N86" s="50" t="s">
        <v>358</v>
      </c>
      <c r="O86" s="57">
        <f>COUNTIFS(Q4:Q31,2,U4:U31,2)</f>
        <v>4</v>
      </c>
      <c r="P86" s="58">
        <f t="shared" si="21"/>
        <v>0.14814814814814814</v>
      </c>
      <c r="Q86" s="61"/>
      <c r="R86" s="50" t="s">
        <v>414</v>
      </c>
      <c r="S86" s="57">
        <f>COUNTIFS(Q4:Q31,2,T4:T31,"&gt;1")</f>
        <v>0</v>
      </c>
      <c r="T86" s="58">
        <f t="shared" si="22"/>
        <v>0</v>
      </c>
      <c r="U86" s="61"/>
      <c r="V86" s="46" t="s">
        <v>184</v>
      </c>
      <c r="W86" s="57">
        <f>COUNTIF(X4:X31,4)</f>
        <v>2</v>
      </c>
      <c r="X86" s="58">
        <f t="shared" si="23"/>
        <v>0.22222222222222221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0</v>
      </c>
      <c r="AG86" s="58">
        <f t="shared" si="24"/>
        <v>0</v>
      </c>
      <c r="AH86" s="61"/>
      <c r="AI86" s="50" t="s">
        <v>358</v>
      </c>
      <c r="AJ86" s="57">
        <f>COUNTIFS(X4:X31,2,AB4:AB31,2)</f>
        <v>0</v>
      </c>
      <c r="AK86" s="58">
        <f t="shared" si="25"/>
        <v>0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1</v>
      </c>
      <c r="AT86" s="58">
        <f t="shared" si="27"/>
        <v>0.5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0.5</v>
      </c>
      <c r="BD86" s="61"/>
      <c r="BE86" s="50" t="s">
        <v>358</v>
      </c>
      <c r="BF86" s="57">
        <f>COUNTIFS(AE4:AE31,2,AI4:AI31,2)</f>
        <v>1</v>
      </c>
      <c r="BG86" s="58">
        <f t="shared" si="29"/>
        <v>0.5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1</v>
      </c>
      <c r="BP86" s="58">
        <f t="shared" si="31"/>
        <v>0.5</v>
      </c>
      <c r="BQ86" s="61"/>
      <c r="BR86" s="77"/>
      <c r="BS86" s="54">
        <f>SUM(BS83:BS85)</f>
        <v>2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0.5</v>
      </c>
      <c r="BZ86" s="61"/>
      <c r="CA86" s="50" t="s">
        <v>358</v>
      </c>
      <c r="CB86" s="57">
        <f>COUNTIFS(AL4:AL31,2,AP4:AP31,2)</f>
        <v>1</v>
      </c>
      <c r="CC86" s="58">
        <f t="shared" si="33"/>
        <v>0.5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>
        <f t="shared" si="35"/>
        <v>0</v>
      </c>
      <c r="CM86" s="61"/>
      <c r="CN86" s="77"/>
      <c r="CO86" s="54">
        <f>SUM(CO83:CO85)</f>
        <v>1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6"/>
        <v>0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8"/>
        <v>0</v>
      </c>
    </row>
    <row r="87" spans="1:107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7.407407407407407E-2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3.7037037037037035E-2</v>
      </c>
      <c r="Q87" s="61"/>
      <c r="R87" s="50" t="s">
        <v>415</v>
      </c>
      <c r="S87" s="57">
        <f>COUNTIFS(Q4:Q31,3,T4:T31,1)</f>
        <v>1</v>
      </c>
      <c r="T87" s="58">
        <f t="shared" si="22"/>
        <v>3.7037037037037035E-2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3</v>
      </c>
      <c r="AO87" s="58">
        <f t="shared" si="26"/>
        <v>0.33333333333333331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>
        <f t="shared" si="35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6"/>
        <v>0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>
        <f t="shared" si="38"/>
        <v>0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3.7037037037037035E-2</v>
      </c>
      <c r="Q88" s="61"/>
      <c r="R88" s="50" t="s">
        <v>416</v>
      </c>
      <c r="S88" s="57">
        <f>COUNTIFS(Q4:Q31,3,T4:T31,"&gt;1")</f>
        <v>1</v>
      </c>
      <c r="T88" s="58">
        <f t="shared" si="22"/>
        <v>3.7037037037037035E-2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3</v>
      </c>
      <c r="AK88" s="58">
        <f t="shared" si="25"/>
        <v>0.33333333333333331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5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6"/>
        <v>0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8"/>
        <v>0</v>
      </c>
    </row>
    <row r="89" spans="1:107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7.407407407407407E-2</v>
      </c>
      <c r="M89" s="61"/>
      <c r="N89" s="50" t="s">
        <v>363</v>
      </c>
      <c r="O89" s="57">
        <f>COUNTIFS(Q4:Q31,4,U4:U31,1)</f>
        <v>1</v>
      </c>
      <c r="P89" s="58">
        <f t="shared" si="21"/>
        <v>3.7037037037037035E-2</v>
      </c>
      <c r="Q89" s="61"/>
      <c r="R89" s="50" t="s">
        <v>417</v>
      </c>
      <c r="S89" s="57">
        <f>COUNTIFS(Q4:Q31,4,T4:T31,1)</f>
        <v>4</v>
      </c>
      <c r="T89" s="58">
        <f t="shared" si="22"/>
        <v>0.14814814814814814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3</v>
      </c>
      <c r="AG89" s="58">
        <f t="shared" si="24"/>
        <v>0.33333333333333331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2</v>
      </c>
      <c r="AO89" s="58">
        <f t="shared" si="26"/>
        <v>0.22222222222222221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1</v>
      </c>
      <c r="BK89" s="58">
        <f t="shared" si="30"/>
        <v>0.5</v>
      </c>
      <c r="BL89" s="61"/>
      <c r="BM89" s="61"/>
      <c r="BN89" s="81"/>
      <c r="BO89" s="54">
        <f>SUM(BO83:BO88)</f>
        <v>2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1</v>
      </c>
      <c r="CG89" s="58">
        <f t="shared" si="34"/>
        <v>0.5</v>
      </c>
      <c r="CH89" s="61"/>
      <c r="CI89" s="61"/>
      <c r="CJ89" s="77"/>
      <c r="CK89" s="54">
        <f>SUM(CK83:CK88)</f>
        <v>1</v>
      </c>
      <c r="CL89" s="76">
        <f t="shared" si="35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6"/>
        <v>0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>
        <f t="shared" si="38"/>
        <v>0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3</v>
      </c>
      <c r="P90" s="58">
        <f t="shared" si="21"/>
        <v>0.1111111111111111</v>
      </c>
      <c r="Q90" s="61"/>
      <c r="R90" s="50" t="s">
        <v>418</v>
      </c>
      <c r="S90" s="57">
        <f>COUNTIFS(Q4:Q31,4,T4:T31,"&gt;1")</f>
        <v>0</v>
      </c>
      <c r="T90" s="58">
        <f t="shared" si="22"/>
        <v>0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2</v>
      </c>
      <c r="AK90" s="58">
        <f t="shared" si="25"/>
        <v>0.22222222222222221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1</v>
      </c>
      <c r="BG90" s="58">
        <f t="shared" si="29"/>
        <v>0.5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1</v>
      </c>
      <c r="CC90" s="58">
        <f t="shared" si="33"/>
        <v>0.5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6"/>
        <v>0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8"/>
        <v>0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3.7037037037037035E-2</v>
      </c>
      <c r="Q91" s="61"/>
      <c r="R91" s="50" t="s">
        <v>419</v>
      </c>
      <c r="S91" s="57">
        <f>COUNTIFS(Q4:Q31,5,T4:T31,1)</f>
        <v>1</v>
      </c>
      <c r="T91" s="58">
        <f t="shared" si="22"/>
        <v>3.7037037037037035E-2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6"/>
        <v>0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>
        <f t="shared" si="38"/>
        <v>0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17</v>
      </c>
      <c r="H92" s="58">
        <f>G92/C$89</f>
        <v>0.62962962962962965</v>
      </c>
      <c r="I92" s="61"/>
      <c r="J92" s="50" t="s">
        <v>345</v>
      </c>
      <c r="K92" s="57">
        <f>COUNTIFS(Q4:Q31,4,R4:R31,1)</f>
        <v>2</v>
      </c>
      <c r="L92" s="58">
        <f t="shared" si="20"/>
        <v>7.407407407407407E-2</v>
      </c>
      <c r="M92" s="61"/>
      <c r="N92" s="50" t="s">
        <v>366</v>
      </c>
      <c r="O92" s="57">
        <f>COUNTIFS(Q4:Q31,5,U4:U31,2)</f>
        <v>1</v>
      </c>
      <c r="P92" s="58">
        <f t="shared" si="21"/>
        <v>3.7037037037037035E-2</v>
      </c>
      <c r="Q92" s="61"/>
      <c r="R92" s="50" t="s">
        <v>420</v>
      </c>
      <c r="S92" s="57">
        <f>COUNTIFS(Q4:Q31,5,T4:T31,"&gt;1")</f>
        <v>1</v>
      </c>
      <c r="T92" s="58">
        <f t="shared" si="22"/>
        <v>3.7037037037037035E-2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0.1111111111111111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1</v>
      </c>
      <c r="BC92" s="58">
        <f t="shared" si="28"/>
        <v>0.5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1</v>
      </c>
      <c r="BY92" s="58">
        <f t="shared" si="32"/>
        <v>0.5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1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6"/>
        <v>0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8"/>
        <v>0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1</v>
      </c>
      <c r="H93" s="58">
        <f>G93/C$89</f>
        <v>3.7037037037037035E-2</v>
      </c>
      <c r="I93" s="61"/>
      <c r="J93" s="50" t="s">
        <v>347</v>
      </c>
      <c r="K93" s="57">
        <f>COUNTIFS(Q4:Q31,4,R4:R31,2)</f>
        <v>2</v>
      </c>
      <c r="L93" s="58">
        <f t="shared" si="20"/>
        <v>7.407407407407407E-2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7</v>
      </c>
      <c r="X93" s="58">
        <f>W93/W$89</f>
        <v>0.77777777777777779</v>
      </c>
      <c r="Y93" s="61"/>
      <c r="Z93" s="47" t="s">
        <v>191</v>
      </c>
      <c r="AA93" s="57">
        <f>COUNTIF(AA4:AA31,1)</f>
        <v>9</v>
      </c>
      <c r="AB93" s="58">
        <f>AA93/W$89</f>
        <v>1</v>
      </c>
      <c r="AC93" s="61"/>
      <c r="AD93" s="61"/>
      <c r="AE93" s="50" t="s">
        <v>347</v>
      </c>
      <c r="AF93" s="57">
        <f>COUNTIFS(X4:X31,4,Y4:Y31,2)</f>
        <v>1</v>
      </c>
      <c r="AG93" s="58">
        <f t="shared" si="24"/>
        <v>0.1111111111111111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0.5</v>
      </c>
      <c r="AU93" s="61"/>
      <c r="AV93" s="47" t="s">
        <v>191</v>
      </c>
      <c r="AW93" s="57">
        <f>COUNTIF(AH4:AH31,1)</f>
        <v>2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0.5</v>
      </c>
      <c r="BQ93" s="64"/>
      <c r="BR93" s="55" t="s">
        <v>191</v>
      </c>
      <c r="BS93" s="57">
        <f>COUNTIF(AO4:AO31,1)</f>
        <v>2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>
        <f>CK93/CK$89</f>
        <v>0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6"/>
        <v>0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>
        <f t="shared" si="38"/>
        <v>0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5</v>
      </c>
      <c r="H94" s="58">
        <f>G94/C$89</f>
        <v>0.18518518518518517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2</v>
      </c>
      <c r="X94" s="58">
        <f>W94/W$89</f>
        <v>0.22222222222222221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0.5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0.5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1</v>
      </c>
      <c r="CL94" s="58">
        <f>CK94/CK$89</f>
        <v>1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6"/>
        <v>0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8"/>
        <v>0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4</v>
      </c>
      <c r="H95" s="58">
        <f>G95/C$89</f>
        <v>0.14814814814814814</v>
      </c>
      <c r="I95" s="61"/>
      <c r="J95" s="50" t="s">
        <v>350</v>
      </c>
      <c r="K95" s="57">
        <f>COUNTIFS(Q4:Q31,5,R4:R31,1)</f>
        <v>2</v>
      </c>
      <c r="L95" s="58">
        <f t="shared" si="20"/>
        <v>7.407407407407407E-2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  <c r="BN95" s="77"/>
      <c r="BO95" s="54">
        <f>SUM(BO93:BO94)</f>
        <v>2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2</v>
      </c>
      <c r="CC95" s="58">
        <f t="shared" si="33"/>
        <v>1</v>
      </c>
      <c r="CD95" s="61"/>
      <c r="CE95" s="37"/>
      <c r="CF95" s="45">
        <f>SUM(CF83:CF94)</f>
        <v>2</v>
      </c>
      <c r="CG95" s="58">
        <f t="shared" si="34"/>
        <v>1</v>
      </c>
      <c r="CH95" s="61"/>
      <c r="CI95" s="61"/>
      <c r="CJ95" s="77"/>
      <c r="CK95" s="54">
        <f>SUM(CK93:CK94)</f>
        <v>1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6"/>
        <v>0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1</v>
      </c>
      <c r="DC95" s="58">
        <f t="shared" si="38"/>
        <v>1</v>
      </c>
    </row>
    <row r="96" spans="1:107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1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6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2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6"/>
        <v>0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6"/>
        <v>0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1</v>
      </c>
      <c r="X99" s="58">
        <f>W99/W$89</f>
        <v>0.1111111111111111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>
        <f>BO99/BO$89</f>
        <v>0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>
        <f>CK99/CK$89</f>
        <v>0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6"/>
        <v>0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8</v>
      </c>
      <c r="X100" s="58">
        <f>W100/W$89</f>
        <v>0.88888888888888884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2</v>
      </c>
      <c r="BP100" s="58">
        <f>BO100/BO$89</f>
        <v>1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1</v>
      </c>
      <c r="CL100" s="58">
        <f>CK100/CK$89</f>
        <v>1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>
        <f t="shared" si="36"/>
        <v>0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2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2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1</v>
      </c>
      <c r="CL101" s="76">
        <f>CK101/CK$89</f>
        <v>1</v>
      </c>
      <c r="CM101" s="61"/>
      <c r="CN101"/>
      <c r="CO101"/>
      <c r="CP101"/>
      <c r="CQ101" s="61"/>
      <c r="CR101" s="61"/>
      <c r="CS101" s="37"/>
      <c r="CT101" s="45">
        <f>SUM(CT83:CT100)</f>
        <v>1</v>
      </c>
      <c r="CU101" s="58">
        <f t="shared" si="36"/>
        <v>1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0.22222222222222221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0.77777777777777779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8">
    <mergeCell ref="AD2:AI2"/>
    <mergeCell ref="AK2:AP2"/>
    <mergeCell ref="AR2:AW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C184"/>
  <sheetViews>
    <sheetView topLeftCell="CJ1" zoomScale="25" zoomScaleNormal="25" workbookViewId="0">
      <pane ySplit="3" topLeftCell="A94" activePane="bottomLeft" state="frozen"/>
      <selection activeCell="Q40" sqref="Q40"/>
      <selection pane="bottomLeft" activeCell="B33" sqref="B33:DC104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1475</v>
      </c>
      <c r="B4" s="117" t="s">
        <v>40</v>
      </c>
      <c r="C4" s="118" t="s">
        <v>1503</v>
      </c>
      <c r="D4" s="116">
        <v>8</v>
      </c>
      <c r="E4" s="114">
        <v>39916</v>
      </c>
      <c r="F4" s="117">
        <v>2</v>
      </c>
      <c r="G4" s="116">
        <v>6</v>
      </c>
      <c r="H4" s="115">
        <v>1</v>
      </c>
      <c r="I4" s="117">
        <v>1</v>
      </c>
      <c r="J4" s="116">
        <v>2</v>
      </c>
      <c r="K4" s="116">
        <v>2</v>
      </c>
      <c r="L4" s="116">
        <v>4</v>
      </c>
      <c r="M4" s="116">
        <v>3</v>
      </c>
      <c r="N4" s="116">
        <v>2</v>
      </c>
      <c r="O4" s="115">
        <v>1</v>
      </c>
      <c r="P4" s="132" t="s">
        <v>982</v>
      </c>
      <c r="Q4" s="116">
        <v>1</v>
      </c>
      <c r="R4" s="116">
        <v>1</v>
      </c>
      <c r="S4" s="116">
        <v>1</v>
      </c>
      <c r="T4" s="116">
        <v>2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1476</v>
      </c>
      <c r="B5" s="113" t="s">
        <v>40</v>
      </c>
      <c r="C5" s="104" t="s">
        <v>1504</v>
      </c>
      <c r="D5" s="104">
        <v>22</v>
      </c>
      <c r="E5" s="114">
        <v>39916</v>
      </c>
      <c r="F5" s="113">
        <v>2</v>
      </c>
      <c r="G5" s="104">
        <v>3</v>
      </c>
      <c r="H5" s="112">
        <v>1</v>
      </c>
      <c r="I5" s="113">
        <v>1</v>
      </c>
      <c r="J5" s="104">
        <v>3</v>
      </c>
      <c r="K5" s="104">
        <v>2</v>
      </c>
      <c r="L5" s="104">
        <v>4</v>
      </c>
      <c r="M5" s="104">
        <v>3</v>
      </c>
      <c r="N5" s="104">
        <v>2</v>
      </c>
      <c r="O5" s="112">
        <v>2</v>
      </c>
      <c r="P5" s="132" t="s">
        <v>1505</v>
      </c>
      <c r="Q5" s="104">
        <v>4</v>
      </c>
      <c r="R5" s="104">
        <v>1</v>
      </c>
      <c r="S5" s="104">
        <v>1</v>
      </c>
      <c r="T5" s="104">
        <v>3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1477</v>
      </c>
      <c r="B6" s="113" t="s">
        <v>91</v>
      </c>
      <c r="C6" s="110" t="s">
        <v>1506</v>
      </c>
      <c r="D6" s="104">
        <v>4</v>
      </c>
      <c r="E6" s="109">
        <v>39924</v>
      </c>
      <c r="F6" s="113">
        <v>2</v>
      </c>
      <c r="G6" s="104">
        <v>3</v>
      </c>
      <c r="H6" s="112">
        <v>1</v>
      </c>
      <c r="I6" s="113">
        <v>1</v>
      </c>
      <c r="J6" s="104">
        <v>1</v>
      </c>
      <c r="K6" s="104">
        <v>1</v>
      </c>
      <c r="L6" s="104">
        <v>4</v>
      </c>
      <c r="M6" s="104">
        <v>3</v>
      </c>
      <c r="N6" s="104">
        <v>2</v>
      </c>
      <c r="O6" s="112">
        <v>1</v>
      </c>
      <c r="P6" s="132" t="s">
        <v>1110</v>
      </c>
      <c r="Q6" s="104">
        <v>1</v>
      </c>
      <c r="R6" s="104">
        <v>3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1478</v>
      </c>
      <c r="B7" s="113" t="s">
        <v>31</v>
      </c>
      <c r="C7" s="110" t="s">
        <v>1507</v>
      </c>
      <c r="D7" s="104">
        <v>4</v>
      </c>
      <c r="E7" s="109">
        <v>39924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5</v>
      </c>
      <c r="L7" s="104">
        <v>4</v>
      </c>
      <c r="M7" s="104">
        <v>3</v>
      </c>
      <c r="N7" s="104">
        <v>2</v>
      </c>
      <c r="O7" s="112">
        <v>1</v>
      </c>
      <c r="P7" s="132" t="s">
        <v>65</v>
      </c>
      <c r="Q7" s="104">
        <v>1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1479</v>
      </c>
      <c r="B8" s="113" t="s">
        <v>27</v>
      </c>
      <c r="C8" s="110" t="s">
        <v>1508</v>
      </c>
      <c r="D8" s="104">
        <v>6</v>
      </c>
      <c r="E8" s="109">
        <v>39932</v>
      </c>
      <c r="F8" s="113">
        <v>2</v>
      </c>
      <c r="G8" s="104">
        <v>7</v>
      </c>
      <c r="H8" s="112">
        <v>1</v>
      </c>
      <c r="I8" s="113">
        <v>2</v>
      </c>
      <c r="J8" s="104">
        <v>1</v>
      </c>
      <c r="K8" s="104">
        <v>4</v>
      </c>
      <c r="L8" s="104">
        <v>2</v>
      </c>
      <c r="M8" s="104">
        <v>1</v>
      </c>
      <c r="N8" s="104">
        <v>1</v>
      </c>
      <c r="O8" s="112">
        <v>2</v>
      </c>
      <c r="P8" s="132" t="s">
        <v>1509</v>
      </c>
      <c r="Q8" s="104">
        <v>1</v>
      </c>
      <c r="R8" s="104">
        <v>1</v>
      </c>
      <c r="S8" s="104">
        <v>1</v>
      </c>
      <c r="T8" s="104">
        <v>1</v>
      </c>
      <c r="U8" s="112">
        <v>2</v>
      </c>
      <c r="V8" s="104"/>
      <c r="W8" s="108" t="s">
        <v>1510</v>
      </c>
      <c r="X8" s="104">
        <v>2</v>
      </c>
      <c r="Y8" s="104">
        <v>1</v>
      </c>
      <c r="Z8" s="104">
        <v>2</v>
      </c>
      <c r="AA8" s="104">
        <v>1</v>
      </c>
      <c r="AB8" s="112">
        <v>2</v>
      </c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1480</v>
      </c>
      <c r="B9" s="113" t="s">
        <v>27</v>
      </c>
      <c r="C9" s="110" t="s">
        <v>1511</v>
      </c>
      <c r="D9" s="104">
        <v>6</v>
      </c>
      <c r="E9" s="109">
        <v>39932</v>
      </c>
      <c r="F9" s="113">
        <v>2</v>
      </c>
      <c r="G9" s="104">
        <v>7</v>
      </c>
      <c r="H9" s="112">
        <v>4</v>
      </c>
      <c r="I9" s="113">
        <v>2</v>
      </c>
      <c r="J9" s="104">
        <v>2</v>
      </c>
      <c r="K9" s="104">
        <v>4</v>
      </c>
      <c r="L9" s="104">
        <v>2</v>
      </c>
      <c r="M9" s="104">
        <v>1</v>
      </c>
      <c r="N9" s="104">
        <v>3</v>
      </c>
      <c r="O9" s="112">
        <v>2</v>
      </c>
      <c r="P9" s="108" t="s">
        <v>1510</v>
      </c>
      <c r="Q9" s="104">
        <v>2</v>
      </c>
      <c r="R9" s="104">
        <v>1</v>
      </c>
      <c r="S9" s="104">
        <v>1</v>
      </c>
      <c r="T9" s="104">
        <v>1</v>
      </c>
      <c r="U9" s="112">
        <v>2</v>
      </c>
      <c r="V9" s="104"/>
      <c r="W9" s="108" t="s">
        <v>1512</v>
      </c>
      <c r="X9" s="104">
        <v>1</v>
      </c>
      <c r="Y9" s="104">
        <v>1</v>
      </c>
      <c r="Z9" s="104">
        <v>2</v>
      </c>
      <c r="AA9" s="104">
        <v>1</v>
      </c>
      <c r="AB9" s="112">
        <v>2</v>
      </c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1481</v>
      </c>
      <c r="B10" s="113" t="s">
        <v>40</v>
      </c>
      <c r="C10" s="110" t="s">
        <v>1513</v>
      </c>
      <c r="D10" s="104">
        <v>5</v>
      </c>
      <c r="E10" s="109">
        <v>39940</v>
      </c>
      <c r="F10" s="113">
        <v>2</v>
      </c>
      <c r="G10" s="104">
        <v>4</v>
      </c>
      <c r="H10" s="112">
        <v>1</v>
      </c>
      <c r="I10" s="113">
        <v>1</v>
      </c>
      <c r="J10" s="104">
        <v>3</v>
      </c>
      <c r="K10" s="104">
        <v>3</v>
      </c>
      <c r="L10" s="104">
        <v>4</v>
      </c>
      <c r="M10" s="104">
        <v>3</v>
      </c>
      <c r="N10" s="104">
        <v>2</v>
      </c>
      <c r="O10" s="112">
        <v>2</v>
      </c>
      <c r="P10" s="132" t="s">
        <v>1514</v>
      </c>
      <c r="Q10" s="104">
        <v>3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1482</v>
      </c>
      <c r="B11" s="113" t="s">
        <v>40</v>
      </c>
      <c r="C11" s="110" t="s">
        <v>1515</v>
      </c>
      <c r="D11" s="104">
        <v>6</v>
      </c>
      <c r="E11" s="109">
        <v>39940</v>
      </c>
      <c r="F11" s="113">
        <v>1</v>
      </c>
      <c r="G11" s="104">
        <v>3</v>
      </c>
      <c r="H11" s="112">
        <v>1</v>
      </c>
      <c r="I11" s="113">
        <v>1</v>
      </c>
      <c r="J11" s="104">
        <v>1</v>
      </c>
      <c r="K11" s="104">
        <v>3</v>
      </c>
      <c r="L11" s="104">
        <v>4</v>
      </c>
      <c r="M11" s="104">
        <v>3</v>
      </c>
      <c r="N11" s="104">
        <v>2</v>
      </c>
      <c r="O11" s="112">
        <v>1</v>
      </c>
      <c r="P11" s="132" t="s">
        <v>1516</v>
      </c>
      <c r="Q11" s="104">
        <v>1</v>
      </c>
      <c r="R11" s="104">
        <v>1</v>
      </c>
      <c r="S11" s="104">
        <v>1</v>
      </c>
      <c r="T11" s="104">
        <v>3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1483</v>
      </c>
      <c r="B12" s="113" t="s">
        <v>40</v>
      </c>
      <c r="C12" s="110" t="s">
        <v>1517</v>
      </c>
      <c r="D12" s="104">
        <v>9</v>
      </c>
      <c r="E12" s="109">
        <v>39948</v>
      </c>
      <c r="F12" s="113">
        <v>2</v>
      </c>
      <c r="G12" s="104">
        <v>3</v>
      </c>
      <c r="H12" s="112">
        <v>1</v>
      </c>
      <c r="I12" s="113">
        <v>2</v>
      </c>
      <c r="J12" s="104">
        <v>3</v>
      </c>
      <c r="K12" s="104">
        <v>2</v>
      </c>
      <c r="L12" s="104">
        <v>2</v>
      </c>
      <c r="M12" s="104">
        <v>1</v>
      </c>
      <c r="N12" s="104">
        <v>2</v>
      </c>
      <c r="O12" s="112">
        <v>2</v>
      </c>
      <c r="P12" s="132" t="s">
        <v>1518</v>
      </c>
      <c r="Q12" s="104">
        <v>3</v>
      </c>
      <c r="R12" s="104">
        <v>1</v>
      </c>
      <c r="S12" s="104">
        <v>1</v>
      </c>
      <c r="T12" s="104">
        <v>2</v>
      </c>
      <c r="U12" s="112">
        <v>1</v>
      </c>
      <c r="V12" s="104"/>
      <c r="W12" s="113" t="s">
        <v>1519</v>
      </c>
      <c r="X12" s="104">
        <v>4</v>
      </c>
      <c r="Y12" s="104">
        <v>1</v>
      </c>
      <c r="Z12" s="104">
        <v>2</v>
      </c>
      <c r="AA12" s="104">
        <v>2</v>
      </c>
      <c r="AB12" s="112">
        <v>1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1484</v>
      </c>
      <c r="B13" s="113" t="s">
        <v>40</v>
      </c>
      <c r="C13" s="110" t="s">
        <v>1520</v>
      </c>
      <c r="D13" s="104">
        <v>10</v>
      </c>
      <c r="E13" s="109">
        <v>39948</v>
      </c>
      <c r="F13" s="113">
        <v>2</v>
      </c>
      <c r="G13" s="104">
        <v>6</v>
      </c>
      <c r="H13" s="112">
        <v>1</v>
      </c>
      <c r="I13" s="113">
        <v>1</v>
      </c>
      <c r="J13" s="104">
        <v>1</v>
      </c>
      <c r="K13" s="104">
        <v>3</v>
      </c>
      <c r="L13" s="104">
        <v>4</v>
      </c>
      <c r="M13" s="104">
        <v>3</v>
      </c>
      <c r="N13" s="104">
        <v>2</v>
      </c>
      <c r="O13" s="112">
        <v>1</v>
      </c>
      <c r="P13" s="132" t="s">
        <v>1521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1485</v>
      </c>
      <c r="B14" s="113" t="s">
        <v>40</v>
      </c>
      <c r="C14" s="110" t="s">
        <v>1522</v>
      </c>
      <c r="D14" s="104">
        <v>4</v>
      </c>
      <c r="E14" s="109">
        <v>39956</v>
      </c>
      <c r="F14" s="113">
        <v>2</v>
      </c>
      <c r="G14" s="104">
        <v>6</v>
      </c>
      <c r="H14" s="112">
        <v>1</v>
      </c>
      <c r="I14" s="113">
        <v>1</v>
      </c>
      <c r="J14" s="104">
        <v>3</v>
      </c>
      <c r="K14" s="104">
        <v>8</v>
      </c>
      <c r="L14" s="104">
        <v>3</v>
      </c>
      <c r="M14" s="104">
        <v>2</v>
      </c>
      <c r="N14" s="104">
        <v>2</v>
      </c>
      <c r="O14" s="112">
        <v>2</v>
      </c>
      <c r="P14" s="132" t="s">
        <v>1523</v>
      </c>
      <c r="Q14" s="104">
        <v>4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1486</v>
      </c>
      <c r="B15" s="113" t="s">
        <v>40</v>
      </c>
      <c r="C15" s="110" t="s">
        <v>1524</v>
      </c>
      <c r="D15" s="104">
        <v>5</v>
      </c>
      <c r="E15" s="109">
        <v>39956</v>
      </c>
      <c r="F15" s="113">
        <v>1</v>
      </c>
      <c r="G15" s="104">
        <v>5</v>
      </c>
      <c r="H15" s="112">
        <v>1</v>
      </c>
      <c r="I15" s="113">
        <v>2</v>
      </c>
      <c r="J15" s="104">
        <v>1</v>
      </c>
      <c r="K15" s="104">
        <v>3</v>
      </c>
      <c r="L15" s="104">
        <v>1</v>
      </c>
      <c r="M15" s="104">
        <v>2</v>
      </c>
      <c r="N15" s="104">
        <v>1</v>
      </c>
      <c r="O15" s="112">
        <v>1</v>
      </c>
      <c r="P15" s="132" t="s">
        <v>982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08" t="s">
        <v>1525</v>
      </c>
      <c r="X15" s="104">
        <v>1</v>
      </c>
      <c r="Y15" s="104">
        <v>1</v>
      </c>
      <c r="Z15" s="104">
        <v>1</v>
      </c>
      <c r="AA15" s="104">
        <v>1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1487</v>
      </c>
      <c r="B16" s="113" t="s">
        <v>40</v>
      </c>
      <c r="C16" s="110" t="s">
        <v>1526</v>
      </c>
      <c r="D16" s="104">
        <v>10</v>
      </c>
      <c r="E16" s="109">
        <v>39964</v>
      </c>
      <c r="F16" s="113">
        <v>2</v>
      </c>
      <c r="G16" s="104">
        <v>7</v>
      </c>
      <c r="H16" s="112">
        <v>1</v>
      </c>
      <c r="I16" s="113">
        <v>1</v>
      </c>
      <c r="J16" s="104">
        <v>1</v>
      </c>
      <c r="K16" s="104">
        <v>1</v>
      </c>
      <c r="L16" s="104">
        <v>4</v>
      </c>
      <c r="M16" s="104">
        <v>3</v>
      </c>
      <c r="N16" s="104">
        <v>2</v>
      </c>
      <c r="O16" s="112">
        <v>1</v>
      </c>
      <c r="P16" s="132" t="s">
        <v>1527</v>
      </c>
      <c r="Q16" s="104">
        <v>3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1488</v>
      </c>
      <c r="B17" s="113" t="s">
        <v>27</v>
      </c>
      <c r="C17" s="110" t="s">
        <v>1528</v>
      </c>
      <c r="D17" s="104">
        <v>7</v>
      </c>
      <c r="E17" s="109">
        <v>39964</v>
      </c>
      <c r="F17" s="113">
        <v>2</v>
      </c>
      <c r="G17" s="104">
        <v>3</v>
      </c>
      <c r="H17" s="112">
        <v>1</v>
      </c>
      <c r="I17" s="113">
        <v>1</v>
      </c>
      <c r="J17" s="104">
        <v>3</v>
      </c>
      <c r="K17" s="104">
        <v>5</v>
      </c>
      <c r="L17" s="104">
        <v>4</v>
      </c>
      <c r="M17" s="104">
        <v>3</v>
      </c>
      <c r="N17" s="104">
        <v>2</v>
      </c>
      <c r="O17" s="112">
        <v>2</v>
      </c>
      <c r="P17" s="132" t="s">
        <v>1529</v>
      </c>
      <c r="Q17" s="104">
        <v>5</v>
      </c>
      <c r="R17" s="104">
        <v>1</v>
      </c>
      <c r="S17" s="104">
        <v>1</v>
      </c>
      <c r="T17" s="104">
        <v>2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1489</v>
      </c>
      <c r="B18" s="113" t="s">
        <v>27</v>
      </c>
      <c r="C18" s="110" t="s">
        <v>1530</v>
      </c>
      <c r="D18" s="104">
        <v>5</v>
      </c>
      <c r="E18" s="109">
        <v>40035</v>
      </c>
      <c r="F18" s="113">
        <v>2</v>
      </c>
      <c r="G18" s="104">
        <v>7</v>
      </c>
      <c r="H18" s="112">
        <v>1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137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1490</v>
      </c>
      <c r="B19" s="113" t="s">
        <v>40</v>
      </c>
      <c r="C19" s="110" t="s">
        <v>1531</v>
      </c>
      <c r="D19" s="104">
        <v>11</v>
      </c>
      <c r="E19" s="109">
        <v>40035</v>
      </c>
      <c r="F19" s="113">
        <v>2</v>
      </c>
      <c r="G19" s="104">
        <v>6</v>
      </c>
      <c r="H19" s="112">
        <v>1</v>
      </c>
      <c r="I19" s="113">
        <v>1</v>
      </c>
      <c r="J19" s="104">
        <v>3</v>
      </c>
      <c r="K19" s="104">
        <v>10</v>
      </c>
      <c r="L19" s="104">
        <v>4</v>
      </c>
      <c r="M19" s="104">
        <v>3</v>
      </c>
      <c r="N19" s="104">
        <v>2</v>
      </c>
      <c r="O19" s="112">
        <v>2</v>
      </c>
      <c r="P19" s="132" t="s">
        <v>1532</v>
      </c>
      <c r="Q19" s="104">
        <v>4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1494</v>
      </c>
      <c r="B20" s="113" t="s">
        <v>40</v>
      </c>
      <c r="C20" s="110" t="s">
        <v>1533</v>
      </c>
      <c r="D20" s="104">
        <v>6</v>
      </c>
      <c r="E20" s="109">
        <v>40043</v>
      </c>
      <c r="F20" s="113">
        <v>2</v>
      </c>
      <c r="G20" s="104">
        <v>7</v>
      </c>
      <c r="H20" s="112">
        <v>1</v>
      </c>
      <c r="I20" s="113">
        <v>1</v>
      </c>
      <c r="J20" s="104">
        <v>1</v>
      </c>
      <c r="K20" s="104">
        <v>6</v>
      </c>
      <c r="L20" s="104">
        <v>4</v>
      </c>
      <c r="M20" s="104">
        <v>3</v>
      </c>
      <c r="N20" s="104">
        <v>2</v>
      </c>
      <c r="O20" s="112">
        <v>2</v>
      </c>
      <c r="P20" s="132" t="s">
        <v>943</v>
      </c>
      <c r="Q20" s="104">
        <v>1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1493</v>
      </c>
      <c r="B21" s="113" t="s">
        <v>31</v>
      </c>
      <c r="C21" s="110" t="s">
        <v>1534</v>
      </c>
      <c r="D21" s="104">
        <v>9</v>
      </c>
      <c r="E21" s="109">
        <v>40043</v>
      </c>
      <c r="F21" s="113">
        <v>2</v>
      </c>
      <c r="G21" s="104">
        <v>7</v>
      </c>
      <c r="H21" s="112">
        <v>1</v>
      </c>
      <c r="I21" s="113">
        <v>1</v>
      </c>
      <c r="J21" s="104">
        <v>3</v>
      </c>
      <c r="K21" s="104">
        <v>7</v>
      </c>
      <c r="L21" s="104">
        <v>4</v>
      </c>
      <c r="M21" s="104">
        <v>3</v>
      </c>
      <c r="N21" s="104">
        <v>3</v>
      </c>
      <c r="O21" s="112">
        <v>2</v>
      </c>
      <c r="P21" s="132" t="s">
        <v>1535</v>
      </c>
      <c r="Q21" s="104">
        <v>2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1492</v>
      </c>
      <c r="B22" s="113" t="s">
        <v>40</v>
      </c>
      <c r="C22" s="110" t="s">
        <v>1536</v>
      </c>
      <c r="D22" s="104">
        <v>4</v>
      </c>
      <c r="E22" s="109">
        <v>40051</v>
      </c>
      <c r="F22" s="113">
        <v>1</v>
      </c>
      <c r="G22" s="104">
        <v>3</v>
      </c>
      <c r="H22" s="112">
        <v>1</v>
      </c>
      <c r="I22" s="113">
        <v>2</v>
      </c>
      <c r="J22" s="104">
        <v>2</v>
      </c>
      <c r="K22" s="104">
        <v>3</v>
      </c>
      <c r="L22" s="104">
        <v>2</v>
      </c>
      <c r="M22" s="104">
        <v>1</v>
      </c>
      <c r="N22" s="104">
        <v>3</v>
      </c>
      <c r="O22" s="112">
        <v>1</v>
      </c>
      <c r="P22" s="132" t="s">
        <v>1537</v>
      </c>
      <c r="Q22" s="104">
        <v>3</v>
      </c>
      <c r="R22" s="104">
        <v>1</v>
      </c>
      <c r="S22" s="104">
        <v>1</v>
      </c>
      <c r="T22" s="104">
        <v>1</v>
      </c>
      <c r="U22" s="112">
        <v>1</v>
      </c>
      <c r="V22" s="104"/>
      <c r="W22" s="108" t="s">
        <v>1538</v>
      </c>
      <c r="X22" s="104">
        <v>1</v>
      </c>
      <c r="Y22" s="104">
        <v>1</v>
      </c>
      <c r="Z22" s="104">
        <v>2</v>
      </c>
      <c r="AA22" s="104">
        <v>1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1491</v>
      </c>
      <c r="B23" s="113" t="s">
        <v>40</v>
      </c>
      <c r="C23" s="110" t="s">
        <v>1539</v>
      </c>
      <c r="D23" s="104">
        <v>4</v>
      </c>
      <c r="E23" s="109">
        <v>40051</v>
      </c>
      <c r="F23" s="113">
        <v>2</v>
      </c>
      <c r="G23" s="104">
        <v>7</v>
      </c>
      <c r="H23" s="112">
        <v>1</v>
      </c>
      <c r="I23" s="113">
        <v>1</v>
      </c>
      <c r="J23" s="104">
        <v>1</v>
      </c>
      <c r="K23" s="104">
        <v>3</v>
      </c>
      <c r="L23" s="104">
        <v>4</v>
      </c>
      <c r="M23" s="104">
        <v>3</v>
      </c>
      <c r="N23" s="104">
        <v>1</v>
      </c>
      <c r="O23" s="112">
        <v>1</v>
      </c>
      <c r="P23" s="132" t="s">
        <v>1540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1495</v>
      </c>
      <c r="B24" s="113" t="s">
        <v>27</v>
      </c>
      <c r="C24" s="110" t="s">
        <v>1541</v>
      </c>
      <c r="D24" s="104">
        <v>22</v>
      </c>
      <c r="E24" s="109">
        <v>40059</v>
      </c>
      <c r="F24" s="113">
        <v>2</v>
      </c>
      <c r="G24" s="104">
        <v>5</v>
      </c>
      <c r="H24" s="112">
        <v>1</v>
      </c>
      <c r="I24" s="113">
        <v>2</v>
      </c>
      <c r="J24" s="104">
        <v>1</v>
      </c>
      <c r="K24" s="104">
        <v>5</v>
      </c>
      <c r="L24" s="104">
        <v>2</v>
      </c>
      <c r="M24" s="104">
        <v>1</v>
      </c>
      <c r="N24" s="104">
        <v>2</v>
      </c>
      <c r="O24" s="112">
        <v>2</v>
      </c>
      <c r="P24" s="132" t="s">
        <v>137</v>
      </c>
      <c r="Q24" s="104">
        <v>1</v>
      </c>
      <c r="R24" s="104">
        <v>1</v>
      </c>
      <c r="S24" s="104">
        <v>1</v>
      </c>
      <c r="T24" s="104">
        <v>1</v>
      </c>
      <c r="U24" s="112">
        <v>1</v>
      </c>
      <c r="V24" s="104"/>
      <c r="W24" s="132" t="s">
        <v>1542</v>
      </c>
      <c r="X24" s="104">
        <v>3</v>
      </c>
      <c r="Y24" s="104">
        <v>1</v>
      </c>
      <c r="Z24" s="104">
        <v>1</v>
      </c>
      <c r="AA24" s="104">
        <v>1</v>
      </c>
      <c r="AB24" s="112">
        <v>2</v>
      </c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1496</v>
      </c>
      <c r="B25" s="113" t="s">
        <v>36</v>
      </c>
      <c r="C25" s="110" t="s">
        <v>1543</v>
      </c>
      <c r="D25" s="104">
        <v>30</v>
      </c>
      <c r="E25" s="109">
        <v>40059</v>
      </c>
      <c r="F25" s="113">
        <v>1</v>
      </c>
      <c r="G25" s="104">
        <v>3</v>
      </c>
      <c r="H25" s="112">
        <v>1</v>
      </c>
      <c r="I25" s="113">
        <v>3</v>
      </c>
      <c r="J25" s="104">
        <v>1</v>
      </c>
      <c r="K25" s="104">
        <v>5</v>
      </c>
      <c r="L25" s="104">
        <v>2</v>
      </c>
      <c r="M25" s="104">
        <v>1</v>
      </c>
      <c r="N25" s="104">
        <v>2</v>
      </c>
      <c r="O25" s="112">
        <v>2</v>
      </c>
      <c r="P25" s="132" t="s">
        <v>1544</v>
      </c>
      <c r="Q25" s="104">
        <v>3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13" t="s">
        <v>625</v>
      </c>
      <c r="X25" s="104">
        <v>1</v>
      </c>
      <c r="Y25" s="104">
        <v>1</v>
      </c>
      <c r="Z25" s="104">
        <v>1</v>
      </c>
      <c r="AA25" s="104">
        <v>1</v>
      </c>
      <c r="AB25" s="112">
        <v>2</v>
      </c>
      <c r="AC25" s="103"/>
      <c r="AD25" s="108" t="s">
        <v>1545</v>
      </c>
      <c r="AE25" s="104">
        <v>3</v>
      </c>
      <c r="AF25" s="104">
        <v>1</v>
      </c>
      <c r="AG25" s="104">
        <v>1</v>
      </c>
      <c r="AH25" s="104">
        <v>1</v>
      </c>
      <c r="AI25" s="112">
        <v>2</v>
      </c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1498</v>
      </c>
      <c r="B26" s="113" t="s">
        <v>40</v>
      </c>
      <c r="C26" s="110" t="s">
        <v>1546</v>
      </c>
      <c r="D26" s="104">
        <v>11</v>
      </c>
      <c r="E26" s="109">
        <v>40067</v>
      </c>
      <c r="F26" s="113">
        <v>2</v>
      </c>
      <c r="G26" s="104">
        <v>7</v>
      </c>
      <c r="H26" s="112">
        <v>1</v>
      </c>
      <c r="I26" s="113">
        <v>1</v>
      </c>
      <c r="J26" s="104">
        <v>3</v>
      </c>
      <c r="K26" s="104">
        <v>8</v>
      </c>
      <c r="L26" s="104">
        <v>4</v>
      </c>
      <c r="M26" s="104">
        <v>3</v>
      </c>
      <c r="N26" s="104">
        <v>2</v>
      </c>
      <c r="O26" s="112">
        <v>2</v>
      </c>
      <c r="P26" s="132" t="s">
        <v>1547</v>
      </c>
      <c r="Q26" s="104">
        <v>3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1497</v>
      </c>
      <c r="B27" s="113" t="s">
        <v>31</v>
      </c>
      <c r="C27" s="110" t="s">
        <v>1548</v>
      </c>
      <c r="D27" s="104">
        <v>14</v>
      </c>
      <c r="E27" s="109">
        <v>40067</v>
      </c>
      <c r="F27" s="113">
        <v>2</v>
      </c>
      <c r="G27" s="104">
        <v>5</v>
      </c>
      <c r="H27" s="112">
        <v>1</v>
      </c>
      <c r="I27" s="113">
        <v>1</v>
      </c>
      <c r="J27" s="104">
        <v>3</v>
      </c>
      <c r="K27" s="104">
        <v>8</v>
      </c>
      <c r="L27" s="104">
        <v>3</v>
      </c>
      <c r="M27" s="104">
        <v>2</v>
      </c>
      <c r="N27" s="104">
        <v>3</v>
      </c>
      <c r="O27" s="112">
        <v>2</v>
      </c>
      <c r="P27" s="132" t="s">
        <v>1549</v>
      </c>
      <c r="Q27" s="104">
        <v>4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1499</v>
      </c>
      <c r="B28" s="113" t="s">
        <v>50</v>
      </c>
      <c r="C28" s="110" t="s">
        <v>1550</v>
      </c>
      <c r="D28" s="104">
        <v>10</v>
      </c>
      <c r="E28" s="109">
        <v>40075</v>
      </c>
      <c r="F28" s="113">
        <v>1</v>
      </c>
      <c r="G28" s="104">
        <v>3</v>
      </c>
      <c r="H28" s="112">
        <v>1</v>
      </c>
      <c r="I28" s="113">
        <v>1</v>
      </c>
      <c r="J28" s="104">
        <v>1</v>
      </c>
      <c r="K28" s="104">
        <v>3</v>
      </c>
      <c r="L28" s="104">
        <v>1</v>
      </c>
      <c r="M28" s="104">
        <v>2</v>
      </c>
      <c r="N28" s="104">
        <v>1</v>
      </c>
      <c r="O28" s="112">
        <v>1</v>
      </c>
      <c r="P28" s="132" t="s">
        <v>1124</v>
      </c>
      <c r="Q28" s="104">
        <v>1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1500</v>
      </c>
      <c r="B29" s="113" t="s">
        <v>40</v>
      </c>
      <c r="C29" s="110" t="s">
        <v>1551</v>
      </c>
      <c r="D29" s="104">
        <v>12</v>
      </c>
      <c r="E29" s="109">
        <v>40075</v>
      </c>
      <c r="F29" s="113">
        <v>1</v>
      </c>
      <c r="G29" s="104">
        <v>3</v>
      </c>
      <c r="H29" s="112">
        <v>1</v>
      </c>
      <c r="I29" s="113">
        <v>3</v>
      </c>
      <c r="J29" s="104">
        <v>2</v>
      </c>
      <c r="K29" s="104">
        <v>5</v>
      </c>
      <c r="L29" s="104">
        <v>1</v>
      </c>
      <c r="M29" s="104">
        <v>1</v>
      </c>
      <c r="N29" s="104">
        <v>2</v>
      </c>
      <c r="O29" s="112">
        <v>2</v>
      </c>
      <c r="P29" s="132" t="s">
        <v>1552</v>
      </c>
      <c r="Q29" s="104">
        <v>3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08" t="s">
        <v>1553</v>
      </c>
      <c r="X29" s="104">
        <v>1</v>
      </c>
      <c r="Y29" s="104">
        <v>1</v>
      </c>
      <c r="Z29" s="104">
        <v>2</v>
      </c>
      <c r="AA29" s="104">
        <v>1</v>
      </c>
      <c r="AB29" s="112">
        <v>2</v>
      </c>
      <c r="AC29" s="103"/>
      <c r="AD29" s="108" t="s">
        <v>1231</v>
      </c>
      <c r="AE29" s="104">
        <v>1</v>
      </c>
      <c r="AF29" s="104">
        <v>1</v>
      </c>
      <c r="AG29" s="104">
        <v>2</v>
      </c>
      <c r="AH29" s="104">
        <v>1</v>
      </c>
      <c r="AI29" s="112">
        <v>2</v>
      </c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1501</v>
      </c>
      <c r="B30" s="113" t="s">
        <v>40</v>
      </c>
      <c r="C30" s="110" t="s">
        <v>1554</v>
      </c>
      <c r="D30" s="104">
        <v>16</v>
      </c>
      <c r="E30" s="109">
        <v>40083</v>
      </c>
      <c r="F30" s="113">
        <v>2</v>
      </c>
      <c r="G30" s="104">
        <v>6</v>
      </c>
      <c r="H30" s="112">
        <v>1</v>
      </c>
      <c r="I30" s="113">
        <v>1</v>
      </c>
      <c r="J30" s="104">
        <v>3</v>
      </c>
      <c r="K30" s="104">
        <v>8</v>
      </c>
      <c r="L30" s="104">
        <v>4</v>
      </c>
      <c r="M30" s="104">
        <v>3</v>
      </c>
      <c r="N30" s="104">
        <v>3</v>
      </c>
      <c r="O30" s="112">
        <v>2</v>
      </c>
      <c r="P30" s="132" t="s">
        <v>1523</v>
      </c>
      <c r="Q30" s="104">
        <v>4</v>
      </c>
      <c r="R30" s="104">
        <v>1</v>
      </c>
      <c r="S30" s="104">
        <v>1</v>
      </c>
      <c r="T30" s="104">
        <v>1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1502</v>
      </c>
      <c r="B31" s="107" t="s">
        <v>40</v>
      </c>
      <c r="C31" s="110" t="s">
        <v>1555</v>
      </c>
      <c r="D31" s="106">
        <v>17</v>
      </c>
      <c r="E31" s="109">
        <v>40083</v>
      </c>
      <c r="F31" s="107">
        <v>2</v>
      </c>
      <c r="G31" s="106">
        <v>5</v>
      </c>
      <c r="H31" s="105">
        <v>1</v>
      </c>
      <c r="I31" s="107">
        <v>2</v>
      </c>
      <c r="J31" s="106">
        <v>2</v>
      </c>
      <c r="K31" s="106">
        <v>2</v>
      </c>
      <c r="L31" s="106">
        <v>2</v>
      </c>
      <c r="M31" s="106">
        <v>1</v>
      </c>
      <c r="N31" s="106">
        <v>2</v>
      </c>
      <c r="O31" s="105">
        <v>2</v>
      </c>
      <c r="P31" s="132" t="s">
        <v>1556</v>
      </c>
      <c r="Q31" s="106">
        <v>5</v>
      </c>
      <c r="R31" s="106">
        <v>2</v>
      </c>
      <c r="S31" s="106">
        <v>1</v>
      </c>
      <c r="T31" s="106">
        <v>2</v>
      </c>
      <c r="U31" s="105">
        <v>1</v>
      </c>
      <c r="V31" s="104"/>
      <c r="W31" s="133" t="s">
        <v>1525</v>
      </c>
      <c r="X31" s="106">
        <v>1</v>
      </c>
      <c r="Y31" s="106">
        <v>1</v>
      </c>
      <c r="Z31" s="106">
        <v>2</v>
      </c>
      <c r="AA31" s="106">
        <v>1</v>
      </c>
      <c r="AB31" s="105">
        <v>1</v>
      </c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17</v>
      </c>
      <c r="D36" s="44">
        <f t="shared" ref="D36:D42" si="0">C36/C$42</f>
        <v>0.6071428571428571</v>
      </c>
      <c r="E36" s="8"/>
      <c r="F36" s="91" t="s">
        <v>143</v>
      </c>
      <c r="G36" s="43">
        <f>COUNTIF(F4:F31,1)</f>
        <v>6</v>
      </c>
      <c r="H36" s="44">
        <f>G36/G38</f>
        <v>0.21428571428571427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27</v>
      </c>
      <c r="P36" s="44">
        <f>O36/O$40</f>
        <v>0.9642857142857143</v>
      </c>
      <c r="Q36"/>
      <c r="R36" s="93">
        <v>1</v>
      </c>
      <c r="S36" s="43">
        <f>COUNTIF(I4:I31,1)</f>
        <v>19</v>
      </c>
      <c r="T36" s="44">
        <f>S36/28</f>
        <v>0.6785714285714286</v>
      </c>
      <c r="U36"/>
      <c r="V36" s="94" t="s">
        <v>160</v>
      </c>
      <c r="W36" s="57">
        <f>COUNTIF(J4:J31,1)</f>
        <v>13</v>
      </c>
      <c r="X36" s="58">
        <f>W36/W$39</f>
        <v>0.4642857142857143</v>
      </c>
      <c r="Y36"/>
      <c r="Z36" s="95" t="s">
        <v>163</v>
      </c>
      <c r="AA36" s="42">
        <f>COUNTIF(K4:K31,1)</f>
        <v>3</v>
      </c>
      <c r="AB36" s="44">
        <f t="shared" ref="AB36:AB46" si="2">AA36/AA$46</f>
        <v>0.10714285714285714</v>
      </c>
      <c r="AC36"/>
      <c r="AD36" s="95" t="s">
        <v>799</v>
      </c>
      <c r="AE36" s="57">
        <f>COUNTIF(L4:L31,1)</f>
        <v>3</v>
      </c>
      <c r="AF36" s="58">
        <f>AE36/AA$46</f>
        <v>0.10714285714285714</v>
      </c>
      <c r="AG36"/>
      <c r="AH36" s="97" t="s">
        <v>143</v>
      </c>
      <c r="AI36" s="42">
        <f>COUNTIF(M4:M31,1)</f>
        <v>8</v>
      </c>
      <c r="AJ36" s="44">
        <f>AI36/AA$46</f>
        <v>0.2857142857142857</v>
      </c>
      <c r="AK36"/>
      <c r="AL36" s="95" t="s">
        <v>175</v>
      </c>
      <c r="AM36" s="42">
        <f>COUNTIF(N4:N31,1)</f>
        <v>4</v>
      </c>
      <c r="AN36" s="44">
        <f>AM36/AA$46</f>
        <v>0.14285714285714285</v>
      </c>
      <c r="AO36"/>
      <c r="AP36" s="95" t="s">
        <v>143</v>
      </c>
      <c r="AQ36" s="42">
        <f>COUNTIF(O4:O31,1)</f>
        <v>11</v>
      </c>
      <c r="AR36" s="44">
        <f>AQ36/AQ$39</f>
        <v>0.39285714285714285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5</v>
      </c>
      <c r="D37" s="44">
        <f t="shared" si="0"/>
        <v>0.17857142857142858</v>
      </c>
      <c r="E37" s="8"/>
      <c r="F37" s="91" t="s">
        <v>144</v>
      </c>
      <c r="G37" s="43">
        <f>COUNTIF(F4:F31,2)</f>
        <v>22</v>
      </c>
      <c r="H37" s="44">
        <f>G37/G38</f>
        <v>0.7857142857142857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7</v>
      </c>
      <c r="T37" s="44">
        <f t="shared" ref="T37:T40" si="3">S37/28</f>
        <v>0.25</v>
      </c>
      <c r="U37"/>
      <c r="V37" s="95" t="s">
        <v>161</v>
      </c>
      <c r="W37" s="57">
        <f>COUNTIF(J4:J31,2)</f>
        <v>5</v>
      </c>
      <c r="X37" s="58">
        <f>W37/W$39</f>
        <v>0.17857142857142858</v>
      </c>
      <c r="Y37"/>
      <c r="Z37" s="90" t="s">
        <v>164</v>
      </c>
      <c r="AA37" s="42">
        <f>COUNTIF(K4:K31,2)</f>
        <v>4</v>
      </c>
      <c r="AB37" s="44">
        <f t="shared" si="2"/>
        <v>0.14285714285714285</v>
      </c>
      <c r="AC37"/>
      <c r="AD37" s="94" t="s">
        <v>800</v>
      </c>
      <c r="AE37" s="57">
        <f>COUNTIF(L4:L31,2)</f>
        <v>7</v>
      </c>
      <c r="AF37" s="58">
        <f>AE37/AA$46</f>
        <v>0.25</v>
      </c>
      <c r="AG37"/>
      <c r="AH37" s="96" t="s">
        <v>173</v>
      </c>
      <c r="AI37" s="42">
        <f>COUNTIF(M4:M31,2)</f>
        <v>4</v>
      </c>
      <c r="AJ37" s="44">
        <f>AI37/AA$46</f>
        <v>0.14285714285714285</v>
      </c>
      <c r="AK37"/>
      <c r="AL37" s="90" t="s">
        <v>176</v>
      </c>
      <c r="AM37" s="42">
        <f>COUNTIF(N4:N31,2)</f>
        <v>19</v>
      </c>
      <c r="AN37" s="44">
        <f>AM37/AA$46</f>
        <v>0.6785714285714286</v>
      </c>
      <c r="AO37"/>
      <c r="AP37" s="90" t="s">
        <v>173</v>
      </c>
      <c r="AQ37" s="42">
        <f>COUNTIF(O4:O31,2)</f>
        <v>17</v>
      </c>
      <c r="AR37" s="44">
        <f>AQ37/AQ$39</f>
        <v>0.6071428571428571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3</v>
      </c>
      <c r="D38" s="44">
        <f t="shared" si="0"/>
        <v>0.10714285714285714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9</v>
      </c>
      <c r="L38" s="44">
        <f t="shared" si="1"/>
        <v>0.32142857142857145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7.1428571428571425E-2</v>
      </c>
      <c r="U38"/>
      <c r="V38" s="94" t="s">
        <v>162</v>
      </c>
      <c r="W38" s="57">
        <f>COUNTIF(J4:J31,3)</f>
        <v>10</v>
      </c>
      <c r="X38" s="58">
        <f>W38/W$39</f>
        <v>0.35714285714285715</v>
      </c>
      <c r="Y38"/>
      <c r="Z38" s="90" t="s">
        <v>165</v>
      </c>
      <c r="AA38" s="42">
        <f>COUNTIF(K4:K31,3)</f>
        <v>7</v>
      </c>
      <c r="AB38" s="44">
        <f t="shared" si="2"/>
        <v>0.25</v>
      </c>
      <c r="AC38"/>
      <c r="AD38" s="94" t="s">
        <v>801</v>
      </c>
      <c r="AE38" s="57">
        <f>COUNTIF(L4:L31,3)</f>
        <v>2</v>
      </c>
      <c r="AF38" s="58">
        <f>AE38/AA$46</f>
        <v>7.1428571428571425E-2</v>
      </c>
      <c r="AG38"/>
      <c r="AH38" s="96" t="s">
        <v>174</v>
      </c>
      <c r="AI38" s="42">
        <f>COUNTIF(M4:M31,3)</f>
        <v>16</v>
      </c>
      <c r="AJ38" s="44">
        <f>AI38/AA$46</f>
        <v>0.5714285714285714</v>
      </c>
      <c r="AK38"/>
      <c r="AL38" s="90" t="s">
        <v>177</v>
      </c>
      <c r="AM38" s="42">
        <f>COUNTIF(N4:N31,3)</f>
        <v>5</v>
      </c>
      <c r="AN38" s="44">
        <f>AM38/AA$46</f>
        <v>0.17857142857142858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1</v>
      </c>
      <c r="D39" s="44">
        <f t="shared" si="0"/>
        <v>3.5714285714285712E-2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3.5714285714285712E-2</v>
      </c>
      <c r="M39"/>
      <c r="N39" s="91" t="s">
        <v>157</v>
      </c>
      <c r="O39" s="43">
        <f>COUNTIF(H4:H31,4)</f>
        <v>1</v>
      </c>
      <c r="P39" s="44">
        <f>O39/O$40</f>
        <v>3.5714285714285712E-2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7.1428571428571425E-2</v>
      </c>
      <c r="AC39"/>
      <c r="AD39" s="94" t="s">
        <v>802</v>
      </c>
      <c r="AE39" s="57">
        <f>COUNTIF(L4:L31,4)</f>
        <v>16</v>
      </c>
      <c r="AF39" s="58">
        <f>AE39/AA$46</f>
        <v>0.5714285714285714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3.5714285714285712E-2</v>
      </c>
      <c r="E40" s="8"/>
      <c r="F40"/>
      <c r="G40"/>
      <c r="H40"/>
      <c r="I40"/>
      <c r="J40" s="92" t="s">
        <v>151</v>
      </c>
      <c r="K40" s="45">
        <f>COUNTIF(G4:G31,5)</f>
        <v>5</v>
      </c>
      <c r="L40" s="44">
        <f t="shared" si="1"/>
        <v>0.17857142857142858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5</v>
      </c>
      <c r="AB40" s="44">
        <f t="shared" si="2"/>
        <v>0.17857142857142858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3.5714285714285712E-2</v>
      </c>
      <c r="E41" s="8"/>
      <c r="F41"/>
      <c r="G41"/>
      <c r="H41"/>
      <c r="I41"/>
      <c r="J41" s="92" t="s">
        <v>149</v>
      </c>
      <c r="K41" s="45">
        <f>COUNTIF(G4:G31,6)</f>
        <v>5</v>
      </c>
      <c r="L41" s="44">
        <f t="shared" si="1"/>
        <v>0.17857142857142858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39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3.5714285714285712E-2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8</v>
      </c>
      <c r="L42" s="44">
        <f t="shared" si="1"/>
        <v>0.2857142857142857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4</v>
      </c>
      <c r="AB43" s="44">
        <f t="shared" si="2"/>
        <v>0.14285714285714285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3.5714285714285712E-2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12</v>
      </c>
      <c r="D51" s="58">
        <f t="shared" ref="D51:D63" si="4">C51/C$63</f>
        <v>0.42857142857142855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3.5714285714285712E-2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0.21428571428571427</v>
      </c>
      <c r="M51" s="61"/>
      <c r="N51" s="100" t="s">
        <v>199</v>
      </c>
      <c r="O51" s="59">
        <f>COUNTIFS(G4:G31,3,H4:H31,1)</f>
        <v>9</v>
      </c>
      <c r="P51" s="60">
        <f t="shared" ref="P51:P60" si="7">O51/O$60</f>
        <v>0.32142857142857145</v>
      </c>
      <c r="Q51" s="61"/>
      <c r="R51" s="100" t="s">
        <v>208</v>
      </c>
      <c r="S51" s="59">
        <f>COUNTIFS(H4:H31,1,I4:I31,1)</f>
        <v>19</v>
      </c>
      <c r="T51" s="60">
        <f>S51/S$55</f>
        <v>0.6785714285714286</v>
      </c>
      <c r="U51" s="61"/>
      <c r="V51" s="61"/>
      <c r="W51" s="100" t="s">
        <v>213</v>
      </c>
      <c r="X51" s="59">
        <f>COUNTIFS(I4:I31,1,K4:K31,1)</f>
        <v>3</v>
      </c>
      <c r="Y51" s="60">
        <f t="shared" ref="Y51:Y66" si="8">X51/X$66</f>
        <v>0.10714285714285714</v>
      </c>
      <c r="Z51" s="61"/>
      <c r="AA51" s="100" t="s">
        <v>224</v>
      </c>
      <c r="AB51" s="59">
        <f>COUNTIFS(I4:I31,1,J4:J31,1)</f>
        <v>9</v>
      </c>
      <c r="AC51" s="60">
        <f t="shared" ref="AC51:AC57" si="9">AB51/AB$57</f>
        <v>0.32142857142857145</v>
      </c>
      <c r="AD51" s="61"/>
      <c r="AE51" s="100" t="s">
        <v>231</v>
      </c>
      <c r="AF51" s="59">
        <f>COUNTIFS(J4:J31,1,M4:M31,1)</f>
        <v>3</v>
      </c>
      <c r="AG51" s="60">
        <f>AF51/AF$60</f>
        <v>0.10714285714285714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2</v>
      </c>
      <c r="AS51" s="60">
        <f t="shared" ref="AS51:AS56" si="12">AR51/AF$60</f>
        <v>7.1428571428571425E-2</v>
      </c>
      <c r="AT51" s="61"/>
      <c r="AU51" s="100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7.1428571428571425E-2</v>
      </c>
      <c r="BB51" s="61"/>
      <c r="BC51" s="100" t="s">
        <v>325</v>
      </c>
      <c r="BD51" s="59">
        <f>COUNTIFS(J4:J31,1,O4:O31,1)</f>
        <v>9</v>
      </c>
      <c r="BE51" s="60">
        <f>BD51/BD57</f>
        <v>0.32142857142857145</v>
      </c>
      <c r="BF51" s="61"/>
      <c r="BG51" s="63" t="s">
        <v>332</v>
      </c>
      <c r="BH51" s="54">
        <f>COUNTIFS(N4:N31,1,O14:O41,1)</f>
        <v>1</v>
      </c>
      <c r="BI51" s="66">
        <f>BH51/BH$57</f>
        <v>5.8823529411764705E-2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5</v>
      </c>
      <c r="D52" s="58">
        <f t="shared" si="4"/>
        <v>0.17857142857142858</v>
      </c>
      <c r="E52" s="64"/>
      <c r="F52" s="75" t="s">
        <v>385</v>
      </c>
      <c r="G52" s="45">
        <f>COUNTIFS(B4:B31,"girona",K4:K31,"&gt;1")</f>
        <v>16</v>
      </c>
      <c r="H52" s="58">
        <f t="shared" si="5"/>
        <v>0.5714285714285714</v>
      </c>
      <c r="I52" s="61"/>
      <c r="J52" s="63" t="s">
        <v>398</v>
      </c>
      <c r="K52" s="45">
        <f>COUNTIFS(B4:B31,"girona",J4:J31,2)</f>
        <v>4</v>
      </c>
      <c r="L52" s="58">
        <f t="shared" si="6"/>
        <v>0.14285714285714285</v>
      </c>
      <c r="M52" s="61"/>
      <c r="N52" s="100" t="s">
        <v>200</v>
      </c>
      <c r="O52" s="45">
        <f>COUNTIFS(G4:G31,5,H4:H31,1)</f>
        <v>5</v>
      </c>
      <c r="P52" s="60">
        <f t="shared" si="7"/>
        <v>0.17857142857142858</v>
      </c>
      <c r="Q52" s="61"/>
      <c r="R52" s="100" t="s">
        <v>209</v>
      </c>
      <c r="S52" s="59">
        <f>COUNTIFS(H4:H31,1,I4:I31,"&gt;1")</f>
        <v>8</v>
      </c>
      <c r="T52" s="60">
        <f>S52/S$55</f>
        <v>0.2857142857142857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4</v>
      </c>
      <c r="AC52" s="60">
        <f t="shared" si="9"/>
        <v>0.14285714285714285</v>
      </c>
      <c r="AD52" s="61"/>
      <c r="AE52" s="100" t="s">
        <v>232</v>
      </c>
      <c r="AF52" s="45">
        <f>COUNTIFS(J4:J31,1,M4:M31,2)</f>
        <v>2</v>
      </c>
      <c r="AG52" s="60">
        <f>AF52/AF$60</f>
        <v>7.1428571428571425E-2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3</v>
      </c>
      <c r="AS52" s="60">
        <f t="shared" si="12"/>
        <v>0.10714285714285714</v>
      </c>
      <c r="AT52" s="61"/>
      <c r="AU52" s="100" t="s">
        <v>297</v>
      </c>
      <c r="AV52" s="45">
        <f>COUNTIFS(K4:K31,1,N4:N31,2)</f>
        <v>3</v>
      </c>
      <c r="AW52" s="60">
        <f t="shared" si="13"/>
        <v>0.125</v>
      </c>
      <c r="AX52" s="61"/>
      <c r="AY52" s="100" t="s">
        <v>316</v>
      </c>
      <c r="AZ52" s="45">
        <f>COUNTIFS(L4:L31,1,N4:N31,2)</f>
        <v>1</v>
      </c>
      <c r="BA52" s="60">
        <f t="shared" si="14"/>
        <v>3.5714285714285712E-2</v>
      </c>
      <c r="BB52" s="61"/>
      <c r="BC52" s="100" t="s">
        <v>326</v>
      </c>
      <c r="BD52" s="45">
        <f>COUNTIFS(J4:J31,1,O4:O31,2)</f>
        <v>4</v>
      </c>
      <c r="BE52" s="60">
        <f t="shared" ref="BE52:BE57" si="15">BD52/BD$57</f>
        <v>0.14285714285714285</v>
      </c>
      <c r="BF52" s="61"/>
      <c r="BG52" s="63" t="s">
        <v>333</v>
      </c>
      <c r="BH52" s="65">
        <f>COUNTIFS(N4:N31,1,O14:O41,2)</f>
        <v>1</v>
      </c>
      <c r="BI52" s="66">
        <f t="shared" ref="BI52:BI57" si="16">BH52/BH$57</f>
        <v>5.8823529411764705E-2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7.1428571428571425E-2</v>
      </c>
      <c r="E53" s="64"/>
      <c r="F53" s="75" t="s">
        <v>386</v>
      </c>
      <c r="G53" s="45">
        <f>COUNTIFS(B4:B31,"salt",K4:K31,1)</f>
        <v>1</v>
      </c>
      <c r="H53" s="58">
        <f t="shared" si="5"/>
        <v>3.5714285714285712E-2</v>
      </c>
      <c r="I53" s="61"/>
      <c r="J53" s="63" t="s">
        <v>385</v>
      </c>
      <c r="K53" s="45">
        <f>COUNTIFS(B4:B31,"girona",J4:J31,3)</f>
        <v>7</v>
      </c>
      <c r="L53" s="58">
        <f t="shared" si="6"/>
        <v>0.25</v>
      </c>
      <c r="M53" s="61"/>
      <c r="N53" s="100" t="s">
        <v>201</v>
      </c>
      <c r="O53" s="45">
        <f>COUNTIFS(G4:G31,6,H4:H31,1)</f>
        <v>5</v>
      </c>
      <c r="P53" s="60">
        <f t="shared" si="7"/>
        <v>0.17857142857142858</v>
      </c>
      <c r="Q53" s="61"/>
      <c r="R53" s="100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00" t="s">
        <v>215</v>
      </c>
      <c r="X53" s="45">
        <f>COUNTIFS(I4:I31,1,K4:K31,2)</f>
        <v>2</v>
      </c>
      <c r="Y53" s="60">
        <f t="shared" si="8"/>
        <v>7.1428571428571425E-2</v>
      </c>
      <c r="Z53" s="61"/>
      <c r="AA53" s="100" t="s">
        <v>226</v>
      </c>
      <c r="AB53" s="45">
        <f>COUNTIFS(I4:I31,1,J4:J31,2)</f>
        <v>1</v>
      </c>
      <c r="AC53" s="60">
        <f t="shared" si="9"/>
        <v>3.5714285714285712E-2</v>
      </c>
      <c r="AD53" s="61"/>
      <c r="AE53" s="100" t="s">
        <v>233</v>
      </c>
      <c r="AF53" s="45">
        <f>COUNTIFS(J4:J31,2,M4:M31,1)</f>
        <v>4</v>
      </c>
      <c r="AG53" s="60">
        <f>AF53/AF$60</f>
        <v>0.14285714285714285</v>
      </c>
      <c r="AH53" s="61"/>
      <c r="AI53" s="100" t="s">
        <v>239</v>
      </c>
      <c r="AJ53" s="45">
        <f>COUNTIFS(K4:K31,1,M4:M31,3)</f>
        <v>3</v>
      </c>
      <c r="AK53" s="60">
        <f t="shared" si="10"/>
        <v>0.10714285714285714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2</v>
      </c>
      <c r="BE53" s="60">
        <f t="shared" si="15"/>
        <v>7.1428571428571425E-2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3</v>
      </c>
      <c r="D54" s="58">
        <f t="shared" si="4"/>
        <v>0.10714285714285714</v>
      </c>
      <c r="E54" s="64"/>
      <c r="F54" s="75" t="s">
        <v>387</v>
      </c>
      <c r="G54" s="45">
        <f>COUNTIFS(B4:B31,"salt",K4:K31,"&gt;1")</f>
        <v>4</v>
      </c>
      <c r="H54" s="58">
        <f t="shared" si="5"/>
        <v>0.14285714285714285</v>
      </c>
      <c r="I54" s="61"/>
      <c r="J54" s="63" t="s">
        <v>399</v>
      </c>
      <c r="K54" s="45">
        <f>COUNTIFS(B4:B31,"salt",J4:J31,1)</f>
        <v>3</v>
      </c>
      <c r="L54" s="58">
        <f t="shared" si="6"/>
        <v>0.10714285714285714</v>
      </c>
      <c r="M54" s="61"/>
      <c r="N54" s="100" t="s">
        <v>202</v>
      </c>
      <c r="O54" s="45">
        <f>COUNTIFS(G4:G31,7,H4:H31,1)</f>
        <v>7</v>
      </c>
      <c r="P54" s="60">
        <f t="shared" si="7"/>
        <v>0.25</v>
      </c>
      <c r="Q54" s="61"/>
      <c r="R54" s="100" t="s">
        <v>211</v>
      </c>
      <c r="S54" s="59">
        <f>COUNTIFS(H4:H31,4,I4:I31,"&gt;1")</f>
        <v>1</v>
      </c>
      <c r="T54" s="60">
        <f>S54/S$55</f>
        <v>3.5714285714285712E-2</v>
      </c>
      <c r="U54" s="61"/>
      <c r="V54" s="61"/>
      <c r="W54" s="100" t="s">
        <v>216</v>
      </c>
      <c r="X54" s="45">
        <f>COUNTIFS(I4:I31,"&gt;1",K4:K31,2)</f>
        <v>2</v>
      </c>
      <c r="Y54" s="60">
        <f t="shared" si="8"/>
        <v>7.1428571428571425E-2</v>
      </c>
      <c r="Z54" s="61"/>
      <c r="AA54" s="100" t="s">
        <v>227</v>
      </c>
      <c r="AB54" s="45">
        <f>COUNTIFS(I4:I31,"&gt;1",J4:J31,2)</f>
        <v>4</v>
      </c>
      <c r="AC54" s="60">
        <f t="shared" si="9"/>
        <v>0.14285714285714285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2</v>
      </c>
      <c r="AK54" s="60">
        <f t="shared" si="10"/>
        <v>7.1428571428571425E-2</v>
      </c>
      <c r="AL54" s="61"/>
      <c r="AM54" s="100" t="s">
        <v>276</v>
      </c>
      <c r="AN54" s="45">
        <f>COUNTIFS(K4:K31,1,L4:L31,4)</f>
        <v>3</v>
      </c>
      <c r="AO54" s="60">
        <f t="shared" si="11"/>
        <v>0.125</v>
      </c>
      <c r="AP54" s="61"/>
      <c r="AQ54" s="100" t="s">
        <v>286</v>
      </c>
      <c r="AR54" s="45">
        <f>COUNTIFS(J4:J31,1,L4:L31,4)</f>
        <v>8</v>
      </c>
      <c r="AS54" s="60">
        <f t="shared" si="12"/>
        <v>0.2857142857142857</v>
      </c>
      <c r="AT54" s="61"/>
      <c r="AU54" s="100" t="s">
        <v>299</v>
      </c>
      <c r="AV54" s="45">
        <f>COUNTIFS(K4:K31,2,N4:N31,1)</f>
        <v>0</v>
      </c>
      <c r="AW54" s="60">
        <f t="shared" si="13"/>
        <v>0</v>
      </c>
      <c r="AX54" s="61"/>
      <c r="AY54" s="100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00" t="s">
        <v>328</v>
      </c>
      <c r="BD54" s="59">
        <f>COUNTIFS(J4:J31,2,O4:O31,2)</f>
        <v>3</v>
      </c>
      <c r="BE54" s="60">
        <f t="shared" si="15"/>
        <v>0.10714285714285714</v>
      </c>
      <c r="BF54" s="61"/>
      <c r="BG54" s="63" t="s">
        <v>335</v>
      </c>
      <c r="BH54" s="54">
        <f>COUNTIFS(N4:N31,2,O14:O41,1)</f>
        <v>6</v>
      </c>
      <c r="BI54" s="66">
        <f t="shared" si="16"/>
        <v>0.35294117647058826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0.10714285714285714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1</v>
      </c>
      <c r="L55" s="58">
        <f t="shared" si="6"/>
        <v>3.5714285714285712E-2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5</v>
      </c>
      <c r="Y55" s="60">
        <f t="shared" si="8"/>
        <v>0.17857142857142858</v>
      </c>
      <c r="Z55" s="61"/>
      <c r="AA55" s="100" t="s">
        <v>228</v>
      </c>
      <c r="AB55" s="45">
        <f>COUNTIFS(I4:I31,1,J4:J31,3)</f>
        <v>9</v>
      </c>
      <c r="AC55" s="60">
        <f t="shared" si="9"/>
        <v>0.32142857142857145</v>
      </c>
      <c r="AD55" s="61"/>
      <c r="AE55" s="100" t="s">
        <v>237</v>
      </c>
      <c r="AF55" s="45">
        <f>COUNTIFS(J4:J31,1,M4:M31,3)</f>
        <v>8</v>
      </c>
      <c r="AG55" s="60">
        <f t="shared" ref="AG55:AG60" si="17">AF55/AF$60</f>
        <v>0.2857142857142857</v>
      </c>
      <c r="AH55" s="61"/>
      <c r="AI55" s="100" t="s">
        <v>241</v>
      </c>
      <c r="AJ55" s="45">
        <f>COUNTIFS(K4:K31,2,M4:M31,2)</f>
        <v>0</v>
      </c>
      <c r="AK55" s="60">
        <f t="shared" si="10"/>
        <v>0</v>
      </c>
      <c r="AL55" s="61"/>
      <c r="AM55" s="100" t="s">
        <v>257</v>
      </c>
      <c r="AN55" s="45">
        <f>COUNTIFS(K4:K31,2,L4:L31,1)</f>
        <v>0</v>
      </c>
      <c r="AO55" s="60">
        <f t="shared" si="11"/>
        <v>0</v>
      </c>
      <c r="AP55" s="61"/>
      <c r="AQ55" s="100" t="s">
        <v>287</v>
      </c>
      <c r="AR55" s="45">
        <f>COUNTIFS(J4:J31,2,L4:L31,1)</f>
        <v>1</v>
      </c>
      <c r="AS55" s="60">
        <f t="shared" si="12"/>
        <v>3.5714285714285712E-2</v>
      </c>
      <c r="AT55" s="61"/>
      <c r="AU55" s="100" t="s">
        <v>300</v>
      </c>
      <c r="AV55" s="45">
        <f>COUNTIFS(K4:K31,2,N4:N31,2)</f>
        <v>4</v>
      </c>
      <c r="AW55" s="60">
        <f t="shared" si="13"/>
        <v>0.16666666666666666</v>
      </c>
      <c r="AX55" s="61"/>
      <c r="AY55" s="100" t="s">
        <v>319</v>
      </c>
      <c r="AZ55" s="45">
        <f>COUNTIFS(L4:L31,2,N4:N31,2)</f>
        <v>4</v>
      </c>
      <c r="BA55" s="60">
        <f t="shared" si="14"/>
        <v>0.14285714285714285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9</v>
      </c>
      <c r="BI55" s="66">
        <f t="shared" si="16"/>
        <v>0.52941176470588236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3</v>
      </c>
      <c r="H56" s="58">
        <f t="shared" si="5"/>
        <v>0.10714285714285714</v>
      </c>
      <c r="I56" s="61"/>
      <c r="J56" s="63" t="s">
        <v>387</v>
      </c>
      <c r="K56" s="45">
        <f>COUNTIFS(B4:B31,"salt",J4:J31,3)</f>
        <v>1</v>
      </c>
      <c r="L56" s="58">
        <f t="shared" si="6"/>
        <v>3.5714285714285712E-2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2</v>
      </c>
      <c r="Y56" s="60">
        <f t="shared" si="8"/>
        <v>7.1428571428571425E-2</v>
      </c>
      <c r="Z56" s="61"/>
      <c r="AA56" s="100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00" t="s">
        <v>251</v>
      </c>
      <c r="AF56" s="59">
        <f>COUNTIFS(J4:J31,2,M4:M31,3)</f>
        <v>1</v>
      </c>
      <c r="AG56" s="60">
        <f t="shared" si="17"/>
        <v>3.5714285714285712E-2</v>
      </c>
      <c r="AH56" s="61"/>
      <c r="AI56" s="100" t="s">
        <v>242</v>
      </c>
      <c r="AJ56" s="45">
        <f>COUNTIFS(K4:K31,2,M4:M31,3)</f>
        <v>2</v>
      </c>
      <c r="AK56" s="60">
        <f t="shared" si="10"/>
        <v>7.1428571428571425E-2</v>
      </c>
      <c r="AL56" s="61"/>
      <c r="AM56" s="100" t="s">
        <v>256</v>
      </c>
      <c r="AN56" s="45">
        <f>COUNTIFS(K4:K31,2,L4:L31,2)</f>
        <v>2</v>
      </c>
      <c r="AO56" s="60">
        <f t="shared" si="11"/>
        <v>8.3333333333333329E-2</v>
      </c>
      <c r="AP56" s="61"/>
      <c r="AQ56" s="100" t="s">
        <v>288</v>
      </c>
      <c r="AR56" s="59">
        <f>COUNTIFS(J4:J31,2,L4:L31,2)</f>
        <v>3</v>
      </c>
      <c r="AS56" s="60">
        <f t="shared" si="12"/>
        <v>0.10714285714285714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2</v>
      </c>
      <c r="BA56" s="60">
        <f t="shared" si="14"/>
        <v>7.1428571428571425E-2</v>
      </c>
      <c r="BB56" s="61"/>
      <c r="BC56" s="100" t="s">
        <v>330</v>
      </c>
      <c r="BD56" s="45">
        <f>COUNTIFS(J4:J31,3,O4:O31,2)</f>
        <v>10</v>
      </c>
      <c r="BE56" s="60">
        <f t="shared" si="15"/>
        <v>0.35714285714285715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0</v>
      </c>
      <c r="D57" s="58">
        <f t="shared" si="4"/>
        <v>0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1</v>
      </c>
      <c r="L57" s="58">
        <f t="shared" si="6"/>
        <v>3.5714285714285712E-2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00" t="s">
        <v>435</v>
      </c>
      <c r="AF57" s="59">
        <f>COUNTIFS(J4:J31,3,M4:M31,1)</f>
        <v>1</v>
      </c>
      <c r="AG57" s="60">
        <f t="shared" si="17"/>
        <v>3.5714285714285712E-2</v>
      </c>
      <c r="AH57" s="61"/>
      <c r="AI57" s="100" t="s">
        <v>243</v>
      </c>
      <c r="AJ57" s="45">
        <f>COUNTIFS(K4:K31,3,M4:M31,1)</f>
        <v>1</v>
      </c>
      <c r="AK57" s="60">
        <f t="shared" si="10"/>
        <v>3.5714285714285712E-2</v>
      </c>
      <c r="AL57" s="61"/>
      <c r="AM57" s="100" t="s">
        <v>258</v>
      </c>
      <c r="AN57" s="45">
        <f>COUNTIFS(K4:K31,2,L4:L31,3)</f>
        <v>0</v>
      </c>
      <c r="AO57" s="60">
        <f t="shared" si="11"/>
        <v>0</v>
      </c>
      <c r="AP57" s="61"/>
      <c r="AQ57" s="100" t="s">
        <v>289</v>
      </c>
      <c r="AR57" s="59">
        <f>COUNTIFS(J4:J31,2,L4:L31,3)</f>
        <v>0</v>
      </c>
      <c r="AS57" s="60">
        <f>AR57/AR$63</f>
        <v>0</v>
      </c>
      <c r="AT57" s="61"/>
      <c r="AU57" s="100" t="s">
        <v>302</v>
      </c>
      <c r="AV57" s="45">
        <f>COUNTIFS(K4:K31,3,N4:N31,1)</f>
        <v>3</v>
      </c>
      <c r="AW57" s="60">
        <f t="shared" si="13"/>
        <v>0.125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5"/>
        <v>1</v>
      </c>
      <c r="BF57" s="61"/>
      <c r="BG57" s="98"/>
      <c r="BH57" s="65">
        <f>SUM(BH51:BH56)</f>
        <v>17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3.5714285714285712E-2</v>
      </c>
      <c r="E58" s="64"/>
      <c r="F58" s="75" t="s">
        <v>391</v>
      </c>
      <c r="G58" s="45">
        <f>COUNTIFS(B4:B31,"olot",K4:K31,"&gt;1")</f>
        <v>1</v>
      </c>
      <c r="H58" s="58">
        <f t="shared" si="5"/>
        <v>3.5714285714285712E-2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00" t="s">
        <v>206</v>
      </c>
      <c r="O58" s="45">
        <f>COUNTIFS(G4:G31,7,H4:H31,4)</f>
        <v>1</v>
      </c>
      <c r="P58" s="60">
        <f t="shared" si="7"/>
        <v>3.5714285714285712E-2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2</v>
      </c>
      <c r="Y58" s="60">
        <f t="shared" si="8"/>
        <v>7.1428571428571425E-2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2</v>
      </c>
      <c r="AG58" s="60">
        <f t="shared" si="17"/>
        <v>7.1428571428571425E-2</v>
      </c>
      <c r="AH58" s="61"/>
      <c r="AI58" s="100" t="s">
        <v>244</v>
      </c>
      <c r="AJ58" s="45">
        <f>COUNTIFS(K4:K31,3,M4:M31,2)</f>
        <v>2</v>
      </c>
      <c r="AK58" s="60">
        <f t="shared" si="10"/>
        <v>7.1428571428571425E-2</v>
      </c>
      <c r="AL58" s="61"/>
      <c r="AM58" s="100" t="s">
        <v>277</v>
      </c>
      <c r="AN58" s="45">
        <f>COUNTIFS(K4:K31,2,L4:L31,4)</f>
        <v>2</v>
      </c>
      <c r="AO58" s="60">
        <f t="shared" si="11"/>
        <v>8.3333333333333329E-2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3.5714285714285712E-2</v>
      </c>
      <c r="AT58" s="61"/>
      <c r="AU58" s="100" t="s">
        <v>304</v>
      </c>
      <c r="AV58" s="45">
        <f>COUNTIFS(K4:K31,3,N4:N31,2)</f>
        <v>3</v>
      </c>
      <c r="AW58" s="60">
        <f t="shared" si="13"/>
        <v>0.125</v>
      </c>
      <c r="AX58" s="61"/>
      <c r="AY58" s="100" t="s">
        <v>321</v>
      </c>
      <c r="AZ58" s="45">
        <f>COUNTIFS(L4:L31,3,N4:N31,2)</f>
        <v>1</v>
      </c>
      <c r="BA58" s="60">
        <f t="shared" si="14"/>
        <v>3.5714285714285712E-2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1</v>
      </c>
      <c r="H59" s="58">
        <f t="shared" si="5"/>
        <v>3.5714285714285712E-2</v>
      </c>
      <c r="I59" s="61"/>
      <c r="J59" s="63" t="s">
        <v>389</v>
      </c>
      <c r="K59" s="45">
        <f>COUNTIFS(B4:B31,"figueres",J4:J31,3)</f>
        <v>2</v>
      </c>
      <c r="L59" s="58">
        <f t="shared" si="6"/>
        <v>7.1428571428571425E-2</v>
      </c>
      <c r="M59" s="61"/>
      <c r="N59" s="100" t="s">
        <v>250</v>
      </c>
      <c r="O59" s="45">
        <f>COUNTIFS(G4:G31,4,H4:H31,1)</f>
        <v>1</v>
      </c>
      <c r="P59" s="60">
        <f t="shared" si="7"/>
        <v>3.5714285714285712E-2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2</v>
      </c>
      <c r="Y59" s="60">
        <f t="shared" si="8"/>
        <v>7.1428571428571425E-2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7</v>
      </c>
      <c r="AG59" s="60">
        <f t="shared" si="17"/>
        <v>0.25</v>
      </c>
      <c r="AH59" s="61"/>
      <c r="AI59" s="100" t="s">
        <v>245</v>
      </c>
      <c r="AJ59" s="59">
        <f>COUNTIFS(K4:K31,3,M4:M31,3)</f>
        <v>4</v>
      </c>
      <c r="AK59" s="60">
        <f t="shared" si="10"/>
        <v>0.14285714285714285</v>
      </c>
      <c r="AL59" s="61"/>
      <c r="AM59" s="100" t="s">
        <v>259</v>
      </c>
      <c r="AN59" s="45">
        <f>COUNTIFS(K4:K31,3,L4:L31,1)</f>
        <v>2</v>
      </c>
      <c r="AO59" s="60">
        <f t="shared" si="11"/>
        <v>8.3333333333333329E-2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1</v>
      </c>
      <c r="BA59" s="60">
        <f t="shared" si="14"/>
        <v>3.5714285714285712E-2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0</v>
      </c>
      <c r="H60" s="58">
        <f t="shared" si="5"/>
        <v>0</v>
      </c>
      <c r="I60" s="61"/>
      <c r="J60" s="63" t="s">
        <v>403</v>
      </c>
      <c r="K60" s="45">
        <f>COUNTIFS(B4:B31,"olot",J4:J31,1)</f>
        <v>1</v>
      </c>
      <c r="L60" s="58">
        <f t="shared" si="6"/>
        <v>3.5714285714285712E-2</v>
      </c>
      <c r="M60" s="61"/>
      <c r="N60" s="61"/>
      <c r="O60" s="45">
        <f>SUM(O51:O59)</f>
        <v>28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3</v>
      </c>
      <c r="Y60" s="60">
        <f t="shared" si="8"/>
        <v>0.10714285714285714</v>
      </c>
      <c r="Z60" s="61"/>
      <c r="AA60" s="61"/>
      <c r="AB60" s="61"/>
      <c r="AC60" s="61"/>
      <c r="AD60" s="61"/>
      <c r="AE60"/>
      <c r="AF60" s="45">
        <f>SUM(AF51:AF59)</f>
        <v>28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1</v>
      </c>
      <c r="AO60" s="60">
        <f t="shared" si="11"/>
        <v>4.1666666666666664E-2</v>
      </c>
      <c r="AP60" s="61"/>
      <c r="AQ60" s="100" t="s">
        <v>292</v>
      </c>
      <c r="AR60" s="45">
        <f>COUNTIFS(J4:J31,3,L4:L31,2)</f>
        <v>1</v>
      </c>
      <c r="AS60" s="60">
        <f t="shared" si="18"/>
        <v>3.5714285714285712E-2</v>
      </c>
      <c r="AT60" s="61"/>
      <c r="AU60" s="100" t="s">
        <v>305</v>
      </c>
      <c r="AV60" s="45">
        <f>COUNTIFS(K4:K31,3,N4:N31,3)</f>
        <v>1</v>
      </c>
      <c r="AW60" s="60">
        <f t="shared" si="13"/>
        <v>4.1666666666666664E-2</v>
      </c>
      <c r="AX60" s="61"/>
      <c r="AY60" s="100" t="s">
        <v>439</v>
      </c>
      <c r="AZ60" s="45">
        <f>COUNTIFS(L4:L31,4,N4:N31,1)</f>
        <v>1</v>
      </c>
      <c r="BA60" s="60">
        <f t="shared" si="14"/>
        <v>3.5714285714285712E-2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3.5714285714285712E-2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0</v>
      </c>
      <c r="AO61" s="60">
        <f t="shared" si="11"/>
        <v>0</v>
      </c>
      <c r="AP61" s="61"/>
      <c r="AQ61" s="100" t="s">
        <v>293</v>
      </c>
      <c r="AR61" s="45">
        <f>COUNTIFS(J4:J31,3,L4:L31,3)</f>
        <v>2</v>
      </c>
      <c r="AS61" s="60">
        <f t="shared" si="18"/>
        <v>7.1428571428571425E-2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13</v>
      </c>
      <c r="BA61" s="60">
        <f t="shared" si="14"/>
        <v>0.4642857142857143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1</v>
      </c>
      <c r="AK62" s="60">
        <f t="shared" si="10"/>
        <v>3.5714285714285712E-2</v>
      </c>
      <c r="AL62" s="61"/>
      <c r="AM62" s="100" t="s">
        <v>278</v>
      </c>
      <c r="AN62" s="59">
        <f>COUNTIFS(K4:K31,3,L4:L31,4)</f>
        <v>4</v>
      </c>
      <c r="AO62" s="60">
        <f t="shared" si="11"/>
        <v>0.16666666666666666</v>
      </c>
      <c r="AP62" s="61"/>
      <c r="AQ62" s="100" t="s">
        <v>294</v>
      </c>
      <c r="AR62" s="45">
        <f>COUNTIFS(J4:J31,3,L4:L31,4)</f>
        <v>7</v>
      </c>
      <c r="AS62" s="60">
        <f t="shared" si="18"/>
        <v>0.25</v>
      </c>
      <c r="AT62" s="61"/>
      <c r="AU62" s="100" t="s">
        <v>307</v>
      </c>
      <c r="AV62" s="59">
        <f>COUNTIFS(K4:K31,5,N4:N31,2)</f>
        <v>5</v>
      </c>
      <c r="AW62" s="60">
        <f t="shared" si="13"/>
        <v>0.20833333333333334</v>
      </c>
      <c r="AX62" s="61"/>
      <c r="AY62" s="100" t="s">
        <v>440</v>
      </c>
      <c r="AZ62" s="45">
        <f>COUNTIFS(L4:L31,4,N4:N31,3)</f>
        <v>2</v>
      </c>
      <c r="BA62" s="60">
        <f t="shared" si="14"/>
        <v>7.1428571428571425E-2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3.5714285714285712E-2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4</v>
      </c>
      <c r="Y63" s="60">
        <f t="shared" si="8"/>
        <v>0.14285714285714285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1</v>
      </c>
      <c r="AO63" s="60">
        <f t="shared" si="11"/>
        <v>4.1666666666666664E-2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2</v>
      </c>
      <c r="AK64" s="60">
        <f t="shared" si="10"/>
        <v>7.1428571428571425E-2</v>
      </c>
      <c r="AL64" s="61"/>
      <c r="AM64" s="100" t="s">
        <v>263</v>
      </c>
      <c r="AN64" s="45">
        <f>COUNTIFS(K4:K31,5,L4:L31,2)</f>
        <v>2</v>
      </c>
      <c r="AO64" s="60">
        <f t="shared" si="11"/>
        <v>8.3333333333333329E-2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2</v>
      </c>
      <c r="Y65" s="60">
        <f t="shared" si="8"/>
        <v>7.1428571428571425E-2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2</v>
      </c>
      <c r="AK65" s="60">
        <f t="shared" si="10"/>
        <v>7.1428571428571425E-2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3.5714285714285712E-2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9</v>
      </c>
      <c r="AK66" s="60">
        <f t="shared" si="10"/>
        <v>0.32142857142857145</v>
      </c>
      <c r="AL66" s="61"/>
      <c r="AM66" s="100" t="s">
        <v>279</v>
      </c>
      <c r="AN66" s="45">
        <f>COUNTIFS(K4:K31,5,L4:L31,4)</f>
        <v>2</v>
      </c>
      <c r="AO66" s="60">
        <f t="shared" si="11"/>
        <v>8.3333333333333329E-2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1</v>
      </c>
      <c r="AW66" s="60">
        <f t="shared" si="13"/>
        <v>4.1666666666666664E-2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2</v>
      </c>
      <c r="AW68" s="60">
        <f t="shared" si="13"/>
        <v>8.3333333333333329E-2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2</v>
      </c>
      <c r="AW69" s="60">
        <f t="shared" si="13"/>
        <v>8.3333333333333329E-2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1</v>
      </c>
      <c r="AO70" s="60">
        <f t="shared" si="11"/>
        <v>4.1666666666666664E-2</v>
      </c>
      <c r="AP70" s="61"/>
      <c r="AQ70" s="61"/>
      <c r="AR70" s="61"/>
      <c r="AS70" s="61"/>
      <c r="AT70" s="61"/>
      <c r="AU70" s="98"/>
      <c r="AV70" s="45">
        <f>SUM(AV51:AV69)</f>
        <v>24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2</v>
      </c>
      <c r="AO73" s="60">
        <f t="shared" si="11"/>
        <v>8.3333333333333329E-2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2</v>
      </c>
      <c r="AO74" s="60">
        <f t="shared" si="11"/>
        <v>8.3333333333333329E-2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24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12</v>
      </c>
      <c r="D83" s="58">
        <f t="shared" ref="D83:D89" si="19">C83/C$89</f>
        <v>0.42857142857142855</v>
      </c>
      <c r="E83" s="64"/>
      <c r="F83" s="55" t="s">
        <v>186</v>
      </c>
      <c r="G83" s="57">
        <f>COUNTIF(R4:R31,1)</f>
        <v>26</v>
      </c>
      <c r="H83" s="58">
        <f>G83/C$89</f>
        <v>0.9285714285714286</v>
      </c>
      <c r="I83" s="61"/>
      <c r="J83" s="55" t="s">
        <v>339</v>
      </c>
      <c r="K83" s="57">
        <f>COUNTIFS(Q4:Q31,1,R4:R31,1)</f>
        <v>11</v>
      </c>
      <c r="L83" s="58">
        <f t="shared" ref="L83:L101" si="20">K83/K$101</f>
        <v>0.39285714285714285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7</v>
      </c>
      <c r="T83" s="58">
        <f t="shared" ref="T83:T95" si="22">S83/S$95</f>
        <v>0.25</v>
      </c>
      <c r="U83" s="61"/>
      <c r="V83" s="47" t="s">
        <v>181</v>
      </c>
      <c r="W83" s="57">
        <f>COUNTIF(X4:X31,1)</f>
        <v>6</v>
      </c>
      <c r="X83" s="58">
        <f t="shared" ref="X83:X89" si="23">W83/W$89</f>
        <v>0.66666666666666663</v>
      </c>
      <c r="Y83" s="61"/>
      <c r="Z83" s="55" t="s">
        <v>186</v>
      </c>
      <c r="AA83" s="57">
        <f>COUNTIF(Y4:Y31,1)</f>
        <v>9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6</v>
      </c>
      <c r="AG83" s="58">
        <f t="shared" ref="AG83:AG101" si="24">AF83/AF$101</f>
        <v>0.66666666666666663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0.1111111111111111</v>
      </c>
      <c r="AL83" s="61"/>
      <c r="AM83" s="55" t="s">
        <v>411</v>
      </c>
      <c r="AN83" s="57">
        <f>COUNTIFS(X4:X31,1,AA4:AA31,1)</f>
        <v>6</v>
      </c>
      <c r="AO83" s="58">
        <f t="shared" ref="AO83:AO95" si="26">AN83/AN$95</f>
        <v>0.66666666666666663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0.5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0.5</v>
      </c>
      <c r="BL83" s="61"/>
      <c r="BM83" s="61"/>
      <c r="BN83" s="47" t="s">
        <v>181</v>
      </c>
      <c r="BO83" s="57">
        <f>COUNTIF(AL4:AL31,1)</f>
        <v>0</v>
      </c>
      <c r="BP83" s="58" t="e">
        <f t="shared" ref="BP83:BP89" si="31">BO83/BO$89</f>
        <v>#DIV/0!</v>
      </c>
      <c r="BQ83" s="61"/>
      <c r="BR83" s="47" t="s">
        <v>186</v>
      </c>
      <c r="BS83" s="57">
        <f>COUNTIF(AM4:AM31,1)</f>
        <v>0</v>
      </c>
      <c r="BT83" s="58" t="e">
        <f>BS83/BO$89</f>
        <v>#DIV/0!</v>
      </c>
      <c r="BU83" s="64"/>
      <c r="BV83" s="61"/>
      <c r="BW83" s="55" t="s">
        <v>339</v>
      </c>
      <c r="BX83" s="57">
        <f>COUNTIFS(AL4:AL31,1,AM4:AM31,1)</f>
        <v>0</v>
      </c>
      <c r="BY83" s="58" t="e">
        <f t="shared" ref="BY83:BY101" si="32">BX83/BX$101</f>
        <v>#DIV/0!</v>
      </c>
      <c r="BZ83" s="61"/>
      <c r="CA83" s="55" t="s">
        <v>357</v>
      </c>
      <c r="CB83" s="57">
        <f>COUNTIFS(AL4:AL31,1,AP4:AP31,1)</f>
        <v>0</v>
      </c>
      <c r="CC83" s="58" t="e">
        <f t="shared" ref="CC83:CC95" si="33">CB83/CB$95</f>
        <v>#DIV/0!</v>
      </c>
      <c r="CD83" s="61"/>
      <c r="CE83" s="55" t="s">
        <v>411</v>
      </c>
      <c r="CF83" s="57">
        <f>COUNTIFS(AL4:AL31,1,AO4:AO31,1)</f>
        <v>0</v>
      </c>
      <c r="CG83" s="58" t="e">
        <f t="shared" ref="CG83:CG95" si="34">CF83/CF$95</f>
        <v>#DIV/0!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7.1428571428571425E-2</v>
      </c>
      <c r="E84" s="64"/>
      <c r="F84" s="46" t="s">
        <v>187</v>
      </c>
      <c r="G84" s="57">
        <f>COUNTIF(R4:R31,2)</f>
        <v>1</v>
      </c>
      <c r="H84" s="58">
        <f>G84/C$89</f>
        <v>3.5714285714285712E-2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10</v>
      </c>
      <c r="P84" s="58">
        <f t="shared" si="21"/>
        <v>0.35714285714285715</v>
      </c>
      <c r="Q84" s="61"/>
      <c r="R84" s="55" t="s">
        <v>412</v>
      </c>
      <c r="S84" s="57">
        <f>COUNTIFS(Q4:Q31,1,T4:T31,"&gt;1")</f>
        <v>5</v>
      </c>
      <c r="T84" s="58">
        <f t="shared" si="22"/>
        <v>0.17857142857142858</v>
      </c>
      <c r="U84" s="61"/>
      <c r="V84" s="46" t="s">
        <v>182</v>
      </c>
      <c r="W84" s="57">
        <f>COUNTIF(X4:X31,2)</f>
        <v>1</v>
      </c>
      <c r="X84" s="58">
        <f t="shared" si="23"/>
        <v>0.1111111111111111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5</v>
      </c>
      <c r="AK84" s="58">
        <f t="shared" si="25"/>
        <v>0.55555555555555558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 t="e">
        <f t="shared" si="31"/>
        <v>#DIV/0!</v>
      </c>
      <c r="BQ84" s="61"/>
      <c r="BR84" s="46" t="s">
        <v>187</v>
      </c>
      <c r="BS84" s="57">
        <f>COUNTIF(AM4:AM31,2)</f>
        <v>0</v>
      </c>
      <c r="BT84" s="58" t="e">
        <f>BS84/BO$89</f>
        <v>#DIV/0!</v>
      </c>
      <c r="BU84" s="64"/>
      <c r="BV84" s="61"/>
      <c r="BW84" s="55" t="s">
        <v>340</v>
      </c>
      <c r="BX84" s="57">
        <f>COUNTIFS(AL4:AL31,1,AM4:AM31,2)</f>
        <v>0</v>
      </c>
      <c r="BY84" s="58" t="e">
        <f t="shared" si="32"/>
        <v>#DIV/0!</v>
      </c>
      <c r="BZ84" s="61"/>
      <c r="CA84" s="55" t="s">
        <v>359</v>
      </c>
      <c r="CB84" s="57">
        <f>COUNTIFS(AL4:AL31,1,AP4:AP31,2)</f>
        <v>0</v>
      </c>
      <c r="CC84" s="58" t="e">
        <f t="shared" si="33"/>
        <v>#DIV/0!</v>
      </c>
      <c r="CD84" s="61"/>
      <c r="CE84" s="55" t="s">
        <v>412</v>
      </c>
      <c r="CF84" s="57">
        <f>COUNTIFS(AL4:AL31,1,AO4:AO31,"&gt;1")</f>
        <v>0</v>
      </c>
      <c r="CG84" s="58" t="e">
        <f t="shared" si="34"/>
        <v>#DIV/0!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7</v>
      </c>
      <c r="D85" s="58">
        <f t="shared" si="19"/>
        <v>0.25</v>
      </c>
      <c r="E85" s="64"/>
      <c r="F85" s="46" t="s">
        <v>188</v>
      </c>
      <c r="G85" s="57">
        <f>COUNTIF(R4:R31,3)</f>
        <v>1</v>
      </c>
      <c r="H85" s="58">
        <f>G85/C$89</f>
        <v>3.5714285714285712E-2</v>
      </c>
      <c r="I85" s="61"/>
      <c r="J85" s="55" t="s">
        <v>341</v>
      </c>
      <c r="K85" s="57">
        <f>COUNTIFS(Q4:Q31,1,R4:R31,3)</f>
        <v>1</v>
      </c>
      <c r="L85" s="58">
        <f t="shared" si="20"/>
        <v>3.5714285714285712E-2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2</v>
      </c>
      <c r="T85" s="58">
        <f t="shared" si="22"/>
        <v>7.1428571428571425E-2</v>
      </c>
      <c r="U85" s="61"/>
      <c r="V85" s="46" t="s">
        <v>183</v>
      </c>
      <c r="W85" s="57">
        <f>COUNTIF(X4:X31,3)</f>
        <v>1</v>
      </c>
      <c r="X85" s="58">
        <f t="shared" si="23"/>
        <v>0.1111111111111111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0.1111111111111111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0.5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  <c r="BN85" s="46" t="s">
        <v>183</v>
      </c>
      <c r="BO85" s="57">
        <f>COUNTIF(AL4:AL31,3)</f>
        <v>0</v>
      </c>
      <c r="BP85" s="58" t="e">
        <f t="shared" si="31"/>
        <v>#DIV/0!</v>
      </c>
      <c r="BQ85" s="61"/>
      <c r="BR85" s="46" t="s">
        <v>188</v>
      </c>
      <c r="BS85" s="57">
        <f>COUNTIF(AM4:AM31,3)</f>
        <v>0</v>
      </c>
      <c r="BT85" s="58" t="e">
        <f>BS85/BO$89</f>
        <v>#DIV/0!</v>
      </c>
      <c r="BU85" s="64"/>
      <c r="BV85" s="61"/>
      <c r="BW85" s="55" t="s">
        <v>341</v>
      </c>
      <c r="BX85" s="57">
        <f>COUNTIFS(AL4:AL31,1,AM4:AM31,3)</f>
        <v>0</v>
      </c>
      <c r="BY85" s="58" t="e">
        <f t="shared" si="32"/>
        <v>#DIV/0!</v>
      </c>
      <c r="BZ85" s="61"/>
      <c r="CA85" s="50" t="s">
        <v>360</v>
      </c>
      <c r="CB85" s="57">
        <f>COUNTIFS(AL4:AL31,2,AP4:AP31,1)</f>
        <v>0</v>
      </c>
      <c r="CC85" s="58" t="e">
        <f t="shared" si="33"/>
        <v>#DIV/0!</v>
      </c>
      <c r="CD85" s="61"/>
      <c r="CE85" s="50" t="s">
        <v>413</v>
      </c>
      <c r="CF85" s="57">
        <f>COUNTIFS(AL4:AL31,2,AO4:AO31,1)</f>
        <v>0</v>
      </c>
      <c r="CG85" s="58" t="e">
        <f t="shared" si="34"/>
        <v>#DIV/0!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5</v>
      </c>
      <c r="D86" s="58">
        <f t="shared" si="19"/>
        <v>0.17857142857142858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7.1428571428571425E-2</v>
      </c>
      <c r="M86" s="61"/>
      <c r="N86" s="50" t="s">
        <v>358</v>
      </c>
      <c r="O86" s="57">
        <f>COUNTIFS(Q4:Q31,2,U4:U31,2)</f>
        <v>2</v>
      </c>
      <c r="P86" s="58">
        <f t="shared" si="21"/>
        <v>7.1428571428571425E-2</v>
      </c>
      <c r="Q86" s="61"/>
      <c r="R86" s="50" t="s">
        <v>414</v>
      </c>
      <c r="S86" s="57">
        <f>COUNTIFS(Q4:Q31,2,T4:T31,"&gt;1")</f>
        <v>0</v>
      </c>
      <c r="T86" s="58">
        <f t="shared" si="22"/>
        <v>0</v>
      </c>
      <c r="U86" s="61"/>
      <c r="V86" s="46" t="s">
        <v>184</v>
      </c>
      <c r="W86" s="57">
        <f>COUNTIF(X4:X31,4)</f>
        <v>1</v>
      </c>
      <c r="X86" s="58">
        <f t="shared" si="23"/>
        <v>0.1111111111111111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0.1111111111111111</v>
      </c>
      <c r="AH86" s="61"/>
      <c r="AI86" s="50" t="s">
        <v>358</v>
      </c>
      <c r="AJ86" s="57">
        <f>COUNTIFS(X4:X31,2,AB4:AB31,2)</f>
        <v>1</v>
      </c>
      <c r="AK86" s="58">
        <f t="shared" si="25"/>
        <v>0.1111111111111111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 t="e">
        <f t="shared" si="31"/>
        <v>#DIV/0!</v>
      </c>
      <c r="BQ86" s="61"/>
      <c r="BR86" s="77"/>
      <c r="BS86" s="54">
        <f>SUM(BS83:BS85)</f>
        <v>0</v>
      </c>
      <c r="BT86" s="76" t="e">
        <f>BS86/BO$89</f>
        <v>#DIV/0!</v>
      </c>
      <c r="BU86" s="64"/>
      <c r="BV86" s="61"/>
      <c r="BW86" s="50" t="s">
        <v>344</v>
      </c>
      <c r="BX86" s="57">
        <f>COUNTIFS(AL4:AL31,2,AM4:AM31,1)</f>
        <v>0</v>
      </c>
      <c r="BY86" s="58" t="e">
        <f t="shared" si="32"/>
        <v>#DIV/0!</v>
      </c>
      <c r="BZ86" s="61"/>
      <c r="CA86" s="50" t="s">
        <v>358</v>
      </c>
      <c r="CB86" s="57">
        <f>COUNTIFS(AL4:AL31,2,AP4:AP31,2)</f>
        <v>0</v>
      </c>
      <c r="CC86" s="58" t="e">
        <f t="shared" si="33"/>
        <v>#DIV/0!</v>
      </c>
      <c r="CD86" s="61"/>
      <c r="CE86" s="50" t="s">
        <v>414</v>
      </c>
      <c r="CF86" s="57">
        <f>COUNTIFS(AL4:AL31,2,AO4:AO31,"&gt;1")</f>
        <v>0</v>
      </c>
      <c r="CG86" s="58" t="e">
        <f t="shared" si="34"/>
        <v>#DIV/0!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7.1428571428571425E-2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2</v>
      </c>
      <c r="P87" s="58">
        <f t="shared" si="21"/>
        <v>7.1428571428571425E-2</v>
      </c>
      <c r="Q87" s="61"/>
      <c r="R87" s="50" t="s">
        <v>415</v>
      </c>
      <c r="S87" s="57">
        <f>COUNTIFS(Q4:Q31,3,T4:T31,1)</f>
        <v>5</v>
      </c>
      <c r="T87" s="58">
        <f t="shared" si="22"/>
        <v>0.17857142857142858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0.1111111111111111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1</v>
      </c>
      <c r="BK87" s="58">
        <f t="shared" si="30"/>
        <v>0.5</v>
      </c>
      <c r="BL87" s="61"/>
      <c r="BM87" s="61"/>
      <c r="BN87" s="46" t="s">
        <v>185</v>
      </c>
      <c r="BO87" s="57">
        <f>COUNTIF(AL4:AL31,5)</f>
        <v>0</v>
      </c>
      <c r="BP87" s="58" t="e">
        <f t="shared" si="31"/>
        <v>#DIV/0!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 t="e">
        <f t="shared" si="32"/>
        <v>#DIV/0!</v>
      </c>
      <c r="BZ87" s="61"/>
      <c r="CA87" s="50" t="s">
        <v>361</v>
      </c>
      <c r="CB87" s="57">
        <f>COUNTIFS(AL4:AL31,3,AP4:AP31,1)</f>
        <v>0</v>
      </c>
      <c r="CC87" s="58" t="e">
        <f t="shared" si="33"/>
        <v>#DIV/0!</v>
      </c>
      <c r="CD87" s="61"/>
      <c r="CE87" s="50" t="s">
        <v>415</v>
      </c>
      <c r="CF87" s="57">
        <f>COUNTIFS(AL4:AL31,3,AO4:AO31,1)</f>
        <v>0</v>
      </c>
      <c r="CG87" s="58" t="e">
        <f t="shared" si="34"/>
        <v>#DIV/0!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5</v>
      </c>
      <c r="P88" s="58">
        <f t="shared" si="21"/>
        <v>0.17857142857142858</v>
      </c>
      <c r="Q88" s="61"/>
      <c r="R88" s="50" t="s">
        <v>416</v>
      </c>
      <c r="S88" s="57">
        <f>COUNTIFS(Q4:Q31,3,T4:T31,"&gt;1")</f>
        <v>2</v>
      </c>
      <c r="T88" s="58">
        <f t="shared" si="22"/>
        <v>7.1428571428571425E-2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0.1111111111111111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0.5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 t="e">
        <f t="shared" si="31"/>
        <v>#DIV/0!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 t="e">
        <f t="shared" si="32"/>
        <v>#DIV/0!</v>
      </c>
      <c r="BZ88" s="61"/>
      <c r="CA88" s="50" t="s">
        <v>362</v>
      </c>
      <c r="CB88" s="57">
        <f>COUNTIFS(AL4:AL31,3,AP4:AP31,2)</f>
        <v>0</v>
      </c>
      <c r="CC88" s="58" t="e">
        <f t="shared" si="33"/>
        <v>#DIV/0!</v>
      </c>
      <c r="CD88" s="61"/>
      <c r="CE88" s="50" t="s">
        <v>416</v>
      </c>
      <c r="CF88" s="57">
        <f>COUNTIFS(AL4:AL31,3,AO4:AO31,"&gt;1")</f>
        <v>0</v>
      </c>
      <c r="CG88" s="58" t="e">
        <f t="shared" si="34"/>
        <v>#DIV/0!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7</v>
      </c>
      <c r="L89" s="58">
        <f t="shared" si="20"/>
        <v>0.25</v>
      </c>
      <c r="M89" s="61"/>
      <c r="N89" s="50" t="s">
        <v>363</v>
      </c>
      <c r="O89" s="57">
        <f>COUNTIFS(Q4:Q31,4,U4:U31,1)</f>
        <v>1</v>
      </c>
      <c r="P89" s="58">
        <f t="shared" si="21"/>
        <v>3.5714285714285712E-2</v>
      </c>
      <c r="Q89" s="61"/>
      <c r="R89" s="50" t="s">
        <v>417</v>
      </c>
      <c r="S89" s="57">
        <f>COUNTIFS(Q4:Q31,4,T4:T31,1)</f>
        <v>3</v>
      </c>
      <c r="T89" s="58">
        <f t="shared" si="22"/>
        <v>0.10714285714285714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0.1111111111111111</v>
      </c>
      <c r="AH89" s="61"/>
      <c r="AI89" s="50" t="s">
        <v>363</v>
      </c>
      <c r="AJ89" s="57">
        <f>COUNTIFS(X4:X31,4,AB4:AB31,1)</f>
        <v>1</v>
      </c>
      <c r="AK89" s="58">
        <f t="shared" si="25"/>
        <v>0.1111111111111111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0</v>
      </c>
      <c r="BP89" s="76" t="e">
        <f t="shared" si="31"/>
        <v>#DIV/0!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 t="e">
        <f t="shared" si="32"/>
        <v>#DIV/0!</v>
      </c>
      <c r="BZ89" s="61"/>
      <c r="CA89" s="50" t="s">
        <v>363</v>
      </c>
      <c r="CB89" s="57">
        <f>COUNTIFS(AL4:AL31,4,AP4:AP31,1)</f>
        <v>0</v>
      </c>
      <c r="CC89" s="58" t="e">
        <f t="shared" si="33"/>
        <v>#DIV/0!</v>
      </c>
      <c r="CD89" s="61"/>
      <c r="CE89" s="50" t="s">
        <v>417</v>
      </c>
      <c r="CF89" s="57">
        <f>COUNTIFS(AL4:AL31,4,AO4:AO31,1)</f>
        <v>0</v>
      </c>
      <c r="CG89" s="58" t="e">
        <f t="shared" si="34"/>
        <v>#DIV/0!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4</v>
      </c>
      <c r="P90" s="58">
        <f t="shared" si="21"/>
        <v>0.14285714285714285</v>
      </c>
      <c r="Q90" s="61"/>
      <c r="R90" s="50" t="s">
        <v>418</v>
      </c>
      <c r="S90" s="57">
        <f>COUNTIFS(Q4:Q31,4,T4:T31,"&gt;1")</f>
        <v>2</v>
      </c>
      <c r="T90" s="58">
        <f t="shared" si="22"/>
        <v>7.1428571428571425E-2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1</v>
      </c>
      <c r="AO90" s="58">
        <f t="shared" si="26"/>
        <v>0.1111111111111111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 t="e">
        <f t="shared" si="32"/>
        <v>#DIV/0!</v>
      </c>
      <c r="BZ90" s="61"/>
      <c r="CA90" s="50" t="s">
        <v>364</v>
      </c>
      <c r="CB90" s="57">
        <f>COUNTIFS(AL4:AL31,4,AP4:AP31,2)</f>
        <v>0</v>
      </c>
      <c r="CC90" s="58" t="e">
        <f t="shared" si="33"/>
        <v>#DIV/0!</v>
      </c>
      <c r="CD90" s="61"/>
      <c r="CE90" s="50" t="s">
        <v>418</v>
      </c>
      <c r="CF90" s="57">
        <f>COUNTIFS(AL4:AL31,4,AO4:AO31,"&gt;1")</f>
        <v>0</v>
      </c>
      <c r="CG90" s="58" t="e">
        <f t="shared" si="34"/>
        <v>#DIV/0!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2</v>
      </c>
      <c r="P91" s="58">
        <f t="shared" si="21"/>
        <v>7.1428571428571425E-2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 t="e">
        <f t="shared" si="32"/>
        <v>#DIV/0!</v>
      </c>
      <c r="BZ91" s="61"/>
      <c r="CA91" s="50" t="s">
        <v>365</v>
      </c>
      <c r="CB91" s="57">
        <f>COUNTIFS(AL4:AL31,5,AP4:AP31,1)</f>
        <v>0</v>
      </c>
      <c r="CC91" s="58" t="e">
        <f t="shared" si="33"/>
        <v>#DIV/0!</v>
      </c>
      <c r="CD91" s="61"/>
      <c r="CE91" s="50" t="s">
        <v>419</v>
      </c>
      <c r="CF91" s="57">
        <f>COUNTIFS(AL4:AL31,5,AO4:AO31,1)</f>
        <v>0</v>
      </c>
      <c r="CG91" s="58" t="e">
        <f t="shared" si="34"/>
        <v>#DIV/0!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17</v>
      </c>
      <c r="H92" s="58">
        <f>G92/C$89</f>
        <v>0.6071428571428571</v>
      </c>
      <c r="I92" s="61"/>
      <c r="J92" s="50" t="s">
        <v>345</v>
      </c>
      <c r="K92" s="57">
        <f>COUNTIFS(Q4:Q31,4,R4:R31,1)</f>
        <v>5</v>
      </c>
      <c r="L92" s="58">
        <f t="shared" si="20"/>
        <v>0.17857142857142858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2</v>
      </c>
      <c r="T92" s="58">
        <f t="shared" si="22"/>
        <v>7.1428571428571425E-2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0.1111111111111111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 t="e">
        <f t="shared" si="32"/>
        <v>#DIV/0!</v>
      </c>
      <c r="BZ92" s="61"/>
      <c r="CA92" s="50" t="s">
        <v>366</v>
      </c>
      <c r="CB92" s="57">
        <f>COUNTIFS(AL4:AL31,5,AP4:AP31,2)</f>
        <v>0</v>
      </c>
      <c r="CC92" s="58" t="e">
        <f t="shared" si="33"/>
        <v>#DIV/0!</v>
      </c>
      <c r="CD92" s="61"/>
      <c r="CE92" s="50" t="s">
        <v>420</v>
      </c>
      <c r="CF92" s="57">
        <f>COUNTIFS(AL4:AL31,5,AO4:AO31,"&gt;1")</f>
        <v>0</v>
      </c>
      <c r="CG92" s="58" t="e">
        <f t="shared" si="34"/>
        <v>#DIV/0!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0.21428571428571427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0.33333333333333331</v>
      </c>
      <c r="Y93" s="61"/>
      <c r="Z93" s="47" t="s">
        <v>191</v>
      </c>
      <c r="AA93" s="57">
        <f>COUNTIF(AA4:AA31,1)</f>
        <v>8</v>
      </c>
      <c r="AB93" s="58">
        <f>AA93/W$89</f>
        <v>0.88888888888888884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0.5</v>
      </c>
      <c r="AU93" s="61"/>
      <c r="AV93" s="47" t="s">
        <v>191</v>
      </c>
      <c r="AW93" s="57">
        <f>COUNTIF(AH4:AH31,1)</f>
        <v>2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 t="e">
        <f>BO93/BO$89</f>
        <v>#DIV/0!</v>
      </c>
      <c r="BQ93" s="64"/>
      <c r="BR93" s="55" t="s">
        <v>191</v>
      </c>
      <c r="BS93" s="57">
        <f>COUNTIF(AO4:AO31,1)</f>
        <v>0</v>
      </c>
      <c r="BT93" s="58" t="e">
        <f>BS93/BO$89</f>
        <v>#DIV/0!</v>
      </c>
      <c r="BU93" s="64"/>
      <c r="BV93" s="61"/>
      <c r="BW93" s="50" t="s">
        <v>347</v>
      </c>
      <c r="BX93" s="57">
        <f>COUNTIFS(AL4:AL31,4,AM4:AM31,2)</f>
        <v>0</v>
      </c>
      <c r="BY93" s="58" t="e">
        <f t="shared" si="32"/>
        <v>#DIV/0!</v>
      </c>
      <c r="BZ93" s="61"/>
      <c r="CA93" s="50" t="s">
        <v>367</v>
      </c>
      <c r="CB93" s="57">
        <f>COUNTIFS(AL4:AL31,6,AP4:AP31,1)</f>
        <v>0</v>
      </c>
      <c r="CC93" s="58" t="e">
        <f t="shared" si="33"/>
        <v>#DIV/0!</v>
      </c>
      <c r="CD93" s="61"/>
      <c r="CE93" s="50" t="s">
        <v>421</v>
      </c>
      <c r="CF93" s="57">
        <f>COUNTIFS(AL4:AL31,6,AO4:AO31,1)</f>
        <v>0</v>
      </c>
      <c r="CG93" s="58" t="e">
        <f t="shared" si="34"/>
        <v>#DIV/0!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0.14285714285714285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0.66666666666666663</v>
      </c>
      <c r="Y94" s="61"/>
      <c r="Z94" s="46" t="s">
        <v>192</v>
      </c>
      <c r="AA94" s="57">
        <f>COUNTIF(AA4:AA31,2)</f>
        <v>1</v>
      </c>
      <c r="AB94" s="58">
        <f>AA94/W$89</f>
        <v>0.1111111111111111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0.5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 t="e">
        <f>BO94/BO$89</f>
        <v>#DIV/0!</v>
      </c>
      <c r="BQ94" s="64"/>
      <c r="BR94" s="46" t="s">
        <v>192</v>
      </c>
      <c r="BS94" s="57">
        <f>COUNTIF(BD4:BD31,2)</f>
        <v>0</v>
      </c>
      <c r="BT94" s="58" t="e">
        <f>BS94/BO$89</f>
        <v>#DIV/0!</v>
      </c>
      <c r="BU94" s="64"/>
      <c r="BV94" s="61"/>
      <c r="BW94" s="50" t="s">
        <v>346</v>
      </c>
      <c r="BX94" s="57">
        <f>COUNTIFS(AL4:AL31,4,AM4:AM31,3)</f>
        <v>0</v>
      </c>
      <c r="BY94" s="58" t="e">
        <f t="shared" si="32"/>
        <v>#DIV/0!</v>
      </c>
      <c r="BZ94" s="61"/>
      <c r="CA94" s="50" t="s">
        <v>368</v>
      </c>
      <c r="CB94" s="57">
        <f>COUNTIFS(AL4:AL31,6,AP4:AP31,2)</f>
        <v>0</v>
      </c>
      <c r="CC94" s="58" t="e">
        <f t="shared" si="33"/>
        <v>#DIV/0!</v>
      </c>
      <c r="CD94" s="61"/>
      <c r="CE94" s="50" t="s">
        <v>422</v>
      </c>
      <c r="CF94" s="57">
        <f>COUNTIFS(AL4:AL31,6,AO4:AO31,"&gt;1")</f>
        <v>0</v>
      </c>
      <c r="CG94" s="58" t="e">
        <f t="shared" si="34"/>
        <v>#DIV/0!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</v>
      </c>
      <c r="H95" s="58">
        <f>G95/C$89</f>
        <v>3.5714285714285712E-2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  <c r="BN95" s="77"/>
      <c r="BO95" s="54">
        <f>SUM(BO93:BO94)</f>
        <v>0</v>
      </c>
      <c r="BP95" s="76" t="e">
        <f>BO95/BO$89</f>
        <v>#DIV/0!</v>
      </c>
      <c r="BQ95" s="64"/>
      <c r="BR95" s="46" t="s">
        <v>193</v>
      </c>
      <c r="BS95" s="57">
        <f>COUNTIF(BD4:BD31,3)</f>
        <v>0</v>
      </c>
      <c r="BT95" s="58" t="e">
        <f>BS95/BO$89</f>
        <v>#DIV/0!</v>
      </c>
      <c r="BU95" s="64"/>
      <c r="BV95" s="61"/>
      <c r="BW95" s="50" t="s">
        <v>350</v>
      </c>
      <c r="BX95" s="57">
        <f>COUNTIFS(AL4:AL31,5,AM4:AM31,1)</f>
        <v>0</v>
      </c>
      <c r="BY95" s="58" t="e">
        <f t="shared" si="32"/>
        <v>#DIV/0!</v>
      </c>
      <c r="BZ95" s="61"/>
      <c r="CA95" s="37"/>
      <c r="CB95" s="45">
        <f>SUM(CB83:CB94)</f>
        <v>0</v>
      </c>
      <c r="CC95" s="58" t="e">
        <f t="shared" si="33"/>
        <v>#DIV/0!</v>
      </c>
      <c r="CD95" s="61"/>
      <c r="CE95" s="37"/>
      <c r="CF95" s="45">
        <f>SUM(CF83:CF94)</f>
        <v>0</v>
      </c>
      <c r="CG95" s="58" t="e">
        <f t="shared" si="34"/>
        <v>#DIV/0!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3.5714285714285712E-2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 t="e">
        <f>BS96/BO$89</f>
        <v>#DIV/0!</v>
      </c>
      <c r="BU96" s="64"/>
      <c r="BV96" s="61"/>
      <c r="BW96" s="50" t="s">
        <v>349</v>
      </c>
      <c r="BX96" s="57">
        <f>COUNTIFS(AL4:AL31,5,AM4:AM31,2)</f>
        <v>0</v>
      </c>
      <c r="BY96" s="58" t="e">
        <f t="shared" si="32"/>
        <v>#DIV/0!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0</v>
      </c>
      <c r="BT97" s="76" t="e">
        <f>BS97/BO$89</f>
        <v>#DIV/0!</v>
      </c>
      <c r="BU97" s="64"/>
      <c r="BV97" s="61"/>
      <c r="BW97" s="50" t="s">
        <v>348</v>
      </c>
      <c r="BX97" s="57">
        <f>COUNTIFS(AL4:AL31,5,AM4:AM31,3)</f>
        <v>0</v>
      </c>
      <c r="BY97" s="58" t="e">
        <f t="shared" si="32"/>
        <v>#DIV/0!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 t="e">
        <f t="shared" si="32"/>
        <v>#DIV/0!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0.22222222222222221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 t="e">
        <f>BO99/BO$89</f>
        <v>#DIV/0!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 t="e">
        <f t="shared" si="32"/>
        <v>#DIV/0!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0.77777777777777779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 t="e">
        <f>BO100/BO$89</f>
        <v>#DIV/0!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 t="e">
        <f t="shared" si="32"/>
        <v>#DIV/0!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0</v>
      </c>
      <c r="BP101" s="76" t="e">
        <f>BO101/BO$89</f>
        <v>#DIV/0!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0</v>
      </c>
      <c r="BY101" s="58" t="e">
        <f t="shared" si="32"/>
        <v>#DIV/0!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7</v>
      </c>
      <c r="D102" s="58">
        <f>C102/C$89</f>
        <v>0.25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0.75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AD2:AI2"/>
    <mergeCell ref="AK2:AP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C184"/>
  <sheetViews>
    <sheetView topLeftCell="AH1" zoomScale="10" zoomScaleNormal="10" workbookViewId="0">
      <pane ySplit="3" topLeftCell="A33" activePane="bottomLeft" state="frozen"/>
      <selection activeCell="Q40" sqref="Q40"/>
      <selection pane="bottomLeft" activeCell="B33" sqref="A33:DC108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1558</v>
      </c>
      <c r="B4" s="117" t="s">
        <v>40</v>
      </c>
      <c r="C4" s="118" t="s">
        <v>1586</v>
      </c>
      <c r="D4" s="116">
        <v>5</v>
      </c>
      <c r="E4" s="114">
        <v>40182</v>
      </c>
      <c r="F4" s="117">
        <v>2</v>
      </c>
      <c r="G4" s="116">
        <v>7</v>
      </c>
      <c r="H4" s="115">
        <v>1</v>
      </c>
      <c r="I4" s="117">
        <v>1</v>
      </c>
      <c r="J4" s="116">
        <v>1</v>
      </c>
      <c r="K4" s="116">
        <v>1</v>
      </c>
      <c r="L4" s="116">
        <v>4</v>
      </c>
      <c r="M4" s="116">
        <v>3</v>
      </c>
      <c r="N4" s="116">
        <v>2</v>
      </c>
      <c r="O4" s="115">
        <v>1</v>
      </c>
      <c r="P4" s="117" t="s">
        <v>128</v>
      </c>
      <c r="Q4" s="116">
        <v>1</v>
      </c>
      <c r="R4" s="116">
        <v>1</v>
      </c>
      <c r="S4" s="116">
        <v>1</v>
      </c>
      <c r="T4" s="116">
        <v>1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1559</v>
      </c>
      <c r="B5" s="113" t="s">
        <v>27</v>
      </c>
      <c r="C5" s="118" t="s">
        <v>1587</v>
      </c>
      <c r="D5" s="104">
        <v>8</v>
      </c>
      <c r="E5" s="114">
        <v>40182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2</v>
      </c>
      <c r="L5" s="104">
        <v>4</v>
      </c>
      <c r="M5" s="104">
        <v>3</v>
      </c>
      <c r="N5" s="104">
        <v>2</v>
      </c>
      <c r="O5" s="112">
        <v>1</v>
      </c>
      <c r="P5" s="132" t="s">
        <v>1588</v>
      </c>
      <c r="Q5" s="104">
        <v>1</v>
      </c>
      <c r="R5" s="104">
        <v>1</v>
      </c>
      <c r="S5" s="104">
        <v>1</v>
      </c>
      <c r="T5" s="104">
        <v>1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1560</v>
      </c>
      <c r="B6" s="113" t="s">
        <v>27</v>
      </c>
      <c r="C6" s="118" t="s">
        <v>1589</v>
      </c>
      <c r="D6" s="104">
        <v>2</v>
      </c>
      <c r="E6" s="109">
        <v>43112</v>
      </c>
      <c r="F6" s="113">
        <v>1</v>
      </c>
      <c r="G6" s="104">
        <v>2</v>
      </c>
      <c r="H6" s="112">
        <v>1</v>
      </c>
      <c r="I6" s="113">
        <v>4</v>
      </c>
      <c r="J6" s="104">
        <v>2</v>
      </c>
      <c r="K6" s="104">
        <v>2</v>
      </c>
      <c r="L6" s="104">
        <v>3</v>
      </c>
      <c r="M6" s="104">
        <v>1</v>
      </c>
      <c r="N6" s="104">
        <v>2</v>
      </c>
      <c r="O6" s="112">
        <v>2</v>
      </c>
      <c r="P6" s="132" t="s">
        <v>1427</v>
      </c>
      <c r="Q6" s="104">
        <v>3</v>
      </c>
      <c r="R6" s="104">
        <v>2</v>
      </c>
      <c r="S6" s="104">
        <v>1</v>
      </c>
      <c r="T6" s="104">
        <v>2</v>
      </c>
      <c r="U6" s="112">
        <v>1</v>
      </c>
      <c r="V6" s="104"/>
      <c r="W6" s="108" t="s">
        <v>959</v>
      </c>
      <c r="X6" s="104">
        <v>1</v>
      </c>
      <c r="Y6" s="104">
        <v>1</v>
      </c>
      <c r="Z6" s="104">
        <v>2</v>
      </c>
      <c r="AA6" s="104">
        <v>1</v>
      </c>
      <c r="AB6" s="112">
        <v>1</v>
      </c>
      <c r="AC6" s="103"/>
      <c r="AD6" s="113" t="s">
        <v>625</v>
      </c>
      <c r="AE6" s="104">
        <v>1</v>
      </c>
      <c r="AF6" s="104">
        <v>1</v>
      </c>
      <c r="AG6" s="104">
        <v>2</v>
      </c>
      <c r="AH6" s="104">
        <v>1</v>
      </c>
      <c r="AI6" s="112">
        <v>2</v>
      </c>
      <c r="AJ6" s="103"/>
      <c r="AK6" s="113" t="s">
        <v>979</v>
      </c>
      <c r="AL6" s="104">
        <v>1</v>
      </c>
      <c r="AM6" s="104">
        <v>1</v>
      </c>
      <c r="AN6" s="104">
        <v>2</v>
      </c>
      <c r="AO6" s="104">
        <v>1</v>
      </c>
      <c r="AP6" s="112">
        <v>2</v>
      </c>
    </row>
    <row r="7" spans="1:42" ht="31.5" customHeight="1" thickBot="1" x14ac:dyDescent="0.25">
      <c r="A7" s="111" t="s">
        <v>1561</v>
      </c>
      <c r="B7" s="113" t="s">
        <v>40</v>
      </c>
      <c r="C7" s="118" t="s">
        <v>1590</v>
      </c>
      <c r="D7" s="104">
        <v>3</v>
      </c>
      <c r="E7" s="109">
        <v>43112</v>
      </c>
      <c r="F7" s="113">
        <v>2</v>
      </c>
      <c r="G7" s="104">
        <v>3</v>
      </c>
      <c r="H7" s="112">
        <v>1</v>
      </c>
      <c r="I7" s="113">
        <v>2</v>
      </c>
      <c r="J7" s="104">
        <v>1</v>
      </c>
      <c r="K7" s="104">
        <v>2</v>
      </c>
      <c r="L7" s="104">
        <v>2</v>
      </c>
      <c r="M7" s="104">
        <v>1</v>
      </c>
      <c r="N7" s="104">
        <v>2</v>
      </c>
      <c r="O7" s="112">
        <v>1</v>
      </c>
      <c r="P7" s="132" t="s">
        <v>1039</v>
      </c>
      <c r="Q7" s="104">
        <v>1</v>
      </c>
      <c r="R7" s="104">
        <v>1</v>
      </c>
      <c r="S7" s="104">
        <v>1</v>
      </c>
      <c r="T7" s="104">
        <v>2</v>
      </c>
      <c r="U7" s="112">
        <v>1</v>
      </c>
      <c r="V7" s="104"/>
      <c r="W7" s="113" t="s">
        <v>1591</v>
      </c>
      <c r="X7" s="104">
        <v>5</v>
      </c>
      <c r="Y7" s="104">
        <v>2</v>
      </c>
      <c r="Z7" s="104">
        <v>2</v>
      </c>
      <c r="AA7" s="104">
        <v>1</v>
      </c>
      <c r="AB7" s="112">
        <v>1</v>
      </c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1562</v>
      </c>
      <c r="B8" s="113" t="s">
        <v>40</v>
      </c>
      <c r="C8" s="118" t="s">
        <v>1592</v>
      </c>
      <c r="D8" s="104">
        <v>7</v>
      </c>
      <c r="E8" s="109">
        <v>40198</v>
      </c>
      <c r="F8" s="113">
        <v>2</v>
      </c>
      <c r="G8" s="104">
        <v>7</v>
      </c>
      <c r="H8" s="112">
        <v>1</v>
      </c>
      <c r="I8" s="113">
        <v>1</v>
      </c>
      <c r="J8" s="104">
        <v>3</v>
      </c>
      <c r="K8" s="104">
        <v>8</v>
      </c>
      <c r="L8" s="104">
        <v>4</v>
      </c>
      <c r="M8" s="104">
        <v>3</v>
      </c>
      <c r="N8" s="104">
        <v>2</v>
      </c>
      <c r="O8" s="112">
        <v>2</v>
      </c>
      <c r="P8" s="132" t="s">
        <v>1593</v>
      </c>
      <c r="Q8" s="104">
        <v>4</v>
      </c>
      <c r="R8" s="104">
        <v>1</v>
      </c>
      <c r="S8" s="104">
        <v>1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1563</v>
      </c>
      <c r="B9" s="113" t="s">
        <v>36</v>
      </c>
      <c r="C9" s="118" t="s">
        <v>1594</v>
      </c>
      <c r="D9" s="104">
        <v>8</v>
      </c>
      <c r="E9" s="109">
        <v>40198</v>
      </c>
      <c r="F9" s="113">
        <v>2</v>
      </c>
      <c r="G9" s="104">
        <v>7</v>
      </c>
      <c r="H9" s="112">
        <v>1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1</v>
      </c>
      <c r="P9" s="132" t="s">
        <v>1595</v>
      </c>
      <c r="Q9" s="104">
        <v>1</v>
      </c>
      <c r="R9" s="104">
        <v>1</v>
      </c>
      <c r="S9" s="104">
        <v>1</v>
      </c>
      <c r="T9" s="104">
        <v>1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1564</v>
      </c>
      <c r="B10" s="113" t="s">
        <v>50</v>
      </c>
      <c r="C10" s="118" t="s">
        <v>1597</v>
      </c>
      <c r="D10" s="104">
        <v>10</v>
      </c>
      <c r="E10" s="109">
        <v>40206</v>
      </c>
      <c r="F10" s="113">
        <v>2</v>
      </c>
      <c r="G10" s="104">
        <v>5</v>
      </c>
      <c r="H10" s="112">
        <v>1</v>
      </c>
      <c r="I10" s="113">
        <v>1</v>
      </c>
      <c r="J10" s="104">
        <v>1</v>
      </c>
      <c r="K10" s="104">
        <v>1</v>
      </c>
      <c r="L10" s="104">
        <v>4</v>
      </c>
      <c r="M10" s="104">
        <v>3</v>
      </c>
      <c r="N10" s="104">
        <v>2</v>
      </c>
      <c r="O10" s="112">
        <v>1</v>
      </c>
      <c r="P10" s="132" t="s">
        <v>1598</v>
      </c>
      <c r="Q10" s="104">
        <v>1</v>
      </c>
      <c r="R10" s="104">
        <v>1</v>
      </c>
      <c r="S10" s="104">
        <v>1</v>
      </c>
      <c r="T10" s="104">
        <v>2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1565</v>
      </c>
      <c r="B11" s="113" t="s">
        <v>40</v>
      </c>
      <c r="C11" s="118" t="s">
        <v>1596</v>
      </c>
      <c r="D11" s="104">
        <v>24</v>
      </c>
      <c r="E11" s="109">
        <v>40206</v>
      </c>
      <c r="F11" s="113">
        <v>2</v>
      </c>
      <c r="G11" s="104">
        <v>5</v>
      </c>
      <c r="H11" s="112">
        <v>1</v>
      </c>
      <c r="I11" s="113">
        <v>1</v>
      </c>
      <c r="J11" s="104">
        <v>3</v>
      </c>
      <c r="K11" s="104">
        <v>2</v>
      </c>
      <c r="L11" s="104">
        <v>3</v>
      </c>
      <c r="M11" s="104">
        <v>2</v>
      </c>
      <c r="N11" s="104">
        <v>2</v>
      </c>
      <c r="O11" s="112">
        <v>2</v>
      </c>
      <c r="P11" s="132" t="s">
        <v>1599</v>
      </c>
      <c r="Q11" s="104">
        <v>3</v>
      </c>
      <c r="R11" s="104">
        <v>1</v>
      </c>
      <c r="S11" s="104">
        <v>1</v>
      </c>
      <c r="T11" s="104">
        <v>2</v>
      </c>
      <c r="U11" s="112">
        <v>1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1566</v>
      </c>
      <c r="B12" s="113" t="s">
        <v>40</v>
      </c>
      <c r="C12" s="118" t="s">
        <v>1600</v>
      </c>
      <c r="D12" s="104">
        <v>5</v>
      </c>
      <c r="E12" s="109">
        <v>40214</v>
      </c>
      <c r="F12" s="113">
        <v>2</v>
      </c>
      <c r="G12" s="104">
        <v>3</v>
      </c>
      <c r="H12" s="112">
        <v>1</v>
      </c>
      <c r="I12" s="113">
        <v>1</v>
      </c>
      <c r="J12" s="104">
        <v>1</v>
      </c>
      <c r="K12" s="104">
        <v>3</v>
      </c>
      <c r="L12" s="104">
        <v>4</v>
      </c>
      <c r="M12" s="104">
        <v>3</v>
      </c>
      <c r="N12" s="104">
        <v>1</v>
      </c>
      <c r="O12" s="112">
        <v>1</v>
      </c>
      <c r="P12" s="132" t="s">
        <v>1601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1567</v>
      </c>
      <c r="B13" s="113" t="s">
        <v>50</v>
      </c>
      <c r="C13" s="118" t="s">
        <v>1602</v>
      </c>
      <c r="D13" s="104">
        <v>8</v>
      </c>
      <c r="E13" s="109">
        <v>40214</v>
      </c>
      <c r="F13" s="113">
        <v>2</v>
      </c>
      <c r="G13" s="104">
        <v>5</v>
      </c>
      <c r="H13" s="112">
        <v>1</v>
      </c>
      <c r="I13" s="113">
        <v>1</v>
      </c>
      <c r="J13" s="104">
        <v>2</v>
      </c>
      <c r="K13" s="104">
        <v>10</v>
      </c>
      <c r="L13" s="104">
        <v>1</v>
      </c>
      <c r="M13" s="104">
        <v>2</v>
      </c>
      <c r="N13" s="104">
        <v>2</v>
      </c>
      <c r="O13" s="112">
        <v>1</v>
      </c>
      <c r="P13" s="132" t="s">
        <v>1603</v>
      </c>
      <c r="Q13" s="104">
        <v>1</v>
      </c>
      <c r="R13" s="104">
        <v>1</v>
      </c>
      <c r="S13" s="104">
        <v>1</v>
      </c>
      <c r="T13" s="104">
        <v>2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1568</v>
      </c>
      <c r="B14" s="113" t="s">
        <v>40</v>
      </c>
      <c r="C14" s="118" t="s">
        <v>1604</v>
      </c>
      <c r="D14" s="104">
        <v>10</v>
      </c>
      <c r="E14" s="109">
        <v>40222</v>
      </c>
      <c r="F14" s="113">
        <v>1</v>
      </c>
      <c r="G14" s="104">
        <v>3</v>
      </c>
      <c r="H14" s="112">
        <v>1</v>
      </c>
      <c r="I14" s="113">
        <v>1</v>
      </c>
      <c r="J14" s="104">
        <v>1</v>
      </c>
      <c r="K14" s="104">
        <v>2</v>
      </c>
      <c r="L14" s="104">
        <v>4</v>
      </c>
      <c r="M14" s="104">
        <v>3</v>
      </c>
      <c r="N14" s="104">
        <v>2</v>
      </c>
      <c r="O14" s="112">
        <v>1</v>
      </c>
      <c r="P14" s="132" t="s">
        <v>1605</v>
      </c>
      <c r="Q14" s="104">
        <v>1</v>
      </c>
      <c r="R14" s="104">
        <v>1</v>
      </c>
      <c r="S14" s="104">
        <v>1</v>
      </c>
      <c r="T14" s="104">
        <v>3</v>
      </c>
      <c r="U14" s="112">
        <v>1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1569</v>
      </c>
      <c r="B15" s="113" t="s">
        <v>40</v>
      </c>
      <c r="C15" s="118" t="s">
        <v>1606</v>
      </c>
      <c r="D15" s="104">
        <v>10</v>
      </c>
      <c r="E15" s="109">
        <v>40222</v>
      </c>
      <c r="F15" s="113">
        <v>2</v>
      </c>
      <c r="G15" s="104">
        <v>7</v>
      </c>
      <c r="H15" s="112">
        <v>1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2</v>
      </c>
      <c r="O15" s="112">
        <v>1</v>
      </c>
      <c r="P15" s="132" t="s">
        <v>128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1570</v>
      </c>
      <c r="B16" s="113" t="s">
        <v>31</v>
      </c>
      <c r="C16" s="118" t="s">
        <v>1609</v>
      </c>
      <c r="D16" s="104">
        <v>10</v>
      </c>
      <c r="E16" s="109">
        <v>40230</v>
      </c>
      <c r="F16" s="113">
        <v>2</v>
      </c>
      <c r="G16" s="104">
        <v>5</v>
      </c>
      <c r="H16" s="112">
        <v>1</v>
      </c>
      <c r="I16" s="113">
        <v>2</v>
      </c>
      <c r="J16" s="104">
        <v>1</v>
      </c>
      <c r="K16" s="104">
        <v>5</v>
      </c>
      <c r="L16" s="104">
        <v>4</v>
      </c>
      <c r="M16" s="104">
        <v>3</v>
      </c>
      <c r="N16" s="104">
        <v>2</v>
      </c>
      <c r="O16" s="112">
        <v>2</v>
      </c>
      <c r="P16" s="132" t="s">
        <v>1610</v>
      </c>
      <c r="Q16" s="104">
        <v>5</v>
      </c>
      <c r="R16" s="104">
        <v>1</v>
      </c>
      <c r="S16" s="104">
        <v>1</v>
      </c>
      <c r="T16" s="104">
        <v>2</v>
      </c>
      <c r="U16" s="112">
        <v>2</v>
      </c>
      <c r="V16" s="104"/>
      <c r="W16" s="113" t="s">
        <v>1611</v>
      </c>
      <c r="X16" s="104">
        <v>5</v>
      </c>
      <c r="Y16" s="104">
        <v>1</v>
      </c>
      <c r="Z16" s="104">
        <v>1</v>
      </c>
      <c r="AA16" s="104">
        <v>1</v>
      </c>
      <c r="AB16" s="112">
        <v>2</v>
      </c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1571</v>
      </c>
      <c r="B17" s="113" t="s">
        <v>40</v>
      </c>
      <c r="C17" s="118" t="s">
        <v>1607</v>
      </c>
      <c r="D17" s="104">
        <v>43</v>
      </c>
      <c r="E17" s="109">
        <v>40230</v>
      </c>
      <c r="F17" s="113">
        <v>2</v>
      </c>
      <c r="G17" s="104">
        <v>7</v>
      </c>
      <c r="H17" s="112">
        <v>1</v>
      </c>
      <c r="I17" s="113">
        <v>1</v>
      </c>
      <c r="J17" s="104">
        <v>3</v>
      </c>
      <c r="K17" s="104">
        <v>8</v>
      </c>
      <c r="L17" s="104">
        <v>4</v>
      </c>
      <c r="M17" s="104">
        <v>3</v>
      </c>
      <c r="N17" s="104">
        <v>2</v>
      </c>
      <c r="O17" s="112">
        <v>2</v>
      </c>
      <c r="P17" s="132" t="s">
        <v>1608</v>
      </c>
      <c r="Q17" s="104">
        <v>4</v>
      </c>
      <c r="R17" s="104">
        <v>1</v>
      </c>
      <c r="S17" s="104">
        <v>1</v>
      </c>
      <c r="T17" s="104">
        <v>1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1572</v>
      </c>
      <c r="B18" s="113" t="s">
        <v>91</v>
      </c>
      <c r="C18" s="118" t="s">
        <v>1612</v>
      </c>
      <c r="D18" s="104">
        <v>7</v>
      </c>
      <c r="E18" s="109">
        <v>40455</v>
      </c>
      <c r="F18" s="113">
        <v>2</v>
      </c>
      <c r="G18" s="104">
        <v>2</v>
      </c>
      <c r="H18" s="112">
        <v>1</v>
      </c>
      <c r="I18" s="113">
        <v>4</v>
      </c>
      <c r="J18" s="104">
        <v>3</v>
      </c>
      <c r="K18" s="104">
        <v>2</v>
      </c>
      <c r="L18" s="104">
        <v>3</v>
      </c>
      <c r="M18" s="104">
        <v>1</v>
      </c>
      <c r="N18" s="104">
        <v>3</v>
      </c>
      <c r="O18" s="112">
        <v>2</v>
      </c>
      <c r="P18" s="132" t="s">
        <v>1613</v>
      </c>
      <c r="Q18" s="104">
        <v>2</v>
      </c>
      <c r="R18" s="104">
        <v>1</v>
      </c>
      <c r="S18" s="104">
        <v>1</v>
      </c>
      <c r="T18" s="104">
        <v>2</v>
      </c>
      <c r="U18" s="112">
        <v>1</v>
      </c>
      <c r="V18" s="104"/>
      <c r="W18" s="108" t="s">
        <v>1614</v>
      </c>
      <c r="X18" s="104">
        <v>2</v>
      </c>
      <c r="Y18" s="104">
        <v>1</v>
      </c>
      <c r="Z18" s="104">
        <v>1</v>
      </c>
      <c r="AA18" s="104">
        <v>1</v>
      </c>
      <c r="AB18" s="112">
        <v>1</v>
      </c>
      <c r="AC18" s="103"/>
      <c r="AD18" s="108" t="s">
        <v>1615</v>
      </c>
      <c r="AE18" s="104">
        <v>2</v>
      </c>
      <c r="AF18" s="104">
        <v>1</v>
      </c>
      <c r="AG18" s="104">
        <v>1</v>
      </c>
      <c r="AH18" s="104">
        <v>1</v>
      </c>
      <c r="AI18" s="112">
        <v>1</v>
      </c>
      <c r="AJ18" s="103"/>
      <c r="AK18" s="108" t="s">
        <v>1616</v>
      </c>
      <c r="AL18" s="104">
        <v>2</v>
      </c>
      <c r="AM18" s="104">
        <v>1</v>
      </c>
      <c r="AN18" s="104">
        <v>1</v>
      </c>
      <c r="AO18" s="104">
        <v>1</v>
      </c>
      <c r="AP18" s="112">
        <v>1</v>
      </c>
    </row>
    <row r="19" spans="1:42" ht="31.5" customHeight="1" thickBot="1" x14ac:dyDescent="0.25">
      <c r="A19" s="111" t="s">
        <v>1573</v>
      </c>
      <c r="B19" s="113" t="s">
        <v>40</v>
      </c>
      <c r="C19" s="118" t="s">
        <v>1617</v>
      </c>
      <c r="D19" s="104">
        <v>4</v>
      </c>
      <c r="E19" s="109">
        <v>40455</v>
      </c>
      <c r="F19" s="113">
        <v>2</v>
      </c>
      <c r="G19" s="104">
        <v>3</v>
      </c>
      <c r="H19" s="112">
        <v>1</v>
      </c>
      <c r="I19" s="113">
        <v>1</v>
      </c>
      <c r="J19" s="104">
        <v>3</v>
      </c>
      <c r="K19" s="104">
        <v>2</v>
      </c>
      <c r="L19" s="104">
        <v>4</v>
      </c>
      <c r="M19" s="104">
        <v>3</v>
      </c>
      <c r="N19" s="104">
        <v>2</v>
      </c>
      <c r="O19" s="112">
        <v>2</v>
      </c>
      <c r="P19" s="132" t="s">
        <v>128</v>
      </c>
      <c r="Q19" s="104">
        <v>1</v>
      </c>
      <c r="R19" s="104">
        <v>1</v>
      </c>
      <c r="S19" s="104">
        <v>1</v>
      </c>
      <c r="T19" s="104">
        <v>1</v>
      </c>
      <c r="U19" s="112">
        <v>1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1574</v>
      </c>
      <c r="B20" s="113" t="s">
        <v>40</v>
      </c>
      <c r="C20" s="118" t="s">
        <v>1618</v>
      </c>
      <c r="D20" s="104">
        <v>9</v>
      </c>
      <c r="E20" s="109">
        <v>40463</v>
      </c>
      <c r="F20" s="113">
        <v>2</v>
      </c>
      <c r="G20" s="104">
        <v>3</v>
      </c>
      <c r="H20" s="112">
        <v>1</v>
      </c>
      <c r="I20" s="113">
        <v>1</v>
      </c>
      <c r="J20" s="104">
        <v>1</v>
      </c>
      <c r="K20" s="104">
        <v>2</v>
      </c>
      <c r="L20" s="104">
        <v>1</v>
      </c>
      <c r="M20" s="104">
        <v>2</v>
      </c>
      <c r="N20" s="104">
        <v>3</v>
      </c>
      <c r="O20" s="112">
        <v>1</v>
      </c>
      <c r="P20" s="132" t="s">
        <v>128</v>
      </c>
      <c r="Q20" s="104">
        <v>1</v>
      </c>
      <c r="R20" s="104">
        <v>1</v>
      </c>
      <c r="S20" s="104">
        <v>1</v>
      </c>
      <c r="T20" s="104">
        <v>3</v>
      </c>
      <c r="U20" s="112">
        <v>1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1575</v>
      </c>
      <c r="B21" s="113" t="s">
        <v>40</v>
      </c>
      <c r="C21" s="118" t="s">
        <v>1619</v>
      </c>
      <c r="D21" s="104">
        <v>9</v>
      </c>
      <c r="E21" s="109">
        <v>40463</v>
      </c>
      <c r="F21" s="113">
        <v>2</v>
      </c>
      <c r="G21" s="104">
        <v>5</v>
      </c>
      <c r="H21" s="112">
        <v>1</v>
      </c>
      <c r="I21" s="113">
        <v>2</v>
      </c>
      <c r="J21" s="104">
        <v>3</v>
      </c>
      <c r="K21" s="104">
        <v>7</v>
      </c>
      <c r="L21" s="104">
        <v>4</v>
      </c>
      <c r="M21" s="104">
        <v>3</v>
      </c>
      <c r="N21" s="104">
        <v>3</v>
      </c>
      <c r="O21" s="112">
        <v>2</v>
      </c>
      <c r="P21" s="132" t="s">
        <v>1620</v>
      </c>
      <c r="Q21" s="104">
        <v>3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08" t="s">
        <v>1621</v>
      </c>
      <c r="X21" s="104">
        <v>2</v>
      </c>
      <c r="Y21" s="104">
        <v>1</v>
      </c>
      <c r="Z21" s="104">
        <v>1</v>
      </c>
      <c r="AA21" s="104">
        <v>1</v>
      </c>
      <c r="AB21" s="112">
        <v>2</v>
      </c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1576</v>
      </c>
      <c r="B22" s="113" t="s">
        <v>27</v>
      </c>
      <c r="C22" s="118" t="s">
        <v>1624</v>
      </c>
      <c r="D22" s="104">
        <v>8</v>
      </c>
      <c r="E22" s="109">
        <v>40471</v>
      </c>
      <c r="F22" s="113">
        <v>2</v>
      </c>
      <c r="G22" s="104">
        <v>5</v>
      </c>
      <c r="H22" s="112">
        <v>1</v>
      </c>
      <c r="I22" s="113">
        <v>2</v>
      </c>
      <c r="J22" s="104">
        <v>2</v>
      </c>
      <c r="K22" s="104">
        <v>4</v>
      </c>
      <c r="L22" s="104">
        <v>2</v>
      </c>
      <c r="M22" s="104">
        <v>1</v>
      </c>
      <c r="N22" s="104">
        <v>2</v>
      </c>
      <c r="O22" s="112">
        <v>1</v>
      </c>
      <c r="P22" s="132" t="s">
        <v>137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08" t="s">
        <v>1625</v>
      </c>
      <c r="X22" s="104">
        <v>2</v>
      </c>
      <c r="Y22" s="104">
        <v>1</v>
      </c>
      <c r="Z22" s="104">
        <v>2</v>
      </c>
      <c r="AA22" s="104">
        <v>1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1577</v>
      </c>
      <c r="B23" s="113" t="s">
        <v>36</v>
      </c>
      <c r="C23" s="118" t="s">
        <v>1622</v>
      </c>
      <c r="D23" s="104">
        <v>43</v>
      </c>
      <c r="E23" s="109">
        <v>40471</v>
      </c>
      <c r="F23" s="113">
        <v>2</v>
      </c>
      <c r="G23" s="104">
        <v>7</v>
      </c>
      <c r="H23" s="112">
        <v>1</v>
      </c>
      <c r="I23" s="113">
        <v>1</v>
      </c>
      <c r="J23" s="104">
        <v>1</v>
      </c>
      <c r="K23" s="104">
        <v>1</v>
      </c>
      <c r="L23" s="104">
        <v>4</v>
      </c>
      <c r="M23" s="104">
        <v>3</v>
      </c>
      <c r="N23" s="104">
        <v>2</v>
      </c>
      <c r="O23" s="112">
        <v>1</v>
      </c>
      <c r="P23" s="132" t="s">
        <v>1623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1578</v>
      </c>
      <c r="B24" s="113" t="s">
        <v>31</v>
      </c>
      <c r="C24" s="118" t="s">
        <v>1626</v>
      </c>
      <c r="D24" s="104">
        <v>2</v>
      </c>
      <c r="E24" s="109">
        <v>40479</v>
      </c>
      <c r="F24" s="113">
        <v>1</v>
      </c>
      <c r="G24" s="104">
        <v>2</v>
      </c>
      <c r="H24" s="112">
        <v>1</v>
      </c>
      <c r="I24" s="113">
        <v>2</v>
      </c>
      <c r="J24" s="104">
        <v>2</v>
      </c>
      <c r="K24" s="104">
        <v>2</v>
      </c>
      <c r="L24" s="104">
        <v>2</v>
      </c>
      <c r="M24" s="104">
        <v>1</v>
      </c>
      <c r="N24" s="104">
        <v>1</v>
      </c>
      <c r="O24" s="112">
        <v>1</v>
      </c>
      <c r="P24" s="132" t="s">
        <v>1627</v>
      </c>
      <c r="Q24" s="104">
        <v>4</v>
      </c>
      <c r="R24" s="104">
        <v>2</v>
      </c>
      <c r="S24" s="104">
        <v>1</v>
      </c>
      <c r="T24" s="104">
        <v>4</v>
      </c>
      <c r="U24" s="112">
        <v>1</v>
      </c>
      <c r="V24" s="104"/>
      <c r="W24" s="108" t="s">
        <v>979</v>
      </c>
      <c r="X24" s="104">
        <v>1</v>
      </c>
      <c r="Y24" s="104">
        <v>1</v>
      </c>
      <c r="Z24" s="104">
        <v>1</v>
      </c>
      <c r="AA24" s="104">
        <v>1</v>
      </c>
      <c r="AB24" s="112">
        <v>1</v>
      </c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1579</v>
      </c>
      <c r="B25" s="113" t="s">
        <v>31</v>
      </c>
      <c r="C25" s="118" t="s">
        <v>1628</v>
      </c>
      <c r="D25" s="104">
        <v>5</v>
      </c>
      <c r="E25" s="109">
        <v>40479</v>
      </c>
      <c r="F25" s="113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2</v>
      </c>
      <c r="L25" s="104">
        <v>4</v>
      </c>
      <c r="M25" s="104">
        <v>3</v>
      </c>
      <c r="N25" s="104">
        <v>2</v>
      </c>
      <c r="O25" s="112">
        <v>1</v>
      </c>
      <c r="P25" s="132" t="s">
        <v>65</v>
      </c>
      <c r="Q25" s="104">
        <v>1</v>
      </c>
      <c r="R25" s="104">
        <v>1</v>
      </c>
      <c r="S25" s="104">
        <v>1</v>
      </c>
      <c r="T25" s="104">
        <v>2</v>
      </c>
      <c r="U25" s="112">
        <v>1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1581</v>
      </c>
      <c r="B26" s="113" t="s">
        <v>31</v>
      </c>
      <c r="C26" s="118" t="s">
        <v>1629</v>
      </c>
      <c r="D26" s="104">
        <v>5</v>
      </c>
      <c r="E26" s="109">
        <v>40487</v>
      </c>
      <c r="F26" s="113">
        <v>2</v>
      </c>
      <c r="G26" s="104">
        <v>3</v>
      </c>
      <c r="H26" s="112">
        <v>1</v>
      </c>
      <c r="I26" s="113">
        <v>3</v>
      </c>
      <c r="J26" s="104">
        <v>1</v>
      </c>
      <c r="K26" s="104">
        <v>4</v>
      </c>
      <c r="L26" s="104">
        <v>3</v>
      </c>
      <c r="M26" s="104">
        <v>1</v>
      </c>
      <c r="N26" s="104">
        <v>2</v>
      </c>
      <c r="O26" s="112">
        <v>2</v>
      </c>
      <c r="P26" s="132" t="s">
        <v>979</v>
      </c>
      <c r="Q26" s="104">
        <v>1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08" t="s">
        <v>1630</v>
      </c>
      <c r="X26" s="104">
        <v>2</v>
      </c>
      <c r="Y26" s="104">
        <v>1</v>
      </c>
      <c r="Z26" s="104">
        <v>2</v>
      </c>
      <c r="AA26" s="104">
        <v>1</v>
      </c>
      <c r="AB26" s="112">
        <v>2</v>
      </c>
      <c r="AC26" s="103"/>
      <c r="AD26" s="108" t="s">
        <v>1225</v>
      </c>
      <c r="AE26" s="104">
        <v>2</v>
      </c>
      <c r="AF26" s="104">
        <v>1</v>
      </c>
      <c r="AG26" s="104">
        <v>2</v>
      </c>
      <c r="AH26" s="104">
        <v>1</v>
      </c>
      <c r="AI26" s="112">
        <v>2</v>
      </c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1582</v>
      </c>
      <c r="B27" s="113" t="s">
        <v>36</v>
      </c>
      <c r="C27" s="118" t="s">
        <v>1631</v>
      </c>
      <c r="D27" s="104">
        <v>7</v>
      </c>
      <c r="E27" s="109">
        <v>40487</v>
      </c>
      <c r="F27" s="113">
        <v>2</v>
      </c>
      <c r="G27" s="104">
        <v>7</v>
      </c>
      <c r="H27" s="112">
        <v>1</v>
      </c>
      <c r="I27" s="113">
        <v>1</v>
      </c>
      <c r="J27" s="104">
        <v>3</v>
      </c>
      <c r="K27" s="104">
        <v>7</v>
      </c>
      <c r="L27" s="104">
        <v>4</v>
      </c>
      <c r="M27" s="104">
        <v>3</v>
      </c>
      <c r="N27" s="104">
        <v>2</v>
      </c>
      <c r="O27" s="112">
        <v>2</v>
      </c>
      <c r="P27" s="132" t="s">
        <v>1632</v>
      </c>
      <c r="Q27" s="104">
        <v>2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1580</v>
      </c>
      <c r="B28" s="113" t="s">
        <v>40</v>
      </c>
      <c r="C28" s="118" t="s">
        <v>1633</v>
      </c>
      <c r="D28" s="104">
        <v>4</v>
      </c>
      <c r="E28" s="109">
        <v>40495</v>
      </c>
      <c r="F28" s="113">
        <v>2</v>
      </c>
      <c r="G28" s="104">
        <v>5</v>
      </c>
      <c r="H28" s="112">
        <v>1</v>
      </c>
      <c r="I28" s="113">
        <v>1</v>
      </c>
      <c r="J28" s="104">
        <v>3</v>
      </c>
      <c r="K28" s="104">
        <v>3</v>
      </c>
      <c r="L28" s="104">
        <v>3</v>
      </c>
      <c r="M28" s="104">
        <v>2</v>
      </c>
      <c r="N28" s="104">
        <v>2</v>
      </c>
      <c r="O28" s="112">
        <v>2</v>
      </c>
      <c r="P28" s="132" t="s">
        <v>1634</v>
      </c>
      <c r="Q28" s="104">
        <v>3</v>
      </c>
      <c r="R28" s="104">
        <v>1</v>
      </c>
      <c r="S28" s="104">
        <v>1</v>
      </c>
      <c r="T28" s="104">
        <v>2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1584</v>
      </c>
      <c r="B29" s="113" t="s">
        <v>40</v>
      </c>
      <c r="C29" s="118" t="s">
        <v>1635</v>
      </c>
      <c r="D29" s="104">
        <v>6</v>
      </c>
      <c r="E29" s="109">
        <v>40495</v>
      </c>
      <c r="F29" s="113">
        <v>2</v>
      </c>
      <c r="G29" s="104">
        <v>7</v>
      </c>
      <c r="H29" s="112">
        <v>1</v>
      </c>
      <c r="I29" s="113">
        <v>1</v>
      </c>
      <c r="J29" s="104">
        <v>3</v>
      </c>
      <c r="K29" s="104">
        <v>8</v>
      </c>
      <c r="L29" s="104">
        <v>4</v>
      </c>
      <c r="M29" s="104">
        <v>3</v>
      </c>
      <c r="N29" s="104">
        <v>2</v>
      </c>
      <c r="O29" s="112">
        <v>2</v>
      </c>
      <c r="P29" s="132" t="s">
        <v>1636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1583</v>
      </c>
      <c r="B30" s="113" t="s">
        <v>91</v>
      </c>
      <c r="C30" s="118" t="s">
        <v>1637</v>
      </c>
      <c r="D30" s="104">
        <v>2</v>
      </c>
      <c r="E30" s="109">
        <v>40503</v>
      </c>
      <c r="F30" s="113">
        <v>2</v>
      </c>
      <c r="G30" s="104">
        <v>2</v>
      </c>
      <c r="H30" s="112">
        <v>1</v>
      </c>
      <c r="I30" s="113">
        <v>4</v>
      </c>
      <c r="J30" s="104">
        <v>3</v>
      </c>
      <c r="K30" s="104">
        <v>2</v>
      </c>
      <c r="L30" s="104">
        <v>4</v>
      </c>
      <c r="M30" s="104">
        <v>3</v>
      </c>
      <c r="N30" s="104">
        <v>2</v>
      </c>
      <c r="O30" s="112">
        <v>1</v>
      </c>
      <c r="P30" s="132" t="s">
        <v>1638</v>
      </c>
      <c r="Q30" s="104">
        <v>3</v>
      </c>
      <c r="R30" s="104">
        <v>1</v>
      </c>
      <c r="S30" s="104">
        <v>1</v>
      </c>
      <c r="T30" s="104">
        <v>3</v>
      </c>
      <c r="U30" s="112">
        <v>1</v>
      </c>
      <c r="V30" s="104"/>
      <c r="W30" s="113" t="s">
        <v>1110</v>
      </c>
      <c r="X30" s="104">
        <v>1</v>
      </c>
      <c r="Y30" s="104">
        <v>2</v>
      </c>
      <c r="Z30" s="104">
        <v>1</v>
      </c>
      <c r="AA30" s="104">
        <v>1</v>
      </c>
      <c r="AB30" s="112">
        <v>1</v>
      </c>
      <c r="AC30" s="103"/>
      <c r="AD30" s="113" t="s">
        <v>65</v>
      </c>
      <c r="AE30" s="104">
        <v>1</v>
      </c>
      <c r="AF30" s="104">
        <v>1</v>
      </c>
      <c r="AG30" s="104">
        <v>1</v>
      </c>
      <c r="AH30" s="104">
        <v>1</v>
      </c>
      <c r="AI30" s="112">
        <v>2</v>
      </c>
      <c r="AJ30" s="103"/>
      <c r="AK30" s="108" t="s">
        <v>1639</v>
      </c>
      <c r="AL30" s="104">
        <v>3</v>
      </c>
      <c r="AM30" s="104">
        <v>1</v>
      </c>
      <c r="AN30" s="104">
        <v>1</v>
      </c>
      <c r="AO30" s="104">
        <v>1</v>
      </c>
      <c r="AP30" s="112">
        <v>2</v>
      </c>
    </row>
    <row r="31" spans="1:42" ht="31.5" customHeight="1" thickBot="1" x14ac:dyDescent="0.25">
      <c r="A31" s="111" t="s">
        <v>1585</v>
      </c>
      <c r="B31" s="107" t="s">
        <v>50</v>
      </c>
      <c r="C31" s="118" t="s">
        <v>1640</v>
      </c>
      <c r="D31" s="106">
        <v>3</v>
      </c>
      <c r="E31" s="109">
        <v>40503</v>
      </c>
      <c r="F31" s="107">
        <v>2</v>
      </c>
      <c r="G31" s="106">
        <v>3</v>
      </c>
      <c r="H31" s="105">
        <v>1</v>
      </c>
      <c r="I31" s="107">
        <v>1</v>
      </c>
      <c r="J31" s="106">
        <v>1</v>
      </c>
      <c r="K31" s="106">
        <v>2</v>
      </c>
      <c r="L31" s="106">
        <v>4</v>
      </c>
      <c r="M31" s="106">
        <v>3</v>
      </c>
      <c r="N31" s="106">
        <v>1</v>
      </c>
      <c r="O31" s="105">
        <v>1</v>
      </c>
      <c r="P31" s="132" t="s">
        <v>1124</v>
      </c>
      <c r="Q31" s="106">
        <v>1</v>
      </c>
      <c r="R31" s="106">
        <v>1</v>
      </c>
      <c r="S31" s="106">
        <v>1</v>
      </c>
      <c r="T31" s="106">
        <v>4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0.4642857142857143</v>
      </c>
      <c r="E36" s="8"/>
      <c r="F36" s="91" t="s">
        <v>143</v>
      </c>
      <c r="G36" s="43">
        <f>COUNTIF(F4:F31,1)</f>
        <v>3</v>
      </c>
      <c r="H36" s="44">
        <f>G36/G38</f>
        <v>0.10714285714285714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28</v>
      </c>
      <c r="P36" s="44">
        <f>O36/O$40</f>
        <v>1</v>
      </c>
      <c r="Q36"/>
      <c r="R36" s="93">
        <v>1</v>
      </c>
      <c r="S36" s="43">
        <f>COUNTIF(I4:I31,1)</f>
        <v>19</v>
      </c>
      <c r="T36" s="44">
        <f>S36/28</f>
        <v>0.6785714285714286</v>
      </c>
      <c r="U36"/>
      <c r="V36" s="94" t="s">
        <v>160</v>
      </c>
      <c r="W36" s="57">
        <f>COUNTIF(J4:J31,1)</f>
        <v>14</v>
      </c>
      <c r="X36" s="58">
        <f>W36/W$39</f>
        <v>0.5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0.17857142857142858</v>
      </c>
      <c r="AC36"/>
      <c r="AD36" s="95" t="s">
        <v>799</v>
      </c>
      <c r="AE36" s="57">
        <f>COUNTIF(L4:L31,1)</f>
        <v>2</v>
      </c>
      <c r="AF36" s="58">
        <f>AE36/AA$46</f>
        <v>7.1428571428571425E-2</v>
      </c>
      <c r="AG36"/>
      <c r="AH36" s="97" t="s">
        <v>143</v>
      </c>
      <c r="AI36" s="42">
        <f>COUNTIF(M4:M31,1)</f>
        <v>6</v>
      </c>
      <c r="AJ36" s="44">
        <f>AI36/AA$46</f>
        <v>0.21428571428571427</v>
      </c>
      <c r="AK36"/>
      <c r="AL36" s="95" t="s">
        <v>175</v>
      </c>
      <c r="AM36" s="42">
        <f>COUNTIF(N4:N31,1)</f>
        <v>3</v>
      </c>
      <c r="AN36" s="44">
        <f>AM36/AA$46</f>
        <v>0.10714285714285714</v>
      </c>
      <c r="AO36"/>
      <c r="AP36" s="95" t="s">
        <v>143</v>
      </c>
      <c r="AQ36" s="42">
        <f>COUNTIF(O4:O31,1)</f>
        <v>16</v>
      </c>
      <c r="AR36" s="44">
        <f>AQ36/AQ$39</f>
        <v>0.5714285714285714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0.10714285714285714</v>
      </c>
      <c r="E37" s="8"/>
      <c r="F37" s="91" t="s">
        <v>144</v>
      </c>
      <c r="G37" s="43">
        <f>COUNTIF(F4:F31,2)</f>
        <v>25</v>
      </c>
      <c r="H37" s="44">
        <f>G37/G38</f>
        <v>0.8928571428571429</v>
      </c>
      <c r="I37"/>
      <c r="J37" s="92" t="s">
        <v>148</v>
      </c>
      <c r="K37" s="45">
        <f>COUNTIF(G4:G31,2)</f>
        <v>4</v>
      </c>
      <c r="L37" s="44">
        <f t="shared" si="1"/>
        <v>0.14285714285714285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S37/28</f>
        <v>0.17857142857142858</v>
      </c>
      <c r="U37"/>
      <c r="V37" s="95" t="s">
        <v>161</v>
      </c>
      <c r="W37" s="57">
        <f>COUNTIF(J4:J31,2)</f>
        <v>4</v>
      </c>
      <c r="X37" s="58">
        <f>W37/W$39</f>
        <v>0.14285714285714285</v>
      </c>
      <c r="Y37"/>
      <c r="Z37" s="90" t="s">
        <v>164</v>
      </c>
      <c r="AA37" s="42">
        <f>COUNTIF(K4:K31,2)</f>
        <v>12</v>
      </c>
      <c r="AB37" s="44">
        <f t="shared" si="2"/>
        <v>0.42857142857142855</v>
      </c>
      <c r="AC37"/>
      <c r="AD37" s="94" t="s">
        <v>800</v>
      </c>
      <c r="AE37" s="57">
        <f>COUNTIF(L4:L31,2)</f>
        <v>3</v>
      </c>
      <c r="AF37" s="58">
        <f>AE37/AA$46</f>
        <v>0.10714285714285714</v>
      </c>
      <c r="AG37"/>
      <c r="AH37" s="96" t="s">
        <v>173</v>
      </c>
      <c r="AI37" s="42">
        <f>COUNTIF(M4:M31,2)</f>
        <v>4</v>
      </c>
      <c r="AJ37" s="44">
        <f>AI37/AA$46</f>
        <v>0.14285714285714285</v>
      </c>
      <c r="AK37"/>
      <c r="AL37" s="90" t="s">
        <v>176</v>
      </c>
      <c r="AM37" s="42">
        <f>COUNTIF(N4:N31,2)</f>
        <v>22</v>
      </c>
      <c r="AN37" s="44">
        <f>AM37/AA$46</f>
        <v>0.7857142857142857</v>
      </c>
      <c r="AO37"/>
      <c r="AP37" s="90" t="s">
        <v>173</v>
      </c>
      <c r="AQ37" s="42">
        <f>COUNTIF(O4:O31,2)</f>
        <v>12</v>
      </c>
      <c r="AR37" s="44">
        <f>AQ37/AQ$39</f>
        <v>0.42857142857142855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4</v>
      </c>
      <c r="D38" s="44">
        <f t="shared" si="0"/>
        <v>0.14285714285714285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7</v>
      </c>
      <c r="L38" s="44">
        <f t="shared" si="1"/>
        <v>0.25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10</v>
      </c>
      <c r="X38" s="58">
        <f>W38/W$39</f>
        <v>0.35714285714285715</v>
      </c>
      <c r="Y38"/>
      <c r="Z38" s="90" t="s">
        <v>165</v>
      </c>
      <c r="AA38" s="42">
        <f>COUNTIF(K4:K31,3)</f>
        <v>2</v>
      </c>
      <c r="AB38" s="44">
        <f t="shared" si="2"/>
        <v>7.1428571428571425E-2</v>
      </c>
      <c r="AC38"/>
      <c r="AD38" s="94" t="s">
        <v>801</v>
      </c>
      <c r="AE38" s="57">
        <f>COUNTIF(L4:L31,3)</f>
        <v>5</v>
      </c>
      <c r="AF38" s="58">
        <f>AE38/AA$46</f>
        <v>0.17857142857142858</v>
      </c>
      <c r="AG38"/>
      <c r="AH38" s="96" t="s">
        <v>174</v>
      </c>
      <c r="AI38" s="42">
        <f>COUNTIF(M4:M31,3)</f>
        <v>18</v>
      </c>
      <c r="AJ38" s="44">
        <f>AI38/AA$46</f>
        <v>0.6428571428571429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0.10714285714285714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0</v>
      </c>
      <c r="P39" s="44">
        <f>O39/O$40</f>
        <v>0</v>
      </c>
      <c r="Q39"/>
      <c r="R39" s="93">
        <v>4</v>
      </c>
      <c r="S39" s="43">
        <f>COUNTIF(I4:I31,4)</f>
        <v>3</v>
      </c>
      <c r="T39" s="44">
        <f t="shared" si="3"/>
        <v>0.10714285714285714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7.1428571428571425E-2</v>
      </c>
      <c r="AC39"/>
      <c r="AD39" s="94" t="s">
        <v>802</v>
      </c>
      <c r="AE39" s="57">
        <f>COUNTIF(L4:L31,4)</f>
        <v>18</v>
      </c>
      <c r="AF39" s="58">
        <f>AE39/AA$46</f>
        <v>0.6428571428571429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7.1428571428571425E-2</v>
      </c>
      <c r="E40" s="8"/>
      <c r="F40"/>
      <c r="G40"/>
      <c r="H40"/>
      <c r="I40"/>
      <c r="J40" s="92" t="s">
        <v>151</v>
      </c>
      <c r="K40" s="45">
        <f>COUNTIF(G4:G31,5)</f>
        <v>9</v>
      </c>
      <c r="L40" s="44">
        <f t="shared" si="1"/>
        <v>0.32142857142857145</v>
      </c>
      <c r="M40"/>
      <c r="N40" s="83"/>
      <c r="O40" s="85">
        <f>SUM(O36:O39,)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3.5714285714285712E-2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3</v>
      </c>
      <c r="D41" s="44">
        <f t="shared" si="0"/>
        <v>0.10714285714285714</v>
      </c>
      <c r="E41" s="8"/>
      <c r="F41"/>
      <c r="G41"/>
      <c r="H41"/>
      <c r="I41"/>
      <c r="J41" s="92" t="s">
        <v>149</v>
      </c>
      <c r="K41" s="45">
        <f>COUNTIF(G4:G31,6)</f>
        <v>0</v>
      </c>
      <c r="L41" s="44">
        <f t="shared" si="1"/>
        <v>0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44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8</v>
      </c>
      <c r="L42" s="44">
        <f t="shared" si="1"/>
        <v>0.2857142857142857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7.1428571428571425E-2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3</v>
      </c>
      <c r="AB43" s="44">
        <f t="shared" si="2"/>
        <v>0.10714285714285714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3.5714285714285712E-2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11</v>
      </c>
      <c r="D51" s="58">
        <f t="shared" ref="D51:D63" si="4">C51/C$63</f>
        <v>0.39285714285714285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7.1428571428571425E-2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0.21428571428571427</v>
      </c>
      <c r="M51" s="61"/>
      <c r="N51" s="100" t="s">
        <v>199</v>
      </c>
      <c r="O51" s="59">
        <f>COUNTIFS(G4:G31,3,H4:H31,1)</f>
        <v>7</v>
      </c>
      <c r="P51" s="60">
        <f t="shared" ref="P51:P60" si="7">O51/O$60</f>
        <v>0.29166666666666669</v>
      </c>
      <c r="Q51" s="61"/>
      <c r="R51" s="100" t="s">
        <v>208</v>
      </c>
      <c r="S51" s="59">
        <f>COUNTIFS(H4:H31,1,I4:I31,1)</f>
        <v>19</v>
      </c>
      <c r="T51" s="60">
        <f>S51/S$55</f>
        <v>0.6785714285714286</v>
      </c>
      <c r="U51" s="61"/>
      <c r="V51" s="61"/>
      <c r="W51" s="100" t="s">
        <v>213</v>
      </c>
      <c r="X51" s="59">
        <f>COUNTIFS(I4:I31,1,K4:K31,1)</f>
        <v>5</v>
      </c>
      <c r="Y51" s="60">
        <f t="shared" ref="Y51:Y66" si="8">X51/X$66</f>
        <v>0.17857142857142858</v>
      </c>
      <c r="Z51" s="61"/>
      <c r="AA51" s="100" t="s">
        <v>224</v>
      </c>
      <c r="AB51" s="59">
        <f>COUNTIFS(I4:I31,1,J4:J31,1)</f>
        <v>11</v>
      </c>
      <c r="AC51" s="60">
        <f t="shared" ref="AC51:AC57" si="9">AB51/AB$57</f>
        <v>0.39285714285714285</v>
      </c>
      <c r="AD51" s="61"/>
      <c r="AE51" s="100" t="s">
        <v>231</v>
      </c>
      <c r="AF51" s="59">
        <f>COUNTIFS(J4:J31,1,M4:M31,1)</f>
        <v>2</v>
      </c>
      <c r="AG51" s="60">
        <f>AF51/AF$60</f>
        <v>7.1428571428571425E-2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1</v>
      </c>
      <c r="AS51" s="60">
        <f t="shared" ref="AS51:AS56" si="12">AR51/AF$60</f>
        <v>3.5714285714285712E-2</v>
      </c>
      <c r="AT51" s="61"/>
      <c r="AU51" s="100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00" t="s">
        <v>314</v>
      </c>
      <c r="AZ51" s="59">
        <f>COUNTIFS(L4:L31,1,N4:N31,1)</f>
        <v>0</v>
      </c>
      <c r="BA51" s="60">
        <f t="shared" ref="BA51:BA63" si="14">AZ51/AZ$63</f>
        <v>0</v>
      </c>
      <c r="BB51" s="61"/>
      <c r="BC51" s="100" t="s">
        <v>325</v>
      </c>
      <c r="BD51" s="59">
        <f>COUNTIFS(J4:J31,1,O4:O31,1)</f>
        <v>12</v>
      </c>
      <c r="BE51" s="60">
        <f>BD51/BD57</f>
        <v>0.42857142857142855</v>
      </c>
      <c r="BF51" s="61"/>
      <c r="BG51" s="63" t="s">
        <v>332</v>
      </c>
      <c r="BH51" s="54">
        <f>COUNTIFS(N4:N31,1,O14:O41,1)</f>
        <v>1</v>
      </c>
      <c r="BI51" s="66">
        <f>BH51/BH$57</f>
        <v>6.6666666666666666E-2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2</v>
      </c>
      <c r="D52" s="58">
        <f t="shared" si="4"/>
        <v>7.1428571428571425E-2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0.39285714285714285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00" t="s">
        <v>200</v>
      </c>
      <c r="O52" s="45">
        <f>COUNTIFS(G4:G31,5,H4:H31,1)</f>
        <v>9</v>
      </c>
      <c r="P52" s="60">
        <f t="shared" si="7"/>
        <v>0.375</v>
      </c>
      <c r="Q52" s="61"/>
      <c r="R52" s="100" t="s">
        <v>209</v>
      </c>
      <c r="S52" s="59">
        <f>COUNTIFS(H4:H31,1,I4:I31,"&gt;1")</f>
        <v>9</v>
      </c>
      <c r="T52" s="60">
        <f>S52/S$55</f>
        <v>0.32142857142857145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3</v>
      </c>
      <c r="AC52" s="60">
        <f t="shared" si="9"/>
        <v>0.10714285714285714</v>
      </c>
      <c r="AD52" s="61"/>
      <c r="AE52" s="100" t="s">
        <v>232</v>
      </c>
      <c r="AF52" s="45">
        <f>COUNTIFS(J4:J31,1,M4:M31,2)</f>
        <v>1</v>
      </c>
      <c r="AG52" s="60">
        <f>AF52/AF$60</f>
        <v>3.5714285714285712E-2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1</v>
      </c>
      <c r="AS52" s="60">
        <f t="shared" si="12"/>
        <v>3.5714285714285712E-2</v>
      </c>
      <c r="AT52" s="61"/>
      <c r="AU52" s="100" t="s">
        <v>297</v>
      </c>
      <c r="AV52" s="45">
        <f>COUNTIFS(K4:K31,1,N4:N31,2)</f>
        <v>5</v>
      </c>
      <c r="AW52" s="60">
        <f t="shared" si="13"/>
        <v>0.2</v>
      </c>
      <c r="AX52" s="61"/>
      <c r="AY52" s="100" t="s">
        <v>316</v>
      </c>
      <c r="AZ52" s="45">
        <f>COUNTIFS(L4:L31,1,N4:N31,2)</f>
        <v>1</v>
      </c>
      <c r="BA52" s="60">
        <f t="shared" si="14"/>
        <v>3.5714285714285712E-2</v>
      </c>
      <c r="BB52" s="61"/>
      <c r="BC52" s="100" t="s">
        <v>326</v>
      </c>
      <c r="BD52" s="45">
        <f>COUNTIFS(J4:J31,1,O4:O31,2)</f>
        <v>2</v>
      </c>
      <c r="BE52" s="60">
        <f t="shared" ref="BE52:BE57" si="15">BD52/BD$57</f>
        <v>7.1428571428571425E-2</v>
      </c>
      <c r="BF52" s="61"/>
      <c r="BG52" s="63" t="s">
        <v>333</v>
      </c>
      <c r="BH52" s="65">
        <f>COUNTIFS(N4:N31,1,O14:O41,2)</f>
        <v>0</v>
      </c>
      <c r="BI52" s="66">
        <f t="shared" ref="BI52:BI57" si="16">BH52/BH$57</f>
        <v>0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3.5714285714285712E-2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7</v>
      </c>
      <c r="L53" s="58">
        <f t="shared" si="6"/>
        <v>0.25</v>
      </c>
      <c r="M53" s="61"/>
      <c r="N53" s="100" t="s">
        <v>201</v>
      </c>
      <c r="O53" s="45">
        <f>COUNTIFS(G4:G31,6,H4:H31,1)</f>
        <v>0</v>
      </c>
      <c r="P53" s="60">
        <f t="shared" si="7"/>
        <v>0</v>
      </c>
      <c r="Q53" s="61"/>
      <c r="R53" s="100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00" t="s">
        <v>215</v>
      </c>
      <c r="X53" s="45">
        <f>COUNTIFS(I4:I31,1,K4:K31,2)</f>
        <v>7</v>
      </c>
      <c r="Y53" s="60">
        <f t="shared" si="8"/>
        <v>0.25</v>
      </c>
      <c r="Z53" s="61"/>
      <c r="AA53" s="100" t="s">
        <v>226</v>
      </c>
      <c r="AB53" s="45">
        <f>COUNTIFS(I4:I31,1,J4:J31,2)</f>
        <v>1</v>
      </c>
      <c r="AC53" s="60">
        <f t="shared" si="9"/>
        <v>3.5714285714285712E-2</v>
      </c>
      <c r="AD53" s="61"/>
      <c r="AE53" s="100" t="s">
        <v>233</v>
      </c>
      <c r="AF53" s="45">
        <f>COUNTIFS(J4:J31,2,M4:M31,1)</f>
        <v>3</v>
      </c>
      <c r="AG53" s="60">
        <f>AF53/AF$60</f>
        <v>0.10714285714285714</v>
      </c>
      <c r="AH53" s="61"/>
      <c r="AI53" s="100" t="s">
        <v>239</v>
      </c>
      <c r="AJ53" s="45">
        <f>COUNTIFS(K4:K31,1,M4:M31,3)</f>
        <v>5</v>
      </c>
      <c r="AK53" s="60">
        <f t="shared" si="10"/>
        <v>0.17857142857142858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1</v>
      </c>
      <c r="AS53" s="60">
        <f t="shared" si="12"/>
        <v>3.5714285714285712E-2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1</v>
      </c>
      <c r="BA53" s="60">
        <f t="shared" si="14"/>
        <v>3.5714285714285712E-2</v>
      </c>
      <c r="BB53" s="61"/>
      <c r="BC53" s="100" t="s">
        <v>327</v>
      </c>
      <c r="BD53" s="45">
        <f>COUNTIFS(J4:J31,2,O4:O31,1)</f>
        <v>3</v>
      </c>
      <c r="BE53" s="60">
        <f t="shared" si="15"/>
        <v>0.10714285714285714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2</v>
      </c>
      <c r="D54" s="58">
        <f t="shared" si="4"/>
        <v>7.1428571428571425E-2</v>
      </c>
      <c r="E54" s="64"/>
      <c r="F54" s="75" t="s">
        <v>387</v>
      </c>
      <c r="G54" s="45">
        <f>COUNTIFS(B4:B31,"salt",K4:K31,"&gt;1")</f>
        <v>3</v>
      </c>
      <c r="H54" s="58">
        <f t="shared" si="5"/>
        <v>0.10714285714285714</v>
      </c>
      <c r="I54" s="61"/>
      <c r="J54" s="63" t="s">
        <v>399</v>
      </c>
      <c r="K54" s="45">
        <f>COUNTIFS(B4:B31,"salt",J4:J31,1)</f>
        <v>1</v>
      </c>
      <c r="L54" s="58">
        <f t="shared" si="6"/>
        <v>3.5714285714285712E-2</v>
      </c>
      <c r="M54" s="61"/>
      <c r="N54" s="100" t="s">
        <v>202</v>
      </c>
      <c r="O54" s="45">
        <f>COUNTIFS(G4:G31,7,H4:H31,1)</f>
        <v>8</v>
      </c>
      <c r="P54" s="60">
        <f t="shared" si="7"/>
        <v>0.33333333333333331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5</v>
      </c>
      <c r="Y54" s="60">
        <f t="shared" si="8"/>
        <v>0.17857142857142858</v>
      </c>
      <c r="Z54" s="61"/>
      <c r="AA54" s="100" t="s">
        <v>227</v>
      </c>
      <c r="AB54" s="45">
        <f>COUNTIFS(I4:I31,"&gt;1",J4:J31,2)</f>
        <v>3</v>
      </c>
      <c r="AC54" s="60">
        <f t="shared" si="9"/>
        <v>0.10714285714285714</v>
      </c>
      <c r="AD54" s="61"/>
      <c r="AE54" s="100" t="s">
        <v>234</v>
      </c>
      <c r="AF54" s="45">
        <f>COUNTIFS(J4:J31,2,M4:M31,2)</f>
        <v>1</v>
      </c>
      <c r="AG54" s="60">
        <f>AF54/AF$60</f>
        <v>3.5714285714285712E-2</v>
      </c>
      <c r="AH54" s="61"/>
      <c r="AI54" s="100" t="s">
        <v>240</v>
      </c>
      <c r="AJ54" s="45">
        <f>COUNTIFS(K4:K31,2,M4:M31,1)</f>
        <v>4</v>
      </c>
      <c r="AK54" s="60">
        <f t="shared" si="10"/>
        <v>0.14285714285714285</v>
      </c>
      <c r="AL54" s="61"/>
      <c r="AM54" s="100" t="s">
        <v>276</v>
      </c>
      <c r="AN54" s="45">
        <f>COUNTIFS(K4:K31,1,L4:L31,4)</f>
        <v>5</v>
      </c>
      <c r="AO54" s="60">
        <f t="shared" si="11"/>
        <v>0.2</v>
      </c>
      <c r="AP54" s="61"/>
      <c r="AQ54" s="100" t="s">
        <v>286</v>
      </c>
      <c r="AR54" s="45">
        <f>COUNTIFS(J4:J31,1,L4:L31,4)</f>
        <v>11</v>
      </c>
      <c r="AS54" s="60">
        <f t="shared" si="12"/>
        <v>0.39285714285714285</v>
      </c>
      <c r="AT54" s="61"/>
      <c r="AU54" s="100" t="s">
        <v>299</v>
      </c>
      <c r="AV54" s="45">
        <f>COUNTIFS(K4:K31,2,N4:N31,1)</f>
        <v>2</v>
      </c>
      <c r="AW54" s="60">
        <f t="shared" si="13"/>
        <v>0.08</v>
      </c>
      <c r="AX54" s="61"/>
      <c r="AY54" s="100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00" t="s">
        <v>328</v>
      </c>
      <c r="BD54" s="59">
        <f>COUNTIFS(J4:J31,2,O4:O31,2)</f>
        <v>1</v>
      </c>
      <c r="BE54" s="60">
        <f t="shared" si="15"/>
        <v>3.5714285714285712E-2</v>
      </c>
      <c r="BF54" s="61"/>
      <c r="BG54" s="63" t="s">
        <v>335</v>
      </c>
      <c r="BH54" s="54">
        <f>COUNTIFS(N4:N31,2,O14:O41,1)</f>
        <v>6</v>
      </c>
      <c r="BI54" s="66">
        <f t="shared" si="16"/>
        <v>0.4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3.5714285714285712E-2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2</v>
      </c>
      <c r="L55" s="58">
        <f t="shared" si="6"/>
        <v>7.1428571428571425E-2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2</v>
      </c>
      <c r="Y55" s="60">
        <f t="shared" si="8"/>
        <v>7.1428571428571425E-2</v>
      </c>
      <c r="Z55" s="61"/>
      <c r="AA55" s="100" t="s">
        <v>228</v>
      </c>
      <c r="AB55" s="45">
        <f>COUNTIFS(I4:I31,1,J4:J31,3)</f>
        <v>7</v>
      </c>
      <c r="AC55" s="60">
        <f t="shared" si="9"/>
        <v>0.25</v>
      </c>
      <c r="AD55" s="61"/>
      <c r="AE55" s="100" t="s">
        <v>237</v>
      </c>
      <c r="AF55" s="45">
        <f>COUNTIFS(J4:J31,1,M4:M31,3)</f>
        <v>11</v>
      </c>
      <c r="AG55" s="60">
        <f t="shared" ref="AG55:AG60" si="17">AF55/AF$60</f>
        <v>0.39285714285714285</v>
      </c>
      <c r="AH55" s="61"/>
      <c r="AI55" s="100" t="s">
        <v>241</v>
      </c>
      <c r="AJ55" s="45">
        <f>COUNTIFS(K4:K31,2,M4:M31,2)</f>
        <v>2</v>
      </c>
      <c r="AK55" s="60">
        <f t="shared" si="10"/>
        <v>7.1428571428571425E-2</v>
      </c>
      <c r="AL55" s="61"/>
      <c r="AM55" s="100" t="s">
        <v>257</v>
      </c>
      <c r="AN55" s="45">
        <f>COUNTIFS(K4:K31,2,L4:L31,1)</f>
        <v>1</v>
      </c>
      <c r="AO55" s="60">
        <f t="shared" si="11"/>
        <v>0.04</v>
      </c>
      <c r="AP55" s="61"/>
      <c r="AQ55" s="100" t="s">
        <v>287</v>
      </c>
      <c r="AR55" s="45">
        <f>COUNTIFS(J4:J31,2,L4:L31,1)</f>
        <v>1</v>
      </c>
      <c r="AS55" s="60">
        <f t="shared" si="12"/>
        <v>3.5714285714285712E-2</v>
      </c>
      <c r="AT55" s="61"/>
      <c r="AU55" s="100" t="s">
        <v>300</v>
      </c>
      <c r="AV55" s="45">
        <f>COUNTIFS(K4:K31,2,N4:N31,2)</f>
        <v>8</v>
      </c>
      <c r="AW55" s="60">
        <f t="shared" si="13"/>
        <v>0.32</v>
      </c>
      <c r="AX55" s="61"/>
      <c r="AY55" s="100" t="s">
        <v>319</v>
      </c>
      <c r="AZ55" s="45">
        <f>COUNTIFS(L4:L31,2,N4:N31,2)</f>
        <v>2</v>
      </c>
      <c r="BA55" s="60">
        <f t="shared" si="14"/>
        <v>7.1428571428571425E-2</v>
      </c>
      <c r="BB55" s="61"/>
      <c r="BC55" s="100" t="s">
        <v>329</v>
      </c>
      <c r="BD55" s="59">
        <f>COUNTIFS(J4:J31,3,O4:O31,1)</f>
        <v>1</v>
      </c>
      <c r="BE55" s="60">
        <f t="shared" si="15"/>
        <v>3.5714285714285712E-2</v>
      </c>
      <c r="BF55" s="61"/>
      <c r="BG55" s="63" t="s">
        <v>336</v>
      </c>
      <c r="BH55" s="54">
        <f>COUNTIFS(N4:N31,2,O14:O41,2)</f>
        <v>8</v>
      </c>
      <c r="BI55" s="66">
        <f t="shared" si="16"/>
        <v>0.53333333333333333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3</v>
      </c>
      <c r="D56" s="58">
        <f t="shared" si="4"/>
        <v>0.10714285714285714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0.14285714285714285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0</v>
      </c>
      <c r="Y56" s="60">
        <f t="shared" si="8"/>
        <v>0</v>
      </c>
      <c r="Z56" s="61"/>
      <c r="AA56" s="100" t="s">
        <v>229</v>
      </c>
      <c r="AB56" s="45">
        <f>COUNTIFS(I4:I31,"&gt;1",J4:J31,3)</f>
        <v>3</v>
      </c>
      <c r="AC56" s="60">
        <f t="shared" si="9"/>
        <v>0.10714285714285714</v>
      </c>
      <c r="AD56" s="61"/>
      <c r="AE56" s="100" t="s">
        <v>251</v>
      </c>
      <c r="AF56" s="59">
        <f>COUNTIFS(J4:J31,2,M4:M31,3)</f>
        <v>0</v>
      </c>
      <c r="AG56" s="60">
        <f t="shared" si="17"/>
        <v>0</v>
      </c>
      <c r="AH56" s="61"/>
      <c r="AI56" s="100" t="s">
        <v>242</v>
      </c>
      <c r="AJ56" s="45">
        <f>COUNTIFS(K4:K31,2,M4:M31,3)</f>
        <v>6</v>
      </c>
      <c r="AK56" s="60">
        <f t="shared" si="10"/>
        <v>0.21428571428571427</v>
      </c>
      <c r="AL56" s="61"/>
      <c r="AM56" s="100" t="s">
        <v>256</v>
      </c>
      <c r="AN56" s="45">
        <f>COUNTIFS(K4:K31,2,L4:L31,2)</f>
        <v>2</v>
      </c>
      <c r="AO56" s="60">
        <f t="shared" si="11"/>
        <v>0.08</v>
      </c>
      <c r="AP56" s="61"/>
      <c r="AQ56" s="100" t="s">
        <v>288</v>
      </c>
      <c r="AR56" s="59">
        <f>COUNTIFS(J4:J31,2,L4:L31,2)</f>
        <v>2</v>
      </c>
      <c r="AS56" s="60">
        <f t="shared" si="12"/>
        <v>7.1428571428571425E-2</v>
      </c>
      <c r="AT56" s="61"/>
      <c r="AU56" s="100" t="s">
        <v>301</v>
      </c>
      <c r="AV56" s="45">
        <f>COUNTIFS(K4:K31,2,N4:N31,3)</f>
        <v>2</v>
      </c>
      <c r="AW56" s="60">
        <f t="shared" si="13"/>
        <v>0.08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9</v>
      </c>
      <c r="BE56" s="60">
        <f t="shared" si="15"/>
        <v>0.32142857142857145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0.10714285714285714</v>
      </c>
      <c r="E57" s="64"/>
      <c r="F57" s="75" t="s">
        <v>390</v>
      </c>
      <c r="G57" s="45">
        <f>COUNTIFS(B4:B31,"olot",K4:K31,1)</f>
        <v>2</v>
      </c>
      <c r="H57" s="58">
        <f t="shared" si="5"/>
        <v>7.1428571428571425E-2</v>
      </c>
      <c r="I57" s="61"/>
      <c r="J57" s="63" t="s">
        <v>401</v>
      </c>
      <c r="K57" s="45">
        <f>COUNTIFS(B4:B31,"figueres",J4:J31,1)</f>
        <v>3</v>
      </c>
      <c r="L57" s="58">
        <f t="shared" si="6"/>
        <v>0.10714285714285714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00" t="s">
        <v>435</v>
      </c>
      <c r="AF57" s="59">
        <f>COUNTIFS(J4:J31,3,M4:M31,1)</f>
        <v>1</v>
      </c>
      <c r="AG57" s="60">
        <f t="shared" si="17"/>
        <v>3.5714285714285712E-2</v>
      </c>
      <c r="AH57" s="61"/>
      <c r="AI57" s="100" t="s">
        <v>243</v>
      </c>
      <c r="AJ57" s="45">
        <f>COUNTIFS(K4:K31,3,M4:M31,1)</f>
        <v>0</v>
      </c>
      <c r="AK57" s="60">
        <f t="shared" si="10"/>
        <v>0</v>
      </c>
      <c r="AL57" s="61"/>
      <c r="AM57" s="100" t="s">
        <v>258</v>
      </c>
      <c r="AN57" s="45">
        <f>COUNTIFS(K4:K31,2,L4:L31,3)</f>
        <v>3</v>
      </c>
      <c r="AO57" s="60">
        <f t="shared" si="11"/>
        <v>0.12</v>
      </c>
      <c r="AP57" s="61"/>
      <c r="AQ57" s="100" t="s">
        <v>289</v>
      </c>
      <c r="AR57" s="59">
        <f>COUNTIFS(J4:J31,2,L4:L31,3)</f>
        <v>1</v>
      </c>
      <c r="AS57" s="60">
        <f>AR57/AR$63</f>
        <v>3.5714285714285712E-2</v>
      </c>
      <c r="AT57" s="61"/>
      <c r="AU57" s="100" t="s">
        <v>302</v>
      </c>
      <c r="AV57" s="45">
        <f>COUNTIFS(K4:K31,3,N4:N31,1)</f>
        <v>1</v>
      </c>
      <c r="AW57" s="60">
        <f t="shared" si="13"/>
        <v>0.04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5"/>
        <v>1</v>
      </c>
      <c r="BF57" s="61"/>
      <c r="BG57" s="98"/>
      <c r="BH57" s="65">
        <f>SUM(BH51:BH56)</f>
        <v>15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1</v>
      </c>
      <c r="H58" s="58">
        <f t="shared" si="5"/>
        <v>3.5714285714285712E-2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00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2</v>
      </c>
      <c r="Y58" s="60">
        <f t="shared" si="8"/>
        <v>7.1428571428571425E-2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2</v>
      </c>
      <c r="AG58" s="60">
        <f t="shared" si="17"/>
        <v>7.1428571428571425E-2</v>
      </c>
      <c r="AH58" s="61"/>
      <c r="AI58" s="100" t="s">
        <v>244</v>
      </c>
      <c r="AJ58" s="45">
        <f>COUNTIFS(K4:K31,3,M4:M31,2)</f>
        <v>1</v>
      </c>
      <c r="AK58" s="60">
        <f t="shared" si="10"/>
        <v>3.5714285714285712E-2</v>
      </c>
      <c r="AL58" s="61"/>
      <c r="AM58" s="100" t="s">
        <v>277</v>
      </c>
      <c r="AN58" s="45">
        <f>COUNTIFS(K4:K31,2,L4:L31,4)</f>
        <v>6</v>
      </c>
      <c r="AO58" s="60">
        <f t="shared" si="11"/>
        <v>0.24</v>
      </c>
      <c r="AP58" s="61"/>
      <c r="AQ58" s="100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00" t="s">
        <v>304</v>
      </c>
      <c r="AV58" s="45">
        <f>COUNTIFS(K4:K31,3,N4:N31,2)</f>
        <v>1</v>
      </c>
      <c r="AW58" s="60">
        <f t="shared" si="13"/>
        <v>0.04</v>
      </c>
      <c r="AX58" s="61"/>
      <c r="AY58" s="100" t="s">
        <v>321</v>
      </c>
      <c r="AZ58" s="45">
        <f>COUNTIFS(L4:L31,3,N4:N31,2)</f>
        <v>4</v>
      </c>
      <c r="BA58" s="60">
        <f t="shared" si="14"/>
        <v>0.14285714285714285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7</v>
      </c>
      <c r="AG59" s="60">
        <f t="shared" si="17"/>
        <v>0.25</v>
      </c>
      <c r="AH59" s="61"/>
      <c r="AI59" s="100" t="s">
        <v>245</v>
      </c>
      <c r="AJ59" s="59">
        <f>COUNTIFS(K4:K31,3,M4:M31,3)</f>
        <v>1</v>
      </c>
      <c r="AK59" s="60">
        <f t="shared" si="10"/>
        <v>3.5714285714285712E-2</v>
      </c>
      <c r="AL59" s="61"/>
      <c r="AM59" s="100" t="s">
        <v>259</v>
      </c>
      <c r="AN59" s="45">
        <f>COUNTIFS(K4:K31,3,L4:L31,1)</f>
        <v>0</v>
      </c>
      <c r="AO59" s="60">
        <f t="shared" si="11"/>
        <v>0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1</v>
      </c>
      <c r="BA59" s="60">
        <f t="shared" si="14"/>
        <v>3.5714285714285712E-2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2</v>
      </c>
      <c r="D60" s="58">
        <f t="shared" si="4"/>
        <v>7.1428571428571425E-2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7.1428571428571425E-2</v>
      </c>
      <c r="I60" s="61"/>
      <c r="J60" s="63" t="s">
        <v>403</v>
      </c>
      <c r="K60" s="45">
        <f>COUNTIFS(B4:B31,"olot",J4:J31,1)</f>
        <v>2</v>
      </c>
      <c r="L60" s="58">
        <f t="shared" si="6"/>
        <v>7.1428571428571425E-2</v>
      </c>
      <c r="M60" s="61"/>
      <c r="N60" s="61"/>
      <c r="O60" s="45">
        <f>SUM(O51:O59)</f>
        <v>24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1</v>
      </c>
      <c r="Y60" s="60">
        <f t="shared" si="8"/>
        <v>3.5714285714285712E-2</v>
      </c>
      <c r="Z60" s="61"/>
      <c r="AA60" s="61"/>
      <c r="AB60" s="61"/>
      <c r="AC60" s="61"/>
      <c r="AD60" s="61"/>
      <c r="AE60"/>
      <c r="AF60" s="45">
        <f>SUM(AF51:AF59)</f>
        <v>28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0</v>
      </c>
      <c r="AO60" s="60">
        <f t="shared" si="11"/>
        <v>0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2</v>
      </c>
      <c r="BA60" s="60">
        <f t="shared" si="14"/>
        <v>7.1428571428571425E-2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3</v>
      </c>
      <c r="D61" s="58">
        <f t="shared" si="4"/>
        <v>0.10714285714285714</v>
      </c>
      <c r="E61" s="64"/>
      <c r="F61" s="75" t="s">
        <v>394</v>
      </c>
      <c r="G61" s="45">
        <f>COUNTIFS(B4:B31,"lloret",K4:K31,1)</f>
        <v>1</v>
      </c>
      <c r="H61" s="58">
        <f t="shared" si="5"/>
        <v>3.5714285714285712E-2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1</v>
      </c>
      <c r="AO61" s="60">
        <f t="shared" si="11"/>
        <v>0.04</v>
      </c>
      <c r="AP61" s="61"/>
      <c r="AQ61" s="100" t="s">
        <v>293</v>
      </c>
      <c r="AR61" s="45">
        <f>COUNTIFS(J4:J31,3,L4:L31,3)</f>
        <v>3</v>
      </c>
      <c r="AS61" s="60">
        <f t="shared" si="18"/>
        <v>0.10714285714285714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15</v>
      </c>
      <c r="BA61" s="60">
        <f t="shared" si="14"/>
        <v>0.5357142857142857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2</v>
      </c>
      <c r="H62" s="58">
        <f t="shared" si="5"/>
        <v>7.1428571428571425E-2</v>
      </c>
      <c r="I62" s="61"/>
      <c r="J62" s="63" t="s">
        <v>391</v>
      </c>
      <c r="K62" s="45">
        <f>COUNTIFS(B4:B31,"olot",J4:J31,3)</f>
        <v>1</v>
      </c>
      <c r="L62" s="58">
        <f t="shared" si="6"/>
        <v>3.5714285714285712E-2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1</v>
      </c>
      <c r="Y62" s="60">
        <f t="shared" si="8"/>
        <v>3.5714285714285712E-2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2</v>
      </c>
      <c r="AK62" s="60">
        <f t="shared" si="10"/>
        <v>7.1428571428571425E-2</v>
      </c>
      <c r="AL62" s="61"/>
      <c r="AM62" s="100" t="s">
        <v>278</v>
      </c>
      <c r="AN62" s="59">
        <f>COUNTIFS(K4:K31,3,L4:L31,4)</f>
        <v>1</v>
      </c>
      <c r="AO62" s="60">
        <f t="shared" si="11"/>
        <v>0.04</v>
      </c>
      <c r="AP62" s="61"/>
      <c r="AQ62" s="100" t="s">
        <v>294</v>
      </c>
      <c r="AR62" s="45">
        <f>COUNTIFS(J4:J31,3,L4:L31,4)</f>
        <v>7</v>
      </c>
      <c r="AS62" s="60">
        <f t="shared" si="18"/>
        <v>0.25</v>
      </c>
      <c r="AT62" s="61"/>
      <c r="AU62" s="100" t="s">
        <v>307</v>
      </c>
      <c r="AV62" s="59">
        <f>COUNTIFS(K4:K31,5,N4:N31,2)</f>
        <v>1</v>
      </c>
      <c r="AW62" s="60">
        <f t="shared" si="13"/>
        <v>0.04</v>
      </c>
      <c r="AX62" s="61"/>
      <c r="AY62" s="100" t="s">
        <v>440</v>
      </c>
      <c r="AZ62" s="45">
        <f>COUNTIFS(L4:L31,4,N4:N31,3)</f>
        <v>1</v>
      </c>
      <c r="BA62" s="60">
        <f t="shared" si="14"/>
        <v>3.5714285714285712E-2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3</v>
      </c>
      <c r="Y63" s="60">
        <f t="shared" si="8"/>
        <v>0.10714285714285714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2</v>
      </c>
      <c r="L65" s="58">
        <f t="shared" si="6"/>
        <v>7.1428571428571425E-2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1</v>
      </c>
      <c r="Y65" s="60">
        <f t="shared" si="8"/>
        <v>3.5714285714285712E-2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3</v>
      </c>
      <c r="AK65" s="60">
        <f t="shared" si="10"/>
        <v>0.10714285714285714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1</v>
      </c>
      <c r="AW65" s="60">
        <f t="shared" si="13"/>
        <v>0.04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7.1428571428571425E-2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4</v>
      </c>
      <c r="AK66" s="60">
        <f t="shared" si="10"/>
        <v>0.14285714285714285</v>
      </c>
      <c r="AL66" s="61"/>
      <c r="AM66" s="100" t="s">
        <v>279</v>
      </c>
      <c r="AN66" s="45">
        <f>COUNTIFS(K4:K31,5,L4:L31,4)</f>
        <v>1</v>
      </c>
      <c r="AO66" s="60">
        <f t="shared" si="11"/>
        <v>0.04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1</v>
      </c>
      <c r="AW66" s="60">
        <f t="shared" si="13"/>
        <v>0.04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1</v>
      </c>
      <c r="L67" s="58">
        <f t="shared" si="6"/>
        <v>3.5714285714285712E-2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3</v>
      </c>
      <c r="AW68" s="60">
        <f t="shared" si="13"/>
        <v>0.12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2</v>
      </c>
      <c r="AO70" s="60">
        <f t="shared" si="11"/>
        <v>0.08</v>
      </c>
      <c r="AP70" s="61"/>
      <c r="AQ70" s="61"/>
      <c r="AR70" s="61"/>
      <c r="AS70" s="61"/>
      <c r="AT70" s="61"/>
      <c r="AU70" s="98"/>
      <c r="AV70" s="45">
        <f>SUM(AV51:AV69)</f>
        <v>25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3</v>
      </c>
      <c r="AO74" s="60">
        <f t="shared" si="11"/>
        <v>0.12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25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17</v>
      </c>
      <c r="D83" s="58">
        <f t="shared" ref="D83:D89" si="19">C83/C$89</f>
        <v>0.6071428571428571</v>
      </c>
      <c r="E83" s="64"/>
      <c r="F83" s="55" t="s">
        <v>186</v>
      </c>
      <c r="G83" s="57">
        <f>COUNTIF(R4:R31,1)</f>
        <v>26</v>
      </c>
      <c r="H83" s="58">
        <f>G83/C$89</f>
        <v>0.9285714285714286</v>
      </c>
      <c r="I83" s="61"/>
      <c r="J83" s="55" t="s">
        <v>339</v>
      </c>
      <c r="K83" s="57">
        <f>COUNTIFS(Q4:Q31,1,R4:R31,1)</f>
        <v>17</v>
      </c>
      <c r="L83" s="58">
        <f t="shared" ref="L83:L101" si="20">K83/K$101</f>
        <v>0.6071428571428571</v>
      </c>
      <c r="M83" s="61"/>
      <c r="N83" s="55" t="s">
        <v>357</v>
      </c>
      <c r="O83" s="57">
        <f>COUNTIFS(Q4:Q31,1,U4:U31,1)</f>
        <v>6</v>
      </c>
      <c r="P83" s="58">
        <f t="shared" ref="P83:P95" si="21">O83/O$95</f>
        <v>0.21428571428571427</v>
      </c>
      <c r="Q83" s="61"/>
      <c r="R83" s="55" t="s">
        <v>411</v>
      </c>
      <c r="S83" s="57">
        <f>COUNTIFS(Q4:Q31,1,T4:T31,1)</f>
        <v>8</v>
      </c>
      <c r="T83" s="58">
        <f t="shared" ref="T83:T95" si="22">S83/S$95</f>
        <v>0.2857142857142857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0.33333333333333331</v>
      </c>
      <c r="Y83" s="61"/>
      <c r="Z83" s="55" t="s">
        <v>186</v>
      </c>
      <c r="AA83" s="57">
        <f>COUNTIF(Y4:Y31,1)</f>
        <v>7</v>
      </c>
      <c r="AB83" s="58">
        <f>AA83/W$89</f>
        <v>0.77777777777777779</v>
      </c>
      <c r="AC83" s="61"/>
      <c r="AD83" s="61"/>
      <c r="AE83" s="55" t="s">
        <v>339</v>
      </c>
      <c r="AF83" s="57">
        <f>COUNTIFS(X4:X31,1,Y4:Y31,1)</f>
        <v>2</v>
      </c>
      <c r="AG83" s="58">
        <f t="shared" ref="AG83:AG101" si="24">AF83/AF$101</f>
        <v>0.22222222222222221</v>
      </c>
      <c r="AH83" s="61"/>
      <c r="AI83" s="55" t="s">
        <v>357</v>
      </c>
      <c r="AJ83" s="57">
        <f>COUNTIFS(X4:X31,1,AB4:AB31,1)</f>
        <v>3</v>
      </c>
      <c r="AK83" s="58">
        <f t="shared" ref="AK83:AK95" si="25">AJ83/AJ$95</f>
        <v>0.33333333333333331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0.33333333333333331</v>
      </c>
      <c r="AP83" s="61"/>
      <c r="AQ83" s="61"/>
      <c r="AR83" s="55" t="s">
        <v>181</v>
      </c>
      <c r="AS83" s="57">
        <f>COUNTIF(AE4:AE31,1)</f>
        <v>2</v>
      </c>
      <c r="AT83" s="58">
        <f t="shared" ref="AT83:AT89" si="27">AS83/AS$89</f>
        <v>0.5</v>
      </c>
      <c r="AU83" s="61"/>
      <c r="AV83" s="47" t="s">
        <v>186</v>
      </c>
      <c r="AW83" s="57">
        <f>COUNTIF(AF4:AF31,1)</f>
        <v>4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2</v>
      </c>
      <c r="BC83" s="58">
        <f t="shared" ref="BC83:BC101" si="28">BB83/BB$101</f>
        <v>0.5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2</v>
      </c>
      <c r="BK83" s="58">
        <f t="shared" ref="BK83:BK95" si="30">BJ83/BJ$95</f>
        <v>0.5</v>
      </c>
      <c r="BL83" s="61"/>
      <c r="BM83" s="61"/>
      <c r="BN83" s="47" t="s">
        <v>181</v>
      </c>
      <c r="BO83" s="57">
        <f>COUNTIF(AL4:AL31,1)</f>
        <v>1</v>
      </c>
      <c r="BP83" s="58">
        <f t="shared" ref="BP83:BP89" si="31">BO83/BO$89</f>
        <v>0.33333333333333331</v>
      </c>
      <c r="BQ83" s="61"/>
      <c r="BR83" s="47" t="s">
        <v>186</v>
      </c>
      <c r="BS83" s="57">
        <f>COUNTIF(AM4:AM31,1)</f>
        <v>3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1</v>
      </c>
      <c r="BY83" s="58">
        <f t="shared" ref="BY83:BY101" si="32">BX83/BX$101</f>
        <v>0.33333333333333331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1</v>
      </c>
      <c r="CG83" s="58">
        <f t="shared" ref="CG83:CG95" si="34">CF83/CF$95</f>
        <v>0.33333333333333331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7.1428571428571425E-2</v>
      </c>
      <c r="E84" s="64"/>
      <c r="F84" s="46" t="s">
        <v>187</v>
      </c>
      <c r="G84" s="57">
        <f>COUNTIF(R4:R31,2)</f>
        <v>2</v>
      </c>
      <c r="H84" s="58">
        <f>G84/C$89</f>
        <v>7.1428571428571425E-2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11</v>
      </c>
      <c r="P84" s="58">
        <f t="shared" si="21"/>
        <v>0.39285714285714285</v>
      </c>
      <c r="Q84" s="61"/>
      <c r="R84" s="55" t="s">
        <v>412</v>
      </c>
      <c r="S84" s="57">
        <f>COUNTIFS(Q4:Q31,1,T4:T31,"&gt;1")</f>
        <v>9</v>
      </c>
      <c r="T84" s="58">
        <f t="shared" si="22"/>
        <v>0.32142857142857145</v>
      </c>
      <c r="U84" s="61"/>
      <c r="V84" s="46" t="s">
        <v>182</v>
      </c>
      <c r="W84" s="57">
        <f>COUNTIF(X4:X31,2)</f>
        <v>4</v>
      </c>
      <c r="X84" s="58">
        <f t="shared" si="23"/>
        <v>0.44444444444444442</v>
      </c>
      <c r="Y84" s="61"/>
      <c r="Z84" s="46" t="s">
        <v>187</v>
      </c>
      <c r="AA84" s="57">
        <f>COUNTIF(Y4:Y31,2)</f>
        <v>2</v>
      </c>
      <c r="AB84" s="58">
        <f>AA84/W$89</f>
        <v>0.22222222222222221</v>
      </c>
      <c r="AC84" s="61"/>
      <c r="AD84" s="61"/>
      <c r="AE84" s="55" t="s">
        <v>340</v>
      </c>
      <c r="AF84" s="57">
        <f>COUNTIFS(X4:X31,1,Y4:Y31,2)</f>
        <v>1</v>
      </c>
      <c r="AG84" s="58">
        <f t="shared" si="24"/>
        <v>0.1111111111111111</v>
      </c>
      <c r="AH84" s="61"/>
      <c r="AI84" s="55" t="s">
        <v>359</v>
      </c>
      <c r="AJ84" s="57">
        <f>COUNTIFS(X4:X31,1,AB4:AB31,2)</f>
        <v>0</v>
      </c>
      <c r="AK84" s="58">
        <f t="shared" si="25"/>
        <v>0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2</v>
      </c>
      <c r="AT84" s="58">
        <f t="shared" si="27"/>
        <v>0.5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0.5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0.33333333333333331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1</v>
      </c>
      <c r="CC84" s="58">
        <f t="shared" si="33"/>
        <v>0.33333333333333331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5</v>
      </c>
      <c r="D85" s="58">
        <f t="shared" si="19"/>
        <v>0.17857142857142858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1</v>
      </c>
      <c r="P85" s="58">
        <f t="shared" si="21"/>
        <v>3.5714285714285712E-2</v>
      </c>
      <c r="Q85" s="61"/>
      <c r="R85" s="50" t="s">
        <v>413</v>
      </c>
      <c r="S85" s="57">
        <f>COUNTIFS(Q4:Q31,2,T4:T31,1)</f>
        <v>1</v>
      </c>
      <c r="T85" s="58">
        <f t="shared" si="22"/>
        <v>3.5714285714285712E-2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0.1111111111111111</v>
      </c>
      <c r="AL85" s="61"/>
      <c r="AM85" s="50" t="s">
        <v>413</v>
      </c>
      <c r="AN85" s="57">
        <f>COUNTIFS(X4:X31,2,AA4:AA31,1)</f>
        <v>4</v>
      </c>
      <c r="AO85" s="58">
        <f t="shared" si="26"/>
        <v>0.44444444444444442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1</v>
      </c>
      <c r="BG85" s="58">
        <f t="shared" si="29"/>
        <v>0.25</v>
      </c>
      <c r="BH85" s="61"/>
      <c r="BI85" s="50" t="s">
        <v>413</v>
      </c>
      <c r="BJ85" s="57">
        <f>COUNTIFS(AE4:AE31,2,AH4:AH31,1)</f>
        <v>2</v>
      </c>
      <c r="BK85" s="58">
        <f t="shared" si="30"/>
        <v>0.5</v>
      </c>
      <c r="BL85" s="61"/>
      <c r="BM85" s="61"/>
      <c r="BN85" s="46" t="s">
        <v>183</v>
      </c>
      <c r="BO85" s="57">
        <f>COUNTIF(AL4:AL31,3)</f>
        <v>1</v>
      </c>
      <c r="BP85" s="58">
        <f t="shared" si="31"/>
        <v>0.33333333333333331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1</v>
      </c>
      <c r="CC85" s="58">
        <f t="shared" si="33"/>
        <v>0.33333333333333331</v>
      </c>
      <c r="CD85" s="61"/>
      <c r="CE85" s="50" t="s">
        <v>413</v>
      </c>
      <c r="CF85" s="57">
        <f>COUNTIFS(AL4:AL31,2,AO4:AO31,1)</f>
        <v>1</v>
      </c>
      <c r="CG85" s="58">
        <f t="shared" si="34"/>
        <v>0.33333333333333331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0.10714285714285714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7.1428571428571425E-2</v>
      </c>
      <c r="M86" s="61"/>
      <c r="N86" s="50" t="s">
        <v>358</v>
      </c>
      <c r="O86" s="57">
        <f>COUNTIFS(Q4:Q31,2,U4:U31,2)</f>
        <v>1</v>
      </c>
      <c r="P86" s="58">
        <f t="shared" si="21"/>
        <v>3.5714285714285712E-2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4</v>
      </c>
      <c r="AG86" s="58">
        <f t="shared" si="24"/>
        <v>0.44444444444444442</v>
      </c>
      <c r="AH86" s="61"/>
      <c r="AI86" s="50" t="s">
        <v>358</v>
      </c>
      <c r="AJ86" s="57">
        <f>COUNTIFS(X4:X31,2,AB4:AB31,2)</f>
        <v>3</v>
      </c>
      <c r="AK86" s="58">
        <f t="shared" si="25"/>
        <v>0.33333333333333331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2</v>
      </c>
      <c r="BC86" s="58">
        <f t="shared" si="28"/>
        <v>0.5</v>
      </c>
      <c r="BD86" s="61"/>
      <c r="BE86" s="50" t="s">
        <v>358</v>
      </c>
      <c r="BF86" s="57">
        <f>COUNTIFS(AE4:AE31,2,AI4:AI31,2)</f>
        <v>1</v>
      </c>
      <c r="BG86" s="58">
        <f t="shared" si="29"/>
        <v>0.25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3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0.33333333333333331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3.5714285714285712E-2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3</v>
      </c>
      <c r="P87" s="58">
        <f t="shared" si="21"/>
        <v>0.10714285714285714</v>
      </c>
      <c r="Q87" s="61"/>
      <c r="R87" s="50" t="s">
        <v>415</v>
      </c>
      <c r="S87" s="57">
        <f>COUNTIFS(Q4:Q31,3,T4:T31,1)</f>
        <v>1</v>
      </c>
      <c r="T87" s="58">
        <f t="shared" si="22"/>
        <v>3.5714285714285712E-2</v>
      </c>
      <c r="U87" s="61"/>
      <c r="V87" s="46" t="s">
        <v>185</v>
      </c>
      <c r="W87" s="57">
        <f>COUNTIF(X4:X31,5)</f>
        <v>2</v>
      </c>
      <c r="X87" s="58">
        <f t="shared" si="23"/>
        <v>0.22222222222222221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1</v>
      </c>
      <c r="CG87" s="58">
        <f t="shared" si="34"/>
        <v>0.33333333333333331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7.1428571428571425E-2</v>
      </c>
      <c r="Q88" s="61"/>
      <c r="R88" s="50" t="s">
        <v>416</v>
      </c>
      <c r="S88" s="57">
        <f>COUNTIFS(Q4:Q31,3,T4:T31,"&gt;1")</f>
        <v>4</v>
      </c>
      <c r="T88" s="58">
        <f t="shared" si="22"/>
        <v>0.14285714285714285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1</v>
      </c>
      <c r="CC88" s="58">
        <f t="shared" si="33"/>
        <v>0.33333333333333331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0.14285714285714285</v>
      </c>
      <c r="M89" s="61"/>
      <c r="N89" s="50" t="s">
        <v>363</v>
      </c>
      <c r="O89" s="57">
        <f>COUNTIFS(Q4:Q31,4,U4:U31,1)</f>
        <v>1</v>
      </c>
      <c r="P89" s="58">
        <f t="shared" si="21"/>
        <v>3.5714285714285712E-2</v>
      </c>
      <c r="Q89" s="61"/>
      <c r="R89" s="50" t="s">
        <v>417</v>
      </c>
      <c r="S89" s="57">
        <f>COUNTIFS(Q4:Q31,4,T4:T31,1)</f>
        <v>2</v>
      </c>
      <c r="T89" s="58">
        <f t="shared" si="22"/>
        <v>7.1428571428571425E-2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3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1</v>
      </c>
      <c r="BY89" s="58">
        <f t="shared" si="32"/>
        <v>0.33333333333333331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1</v>
      </c>
      <c r="L90" s="58">
        <f t="shared" si="20"/>
        <v>3.5714285714285712E-2</v>
      </c>
      <c r="M90" s="61"/>
      <c r="N90" s="50" t="s">
        <v>364</v>
      </c>
      <c r="O90" s="57">
        <f>COUNTIFS(Q4:Q31,4,U4:U31,2)</f>
        <v>2</v>
      </c>
      <c r="P90" s="58">
        <f t="shared" si="21"/>
        <v>7.1428571428571425E-2</v>
      </c>
      <c r="Q90" s="61"/>
      <c r="R90" s="50" t="s">
        <v>418</v>
      </c>
      <c r="S90" s="57">
        <f>COUNTIFS(Q4:Q31,4,T4:T31,"&gt;1")</f>
        <v>1</v>
      </c>
      <c r="T90" s="58">
        <f t="shared" si="22"/>
        <v>3.5714285714285712E-2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0.1111111111111111</v>
      </c>
      <c r="AL91" s="61"/>
      <c r="AM91" s="50" t="s">
        <v>419</v>
      </c>
      <c r="AN91" s="57">
        <f>COUNTIFS(X4:X31,5,AA4:AA31,1)</f>
        <v>2</v>
      </c>
      <c r="AO91" s="58">
        <f t="shared" si="26"/>
        <v>0.22222222222222221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12</v>
      </c>
      <c r="H92" s="58">
        <f>G92/C$89</f>
        <v>0.42857142857142855</v>
      </c>
      <c r="I92" s="61"/>
      <c r="J92" s="50" t="s">
        <v>345</v>
      </c>
      <c r="K92" s="57">
        <f>COUNTIFS(Q4:Q31,4,R4:R31,1)</f>
        <v>2</v>
      </c>
      <c r="L92" s="58">
        <f t="shared" si="20"/>
        <v>7.1428571428571425E-2</v>
      </c>
      <c r="M92" s="61"/>
      <c r="N92" s="50" t="s">
        <v>366</v>
      </c>
      <c r="O92" s="57">
        <f>COUNTIFS(Q4:Q31,5,U4:U31,2)</f>
        <v>1</v>
      </c>
      <c r="P92" s="58">
        <f t="shared" si="21"/>
        <v>3.5714285714285712E-2</v>
      </c>
      <c r="Q92" s="61"/>
      <c r="R92" s="50" t="s">
        <v>420</v>
      </c>
      <c r="S92" s="57">
        <f>COUNTIFS(Q4:Q31,5,T4:T31,"&gt;1")</f>
        <v>1</v>
      </c>
      <c r="T92" s="58">
        <f t="shared" si="22"/>
        <v>3.5714285714285712E-2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1</v>
      </c>
      <c r="AK92" s="58">
        <f t="shared" si="25"/>
        <v>0.1111111111111111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11</v>
      </c>
      <c r="H93" s="58">
        <f>G93/C$89</f>
        <v>0.39285714285714285</v>
      </c>
      <c r="I93" s="61"/>
      <c r="J93" s="50" t="s">
        <v>347</v>
      </c>
      <c r="K93" s="57">
        <f>COUNTIFS(Q4:Q31,4,R4:R31,2)</f>
        <v>1</v>
      </c>
      <c r="L93" s="58">
        <f t="shared" si="20"/>
        <v>3.5714285714285712E-2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5</v>
      </c>
      <c r="X93" s="58">
        <f>W93/W$89</f>
        <v>0.55555555555555558</v>
      </c>
      <c r="Y93" s="61"/>
      <c r="Z93" s="47" t="s">
        <v>191</v>
      </c>
      <c r="AA93" s="57">
        <f>COUNTIF(AA4:AA31,1)</f>
        <v>9</v>
      </c>
      <c r="AB93" s="58">
        <f>AA93/W$89</f>
        <v>1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0.5</v>
      </c>
      <c r="AU93" s="61"/>
      <c r="AV93" s="47" t="s">
        <v>191</v>
      </c>
      <c r="AW93" s="57">
        <f>COUNTIF(AH4:AH31,1)</f>
        <v>4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2</v>
      </c>
      <c r="BP93" s="58">
        <f>BO93/BO$89</f>
        <v>0.66666666666666663</v>
      </c>
      <c r="BQ93" s="64"/>
      <c r="BR93" s="55" t="s">
        <v>191</v>
      </c>
      <c r="BS93" s="57">
        <f>COUNTIF(AO4:AO31,1)</f>
        <v>3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3</v>
      </c>
      <c r="H94" s="58">
        <f>G94/C$89</f>
        <v>0.10714285714285714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4</v>
      </c>
      <c r="X94" s="58">
        <f>W94/W$89</f>
        <v>0.44444444444444442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0.33333333333333331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2</v>
      </c>
      <c r="H95" s="58">
        <f>G95/C$89</f>
        <v>7.1428571428571425E-2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1</v>
      </c>
      <c r="AG95" s="58">
        <f t="shared" si="24"/>
        <v>0.1111111111111111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  <c r="BN95" s="77"/>
      <c r="BO95" s="54">
        <f>SUM(BO93:BO94)</f>
        <v>3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3</v>
      </c>
      <c r="CC95" s="58">
        <f t="shared" si="33"/>
        <v>1</v>
      </c>
      <c r="CD95" s="61"/>
      <c r="CE95" s="37"/>
      <c r="CF95" s="45">
        <f>SUM(CF83:CF94)</f>
        <v>3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1</v>
      </c>
      <c r="AG96" s="58">
        <f t="shared" si="24"/>
        <v>0.1111111111111111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3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5</v>
      </c>
      <c r="X99" s="58">
        <f>W99/W$89</f>
        <v>0.55555555555555558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0.33333333333333331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4</v>
      </c>
      <c r="X100" s="58">
        <f>W100/W$89</f>
        <v>0.44444444444444442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3</v>
      </c>
      <c r="AT100" s="58">
        <f>AS100/AS$89</f>
        <v>0.75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2</v>
      </c>
      <c r="BP100" s="58">
        <f>BO100/BO$89</f>
        <v>0.66666666666666663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3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3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11</v>
      </c>
      <c r="D102" s="58">
        <f>C102/C$89</f>
        <v>0.39285714285714285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17</v>
      </c>
      <c r="D103" s="58">
        <f>C103/C$89</f>
        <v>0.6071428571428571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0:H80"/>
    <mergeCell ref="J80:T80"/>
    <mergeCell ref="V80:AB80"/>
    <mergeCell ref="AE80:AO80"/>
    <mergeCell ref="AR80:AX80"/>
    <mergeCell ref="B50:D50"/>
    <mergeCell ref="F50:H50"/>
    <mergeCell ref="J50:L50"/>
    <mergeCell ref="N50:P50"/>
    <mergeCell ref="R50:T50"/>
    <mergeCell ref="AV82:AX82"/>
    <mergeCell ref="V82:X82"/>
    <mergeCell ref="BA80:BK80"/>
    <mergeCell ref="AE50:AG50"/>
    <mergeCell ref="AI50:AK50"/>
    <mergeCell ref="AM50:AO50"/>
    <mergeCell ref="AQ50:AS50"/>
    <mergeCell ref="AU50:AW50"/>
    <mergeCell ref="AY50:BA50"/>
    <mergeCell ref="W50:Y50"/>
    <mergeCell ref="AA50:AC50"/>
    <mergeCell ref="BC50:BE50"/>
    <mergeCell ref="BG50:BI50"/>
    <mergeCell ref="BA82:BC82"/>
    <mergeCell ref="BE82:BG82"/>
    <mergeCell ref="BI82:BK82"/>
    <mergeCell ref="BN80:BT80"/>
    <mergeCell ref="BW80:CG80"/>
    <mergeCell ref="CJ80:CP80"/>
    <mergeCell ref="CS80:DC80"/>
    <mergeCell ref="CW82:CY82"/>
    <mergeCell ref="BW82:BY82"/>
    <mergeCell ref="CJ82:CL82"/>
    <mergeCell ref="BN82:BP82"/>
    <mergeCell ref="BR82:BT82"/>
    <mergeCell ref="CN82:CP82"/>
    <mergeCell ref="CS82:CU82"/>
    <mergeCell ref="B48:BI48"/>
    <mergeCell ref="BN98:BP98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A107:AW108"/>
    <mergeCell ref="AD2:AI2"/>
    <mergeCell ref="AK2:AP2"/>
    <mergeCell ref="B95:D95"/>
    <mergeCell ref="V98:X98"/>
    <mergeCell ref="AR98:AT98"/>
    <mergeCell ref="Z82:AB82"/>
    <mergeCell ref="AE82:AG82"/>
    <mergeCell ref="AI82:AK82"/>
    <mergeCell ref="AM82:AO82"/>
    <mergeCell ref="AR82:AT82"/>
    <mergeCell ref="F82:H82"/>
    <mergeCell ref="J82:L82"/>
    <mergeCell ref="N82:P82"/>
    <mergeCell ref="R82:T82"/>
    <mergeCell ref="B82:D8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C184"/>
  <sheetViews>
    <sheetView topLeftCell="B1" zoomScale="85" zoomScaleNormal="85" workbookViewId="0">
      <pane ySplit="3" topLeftCell="A4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56" ht="30" customHeight="1" thickBot="1" x14ac:dyDescent="0.25">
      <c r="A1" s="193" t="s">
        <v>795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56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  <c r="AY2" s="217" t="s">
        <v>24</v>
      </c>
      <c r="AZ2" s="218"/>
      <c r="BA2" s="218"/>
      <c r="BB2" s="218"/>
      <c r="BC2" s="218"/>
      <c r="BD2" s="219"/>
    </row>
    <row r="3" spans="1:56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  <c r="AY3" s="121" t="s">
        <v>23</v>
      </c>
      <c r="AZ3" s="120" t="s">
        <v>13</v>
      </c>
      <c r="BA3" s="120" t="s">
        <v>14</v>
      </c>
      <c r="BB3" s="120" t="s">
        <v>15</v>
      </c>
      <c r="BC3" s="120" t="s">
        <v>16</v>
      </c>
      <c r="BD3" s="120" t="s">
        <v>17</v>
      </c>
    </row>
    <row r="4" spans="1:56" ht="31.5" customHeight="1" thickBot="1" x14ac:dyDescent="0.25">
      <c r="A4" s="111" t="s">
        <v>1641</v>
      </c>
      <c r="B4" s="117" t="s">
        <v>91</v>
      </c>
      <c r="C4" s="118" t="s">
        <v>1811</v>
      </c>
      <c r="D4" s="116">
        <v>6</v>
      </c>
      <c r="E4" s="114">
        <v>40595</v>
      </c>
      <c r="F4" s="117">
        <v>2</v>
      </c>
      <c r="G4" s="116">
        <v>3</v>
      </c>
      <c r="H4" s="115">
        <v>2</v>
      </c>
      <c r="I4" s="117">
        <v>2</v>
      </c>
      <c r="J4" s="116">
        <v>1</v>
      </c>
      <c r="K4" s="116">
        <v>5</v>
      </c>
      <c r="L4" s="116">
        <v>4</v>
      </c>
      <c r="M4" s="116">
        <v>3</v>
      </c>
      <c r="N4" s="116">
        <v>2</v>
      </c>
      <c r="O4" s="115">
        <v>2</v>
      </c>
      <c r="P4" s="132" t="s">
        <v>1812</v>
      </c>
      <c r="Q4" s="116">
        <v>3</v>
      </c>
      <c r="R4" s="116">
        <v>1</v>
      </c>
      <c r="S4" s="116">
        <v>1</v>
      </c>
      <c r="T4" s="116">
        <v>2</v>
      </c>
      <c r="U4" s="115">
        <v>2</v>
      </c>
      <c r="V4" s="104"/>
      <c r="W4" s="117" t="s">
        <v>980</v>
      </c>
      <c r="X4" s="116">
        <v>1</v>
      </c>
      <c r="Y4" s="116">
        <v>1</v>
      </c>
      <c r="Z4" s="116">
        <v>1</v>
      </c>
      <c r="AA4" s="116">
        <v>2</v>
      </c>
      <c r="AB4" s="115">
        <v>2</v>
      </c>
      <c r="AC4" s="103"/>
      <c r="AD4" s="117" t="s">
        <v>980</v>
      </c>
      <c r="AE4" s="116">
        <v>1</v>
      </c>
      <c r="AF4" s="116">
        <v>1</v>
      </c>
      <c r="AG4" s="116">
        <v>1</v>
      </c>
      <c r="AH4" s="116">
        <v>2</v>
      </c>
      <c r="AI4" s="115">
        <v>2</v>
      </c>
      <c r="AJ4" s="103"/>
      <c r="AK4" s="117" t="s">
        <v>980</v>
      </c>
      <c r="AL4" s="116">
        <v>1</v>
      </c>
      <c r="AM4" s="116">
        <v>1</v>
      </c>
      <c r="AN4" s="116">
        <v>1</v>
      </c>
      <c r="AO4" s="116">
        <v>2</v>
      </c>
      <c r="AP4" s="115">
        <v>2</v>
      </c>
      <c r="AR4" s="117"/>
      <c r="AS4" s="116"/>
      <c r="AT4" s="116"/>
      <c r="AU4" s="116"/>
      <c r="AV4" s="116"/>
      <c r="AW4" s="115"/>
      <c r="AY4" s="117"/>
      <c r="AZ4" s="116"/>
      <c r="BA4" s="116"/>
      <c r="BB4" s="116"/>
      <c r="BC4" s="116"/>
      <c r="BD4" s="115"/>
    </row>
    <row r="5" spans="1:56" ht="31.5" customHeight="1" thickBot="1" x14ac:dyDescent="0.25">
      <c r="A5" s="111" t="s">
        <v>1642</v>
      </c>
      <c r="B5" s="113"/>
      <c r="C5" s="118"/>
      <c r="D5" s="104"/>
      <c r="E5" s="114">
        <v>40595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32" t="s">
        <v>1812</v>
      </c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  <c r="AY5" s="113"/>
      <c r="AZ5" s="104"/>
      <c r="BA5" s="104"/>
      <c r="BB5" s="104"/>
      <c r="BC5" s="104"/>
      <c r="BD5" s="112"/>
    </row>
    <row r="6" spans="1:56" ht="31.5" customHeight="1" thickBot="1" x14ac:dyDescent="0.25">
      <c r="A6" s="111" t="s">
        <v>1643</v>
      </c>
      <c r="B6" s="113" t="s">
        <v>50</v>
      </c>
      <c r="C6" s="118" t="s">
        <v>1813</v>
      </c>
      <c r="D6" s="104">
        <v>4</v>
      </c>
      <c r="E6" s="109">
        <v>40603</v>
      </c>
      <c r="F6" s="113">
        <v>2</v>
      </c>
      <c r="G6" s="104">
        <v>6</v>
      </c>
      <c r="H6" s="112">
        <v>1</v>
      </c>
      <c r="I6" s="113">
        <v>1</v>
      </c>
      <c r="J6" s="104">
        <v>2</v>
      </c>
      <c r="K6" s="104">
        <v>7</v>
      </c>
      <c r="L6" s="104">
        <v>3</v>
      </c>
      <c r="M6" s="104">
        <v>2</v>
      </c>
      <c r="N6" s="104">
        <v>3</v>
      </c>
      <c r="O6" s="112">
        <v>2</v>
      </c>
      <c r="P6" s="132" t="s">
        <v>1814</v>
      </c>
      <c r="Q6" s="104">
        <v>2</v>
      </c>
      <c r="R6" s="104">
        <v>1</v>
      </c>
      <c r="S6" s="104">
        <v>1</v>
      </c>
      <c r="T6" s="104">
        <v>1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  <c r="AR6" s="113"/>
      <c r="AS6" s="104"/>
      <c r="AT6" s="104"/>
      <c r="AU6" s="104"/>
      <c r="AV6" s="104"/>
      <c r="AW6" s="112"/>
      <c r="AY6" s="113"/>
      <c r="AZ6" s="104"/>
      <c r="BA6" s="104"/>
      <c r="BB6" s="104"/>
      <c r="BC6" s="104"/>
      <c r="BD6" s="112"/>
    </row>
    <row r="7" spans="1:56" ht="31.5" customHeight="1" thickBot="1" x14ac:dyDescent="0.25">
      <c r="A7" s="111" t="s">
        <v>1644</v>
      </c>
      <c r="B7" s="113" t="s">
        <v>40</v>
      </c>
      <c r="C7" s="118" t="s">
        <v>1815</v>
      </c>
      <c r="D7" s="104">
        <v>4</v>
      </c>
      <c r="E7" s="109">
        <v>40603</v>
      </c>
      <c r="F7" s="113">
        <v>1</v>
      </c>
      <c r="G7" s="104">
        <v>3</v>
      </c>
      <c r="H7" s="112">
        <v>1</v>
      </c>
      <c r="I7" s="113">
        <v>6</v>
      </c>
      <c r="J7" s="104">
        <v>2</v>
      </c>
      <c r="K7" s="104">
        <v>8</v>
      </c>
      <c r="L7" s="104">
        <v>1</v>
      </c>
      <c r="M7" s="104">
        <v>1</v>
      </c>
      <c r="N7" s="104">
        <v>3</v>
      </c>
      <c r="O7" s="112">
        <v>1</v>
      </c>
      <c r="P7" s="132" t="s">
        <v>1816</v>
      </c>
      <c r="Q7" s="104">
        <v>3</v>
      </c>
      <c r="R7" s="104">
        <v>1</v>
      </c>
      <c r="S7" s="104">
        <v>1</v>
      </c>
      <c r="T7" s="104">
        <v>2</v>
      </c>
      <c r="U7" s="112">
        <v>2</v>
      </c>
      <c r="V7" s="104"/>
      <c r="W7" s="108" t="s">
        <v>1817</v>
      </c>
      <c r="X7" s="104">
        <v>3</v>
      </c>
      <c r="Y7" s="104">
        <v>1</v>
      </c>
      <c r="Z7" s="104">
        <v>2</v>
      </c>
      <c r="AA7" s="104">
        <v>1</v>
      </c>
      <c r="AB7" s="112">
        <v>2</v>
      </c>
      <c r="AC7" s="103"/>
      <c r="AD7" s="108" t="s">
        <v>943</v>
      </c>
      <c r="AE7" s="104">
        <v>1</v>
      </c>
      <c r="AF7" s="104">
        <v>1</v>
      </c>
      <c r="AG7" s="104">
        <v>2</v>
      </c>
      <c r="AH7" s="104">
        <v>1</v>
      </c>
      <c r="AI7" s="112">
        <v>2</v>
      </c>
      <c r="AJ7" s="103"/>
      <c r="AK7" s="108" t="s">
        <v>1818</v>
      </c>
      <c r="AL7" s="104">
        <v>1</v>
      </c>
      <c r="AM7" s="104">
        <v>1</v>
      </c>
      <c r="AN7" s="104">
        <v>2</v>
      </c>
      <c r="AO7" s="104">
        <v>1</v>
      </c>
      <c r="AP7" s="112">
        <v>1</v>
      </c>
      <c r="AR7" s="108" t="s">
        <v>1819</v>
      </c>
      <c r="AS7" s="104">
        <v>3</v>
      </c>
      <c r="AT7" s="104">
        <v>1</v>
      </c>
      <c r="AU7" s="104">
        <v>2</v>
      </c>
      <c r="AV7" s="104">
        <v>1</v>
      </c>
      <c r="AW7" s="112">
        <v>1</v>
      </c>
      <c r="AY7" s="108" t="s">
        <v>1820</v>
      </c>
      <c r="AZ7" s="104">
        <v>2</v>
      </c>
      <c r="BA7" s="104">
        <v>1</v>
      </c>
      <c r="BB7" s="104">
        <v>2</v>
      </c>
      <c r="BC7" s="104">
        <v>1</v>
      </c>
      <c r="BD7" s="112">
        <v>1</v>
      </c>
    </row>
    <row r="8" spans="1:56" ht="31.5" customHeight="1" thickBot="1" x14ac:dyDescent="0.25">
      <c r="A8" s="111" t="s">
        <v>1645</v>
      </c>
      <c r="B8" s="113" t="s">
        <v>40</v>
      </c>
      <c r="C8" s="118" t="s">
        <v>1821</v>
      </c>
      <c r="D8" s="104">
        <v>4</v>
      </c>
      <c r="E8" s="109">
        <v>40611</v>
      </c>
      <c r="F8" s="113">
        <v>2</v>
      </c>
      <c r="G8" s="104">
        <v>3</v>
      </c>
      <c r="H8" s="112">
        <v>1</v>
      </c>
      <c r="I8" s="113">
        <v>2</v>
      </c>
      <c r="J8" s="104">
        <v>1</v>
      </c>
      <c r="K8" s="104">
        <v>4</v>
      </c>
      <c r="L8" s="104">
        <v>4</v>
      </c>
      <c r="M8" s="104">
        <v>3</v>
      </c>
      <c r="N8" s="104">
        <v>2</v>
      </c>
      <c r="O8" s="112">
        <v>2</v>
      </c>
      <c r="P8" s="132" t="s">
        <v>943</v>
      </c>
      <c r="Q8" s="104">
        <v>1</v>
      </c>
      <c r="R8" s="104">
        <v>1</v>
      </c>
      <c r="S8" s="104">
        <v>1</v>
      </c>
      <c r="T8" s="104">
        <v>1</v>
      </c>
      <c r="U8" s="112">
        <v>2</v>
      </c>
      <c r="V8" s="104"/>
      <c r="W8" s="108" t="s">
        <v>1822</v>
      </c>
      <c r="X8" s="104">
        <v>2</v>
      </c>
      <c r="Y8" s="104">
        <v>1</v>
      </c>
      <c r="Z8" s="104">
        <v>1</v>
      </c>
      <c r="AA8" s="104">
        <v>1</v>
      </c>
      <c r="AB8" s="112">
        <v>2</v>
      </c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  <c r="AR8" s="113"/>
      <c r="AS8" s="104"/>
      <c r="AT8" s="104"/>
      <c r="AU8" s="104"/>
      <c r="AV8" s="104"/>
      <c r="AW8" s="112"/>
      <c r="AY8" s="113"/>
      <c r="AZ8" s="104"/>
      <c r="BA8" s="104"/>
      <c r="BB8" s="104"/>
      <c r="BC8" s="104"/>
      <c r="BD8" s="112"/>
    </row>
    <row r="9" spans="1:56" ht="31.5" customHeight="1" thickBot="1" x14ac:dyDescent="0.25">
      <c r="A9" s="111" t="s">
        <v>1646</v>
      </c>
      <c r="B9" s="113" t="s">
        <v>40</v>
      </c>
      <c r="C9" s="118" t="s">
        <v>1823</v>
      </c>
      <c r="D9" s="104">
        <v>5</v>
      </c>
      <c r="E9" s="109">
        <v>40611</v>
      </c>
      <c r="F9" s="113">
        <v>2</v>
      </c>
      <c r="G9" s="104">
        <v>5</v>
      </c>
      <c r="H9" s="112">
        <v>1</v>
      </c>
      <c r="I9" s="113">
        <v>1</v>
      </c>
      <c r="J9" s="104">
        <v>3</v>
      </c>
      <c r="K9" s="104">
        <v>3</v>
      </c>
      <c r="L9" s="104">
        <v>3</v>
      </c>
      <c r="M9" s="104">
        <v>2</v>
      </c>
      <c r="N9" s="104">
        <v>3</v>
      </c>
      <c r="O9" s="112">
        <v>2</v>
      </c>
      <c r="P9" s="132" t="s">
        <v>1824</v>
      </c>
      <c r="Q9" s="104">
        <v>1</v>
      </c>
      <c r="R9" s="104">
        <v>1</v>
      </c>
      <c r="S9" s="104">
        <v>1</v>
      </c>
      <c r="T9" s="104">
        <v>2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  <c r="AY9" s="113"/>
      <c r="AZ9" s="104"/>
      <c r="BA9" s="104"/>
      <c r="BB9" s="104"/>
      <c r="BC9" s="104"/>
      <c r="BD9" s="112"/>
    </row>
    <row r="10" spans="1:56" ht="31.5" customHeight="1" thickBot="1" x14ac:dyDescent="0.25">
      <c r="A10" s="111" t="s">
        <v>1647</v>
      </c>
      <c r="B10" s="113" t="s">
        <v>31</v>
      </c>
      <c r="C10" s="118" t="s">
        <v>1825</v>
      </c>
      <c r="D10" s="104">
        <v>6</v>
      </c>
      <c r="E10" s="109">
        <v>40619</v>
      </c>
      <c r="F10" s="113">
        <v>2</v>
      </c>
      <c r="G10" s="104">
        <v>5</v>
      </c>
      <c r="H10" s="112">
        <v>1</v>
      </c>
      <c r="I10" s="113">
        <v>2</v>
      </c>
      <c r="J10" s="104">
        <v>1</v>
      </c>
      <c r="K10" s="104">
        <v>3</v>
      </c>
      <c r="L10" s="104">
        <v>4</v>
      </c>
      <c r="M10" s="104">
        <v>3</v>
      </c>
      <c r="N10" s="104">
        <v>1</v>
      </c>
      <c r="O10" s="112">
        <v>1</v>
      </c>
      <c r="P10" s="132" t="s">
        <v>979</v>
      </c>
      <c r="Q10" s="104">
        <v>1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1826</v>
      </c>
      <c r="X10" s="104">
        <v>1</v>
      </c>
      <c r="Y10" s="104">
        <v>1</v>
      </c>
      <c r="Z10" s="104">
        <v>1</v>
      </c>
      <c r="AA10" s="104">
        <v>1</v>
      </c>
      <c r="AB10" s="112">
        <v>2</v>
      </c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  <c r="AR10" s="113"/>
      <c r="AS10" s="104"/>
      <c r="AT10" s="104"/>
      <c r="AU10" s="104"/>
      <c r="AV10" s="104"/>
      <c r="AW10" s="112"/>
      <c r="AY10" s="113"/>
      <c r="AZ10" s="104"/>
      <c r="BA10" s="104"/>
      <c r="BB10" s="104"/>
      <c r="BC10" s="104"/>
      <c r="BD10" s="112"/>
    </row>
    <row r="11" spans="1:56" ht="31.5" customHeight="1" thickBot="1" x14ac:dyDescent="0.25">
      <c r="A11" s="111" t="s">
        <v>1648</v>
      </c>
      <c r="B11" s="113" t="s">
        <v>40</v>
      </c>
      <c r="C11" s="118" t="s">
        <v>1827</v>
      </c>
      <c r="D11" s="104">
        <v>9</v>
      </c>
      <c r="E11" s="109">
        <v>40619</v>
      </c>
      <c r="F11" s="113">
        <v>2</v>
      </c>
      <c r="G11" s="104">
        <v>5</v>
      </c>
      <c r="H11" s="112">
        <v>1</v>
      </c>
      <c r="I11" s="113">
        <v>1</v>
      </c>
      <c r="J11" s="104">
        <v>1</v>
      </c>
      <c r="K11" s="104">
        <v>1</v>
      </c>
      <c r="L11" s="104">
        <v>4</v>
      </c>
      <c r="M11" s="104">
        <v>3</v>
      </c>
      <c r="N11" s="104">
        <v>1</v>
      </c>
      <c r="O11" s="112">
        <v>1</v>
      </c>
      <c r="P11" s="132" t="s">
        <v>1828</v>
      </c>
      <c r="Q11" s="104">
        <v>1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  <c r="AY11" s="113"/>
      <c r="AZ11" s="104"/>
      <c r="BA11" s="104"/>
      <c r="BB11" s="104"/>
      <c r="BC11" s="104"/>
      <c r="BD11" s="112"/>
    </row>
    <row r="12" spans="1:56" ht="31.5" customHeight="1" thickBot="1" x14ac:dyDescent="0.25">
      <c r="A12" s="111" t="s">
        <v>1649</v>
      </c>
      <c r="B12" s="113" t="s">
        <v>91</v>
      </c>
      <c r="C12" s="118" t="s">
        <v>1829</v>
      </c>
      <c r="D12" s="104">
        <v>4</v>
      </c>
      <c r="E12" s="109">
        <v>40627</v>
      </c>
      <c r="F12" s="113">
        <v>2</v>
      </c>
      <c r="G12" s="104">
        <v>7</v>
      </c>
      <c r="H12" s="112">
        <v>1</v>
      </c>
      <c r="I12" s="113">
        <v>1</v>
      </c>
      <c r="J12" s="104">
        <v>3</v>
      </c>
      <c r="K12" s="104">
        <v>7</v>
      </c>
      <c r="L12" s="104">
        <v>4</v>
      </c>
      <c r="M12" s="104">
        <v>3</v>
      </c>
      <c r="N12" s="104">
        <v>3</v>
      </c>
      <c r="O12" s="112">
        <v>2</v>
      </c>
      <c r="P12" s="132" t="s">
        <v>981</v>
      </c>
      <c r="Q12" s="104">
        <v>2</v>
      </c>
      <c r="R12" s="104">
        <v>1</v>
      </c>
      <c r="S12" s="104">
        <v>1</v>
      </c>
      <c r="T12" s="104">
        <v>1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  <c r="AR12" s="113"/>
      <c r="AS12" s="104"/>
      <c r="AT12" s="104"/>
      <c r="AU12" s="104"/>
      <c r="AV12" s="104"/>
      <c r="AW12" s="112"/>
      <c r="AY12" s="113"/>
      <c r="AZ12" s="104"/>
      <c r="BA12" s="104"/>
      <c r="BB12" s="104"/>
      <c r="BC12" s="104"/>
      <c r="BD12" s="112"/>
    </row>
    <row r="13" spans="1:56" ht="31.5" customHeight="1" thickBot="1" x14ac:dyDescent="0.25">
      <c r="A13" s="111" t="s">
        <v>1650</v>
      </c>
      <c r="B13" s="113" t="s">
        <v>36</v>
      </c>
      <c r="C13" s="118" t="s">
        <v>1830</v>
      </c>
      <c r="D13" s="104">
        <v>5</v>
      </c>
      <c r="E13" s="109">
        <v>40627</v>
      </c>
      <c r="F13" s="113">
        <v>2</v>
      </c>
      <c r="G13" s="104">
        <v>5</v>
      </c>
      <c r="H13" s="112">
        <v>1</v>
      </c>
      <c r="I13" s="113">
        <v>2</v>
      </c>
      <c r="J13" s="104">
        <v>1</v>
      </c>
      <c r="K13" s="104">
        <v>4</v>
      </c>
      <c r="L13" s="104">
        <v>2</v>
      </c>
      <c r="M13" s="104">
        <v>1</v>
      </c>
      <c r="N13" s="104">
        <v>2</v>
      </c>
      <c r="O13" s="112">
        <v>2</v>
      </c>
      <c r="P13" s="132" t="s">
        <v>1557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 t="s">
        <v>1831</v>
      </c>
      <c r="X13" s="104">
        <v>2</v>
      </c>
      <c r="Y13" s="104">
        <v>1</v>
      </c>
      <c r="Z13" s="104">
        <v>2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  <c r="AY13" s="113"/>
      <c r="AZ13" s="104"/>
      <c r="BA13" s="104"/>
      <c r="BB13" s="104"/>
      <c r="BC13" s="104"/>
      <c r="BD13" s="112"/>
    </row>
    <row r="14" spans="1:56" ht="31.5" customHeight="1" thickBot="1" x14ac:dyDescent="0.25">
      <c r="A14" s="111" t="s">
        <v>1651</v>
      </c>
      <c r="B14" s="113" t="s">
        <v>27</v>
      </c>
      <c r="C14" s="118" t="s">
        <v>1832</v>
      </c>
      <c r="D14" s="104">
        <v>2</v>
      </c>
      <c r="E14" s="109">
        <v>40635</v>
      </c>
      <c r="F14" s="113">
        <v>1</v>
      </c>
      <c r="G14" s="104">
        <v>2</v>
      </c>
      <c r="H14" s="112">
        <v>1</v>
      </c>
      <c r="I14" s="113">
        <v>1</v>
      </c>
      <c r="J14" s="104">
        <v>1</v>
      </c>
      <c r="K14" s="104">
        <v>3</v>
      </c>
      <c r="L14" s="104">
        <v>1</v>
      </c>
      <c r="M14" s="104">
        <v>2</v>
      </c>
      <c r="N14" s="104">
        <v>1</v>
      </c>
      <c r="O14" s="112">
        <v>1</v>
      </c>
      <c r="P14" s="132" t="s">
        <v>959</v>
      </c>
      <c r="Q14" s="104">
        <v>1</v>
      </c>
      <c r="R14" s="104">
        <v>1</v>
      </c>
      <c r="S14" s="104">
        <v>1</v>
      </c>
      <c r="T14" s="104">
        <v>4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  <c r="AY14" s="113"/>
      <c r="AZ14" s="104"/>
      <c r="BA14" s="104"/>
      <c r="BB14" s="104"/>
      <c r="BC14" s="104"/>
      <c r="BD14" s="112"/>
    </row>
    <row r="15" spans="1:56" ht="31.5" customHeight="1" thickBot="1" x14ac:dyDescent="0.25">
      <c r="A15" s="111" t="s">
        <v>1652</v>
      </c>
      <c r="B15" s="113" t="s">
        <v>27</v>
      </c>
      <c r="C15" s="118" t="s">
        <v>1833</v>
      </c>
      <c r="D15" s="104">
        <v>3</v>
      </c>
      <c r="E15" s="109">
        <v>40635</v>
      </c>
      <c r="F15" s="113">
        <v>2</v>
      </c>
      <c r="G15" s="104">
        <v>3</v>
      </c>
      <c r="H15" s="112">
        <v>1</v>
      </c>
      <c r="I15" s="113">
        <v>1</v>
      </c>
      <c r="J15" s="104">
        <v>1</v>
      </c>
      <c r="K15" s="104">
        <v>2</v>
      </c>
      <c r="L15" s="104">
        <v>4</v>
      </c>
      <c r="M15" s="104">
        <v>3</v>
      </c>
      <c r="N15" s="104">
        <v>1</v>
      </c>
      <c r="O15" s="112">
        <v>1</v>
      </c>
      <c r="P15" s="132" t="s">
        <v>137</v>
      </c>
      <c r="Q15" s="104">
        <v>1</v>
      </c>
      <c r="R15" s="104">
        <v>2</v>
      </c>
      <c r="S15" s="104">
        <v>1</v>
      </c>
      <c r="T15" s="104">
        <v>2</v>
      </c>
      <c r="U15" s="112">
        <v>1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  <c r="AY15" s="113"/>
      <c r="AZ15" s="104"/>
      <c r="BA15" s="104"/>
      <c r="BB15" s="104"/>
      <c r="BC15" s="104"/>
      <c r="BD15" s="112"/>
    </row>
    <row r="16" spans="1:56" ht="31.5" customHeight="1" thickBot="1" x14ac:dyDescent="0.25">
      <c r="A16" s="111" t="s">
        <v>1653</v>
      </c>
      <c r="B16" s="113" t="s">
        <v>91</v>
      </c>
      <c r="C16" s="118" t="s">
        <v>1836</v>
      </c>
      <c r="D16" s="104">
        <v>5</v>
      </c>
      <c r="E16" s="109">
        <v>40643</v>
      </c>
      <c r="F16" s="113">
        <v>1</v>
      </c>
      <c r="G16" s="104">
        <v>3</v>
      </c>
      <c r="H16" s="112">
        <v>1</v>
      </c>
      <c r="I16" s="113">
        <v>1</v>
      </c>
      <c r="J16" s="104">
        <v>3</v>
      </c>
      <c r="K16" s="104">
        <v>2</v>
      </c>
      <c r="L16" s="104">
        <v>4</v>
      </c>
      <c r="M16" s="104">
        <v>3</v>
      </c>
      <c r="N16" s="104">
        <v>2</v>
      </c>
      <c r="O16" s="112">
        <v>2</v>
      </c>
      <c r="P16" s="132" t="s">
        <v>1837</v>
      </c>
      <c r="Q16" s="104">
        <v>4</v>
      </c>
      <c r="R16" s="104">
        <v>1</v>
      </c>
      <c r="S16" s="104">
        <v>1</v>
      </c>
      <c r="T16" s="104">
        <v>4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  <c r="AY16" s="113"/>
      <c r="AZ16" s="104"/>
      <c r="BA16" s="104"/>
      <c r="BB16" s="104"/>
      <c r="BC16" s="104"/>
      <c r="BD16" s="112"/>
    </row>
    <row r="17" spans="1:56" ht="31.5" customHeight="1" thickBot="1" x14ac:dyDescent="0.25">
      <c r="A17" s="111" t="s">
        <v>1654</v>
      </c>
      <c r="B17" s="113" t="s">
        <v>36</v>
      </c>
      <c r="C17" s="118" t="s">
        <v>1834</v>
      </c>
      <c r="D17" s="104">
        <v>55</v>
      </c>
      <c r="E17" s="109">
        <v>40643</v>
      </c>
      <c r="F17" s="113">
        <v>2</v>
      </c>
      <c r="G17" s="104">
        <v>2</v>
      </c>
      <c r="H17" s="112">
        <v>1</v>
      </c>
      <c r="I17" s="113">
        <v>1</v>
      </c>
      <c r="J17" s="104">
        <v>3</v>
      </c>
      <c r="K17" s="104">
        <v>5</v>
      </c>
      <c r="L17" s="104">
        <v>4</v>
      </c>
      <c r="M17" s="104">
        <v>3</v>
      </c>
      <c r="N17" s="104">
        <v>2</v>
      </c>
      <c r="O17" s="112">
        <v>2</v>
      </c>
      <c r="P17" s="132" t="s">
        <v>1835</v>
      </c>
      <c r="Q17" s="104">
        <v>3</v>
      </c>
      <c r="R17" s="104">
        <v>1</v>
      </c>
      <c r="S17" s="104">
        <v>1</v>
      </c>
      <c r="T17" s="104">
        <v>4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  <c r="AY17" s="113"/>
      <c r="AZ17" s="104"/>
      <c r="BA17" s="104"/>
      <c r="BB17" s="104"/>
      <c r="BC17" s="104"/>
      <c r="BD17" s="112"/>
    </row>
    <row r="18" spans="1:56" ht="31.5" customHeight="1" thickBot="1" x14ac:dyDescent="0.25">
      <c r="A18" s="111" t="s">
        <v>1655</v>
      </c>
      <c r="B18" s="113" t="s">
        <v>40</v>
      </c>
      <c r="C18" s="118" t="s">
        <v>1838</v>
      </c>
      <c r="D18" s="104">
        <v>6</v>
      </c>
      <c r="E18" s="109">
        <v>40854</v>
      </c>
      <c r="F18" s="113">
        <v>1</v>
      </c>
      <c r="G18" s="104">
        <v>3</v>
      </c>
      <c r="H18" s="112">
        <v>1</v>
      </c>
      <c r="I18" s="113">
        <v>1</v>
      </c>
      <c r="J18" s="104">
        <v>1</v>
      </c>
      <c r="K18" s="104">
        <v>5</v>
      </c>
      <c r="L18" s="104">
        <v>4</v>
      </c>
      <c r="M18" s="104">
        <v>3</v>
      </c>
      <c r="N18" s="104">
        <v>2</v>
      </c>
      <c r="O18" s="112">
        <v>1</v>
      </c>
      <c r="P18" s="132" t="s">
        <v>1839</v>
      </c>
      <c r="Q18" s="104">
        <v>1</v>
      </c>
      <c r="R18" s="104">
        <v>1</v>
      </c>
      <c r="S18" s="104">
        <v>1</v>
      </c>
      <c r="T18" s="104">
        <v>4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  <c r="AY18" s="113"/>
      <c r="AZ18" s="104"/>
      <c r="BA18" s="104"/>
      <c r="BB18" s="104"/>
      <c r="BC18" s="104"/>
      <c r="BD18" s="112"/>
    </row>
    <row r="19" spans="1:56" ht="31.5" customHeight="1" thickBot="1" x14ac:dyDescent="0.25">
      <c r="A19" s="111" t="s">
        <v>1656</v>
      </c>
      <c r="B19" s="113" t="s">
        <v>40</v>
      </c>
      <c r="C19" s="118" t="s">
        <v>1840</v>
      </c>
      <c r="D19" s="104">
        <v>6</v>
      </c>
      <c r="E19" s="109">
        <v>40854</v>
      </c>
      <c r="F19" s="113">
        <v>2</v>
      </c>
      <c r="G19" s="104">
        <v>7</v>
      </c>
      <c r="H19" s="112">
        <v>1</v>
      </c>
      <c r="I19" s="113">
        <v>1</v>
      </c>
      <c r="J19" s="104">
        <v>1</v>
      </c>
      <c r="K19" s="104">
        <v>2</v>
      </c>
      <c r="L19" s="104">
        <v>4</v>
      </c>
      <c r="M19" s="104">
        <v>3</v>
      </c>
      <c r="N19" s="104">
        <v>2</v>
      </c>
      <c r="O19" s="112">
        <v>1</v>
      </c>
      <c r="P19" s="132" t="s">
        <v>128</v>
      </c>
      <c r="Q19" s="104">
        <v>1</v>
      </c>
      <c r="R19" s="104">
        <v>3</v>
      </c>
      <c r="S19" s="104">
        <v>1</v>
      </c>
      <c r="T19" s="104">
        <v>1</v>
      </c>
      <c r="U19" s="112">
        <v>1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  <c r="AY19" s="113"/>
      <c r="AZ19" s="104"/>
      <c r="BA19" s="104"/>
      <c r="BB19" s="104"/>
      <c r="BC19" s="104"/>
      <c r="BD19" s="112"/>
    </row>
    <row r="20" spans="1:56" ht="31.5" customHeight="1" thickBot="1" x14ac:dyDescent="0.25">
      <c r="A20" s="111" t="s">
        <v>1657</v>
      </c>
      <c r="B20" s="113" t="s">
        <v>40</v>
      </c>
      <c r="C20" s="118" t="s">
        <v>1841</v>
      </c>
      <c r="D20" s="104">
        <v>6</v>
      </c>
      <c r="E20" s="109">
        <v>40862</v>
      </c>
      <c r="F20" s="113">
        <v>1</v>
      </c>
      <c r="G20" s="104">
        <v>3</v>
      </c>
      <c r="H20" s="112">
        <v>1</v>
      </c>
      <c r="I20" s="113">
        <v>2</v>
      </c>
      <c r="J20" s="104">
        <v>1</v>
      </c>
      <c r="K20" s="104">
        <v>4</v>
      </c>
      <c r="L20" s="104">
        <v>4</v>
      </c>
      <c r="M20" s="104">
        <v>3</v>
      </c>
      <c r="N20" s="104">
        <v>2</v>
      </c>
      <c r="O20" s="112">
        <v>2</v>
      </c>
      <c r="P20" s="132" t="s">
        <v>1842</v>
      </c>
      <c r="Q20" s="104">
        <v>1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08" t="s">
        <v>1843</v>
      </c>
      <c r="X20" s="104">
        <v>2</v>
      </c>
      <c r="Y20" s="104">
        <v>1</v>
      </c>
      <c r="Z20" s="104">
        <v>2</v>
      </c>
      <c r="AA20" s="104">
        <v>2</v>
      </c>
      <c r="AB20" s="112">
        <v>2</v>
      </c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  <c r="AY20" s="113"/>
      <c r="AZ20" s="104"/>
      <c r="BA20" s="104"/>
      <c r="BB20" s="104"/>
      <c r="BC20" s="104"/>
      <c r="BD20" s="112"/>
    </row>
    <row r="21" spans="1:56" ht="31.5" customHeight="1" thickBot="1" x14ac:dyDescent="0.25">
      <c r="A21" s="111" t="s">
        <v>1658</v>
      </c>
      <c r="B21" s="113" t="s">
        <v>31</v>
      </c>
      <c r="C21" s="118" t="s">
        <v>1844</v>
      </c>
      <c r="D21" s="104">
        <v>7</v>
      </c>
      <c r="E21" s="109">
        <v>40862</v>
      </c>
      <c r="F21" s="113">
        <v>2</v>
      </c>
      <c r="G21" s="104">
        <v>6</v>
      </c>
      <c r="H21" s="112">
        <v>1</v>
      </c>
      <c r="I21" s="113">
        <v>1</v>
      </c>
      <c r="J21" s="104">
        <v>2</v>
      </c>
      <c r="K21" s="104">
        <v>7</v>
      </c>
      <c r="L21" s="104">
        <v>4</v>
      </c>
      <c r="M21" s="104">
        <v>3</v>
      </c>
      <c r="N21" s="104">
        <v>2</v>
      </c>
      <c r="O21" s="112">
        <v>2</v>
      </c>
      <c r="P21" s="132" t="s">
        <v>1845</v>
      </c>
      <c r="Q21" s="104">
        <v>2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  <c r="AY21" s="113"/>
      <c r="AZ21" s="104"/>
      <c r="BA21" s="104"/>
      <c r="BB21" s="104"/>
      <c r="BC21" s="104"/>
      <c r="BD21" s="112"/>
    </row>
    <row r="22" spans="1:56" ht="31.5" customHeight="1" thickBot="1" x14ac:dyDescent="0.25">
      <c r="A22" s="111" t="s">
        <v>1659</v>
      </c>
      <c r="B22" s="113" t="s">
        <v>40</v>
      </c>
      <c r="C22" s="118" t="s">
        <v>1846</v>
      </c>
      <c r="D22" s="104">
        <v>6</v>
      </c>
      <c r="E22" s="109">
        <v>40870</v>
      </c>
      <c r="F22" s="113">
        <v>1</v>
      </c>
      <c r="G22" s="104">
        <v>3</v>
      </c>
      <c r="H22" s="112">
        <v>1</v>
      </c>
      <c r="I22" s="113">
        <v>2</v>
      </c>
      <c r="J22" s="104">
        <v>1</v>
      </c>
      <c r="K22" s="104">
        <v>3</v>
      </c>
      <c r="L22" s="104">
        <v>4</v>
      </c>
      <c r="M22" s="104">
        <v>1</v>
      </c>
      <c r="N22" s="104">
        <v>2</v>
      </c>
      <c r="O22" s="112">
        <v>1</v>
      </c>
      <c r="P22" s="132" t="s">
        <v>1847</v>
      </c>
      <c r="Q22" s="104">
        <v>1</v>
      </c>
      <c r="R22" s="104">
        <v>1</v>
      </c>
      <c r="S22" s="104">
        <v>1</v>
      </c>
      <c r="T22" s="104">
        <v>2</v>
      </c>
      <c r="U22" s="112">
        <v>2</v>
      </c>
      <c r="V22" s="104"/>
      <c r="W22" s="108" t="s">
        <v>1848</v>
      </c>
      <c r="X22" s="104">
        <v>1</v>
      </c>
      <c r="Y22" s="104">
        <v>1</v>
      </c>
      <c r="Z22" s="104">
        <v>1</v>
      </c>
      <c r="AA22" s="104">
        <v>1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  <c r="AY22" s="113"/>
      <c r="AZ22" s="104"/>
      <c r="BA22" s="104"/>
      <c r="BB22" s="104"/>
      <c r="BC22" s="104"/>
      <c r="BD22" s="112"/>
    </row>
    <row r="23" spans="1:56" ht="31.5" customHeight="1" thickBot="1" x14ac:dyDescent="0.25">
      <c r="A23" s="111" t="s">
        <v>1660</v>
      </c>
      <c r="B23" s="113" t="s">
        <v>27</v>
      </c>
      <c r="C23" s="118" t="s">
        <v>1849</v>
      </c>
      <c r="D23" s="104">
        <v>10</v>
      </c>
      <c r="E23" s="109">
        <v>40870</v>
      </c>
      <c r="F23" s="113">
        <v>2</v>
      </c>
      <c r="G23" s="104">
        <v>5</v>
      </c>
      <c r="H23" s="112">
        <v>1</v>
      </c>
      <c r="I23" s="113">
        <v>1</v>
      </c>
      <c r="J23" s="104">
        <v>1</v>
      </c>
      <c r="K23" s="104">
        <v>1</v>
      </c>
      <c r="L23" s="104">
        <v>4</v>
      </c>
      <c r="M23" s="104">
        <v>3</v>
      </c>
      <c r="N23" s="104">
        <v>1</v>
      </c>
      <c r="O23" s="112">
        <v>1</v>
      </c>
      <c r="P23" s="132" t="s">
        <v>137</v>
      </c>
      <c r="Q23" s="104">
        <v>1</v>
      </c>
      <c r="R23" s="104">
        <v>1</v>
      </c>
      <c r="S23" s="104">
        <v>1</v>
      </c>
      <c r="T23" s="104">
        <v>2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  <c r="AY23" s="113"/>
      <c r="AZ23" s="104"/>
      <c r="BA23" s="104"/>
      <c r="BB23" s="104"/>
      <c r="BC23" s="104"/>
      <c r="BD23" s="112"/>
    </row>
    <row r="24" spans="1:56" ht="31.5" customHeight="1" thickBot="1" x14ac:dyDescent="0.25">
      <c r="A24" s="111" t="s">
        <v>1661</v>
      </c>
      <c r="B24" s="113" t="s">
        <v>31</v>
      </c>
      <c r="C24" s="118" t="s">
        <v>1850</v>
      </c>
      <c r="D24" s="104">
        <v>6</v>
      </c>
      <c r="E24" s="109">
        <v>40878</v>
      </c>
      <c r="F24" s="113">
        <v>2</v>
      </c>
      <c r="G24" s="104">
        <v>5</v>
      </c>
      <c r="H24" s="112">
        <v>1</v>
      </c>
      <c r="I24" s="113">
        <v>1</v>
      </c>
      <c r="J24" s="104">
        <v>1</v>
      </c>
      <c r="K24" s="104">
        <v>5</v>
      </c>
      <c r="L24" s="104">
        <v>1</v>
      </c>
      <c r="M24" s="104">
        <v>2</v>
      </c>
      <c r="N24" s="104">
        <v>1</v>
      </c>
      <c r="O24" s="112">
        <v>1</v>
      </c>
      <c r="P24" s="132" t="s">
        <v>979</v>
      </c>
      <c r="Q24" s="104">
        <v>1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  <c r="AY24" s="113"/>
      <c r="AZ24" s="104"/>
      <c r="BA24" s="104"/>
      <c r="BB24" s="104"/>
      <c r="BC24" s="104"/>
      <c r="BD24" s="112"/>
    </row>
    <row r="25" spans="1:56" ht="31.5" customHeight="1" thickBot="1" x14ac:dyDescent="0.25">
      <c r="A25" s="111" t="s">
        <v>1662</v>
      </c>
      <c r="B25" s="113" t="s">
        <v>31</v>
      </c>
      <c r="C25" s="118" t="s">
        <v>1851</v>
      </c>
      <c r="D25" s="104">
        <v>6</v>
      </c>
      <c r="E25" s="109">
        <v>40878</v>
      </c>
      <c r="F25" s="113">
        <v>2</v>
      </c>
      <c r="G25" s="104">
        <v>5</v>
      </c>
      <c r="H25" s="112">
        <v>1</v>
      </c>
      <c r="I25" s="113">
        <v>1</v>
      </c>
      <c r="J25" s="104">
        <v>3</v>
      </c>
      <c r="K25" s="104">
        <v>7</v>
      </c>
      <c r="L25" s="104">
        <v>4</v>
      </c>
      <c r="M25" s="104">
        <v>3</v>
      </c>
      <c r="N25" s="104">
        <v>2</v>
      </c>
      <c r="O25" s="112">
        <v>2</v>
      </c>
      <c r="P25" s="132" t="s">
        <v>1852</v>
      </c>
      <c r="Q25" s="104">
        <v>2</v>
      </c>
      <c r="R25" s="104">
        <v>1</v>
      </c>
      <c r="S25" s="104">
        <v>1</v>
      </c>
      <c r="T25" s="104">
        <v>4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  <c r="AY25" s="113"/>
      <c r="AZ25" s="104"/>
      <c r="BA25" s="104"/>
      <c r="BB25" s="104"/>
      <c r="BC25" s="104"/>
      <c r="BD25" s="112"/>
    </row>
    <row r="26" spans="1:56" ht="31.5" customHeight="1" thickBot="1" x14ac:dyDescent="0.25">
      <c r="A26" s="111" t="s">
        <v>1663</v>
      </c>
      <c r="B26" s="113" t="s">
        <v>40</v>
      </c>
      <c r="C26" s="118" t="s">
        <v>1853</v>
      </c>
      <c r="D26" s="104">
        <v>9</v>
      </c>
      <c r="E26" s="109">
        <v>40886</v>
      </c>
      <c r="F26" s="113">
        <v>2</v>
      </c>
      <c r="G26" s="104">
        <v>7</v>
      </c>
      <c r="H26" s="112">
        <v>4</v>
      </c>
      <c r="I26" s="113">
        <v>1</v>
      </c>
      <c r="J26" s="104">
        <v>3</v>
      </c>
      <c r="K26" s="104">
        <v>6</v>
      </c>
      <c r="L26" s="104">
        <v>4</v>
      </c>
      <c r="M26" s="104">
        <v>3</v>
      </c>
      <c r="N26" s="104">
        <v>2</v>
      </c>
      <c r="O26" s="112">
        <v>2</v>
      </c>
      <c r="P26" s="132" t="s">
        <v>1854</v>
      </c>
      <c r="Q26" s="104">
        <v>3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  <c r="AY26" s="113"/>
      <c r="AZ26" s="104"/>
      <c r="BA26" s="104"/>
      <c r="BB26" s="104"/>
      <c r="BC26" s="104"/>
      <c r="BD26" s="112"/>
    </row>
    <row r="27" spans="1:56" ht="31.5" customHeight="1" thickBot="1" x14ac:dyDescent="0.25">
      <c r="A27" s="111" t="s">
        <v>1664</v>
      </c>
      <c r="B27" s="113" t="s">
        <v>40</v>
      </c>
      <c r="C27" s="118" t="s">
        <v>1855</v>
      </c>
      <c r="D27" s="104">
        <v>41</v>
      </c>
      <c r="E27" s="109">
        <v>40886</v>
      </c>
      <c r="F27" s="113">
        <v>2</v>
      </c>
      <c r="G27" s="104">
        <v>7</v>
      </c>
      <c r="H27" s="112">
        <v>1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1</v>
      </c>
      <c r="O27" s="112">
        <v>1</v>
      </c>
      <c r="P27" s="132" t="s">
        <v>128</v>
      </c>
      <c r="Q27" s="104">
        <v>1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  <c r="AY27" s="113"/>
      <c r="AZ27" s="104"/>
      <c r="BA27" s="104"/>
      <c r="BB27" s="104"/>
      <c r="BC27" s="104"/>
      <c r="BD27" s="112"/>
    </row>
    <row r="28" spans="1:56" ht="31.5" customHeight="1" thickBot="1" x14ac:dyDescent="0.25">
      <c r="A28" s="111" t="s">
        <v>1665</v>
      </c>
      <c r="B28" s="113" t="s">
        <v>31</v>
      </c>
      <c r="C28" s="118" t="s">
        <v>1858</v>
      </c>
      <c r="D28" s="104">
        <v>10</v>
      </c>
      <c r="E28" s="109">
        <v>40894</v>
      </c>
      <c r="F28" s="113">
        <v>2</v>
      </c>
      <c r="G28" s="104">
        <v>3</v>
      </c>
      <c r="H28" s="112">
        <v>1</v>
      </c>
      <c r="I28" s="113">
        <v>2</v>
      </c>
      <c r="J28" s="104">
        <v>1</v>
      </c>
      <c r="K28" s="104">
        <v>3</v>
      </c>
      <c r="L28" s="104">
        <v>1</v>
      </c>
      <c r="M28" s="104">
        <v>2</v>
      </c>
      <c r="N28" s="104">
        <v>1</v>
      </c>
      <c r="O28" s="112">
        <v>1</v>
      </c>
      <c r="P28" s="132" t="s">
        <v>1859</v>
      </c>
      <c r="Q28" s="104">
        <v>1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08" t="s">
        <v>979</v>
      </c>
      <c r="X28" s="104">
        <v>1</v>
      </c>
      <c r="Y28" s="104">
        <v>1</v>
      </c>
      <c r="Z28" s="104">
        <v>1</v>
      </c>
      <c r="AA28" s="104">
        <v>3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  <c r="AY28" s="113"/>
      <c r="AZ28" s="104"/>
      <c r="BA28" s="104"/>
      <c r="BB28" s="104"/>
      <c r="BC28" s="104"/>
      <c r="BD28" s="112"/>
    </row>
    <row r="29" spans="1:56" ht="31.5" customHeight="1" thickBot="1" x14ac:dyDescent="0.25">
      <c r="A29" s="111" t="s">
        <v>1666</v>
      </c>
      <c r="B29" s="113" t="s">
        <v>40</v>
      </c>
      <c r="C29" s="118" t="s">
        <v>1856</v>
      </c>
      <c r="D29" s="104">
        <v>38</v>
      </c>
      <c r="E29" s="109">
        <v>40894</v>
      </c>
      <c r="F29" s="113">
        <v>1</v>
      </c>
      <c r="G29" s="104">
        <v>2</v>
      </c>
      <c r="H29" s="112">
        <v>1</v>
      </c>
      <c r="I29" s="113">
        <v>2</v>
      </c>
      <c r="J29" s="104">
        <v>1</v>
      </c>
      <c r="K29" s="104">
        <v>3</v>
      </c>
      <c r="L29" s="104">
        <v>2</v>
      </c>
      <c r="M29" s="104">
        <v>1</v>
      </c>
      <c r="N29" s="104">
        <v>2</v>
      </c>
      <c r="O29" s="112">
        <v>1</v>
      </c>
      <c r="P29" s="132" t="s">
        <v>1842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08" t="s">
        <v>1857</v>
      </c>
      <c r="X29" s="104">
        <v>3</v>
      </c>
      <c r="Y29" s="104">
        <v>1</v>
      </c>
      <c r="Z29" s="104">
        <v>1</v>
      </c>
      <c r="AA29" s="104">
        <v>2</v>
      </c>
      <c r="AB29" s="112">
        <v>2</v>
      </c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  <c r="AY29" s="113"/>
      <c r="AZ29" s="104"/>
      <c r="BA29" s="104"/>
      <c r="BB29" s="104"/>
      <c r="BC29" s="104"/>
      <c r="BD29" s="112"/>
    </row>
    <row r="30" spans="1:56" ht="31.5" customHeight="1" thickBot="1" x14ac:dyDescent="0.25">
      <c r="A30" s="111" t="s">
        <v>1667</v>
      </c>
      <c r="B30" s="113" t="s">
        <v>40</v>
      </c>
      <c r="C30" s="118" t="s">
        <v>1860</v>
      </c>
      <c r="D30" s="104">
        <v>5</v>
      </c>
      <c r="E30" s="109">
        <v>40902</v>
      </c>
      <c r="F30" s="113">
        <v>2</v>
      </c>
      <c r="G30" s="104">
        <v>7</v>
      </c>
      <c r="H30" s="112">
        <v>1</v>
      </c>
      <c r="I30" s="113">
        <v>1</v>
      </c>
      <c r="J30" s="104">
        <v>1</v>
      </c>
      <c r="K30" s="104">
        <v>1</v>
      </c>
      <c r="L30" s="104">
        <v>4</v>
      </c>
      <c r="M30" s="104">
        <v>3</v>
      </c>
      <c r="N30" s="104">
        <v>1</v>
      </c>
      <c r="O30" s="112">
        <v>1</v>
      </c>
      <c r="P30" s="132" t="s">
        <v>128</v>
      </c>
      <c r="Q30" s="104">
        <v>1</v>
      </c>
      <c r="R30" s="104">
        <v>2</v>
      </c>
      <c r="S30" s="104">
        <v>1</v>
      </c>
      <c r="T30" s="104">
        <v>1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  <c r="AY30" s="113"/>
      <c r="AZ30" s="104"/>
      <c r="BA30" s="104"/>
      <c r="BB30" s="104"/>
      <c r="BC30" s="104"/>
      <c r="BD30" s="112"/>
    </row>
    <row r="31" spans="1:56" ht="31.5" customHeight="1" thickBot="1" x14ac:dyDescent="0.25">
      <c r="A31" s="111" t="s">
        <v>1668</v>
      </c>
      <c r="B31" s="107" t="s">
        <v>36</v>
      </c>
      <c r="C31" s="118" t="s">
        <v>1861</v>
      </c>
      <c r="D31" s="106">
        <v>7</v>
      </c>
      <c r="E31" s="109">
        <v>40902</v>
      </c>
      <c r="F31" s="107">
        <v>2</v>
      </c>
      <c r="G31" s="106">
        <v>5</v>
      </c>
      <c r="H31" s="105">
        <v>1</v>
      </c>
      <c r="I31" s="107">
        <v>1</v>
      </c>
      <c r="J31" s="106">
        <v>1</v>
      </c>
      <c r="K31" s="106">
        <v>3</v>
      </c>
      <c r="L31" s="106">
        <v>1</v>
      </c>
      <c r="M31" s="106">
        <v>2</v>
      </c>
      <c r="N31" s="106">
        <v>2</v>
      </c>
      <c r="O31" s="105">
        <v>1</v>
      </c>
      <c r="P31" s="132" t="s">
        <v>1862</v>
      </c>
      <c r="Q31" s="106">
        <v>1</v>
      </c>
      <c r="R31" s="106">
        <v>1</v>
      </c>
      <c r="S31" s="106">
        <v>1</v>
      </c>
      <c r="T31" s="106">
        <v>2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  <c r="AY31" s="107"/>
      <c r="AZ31" s="106"/>
      <c r="BA31" s="106"/>
      <c r="BB31" s="106"/>
      <c r="BC31" s="106"/>
      <c r="BD31" s="105"/>
    </row>
    <row r="32" spans="1:56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12</v>
      </c>
      <c r="D36" s="44">
        <f t="shared" ref="D36:D42" si="0">C36/C$42</f>
        <v>0.44444444444444442</v>
      </c>
      <c r="E36" s="8"/>
      <c r="F36" s="91" t="s">
        <v>143</v>
      </c>
      <c r="G36" s="43">
        <f>COUNTIF(F4:F31,1)</f>
        <v>7</v>
      </c>
      <c r="H36" s="44">
        <f>G36/G38</f>
        <v>0.25925925925925924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25</v>
      </c>
      <c r="P36" s="44">
        <f>O36/O$40</f>
        <v>0.92592592592592593</v>
      </c>
      <c r="Q36"/>
      <c r="R36" s="93">
        <v>1</v>
      </c>
      <c r="S36" s="43">
        <f>COUNTIF(I4:I31,1)</f>
        <v>18</v>
      </c>
      <c r="T36" s="44">
        <f>S36/27</f>
        <v>0.66666666666666663</v>
      </c>
      <c r="U36"/>
      <c r="V36" s="94" t="s">
        <v>160</v>
      </c>
      <c r="W36" s="57">
        <f>COUNTIF(J4:J31,1)</f>
        <v>18</v>
      </c>
      <c r="X36" s="58">
        <f>W36/W$39</f>
        <v>0.66666666666666663</v>
      </c>
      <c r="Y36"/>
      <c r="Z36" s="95" t="s">
        <v>163</v>
      </c>
      <c r="AA36" s="42">
        <f>COUNTIF(K4:K31,1)</f>
        <v>4</v>
      </c>
      <c r="AB36" s="44">
        <f t="shared" ref="AB36:AB46" si="2">AA36/AA$46</f>
        <v>0.14814814814814814</v>
      </c>
      <c r="AC36"/>
      <c r="AD36" s="95" t="s">
        <v>799</v>
      </c>
      <c r="AE36" s="57">
        <f>COUNTIF(L4:L31,1)</f>
        <v>5</v>
      </c>
      <c r="AF36" s="58">
        <f>AE36/AA$46</f>
        <v>0.18518518518518517</v>
      </c>
      <c r="AG36"/>
      <c r="AH36" s="97" t="s">
        <v>143</v>
      </c>
      <c r="AI36" s="42">
        <f>COUNTIF(M4:M31,1)</f>
        <v>4</v>
      </c>
      <c r="AJ36" s="44">
        <f>AI36/AA$46</f>
        <v>0.14814814814814814</v>
      </c>
      <c r="AK36"/>
      <c r="AL36" s="95" t="s">
        <v>175</v>
      </c>
      <c r="AM36" s="42">
        <f>COUNTIF(N4:N31,1)</f>
        <v>9</v>
      </c>
      <c r="AN36" s="44">
        <f>AM36/AA$46</f>
        <v>0.33333333333333331</v>
      </c>
      <c r="AO36"/>
      <c r="AP36" s="95" t="s">
        <v>143</v>
      </c>
      <c r="AQ36" s="42">
        <f>COUNTIF(O4:O31,1)</f>
        <v>15</v>
      </c>
      <c r="AR36" s="44">
        <f>AQ36/AQ$39</f>
        <v>0.55555555555555558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0.1111111111111111</v>
      </c>
      <c r="E37" s="8"/>
      <c r="F37" s="91" t="s">
        <v>144</v>
      </c>
      <c r="G37" s="43">
        <f>COUNTIF(F4:F31,2)</f>
        <v>20</v>
      </c>
      <c r="H37" s="44">
        <f>G37/G38</f>
        <v>0.7407407407407407</v>
      </c>
      <c r="I37"/>
      <c r="J37" s="92" t="s">
        <v>148</v>
      </c>
      <c r="K37" s="45">
        <f>COUNTIF(G4:G31,2)</f>
        <v>3</v>
      </c>
      <c r="L37" s="44">
        <f t="shared" si="1"/>
        <v>0.1111111111111111</v>
      </c>
      <c r="M37"/>
      <c r="N37" s="91" t="s">
        <v>155</v>
      </c>
      <c r="O37" s="43">
        <f>COUNTIF(H4:H31,2)</f>
        <v>1</v>
      </c>
      <c r="P37" s="44">
        <f>O37/O$40</f>
        <v>3.7037037037037035E-2</v>
      </c>
      <c r="Q37"/>
      <c r="R37" s="93">
        <v>2</v>
      </c>
      <c r="S37" s="43">
        <f>COUNTIF(I4:I31,2)</f>
        <v>8</v>
      </c>
      <c r="T37" s="44">
        <f t="shared" ref="T37:T40" si="3">S37/27</f>
        <v>0.29629629629629628</v>
      </c>
      <c r="U37"/>
      <c r="V37" s="95" t="s">
        <v>161</v>
      </c>
      <c r="W37" s="57">
        <f>COUNTIF(J4:J31,2)</f>
        <v>3</v>
      </c>
      <c r="X37" s="58">
        <f>W37/W$39</f>
        <v>0.1111111111111111</v>
      </c>
      <c r="Y37"/>
      <c r="Z37" s="90" t="s">
        <v>164</v>
      </c>
      <c r="AA37" s="42">
        <f>COUNTIF(K4:K31,2)</f>
        <v>3</v>
      </c>
      <c r="AB37" s="44">
        <f t="shared" si="2"/>
        <v>0.1111111111111111</v>
      </c>
      <c r="AC37"/>
      <c r="AD37" s="94" t="s">
        <v>800</v>
      </c>
      <c r="AE37" s="57">
        <f>COUNTIF(L4:L31,2)</f>
        <v>2</v>
      </c>
      <c r="AF37" s="58">
        <f>AE37/AA$46</f>
        <v>7.407407407407407E-2</v>
      </c>
      <c r="AG37"/>
      <c r="AH37" s="96" t="s">
        <v>173</v>
      </c>
      <c r="AI37" s="42">
        <f>COUNTIF(M4:M31,2)</f>
        <v>6</v>
      </c>
      <c r="AJ37" s="44">
        <f>AI37/AA$46</f>
        <v>0.22222222222222221</v>
      </c>
      <c r="AK37"/>
      <c r="AL37" s="90" t="s">
        <v>176</v>
      </c>
      <c r="AM37" s="42">
        <f>COUNTIF(N4:N31,2)</f>
        <v>14</v>
      </c>
      <c r="AN37" s="44">
        <f>AM37/AA$46</f>
        <v>0.51851851851851849</v>
      </c>
      <c r="AO37"/>
      <c r="AP37" s="90" t="s">
        <v>173</v>
      </c>
      <c r="AQ37" s="42">
        <f>COUNTIF(O4:O31,2)</f>
        <v>12</v>
      </c>
      <c r="AR37" s="44">
        <f>AQ37/AQ$39</f>
        <v>0.44444444444444442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5</v>
      </c>
      <c r="D38" s="44">
        <f t="shared" si="0"/>
        <v>0.18518518518518517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9</v>
      </c>
      <c r="L38" s="44">
        <f t="shared" si="1"/>
        <v>0.33333333333333331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0</v>
      </c>
      <c r="T38" s="44">
        <f t="shared" si="3"/>
        <v>0</v>
      </c>
      <c r="U38"/>
      <c r="V38" s="94" t="s">
        <v>162</v>
      </c>
      <c r="W38" s="57">
        <f>COUNTIF(J4:J31,3)</f>
        <v>6</v>
      </c>
      <c r="X38" s="58">
        <f>W38/W$39</f>
        <v>0.22222222222222221</v>
      </c>
      <c r="Y38"/>
      <c r="Z38" s="90" t="s">
        <v>165</v>
      </c>
      <c r="AA38" s="42">
        <f>COUNTIF(K4:K31,3)</f>
        <v>7</v>
      </c>
      <c r="AB38" s="44">
        <f t="shared" si="2"/>
        <v>0.25925925925925924</v>
      </c>
      <c r="AC38"/>
      <c r="AD38" s="94" t="s">
        <v>801</v>
      </c>
      <c r="AE38" s="57">
        <f>COUNTIF(L4:L31,3)</f>
        <v>2</v>
      </c>
      <c r="AF38" s="58">
        <f>AE38/AA$46</f>
        <v>7.407407407407407E-2</v>
      </c>
      <c r="AG38"/>
      <c r="AH38" s="96" t="s">
        <v>174</v>
      </c>
      <c r="AI38" s="42">
        <f>COUNTIF(M4:M31,3)</f>
        <v>17</v>
      </c>
      <c r="AJ38" s="44">
        <f>AI38/AA$46</f>
        <v>0.62962962962962965</v>
      </c>
      <c r="AK38"/>
      <c r="AL38" s="90" t="s">
        <v>177</v>
      </c>
      <c r="AM38" s="42">
        <f>COUNTIF(N4:N31,3)</f>
        <v>4</v>
      </c>
      <c r="AN38" s="44">
        <f>AM38/AA$46</f>
        <v>0.14814814814814814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0.1111111111111111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1</v>
      </c>
      <c r="P39" s="44">
        <f>O39/O$40</f>
        <v>3.7037037037037035E-2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0.1111111111111111</v>
      </c>
      <c r="AC39"/>
      <c r="AD39" s="94" t="s">
        <v>802</v>
      </c>
      <c r="AE39" s="57">
        <f>COUNTIF(L4:L31,4)</f>
        <v>18</v>
      </c>
      <c r="AF39" s="58">
        <f>AE39/AA$46</f>
        <v>0.66666666666666663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3</v>
      </c>
      <c r="D40" s="44">
        <f t="shared" si="0"/>
        <v>0.1111111111111111</v>
      </c>
      <c r="E40" s="8"/>
      <c r="F40"/>
      <c r="G40"/>
      <c r="H40"/>
      <c r="I40"/>
      <c r="J40" s="92" t="s">
        <v>151</v>
      </c>
      <c r="K40" s="45">
        <f>COUNTIF(G4:G31,5)</f>
        <v>8</v>
      </c>
      <c r="L40" s="44">
        <f t="shared" si="1"/>
        <v>0.29629629629629628</v>
      </c>
      <c r="M40"/>
      <c r="N40" s="83"/>
      <c r="O40" s="85">
        <f>SUM(O36:O39,)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4</v>
      </c>
      <c r="AB40" s="44">
        <f t="shared" si="2"/>
        <v>0.14814814814814814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3.7037037037037035E-2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7.407407407407407E-2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40</v>
      </c>
      <c r="T41" s="87">
        <f>SUM(T36:T40)</f>
        <v>0.96296296296296291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3.7037037037037035E-2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5</v>
      </c>
      <c r="L42" s="44">
        <f t="shared" si="1"/>
        <v>0.18518518518518517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4</v>
      </c>
      <c r="AB42" s="44">
        <f t="shared" si="2"/>
        <v>0.14814814814814814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3.7037037037037035E-2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7</v>
      </c>
      <c r="D51" s="58">
        <f t="shared" ref="D51:D63" si="4">C51/C$63</f>
        <v>0.25925925925925924</v>
      </c>
      <c r="E51" s="37"/>
      <c r="F51" s="75" t="s">
        <v>384</v>
      </c>
      <c r="G51" s="45">
        <f>COUNTIFS(B4:B31,"girona",K4:K31,1)</f>
        <v>3</v>
      </c>
      <c r="H51" s="58">
        <f t="shared" ref="H51:H63" si="5">G51/G$63</f>
        <v>0.1111111111111111</v>
      </c>
      <c r="I51" s="61"/>
      <c r="J51" s="63" t="s">
        <v>397</v>
      </c>
      <c r="K51" s="45">
        <f>COUNTIFS(B4:B31,"girona",J4:J31,1)</f>
        <v>9</v>
      </c>
      <c r="L51" s="58">
        <f t="shared" ref="L51:L69" si="6">K51/K$69</f>
        <v>0.33333333333333331</v>
      </c>
      <c r="M51" s="61"/>
      <c r="N51" s="100" t="s">
        <v>199</v>
      </c>
      <c r="O51" s="59">
        <f>COUNTIFS(G4:G31,3,H4:H31,1)</f>
        <v>8</v>
      </c>
      <c r="P51" s="60">
        <f t="shared" ref="P51:P60" si="7">O51/O$60</f>
        <v>0.34782608695652173</v>
      </c>
      <c r="Q51" s="61"/>
      <c r="R51" s="100" t="s">
        <v>208</v>
      </c>
      <c r="S51" s="59">
        <f>COUNTIFS(H4:H31,1,I4:I31,1)</f>
        <v>17</v>
      </c>
      <c r="T51" s="60">
        <f>S51/S$55</f>
        <v>0.65384615384615385</v>
      </c>
      <c r="U51" s="61"/>
      <c r="V51" s="61"/>
      <c r="W51" s="100" t="s">
        <v>213</v>
      </c>
      <c r="X51" s="59">
        <f>COUNTIFS(I4:I31,1,K4:K31,1)</f>
        <v>4</v>
      </c>
      <c r="Y51" s="60">
        <f t="shared" ref="Y51:Y66" si="8">X51/X$66</f>
        <v>0.14814814814814814</v>
      </c>
      <c r="Z51" s="61"/>
      <c r="AA51" s="100" t="s">
        <v>224</v>
      </c>
      <c r="AB51" s="59">
        <f>COUNTIFS(I4:I31,1,J4:J31,1)</f>
        <v>10</v>
      </c>
      <c r="AC51" s="60">
        <f t="shared" ref="AC51:AC57" si="9">AB51/AB$57</f>
        <v>0.37037037037037035</v>
      </c>
      <c r="AD51" s="61"/>
      <c r="AE51" s="100" t="s">
        <v>231</v>
      </c>
      <c r="AF51" s="59">
        <f>COUNTIFS(J4:J31,1,M4:M31,1)</f>
        <v>3</v>
      </c>
      <c r="AG51" s="60">
        <f>AF51/AF$60</f>
        <v>0.1111111111111111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4</v>
      </c>
      <c r="AS51" s="60">
        <f t="shared" ref="AS51:AS56" si="12">AR51/AF$60</f>
        <v>0.14814814814814814</v>
      </c>
      <c r="AT51" s="61"/>
      <c r="AU51" s="100" t="s">
        <v>296</v>
      </c>
      <c r="AV51" s="59">
        <f>COUNTIFS(K4:K31,1,N4:N31,1)</f>
        <v>4</v>
      </c>
      <c r="AW51" s="60">
        <f t="shared" ref="AW51:AW70" si="13">AV51/AN$75</f>
        <v>0.17391304347826086</v>
      </c>
      <c r="AX51" s="61"/>
      <c r="AY51" s="100" t="s">
        <v>314</v>
      </c>
      <c r="AZ51" s="59">
        <f>COUNTIFS(L4:L31,1,N4:N31,1)</f>
        <v>3</v>
      </c>
      <c r="BA51" s="60">
        <f t="shared" ref="BA51:BA63" si="14">AZ51/AZ$63</f>
        <v>0.1111111111111111</v>
      </c>
      <c r="BB51" s="61"/>
      <c r="BC51" s="100" t="s">
        <v>325</v>
      </c>
      <c r="BD51" s="59">
        <f>COUNTIFS(J4:J31,1,O4:O31,1)</f>
        <v>14</v>
      </c>
      <c r="BE51" s="60">
        <f>BD51/BD57</f>
        <v>0.51851851851851849</v>
      </c>
      <c r="BF51" s="61"/>
      <c r="BG51" s="63" t="s">
        <v>332</v>
      </c>
      <c r="BH51" s="54">
        <f>COUNTIFS(N4:N31,1,O14:O41,1)</f>
        <v>2</v>
      </c>
      <c r="BI51" s="66">
        <f>BH51/BH$57</f>
        <v>0.13333333333333333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5</v>
      </c>
      <c r="D52" s="58">
        <f t="shared" si="4"/>
        <v>0.18518518518518517</v>
      </c>
      <c r="E52" s="64"/>
      <c r="F52" s="75" t="s">
        <v>385</v>
      </c>
      <c r="G52" s="45">
        <f>COUNTIFS(B4:B31,"girona",K4:K31,"&gt;1")</f>
        <v>9</v>
      </c>
      <c r="H52" s="58">
        <f t="shared" si="5"/>
        <v>0.33333333333333331</v>
      </c>
      <c r="I52" s="61"/>
      <c r="J52" s="63" t="s">
        <v>398</v>
      </c>
      <c r="K52" s="45">
        <f>COUNTIFS(B4:B31,"girona",J4:J31,2)</f>
        <v>1</v>
      </c>
      <c r="L52" s="58">
        <f t="shared" si="6"/>
        <v>3.7037037037037035E-2</v>
      </c>
      <c r="M52" s="61"/>
      <c r="N52" s="100" t="s">
        <v>200</v>
      </c>
      <c r="O52" s="45">
        <f>COUNTIFS(G4:G31,5,H4:H31,1)</f>
        <v>8</v>
      </c>
      <c r="P52" s="60">
        <f t="shared" si="7"/>
        <v>0.34782608695652173</v>
      </c>
      <c r="Q52" s="61"/>
      <c r="R52" s="100" t="s">
        <v>209</v>
      </c>
      <c r="S52" s="59">
        <f>COUNTIFS(H4:H31,1,I4:I31,"&gt;1")</f>
        <v>8</v>
      </c>
      <c r="T52" s="60">
        <f>S52/S$55</f>
        <v>0.30769230769230771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8</v>
      </c>
      <c r="AC52" s="60">
        <f t="shared" si="9"/>
        <v>0.29629629629629628</v>
      </c>
      <c r="AD52" s="61"/>
      <c r="AE52" s="100" t="s">
        <v>232</v>
      </c>
      <c r="AF52" s="45">
        <f>COUNTIFS(J4:J31,1,M4:M31,2)</f>
        <v>4</v>
      </c>
      <c r="AG52" s="60">
        <f>AF52/AF$60</f>
        <v>0.14814814814814814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2</v>
      </c>
      <c r="AS52" s="60">
        <f t="shared" si="12"/>
        <v>7.407407407407407E-2</v>
      </c>
      <c r="AT52" s="61"/>
      <c r="AU52" s="100" t="s">
        <v>297</v>
      </c>
      <c r="AV52" s="45">
        <f>COUNTIFS(K4:K31,1,N4:N31,2)</f>
        <v>0</v>
      </c>
      <c r="AW52" s="60">
        <f t="shared" si="13"/>
        <v>0</v>
      </c>
      <c r="AX52" s="61"/>
      <c r="AY52" s="100" t="s">
        <v>316</v>
      </c>
      <c r="AZ52" s="45">
        <f>COUNTIFS(L4:L31,1,N4:N31,2)</f>
        <v>1</v>
      </c>
      <c r="BA52" s="60">
        <f t="shared" si="14"/>
        <v>3.7037037037037035E-2</v>
      </c>
      <c r="BB52" s="61"/>
      <c r="BC52" s="100" t="s">
        <v>326</v>
      </c>
      <c r="BD52" s="45">
        <f>COUNTIFS(J4:J31,1,O4:O31,2)</f>
        <v>4</v>
      </c>
      <c r="BE52" s="60">
        <f t="shared" ref="BE52:BE57" si="15">BD52/BD$57</f>
        <v>0.14814814814814814</v>
      </c>
      <c r="BF52" s="61"/>
      <c r="BG52" s="63" t="s">
        <v>333</v>
      </c>
      <c r="BH52" s="65">
        <f>COUNTIFS(N4:N31,1,O14:O41,2)</f>
        <v>3</v>
      </c>
      <c r="BI52" s="66">
        <f t="shared" ref="BI52:BI57" si="16">BH52/BH$57</f>
        <v>0.2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0.1111111111111111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2</v>
      </c>
      <c r="L53" s="58">
        <f t="shared" si="6"/>
        <v>7.407407407407407E-2</v>
      </c>
      <c r="M53" s="61"/>
      <c r="N53" s="100" t="s">
        <v>201</v>
      </c>
      <c r="O53" s="45">
        <f>COUNTIFS(G4:G31,6,H4:H31,1)</f>
        <v>2</v>
      </c>
      <c r="P53" s="60">
        <f t="shared" si="7"/>
        <v>8.6956521739130432E-2</v>
      </c>
      <c r="Q53" s="61"/>
      <c r="R53" s="100" t="s">
        <v>210</v>
      </c>
      <c r="S53" s="59">
        <f>COUNTIFS(H4:H31,4,I4:I31,1)</f>
        <v>1</v>
      </c>
      <c r="T53" s="60">
        <f>S53/S$55</f>
        <v>3.8461538461538464E-2</v>
      </c>
      <c r="U53" s="61"/>
      <c r="V53" s="61"/>
      <c r="W53" s="100" t="s">
        <v>215</v>
      </c>
      <c r="X53" s="45">
        <f>COUNTIFS(I4:I31,1,K4:K31,2)</f>
        <v>3</v>
      </c>
      <c r="Y53" s="60">
        <f t="shared" si="8"/>
        <v>0.1111111111111111</v>
      </c>
      <c r="Z53" s="61"/>
      <c r="AA53" s="100" t="s">
        <v>226</v>
      </c>
      <c r="AB53" s="45">
        <f>COUNTIFS(I4:I31,1,J4:J31,2)</f>
        <v>2</v>
      </c>
      <c r="AC53" s="60">
        <f t="shared" si="9"/>
        <v>7.407407407407407E-2</v>
      </c>
      <c r="AD53" s="61"/>
      <c r="AE53" s="100" t="s">
        <v>233</v>
      </c>
      <c r="AF53" s="45">
        <f>COUNTIFS(J4:J31,2,M4:M31,1)</f>
        <v>1</v>
      </c>
      <c r="AG53" s="60">
        <f>AF53/AF$60</f>
        <v>3.7037037037037035E-2</v>
      </c>
      <c r="AH53" s="61"/>
      <c r="AI53" s="100" t="s">
        <v>239</v>
      </c>
      <c r="AJ53" s="45">
        <f>COUNTIFS(K4:K31,1,M4:M31,3)</f>
        <v>4</v>
      </c>
      <c r="AK53" s="60">
        <f t="shared" si="10"/>
        <v>0.14814814814814814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1</v>
      </c>
      <c r="BA53" s="60">
        <f t="shared" si="14"/>
        <v>3.7037037037037035E-2</v>
      </c>
      <c r="BB53" s="61"/>
      <c r="BC53" s="100" t="s">
        <v>327</v>
      </c>
      <c r="BD53" s="45">
        <f>COUNTIFS(J4:J31,2,O4:O31,1)</f>
        <v>1</v>
      </c>
      <c r="BE53" s="60">
        <f t="shared" si="15"/>
        <v>3.7037037037037035E-2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2</v>
      </c>
      <c r="H54" s="58">
        <f t="shared" si="5"/>
        <v>7.407407407407407E-2</v>
      </c>
      <c r="I54" s="61"/>
      <c r="J54" s="63" t="s">
        <v>399</v>
      </c>
      <c r="K54" s="45">
        <f>COUNTIFS(B4:B31,"salt",J4:J31,1)</f>
        <v>3</v>
      </c>
      <c r="L54" s="58">
        <f t="shared" si="6"/>
        <v>0.1111111111111111</v>
      </c>
      <c r="M54" s="61"/>
      <c r="N54" s="100" t="s">
        <v>202</v>
      </c>
      <c r="O54" s="45">
        <f>COUNTIFS(G4:G31,7,H4:H31,1)</f>
        <v>4</v>
      </c>
      <c r="P54" s="60">
        <f t="shared" si="7"/>
        <v>0.17391304347826086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0</v>
      </c>
      <c r="Y54" s="60">
        <f t="shared" si="8"/>
        <v>0</v>
      </c>
      <c r="Z54" s="61"/>
      <c r="AA54" s="100" t="s">
        <v>227</v>
      </c>
      <c r="AB54" s="45">
        <f>COUNTIFS(I4:I31,"&gt;1",J4:J31,2)</f>
        <v>1</v>
      </c>
      <c r="AC54" s="60">
        <f t="shared" si="9"/>
        <v>3.7037037037037035E-2</v>
      </c>
      <c r="AD54" s="61"/>
      <c r="AE54" s="100" t="s">
        <v>234</v>
      </c>
      <c r="AF54" s="45">
        <f>COUNTIFS(J4:J31,2,M4:M31,2)</f>
        <v>1</v>
      </c>
      <c r="AG54" s="60">
        <f>AF54/AF$60</f>
        <v>3.7037037037037035E-2</v>
      </c>
      <c r="AH54" s="61"/>
      <c r="AI54" s="100" t="s">
        <v>240</v>
      </c>
      <c r="AJ54" s="45">
        <f>COUNTIFS(K4:K31,2,M4:M31,1)</f>
        <v>0</v>
      </c>
      <c r="AK54" s="60">
        <f t="shared" si="10"/>
        <v>0</v>
      </c>
      <c r="AL54" s="61"/>
      <c r="AM54" s="100" t="s">
        <v>276</v>
      </c>
      <c r="AN54" s="45">
        <f>COUNTIFS(K4:K31,1,L4:L31,4)</f>
        <v>4</v>
      </c>
      <c r="AO54" s="60">
        <f t="shared" si="11"/>
        <v>0.17391304347826086</v>
      </c>
      <c r="AP54" s="61"/>
      <c r="AQ54" s="100" t="s">
        <v>286</v>
      </c>
      <c r="AR54" s="45">
        <f>COUNTIFS(J4:J31,1,L4:L31,4)</f>
        <v>12</v>
      </c>
      <c r="AS54" s="60">
        <f t="shared" si="12"/>
        <v>0.44444444444444442</v>
      </c>
      <c r="AT54" s="61"/>
      <c r="AU54" s="100" t="s">
        <v>299</v>
      </c>
      <c r="AV54" s="45">
        <f>COUNTIFS(K4:K31,2,N4:N31,1)</f>
        <v>1</v>
      </c>
      <c r="AW54" s="60">
        <f t="shared" si="13"/>
        <v>4.3478260869565216E-2</v>
      </c>
      <c r="AX54" s="61"/>
      <c r="AY54" s="100" t="s">
        <v>317</v>
      </c>
      <c r="AZ54" s="45">
        <f>COUNTIFS(L4:L31,2,N4:N31,1)</f>
        <v>0</v>
      </c>
      <c r="BA54" s="60">
        <f t="shared" si="14"/>
        <v>0</v>
      </c>
      <c r="BB54" s="61"/>
      <c r="BC54" s="100" t="s">
        <v>328</v>
      </c>
      <c r="BD54" s="59">
        <f>COUNTIFS(J4:J31,2,O4:O31,2)</f>
        <v>2</v>
      </c>
      <c r="BE54" s="60">
        <f t="shared" si="15"/>
        <v>7.407407407407407E-2</v>
      </c>
      <c r="BF54" s="61"/>
      <c r="BG54" s="63" t="s">
        <v>335</v>
      </c>
      <c r="BH54" s="54">
        <f>COUNTIFS(N4:N31,2,O14:O41,1)</f>
        <v>9</v>
      </c>
      <c r="BI54" s="66">
        <f t="shared" si="16"/>
        <v>0.6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0.1111111111111111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3</v>
      </c>
      <c r="Y55" s="60">
        <f t="shared" si="8"/>
        <v>0.1111111111111111</v>
      </c>
      <c r="Z55" s="61"/>
      <c r="AA55" s="100" t="s">
        <v>228</v>
      </c>
      <c r="AB55" s="45">
        <f>COUNTIFS(I4:I31,1,J4:J31,3)</f>
        <v>6</v>
      </c>
      <c r="AC55" s="60">
        <f t="shared" si="9"/>
        <v>0.22222222222222221</v>
      </c>
      <c r="AD55" s="61"/>
      <c r="AE55" s="100" t="s">
        <v>237</v>
      </c>
      <c r="AF55" s="45">
        <f>COUNTIFS(J4:J31,1,M4:M31,3)</f>
        <v>11</v>
      </c>
      <c r="AG55" s="60">
        <f t="shared" ref="AG55:AG60" si="17">AF55/AF$60</f>
        <v>0.40740740740740738</v>
      </c>
      <c r="AH55" s="61"/>
      <c r="AI55" s="100" t="s">
        <v>241</v>
      </c>
      <c r="AJ55" s="45">
        <f>COUNTIFS(K4:K31,2,M4:M31,2)</f>
        <v>0</v>
      </c>
      <c r="AK55" s="60">
        <f t="shared" si="10"/>
        <v>0</v>
      </c>
      <c r="AL55" s="61"/>
      <c r="AM55" s="100" t="s">
        <v>257</v>
      </c>
      <c r="AN55" s="45">
        <f>COUNTIFS(K4:K31,2,L4:L31,1)</f>
        <v>0</v>
      </c>
      <c r="AO55" s="60">
        <f t="shared" si="11"/>
        <v>0</v>
      </c>
      <c r="AP55" s="61"/>
      <c r="AQ55" s="100" t="s">
        <v>287</v>
      </c>
      <c r="AR55" s="45">
        <f>COUNTIFS(J4:J31,2,L4:L31,1)</f>
        <v>1</v>
      </c>
      <c r="AS55" s="60">
        <f t="shared" si="12"/>
        <v>3.7037037037037035E-2</v>
      </c>
      <c r="AT55" s="61"/>
      <c r="AU55" s="100" t="s">
        <v>300</v>
      </c>
      <c r="AV55" s="45">
        <f>COUNTIFS(K4:K31,2,N4:N31,2)</f>
        <v>2</v>
      </c>
      <c r="AW55" s="60">
        <f t="shared" si="13"/>
        <v>8.6956521739130432E-2</v>
      </c>
      <c r="AX55" s="61"/>
      <c r="AY55" s="100" t="s">
        <v>319</v>
      </c>
      <c r="AZ55" s="45">
        <f>COUNTIFS(L4:L31,2,N4:N31,2)</f>
        <v>2</v>
      </c>
      <c r="BA55" s="60">
        <f t="shared" si="14"/>
        <v>7.407407407407407E-2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1</v>
      </c>
      <c r="BI55" s="66">
        <f t="shared" si="16"/>
        <v>6.6666666666666666E-2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7.407407407407407E-2</v>
      </c>
      <c r="E56" s="64"/>
      <c r="F56" s="75" t="s">
        <v>389</v>
      </c>
      <c r="G56" s="45">
        <f>COUNTIFS(B4:B31,"figueres",K4:K31,"&gt;1")</f>
        <v>5</v>
      </c>
      <c r="H56" s="58">
        <f t="shared" si="5"/>
        <v>0.18518518518518517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4</v>
      </c>
      <c r="Y56" s="60">
        <f t="shared" si="8"/>
        <v>0.14814814814814814</v>
      </c>
      <c r="Z56" s="61"/>
      <c r="AA56" s="100" t="s">
        <v>229</v>
      </c>
      <c r="AB56" s="45">
        <f>COUNTIFS(I4:I31,"&gt;1",J4:J31,3)</f>
        <v>0</v>
      </c>
      <c r="AC56" s="60">
        <f t="shared" si="9"/>
        <v>0</v>
      </c>
      <c r="AD56" s="61"/>
      <c r="AE56" s="100" t="s">
        <v>251</v>
      </c>
      <c r="AF56" s="59">
        <f>COUNTIFS(J4:J31,2,M4:M31,3)</f>
        <v>1</v>
      </c>
      <c r="AG56" s="60">
        <f t="shared" si="17"/>
        <v>3.7037037037037035E-2</v>
      </c>
      <c r="AH56" s="61"/>
      <c r="AI56" s="100" t="s">
        <v>242</v>
      </c>
      <c r="AJ56" s="45">
        <f>COUNTIFS(K4:K31,2,M4:M31,3)</f>
        <v>3</v>
      </c>
      <c r="AK56" s="60">
        <f t="shared" si="10"/>
        <v>0.1111111111111111</v>
      </c>
      <c r="AL56" s="61"/>
      <c r="AM56" s="100" t="s">
        <v>256</v>
      </c>
      <c r="AN56" s="45">
        <f>COUNTIFS(K4:K31,2,L4:L31,2)</f>
        <v>0</v>
      </c>
      <c r="AO56" s="60">
        <f t="shared" si="11"/>
        <v>0</v>
      </c>
      <c r="AP56" s="61"/>
      <c r="AQ56" s="100" t="s">
        <v>288</v>
      </c>
      <c r="AR56" s="59">
        <f>COUNTIFS(J4:J31,2,L4:L31,2)</f>
        <v>0</v>
      </c>
      <c r="AS56" s="60">
        <f t="shared" si="12"/>
        <v>0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6</v>
      </c>
      <c r="BE56" s="60">
        <f t="shared" si="15"/>
        <v>0.22222222222222221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7.407407407407407E-2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3</v>
      </c>
      <c r="L57" s="58">
        <f t="shared" si="6"/>
        <v>0.1111111111111111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00" t="s">
        <v>435</v>
      </c>
      <c r="AF57" s="59">
        <f>COUNTIFS(J4:J31,3,M4:M31,1)</f>
        <v>0</v>
      </c>
      <c r="AG57" s="60">
        <f t="shared" si="17"/>
        <v>0</v>
      </c>
      <c r="AH57" s="61"/>
      <c r="AI57" s="100" t="s">
        <v>243</v>
      </c>
      <c r="AJ57" s="45">
        <f>COUNTIFS(K4:K31,3,M4:M31,1)</f>
        <v>2</v>
      </c>
      <c r="AK57" s="60">
        <f t="shared" si="10"/>
        <v>7.407407407407407E-2</v>
      </c>
      <c r="AL57" s="61"/>
      <c r="AM57" s="100" t="s">
        <v>258</v>
      </c>
      <c r="AN57" s="45">
        <f>COUNTIFS(K4:K31,2,L4:L31,3)</f>
        <v>0</v>
      </c>
      <c r="AO57" s="60">
        <f t="shared" si="11"/>
        <v>0</v>
      </c>
      <c r="AP57" s="61"/>
      <c r="AQ57" s="100" t="s">
        <v>289</v>
      </c>
      <c r="AR57" s="59">
        <f>COUNTIFS(J4:J31,2,L4:L31,3)</f>
        <v>1</v>
      </c>
      <c r="AS57" s="60">
        <f>AR57/AR$63</f>
        <v>3.7037037037037035E-2</v>
      </c>
      <c r="AT57" s="61"/>
      <c r="AU57" s="100" t="s">
        <v>302</v>
      </c>
      <c r="AV57" s="45">
        <f>COUNTIFS(K4:K31,3,N4:N31,1)</f>
        <v>3</v>
      </c>
      <c r="AW57" s="60">
        <f t="shared" si="13"/>
        <v>0.13043478260869565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15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3.7037037037037035E-2</v>
      </c>
      <c r="E58" s="64"/>
      <c r="F58" s="75" t="s">
        <v>391</v>
      </c>
      <c r="G58" s="45">
        <f>COUNTIFS(B4:B31,"olot",K4:K31,"&gt;1")</f>
        <v>3</v>
      </c>
      <c r="H58" s="58">
        <f t="shared" si="5"/>
        <v>0.1111111111111111</v>
      </c>
      <c r="I58" s="61"/>
      <c r="J58" s="63" t="s">
        <v>402</v>
      </c>
      <c r="K58" s="45">
        <f>COUNTIFS(B4:B31,"figueres",J4:J31,2)</f>
        <v>1</v>
      </c>
      <c r="L58" s="58">
        <f t="shared" si="6"/>
        <v>3.7037037037037035E-2</v>
      </c>
      <c r="M58" s="61"/>
      <c r="N58" s="100" t="s">
        <v>206</v>
      </c>
      <c r="O58" s="45">
        <f>COUNTIFS(G4:G31,7,H4:H31,4)</f>
        <v>1</v>
      </c>
      <c r="P58" s="60">
        <f t="shared" si="7"/>
        <v>4.3478260869565216E-2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3</v>
      </c>
      <c r="Y58" s="60">
        <f t="shared" si="8"/>
        <v>0.1111111111111111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1</v>
      </c>
      <c r="AG58" s="60">
        <f t="shared" si="17"/>
        <v>3.7037037037037035E-2</v>
      </c>
      <c r="AH58" s="61"/>
      <c r="AI58" s="100" t="s">
        <v>244</v>
      </c>
      <c r="AJ58" s="45">
        <f>COUNTIFS(K4:K31,3,M4:M31,2)</f>
        <v>4</v>
      </c>
      <c r="AK58" s="60">
        <f t="shared" si="10"/>
        <v>0.14814814814814814</v>
      </c>
      <c r="AL58" s="61"/>
      <c r="AM58" s="100" t="s">
        <v>277</v>
      </c>
      <c r="AN58" s="45">
        <f>COUNTIFS(K4:K31,2,L4:L31,4)</f>
        <v>3</v>
      </c>
      <c r="AO58" s="60">
        <f t="shared" si="11"/>
        <v>0.13043478260869565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3.7037037037037035E-2</v>
      </c>
      <c r="AT58" s="61"/>
      <c r="AU58" s="100" t="s">
        <v>304</v>
      </c>
      <c r="AV58" s="45">
        <f>COUNTIFS(K4:K31,3,N4:N31,2)</f>
        <v>3</v>
      </c>
      <c r="AW58" s="60">
        <f t="shared" si="13"/>
        <v>0.13043478260869565</v>
      </c>
      <c r="AX58" s="61"/>
      <c r="AY58" s="100" t="s">
        <v>321</v>
      </c>
      <c r="AZ58" s="45">
        <f>COUNTIFS(L4:L31,3,N4:N31,2)</f>
        <v>0</v>
      </c>
      <c r="BA58" s="60">
        <f t="shared" si="14"/>
        <v>0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2</v>
      </c>
      <c r="D59" s="58">
        <f t="shared" si="4"/>
        <v>7.407407407407407E-2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3.7037037037037035E-2</v>
      </c>
      <c r="M59" s="61"/>
      <c r="N59" s="100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3</v>
      </c>
      <c r="Y59" s="60">
        <f t="shared" si="8"/>
        <v>0.1111111111111111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5</v>
      </c>
      <c r="AG59" s="60">
        <f t="shared" si="17"/>
        <v>0.18518518518518517</v>
      </c>
      <c r="AH59" s="61"/>
      <c r="AI59" s="100" t="s">
        <v>245</v>
      </c>
      <c r="AJ59" s="59">
        <f>COUNTIFS(K4:K31,3,M4:M31,3)</f>
        <v>1</v>
      </c>
      <c r="AK59" s="60">
        <f t="shared" si="10"/>
        <v>3.7037037037037035E-2</v>
      </c>
      <c r="AL59" s="61"/>
      <c r="AM59" s="100" t="s">
        <v>259</v>
      </c>
      <c r="AN59" s="45">
        <f>COUNTIFS(K4:K31,3,L4:L31,1)</f>
        <v>3</v>
      </c>
      <c r="AO59" s="60">
        <f t="shared" si="11"/>
        <v>0.13043478260869565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2</v>
      </c>
      <c r="BA59" s="60">
        <f t="shared" si="14"/>
        <v>7.407407407407407E-2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3</v>
      </c>
      <c r="H60" s="58">
        <f t="shared" si="5"/>
        <v>0.1111111111111111</v>
      </c>
      <c r="I60" s="61"/>
      <c r="J60" s="63" t="s">
        <v>403</v>
      </c>
      <c r="K60" s="45">
        <f>COUNTIFS(B4:B31,"olot",J4:J31,1)</f>
        <v>2</v>
      </c>
      <c r="L60" s="58">
        <f t="shared" si="6"/>
        <v>7.407407407407407E-2</v>
      </c>
      <c r="M60" s="61"/>
      <c r="N60" s="61"/>
      <c r="O60" s="45">
        <f>SUM(O51:O59)</f>
        <v>23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1</v>
      </c>
      <c r="Y60" s="60">
        <f t="shared" si="8"/>
        <v>3.7037037037037035E-2</v>
      </c>
      <c r="Z60" s="61"/>
      <c r="AA60" s="61"/>
      <c r="AB60" s="61"/>
      <c r="AC60" s="61"/>
      <c r="AD60" s="61"/>
      <c r="AE60"/>
      <c r="AF60" s="45">
        <f>SUM(AF51:AF59)</f>
        <v>27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1</v>
      </c>
      <c r="AO60" s="60">
        <f t="shared" si="11"/>
        <v>4.3478260869565216E-2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1</v>
      </c>
      <c r="AW60" s="60">
        <f t="shared" si="13"/>
        <v>4.3478260869565216E-2</v>
      </c>
      <c r="AX60" s="61"/>
      <c r="AY60" s="100" t="s">
        <v>439</v>
      </c>
      <c r="AZ60" s="45">
        <f>COUNTIFS(L4:L31,4,N4:N31,1)</f>
        <v>6</v>
      </c>
      <c r="BA60" s="60">
        <f t="shared" si="14"/>
        <v>0.22222222222222221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3.7037037037037035E-2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4</v>
      </c>
      <c r="Y61" s="60">
        <f t="shared" si="8"/>
        <v>0.14814814814814814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3.7037037037037035E-2</v>
      </c>
      <c r="AL61" s="61"/>
      <c r="AM61" s="100" t="s">
        <v>261</v>
      </c>
      <c r="AN61" s="59">
        <f>COUNTIFS(K4:K31,3,L4:L31,3)</f>
        <v>1</v>
      </c>
      <c r="AO61" s="60">
        <f t="shared" si="11"/>
        <v>4.3478260869565216E-2</v>
      </c>
      <c r="AP61" s="61"/>
      <c r="AQ61" s="100" t="s">
        <v>293</v>
      </c>
      <c r="AR61" s="45">
        <f>COUNTIFS(J4:J31,3,L4:L31,3)</f>
        <v>1</v>
      </c>
      <c r="AS61" s="60">
        <f t="shared" si="18"/>
        <v>3.7037037037037035E-2</v>
      </c>
      <c r="AT61" s="61"/>
      <c r="AU61" s="100" t="s">
        <v>262</v>
      </c>
      <c r="AV61" s="59">
        <f>COUNTIFS(K4:K31,5,N4:N31,1)</f>
        <v>1</v>
      </c>
      <c r="AW61" s="60">
        <f t="shared" si="13"/>
        <v>4.3478260869565216E-2</v>
      </c>
      <c r="AX61" s="61"/>
      <c r="AY61" s="100" t="s">
        <v>440</v>
      </c>
      <c r="AZ61" s="45">
        <f>COUNTIFS(L4:L31,4,N4:N31,2)</f>
        <v>11</v>
      </c>
      <c r="BA61" s="60">
        <f t="shared" si="14"/>
        <v>0.40740740740740738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3.7037037037037035E-2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3</v>
      </c>
      <c r="AK62" s="60">
        <f t="shared" si="10"/>
        <v>0.1111111111111111</v>
      </c>
      <c r="AL62" s="61"/>
      <c r="AM62" s="100" t="s">
        <v>278</v>
      </c>
      <c r="AN62" s="59">
        <f>COUNTIFS(K4:K31,3,L4:L31,4)</f>
        <v>2</v>
      </c>
      <c r="AO62" s="60">
        <f t="shared" si="11"/>
        <v>8.6956521739130432E-2</v>
      </c>
      <c r="AP62" s="61"/>
      <c r="AQ62" s="100" t="s">
        <v>294</v>
      </c>
      <c r="AR62" s="45">
        <f>COUNTIFS(J4:J31,3,L4:L31,4)</f>
        <v>5</v>
      </c>
      <c r="AS62" s="60">
        <f t="shared" si="18"/>
        <v>0.18518518518518517</v>
      </c>
      <c r="AT62" s="61"/>
      <c r="AU62" s="100" t="s">
        <v>307</v>
      </c>
      <c r="AV62" s="59">
        <f>COUNTIFS(K4:K31,5,N4:N31,2)</f>
        <v>3</v>
      </c>
      <c r="AW62" s="60">
        <f t="shared" si="13"/>
        <v>0.13043478260869565</v>
      </c>
      <c r="AX62" s="61"/>
      <c r="AY62" s="100" t="s">
        <v>440</v>
      </c>
      <c r="AZ62" s="45">
        <f>COUNTIFS(L4:L31,4,N4:N31,3)</f>
        <v>1</v>
      </c>
      <c r="BA62" s="60">
        <f t="shared" si="14"/>
        <v>3.7037037037037035E-2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3.7037037037037035E-2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1</v>
      </c>
      <c r="AK63" s="60">
        <f t="shared" si="10"/>
        <v>3.7037037037037035E-2</v>
      </c>
      <c r="AL63" s="61"/>
      <c r="AM63" s="100" t="s">
        <v>262</v>
      </c>
      <c r="AN63" s="45">
        <f>COUNTIFS(K4:K31,5,L4:L31,1)</f>
        <v>1</v>
      </c>
      <c r="AO63" s="60">
        <f t="shared" si="11"/>
        <v>4.3478260869565216E-2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1</v>
      </c>
      <c r="Y64" s="60">
        <f t="shared" si="8"/>
        <v>3.7037037037037035E-2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2</v>
      </c>
      <c r="L65" s="58">
        <f t="shared" si="6"/>
        <v>7.407407407407407E-2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1</v>
      </c>
      <c r="Y65" s="60">
        <f t="shared" si="8"/>
        <v>3.7037037037037035E-2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2</v>
      </c>
      <c r="AW65" s="60">
        <f t="shared" si="13"/>
        <v>8.6956521739130432E-2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0.29629629629629628</v>
      </c>
      <c r="AL66" s="61"/>
      <c r="AM66" s="100" t="s">
        <v>279</v>
      </c>
      <c r="AN66" s="45">
        <f>COUNTIFS(K4:K31,5,L4:L31,4)</f>
        <v>3</v>
      </c>
      <c r="AO66" s="60">
        <f t="shared" si="11"/>
        <v>0.13043478260869565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2</v>
      </c>
      <c r="AW66" s="60">
        <f t="shared" si="13"/>
        <v>8.6956521739130432E-2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1</v>
      </c>
      <c r="L67" s="58">
        <f t="shared" si="6"/>
        <v>3.7037037037037035E-2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4.3478260869565216E-2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1</v>
      </c>
      <c r="AW69" s="60">
        <f t="shared" si="13"/>
        <v>4.3478260869565216E-2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3</v>
      </c>
      <c r="AO70" s="60">
        <f t="shared" si="11"/>
        <v>0.13043478260869565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1</v>
      </c>
      <c r="AO71" s="60">
        <f t="shared" si="11"/>
        <v>4.3478260869565216E-2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18</v>
      </c>
      <c r="D83" s="58">
        <f t="shared" ref="D83:D89" si="19">C83/C$89</f>
        <v>0.66666666666666663</v>
      </c>
      <c r="E83" s="64"/>
      <c r="F83" s="55" t="s">
        <v>186</v>
      </c>
      <c r="G83" s="57">
        <f>COUNTIF(R4:R31,1)</f>
        <v>24</v>
      </c>
      <c r="H83" s="58">
        <f>G83/C$89</f>
        <v>0.88888888888888884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0.55555555555555558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7.407407407407407E-2</v>
      </c>
      <c r="Q83" s="61"/>
      <c r="R83" s="55" t="s">
        <v>411</v>
      </c>
      <c r="S83" s="57">
        <f>COUNTIFS(Q4:Q31,1,T4:T31,1)</f>
        <v>8</v>
      </c>
      <c r="T83" s="58">
        <f t="shared" ref="T83:T95" si="22">S83/S$95</f>
        <v>0.29629629629629628</v>
      </c>
      <c r="U83" s="61"/>
      <c r="V83" s="47" t="s">
        <v>181</v>
      </c>
      <c r="W83" s="57">
        <f>COUNTIF(X4:X31,1)</f>
        <v>4</v>
      </c>
      <c r="X83" s="58">
        <f t="shared" ref="X83:X89" si="23">W83/W$89</f>
        <v>0.44444444444444442</v>
      </c>
      <c r="Y83" s="61"/>
      <c r="Z83" s="55" t="s">
        <v>186</v>
      </c>
      <c r="AA83" s="57">
        <f>COUNTIF(Y4:Y31,1)</f>
        <v>9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4</v>
      </c>
      <c r="AG83" s="58">
        <f t="shared" ref="AG83:AG101" si="24">AF83/AF$101</f>
        <v>0.44444444444444442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0.22222222222222221</v>
      </c>
      <c r="AP83" s="61"/>
      <c r="AQ83" s="61"/>
      <c r="AR83" s="55" t="s">
        <v>181</v>
      </c>
      <c r="AS83" s="57">
        <f>COUNTIF(AE4:AE31,1)</f>
        <v>2</v>
      </c>
      <c r="AT83" s="58">
        <f t="shared" ref="AT83:AT89" si="27">AS83/AS$89</f>
        <v>1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2</v>
      </c>
      <c r="BC83" s="58">
        <f t="shared" ref="BC83:BC101" si="28">BB83/BB$101</f>
        <v>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0.5</v>
      </c>
      <c r="BL83" s="61"/>
      <c r="BM83" s="61"/>
      <c r="BN83" s="47" t="s">
        <v>181</v>
      </c>
      <c r="BO83" s="57">
        <f>COUNTIF(AL4:AL31,1)</f>
        <v>2</v>
      </c>
      <c r="BP83" s="58">
        <f t="shared" ref="BP83:BP89" si="31">BO83/BO$89</f>
        <v>1</v>
      </c>
      <c r="BQ83" s="61"/>
      <c r="BR83" s="47" t="s">
        <v>186</v>
      </c>
      <c r="BS83" s="57">
        <f>COUNTIF(AM4:AM31,1)</f>
        <v>2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2</v>
      </c>
      <c r="BY83" s="58">
        <f t="shared" ref="BY83:BY101" si="32">BX83/BX$101</f>
        <v>1</v>
      </c>
      <c r="BZ83" s="61"/>
      <c r="CA83" s="55" t="s">
        <v>357</v>
      </c>
      <c r="CB83" s="57">
        <f>COUNTIFS(AL4:AL31,1,AP4:AP31,1)</f>
        <v>1</v>
      </c>
      <c r="CC83" s="58">
        <f t="shared" ref="CC83:CC95" si="33">CB83/CB$95</f>
        <v>0.5</v>
      </c>
      <c r="CD83" s="61"/>
      <c r="CE83" s="55" t="s">
        <v>411</v>
      </c>
      <c r="CF83" s="57">
        <f>COUNTIFS(AL4:AL31,1,AO4:AO31,1)</f>
        <v>1</v>
      </c>
      <c r="CG83" s="58">
        <f t="shared" ref="CG83:CG95" si="34">CF83/CF$95</f>
        <v>0.5</v>
      </c>
      <c r="CH83" s="61"/>
      <c r="CI83" s="61"/>
      <c r="CJ83" s="55" t="s">
        <v>181</v>
      </c>
      <c r="CK83" s="57">
        <f>COUNTIF(AS4:AS31,1)</f>
        <v>0</v>
      </c>
      <c r="CL83" s="58">
        <f t="shared" ref="CL83:CL89" si="35">CK83/CK$89</f>
        <v>0</v>
      </c>
      <c r="CM83" s="61"/>
      <c r="CN83" s="55" t="s">
        <v>186</v>
      </c>
      <c r="CO83" s="57">
        <f>COUNTIF(AT4:AT31,1)</f>
        <v>1</v>
      </c>
      <c r="CP83" s="58">
        <f>CO83/CK$89</f>
        <v>1</v>
      </c>
      <c r="CQ83" s="61"/>
      <c r="CR83" s="61"/>
      <c r="CS83" s="55" t="s">
        <v>339</v>
      </c>
      <c r="CT83" s="57">
        <f>COUNTIFS(AT4:AT31,1,AU4:AU31,1)</f>
        <v>0</v>
      </c>
      <c r="CU83" s="58">
        <f t="shared" ref="CU83:CU101" si="36">CT83/CT$101</f>
        <v>0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1</v>
      </c>
      <c r="DC83" s="58">
        <f t="shared" ref="DC83:DC95" si="38">DB83/DB$95</f>
        <v>1</v>
      </c>
    </row>
    <row r="84" spans="1:107" ht="68.099999999999994" customHeight="1" x14ac:dyDescent="0.2">
      <c r="A84" s="103"/>
      <c r="B84" s="46" t="s">
        <v>182</v>
      </c>
      <c r="C84" s="57">
        <f>COUNTIF(Q4:Q31,2)</f>
        <v>4</v>
      </c>
      <c r="D84" s="58">
        <f t="shared" si="19"/>
        <v>0.14814814814814814</v>
      </c>
      <c r="E84" s="64"/>
      <c r="F84" s="46" t="s">
        <v>187</v>
      </c>
      <c r="G84" s="57">
        <f>COUNTIF(R4:R31,2)</f>
        <v>2</v>
      </c>
      <c r="H84" s="58">
        <f>G84/C$89</f>
        <v>7.407407407407407E-2</v>
      </c>
      <c r="I84" s="61"/>
      <c r="J84" s="55" t="s">
        <v>340</v>
      </c>
      <c r="K84" s="57">
        <f>COUNTIFS(Q4:Q31,1,R4:R31,2)</f>
        <v>2</v>
      </c>
      <c r="L84" s="58">
        <f t="shared" si="20"/>
        <v>7.407407407407407E-2</v>
      </c>
      <c r="M84" s="61"/>
      <c r="N84" s="55" t="s">
        <v>359</v>
      </c>
      <c r="O84" s="57">
        <f>COUNTIFS(Q4:Q31,1,U4:U31,2)</f>
        <v>16</v>
      </c>
      <c r="P84" s="58">
        <f t="shared" si="21"/>
        <v>0.59259259259259256</v>
      </c>
      <c r="Q84" s="61"/>
      <c r="R84" s="55" t="s">
        <v>412</v>
      </c>
      <c r="S84" s="57">
        <f>COUNTIFS(Q4:Q31,1,T4:T31,"&gt;1")</f>
        <v>10</v>
      </c>
      <c r="T84" s="58">
        <f t="shared" si="22"/>
        <v>0.37037037037037035</v>
      </c>
      <c r="U84" s="61"/>
      <c r="V84" s="46" t="s">
        <v>182</v>
      </c>
      <c r="W84" s="57">
        <f>COUNTIF(X4:X31,2)</f>
        <v>3</v>
      </c>
      <c r="X84" s="58">
        <f t="shared" si="23"/>
        <v>0.33333333333333331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4</v>
      </c>
      <c r="AK84" s="58">
        <f t="shared" si="25"/>
        <v>0.44444444444444442</v>
      </c>
      <c r="AL84" s="61"/>
      <c r="AM84" s="55" t="s">
        <v>412</v>
      </c>
      <c r="AN84" s="57">
        <f>COUNTIFS(X4:X31,1,AA4:AA31,"&gt;1")</f>
        <v>2</v>
      </c>
      <c r="AO84" s="58">
        <f t="shared" si="26"/>
        <v>0.22222222222222221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1</v>
      </c>
      <c r="BH84" s="61"/>
      <c r="BI84" s="55" t="s">
        <v>412</v>
      </c>
      <c r="BJ84" s="57">
        <f>COUNTIFS(AE4:AE31,1,AH4:AH31,"&gt;1")</f>
        <v>1</v>
      </c>
      <c r="BK84" s="58">
        <f t="shared" si="30"/>
        <v>0.5</v>
      </c>
      <c r="BL84" s="61"/>
      <c r="BM84" s="61"/>
      <c r="BN84" s="46" t="s">
        <v>182</v>
      </c>
      <c r="BO84" s="57">
        <f>COUNTIF(AL4:AL31,2)</f>
        <v>0</v>
      </c>
      <c r="BP84" s="58">
        <f t="shared" si="31"/>
        <v>0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1</v>
      </c>
      <c r="CC84" s="58">
        <f t="shared" si="33"/>
        <v>0.5</v>
      </c>
      <c r="CD84" s="61"/>
      <c r="CE84" s="55" t="s">
        <v>412</v>
      </c>
      <c r="CF84" s="57">
        <f>COUNTIFS(AL4:AL31,1,AO4:AO31,"&gt;1")</f>
        <v>1</v>
      </c>
      <c r="CG84" s="58">
        <f t="shared" si="34"/>
        <v>0.5</v>
      </c>
      <c r="CH84" s="61"/>
      <c r="CI84" s="61"/>
      <c r="CJ84" s="46" t="s">
        <v>182</v>
      </c>
      <c r="CK84" s="57">
        <f>COUNTIF(AS4:AS31,2)</f>
        <v>0</v>
      </c>
      <c r="CL84" s="58">
        <f t="shared" si="35"/>
        <v>0</v>
      </c>
      <c r="CM84" s="61"/>
      <c r="CN84" s="46" t="s">
        <v>187</v>
      </c>
      <c r="CO84" s="57">
        <f>COUNTIF(AT4:AT31,2)</f>
        <v>0</v>
      </c>
      <c r="CP84" s="58">
        <f>CO84/CK$89</f>
        <v>0</v>
      </c>
      <c r="CQ84" s="61"/>
      <c r="CR84" s="61"/>
      <c r="CS84" s="55" t="s">
        <v>340</v>
      </c>
      <c r="CT84" s="57">
        <f>COUNTIFS(AT4:AT31,1,AU4:AU31,2)</f>
        <v>1</v>
      </c>
      <c r="CU84" s="58">
        <f t="shared" si="36"/>
        <v>1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>
        <f t="shared" si="38"/>
        <v>0</v>
      </c>
    </row>
    <row r="85" spans="1:107" ht="68.099999999999994" customHeight="1" x14ac:dyDescent="0.2">
      <c r="A85" s="103"/>
      <c r="B85" s="50" t="s">
        <v>183</v>
      </c>
      <c r="C85" s="57">
        <f>COUNTIF(Q4:Q31,3)</f>
        <v>4</v>
      </c>
      <c r="D85" s="58">
        <f t="shared" si="19"/>
        <v>0.14814814814814814</v>
      </c>
      <c r="E85" s="64"/>
      <c r="F85" s="46" t="s">
        <v>188</v>
      </c>
      <c r="G85" s="57">
        <f>COUNTIF(R4:R31,3)</f>
        <v>1</v>
      </c>
      <c r="H85" s="58">
        <f>G85/C$89</f>
        <v>3.7037037037037035E-2</v>
      </c>
      <c r="I85" s="61"/>
      <c r="J85" s="55" t="s">
        <v>341</v>
      </c>
      <c r="K85" s="57">
        <f>COUNTIFS(Q4:Q31,1,R4:R31,3)</f>
        <v>1</v>
      </c>
      <c r="L85" s="58">
        <f t="shared" si="20"/>
        <v>3.7037037037037035E-2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3</v>
      </c>
      <c r="T85" s="58">
        <f t="shared" si="22"/>
        <v>0.1111111111111111</v>
      </c>
      <c r="U85" s="61"/>
      <c r="V85" s="46" t="s">
        <v>183</v>
      </c>
      <c r="W85" s="57">
        <f>COUNTIF(X4:X31,3)</f>
        <v>2</v>
      </c>
      <c r="X85" s="58">
        <f t="shared" si="23"/>
        <v>0.22222222222222221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2</v>
      </c>
      <c r="AO85" s="58">
        <f t="shared" si="26"/>
        <v>0.22222222222222221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0</v>
      </c>
      <c r="CG85" s="58">
        <f t="shared" si="34"/>
        <v>0</v>
      </c>
      <c r="CH85" s="61"/>
      <c r="CI85" s="61"/>
      <c r="CJ85" s="46" t="s">
        <v>183</v>
      </c>
      <c r="CK85" s="57">
        <f>COUNTIF(AS4:AS31,3)</f>
        <v>1</v>
      </c>
      <c r="CL85" s="58">
        <f t="shared" si="35"/>
        <v>1</v>
      </c>
      <c r="CM85" s="61"/>
      <c r="CN85" s="46" t="s">
        <v>188</v>
      </c>
      <c r="CO85" s="57">
        <f>COUNTIF(AT4:AT31,3)</f>
        <v>0</v>
      </c>
      <c r="CP85" s="58">
        <f>CO85/CK$89</f>
        <v>0</v>
      </c>
      <c r="CQ85" s="61"/>
      <c r="CR85" s="61"/>
      <c r="CS85" s="55" t="s">
        <v>341</v>
      </c>
      <c r="CT85" s="57">
        <f>COUNTIFS(AT4:AT31,1,AU4:AU31,3)</f>
        <v>0</v>
      </c>
      <c r="CU85" s="58">
        <f t="shared" si="36"/>
        <v>0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>
        <f t="shared" si="38"/>
        <v>0</v>
      </c>
    </row>
    <row r="86" spans="1:107" ht="68.099999999999994" customHeight="1" x14ac:dyDescent="0.2">
      <c r="A86" s="103"/>
      <c r="B86" s="50" t="s">
        <v>184</v>
      </c>
      <c r="C86" s="57">
        <f>COUNTIF(Q4:Q31,4)</f>
        <v>1</v>
      </c>
      <c r="D86" s="58">
        <f t="shared" si="19"/>
        <v>3.7037037037037035E-2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4</v>
      </c>
      <c r="L86" s="58">
        <f t="shared" si="20"/>
        <v>0.14814814814814814</v>
      </c>
      <c r="M86" s="61"/>
      <c r="N86" s="50" t="s">
        <v>358</v>
      </c>
      <c r="O86" s="57">
        <f>COUNTIFS(Q4:Q31,2,U4:U31,2)</f>
        <v>4</v>
      </c>
      <c r="P86" s="58">
        <f t="shared" si="21"/>
        <v>0.14814814814814814</v>
      </c>
      <c r="Q86" s="61"/>
      <c r="R86" s="50" t="s">
        <v>414</v>
      </c>
      <c r="S86" s="57">
        <f>COUNTIFS(Q4:Q31,2,T4:T31,"&gt;1")</f>
        <v>1</v>
      </c>
      <c r="T86" s="58">
        <f t="shared" si="22"/>
        <v>3.7037037037037035E-2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0.33333333333333331</v>
      </c>
      <c r="AH86" s="61"/>
      <c r="AI86" s="50" t="s">
        <v>358</v>
      </c>
      <c r="AJ86" s="57">
        <f>COUNTIFS(X4:X31,2,AB4:AB31,2)</f>
        <v>3</v>
      </c>
      <c r="AK86" s="58">
        <f t="shared" si="25"/>
        <v>0.33333333333333331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0.1111111111111111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2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0</v>
      </c>
      <c r="BY86" s="58">
        <f t="shared" si="32"/>
        <v>0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>
        <f t="shared" si="35"/>
        <v>0</v>
      </c>
      <c r="CM86" s="61"/>
      <c r="CN86" s="77"/>
      <c r="CO86" s="54">
        <f>SUM(CO83:CO85)</f>
        <v>1</v>
      </c>
      <c r="CP86" s="76">
        <f>CO86/CK$89</f>
        <v>1</v>
      </c>
      <c r="CQ86" s="61"/>
      <c r="CR86" s="61"/>
      <c r="CS86" s="50" t="s">
        <v>344</v>
      </c>
      <c r="CT86" s="57">
        <f>COUNTIFS(AT4:AT31,2,AU4:AU31,1)</f>
        <v>0</v>
      </c>
      <c r="CU86" s="58">
        <f t="shared" si="36"/>
        <v>0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>
        <f t="shared" si="38"/>
        <v>0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1</v>
      </c>
      <c r="T87" s="58">
        <f t="shared" si="22"/>
        <v>3.7037037037037035E-2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0.1111111111111111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>
        <f t="shared" si="35"/>
        <v>0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>
        <f t="shared" si="36"/>
        <v>0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>
        <f t="shared" si="38"/>
        <v>0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4</v>
      </c>
      <c r="P88" s="58">
        <f t="shared" si="21"/>
        <v>0.14814814814814814</v>
      </c>
      <c r="Q88" s="61"/>
      <c r="R88" s="50" t="s">
        <v>416</v>
      </c>
      <c r="S88" s="57">
        <f>COUNTIFS(Q4:Q31,3,T4:T31,"&gt;1")</f>
        <v>3</v>
      </c>
      <c r="T88" s="58">
        <f t="shared" si="22"/>
        <v>0.1111111111111111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2</v>
      </c>
      <c r="AK88" s="58">
        <f t="shared" si="25"/>
        <v>0.22222222222222221</v>
      </c>
      <c r="AL88" s="61"/>
      <c r="AM88" s="50" t="s">
        <v>416</v>
      </c>
      <c r="AN88" s="57">
        <f>COUNTIFS(X4:X31,3,AA4:AA31,"&gt;1")</f>
        <v>1</v>
      </c>
      <c r="AO88" s="58">
        <f t="shared" si="26"/>
        <v>0.1111111111111111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>
        <f t="shared" si="35"/>
        <v>0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>
        <f t="shared" si="36"/>
        <v>0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>
        <f t="shared" si="38"/>
        <v>0</v>
      </c>
    </row>
    <row r="89" spans="1:107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0.14814814814814814</v>
      </c>
      <c r="M89" s="61"/>
      <c r="N89" s="50" t="s">
        <v>363</v>
      </c>
      <c r="O89" s="57">
        <f>COUNTIFS(Q4:Q31,4,U4:U31,1)</f>
        <v>1</v>
      </c>
      <c r="P89" s="58">
        <f t="shared" si="21"/>
        <v>3.7037037037037035E-2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2</v>
      </c>
      <c r="AG89" s="58">
        <f t="shared" si="24"/>
        <v>0.22222222222222221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2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1</v>
      </c>
      <c r="CL89" s="76">
        <f t="shared" si="35"/>
        <v>1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>
        <f t="shared" si="36"/>
        <v>0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>
        <f t="shared" si="38"/>
        <v>0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1</v>
      </c>
      <c r="T90" s="58">
        <f t="shared" si="22"/>
        <v>3.7037037037037035E-2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>
        <f t="shared" si="36"/>
        <v>0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>
        <f t="shared" si="38"/>
        <v>0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>
        <f t="shared" si="36"/>
        <v>0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>
        <f t="shared" si="38"/>
        <v>0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12</v>
      </c>
      <c r="H92" s="58">
        <f>G92/C$89</f>
        <v>0.44444444444444442</v>
      </c>
      <c r="I92" s="61"/>
      <c r="J92" s="50" t="s">
        <v>345</v>
      </c>
      <c r="K92" s="57">
        <f>COUNTIFS(Q4:Q31,4,R4:R31,1)</f>
        <v>1</v>
      </c>
      <c r="L92" s="58">
        <f t="shared" si="20"/>
        <v>3.7037037037037035E-2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1</v>
      </c>
      <c r="CP92" s="58">
        <f>CO92/CK$89</f>
        <v>1</v>
      </c>
      <c r="CQ92" s="61"/>
      <c r="CR92" s="61"/>
      <c r="CS92" s="50" t="s">
        <v>345</v>
      </c>
      <c r="CT92" s="57">
        <f>COUNTIFS(AT4:AT31,4,AU4:AU31,1)</f>
        <v>0</v>
      </c>
      <c r="CU92" s="58">
        <f t="shared" si="36"/>
        <v>0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>
        <f t="shared" si="38"/>
        <v>0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7</v>
      </c>
      <c r="H93" s="58">
        <f>G93/C$89</f>
        <v>0.25925925925925924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0.66666666666666663</v>
      </c>
      <c r="Y93" s="61"/>
      <c r="Z93" s="47" t="s">
        <v>191</v>
      </c>
      <c r="AA93" s="57">
        <f>COUNTIF(AA4:AA31,1)</f>
        <v>5</v>
      </c>
      <c r="AB93" s="58">
        <f>AA93/W$89</f>
        <v>0.55555555555555558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0.5</v>
      </c>
      <c r="AU93" s="61"/>
      <c r="AV93" s="47" t="s">
        <v>191</v>
      </c>
      <c r="AW93" s="57">
        <f>COUNTIF(AH4:AH31,1)</f>
        <v>1</v>
      </c>
      <c r="AX93" s="58">
        <f>AW93/AS$89</f>
        <v>0.5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0.5</v>
      </c>
      <c r="BQ93" s="64"/>
      <c r="BR93" s="55" t="s">
        <v>191</v>
      </c>
      <c r="BS93" s="57">
        <f>COUNTIF(AO4:AO31,1)</f>
        <v>1</v>
      </c>
      <c r="BT93" s="58">
        <f>BS93/BO$89</f>
        <v>0.5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>
        <f>CK93/CK$89</f>
        <v>0</v>
      </c>
      <c r="CM93" s="61"/>
      <c r="CN93" s="46" t="s">
        <v>192</v>
      </c>
      <c r="CO93" s="57">
        <f>COUNTIF(AV4:AV31,2)</f>
        <v>0</v>
      </c>
      <c r="CP93" s="58">
        <f>CO93/CK$89</f>
        <v>0</v>
      </c>
      <c r="CQ93" s="61"/>
      <c r="CR93" s="61"/>
      <c r="CS93" s="50" t="s">
        <v>347</v>
      </c>
      <c r="CT93" s="57">
        <f>COUNTIFS(AT4:AT31,4,AU4:AU31,2)</f>
        <v>0</v>
      </c>
      <c r="CU93" s="58">
        <f t="shared" si="36"/>
        <v>0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>
        <f t="shared" si="38"/>
        <v>0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2</v>
      </c>
      <c r="H94" s="58">
        <f>G94/C$89</f>
        <v>7.407407407407407E-2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3</v>
      </c>
      <c r="X94" s="58">
        <f>W94/W$89</f>
        <v>0.33333333333333331</v>
      </c>
      <c r="Y94" s="61"/>
      <c r="Z94" s="46" t="s">
        <v>192</v>
      </c>
      <c r="AA94" s="57">
        <f>COUNTIF(AA4:AA31,2)</f>
        <v>3</v>
      </c>
      <c r="AB94" s="58">
        <f>AA94/W$89</f>
        <v>0.33333333333333331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0.5</v>
      </c>
      <c r="AU94" s="61"/>
      <c r="AV94" s="46" t="s">
        <v>192</v>
      </c>
      <c r="AW94" s="57">
        <f>COUNTIF(AH4:AH31,2)</f>
        <v>1</v>
      </c>
      <c r="AX94" s="58">
        <f>AW94/AS$89</f>
        <v>0.5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0.5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1</v>
      </c>
      <c r="CL94" s="58">
        <f>CK94/CK$89</f>
        <v>1</v>
      </c>
      <c r="CM94" s="61"/>
      <c r="CN94" s="46" t="s">
        <v>193</v>
      </c>
      <c r="CO94" s="57">
        <f>COUNTIF(AV4:AV31,3)</f>
        <v>0</v>
      </c>
      <c r="CP94" s="58">
        <f>CO94/CK$89</f>
        <v>0</v>
      </c>
      <c r="CQ94" s="61"/>
      <c r="CR94" s="61"/>
      <c r="CS94" s="50" t="s">
        <v>346</v>
      </c>
      <c r="CT94" s="57">
        <f>COUNTIFS(AT4:AT31,4,AU4:AU31,3)</f>
        <v>0</v>
      </c>
      <c r="CU94" s="58">
        <f t="shared" si="36"/>
        <v>0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>
        <f t="shared" si="38"/>
        <v>0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6</v>
      </c>
      <c r="H95" s="58">
        <f>G95/C$89</f>
        <v>0.22222222222222221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0.1111111111111111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  <c r="BN95" s="77"/>
      <c r="BO95" s="54">
        <f>SUM(BO93:BO94)</f>
        <v>2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2</v>
      </c>
      <c r="CC95" s="58">
        <f t="shared" si="33"/>
        <v>1</v>
      </c>
      <c r="CD95" s="61"/>
      <c r="CE95" s="37"/>
      <c r="CF95" s="45">
        <f>SUM(CF83:CF94)</f>
        <v>2</v>
      </c>
      <c r="CG95" s="58">
        <f t="shared" si="34"/>
        <v>1</v>
      </c>
      <c r="CH95" s="61"/>
      <c r="CI95" s="61"/>
      <c r="CJ95" s="77"/>
      <c r="CK95" s="54">
        <f>SUM(CK93:CK94)</f>
        <v>1</v>
      </c>
      <c r="CL95" s="76">
        <f>CK95/CK$89</f>
        <v>1</v>
      </c>
      <c r="CM95" s="61"/>
      <c r="CN95" s="46" t="s">
        <v>194</v>
      </c>
      <c r="CO95" s="57">
        <f>COUNTIF(AV4:AV31,4)</f>
        <v>0</v>
      </c>
      <c r="CP95" s="58">
        <f>CO95/CK$89</f>
        <v>0</v>
      </c>
      <c r="CQ95" s="61"/>
      <c r="CR95" s="61"/>
      <c r="CS95" s="50" t="s">
        <v>350</v>
      </c>
      <c r="CT95" s="57">
        <f>COUNTIFS(AT4:AT31,5,AU4:AU31,1)</f>
        <v>0</v>
      </c>
      <c r="CU95" s="58">
        <f t="shared" si="36"/>
        <v>0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1</v>
      </c>
      <c r="DC95" s="58">
        <f t="shared" si="38"/>
        <v>1</v>
      </c>
    </row>
    <row r="96" spans="1:107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1</v>
      </c>
      <c r="CP96" s="76">
        <f>CO96/CK$89</f>
        <v>1</v>
      </c>
      <c r="CQ96" s="61"/>
      <c r="CR96" s="61"/>
      <c r="CS96" s="50" t="s">
        <v>349</v>
      </c>
      <c r="CT96" s="57">
        <f>COUNTIFS(AT4:AT31,5,AU4:AU31,2)</f>
        <v>0</v>
      </c>
      <c r="CU96" s="58">
        <f t="shared" si="36"/>
        <v>0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1</v>
      </c>
      <c r="BT97" s="76">
        <f>BS97/BO$89</f>
        <v>0.5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>
        <f t="shared" si="36"/>
        <v>0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>
        <f t="shared" si="36"/>
        <v>0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0</v>
      </c>
      <c r="X99" s="58">
        <f>W99/W$89</f>
        <v>0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0.5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1</v>
      </c>
      <c r="CL99" s="58">
        <f>CK99/CK$89</f>
        <v>1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>
        <f t="shared" si="36"/>
        <v>0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1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1</v>
      </c>
      <c r="BP100" s="58">
        <f>BO100/BO$89</f>
        <v>0.5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>
        <f>CK100/CK$89</f>
        <v>0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>
        <f t="shared" si="36"/>
        <v>0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2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2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1</v>
      </c>
      <c r="CL101" s="76">
        <f>CK101/CK$89</f>
        <v>1</v>
      </c>
      <c r="CM101" s="61"/>
      <c r="CN101"/>
      <c r="CO101"/>
      <c r="CP101"/>
      <c r="CQ101" s="61"/>
      <c r="CR101" s="61"/>
      <c r="CS101" s="37"/>
      <c r="CT101" s="45">
        <f>SUM(CT83:CT100)</f>
        <v>1</v>
      </c>
      <c r="CU101" s="58">
        <f t="shared" si="36"/>
        <v>1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3</v>
      </c>
      <c r="D102" s="58">
        <f>C102/C$89</f>
        <v>0.1111111111111111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24</v>
      </c>
      <c r="D103" s="58">
        <f>C103/C$89</f>
        <v>0.88888888888888884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9">
    <mergeCell ref="AD2:AI2"/>
    <mergeCell ref="AK2:AP2"/>
    <mergeCell ref="AR2:AW2"/>
    <mergeCell ref="AY2:BD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DC184"/>
  <sheetViews>
    <sheetView zoomScale="85" zoomScaleNormal="85" workbookViewId="0">
      <pane ySplit="3" topLeftCell="A10" activePane="bottomLeft" state="frozen"/>
      <selection activeCell="Q40" sqref="Q40"/>
      <selection pane="bottomLeft" activeCell="A15" sqref="A1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796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1782</v>
      </c>
      <c r="B4" s="117" t="s">
        <v>27</v>
      </c>
      <c r="C4" s="118" t="s">
        <v>1865</v>
      </c>
      <c r="D4" s="116">
        <v>6</v>
      </c>
      <c r="E4" s="139">
        <v>41008</v>
      </c>
      <c r="F4" s="116">
        <v>2</v>
      </c>
      <c r="G4" s="116">
        <v>3</v>
      </c>
      <c r="H4" s="115">
        <v>1</v>
      </c>
      <c r="I4" s="117">
        <v>1</v>
      </c>
      <c r="J4" s="116">
        <v>3</v>
      </c>
      <c r="K4" s="116">
        <v>2</v>
      </c>
      <c r="L4" s="116">
        <v>4</v>
      </c>
      <c r="M4" s="116">
        <v>1</v>
      </c>
      <c r="N4" s="116">
        <v>2</v>
      </c>
      <c r="O4" s="115">
        <v>2</v>
      </c>
      <c r="P4" s="132" t="s">
        <v>1866</v>
      </c>
      <c r="Q4" s="116">
        <v>4</v>
      </c>
      <c r="R4" s="116">
        <v>1</v>
      </c>
      <c r="S4" s="116">
        <v>1</v>
      </c>
      <c r="T4" s="116">
        <v>4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1783</v>
      </c>
      <c r="B5" s="113" t="s">
        <v>50</v>
      </c>
      <c r="C5" s="118" t="s">
        <v>1867</v>
      </c>
      <c r="D5" s="104">
        <v>7</v>
      </c>
      <c r="E5" s="139">
        <v>41008</v>
      </c>
      <c r="F5" s="104">
        <v>2</v>
      </c>
      <c r="G5" s="104">
        <v>7</v>
      </c>
      <c r="H5" s="112">
        <v>4</v>
      </c>
      <c r="I5" s="113">
        <v>1</v>
      </c>
      <c r="J5" s="104">
        <v>1</v>
      </c>
      <c r="K5" s="104">
        <v>1</v>
      </c>
      <c r="L5" s="104">
        <v>4</v>
      </c>
      <c r="M5" s="104">
        <v>3</v>
      </c>
      <c r="N5" s="104">
        <v>2</v>
      </c>
      <c r="O5" s="112">
        <v>1</v>
      </c>
      <c r="P5" s="132" t="s">
        <v>957</v>
      </c>
      <c r="Q5" s="104">
        <v>1</v>
      </c>
      <c r="R5" s="104">
        <v>1</v>
      </c>
      <c r="S5" s="104">
        <v>1</v>
      </c>
      <c r="T5" s="104">
        <v>1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1784</v>
      </c>
      <c r="B6" s="113" t="s">
        <v>40</v>
      </c>
      <c r="C6" s="118" t="s">
        <v>1868</v>
      </c>
      <c r="D6" s="104">
        <v>4</v>
      </c>
      <c r="E6" s="139">
        <v>41016</v>
      </c>
      <c r="F6" s="104">
        <v>2</v>
      </c>
      <c r="G6" s="104">
        <v>3</v>
      </c>
      <c r="H6" s="112">
        <v>1</v>
      </c>
      <c r="I6" s="113">
        <v>1</v>
      </c>
      <c r="J6" s="104">
        <v>1</v>
      </c>
      <c r="K6" s="104">
        <v>3</v>
      </c>
      <c r="L6" s="104">
        <v>4</v>
      </c>
      <c r="M6" s="104">
        <v>3</v>
      </c>
      <c r="N6" s="104">
        <v>2</v>
      </c>
      <c r="O6" s="112">
        <v>1</v>
      </c>
      <c r="P6" s="132" t="s">
        <v>1869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1785</v>
      </c>
      <c r="B7" s="113" t="s">
        <v>40</v>
      </c>
      <c r="C7" s="118" t="s">
        <v>1870</v>
      </c>
      <c r="D7" s="104">
        <v>4</v>
      </c>
      <c r="E7" s="139">
        <v>41016</v>
      </c>
      <c r="F7" s="104">
        <v>2</v>
      </c>
      <c r="G7" s="104">
        <v>5</v>
      </c>
      <c r="H7" s="112">
        <v>1</v>
      </c>
      <c r="I7" s="113">
        <v>1</v>
      </c>
      <c r="J7" s="104">
        <v>2</v>
      </c>
      <c r="K7" s="104">
        <v>5</v>
      </c>
      <c r="L7" s="104">
        <v>3</v>
      </c>
      <c r="M7" s="104">
        <v>2</v>
      </c>
      <c r="N7" s="104">
        <v>3</v>
      </c>
      <c r="O7" s="112">
        <v>2</v>
      </c>
      <c r="P7" s="132" t="s">
        <v>1871</v>
      </c>
      <c r="Q7" s="104">
        <v>3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1786</v>
      </c>
      <c r="B8" s="113" t="s">
        <v>91</v>
      </c>
      <c r="C8" s="118" t="s">
        <v>1872</v>
      </c>
      <c r="D8" s="104">
        <v>7</v>
      </c>
      <c r="E8" s="139">
        <v>41024</v>
      </c>
      <c r="F8" s="104">
        <v>2</v>
      </c>
      <c r="G8" s="104">
        <v>3</v>
      </c>
      <c r="H8" s="112">
        <v>1</v>
      </c>
      <c r="I8" s="113">
        <v>1</v>
      </c>
      <c r="J8" s="104">
        <v>3</v>
      </c>
      <c r="K8" s="104">
        <v>2</v>
      </c>
      <c r="L8" s="104">
        <v>3</v>
      </c>
      <c r="M8" s="104">
        <v>2</v>
      </c>
      <c r="N8" s="104">
        <v>1</v>
      </c>
      <c r="O8" s="112">
        <v>2</v>
      </c>
      <c r="P8" s="132" t="s">
        <v>1873</v>
      </c>
      <c r="Q8" s="104">
        <v>3</v>
      </c>
      <c r="R8" s="104">
        <v>2</v>
      </c>
      <c r="S8" s="104">
        <v>1</v>
      </c>
      <c r="T8" s="104">
        <v>2</v>
      </c>
      <c r="U8" s="112">
        <v>1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1787</v>
      </c>
      <c r="B9" s="113" t="s">
        <v>27</v>
      </c>
      <c r="C9" s="118" t="s">
        <v>1874</v>
      </c>
      <c r="D9" s="104">
        <v>8</v>
      </c>
      <c r="E9" s="139">
        <v>41024</v>
      </c>
      <c r="F9" s="104">
        <v>2</v>
      </c>
      <c r="G9" s="104">
        <v>3</v>
      </c>
      <c r="H9" s="112">
        <v>1</v>
      </c>
      <c r="I9" s="113">
        <v>3</v>
      </c>
      <c r="J9" s="104">
        <v>2</v>
      </c>
      <c r="K9" s="104">
        <v>4</v>
      </c>
      <c r="L9" s="104">
        <v>3</v>
      </c>
      <c r="M9" s="104">
        <v>1</v>
      </c>
      <c r="N9" s="104">
        <v>2</v>
      </c>
      <c r="O9" s="112">
        <v>2</v>
      </c>
      <c r="P9" s="132" t="s">
        <v>648</v>
      </c>
      <c r="Q9" s="104">
        <v>1</v>
      </c>
      <c r="R9" s="104">
        <v>1</v>
      </c>
      <c r="S9" s="104">
        <v>1</v>
      </c>
      <c r="T9" s="104">
        <v>1</v>
      </c>
      <c r="U9" s="112">
        <v>2</v>
      </c>
      <c r="V9" s="104"/>
      <c r="W9" s="108" t="s">
        <v>1875</v>
      </c>
      <c r="X9" s="104">
        <v>2</v>
      </c>
      <c r="Y9" s="104">
        <v>1</v>
      </c>
      <c r="Z9" s="104">
        <v>2</v>
      </c>
      <c r="AA9" s="104">
        <v>1</v>
      </c>
      <c r="AB9" s="112">
        <v>2</v>
      </c>
      <c r="AC9" s="103"/>
      <c r="AD9" s="108" t="s">
        <v>1876</v>
      </c>
      <c r="AE9" s="104">
        <v>4</v>
      </c>
      <c r="AF9" s="104">
        <v>1</v>
      </c>
      <c r="AG9" s="104">
        <v>2</v>
      </c>
      <c r="AH9" s="104">
        <v>1</v>
      </c>
      <c r="AI9" s="112">
        <v>2</v>
      </c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1788</v>
      </c>
      <c r="B10" s="113" t="s">
        <v>91</v>
      </c>
      <c r="C10" s="118" t="s">
        <v>1877</v>
      </c>
      <c r="D10" s="104">
        <v>9</v>
      </c>
      <c r="E10" s="139">
        <v>41032</v>
      </c>
      <c r="F10" s="104">
        <v>2</v>
      </c>
      <c r="G10" s="104">
        <v>5</v>
      </c>
      <c r="H10" s="112">
        <v>1</v>
      </c>
      <c r="I10" s="113">
        <v>1</v>
      </c>
      <c r="J10" s="104">
        <v>1</v>
      </c>
      <c r="K10" s="104">
        <v>1</v>
      </c>
      <c r="L10" s="104">
        <v>1</v>
      </c>
      <c r="M10" s="104">
        <v>2</v>
      </c>
      <c r="N10" s="104">
        <v>1</v>
      </c>
      <c r="O10" s="112">
        <v>1</v>
      </c>
      <c r="P10" s="132" t="s">
        <v>1128</v>
      </c>
      <c r="Q10" s="104">
        <v>1</v>
      </c>
      <c r="R10" s="104">
        <v>1</v>
      </c>
      <c r="S10" s="104">
        <v>1</v>
      </c>
      <c r="T10" s="104">
        <v>2</v>
      </c>
      <c r="U10" s="112">
        <v>1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1648</v>
      </c>
      <c r="B11" s="113" t="s">
        <v>27</v>
      </c>
      <c r="C11" s="118" t="s">
        <v>1878</v>
      </c>
      <c r="D11" s="104">
        <v>10</v>
      </c>
      <c r="E11" s="139">
        <v>41032</v>
      </c>
      <c r="F11" s="104">
        <v>2</v>
      </c>
      <c r="G11" s="104">
        <v>7</v>
      </c>
      <c r="H11" s="112">
        <v>1</v>
      </c>
      <c r="I11" s="113">
        <v>1</v>
      </c>
      <c r="J11" s="104">
        <v>1</v>
      </c>
      <c r="K11" s="104">
        <v>1</v>
      </c>
      <c r="L11" s="104">
        <v>4</v>
      </c>
      <c r="M11" s="104">
        <v>3</v>
      </c>
      <c r="N11" s="104">
        <v>2</v>
      </c>
      <c r="O11" s="112">
        <v>1</v>
      </c>
      <c r="P11" s="132" t="s">
        <v>137</v>
      </c>
      <c r="Q11" s="104">
        <v>1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1789</v>
      </c>
      <c r="B12" s="113" t="s">
        <v>40</v>
      </c>
      <c r="C12" s="118" t="s">
        <v>1879</v>
      </c>
      <c r="D12" s="104">
        <v>8</v>
      </c>
      <c r="E12" s="139">
        <v>41040</v>
      </c>
      <c r="F12" s="104">
        <v>2</v>
      </c>
      <c r="G12" s="104">
        <v>3</v>
      </c>
      <c r="H12" s="112">
        <v>1</v>
      </c>
      <c r="I12" s="113">
        <v>1</v>
      </c>
      <c r="J12" s="104">
        <v>2</v>
      </c>
      <c r="K12" s="104">
        <v>3</v>
      </c>
      <c r="L12" s="104">
        <v>4</v>
      </c>
      <c r="M12" s="104">
        <v>3</v>
      </c>
      <c r="N12" s="104">
        <v>3</v>
      </c>
      <c r="O12" s="112">
        <v>2</v>
      </c>
      <c r="P12" s="132" t="s">
        <v>1880</v>
      </c>
      <c r="Q12" s="104">
        <v>2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1790</v>
      </c>
      <c r="B13" s="113" t="s">
        <v>40</v>
      </c>
      <c r="C13" s="118" t="s">
        <v>1881</v>
      </c>
      <c r="D13" s="104">
        <v>10</v>
      </c>
      <c r="E13" s="139">
        <v>41040</v>
      </c>
      <c r="F13" s="104">
        <v>2</v>
      </c>
      <c r="G13" s="104">
        <v>5</v>
      </c>
      <c r="H13" s="112">
        <v>1</v>
      </c>
      <c r="I13" s="113">
        <v>2</v>
      </c>
      <c r="J13" s="104">
        <v>3</v>
      </c>
      <c r="K13" s="104">
        <v>5</v>
      </c>
      <c r="L13" s="104">
        <v>4</v>
      </c>
      <c r="M13" s="104">
        <v>3</v>
      </c>
      <c r="N13" s="104">
        <v>2</v>
      </c>
      <c r="O13" s="112">
        <v>2</v>
      </c>
      <c r="P13" s="132" t="s">
        <v>1882</v>
      </c>
      <c r="Q13" s="104">
        <v>4</v>
      </c>
      <c r="R13" s="104">
        <v>1</v>
      </c>
      <c r="S13" s="104">
        <v>1</v>
      </c>
      <c r="T13" s="104">
        <v>1</v>
      </c>
      <c r="U13" s="112">
        <v>1</v>
      </c>
      <c r="V13" s="104"/>
      <c r="W13" s="108" t="s">
        <v>1883</v>
      </c>
      <c r="X13" s="104">
        <v>4</v>
      </c>
      <c r="Y13" s="104">
        <v>1</v>
      </c>
      <c r="Z13" s="104">
        <v>1</v>
      </c>
      <c r="AA13" s="104">
        <v>1</v>
      </c>
      <c r="AB13" s="112">
        <v>1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1791</v>
      </c>
      <c r="B14" s="113" t="s">
        <v>36</v>
      </c>
      <c r="C14" s="118" t="s">
        <v>1884</v>
      </c>
      <c r="D14" s="104">
        <v>10</v>
      </c>
      <c r="E14" s="139">
        <v>41048</v>
      </c>
      <c r="F14" s="104">
        <v>2</v>
      </c>
      <c r="G14" s="104">
        <v>5</v>
      </c>
      <c r="H14" s="112">
        <v>1</v>
      </c>
      <c r="I14" s="113">
        <v>1</v>
      </c>
      <c r="J14" s="104">
        <v>1</v>
      </c>
      <c r="K14" s="104">
        <v>4</v>
      </c>
      <c r="L14" s="104">
        <v>4</v>
      </c>
      <c r="M14" s="104">
        <v>3</v>
      </c>
      <c r="N14" s="104">
        <v>2</v>
      </c>
      <c r="O14" s="112">
        <v>2</v>
      </c>
      <c r="P14" s="132" t="s">
        <v>1864</v>
      </c>
      <c r="Q14" s="104">
        <v>1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1792</v>
      </c>
      <c r="B15" s="113" t="s">
        <v>91</v>
      </c>
      <c r="C15" s="118" t="s">
        <v>1885</v>
      </c>
      <c r="D15" s="104">
        <v>11</v>
      </c>
      <c r="E15" s="139">
        <v>41048</v>
      </c>
      <c r="F15" s="104">
        <v>2</v>
      </c>
      <c r="G15" s="104">
        <v>5</v>
      </c>
      <c r="H15" s="112">
        <v>1</v>
      </c>
      <c r="I15" s="113">
        <v>2</v>
      </c>
      <c r="J15" s="104">
        <v>1</v>
      </c>
      <c r="K15" s="104">
        <v>2</v>
      </c>
      <c r="L15" s="104">
        <v>2</v>
      </c>
      <c r="M15" s="104">
        <v>1</v>
      </c>
      <c r="N15" s="104">
        <v>2</v>
      </c>
      <c r="O15" s="112">
        <v>2</v>
      </c>
      <c r="P15" s="132" t="s">
        <v>1886</v>
      </c>
      <c r="Q15" s="104">
        <v>2</v>
      </c>
      <c r="R15" s="104">
        <v>1</v>
      </c>
      <c r="S15" s="104">
        <v>1</v>
      </c>
      <c r="T15" s="104">
        <v>2</v>
      </c>
      <c r="U15" s="112">
        <v>1</v>
      </c>
      <c r="V15" s="104"/>
      <c r="W15" s="108" t="s">
        <v>1128</v>
      </c>
      <c r="X15" s="104">
        <v>1</v>
      </c>
      <c r="Y15" s="104">
        <v>1</v>
      </c>
      <c r="Z15" s="104">
        <v>2</v>
      </c>
      <c r="AA15" s="104">
        <v>1</v>
      </c>
      <c r="AB15" s="112">
        <v>1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1793</v>
      </c>
      <c r="B16" s="113"/>
      <c r="C16" s="118"/>
      <c r="D16" s="104"/>
      <c r="E16" s="139">
        <v>41056</v>
      </c>
      <c r="F16" s="104"/>
      <c r="G16" s="104"/>
      <c r="H16" s="112"/>
      <c r="I16" s="113"/>
      <c r="J16" s="104"/>
      <c r="K16" s="104"/>
      <c r="L16" s="104"/>
      <c r="M16" s="104"/>
      <c r="N16" s="104"/>
      <c r="O16" s="112"/>
      <c r="P16" s="132"/>
      <c r="Q16" s="104"/>
      <c r="R16" s="104"/>
      <c r="S16" s="104"/>
      <c r="T16" s="104"/>
      <c r="U16" s="112"/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1794</v>
      </c>
      <c r="B17" s="113"/>
      <c r="C17" s="118"/>
      <c r="D17" s="104"/>
      <c r="E17" s="139">
        <v>41056</v>
      </c>
      <c r="F17" s="104"/>
      <c r="G17" s="104"/>
      <c r="H17" s="112"/>
      <c r="I17" s="113"/>
      <c r="J17" s="104"/>
      <c r="K17" s="104"/>
      <c r="L17" s="104"/>
      <c r="M17" s="104"/>
      <c r="N17" s="104"/>
      <c r="O17" s="112"/>
      <c r="P17" s="132"/>
      <c r="Q17" s="104"/>
      <c r="R17" s="104"/>
      <c r="S17" s="104"/>
      <c r="T17" s="104"/>
      <c r="U17" s="112"/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1795</v>
      </c>
      <c r="B18" s="113" t="s">
        <v>40</v>
      </c>
      <c r="C18" s="118" t="s">
        <v>1887</v>
      </c>
      <c r="D18" s="104">
        <v>4</v>
      </c>
      <c r="E18" s="140">
        <v>41099</v>
      </c>
      <c r="F18" s="104">
        <v>1</v>
      </c>
      <c r="G18" s="104">
        <v>3</v>
      </c>
      <c r="H18" s="112">
        <v>1</v>
      </c>
      <c r="I18" s="113">
        <v>1</v>
      </c>
      <c r="J18" s="104">
        <v>2</v>
      </c>
      <c r="K18" s="104">
        <v>2</v>
      </c>
      <c r="L18" s="104">
        <v>3</v>
      </c>
      <c r="M18" s="104">
        <v>2</v>
      </c>
      <c r="N18" s="104">
        <v>3</v>
      </c>
      <c r="O18" s="112">
        <v>2</v>
      </c>
      <c r="P18" s="132" t="s">
        <v>1888</v>
      </c>
      <c r="Q18" s="104">
        <v>4</v>
      </c>
      <c r="R18" s="104">
        <v>1</v>
      </c>
      <c r="S18" s="104">
        <v>1</v>
      </c>
      <c r="T18" s="104">
        <v>4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1796</v>
      </c>
      <c r="B19" s="113" t="s">
        <v>31</v>
      </c>
      <c r="C19" s="118" t="s">
        <v>1889</v>
      </c>
      <c r="D19" s="104">
        <v>6</v>
      </c>
      <c r="E19" s="114">
        <v>41099</v>
      </c>
      <c r="F19" s="113">
        <v>2</v>
      </c>
      <c r="G19" s="104">
        <v>3</v>
      </c>
      <c r="H19" s="112">
        <v>1</v>
      </c>
      <c r="I19" s="113">
        <v>1</v>
      </c>
      <c r="J19" s="104">
        <v>1</v>
      </c>
      <c r="K19" s="104">
        <v>1</v>
      </c>
      <c r="L19" s="104">
        <v>4</v>
      </c>
      <c r="M19" s="104">
        <v>3</v>
      </c>
      <c r="N19" s="104">
        <v>2</v>
      </c>
      <c r="O19" s="112">
        <v>1</v>
      </c>
      <c r="P19" s="132" t="s">
        <v>65</v>
      </c>
      <c r="Q19" s="104">
        <v>1</v>
      </c>
      <c r="R19" s="104">
        <v>1</v>
      </c>
      <c r="S19" s="104">
        <v>1</v>
      </c>
      <c r="T19" s="104">
        <v>3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1797</v>
      </c>
      <c r="B20" s="113" t="s">
        <v>40</v>
      </c>
      <c r="C20" s="118" t="s">
        <v>1890</v>
      </c>
      <c r="D20" s="104">
        <v>8</v>
      </c>
      <c r="E20" s="114">
        <v>41107</v>
      </c>
      <c r="F20" s="113">
        <v>2</v>
      </c>
      <c r="G20" s="104">
        <v>3</v>
      </c>
      <c r="H20" s="112">
        <v>1</v>
      </c>
      <c r="I20" s="113">
        <v>1</v>
      </c>
      <c r="J20" s="104">
        <v>1</v>
      </c>
      <c r="K20" s="104">
        <v>3</v>
      </c>
      <c r="L20" s="104">
        <v>4</v>
      </c>
      <c r="M20" s="104">
        <v>3</v>
      </c>
      <c r="N20" s="104">
        <v>2</v>
      </c>
      <c r="O20" s="112">
        <v>1</v>
      </c>
      <c r="P20" s="132" t="s">
        <v>1891</v>
      </c>
      <c r="Q20" s="104">
        <v>1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1798</v>
      </c>
      <c r="B21" s="113" t="s">
        <v>40</v>
      </c>
      <c r="C21" s="118" t="s">
        <v>1892</v>
      </c>
      <c r="D21" s="104">
        <v>8</v>
      </c>
      <c r="E21" s="114">
        <v>41107</v>
      </c>
      <c r="F21" s="113">
        <v>2</v>
      </c>
      <c r="G21" s="104">
        <v>5</v>
      </c>
      <c r="H21" s="112">
        <v>1</v>
      </c>
      <c r="I21" s="113">
        <v>1</v>
      </c>
      <c r="J21" s="104">
        <v>3</v>
      </c>
      <c r="K21" s="104">
        <v>2</v>
      </c>
      <c r="L21" s="104">
        <v>4</v>
      </c>
      <c r="M21" s="104">
        <v>3</v>
      </c>
      <c r="N21" s="104">
        <v>2</v>
      </c>
      <c r="O21" s="112">
        <v>2</v>
      </c>
      <c r="P21" s="132" t="s">
        <v>1893</v>
      </c>
      <c r="Q21" s="104">
        <v>4</v>
      </c>
      <c r="R21" s="104">
        <v>1</v>
      </c>
      <c r="S21" s="104">
        <v>1</v>
      </c>
      <c r="T21" s="104">
        <v>1</v>
      </c>
      <c r="U21" s="112">
        <v>1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1799</v>
      </c>
      <c r="B22" s="113" t="s">
        <v>27</v>
      </c>
      <c r="C22" s="118" t="s">
        <v>1894</v>
      </c>
      <c r="D22" s="104">
        <v>14</v>
      </c>
      <c r="E22" s="114">
        <v>41115</v>
      </c>
      <c r="F22" s="113">
        <v>2</v>
      </c>
      <c r="G22" s="104">
        <v>5</v>
      </c>
      <c r="H22" s="112">
        <v>1</v>
      </c>
      <c r="I22" s="113">
        <v>1</v>
      </c>
      <c r="J22" s="104">
        <v>3</v>
      </c>
      <c r="K22" s="104">
        <v>5</v>
      </c>
      <c r="L22" s="104">
        <v>4</v>
      </c>
      <c r="M22" s="104">
        <v>3</v>
      </c>
      <c r="N22" s="104">
        <v>2</v>
      </c>
      <c r="O22" s="112">
        <v>2</v>
      </c>
      <c r="P22" s="132" t="s">
        <v>1895</v>
      </c>
      <c r="Q22" s="104">
        <v>6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1800</v>
      </c>
      <c r="B23" s="113" t="s">
        <v>31</v>
      </c>
      <c r="C23" s="118" t="s">
        <v>1896</v>
      </c>
      <c r="D23" s="104">
        <v>15</v>
      </c>
      <c r="E23" s="114">
        <v>41115</v>
      </c>
      <c r="F23" s="113">
        <v>2</v>
      </c>
      <c r="G23" s="104">
        <v>4</v>
      </c>
      <c r="H23" s="112">
        <v>1</v>
      </c>
      <c r="I23" s="113">
        <v>4</v>
      </c>
      <c r="J23" s="104">
        <v>1</v>
      </c>
      <c r="K23" s="104">
        <v>3</v>
      </c>
      <c r="L23" s="104">
        <v>2</v>
      </c>
      <c r="M23" s="104">
        <v>1</v>
      </c>
      <c r="N23" s="104">
        <v>2</v>
      </c>
      <c r="O23" s="112">
        <v>1</v>
      </c>
      <c r="P23" s="132" t="s">
        <v>1897</v>
      </c>
      <c r="Q23" s="104">
        <v>1</v>
      </c>
      <c r="R23" s="104">
        <v>1</v>
      </c>
      <c r="S23" s="104">
        <v>1</v>
      </c>
      <c r="T23" s="104">
        <v>2</v>
      </c>
      <c r="U23" s="112">
        <v>2</v>
      </c>
      <c r="V23" s="104"/>
      <c r="W23" s="108" t="s">
        <v>979</v>
      </c>
      <c r="X23" s="104">
        <v>1</v>
      </c>
      <c r="Y23" s="104">
        <v>1</v>
      </c>
      <c r="Z23" s="104">
        <v>2</v>
      </c>
      <c r="AA23" s="104">
        <v>1</v>
      </c>
      <c r="AB23" s="112">
        <v>2</v>
      </c>
      <c r="AC23" s="103"/>
      <c r="AD23" s="108" t="s">
        <v>1630</v>
      </c>
      <c r="AE23" s="104">
        <v>2</v>
      </c>
      <c r="AF23" s="104">
        <v>1</v>
      </c>
      <c r="AG23" s="104">
        <v>2</v>
      </c>
      <c r="AH23" s="104">
        <v>1</v>
      </c>
      <c r="AI23" s="112">
        <v>1</v>
      </c>
      <c r="AJ23" s="103"/>
      <c r="AK23" s="108" t="s">
        <v>1898</v>
      </c>
      <c r="AL23" s="104">
        <v>2</v>
      </c>
      <c r="AM23" s="104">
        <v>1</v>
      </c>
      <c r="AN23" s="104">
        <v>2</v>
      </c>
      <c r="AO23" s="104">
        <v>1</v>
      </c>
      <c r="AP23" s="112">
        <v>1</v>
      </c>
    </row>
    <row r="24" spans="1:42" ht="31.5" customHeight="1" thickBot="1" x14ac:dyDescent="0.25">
      <c r="A24" s="111" t="s">
        <v>1801</v>
      </c>
      <c r="B24" s="113"/>
      <c r="C24" s="118"/>
      <c r="D24" s="104"/>
      <c r="E24" s="114">
        <v>41123</v>
      </c>
      <c r="F24" s="113"/>
      <c r="G24" s="104"/>
      <c r="H24" s="112"/>
      <c r="I24" s="113"/>
      <c r="J24" s="104"/>
      <c r="K24" s="104"/>
      <c r="L24" s="104"/>
      <c r="M24" s="104"/>
      <c r="N24" s="104"/>
      <c r="O24" s="112"/>
      <c r="P24" s="132" t="s">
        <v>1866</v>
      </c>
      <c r="Q24" s="104"/>
      <c r="R24" s="104"/>
      <c r="S24" s="104"/>
      <c r="T24" s="104"/>
      <c r="U24" s="112"/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1802</v>
      </c>
      <c r="B25" s="113"/>
      <c r="C25" s="118"/>
      <c r="D25" s="104"/>
      <c r="E25" s="114">
        <v>41123</v>
      </c>
      <c r="F25" s="113"/>
      <c r="G25" s="104"/>
      <c r="H25" s="112"/>
      <c r="I25" s="113"/>
      <c r="J25" s="104"/>
      <c r="K25" s="104"/>
      <c r="L25" s="104"/>
      <c r="M25" s="104"/>
      <c r="N25" s="104"/>
      <c r="O25" s="112"/>
      <c r="P25" s="132" t="s">
        <v>1866</v>
      </c>
      <c r="Q25" s="104"/>
      <c r="R25" s="104"/>
      <c r="S25" s="104"/>
      <c r="T25" s="104"/>
      <c r="U25" s="112"/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1803</v>
      </c>
      <c r="B26" s="113" t="s">
        <v>40</v>
      </c>
      <c r="C26" s="118" t="s">
        <v>1899</v>
      </c>
      <c r="D26" s="104">
        <v>4</v>
      </c>
      <c r="E26" s="114">
        <v>41131</v>
      </c>
      <c r="F26" s="113">
        <v>1</v>
      </c>
      <c r="G26" s="104">
        <v>3</v>
      </c>
      <c r="H26" s="112">
        <v>1</v>
      </c>
      <c r="I26" s="113">
        <v>1</v>
      </c>
      <c r="J26" s="104">
        <v>1</v>
      </c>
      <c r="K26" s="104">
        <v>3</v>
      </c>
      <c r="L26" s="104">
        <v>4</v>
      </c>
      <c r="M26" s="104">
        <v>3</v>
      </c>
      <c r="N26" s="104">
        <v>2</v>
      </c>
      <c r="O26" s="112">
        <v>1</v>
      </c>
      <c r="P26" s="132" t="s">
        <v>1900</v>
      </c>
      <c r="Q26" s="104">
        <v>1</v>
      </c>
      <c r="R26" s="104">
        <v>1</v>
      </c>
      <c r="S26" s="104">
        <v>1</v>
      </c>
      <c r="T26" s="104">
        <v>3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1804</v>
      </c>
      <c r="B27" s="113" t="s">
        <v>40</v>
      </c>
      <c r="C27" s="118" t="s">
        <v>1901</v>
      </c>
      <c r="D27" s="104">
        <v>8</v>
      </c>
      <c r="E27" s="114">
        <v>41131</v>
      </c>
      <c r="F27" s="113">
        <v>2</v>
      </c>
      <c r="G27" s="104">
        <v>3</v>
      </c>
      <c r="H27" s="112">
        <v>1</v>
      </c>
      <c r="I27" s="113">
        <v>1</v>
      </c>
      <c r="J27" s="104">
        <v>1</v>
      </c>
      <c r="K27" s="104">
        <v>2</v>
      </c>
      <c r="L27" s="104">
        <v>1</v>
      </c>
      <c r="M27" s="104">
        <v>2</v>
      </c>
      <c r="N27" s="104">
        <v>2</v>
      </c>
      <c r="O27" s="112">
        <v>1</v>
      </c>
      <c r="P27" s="132" t="s">
        <v>1902</v>
      </c>
      <c r="Q27" s="104">
        <v>1</v>
      </c>
      <c r="R27" s="104">
        <v>1</v>
      </c>
      <c r="S27" s="104">
        <v>1</v>
      </c>
      <c r="T27" s="104">
        <v>3</v>
      </c>
      <c r="U27" s="112">
        <v>1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1805</v>
      </c>
      <c r="B28" s="113" t="s">
        <v>31</v>
      </c>
      <c r="C28" s="118" t="s">
        <v>1903</v>
      </c>
      <c r="D28" s="104">
        <v>9</v>
      </c>
      <c r="E28" s="114">
        <v>41139</v>
      </c>
      <c r="F28" s="113">
        <v>1</v>
      </c>
      <c r="G28" s="104">
        <v>3</v>
      </c>
      <c r="H28" s="112">
        <v>1</v>
      </c>
      <c r="I28" s="113">
        <v>3</v>
      </c>
      <c r="J28" s="104">
        <v>2</v>
      </c>
      <c r="K28" s="104">
        <v>3</v>
      </c>
      <c r="L28" s="104">
        <v>3</v>
      </c>
      <c r="M28" s="104">
        <v>1</v>
      </c>
      <c r="N28" s="104">
        <v>3</v>
      </c>
      <c r="O28" s="112">
        <v>1</v>
      </c>
      <c r="P28" s="132" t="s">
        <v>1904</v>
      </c>
      <c r="Q28" s="104">
        <v>3</v>
      </c>
      <c r="R28" s="104">
        <v>1</v>
      </c>
      <c r="S28" s="104">
        <v>1</v>
      </c>
      <c r="T28" s="104">
        <v>2</v>
      </c>
      <c r="U28" s="112">
        <v>2</v>
      </c>
      <c r="V28" s="104"/>
      <c r="W28" s="108" t="s">
        <v>1905</v>
      </c>
      <c r="X28" s="104">
        <v>3</v>
      </c>
      <c r="Y28" s="104">
        <v>1</v>
      </c>
      <c r="Z28" s="104">
        <v>1</v>
      </c>
      <c r="AA28" s="104">
        <v>1</v>
      </c>
      <c r="AB28" s="112">
        <v>2</v>
      </c>
      <c r="AC28" s="103"/>
      <c r="AD28" s="108" t="s">
        <v>1906</v>
      </c>
      <c r="AE28" s="104">
        <v>1</v>
      </c>
      <c r="AF28" s="104">
        <v>1</v>
      </c>
      <c r="AG28" s="104">
        <v>2</v>
      </c>
      <c r="AH28" s="104">
        <v>1</v>
      </c>
      <c r="AI28" s="112">
        <v>2</v>
      </c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1807</v>
      </c>
      <c r="B29" s="113" t="s">
        <v>40</v>
      </c>
      <c r="C29" s="118" t="s">
        <v>1907</v>
      </c>
      <c r="D29" s="104">
        <v>8</v>
      </c>
      <c r="E29" s="114">
        <v>41139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2</v>
      </c>
      <c r="O29" s="112">
        <v>1</v>
      </c>
      <c r="P29" s="132" t="s">
        <v>128</v>
      </c>
      <c r="Q29" s="104">
        <v>1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1806</v>
      </c>
      <c r="B30" s="113" t="s">
        <v>40</v>
      </c>
      <c r="C30" s="118" t="s">
        <v>1908</v>
      </c>
      <c r="D30" s="104">
        <v>11</v>
      </c>
      <c r="E30" s="114">
        <v>41147</v>
      </c>
      <c r="F30" s="113">
        <v>2</v>
      </c>
      <c r="G30" s="104">
        <v>3</v>
      </c>
      <c r="H30" s="112">
        <v>1</v>
      </c>
      <c r="I30" s="113">
        <v>1</v>
      </c>
      <c r="J30" s="104">
        <v>3</v>
      </c>
      <c r="K30" s="104">
        <v>2</v>
      </c>
      <c r="L30" s="104">
        <v>4</v>
      </c>
      <c r="M30" s="104">
        <v>3</v>
      </c>
      <c r="N30" s="104">
        <v>2</v>
      </c>
      <c r="O30" s="112">
        <v>1</v>
      </c>
      <c r="P30" s="132" t="s">
        <v>128</v>
      </c>
      <c r="Q30" s="104">
        <v>1</v>
      </c>
      <c r="R30" s="104">
        <v>1</v>
      </c>
      <c r="S30" s="104">
        <v>1</v>
      </c>
      <c r="T30" s="104">
        <v>4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1808</v>
      </c>
      <c r="B31" s="107" t="s">
        <v>31</v>
      </c>
      <c r="C31" s="118" t="s">
        <v>1909</v>
      </c>
      <c r="D31" s="106">
        <v>30</v>
      </c>
      <c r="E31" s="114">
        <v>41147</v>
      </c>
      <c r="F31" s="107">
        <v>1</v>
      </c>
      <c r="G31" s="106">
        <v>3</v>
      </c>
      <c r="H31" s="105">
        <v>1</v>
      </c>
      <c r="I31" s="107">
        <v>2</v>
      </c>
      <c r="J31" s="106">
        <v>1</v>
      </c>
      <c r="K31" s="106">
        <v>3</v>
      </c>
      <c r="L31" s="106">
        <v>4</v>
      </c>
      <c r="M31" s="106">
        <v>3</v>
      </c>
      <c r="N31" s="106">
        <v>1</v>
      </c>
      <c r="O31" s="105">
        <v>1</v>
      </c>
      <c r="P31" s="132" t="s">
        <v>1842</v>
      </c>
      <c r="Q31" s="106">
        <v>1</v>
      </c>
      <c r="R31" s="106">
        <v>1</v>
      </c>
      <c r="S31" s="106">
        <v>1</v>
      </c>
      <c r="T31" s="106">
        <v>2</v>
      </c>
      <c r="U31" s="105">
        <v>2</v>
      </c>
      <c r="V31" s="104"/>
      <c r="W31" s="108" t="s">
        <v>979</v>
      </c>
      <c r="X31" s="106">
        <v>1</v>
      </c>
      <c r="Y31" s="106">
        <v>1</v>
      </c>
      <c r="Z31" s="106">
        <v>1</v>
      </c>
      <c r="AA31" s="106">
        <v>2</v>
      </c>
      <c r="AB31" s="105">
        <v>1</v>
      </c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11</v>
      </c>
      <c r="D36" s="44">
        <f t="shared" ref="D36:D42" si="0">C36/C$42</f>
        <v>0.45833333333333331</v>
      </c>
      <c r="E36" s="8"/>
      <c r="F36" s="91" t="s">
        <v>143</v>
      </c>
      <c r="G36" s="43">
        <f>COUNTIF(F4:F31,1)</f>
        <v>4</v>
      </c>
      <c r="H36" s="44">
        <f>G36/G38</f>
        <v>0.16666666666666666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23</v>
      </c>
      <c r="P36" s="44">
        <f>O36/O$40</f>
        <v>0.95833333333333337</v>
      </c>
      <c r="Q36"/>
      <c r="R36" s="93">
        <v>1</v>
      </c>
      <c r="S36" s="43">
        <f>COUNTIF(I4:I31,1)</f>
        <v>18</v>
      </c>
      <c r="T36" s="44">
        <f>S36/24</f>
        <v>0.75</v>
      </c>
      <c r="U36"/>
      <c r="V36" s="94" t="s">
        <v>160</v>
      </c>
      <c r="W36" s="57">
        <f>COUNTIF(J4:J31,1)</f>
        <v>13</v>
      </c>
      <c r="X36" s="58">
        <f>W36/W$39</f>
        <v>0.54166666666666663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0.20833333333333334</v>
      </c>
      <c r="AC36"/>
      <c r="AD36" s="95" t="s">
        <v>799</v>
      </c>
      <c r="AE36" s="57">
        <f>COUNTIF(L4:L31,1)</f>
        <v>2</v>
      </c>
      <c r="AF36" s="58">
        <f>AE36/AA$46</f>
        <v>8.3333333333333329E-2</v>
      </c>
      <c r="AG36"/>
      <c r="AH36" s="97" t="s">
        <v>143</v>
      </c>
      <c r="AI36" s="42">
        <f>COUNTIF(M4:M31,1)</f>
        <v>5</v>
      </c>
      <c r="AJ36" s="44">
        <f>AI36/AA$46</f>
        <v>0.20833333333333334</v>
      </c>
      <c r="AK36"/>
      <c r="AL36" s="95" t="s">
        <v>175</v>
      </c>
      <c r="AM36" s="42">
        <f>COUNTIF(N4:N31,1)</f>
        <v>3</v>
      </c>
      <c r="AN36" s="44">
        <f>AM36/AA$46</f>
        <v>0.125</v>
      </c>
      <c r="AO36"/>
      <c r="AP36" s="95" t="s">
        <v>143</v>
      </c>
      <c r="AQ36" s="42">
        <f>COUNTIF(O4:O31,1)</f>
        <v>13</v>
      </c>
      <c r="AR36" s="44">
        <f>AQ36/AQ$39</f>
        <v>0.54166666666666663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4</v>
      </c>
      <c r="D37" s="44">
        <f t="shared" si="0"/>
        <v>0.16666666666666666</v>
      </c>
      <c r="E37" s="8"/>
      <c r="F37" s="91" t="s">
        <v>144</v>
      </c>
      <c r="G37" s="43">
        <f>COUNTIF(F4:F31,2)</f>
        <v>20</v>
      </c>
      <c r="H37" s="44">
        <f>G37/G38</f>
        <v>0.83333333333333337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3</v>
      </c>
      <c r="T37" s="44">
        <f t="shared" ref="T37:T40" si="3">S37/24</f>
        <v>0.125</v>
      </c>
      <c r="U37"/>
      <c r="V37" s="95" t="s">
        <v>161</v>
      </c>
      <c r="W37" s="57">
        <f>COUNTIF(J4:J31,2)</f>
        <v>5</v>
      </c>
      <c r="X37" s="58">
        <f>W37/W$39</f>
        <v>0.20833333333333334</v>
      </c>
      <c r="Y37"/>
      <c r="Z37" s="90" t="s">
        <v>164</v>
      </c>
      <c r="AA37" s="42">
        <f>COUNTIF(K4:K31,2)</f>
        <v>7</v>
      </c>
      <c r="AB37" s="44">
        <f t="shared" si="2"/>
        <v>0.29166666666666669</v>
      </c>
      <c r="AC37"/>
      <c r="AD37" s="94" t="s">
        <v>800</v>
      </c>
      <c r="AE37" s="57">
        <f>COUNTIF(L4:L31,2)</f>
        <v>2</v>
      </c>
      <c r="AF37" s="58">
        <f>AE37/AA$46</f>
        <v>8.3333333333333329E-2</v>
      </c>
      <c r="AG37"/>
      <c r="AH37" s="96" t="s">
        <v>173</v>
      </c>
      <c r="AI37" s="42">
        <f>COUNTIF(M4:M31,2)</f>
        <v>5</v>
      </c>
      <c r="AJ37" s="44">
        <f>AI37/AA$46</f>
        <v>0.20833333333333334</v>
      </c>
      <c r="AK37"/>
      <c r="AL37" s="90" t="s">
        <v>176</v>
      </c>
      <c r="AM37" s="42">
        <f>COUNTIF(N4:N31,2)</f>
        <v>17</v>
      </c>
      <c r="AN37" s="44">
        <f>AM37/AA$46</f>
        <v>0.70833333333333337</v>
      </c>
      <c r="AO37"/>
      <c r="AP37" s="90" t="s">
        <v>173</v>
      </c>
      <c r="AQ37" s="42">
        <f>COUNTIF(O4:O31,2)</f>
        <v>11</v>
      </c>
      <c r="AR37" s="44">
        <f>AQ37/AQ$39</f>
        <v>0.45833333333333331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4</v>
      </c>
      <c r="D38" s="44">
        <f t="shared" si="0"/>
        <v>0.16666666666666666</v>
      </c>
      <c r="E38" s="8"/>
      <c r="F38" s="83"/>
      <c r="G38" s="85">
        <f>SUM(G36:G37)</f>
        <v>24</v>
      </c>
      <c r="H38" s="86">
        <v>1</v>
      </c>
      <c r="I38"/>
      <c r="J38" s="92" t="s">
        <v>146</v>
      </c>
      <c r="K38" s="45">
        <f>COUNTIF(G4:G31,3)</f>
        <v>13</v>
      </c>
      <c r="L38" s="44">
        <f t="shared" si="1"/>
        <v>0.54166666666666663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8.3333333333333329E-2</v>
      </c>
      <c r="U38"/>
      <c r="V38" s="94" t="s">
        <v>162</v>
      </c>
      <c r="W38" s="57">
        <f>COUNTIF(J4:J31,3)</f>
        <v>6</v>
      </c>
      <c r="X38" s="58">
        <f>W38/W$39</f>
        <v>0.25</v>
      </c>
      <c r="Y38"/>
      <c r="Z38" s="90" t="s">
        <v>165</v>
      </c>
      <c r="AA38" s="42">
        <f>COUNTIF(K4:K31,3)</f>
        <v>7</v>
      </c>
      <c r="AB38" s="44">
        <f t="shared" si="2"/>
        <v>0.29166666666666669</v>
      </c>
      <c r="AC38"/>
      <c r="AD38" s="94" t="s">
        <v>801</v>
      </c>
      <c r="AE38" s="57">
        <f>COUNTIF(L4:L31,3)</f>
        <v>5</v>
      </c>
      <c r="AF38" s="58">
        <f>AE38/AA$46</f>
        <v>0.20833333333333334</v>
      </c>
      <c r="AG38"/>
      <c r="AH38" s="96" t="s">
        <v>174</v>
      </c>
      <c r="AI38" s="42">
        <f>COUNTIF(M4:M31,3)</f>
        <v>14</v>
      </c>
      <c r="AJ38" s="44">
        <f>AI38/AA$46</f>
        <v>0.58333333333333337</v>
      </c>
      <c r="AK38"/>
      <c r="AL38" s="90" t="s">
        <v>177</v>
      </c>
      <c r="AM38" s="42">
        <f>COUNTIF(N4:N31,3)</f>
        <v>4</v>
      </c>
      <c r="AN38" s="44">
        <f>AM38/AA$46</f>
        <v>0.16666666666666666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1</v>
      </c>
      <c r="D39" s="44">
        <f t="shared" si="0"/>
        <v>4.1666666666666664E-2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4.1666666666666664E-2</v>
      </c>
      <c r="M39"/>
      <c r="N39" s="91" t="s">
        <v>157</v>
      </c>
      <c r="O39" s="43">
        <f>COUNTIF(H4:H31,4)</f>
        <v>1</v>
      </c>
      <c r="P39" s="44">
        <f>O39/O$40</f>
        <v>4.1666666666666664E-2</v>
      </c>
      <c r="Q39"/>
      <c r="R39" s="93">
        <v>4</v>
      </c>
      <c r="S39" s="43">
        <f>COUNTIF(I4:I31,4)</f>
        <v>1</v>
      </c>
      <c r="T39" s="44">
        <f t="shared" si="3"/>
        <v>4.1666666666666664E-2</v>
      </c>
      <c r="U39"/>
      <c r="V39" s="77"/>
      <c r="W39" s="54">
        <f>SUM(W36:W38)</f>
        <v>24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8.3333333333333329E-2</v>
      </c>
      <c r="AC39"/>
      <c r="AD39" s="94" t="s">
        <v>802</v>
      </c>
      <c r="AE39" s="57">
        <f>COUNTIF(L4:L31,4)</f>
        <v>15</v>
      </c>
      <c r="AF39" s="58">
        <f>AE39/AA$46</f>
        <v>0.625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24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3</v>
      </c>
      <c r="D40" s="44">
        <f t="shared" si="0"/>
        <v>0.125</v>
      </c>
      <c r="E40" s="8"/>
      <c r="F40"/>
      <c r="G40"/>
      <c r="H40"/>
      <c r="I40"/>
      <c r="J40" s="92" t="s">
        <v>151</v>
      </c>
      <c r="K40" s="45">
        <f>COUNTIF(G4:G31,5)</f>
        <v>8</v>
      </c>
      <c r="L40" s="44">
        <f t="shared" si="1"/>
        <v>0.33333333333333331</v>
      </c>
      <c r="M40"/>
      <c r="N40" s="83"/>
      <c r="O40" s="85">
        <f>SUM(O36:O39,)</f>
        <v>24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3</v>
      </c>
      <c r="AB40" s="44">
        <f t="shared" si="2"/>
        <v>0.125</v>
      </c>
      <c r="AC40"/>
      <c r="AD40" s="77"/>
      <c r="AE40" s="54">
        <f>SUM(AE36:AE39)</f>
        <v>24</v>
      </c>
      <c r="AF40" s="76">
        <f>AE40/AA$46</f>
        <v>1</v>
      </c>
      <c r="AG40"/>
      <c r="AH40" s="82"/>
      <c r="AI40" s="83">
        <f>SUM(AI36:AI39)</f>
        <v>24</v>
      </c>
      <c r="AJ40" s="87">
        <f>AI40/AA$46</f>
        <v>1</v>
      </c>
      <c r="AK40"/>
      <c r="AL40" s="82"/>
      <c r="AM40" s="83">
        <f>SUM(AM36:AM39)</f>
        <v>24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4.1666666666666664E-2</v>
      </c>
      <c r="E41" s="8"/>
      <c r="F41"/>
      <c r="G41"/>
      <c r="H41"/>
      <c r="I41"/>
      <c r="J41" s="92" t="s">
        <v>149</v>
      </c>
      <c r="K41" s="45">
        <f>COUNTIF(G4:G31,6)</f>
        <v>0</v>
      </c>
      <c r="L41" s="44">
        <f t="shared" si="1"/>
        <v>0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34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24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8.3333333333333329E-2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24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24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10</v>
      </c>
      <c r="D51" s="58">
        <f t="shared" ref="D51:D63" si="4">C51/C$63</f>
        <v>0.41666666666666669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4.1666666666666664E-2</v>
      </c>
      <c r="I51" s="61"/>
      <c r="J51" s="63" t="s">
        <v>397</v>
      </c>
      <c r="K51" s="45">
        <f>COUNTIFS(B4:B31,"girona",J4:J31,1)</f>
        <v>5</v>
      </c>
      <c r="L51" s="58">
        <f t="shared" ref="L51:L69" si="6">K51/K$69</f>
        <v>0.20833333333333334</v>
      </c>
      <c r="M51" s="61"/>
      <c r="N51" s="100" t="s">
        <v>199</v>
      </c>
      <c r="O51" s="59">
        <f>COUNTIFS(G4:G31,3,H4:H31,1)</f>
        <v>13</v>
      </c>
      <c r="P51" s="60">
        <f t="shared" ref="P51:P60" si="7">O51/O$60</f>
        <v>0.54166666666666663</v>
      </c>
      <c r="Q51" s="61"/>
      <c r="R51" s="100" t="s">
        <v>208</v>
      </c>
      <c r="S51" s="59">
        <f>COUNTIFS(H4:H31,1,I4:I31,1)</f>
        <v>17</v>
      </c>
      <c r="T51" s="60">
        <f>S51/S$55</f>
        <v>0.70833333333333337</v>
      </c>
      <c r="U51" s="61"/>
      <c r="V51" s="61"/>
      <c r="W51" s="100" t="s">
        <v>213</v>
      </c>
      <c r="X51" s="59">
        <f>COUNTIFS(I4:I31,1,K4:K31,1)</f>
        <v>5</v>
      </c>
      <c r="Y51" s="60">
        <f t="shared" ref="Y51:Y66" si="8">X51/X$66</f>
        <v>0.20833333333333334</v>
      </c>
      <c r="Z51" s="61"/>
      <c r="AA51" s="100" t="s">
        <v>224</v>
      </c>
      <c r="AB51" s="59">
        <f>COUNTIFS(I4:I31,1,J4:J31,1)</f>
        <v>10</v>
      </c>
      <c r="AC51" s="60">
        <f t="shared" ref="AC51:AC57" si="9">AB51/AB$57</f>
        <v>0.41666666666666669</v>
      </c>
      <c r="AD51" s="61"/>
      <c r="AE51" s="100" t="s">
        <v>231</v>
      </c>
      <c r="AF51" s="59">
        <f>COUNTIFS(J4:J31,1,M4:M31,1)</f>
        <v>2</v>
      </c>
      <c r="AG51" s="60">
        <f>AF51/AF$60</f>
        <v>8.3333333333333329E-2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1</v>
      </c>
      <c r="AO51" s="60">
        <f t="shared" ref="AO51:AO75" si="11">AN51/AN$75</f>
        <v>4.5454545454545456E-2</v>
      </c>
      <c r="AP51" s="61"/>
      <c r="AQ51" s="100" t="s">
        <v>283</v>
      </c>
      <c r="AR51" s="59">
        <f>COUNTIFS(J4:J31,1,L4:L31,1)</f>
        <v>2</v>
      </c>
      <c r="AS51" s="60">
        <f t="shared" ref="AS51:AS56" si="12">AR51/AF$60</f>
        <v>8.3333333333333329E-2</v>
      </c>
      <c r="AT51" s="61"/>
      <c r="AU51" s="100" t="s">
        <v>296</v>
      </c>
      <c r="AV51" s="59">
        <f>COUNTIFS(K4:K31,1,N4:N31,1)</f>
        <v>1</v>
      </c>
      <c r="AW51" s="60">
        <f t="shared" ref="AW51:AW70" si="13">AV51/AN$75</f>
        <v>4.5454545454545456E-2</v>
      </c>
      <c r="AX51" s="61"/>
      <c r="AY51" s="100" t="s">
        <v>314</v>
      </c>
      <c r="AZ51" s="59">
        <f>COUNTIFS(L4:L31,1,N4:N31,1)</f>
        <v>1</v>
      </c>
      <c r="BA51" s="60">
        <f t="shared" ref="BA51:BA63" si="14">AZ51/AZ$63</f>
        <v>4.1666666666666664E-2</v>
      </c>
      <c r="BB51" s="61"/>
      <c r="BC51" s="100" t="s">
        <v>325</v>
      </c>
      <c r="BD51" s="59">
        <f>COUNTIFS(J4:J31,1,O4:O31,1)</f>
        <v>11</v>
      </c>
      <c r="BE51" s="60">
        <f>BD51/BD57</f>
        <v>0.45833333333333331</v>
      </c>
      <c r="BF51" s="61"/>
      <c r="BG51" s="63" t="s">
        <v>332</v>
      </c>
      <c r="BH51" s="54">
        <f>COUNTIFS(N4:N31,1,O14:O41,1)</f>
        <v>1</v>
      </c>
      <c r="BI51" s="66">
        <f>BH51/BH$57</f>
        <v>9.0909090909090912E-2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1</v>
      </c>
      <c r="D52" s="58">
        <f t="shared" si="4"/>
        <v>4.1666666666666664E-2</v>
      </c>
      <c r="E52" s="64"/>
      <c r="F52" s="75" t="s">
        <v>385</v>
      </c>
      <c r="G52" s="45">
        <f>COUNTIFS(B4:B31,"girona",K4:K31,"&gt;1")</f>
        <v>10</v>
      </c>
      <c r="H52" s="58">
        <f t="shared" si="5"/>
        <v>0.41666666666666669</v>
      </c>
      <c r="I52" s="61"/>
      <c r="J52" s="63" t="s">
        <v>398</v>
      </c>
      <c r="K52" s="45">
        <f>COUNTIFS(B4:B31,"girona",J4:J31,2)</f>
        <v>3</v>
      </c>
      <c r="L52" s="58">
        <f t="shared" si="6"/>
        <v>0.125</v>
      </c>
      <c r="M52" s="61"/>
      <c r="N52" s="100" t="s">
        <v>200</v>
      </c>
      <c r="O52" s="45">
        <f>COUNTIFS(G4:G31,5,H4:H31,1)</f>
        <v>8</v>
      </c>
      <c r="P52" s="60">
        <f t="shared" si="7"/>
        <v>0.33333333333333331</v>
      </c>
      <c r="Q52" s="61"/>
      <c r="R52" s="100" t="s">
        <v>209</v>
      </c>
      <c r="S52" s="59">
        <f>COUNTIFS(H4:H31,1,I4:I31,"&gt;1")</f>
        <v>6</v>
      </c>
      <c r="T52" s="60">
        <f>S52/S$55</f>
        <v>0.25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3</v>
      </c>
      <c r="AC52" s="60">
        <f t="shared" si="9"/>
        <v>0.125</v>
      </c>
      <c r="AD52" s="61"/>
      <c r="AE52" s="100" t="s">
        <v>232</v>
      </c>
      <c r="AF52" s="45">
        <f>COUNTIFS(J4:J31,1,M4:M31,2)</f>
        <v>2</v>
      </c>
      <c r="AG52" s="60">
        <f>AF52/AF$60</f>
        <v>8.3333333333333329E-2</v>
      </c>
      <c r="AH52" s="61"/>
      <c r="AI52" s="100" t="s">
        <v>238</v>
      </c>
      <c r="AJ52" s="45">
        <f>COUNTIFS(K4:K31,1,M4:M31,2)</f>
        <v>1</v>
      </c>
      <c r="AK52" s="60">
        <f t="shared" si="10"/>
        <v>4.1666666666666664E-2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2</v>
      </c>
      <c r="AS52" s="60">
        <f t="shared" si="12"/>
        <v>8.3333333333333329E-2</v>
      </c>
      <c r="AT52" s="61"/>
      <c r="AU52" s="100" t="s">
        <v>297</v>
      </c>
      <c r="AV52" s="45">
        <f>COUNTIFS(K4:K31,1,N4:N31,2)</f>
        <v>4</v>
      </c>
      <c r="AW52" s="60">
        <f t="shared" si="13"/>
        <v>0.18181818181818182</v>
      </c>
      <c r="AX52" s="61"/>
      <c r="AY52" s="100" t="s">
        <v>316</v>
      </c>
      <c r="AZ52" s="45">
        <f>COUNTIFS(L4:L31,1,N4:N31,2)</f>
        <v>1</v>
      </c>
      <c r="BA52" s="60">
        <f t="shared" si="14"/>
        <v>4.1666666666666664E-2</v>
      </c>
      <c r="BB52" s="61"/>
      <c r="BC52" s="100" t="s">
        <v>326</v>
      </c>
      <c r="BD52" s="45">
        <f>COUNTIFS(J4:J31,1,O4:O31,2)</f>
        <v>2</v>
      </c>
      <c r="BE52" s="60">
        <f t="shared" ref="BE52:BE57" si="15">BD52/BD$57</f>
        <v>8.3333333333333329E-2</v>
      </c>
      <c r="BF52" s="61"/>
      <c r="BG52" s="63" t="s">
        <v>333</v>
      </c>
      <c r="BH52" s="65">
        <f>COUNTIFS(N4:N31,1,O14:O41,2)</f>
        <v>1</v>
      </c>
      <c r="BI52" s="66">
        <f t="shared" ref="BI52:BI57" si="16">BH52/BH$57</f>
        <v>9.0909090909090912E-2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0.125</v>
      </c>
      <c r="E53" s="64"/>
      <c r="F53" s="75" t="s">
        <v>386</v>
      </c>
      <c r="G53" s="45">
        <f>COUNTIFS(B4:B31,"salt",K4:K31,1)</f>
        <v>1</v>
      </c>
      <c r="H53" s="58">
        <f t="shared" si="5"/>
        <v>4.1666666666666664E-2</v>
      </c>
      <c r="I53" s="61"/>
      <c r="J53" s="63" t="s">
        <v>385</v>
      </c>
      <c r="K53" s="45">
        <f>COUNTIFS(B4:B31,"girona",J4:J31,3)</f>
        <v>3</v>
      </c>
      <c r="L53" s="58">
        <f t="shared" si="6"/>
        <v>0.125</v>
      </c>
      <c r="M53" s="61"/>
      <c r="N53" s="100" t="s">
        <v>201</v>
      </c>
      <c r="O53" s="45">
        <f>COUNTIFS(G4:G31,6,H4:H31,1)</f>
        <v>0</v>
      </c>
      <c r="P53" s="60">
        <f t="shared" si="7"/>
        <v>0</v>
      </c>
      <c r="Q53" s="61"/>
      <c r="R53" s="100" t="s">
        <v>210</v>
      </c>
      <c r="S53" s="59">
        <f>COUNTIFS(H4:H31,4,I4:I31,1)</f>
        <v>1</v>
      </c>
      <c r="T53" s="60">
        <f>S53/S$55</f>
        <v>4.1666666666666664E-2</v>
      </c>
      <c r="U53" s="61"/>
      <c r="V53" s="61"/>
      <c r="W53" s="100" t="s">
        <v>215</v>
      </c>
      <c r="X53" s="45">
        <f>COUNTIFS(I4:I31,1,K4:K31,2)</f>
        <v>6</v>
      </c>
      <c r="Y53" s="60">
        <f t="shared" si="8"/>
        <v>0.25</v>
      </c>
      <c r="Z53" s="61"/>
      <c r="AA53" s="100" t="s">
        <v>226</v>
      </c>
      <c r="AB53" s="45">
        <f>COUNTIFS(I4:I31,1,J4:J31,2)</f>
        <v>3</v>
      </c>
      <c r="AC53" s="60">
        <f t="shared" si="9"/>
        <v>0.125</v>
      </c>
      <c r="AD53" s="61"/>
      <c r="AE53" s="100" t="s">
        <v>233</v>
      </c>
      <c r="AF53" s="45">
        <f>COUNTIFS(J4:J31,2,M4:M31,1)</f>
        <v>2</v>
      </c>
      <c r="AG53" s="60">
        <f>AF53/AF$60</f>
        <v>8.3333333333333329E-2</v>
      </c>
      <c r="AH53" s="61"/>
      <c r="AI53" s="100" t="s">
        <v>239</v>
      </c>
      <c r="AJ53" s="45">
        <f>COUNTIFS(K4:K31,1,M4:M31,3)</f>
        <v>4</v>
      </c>
      <c r="AK53" s="60">
        <f t="shared" si="10"/>
        <v>0.16666666666666666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0</v>
      </c>
      <c r="AS53" s="60">
        <f t="shared" si="12"/>
        <v>0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1</v>
      </c>
      <c r="BE53" s="60">
        <f t="shared" si="15"/>
        <v>4.1666666666666664E-2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4.1666666666666664E-2</v>
      </c>
      <c r="E54" s="64"/>
      <c r="F54" s="75" t="s">
        <v>387</v>
      </c>
      <c r="G54" s="45">
        <f>COUNTIFS(B4:B31,"salt",K4:K31,"&gt;1")</f>
        <v>3</v>
      </c>
      <c r="H54" s="58">
        <f t="shared" si="5"/>
        <v>0.125</v>
      </c>
      <c r="I54" s="61"/>
      <c r="J54" s="63" t="s">
        <v>399</v>
      </c>
      <c r="K54" s="45">
        <f>COUNTIFS(B4:B31,"salt",J4:J31,1)</f>
        <v>1</v>
      </c>
      <c r="L54" s="58">
        <f t="shared" si="6"/>
        <v>4.1666666666666664E-2</v>
      </c>
      <c r="M54" s="61"/>
      <c r="N54" s="100" t="s">
        <v>202</v>
      </c>
      <c r="O54" s="45">
        <f>COUNTIFS(G4:G31,7,H4:H31,1)</f>
        <v>1</v>
      </c>
      <c r="P54" s="60">
        <f t="shared" si="7"/>
        <v>4.1666666666666664E-2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1</v>
      </c>
      <c r="Y54" s="60">
        <f t="shared" si="8"/>
        <v>4.1666666666666664E-2</v>
      </c>
      <c r="Z54" s="61"/>
      <c r="AA54" s="100" t="s">
        <v>227</v>
      </c>
      <c r="AB54" s="45">
        <f>COUNTIFS(I4:I31,"&gt;1",J4:J31,2)</f>
        <v>2</v>
      </c>
      <c r="AC54" s="60">
        <f t="shared" si="9"/>
        <v>8.3333333333333329E-2</v>
      </c>
      <c r="AD54" s="61"/>
      <c r="AE54" s="100" t="s">
        <v>234</v>
      </c>
      <c r="AF54" s="45">
        <f>COUNTIFS(J4:J31,2,M4:M31,2)</f>
        <v>2</v>
      </c>
      <c r="AG54" s="60">
        <f>AF54/AF$60</f>
        <v>8.3333333333333329E-2</v>
      </c>
      <c r="AH54" s="61"/>
      <c r="AI54" s="100" t="s">
        <v>240</v>
      </c>
      <c r="AJ54" s="45">
        <f>COUNTIFS(K4:K31,2,M4:M31,1)</f>
        <v>2</v>
      </c>
      <c r="AK54" s="60">
        <f t="shared" si="10"/>
        <v>8.3333333333333329E-2</v>
      </c>
      <c r="AL54" s="61"/>
      <c r="AM54" s="100" t="s">
        <v>276</v>
      </c>
      <c r="AN54" s="45">
        <f>COUNTIFS(K4:K31,1,L4:L31,4)</f>
        <v>4</v>
      </c>
      <c r="AO54" s="60">
        <f t="shared" si="11"/>
        <v>0.18181818181818182</v>
      </c>
      <c r="AP54" s="61"/>
      <c r="AQ54" s="100" t="s">
        <v>286</v>
      </c>
      <c r="AR54" s="45">
        <f>COUNTIFS(J4:J31,1,L4:L31,4)</f>
        <v>9</v>
      </c>
      <c r="AS54" s="60">
        <f t="shared" si="12"/>
        <v>0.375</v>
      </c>
      <c r="AT54" s="61"/>
      <c r="AU54" s="100" t="s">
        <v>299</v>
      </c>
      <c r="AV54" s="45">
        <f>COUNTIFS(K4:K31,2,N4:N31,1)</f>
        <v>1</v>
      </c>
      <c r="AW54" s="60">
        <f t="shared" si="13"/>
        <v>4.5454545454545456E-2</v>
      </c>
      <c r="AX54" s="61"/>
      <c r="AY54" s="100" t="s">
        <v>317</v>
      </c>
      <c r="AZ54" s="45">
        <f>COUNTIFS(L4:L31,2,N4:N31,1)</f>
        <v>0</v>
      </c>
      <c r="BA54" s="60">
        <f t="shared" si="14"/>
        <v>0</v>
      </c>
      <c r="BB54" s="61"/>
      <c r="BC54" s="100" t="s">
        <v>328</v>
      </c>
      <c r="BD54" s="59">
        <f>COUNTIFS(J4:J31,2,O4:O31,2)</f>
        <v>4</v>
      </c>
      <c r="BE54" s="60">
        <f t="shared" si="15"/>
        <v>0.16666666666666666</v>
      </c>
      <c r="BF54" s="61"/>
      <c r="BG54" s="63" t="s">
        <v>335</v>
      </c>
      <c r="BH54" s="54">
        <f>COUNTIFS(N4:N31,2,O14:O41,1)</f>
        <v>6</v>
      </c>
      <c r="BI54" s="66">
        <f t="shared" si="16"/>
        <v>0.54545454545454541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4.1666666666666664E-2</v>
      </c>
      <c r="E55" s="64"/>
      <c r="F55" s="75" t="s">
        <v>388</v>
      </c>
      <c r="G55" s="45">
        <f>COUNTIFS(B4:B31,"figueres",K4:K31,1)</f>
        <v>1</v>
      </c>
      <c r="H55" s="58">
        <f t="shared" si="5"/>
        <v>4.1666666666666664E-2</v>
      </c>
      <c r="I55" s="61"/>
      <c r="J55" s="63" t="s">
        <v>400</v>
      </c>
      <c r="K55" s="45">
        <f>COUNTIFS(B4:B31,"salt",J4:J31,2)</f>
        <v>1</v>
      </c>
      <c r="L55" s="58">
        <f t="shared" si="6"/>
        <v>4.1666666666666664E-2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24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4</v>
      </c>
      <c r="Y55" s="60">
        <f t="shared" si="8"/>
        <v>0.16666666666666666</v>
      </c>
      <c r="Z55" s="61"/>
      <c r="AA55" s="100" t="s">
        <v>228</v>
      </c>
      <c r="AB55" s="45">
        <f>COUNTIFS(I4:I31,1,J4:J31,3)</f>
        <v>5</v>
      </c>
      <c r="AC55" s="60">
        <f t="shared" si="9"/>
        <v>0.20833333333333334</v>
      </c>
      <c r="AD55" s="61"/>
      <c r="AE55" s="100" t="s">
        <v>237</v>
      </c>
      <c r="AF55" s="45">
        <f>COUNTIFS(J4:J31,1,M4:M31,3)</f>
        <v>9</v>
      </c>
      <c r="AG55" s="60">
        <f t="shared" ref="AG55:AG60" si="17">AF55/AF$60</f>
        <v>0.375</v>
      </c>
      <c r="AH55" s="61"/>
      <c r="AI55" s="100" t="s">
        <v>241</v>
      </c>
      <c r="AJ55" s="45">
        <f>COUNTIFS(K4:K31,2,M4:M31,2)</f>
        <v>3</v>
      </c>
      <c r="AK55" s="60">
        <f t="shared" si="10"/>
        <v>0.125</v>
      </c>
      <c r="AL55" s="61"/>
      <c r="AM55" s="100" t="s">
        <v>257</v>
      </c>
      <c r="AN55" s="45">
        <f>COUNTIFS(K4:K31,2,L4:L31,1)</f>
        <v>1</v>
      </c>
      <c r="AO55" s="60">
        <f t="shared" si="11"/>
        <v>4.5454545454545456E-2</v>
      </c>
      <c r="AP55" s="61"/>
      <c r="AQ55" s="100" t="s">
        <v>287</v>
      </c>
      <c r="AR55" s="45">
        <f>COUNTIFS(J4:J31,2,L4:L31,1)</f>
        <v>0</v>
      </c>
      <c r="AS55" s="60">
        <f t="shared" si="12"/>
        <v>0</v>
      </c>
      <c r="AT55" s="61"/>
      <c r="AU55" s="100" t="s">
        <v>300</v>
      </c>
      <c r="AV55" s="45">
        <f>COUNTIFS(K4:K31,2,N4:N31,2)</f>
        <v>5</v>
      </c>
      <c r="AW55" s="60">
        <f t="shared" si="13"/>
        <v>0.22727272727272727</v>
      </c>
      <c r="AX55" s="61"/>
      <c r="AY55" s="100" t="s">
        <v>319</v>
      </c>
      <c r="AZ55" s="45">
        <f>COUNTIFS(L4:L31,2,N4:N31,2)</f>
        <v>2</v>
      </c>
      <c r="BA55" s="60">
        <f t="shared" si="14"/>
        <v>8.3333333333333329E-2</v>
      </c>
      <c r="BB55" s="61"/>
      <c r="BC55" s="100" t="s">
        <v>329</v>
      </c>
      <c r="BD55" s="59">
        <f>COUNTIFS(J4:J31,3,O4:O31,1)</f>
        <v>1</v>
      </c>
      <c r="BE55" s="60">
        <f t="shared" si="15"/>
        <v>4.1666666666666664E-2</v>
      </c>
      <c r="BF55" s="61"/>
      <c r="BG55" s="63" t="s">
        <v>336</v>
      </c>
      <c r="BH55" s="54">
        <f>COUNTIFS(N4:N31,2,O14:O41,2)</f>
        <v>3</v>
      </c>
      <c r="BI55" s="66">
        <f t="shared" si="16"/>
        <v>0.27272727272727271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3</v>
      </c>
      <c r="D56" s="58">
        <f t="shared" si="4"/>
        <v>0.125</v>
      </c>
      <c r="E56" s="64"/>
      <c r="F56" s="75" t="s">
        <v>389</v>
      </c>
      <c r="G56" s="45">
        <f>COUNTIFS(B4:B31,"figueres",K4:K31,"&gt;1")</f>
        <v>3</v>
      </c>
      <c r="H56" s="58">
        <f t="shared" si="5"/>
        <v>0.125</v>
      </c>
      <c r="I56" s="61"/>
      <c r="J56" s="63" t="s">
        <v>387</v>
      </c>
      <c r="K56" s="45">
        <f>COUNTIFS(B4:B31,"salt",J4:J31,3)</f>
        <v>2</v>
      </c>
      <c r="L56" s="58">
        <f t="shared" si="6"/>
        <v>8.3333333333333329E-2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3</v>
      </c>
      <c r="Y56" s="60">
        <f t="shared" si="8"/>
        <v>0.125</v>
      </c>
      <c r="Z56" s="61"/>
      <c r="AA56" s="100" t="s">
        <v>229</v>
      </c>
      <c r="AB56" s="45">
        <f>COUNTIFS(I4:I31,"&gt;1",J4:J31,3)</f>
        <v>1</v>
      </c>
      <c r="AC56" s="60">
        <f t="shared" si="9"/>
        <v>4.1666666666666664E-2</v>
      </c>
      <c r="AD56" s="61"/>
      <c r="AE56" s="100" t="s">
        <v>251</v>
      </c>
      <c r="AF56" s="59">
        <f>COUNTIFS(J4:J31,2,M4:M31,3)</f>
        <v>1</v>
      </c>
      <c r="AG56" s="60">
        <f t="shared" si="17"/>
        <v>4.1666666666666664E-2</v>
      </c>
      <c r="AH56" s="61"/>
      <c r="AI56" s="100" t="s">
        <v>242</v>
      </c>
      <c r="AJ56" s="45">
        <f>COUNTIFS(K4:K31,2,M4:M31,3)</f>
        <v>2</v>
      </c>
      <c r="AK56" s="60">
        <f t="shared" si="10"/>
        <v>8.3333333333333329E-2</v>
      </c>
      <c r="AL56" s="61"/>
      <c r="AM56" s="100" t="s">
        <v>256</v>
      </c>
      <c r="AN56" s="45">
        <f>COUNTIFS(K4:K31,2,L4:L31,2)</f>
        <v>1</v>
      </c>
      <c r="AO56" s="60">
        <f t="shared" si="11"/>
        <v>4.5454545454545456E-2</v>
      </c>
      <c r="AP56" s="61"/>
      <c r="AQ56" s="100" t="s">
        <v>288</v>
      </c>
      <c r="AR56" s="59">
        <f>COUNTIFS(J4:J31,2,L4:L31,2)</f>
        <v>0</v>
      </c>
      <c r="AS56" s="60">
        <f t="shared" si="12"/>
        <v>0</v>
      </c>
      <c r="AT56" s="61"/>
      <c r="AU56" s="100" t="s">
        <v>301</v>
      </c>
      <c r="AV56" s="45">
        <f>COUNTIFS(K4:K31,2,N4:N31,3)</f>
        <v>1</v>
      </c>
      <c r="AW56" s="60">
        <f t="shared" si="13"/>
        <v>4.5454545454545456E-2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5</v>
      </c>
      <c r="BE56" s="60">
        <f t="shared" si="15"/>
        <v>0.20833333333333334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4.1666666666666664E-2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3</v>
      </c>
      <c r="L57" s="58">
        <f t="shared" si="6"/>
        <v>0.125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1</v>
      </c>
      <c r="Y57" s="60">
        <f t="shared" si="8"/>
        <v>4.1666666666666664E-2</v>
      </c>
      <c r="Z57" s="61"/>
      <c r="AA57" s="37"/>
      <c r="AB57" s="45">
        <f>SUM(AB51:AB56)</f>
        <v>24</v>
      </c>
      <c r="AC57" s="60">
        <f t="shared" si="9"/>
        <v>1</v>
      </c>
      <c r="AD57" s="61"/>
      <c r="AE57" s="100" t="s">
        <v>435</v>
      </c>
      <c r="AF57" s="59">
        <f>COUNTIFS(J4:J31,3,M4:M31,1)</f>
        <v>1</v>
      </c>
      <c r="AG57" s="60">
        <f t="shared" si="17"/>
        <v>4.1666666666666664E-2</v>
      </c>
      <c r="AH57" s="61"/>
      <c r="AI57" s="100" t="s">
        <v>243</v>
      </c>
      <c r="AJ57" s="45">
        <f>COUNTIFS(K4:K31,3,M4:M31,1)</f>
        <v>2</v>
      </c>
      <c r="AK57" s="60">
        <f t="shared" si="10"/>
        <v>8.3333333333333329E-2</v>
      </c>
      <c r="AL57" s="61"/>
      <c r="AM57" s="100" t="s">
        <v>258</v>
      </c>
      <c r="AN57" s="45">
        <f>COUNTIFS(K4:K31,2,L4:L31,3)</f>
        <v>2</v>
      </c>
      <c r="AO57" s="60">
        <f t="shared" si="11"/>
        <v>9.0909090909090912E-2</v>
      </c>
      <c r="AP57" s="61"/>
      <c r="AQ57" s="100" t="s">
        <v>289</v>
      </c>
      <c r="AR57" s="59">
        <f>COUNTIFS(J4:J31,2,L4:L31,3)</f>
        <v>4</v>
      </c>
      <c r="AS57" s="60">
        <f>AR57/AR$63</f>
        <v>0.16666666666666666</v>
      </c>
      <c r="AT57" s="61"/>
      <c r="AU57" s="100" t="s">
        <v>302</v>
      </c>
      <c r="AV57" s="45">
        <f>COUNTIFS(K4:K31,3,N4:N31,1)</f>
        <v>1</v>
      </c>
      <c r="AW57" s="60">
        <f t="shared" si="13"/>
        <v>4.5454545454545456E-2</v>
      </c>
      <c r="AX57" s="61"/>
      <c r="AY57" s="100" t="s">
        <v>322</v>
      </c>
      <c r="AZ57" s="45">
        <f>COUNTIFS(L4:L31,3,N4:N31,1)</f>
        <v>1</v>
      </c>
      <c r="BA57" s="60">
        <f t="shared" si="14"/>
        <v>4.1666666666666664E-2</v>
      </c>
      <c r="BB57" s="61"/>
      <c r="BC57" s="98"/>
      <c r="BD57" s="45">
        <f>SUM(BD51:BD56)</f>
        <v>24</v>
      </c>
      <c r="BE57" s="60">
        <f t="shared" si="15"/>
        <v>1</v>
      </c>
      <c r="BF57" s="61"/>
      <c r="BG57" s="98"/>
      <c r="BH57" s="65">
        <f>SUM(BH51:BH56)</f>
        <v>11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1</v>
      </c>
      <c r="H58" s="58">
        <f t="shared" si="5"/>
        <v>4.1666666666666664E-2</v>
      </c>
      <c r="I58" s="61"/>
      <c r="J58" s="63" t="s">
        <v>402</v>
      </c>
      <c r="K58" s="45">
        <f>COUNTIFS(B4:B31,"figueres",J4:J31,2)</f>
        <v>1</v>
      </c>
      <c r="L58" s="58">
        <f t="shared" si="6"/>
        <v>4.1666666666666664E-2</v>
      </c>
      <c r="M58" s="61"/>
      <c r="N58" s="100" t="s">
        <v>206</v>
      </c>
      <c r="O58" s="45">
        <f>COUNTIFS(G4:G31,7,H4:H31,4)</f>
        <v>1</v>
      </c>
      <c r="P58" s="60">
        <f t="shared" si="7"/>
        <v>4.1666666666666664E-2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1</v>
      </c>
      <c r="Y58" s="60">
        <f t="shared" si="8"/>
        <v>4.1666666666666664E-2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1</v>
      </c>
      <c r="AG58" s="60">
        <f t="shared" si="17"/>
        <v>4.1666666666666664E-2</v>
      </c>
      <c r="AH58" s="61"/>
      <c r="AI58" s="100" t="s">
        <v>244</v>
      </c>
      <c r="AJ58" s="45">
        <f>COUNTIFS(K4:K31,3,M4:M31,2)</f>
        <v>0</v>
      </c>
      <c r="AK58" s="60">
        <f t="shared" si="10"/>
        <v>0</v>
      </c>
      <c r="AL58" s="61"/>
      <c r="AM58" s="100" t="s">
        <v>277</v>
      </c>
      <c r="AN58" s="45">
        <f>COUNTIFS(K4:K31,2,L4:L31,4)</f>
        <v>3</v>
      </c>
      <c r="AO58" s="60">
        <f t="shared" si="11"/>
        <v>0.13636363636363635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4.1666666666666664E-2</v>
      </c>
      <c r="AT58" s="61"/>
      <c r="AU58" s="100" t="s">
        <v>304</v>
      </c>
      <c r="AV58" s="45">
        <f>COUNTIFS(K4:K31,3,N4:N31,2)</f>
        <v>4</v>
      </c>
      <c r="AW58" s="60">
        <f t="shared" si="13"/>
        <v>0.18181818181818182</v>
      </c>
      <c r="AX58" s="61"/>
      <c r="AY58" s="100" t="s">
        <v>321</v>
      </c>
      <c r="AZ58" s="45">
        <f>COUNTIFS(L4:L31,3,N4:N31,2)</f>
        <v>1</v>
      </c>
      <c r="BA58" s="60">
        <f t="shared" si="14"/>
        <v>4.1666666666666664E-2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2</v>
      </c>
      <c r="D59" s="58">
        <f t="shared" si="4"/>
        <v>8.3333333333333329E-2</v>
      </c>
      <c r="E59" s="64"/>
      <c r="F59" s="75" t="s">
        <v>392</v>
      </c>
      <c r="G59" s="45">
        <f>COUNTIFS(B4:B31,"blanes",K4:K31,1)</f>
        <v>1</v>
      </c>
      <c r="H59" s="58">
        <f t="shared" si="5"/>
        <v>4.1666666666666664E-2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00" t="s">
        <v>250</v>
      </c>
      <c r="O59" s="45">
        <f>COUNTIFS(G4:G31,4,H4:H31,1)</f>
        <v>1</v>
      </c>
      <c r="P59" s="60">
        <f t="shared" si="7"/>
        <v>4.1666666666666664E-2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2</v>
      </c>
      <c r="Y59" s="60">
        <f t="shared" si="8"/>
        <v>8.3333333333333329E-2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4</v>
      </c>
      <c r="AG59" s="60">
        <f t="shared" si="17"/>
        <v>0.16666666666666666</v>
      </c>
      <c r="AH59" s="61"/>
      <c r="AI59" s="100" t="s">
        <v>245</v>
      </c>
      <c r="AJ59" s="59">
        <f>COUNTIFS(K4:K31,3,M4:M31,3)</f>
        <v>5</v>
      </c>
      <c r="AK59" s="60">
        <f t="shared" si="10"/>
        <v>0.20833333333333334</v>
      </c>
      <c r="AL59" s="61"/>
      <c r="AM59" s="100" t="s">
        <v>259</v>
      </c>
      <c r="AN59" s="45">
        <f>COUNTIFS(K4:K31,3,L4:L31,1)</f>
        <v>0</v>
      </c>
      <c r="AO59" s="60">
        <f t="shared" si="11"/>
        <v>0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3</v>
      </c>
      <c r="BA59" s="60">
        <f t="shared" si="14"/>
        <v>0.125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4.1666666666666664E-2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8.3333333333333329E-2</v>
      </c>
      <c r="I60" s="61"/>
      <c r="J60" s="63" t="s">
        <v>403</v>
      </c>
      <c r="K60" s="45">
        <f>COUNTIFS(B4:B31,"olot",J4:J31,1)</f>
        <v>1</v>
      </c>
      <c r="L60" s="58">
        <f t="shared" si="6"/>
        <v>4.1666666666666664E-2</v>
      </c>
      <c r="M60" s="61"/>
      <c r="N60" s="61"/>
      <c r="O60" s="45">
        <f>SUM(O51:O59)</f>
        <v>24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1</v>
      </c>
      <c r="Y60" s="60">
        <f t="shared" si="8"/>
        <v>4.1666666666666664E-2</v>
      </c>
      <c r="Z60" s="61"/>
      <c r="AA60" s="61"/>
      <c r="AB60" s="61"/>
      <c r="AC60" s="61"/>
      <c r="AD60" s="61"/>
      <c r="AE60"/>
      <c r="AF60" s="45">
        <f>SUM(AF51:AF59)</f>
        <v>24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1</v>
      </c>
      <c r="AO60" s="60">
        <f t="shared" si="11"/>
        <v>4.5454545454545456E-2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2</v>
      </c>
      <c r="AW60" s="60">
        <f t="shared" si="13"/>
        <v>9.0909090909090912E-2</v>
      </c>
      <c r="AX60" s="61"/>
      <c r="AY60" s="100" t="s">
        <v>439</v>
      </c>
      <c r="AZ60" s="45">
        <f>COUNTIFS(L4:L31,4,N4:N31,1)</f>
        <v>1</v>
      </c>
      <c r="BA60" s="60">
        <f t="shared" si="14"/>
        <v>4.1666666666666664E-2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4.1666666666666664E-2</v>
      </c>
      <c r="E61" s="64"/>
      <c r="F61" s="75" t="s">
        <v>394</v>
      </c>
      <c r="G61" s="45">
        <f>COUNTIFS(B4:B31,"lloret",K4:K31,1)</f>
        <v>1</v>
      </c>
      <c r="H61" s="58">
        <f t="shared" si="5"/>
        <v>4.1666666666666664E-2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0</v>
      </c>
      <c r="AK61" s="60">
        <f t="shared" si="10"/>
        <v>0</v>
      </c>
      <c r="AL61" s="61"/>
      <c r="AM61" s="100" t="s">
        <v>261</v>
      </c>
      <c r="AN61" s="59">
        <f>COUNTIFS(K4:K31,3,L4:L31,3)</f>
        <v>1</v>
      </c>
      <c r="AO61" s="60">
        <f t="shared" si="11"/>
        <v>4.5454545454545456E-2</v>
      </c>
      <c r="AP61" s="61"/>
      <c r="AQ61" s="100" t="s">
        <v>293</v>
      </c>
      <c r="AR61" s="45">
        <f>COUNTIFS(J4:J31,3,L4:L31,3)</f>
        <v>1</v>
      </c>
      <c r="AS61" s="60">
        <f t="shared" si="18"/>
        <v>4.1666666666666664E-2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13</v>
      </c>
      <c r="BA61" s="60">
        <f t="shared" si="14"/>
        <v>0.54166666666666663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0</v>
      </c>
      <c r="AK62" s="60">
        <f t="shared" si="10"/>
        <v>0</v>
      </c>
      <c r="AL62" s="61"/>
      <c r="AM62" s="100" t="s">
        <v>278</v>
      </c>
      <c r="AN62" s="59">
        <f>COUNTIFS(K4:K31,3,L4:L31,4)</f>
        <v>5</v>
      </c>
      <c r="AO62" s="60">
        <f t="shared" si="11"/>
        <v>0.22727272727272727</v>
      </c>
      <c r="AP62" s="61"/>
      <c r="AQ62" s="100" t="s">
        <v>294</v>
      </c>
      <c r="AR62" s="45">
        <f>COUNTIFS(J4:J31,3,L4:L31,4)</f>
        <v>5</v>
      </c>
      <c r="AS62" s="60">
        <f t="shared" si="18"/>
        <v>0.20833333333333334</v>
      </c>
      <c r="AT62" s="61"/>
      <c r="AU62" s="100" t="s">
        <v>307</v>
      </c>
      <c r="AV62" s="59">
        <f>COUNTIFS(K4:K31,5,N4:N31,2)</f>
        <v>2</v>
      </c>
      <c r="AW62" s="60">
        <f t="shared" si="13"/>
        <v>9.0909090909090912E-2</v>
      </c>
      <c r="AX62" s="61"/>
      <c r="AY62" s="100" t="s">
        <v>440</v>
      </c>
      <c r="AZ62" s="45">
        <f>COUNTIFS(L4:L31,4,N4:N31,3)</f>
        <v>1</v>
      </c>
      <c r="BA62" s="60">
        <f t="shared" si="14"/>
        <v>4.1666666666666664E-2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24</v>
      </c>
      <c r="D63" s="58">
        <f t="shared" si="4"/>
        <v>1</v>
      </c>
      <c r="E63" s="64"/>
      <c r="F63" s="61"/>
      <c r="G63" s="45">
        <f>SUM(G51:G62)</f>
        <v>24</v>
      </c>
      <c r="H63" s="58">
        <f t="shared" si="5"/>
        <v>1</v>
      </c>
      <c r="I63" s="61"/>
      <c r="J63" s="63" t="s">
        <v>405</v>
      </c>
      <c r="K63" s="45">
        <f>COUNTIFS(B4:B31,"blanes",J4:J31,1)</f>
        <v>2</v>
      </c>
      <c r="L63" s="58">
        <f t="shared" si="6"/>
        <v>8.3333333333333329E-2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24</v>
      </c>
      <c r="AS63" s="60">
        <f t="shared" si="18"/>
        <v>1</v>
      </c>
      <c r="AT63" s="61"/>
      <c r="AU63" s="100" t="s">
        <v>306</v>
      </c>
      <c r="AV63" s="45">
        <f>COUNTIFS(K4:K31,5,N4:N31,3)</f>
        <v>1</v>
      </c>
      <c r="AW63" s="60">
        <f t="shared" si="13"/>
        <v>4.5454545454545456E-2</v>
      </c>
      <c r="AX63" s="61"/>
      <c r="AY63" s="98"/>
      <c r="AZ63" s="45">
        <f>SUM(AZ51:AZ62)</f>
        <v>24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4.1666666666666664E-2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0</v>
      </c>
      <c r="Y65" s="60">
        <f t="shared" si="8"/>
        <v>0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1</v>
      </c>
      <c r="AO65" s="60">
        <f t="shared" si="11"/>
        <v>4.5454545454545456E-2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4.1666666666666664E-2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24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5</v>
      </c>
      <c r="AK66" s="60">
        <f t="shared" si="10"/>
        <v>0.20833333333333334</v>
      </c>
      <c r="AL66" s="61"/>
      <c r="AM66" s="100" t="s">
        <v>279</v>
      </c>
      <c r="AN66" s="45">
        <f>COUNTIFS(K4:K31,5,L4:L31,4)</f>
        <v>2</v>
      </c>
      <c r="AO66" s="60">
        <f t="shared" si="11"/>
        <v>9.0909090909090912E-2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24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24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22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22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14</v>
      </c>
      <c r="D83" s="58">
        <f t="shared" ref="D83:D89" si="19">C83/C$89</f>
        <v>0.58333333333333337</v>
      </c>
      <c r="E83" s="64"/>
      <c r="F83" s="55" t="s">
        <v>186</v>
      </c>
      <c r="G83" s="57">
        <f>COUNTIF(R4:R31,1)</f>
        <v>23</v>
      </c>
      <c r="H83" s="58">
        <f>G83/C$89</f>
        <v>0.95833333333333337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0.58333333333333337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0.125</v>
      </c>
      <c r="Q83" s="61"/>
      <c r="R83" s="55" t="s">
        <v>411</v>
      </c>
      <c r="S83" s="57">
        <f>COUNTIFS(Q4:Q31,1,T4:T31,1)</f>
        <v>4</v>
      </c>
      <c r="T83" s="58">
        <f t="shared" ref="T83:T95" si="22">S83/S$95</f>
        <v>0.16666666666666666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0.5</v>
      </c>
      <c r="Y83" s="61"/>
      <c r="Z83" s="55" t="s">
        <v>186</v>
      </c>
      <c r="AA83" s="57">
        <f>COUNTIF(Y4:Y31,1)</f>
        <v>6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3</v>
      </c>
      <c r="AG83" s="58">
        <f t="shared" ref="AG83:AG101" si="24">AF83/AF$101</f>
        <v>0.5</v>
      </c>
      <c r="AH83" s="61"/>
      <c r="AI83" s="55" t="s">
        <v>357</v>
      </c>
      <c r="AJ83" s="57">
        <f>COUNTIFS(X4:X31,1,AB4:AB31,1)</f>
        <v>2</v>
      </c>
      <c r="AK83" s="58">
        <f t="shared" ref="AK83:AK95" si="25">AJ83/AJ$95</f>
        <v>0.33333333333333331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0.33333333333333331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0.33333333333333331</v>
      </c>
      <c r="AU83" s="61"/>
      <c r="AV83" s="47" t="s">
        <v>186</v>
      </c>
      <c r="AW83" s="57">
        <f>COUNTIF(AF4:AF31,1)</f>
        <v>3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0.33333333333333331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0.33333333333333331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1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8.3333333333333329E-2</v>
      </c>
      <c r="E84" s="64"/>
      <c r="F84" s="46" t="s">
        <v>187</v>
      </c>
      <c r="G84" s="57">
        <f>COUNTIF(R4:R31,2)</f>
        <v>1</v>
      </c>
      <c r="H84" s="58">
        <f>G84/C$89</f>
        <v>4.1666666666666664E-2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11</v>
      </c>
      <c r="P84" s="58">
        <f t="shared" si="21"/>
        <v>0.45833333333333331</v>
      </c>
      <c r="Q84" s="61"/>
      <c r="R84" s="55" t="s">
        <v>412</v>
      </c>
      <c r="S84" s="57">
        <f>COUNTIFS(Q4:Q31,1,T4:T31,"&gt;1")</f>
        <v>10</v>
      </c>
      <c r="T84" s="58">
        <f t="shared" si="22"/>
        <v>0.41666666666666669</v>
      </c>
      <c r="U84" s="61"/>
      <c r="V84" s="46" t="s">
        <v>182</v>
      </c>
      <c r="W84" s="57">
        <f>COUNTIF(X4:X31,2)</f>
        <v>1</v>
      </c>
      <c r="X84" s="58">
        <f t="shared" si="23"/>
        <v>0.16666666666666666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0.16666666666666666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0.16666666666666666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0.33333333333333331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0.33333333333333331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1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3</v>
      </c>
      <c r="D85" s="58">
        <f t="shared" si="19"/>
        <v>0.125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1</v>
      </c>
      <c r="P85" s="58">
        <f t="shared" si="21"/>
        <v>4.1666666666666664E-2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1</v>
      </c>
      <c r="X85" s="58">
        <f t="shared" si="23"/>
        <v>0.16666666666666666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0.16666666666666666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1</v>
      </c>
      <c r="BG85" s="58">
        <f t="shared" si="29"/>
        <v>0.33333333333333331</v>
      </c>
      <c r="BH85" s="61"/>
      <c r="BI85" s="50" t="s">
        <v>413</v>
      </c>
      <c r="BJ85" s="57">
        <f>COUNTIFS(AE4:AE31,2,AH4:AH31,1)</f>
        <v>1</v>
      </c>
      <c r="BK85" s="58">
        <f t="shared" si="30"/>
        <v>0.33333333333333331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1</v>
      </c>
      <c r="CC85" s="58">
        <f t="shared" si="33"/>
        <v>1</v>
      </c>
      <c r="CD85" s="61"/>
      <c r="CE85" s="50" t="s">
        <v>413</v>
      </c>
      <c r="CF85" s="57">
        <f>COUNTIFS(AL4:AL31,2,AO4:AO31,1)</f>
        <v>1</v>
      </c>
      <c r="CG85" s="58">
        <f t="shared" si="34"/>
        <v>1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0.16666666666666666</v>
      </c>
      <c r="E86" s="64"/>
      <c r="F86" s="77"/>
      <c r="G86" s="54">
        <f>SUM(G83:G85)</f>
        <v>24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8.3333333333333329E-2</v>
      </c>
      <c r="M86" s="61"/>
      <c r="N86" s="50" t="s">
        <v>358</v>
      </c>
      <c r="O86" s="57">
        <f>COUNTIFS(Q4:Q31,2,U4:U31,2)</f>
        <v>1</v>
      </c>
      <c r="P86" s="58">
        <f t="shared" si="21"/>
        <v>4.1666666666666664E-2</v>
      </c>
      <c r="Q86" s="61"/>
      <c r="R86" s="50" t="s">
        <v>414</v>
      </c>
      <c r="S86" s="57">
        <f>COUNTIFS(Q4:Q31,2,T4:T31,"&gt;1")</f>
        <v>2</v>
      </c>
      <c r="T86" s="58">
        <f t="shared" si="22"/>
        <v>8.3333333333333329E-2</v>
      </c>
      <c r="U86" s="61"/>
      <c r="V86" s="46" t="s">
        <v>184</v>
      </c>
      <c r="W86" s="57">
        <f>COUNTIF(X4:X31,4)</f>
        <v>1</v>
      </c>
      <c r="X86" s="58">
        <f t="shared" si="23"/>
        <v>0.16666666666666666</v>
      </c>
      <c r="Y86" s="61"/>
      <c r="Z86" s="77"/>
      <c r="AA86" s="54">
        <f>SUM(AA83:AA85)</f>
        <v>6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0.16666666666666666</v>
      </c>
      <c r="AH86" s="61"/>
      <c r="AI86" s="50" t="s">
        <v>358</v>
      </c>
      <c r="AJ86" s="57">
        <f>COUNTIFS(X4:X31,2,AB4:AB31,2)</f>
        <v>1</v>
      </c>
      <c r="AK86" s="58">
        <f t="shared" si="25"/>
        <v>0.16666666666666666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1</v>
      </c>
      <c r="AT86" s="58">
        <f t="shared" si="27"/>
        <v>0.33333333333333331</v>
      </c>
      <c r="AU86" s="61"/>
      <c r="AV86" s="77"/>
      <c r="AW86" s="54">
        <f>SUM(AW83:AW85)</f>
        <v>3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0.33333333333333331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1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1</v>
      </c>
      <c r="BZ86" s="61"/>
      <c r="CA86" s="50" t="s">
        <v>358</v>
      </c>
      <c r="CB86" s="57">
        <f>COUNTIFS(AL4:AL31,2,AP4:AP31,2)</f>
        <v>0</v>
      </c>
      <c r="CC86" s="58">
        <f t="shared" si="33"/>
        <v>0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4.1666666666666664E-2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0.16666666666666666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4.1666666666666664E-2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8.3333333333333329E-2</v>
      </c>
      <c r="Q88" s="61"/>
      <c r="R88" s="50" t="s">
        <v>416</v>
      </c>
      <c r="S88" s="57">
        <f>COUNTIFS(Q4:Q31,3,T4:T31,"&gt;1")</f>
        <v>3</v>
      </c>
      <c r="T88" s="58">
        <f t="shared" si="22"/>
        <v>0.125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0.16666666666666666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24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8.3333333333333329E-2</v>
      </c>
      <c r="M89" s="61"/>
      <c r="N89" s="50" t="s">
        <v>363</v>
      </c>
      <c r="O89" s="57">
        <f>COUNTIFS(Q4:Q31,4,U4:U31,1)</f>
        <v>4</v>
      </c>
      <c r="P89" s="58">
        <f t="shared" si="21"/>
        <v>0.16666666666666666</v>
      </c>
      <c r="Q89" s="61"/>
      <c r="R89" s="50" t="s">
        <v>417</v>
      </c>
      <c r="S89" s="57">
        <f>COUNTIFS(Q4:Q31,4,T4:T31,1)</f>
        <v>2</v>
      </c>
      <c r="T89" s="58">
        <f t="shared" si="22"/>
        <v>8.3333333333333329E-2</v>
      </c>
      <c r="U89" s="61"/>
      <c r="V89" s="77"/>
      <c r="W89" s="54">
        <f>SUM(W83:W88)</f>
        <v>6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0.16666666666666666</v>
      </c>
      <c r="AH89" s="61"/>
      <c r="AI89" s="50" t="s">
        <v>363</v>
      </c>
      <c r="AJ89" s="57">
        <f>COUNTIFS(X4:X31,4,AB4:AB31,1)</f>
        <v>1</v>
      </c>
      <c r="AK89" s="58">
        <f t="shared" si="25"/>
        <v>0.16666666666666666</v>
      </c>
      <c r="AL89" s="61"/>
      <c r="AM89" s="50" t="s">
        <v>417</v>
      </c>
      <c r="AN89" s="57">
        <f>COUNTIFS(X4:X31,4,AA4:AA31,1)</f>
        <v>1</v>
      </c>
      <c r="AO89" s="58">
        <f t="shared" si="26"/>
        <v>0.16666666666666666</v>
      </c>
      <c r="AP89" s="61"/>
      <c r="AQ89" s="61"/>
      <c r="AR89" s="77" t="s">
        <v>142</v>
      </c>
      <c r="AS89" s="54">
        <f>SUM(AS83:AS88)</f>
        <v>3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1</v>
      </c>
      <c r="BK89" s="58">
        <f t="shared" si="30"/>
        <v>0.33333333333333331</v>
      </c>
      <c r="BL89" s="61"/>
      <c r="BM89" s="61"/>
      <c r="BN89" s="81"/>
      <c r="BO89" s="54">
        <f>SUM(BO83:BO88)</f>
        <v>1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1</v>
      </c>
      <c r="L90" s="58">
        <f t="shared" si="20"/>
        <v>4.1666666666666664E-2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2</v>
      </c>
      <c r="T90" s="58">
        <f t="shared" si="22"/>
        <v>8.3333333333333329E-2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1</v>
      </c>
      <c r="BG90" s="58">
        <f t="shared" si="29"/>
        <v>0.33333333333333331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7</v>
      </c>
      <c r="H92" s="58">
        <f>G92/C$89</f>
        <v>0.29166666666666669</v>
      </c>
      <c r="I92" s="61"/>
      <c r="J92" s="50" t="s">
        <v>345</v>
      </c>
      <c r="K92" s="57">
        <f>COUNTIFS(Q4:Q31,4,R4:R31,1)</f>
        <v>4</v>
      </c>
      <c r="L92" s="58">
        <f t="shared" si="20"/>
        <v>0.16666666666666666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0.16666666666666666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1</v>
      </c>
      <c r="BC92" s="58">
        <f t="shared" si="28"/>
        <v>0.33333333333333331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8</v>
      </c>
      <c r="H93" s="58">
        <f>G93/C$89</f>
        <v>0.33333333333333331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1</v>
      </c>
      <c r="T93" s="58">
        <f t="shared" si="22"/>
        <v>4.1666666666666664E-2</v>
      </c>
      <c r="U93" s="61"/>
      <c r="V93" s="47" t="s">
        <v>189</v>
      </c>
      <c r="W93" s="57">
        <f>COUNTIF(Z4:Z31,1)</f>
        <v>3</v>
      </c>
      <c r="X93" s="58">
        <f>W93/W$89</f>
        <v>0.5</v>
      </c>
      <c r="Y93" s="61"/>
      <c r="Z93" s="47" t="s">
        <v>191</v>
      </c>
      <c r="AA93" s="57">
        <f>COUNTIF(AA4:AA31,1)</f>
        <v>5</v>
      </c>
      <c r="AB93" s="58">
        <f>AA93/W$89</f>
        <v>0.83333333333333337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3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>
        <f>BO93/BO$89</f>
        <v>0</v>
      </c>
      <c r="BQ93" s="64"/>
      <c r="BR93" s="55" t="s">
        <v>191</v>
      </c>
      <c r="BS93" s="57">
        <f>COUNTIF(AO4:AO31,1)</f>
        <v>1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5</v>
      </c>
      <c r="H94" s="58">
        <f>G94/C$89</f>
        <v>0.20833333333333334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1</v>
      </c>
      <c r="P94" s="58">
        <f t="shared" si="21"/>
        <v>4.1666666666666664E-2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3</v>
      </c>
      <c r="X94" s="58">
        <f>W94/W$89</f>
        <v>0.5</v>
      </c>
      <c r="Y94" s="61"/>
      <c r="Z94" s="46" t="s">
        <v>192</v>
      </c>
      <c r="AA94" s="57">
        <f>COUNTIF(AA4:AA31,2)</f>
        <v>1</v>
      </c>
      <c r="AB94" s="58">
        <f>AA94/W$89</f>
        <v>0.16666666666666666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1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4</v>
      </c>
      <c r="H95" s="58">
        <f>G95/C$89</f>
        <v>0.16666666666666666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24</v>
      </c>
      <c r="P95" s="58">
        <f t="shared" si="21"/>
        <v>1</v>
      </c>
      <c r="Q95" s="61"/>
      <c r="R95" s="37"/>
      <c r="S95" s="45">
        <f>SUM(S83:S94)</f>
        <v>24</v>
      </c>
      <c r="T95" s="58">
        <f t="shared" si="22"/>
        <v>1</v>
      </c>
      <c r="U95" s="61"/>
      <c r="V95" s="77"/>
      <c r="W95" s="54">
        <f>SUM(W93:W94)</f>
        <v>6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6</v>
      </c>
      <c r="AK95" s="58">
        <f t="shared" si="25"/>
        <v>1</v>
      </c>
      <c r="AL95" s="61"/>
      <c r="AM95" s="37"/>
      <c r="AN95" s="45">
        <f>SUM(AN83:AN94)</f>
        <v>6</v>
      </c>
      <c r="AO95" s="58">
        <f t="shared" si="26"/>
        <v>1</v>
      </c>
      <c r="AP95" s="61"/>
      <c r="AQ95" s="61"/>
      <c r="AR95" s="77"/>
      <c r="AS95" s="54">
        <f>SUM(AS93:AS94)</f>
        <v>3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3</v>
      </c>
      <c r="BG95" s="58">
        <f t="shared" si="29"/>
        <v>1</v>
      </c>
      <c r="BH95" s="61"/>
      <c r="BI95" s="37"/>
      <c r="BJ95" s="45">
        <f>SUM(BJ83:BJ94)</f>
        <v>3</v>
      </c>
      <c r="BK95" s="58">
        <f t="shared" si="30"/>
        <v>1</v>
      </c>
      <c r="BL95" s="61"/>
      <c r="BM95" s="61"/>
      <c r="BN95" s="77"/>
      <c r="BO95" s="54">
        <f>SUM(BO93:BO94)</f>
        <v>1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1</v>
      </c>
      <c r="CC95" s="58">
        <f t="shared" si="33"/>
        <v>1</v>
      </c>
      <c r="CD95" s="61"/>
      <c r="CE95" s="37"/>
      <c r="CF95" s="45">
        <f>SUM(CF83:CF94)</f>
        <v>1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24</v>
      </c>
      <c r="D96" s="58">
        <f>C96/C$89</f>
        <v>1</v>
      </c>
      <c r="E96" s="64"/>
      <c r="F96" s="77"/>
      <c r="G96" s="54">
        <f>SUM(G92:G95)</f>
        <v>24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6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3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1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24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4.1666666666666664E-2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0.33333333333333331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1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3</v>
      </c>
      <c r="X100" s="58">
        <f>W100/W$89</f>
        <v>0.5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0.66666666666666663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>
        <f>BO100/BO$89</f>
        <v>0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24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6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6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3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3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1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1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9</v>
      </c>
      <c r="D102" s="58">
        <f>C102/C$89</f>
        <v>0.375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15</v>
      </c>
      <c r="D103" s="58">
        <f>C103/C$89</f>
        <v>0.625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24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AD2:AI2"/>
    <mergeCell ref="AK2:AP2"/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2:D82"/>
    <mergeCell ref="B48:BI48"/>
    <mergeCell ref="B50:D50"/>
    <mergeCell ref="F50:H50"/>
    <mergeCell ref="J50:L50"/>
    <mergeCell ref="N50:P50"/>
    <mergeCell ref="R50:T50"/>
    <mergeCell ref="W50:Y50"/>
    <mergeCell ref="AA50:AC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E50:AG50"/>
    <mergeCell ref="AI50:AK50"/>
    <mergeCell ref="AM50:AO50"/>
    <mergeCell ref="AQ50:AS50"/>
    <mergeCell ref="AU50:AW50"/>
    <mergeCell ref="AY50:BA50"/>
    <mergeCell ref="F82:H82"/>
    <mergeCell ref="J82:L82"/>
    <mergeCell ref="N82:P82"/>
    <mergeCell ref="R82:T82"/>
    <mergeCell ref="AV82:AX82"/>
    <mergeCell ref="V82:X82"/>
    <mergeCell ref="Z82:AB82"/>
    <mergeCell ref="AE82:AG82"/>
    <mergeCell ref="AI82:AK82"/>
    <mergeCell ref="AM82:AO82"/>
    <mergeCell ref="AR82:AT82"/>
    <mergeCell ref="BA82:BC82"/>
    <mergeCell ref="BE82:BG82"/>
    <mergeCell ref="BI82:BK82"/>
    <mergeCell ref="BN82:BP82"/>
    <mergeCell ref="BR82:BT82"/>
    <mergeCell ref="CS82:CU82"/>
    <mergeCell ref="BN80:BT80"/>
    <mergeCell ref="BW80:CG80"/>
    <mergeCell ref="CJ80:CP80"/>
    <mergeCell ref="CS80:DC80"/>
    <mergeCell ref="CW82:CY82"/>
    <mergeCell ref="BW82:BY82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CJ82:CL82"/>
    <mergeCell ref="CN82:CP82"/>
    <mergeCell ref="A107:AW108"/>
    <mergeCell ref="B95:D95"/>
    <mergeCell ref="V98:X98"/>
    <mergeCell ref="AR98:AT98"/>
    <mergeCell ref="BN98:BP9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DC184"/>
  <sheetViews>
    <sheetView zoomScale="10" zoomScaleNormal="10" workbookViewId="0">
      <pane ySplit="3" topLeftCell="A62" activePane="bottomLeft" state="frozen"/>
      <selection activeCell="Q40" sqref="Q40"/>
      <selection pane="bottomLeft" activeCell="B33" sqref="A33:DC108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797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1754</v>
      </c>
      <c r="B4" s="117" t="s">
        <v>40</v>
      </c>
      <c r="C4" s="118" t="s">
        <v>1913</v>
      </c>
      <c r="D4" s="116">
        <v>5</v>
      </c>
      <c r="E4" s="114">
        <v>41281</v>
      </c>
      <c r="F4" s="117">
        <v>1</v>
      </c>
      <c r="G4" s="116">
        <v>4</v>
      </c>
      <c r="H4" s="115">
        <v>1</v>
      </c>
      <c r="I4" s="117">
        <v>4</v>
      </c>
      <c r="J4" s="116">
        <v>2</v>
      </c>
      <c r="K4" s="116">
        <v>2</v>
      </c>
      <c r="L4" s="116">
        <v>1</v>
      </c>
      <c r="M4" s="116">
        <v>1</v>
      </c>
      <c r="N4" s="116">
        <v>2</v>
      </c>
      <c r="O4" s="115">
        <v>2</v>
      </c>
      <c r="P4" s="132" t="s">
        <v>1842</v>
      </c>
      <c r="Q4" s="116">
        <v>1</v>
      </c>
      <c r="R4" s="116">
        <v>1</v>
      </c>
      <c r="S4" s="116">
        <v>1</v>
      </c>
      <c r="T4" s="116">
        <v>2</v>
      </c>
      <c r="U4" s="115">
        <v>1</v>
      </c>
      <c r="V4" s="104"/>
      <c r="W4" s="132" t="s">
        <v>1914</v>
      </c>
      <c r="X4" s="116">
        <v>3</v>
      </c>
      <c r="Y4" s="116">
        <v>1</v>
      </c>
      <c r="Z4" s="116">
        <v>1</v>
      </c>
      <c r="AA4" s="116">
        <v>1</v>
      </c>
      <c r="AB4" s="115">
        <v>1</v>
      </c>
      <c r="AC4" s="103"/>
      <c r="AD4" s="132" t="s">
        <v>1915</v>
      </c>
      <c r="AE4" s="116">
        <v>1</v>
      </c>
      <c r="AF4" s="116">
        <v>1</v>
      </c>
      <c r="AG4" s="116">
        <v>1</v>
      </c>
      <c r="AH4" s="116">
        <v>1</v>
      </c>
      <c r="AI4" s="115">
        <v>1</v>
      </c>
      <c r="AJ4" s="103"/>
      <c r="AK4" s="132" t="s">
        <v>1916</v>
      </c>
      <c r="AL4" s="116">
        <v>3</v>
      </c>
      <c r="AM4" s="116">
        <v>1</v>
      </c>
      <c r="AN4" s="116">
        <v>1</v>
      </c>
      <c r="AO4" s="116">
        <v>1</v>
      </c>
      <c r="AP4" s="115">
        <v>1</v>
      </c>
    </row>
    <row r="5" spans="1:42" ht="31.5" customHeight="1" thickBot="1" x14ac:dyDescent="0.25">
      <c r="A5" s="111" t="s">
        <v>1755</v>
      </c>
      <c r="B5" s="113" t="s">
        <v>91</v>
      </c>
      <c r="C5" s="118" t="s">
        <v>1917</v>
      </c>
      <c r="D5" s="104">
        <v>8</v>
      </c>
      <c r="E5" s="109">
        <v>41281</v>
      </c>
      <c r="F5" s="113">
        <v>2</v>
      </c>
      <c r="G5" s="104">
        <v>7</v>
      </c>
      <c r="H5" s="112">
        <v>4</v>
      </c>
      <c r="I5" s="113">
        <v>1</v>
      </c>
      <c r="J5" s="104">
        <v>3</v>
      </c>
      <c r="K5" s="104">
        <v>7</v>
      </c>
      <c r="L5" s="104">
        <v>3</v>
      </c>
      <c r="M5" s="104">
        <v>2</v>
      </c>
      <c r="N5" s="104">
        <v>3</v>
      </c>
      <c r="O5" s="112">
        <v>2</v>
      </c>
      <c r="P5" s="132" t="s">
        <v>1918</v>
      </c>
      <c r="Q5" s="104">
        <v>2</v>
      </c>
      <c r="R5" s="104">
        <v>1</v>
      </c>
      <c r="S5" s="104">
        <v>1</v>
      </c>
      <c r="T5" s="104">
        <v>1</v>
      </c>
      <c r="U5" s="112">
        <v>2</v>
      </c>
      <c r="V5" s="104"/>
      <c r="W5" s="108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1756</v>
      </c>
      <c r="B6" s="113" t="s">
        <v>40</v>
      </c>
      <c r="C6" s="118" t="s">
        <v>1919</v>
      </c>
      <c r="D6" s="104">
        <v>5</v>
      </c>
      <c r="E6" s="109">
        <v>41289</v>
      </c>
      <c r="F6" s="113">
        <v>2</v>
      </c>
      <c r="G6" s="104">
        <v>3</v>
      </c>
      <c r="H6" s="112">
        <v>1</v>
      </c>
      <c r="I6" s="113">
        <v>4</v>
      </c>
      <c r="J6" s="104">
        <v>1</v>
      </c>
      <c r="K6" s="104">
        <v>4</v>
      </c>
      <c r="L6" s="104">
        <v>3</v>
      </c>
      <c r="M6" s="104">
        <v>1</v>
      </c>
      <c r="N6" s="104">
        <v>2</v>
      </c>
      <c r="O6" s="112">
        <v>2</v>
      </c>
      <c r="P6" s="132" t="s">
        <v>1920</v>
      </c>
      <c r="Q6" s="104">
        <v>1</v>
      </c>
      <c r="R6" s="104">
        <v>1</v>
      </c>
      <c r="S6" s="104">
        <v>1</v>
      </c>
      <c r="T6" s="104">
        <v>2</v>
      </c>
      <c r="U6" s="112">
        <v>2</v>
      </c>
      <c r="V6" s="104"/>
      <c r="W6" s="108" t="s">
        <v>1921</v>
      </c>
      <c r="X6" s="104">
        <v>2</v>
      </c>
      <c r="Y6" s="104">
        <v>1</v>
      </c>
      <c r="Z6" s="104">
        <v>2</v>
      </c>
      <c r="AA6" s="104">
        <v>1</v>
      </c>
      <c r="AB6" s="112">
        <v>2</v>
      </c>
      <c r="AC6" s="103"/>
      <c r="AD6" s="108" t="s">
        <v>1922</v>
      </c>
      <c r="AE6" s="104">
        <v>2</v>
      </c>
      <c r="AF6" s="104">
        <v>1</v>
      </c>
      <c r="AG6" s="104">
        <v>2</v>
      </c>
      <c r="AH6" s="104">
        <v>1</v>
      </c>
      <c r="AI6" s="112">
        <v>2</v>
      </c>
      <c r="AJ6" s="103"/>
      <c r="AK6" s="108" t="s">
        <v>1923</v>
      </c>
      <c r="AL6" s="104">
        <v>5</v>
      </c>
      <c r="AM6" s="104">
        <v>1</v>
      </c>
      <c r="AN6" s="104">
        <v>2</v>
      </c>
      <c r="AO6" s="104">
        <v>1</v>
      </c>
      <c r="AP6" s="112">
        <v>2</v>
      </c>
    </row>
    <row r="7" spans="1:42" ht="31.5" customHeight="1" thickBot="1" x14ac:dyDescent="0.25">
      <c r="A7" s="111" t="s">
        <v>1757</v>
      </c>
      <c r="B7" s="113" t="s">
        <v>40</v>
      </c>
      <c r="C7" s="118" t="s">
        <v>1924</v>
      </c>
      <c r="D7" s="104">
        <v>5</v>
      </c>
      <c r="E7" s="109">
        <v>41289</v>
      </c>
      <c r="F7" s="113">
        <v>2</v>
      </c>
      <c r="G7" s="104">
        <v>7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1</v>
      </c>
      <c r="O7" s="112">
        <v>1</v>
      </c>
      <c r="P7" s="132" t="s">
        <v>1842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08"/>
      <c r="X7" s="104"/>
      <c r="Y7" s="104"/>
      <c r="Z7" s="104"/>
      <c r="AA7" s="104"/>
      <c r="AB7" s="112"/>
      <c r="AC7" s="103"/>
      <c r="AD7" s="108"/>
      <c r="AE7" s="104"/>
      <c r="AF7" s="104"/>
      <c r="AG7" s="104"/>
      <c r="AH7" s="104"/>
      <c r="AI7" s="112"/>
      <c r="AJ7" s="103"/>
      <c r="AK7" s="108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1758</v>
      </c>
      <c r="B8" s="113" t="s">
        <v>31</v>
      </c>
      <c r="C8" s="118" t="s">
        <v>1925</v>
      </c>
      <c r="D8" s="104">
        <v>8</v>
      </c>
      <c r="E8" s="109">
        <v>41297</v>
      </c>
      <c r="F8" s="113">
        <v>2</v>
      </c>
      <c r="G8" s="104">
        <v>3</v>
      </c>
      <c r="H8" s="112">
        <v>1</v>
      </c>
      <c r="I8" s="113">
        <v>1</v>
      </c>
      <c r="J8" s="104">
        <v>1</v>
      </c>
      <c r="K8" s="104">
        <v>2</v>
      </c>
      <c r="L8" s="104">
        <v>1</v>
      </c>
      <c r="M8" s="104">
        <v>2</v>
      </c>
      <c r="N8" s="104">
        <v>1</v>
      </c>
      <c r="O8" s="112">
        <v>1</v>
      </c>
      <c r="P8" s="132" t="s">
        <v>65</v>
      </c>
      <c r="Q8" s="104">
        <v>1</v>
      </c>
      <c r="R8" s="104">
        <v>2</v>
      </c>
      <c r="S8" s="104">
        <v>1</v>
      </c>
      <c r="T8" s="104">
        <v>4</v>
      </c>
      <c r="U8" s="112">
        <v>1</v>
      </c>
      <c r="V8" s="104"/>
      <c r="W8" s="108"/>
      <c r="X8" s="104"/>
      <c r="Y8" s="104"/>
      <c r="Z8" s="104"/>
      <c r="AA8" s="104"/>
      <c r="AB8" s="112"/>
      <c r="AC8" s="103"/>
      <c r="AD8" s="108"/>
      <c r="AE8" s="104"/>
      <c r="AF8" s="104"/>
      <c r="AG8" s="104"/>
      <c r="AH8" s="104"/>
      <c r="AI8" s="112"/>
      <c r="AJ8" s="103"/>
      <c r="AK8" s="108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1759</v>
      </c>
      <c r="B9" s="113" t="s">
        <v>27</v>
      </c>
      <c r="C9" s="118" t="s">
        <v>1926</v>
      </c>
      <c r="D9" s="104">
        <v>10</v>
      </c>
      <c r="E9" s="109">
        <v>41297</v>
      </c>
      <c r="F9" s="113">
        <v>2</v>
      </c>
      <c r="G9" s="104">
        <v>3</v>
      </c>
      <c r="H9" s="112">
        <v>1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1</v>
      </c>
      <c r="O9" s="112">
        <v>1</v>
      </c>
      <c r="P9" s="132" t="s">
        <v>137</v>
      </c>
      <c r="Q9" s="104">
        <v>1</v>
      </c>
      <c r="R9" s="104">
        <v>1</v>
      </c>
      <c r="S9" s="104">
        <v>1</v>
      </c>
      <c r="T9" s="104">
        <v>4</v>
      </c>
      <c r="U9" s="112">
        <v>2</v>
      </c>
      <c r="V9" s="104"/>
      <c r="W9" s="108"/>
      <c r="X9" s="104"/>
      <c r="Y9" s="104"/>
      <c r="Z9" s="104"/>
      <c r="AA9" s="104"/>
      <c r="AB9" s="112"/>
      <c r="AC9" s="103"/>
      <c r="AD9" s="108"/>
      <c r="AE9" s="104"/>
      <c r="AF9" s="104"/>
      <c r="AG9" s="104"/>
      <c r="AH9" s="104"/>
      <c r="AI9" s="112"/>
      <c r="AJ9" s="103"/>
      <c r="AK9" s="108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1760</v>
      </c>
      <c r="B10" s="113" t="s">
        <v>40</v>
      </c>
      <c r="C10" s="118" t="s">
        <v>1927</v>
      </c>
      <c r="D10" s="104">
        <v>5</v>
      </c>
      <c r="E10" s="109">
        <v>41305</v>
      </c>
      <c r="F10" s="113">
        <v>2</v>
      </c>
      <c r="G10" s="104">
        <v>5</v>
      </c>
      <c r="H10" s="112">
        <v>1</v>
      </c>
      <c r="I10" s="113">
        <v>1</v>
      </c>
      <c r="J10" s="104">
        <v>1</v>
      </c>
      <c r="K10" s="104">
        <v>3</v>
      </c>
      <c r="L10" s="104">
        <v>1</v>
      </c>
      <c r="M10" s="104">
        <v>2</v>
      </c>
      <c r="N10" s="104">
        <v>1</v>
      </c>
      <c r="O10" s="112">
        <v>1</v>
      </c>
      <c r="P10" s="132" t="s">
        <v>1842</v>
      </c>
      <c r="Q10" s="104">
        <v>1</v>
      </c>
      <c r="R10" s="104">
        <v>1</v>
      </c>
      <c r="S10" s="104">
        <v>1</v>
      </c>
      <c r="T10" s="104">
        <v>3</v>
      </c>
      <c r="U10" s="112">
        <v>2</v>
      </c>
      <c r="V10" s="104"/>
      <c r="W10" s="108"/>
      <c r="X10" s="104"/>
      <c r="Y10" s="104"/>
      <c r="Z10" s="104"/>
      <c r="AA10" s="104"/>
      <c r="AB10" s="112"/>
      <c r="AC10" s="103"/>
      <c r="AD10" s="108"/>
      <c r="AE10" s="104"/>
      <c r="AF10" s="104"/>
      <c r="AG10" s="104"/>
      <c r="AH10" s="104"/>
      <c r="AI10" s="112"/>
      <c r="AJ10" s="103"/>
      <c r="AK10" s="108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1761</v>
      </c>
      <c r="B11" s="113" t="s">
        <v>40</v>
      </c>
      <c r="C11" s="118" t="s">
        <v>1928</v>
      </c>
      <c r="D11" s="104">
        <v>6</v>
      </c>
      <c r="E11" s="109">
        <v>41305</v>
      </c>
      <c r="F11" s="113">
        <v>2</v>
      </c>
      <c r="G11" s="104">
        <v>5</v>
      </c>
      <c r="H11" s="112">
        <v>1</v>
      </c>
      <c r="I11" s="113">
        <v>1</v>
      </c>
      <c r="J11" s="104">
        <v>1</v>
      </c>
      <c r="K11" s="104">
        <v>3</v>
      </c>
      <c r="L11" s="104">
        <v>1</v>
      </c>
      <c r="M11" s="104">
        <v>2</v>
      </c>
      <c r="N11" s="104">
        <v>2</v>
      </c>
      <c r="O11" s="112">
        <v>1</v>
      </c>
      <c r="P11" s="132" t="s">
        <v>1929</v>
      </c>
      <c r="Q11" s="104">
        <v>1</v>
      </c>
      <c r="R11" s="104">
        <v>1</v>
      </c>
      <c r="S11" s="104">
        <v>1</v>
      </c>
      <c r="T11" s="104">
        <v>3</v>
      </c>
      <c r="U11" s="112">
        <v>2</v>
      </c>
      <c r="V11" s="104"/>
      <c r="W11" s="108"/>
      <c r="X11" s="104"/>
      <c r="Y11" s="104"/>
      <c r="Z11" s="104"/>
      <c r="AA11" s="104"/>
      <c r="AB11" s="112"/>
      <c r="AC11" s="103"/>
      <c r="AD11" s="108"/>
      <c r="AE11" s="104"/>
      <c r="AF11" s="104"/>
      <c r="AG11" s="104"/>
      <c r="AH11" s="104"/>
      <c r="AI11" s="112"/>
      <c r="AJ11" s="103"/>
      <c r="AK11" s="108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1762</v>
      </c>
      <c r="B12" s="113" t="s">
        <v>36</v>
      </c>
      <c r="C12" s="118" t="s">
        <v>1930</v>
      </c>
      <c r="D12" s="104">
        <v>6</v>
      </c>
      <c r="E12" s="109">
        <v>41314</v>
      </c>
      <c r="F12" s="113">
        <v>2</v>
      </c>
      <c r="G12" s="104">
        <v>3</v>
      </c>
      <c r="H12" s="112">
        <v>1</v>
      </c>
      <c r="I12" s="113">
        <v>2</v>
      </c>
      <c r="J12" s="104">
        <v>1</v>
      </c>
      <c r="K12" s="104">
        <v>3</v>
      </c>
      <c r="L12" s="104">
        <v>2</v>
      </c>
      <c r="M12" s="104">
        <v>1</v>
      </c>
      <c r="N12" s="104">
        <v>1</v>
      </c>
      <c r="O12" s="112">
        <v>1</v>
      </c>
      <c r="P12" s="132" t="s">
        <v>1864</v>
      </c>
      <c r="Q12" s="104">
        <v>1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08" t="s">
        <v>1931</v>
      </c>
      <c r="X12" s="104">
        <v>4</v>
      </c>
      <c r="Y12" s="104">
        <v>1</v>
      </c>
      <c r="Z12" s="104">
        <v>2</v>
      </c>
      <c r="AA12" s="104">
        <v>1</v>
      </c>
      <c r="AB12" s="112">
        <v>1</v>
      </c>
      <c r="AC12" s="103"/>
      <c r="AD12" s="108"/>
      <c r="AE12" s="104"/>
      <c r="AF12" s="104"/>
      <c r="AG12" s="104"/>
      <c r="AH12" s="104"/>
      <c r="AI12" s="112"/>
      <c r="AJ12" s="103"/>
      <c r="AK12" s="108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1763</v>
      </c>
      <c r="B13" s="113" t="s">
        <v>40</v>
      </c>
      <c r="C13" s="118" t="s">
        <v>1932</v>
      </c>
      <c r="D13" s="104">
        <v>9</v>
      </c>
      <c r="E13" s="109">
        <v>41314</v>
      </c>
      <c r="F13" s="113">
        <v>2</v>
      </c>
      <c r="G13" s="104">
        <v>5</v>
      </c>
      <c r="H13" s="112">
        <v>1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1</v>
      </c>
      <c r="O13" s="112">
        <v>1</v>
      </c>
      <c r="P13" s="132" t="s">
        <v>128</v>
      </c>
      <c r="Q13" s="104">
        <v>1</v>
      </c>
      <c r="R13" s="104">
        <v>1</v>
      </c>
      <c r="S13" s="104">
        <v>1</v>
      </c>
      <c r="T13" s="104">
        <v>3</v>
      </c>
      <c r="U13" s="112">
        <v>2</v>
      </c>
      <c r="V13" s="104"/>
      <c r="W13" s="108"/>
      <c r="X13" s="104"/>
      <c r="Y13" s="104"/>
      <c r="Z13" s="104"/>
      <c r="AA13" s="104"/>
      <c r="AB13" s="112"/>
      <c r="AC13" s="103"/>
      <c r="AD13" s="108"/>
      <c r="AE13" s="104"/>
      <c r="AF13" s="104"/>
      <c r="AG13" s="104"/>
      <c r="AH13" s="104"/>
      <c r="AI13" s="112"/>
      <c r="AJ13" s="103"/>
      <c r="AK13" s="108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1764</v>
      </c>
      <c r="B14" s="113" t="s">
        <v>50</v>
      </c>
      <c r="C14" s="118" t="s">
        <v>1933</v>
      </c>
      <c r="D14" s="104">
        <v>6</v>
      </c>
      <c r="E14" s="109">
        <v>41321</v>
      </c>
      <c r="F14" s="113">
        <v>2</v>
      </c>
      <c r="G14" s="104">
        <v>3</v>
      </c>
      <c r="H14" s="112">
        <v>1</v>
      </c>
      <c r="I14" s="113">
        <v>4</v>
      </c>
      <c r="J14" s="104">
        <v>2</v>
      </c>
      <c r="K14" s="104">
        <v>4</v>
      </c>
      <c r="L14" s="104">
        <v>4</v>
      </c>
      <c r="M14" s="104">
        <v>3</v>
      </c>
      <c r="N14" s="104">
        <v>2</v>
      </c>
      <c r="O14" s="112">
        <v>2</v>
      </c>
      <c r="P14" s="132" t="s">
        <v>1934</v>
      </c>
      <c r="Q14" s="104">
        <v>1</v>
      </c>
      <c r="R14" s="104">
        <v>1</v>
      </c>
      <c r="S14" s="104">
        <v>1</v>
      </c>
      <c r="T14" s="104">
        <v>3</v>
      </c>
      <c r="U14" s="112">
        <v>2</v>
      </c>
      <c r="V14" s="104"/>
      <c r="W14" s="108" t="s">
        <v>1935</v>
      </c>
      <c r="X14" s="104">
        <v>2</v>
      </c>
      <c r="Y14" s="104">
        <v>1</v>
      </c>
      <c r="Z14" s="104">
        <v>2</v>
      </c>
      <c r="AA14" s="104">
        <v>1</v>
      </c>
      <c r="AB14" s="112">
        <v>2</v>
      </c>
      <c r="AC14" s="103"/>
      <c r="AD14" s="108" t="s">
        <v>1936</v>
      </c>
      <c r="AE14" s="104">
        <v>1</v>
      </c>
      <c r="AF14" s="104">
        <v>1</v>
      </c>
      <c r="AG14" s="104">
        <v>2</v>
      </c>
      <c r="AH14" s="104">
        <v>1</v>
      </c>
      <c r="AI14" s="112">
        <v>2</v>
      </c>
      <c r="AJ14" s="103"/>
      <c r="AK14" s="108" t="s">
        <v>1937</v>
      </c>
      <c r="AL14" s="104">
        <v>2</v>
      </c>
      <c r="AM14" s="104">
        <v>1</v>
      </c>
      <c r="AN14" s="104">
        <v>2</v>
      </c>
      <c r="AO14" s="104">
        <v>1</v>
      </c>
      <c r="AP14" s="112">
        <v>2</v>
      </c>
    </row>
    <row r="15" spans="1:42" ht="31.5" customHeight="1" thickBot="1" x14ac:dyDescent="0.25">
      <c r="A15" s="111" t="s">
        <v>1765</v>
      </c>
      <c r="B15" s="113" t="s">
        <v>40</v>
      </c>
      <c r="C15" s="118" t="s">
        <v>1938</v>
      </c>
      <c r="D15" s="104">
        <v>7</v>
      </c>
      <c r="E15" s="109">
        <v>41321</v>
      </c>
      <c r="F15" s="113">
        <v>2</v>
      </c>
      <c r="G15" s="104">
        <v>5</v>
      </c>
      <c r="H15" s="112">
        <v>1</v>
      </c>
      <c r="I15" s="113">
        <v>1</v>
      </c>
      <c r="J15" s="104">
        <v>1</v>
      </c>
      <c r="K15" s="104">
        <v>2</v>
      </c>
      <c r="L15" s="104">
        <v>4</v>
      </c>
      <c r="M15" s="104">
        <v>3</v>
      </c>
      <c r="N15" s="104">
        <v>2</v>
      </c>
      <c r="O15" s="112">
        <v>1</v>
      </c>
      <c r="P15" s="132" t="s">
        <v>1939</v>
      </c>
      <c r="Q15" s="104">
        <v>1</v>
      </c>
      <c r="R15" s="104">
        <v>1</v>
      </c>
      <c r="S15" s="104">
        <v>1</v>
      </c>
      <c r="T15" s="104">
        <v>3</v>
      </c>
      <c r="U15" s="112">
        <v>1</v>
      </c>
      <c r="V15" s="104"/>
      <c r="W15" s="108"/>
      <c r="X15" s="104"/>
      <c r="Y15" s="104"/>
      <c r="Z15" s="104"/>
      <c r="AA15" s="104"/>
      <c r="AB15" s="112"/>
      <c r="AC15" s="103"/>
      <c r="AD15" s="108"/>
      <c r="AE15" s="104"/>
      <c r="AF15" s="104"/>
      <c r="AG15" s="104"/>
      <c r="AH15" s="104"/>
      <c r="AI15" s="112"/>
      <c r="AJ15" s="103"/>
      <c r="AK15" s="108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1766</v>
      </c>
      <c r="B16" s="113"/>
      <c r="C16" s="118"/>
      <c r="D16" s="104"/>
      <c r="E16" s="109">
        <v>41329</v>
      </c>
      <c r="F16" s="113"/>
      <c r="G16" s="104"/>
      <c r="H16" s="112"/>
      <c r="I16" s="113"/>
      <c r="J16" s="104"/>
      <c r="K16" s="104"/>
      <c r="L16" s="104"/>
      <c r="M16" s="104"/>
      <c r="N16" s="104"/>
      <c r="O16" s="112"/>
      <c r="P16" s="132"/>
      <c r="Q16" s="104"/>
      <c r="R16" s="104"/>
      <c r="S16" s="104"/>
      <c r="T16" s="104"/>
      <c r="U16" s="112"/>
      <c r="V16" s="104"/>
      <c r="W16" s="108"/>
      <c r="X16" s="104"/>
      <c r="Y16" s="104"/>
      <c r="Z16" s="104"/>
      <c r="AA16" s="104"/>
      <c r="AB16" s="112"/>
      <c r="AC16" s="103"/>
      <c r="AD16" s="108"/>
      <c r="AE16" s="104"/>
      <c r="AF16" s="104"/>
      <c r="AG16" s="104"/>
      <c r="AH16" s="104"/>
      <c r="AI16" s="112"/>
      <c r="AJ16" s="103"/>
      <c r="AK16" s="108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1767</v>
      </c>
      <c r="B17" s="113"/>
      <c r="C17" s="118" t="s">
        <v>1913</v>
      </c>
      <c r="D17" s="104"/>
      <c r="E17" s="109">
        <v>41329</v>
      </c>
      <c r="F17" s="113"/>
      <c r="G17" s="104"/>
      <c r="H17" s="112"/>
      <c r="I17" s="113"/>
      <c r="J17" s="104"/>
      <c r="K17" s="104"/>
      <c r="L17" s="104"/>
      <c r="M17" s="104"/>
      <c r="N17" s="104"/>
      <c r="O17" s="112"/>
      <c r="P17" s="132"/>
      <c r="Q17" s="104"/>
      <c r="R17" s="104"/>
      <c r="S17" s="104"/>
      <c r="T17" s="104"/>
      <c r="U17" s="112"/>
      <c r="V17" s="104"/>
      <c r="W17" s="108"/>
      <c r="X17" s="104"/>
      <c r="Y17" s="104"/>
      <c r="Z17" s="104"/>
      <c r="AA17" s="104"/>
      <c r="AB17" s="112"/>
      <c r="AC17" s="103"/>
      <c r="AD17" s="108"/>
      <c r="AE17" s="104"/>
      <c r="AF17" s="104"/>
      <c r="AG17" s="104"/>
      <c r="AH17" s="104"/>
      <c r="AI17" s="112"/>
      <c r="AJ17" s="103"/>
      <c r="AK17" s="108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1768</v>
      </c>
      <c r="B18" s="113" t="s">
        <v>36</v>
      </c>
      <c r="C18" s="118" t="s">
        <v>1940</v>
      </c>
      <c r="D18" s="104">
        <v>12</v>
      </c>
      <c r="E18" s="109">
        <v>41329</v>
      </c>
      <c r="F18" s="113">
        <v>2</v>
      </c>
      <c r="G18" s="104">
        <v>5</v>
      </c>
      <c r="H18" s="112">
        <v>1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136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08"/>
      <c r="X18" s="104"/>
      <c r="Y18" s="104"/>
      <c r="Z18" s="104"/>
      <c r="AA18" s="104"/>
      <c r="AB18" s="112"/>
      <c r="AC18" s="103"/>
      <c r="AD18" s="108"/>
      <c r="AE18" s="104"/>
      <c r="AF18" s="104"/>
      <c r="AG18" s="104"/>
      <c r="AH18" s="104"/>
      <c r="AI18" s="112"/>
      <c r="AJ18" s="103"/>
      <c r="AK18" s="108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1769</v>
      </c>
      <c r="B19" s="113"/>
      <c r="C19" s="118" t="s">
        <v>1913</v>
      </c>
      <c r="D19" s="104"/>
      <c r="E19" s="109">
        <v>41519</v>
      </c>
      <c r="F19" s="113"/>
      <c r="G19" s="104"/>
      <c r="H19" s="112"/>
      <c r="I19" s="113"/>
      <c r="J19" s="104"/>
      <c r="K19" s="104"/>
      <c r="L19" s="104"/>
      <c r="M19" s="104"/>
      <c r="N19" s="104"/>
      <c r="O19" s="112"/>
      <c r="P19" s="132" t="s">
        <v>1842</v>
      </c>
      <c r="Q19" s="104"/>
      <c r="R19" s="104"/>
      <c r="S19" s="104"/>
      <c r="T19" s="104"/>
      <c r="U19" s="112"/>
      <c r="V19" s="104"/>
      <c r="W19" s="108"/>
      <c r="X19" s="104"/>
      <c r="Y19" s="104"/>
      <c r="Z19" s="104"/>
      <c r="AA19" s="104"/>
      <c r="AB19" s="112"/>
      <c r="AC19" s="103"/>
      <c r="AD19" s="108"/>
      <c r="AE19" s="104"/>
      <c r="AF19" s="104"/>
      <c r="AG19" s="104"/>
      <c r="AH19" s="104"/>
      <c r="AI19" s="112"/>
      <c r="AJ19" s="103"/>
      <c r="AK19" s="108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1770</v>
      </c>
      <c r="B20" s="113" t="s">
        <v>50</v>
      </c>
      <c r="C20" s="118" t="s">
        <v>1941</v>
      </c>
      <c r="D20" s="104">
        <v>5</v>
      </c>
      <c r="E20" s="109">
        <v>41527</v>
      </c>
      <c r="F20" s="113">
        <v>2</v>
      </c>
      <c r="G20" s="104">
        <v>3</v>
      </c>
      <c r="H20" s="112">
        <v>1</v>
      </c>
      <c r="I20" s="113">
        <v>4</v>
      </c>
      <c r="J20" s="104">
        <v>2</v>
      </c>
      <c r="K20" s="104">
        <v>3</v>
      </c>
      <c r="L20" s="104">
        <v>3</v>
      </c>
      <c r="M20" s="104">
        <v>1</v>
      </c>
      <c r="N20" s="104">
        <v>2</v>
      </c>
      <c r="O20" s="112">
        <v>1</v>
      </c>
      <c r="P20" s="132" t="s">
        <v>1937</v>
      </c>
      <c r="Q20" s="104">
        <v>2</v>
      </c>
      <c r="R20" s="104">
        <v>1</v>
      </c>
      <c r="S20" s="104">
        <v>1</v>
      </c>
      <c r="T20" s="104">
        <v>2</v>
      </c>
      <c r="U20" s="112">
        <v>2</v>
      </c>
      <c r="V20" s="104"/>
      <c r="W20" s="108" t="s">
        <v>1942</v>
      </c>
      <c r="X20" s="104">
        <v>2</v>
      </c>
      <c r="Y20" s="104">
        <v>1</v>
      </c>
      <c r="Z20" s="104">
        <v>1</v>
      </c>
      <c r="AA20" s="104">
        <v>2</v>
      </c>
      <c r="AB20" s="112">
        <v>2</v>
      </c>
      <c r="AC20" s="103"/>
      <c r="AD20" s="108" t="s">
        <v>1943</v>
      </c>
      <c r="AE20" s="104">
        <v>1</v>
      </c>
      <c r="AF20" s="104">
        <v>1</v>
      </c>
      <c r="AG20" s="104">
        <v>2</v>
      </c>
      <c r="AH20" s="104">
        <v>1</v>
      </c>
      <c r="AI20" s="112">
        <v>2</v>
      </c>
      <c r="AJ20" s="103"/>
      <c r="AK20" s="108" t="s">
        <v>1944</v>
      </c>
      <c r="AL20" s="104">
        <v>2</v>
      </c>
      <c r="AM20" s="104">
        <v>1</v>
      </c>
      <c r="AN20" s="104">
        <v>2</v>
      </c>
      <c r="AO20" s="104">
        <v>1</v>
      </c>
      <c r="AP20" s="112">
        <v>2</v>
      </c>
    </row>
    <row r="21" spans="1:42" ht="31.5" customHeight="1" thickBot="1" x14ac:dyDescent="0.25">
      <c r="A21" s="111" t="s">
        <v>1771</v>
      </c>
      <c r="B21" s="113" t="s">
        <v>40</v>
      </c>
      <c r="C21" s="118" t="s">
        <v>1945</v>
      </c>
      <c r="D21" s="104">
        <v>6</v>
      </c>
      <c r="E21" s="109">
        <v>41527</v>
      </c>
      <c r="F21" s="113">
        <v>2</v>
      </c>
      <c r="G21" s="104">
        <v>3</v>
      </c>
      <c r="H21" s="112">
        <v>1</v>
      </c>
      <c r="I21" s="113">
        <v>2</v>
      </c>
      <c r="J21" s="104">
        <v>1</v>
      </c>
      <c r="K21" s="104">
        <v>4</v>
      </c>
      <c r="L21" s="104">
        <v>2</v>
      </c>
      <c r="M21" s="104">
        <v>1</v>
      </c>
      <c r="N21" s="104">
        <v>2</v>
      </c>
      <c r="O21" s="112">
        <v>2</v>
      </c>
      <c r="P21" s="132" t="s">
        <v>1920</v>
      </c>
      <c r="Q21" s="104">
        <v>1</v>
      </c>
      <c r="R21" s="104">
        <v>1</v>
      </c>
      <c r="S21" s="104">
        <v>1</v>
      </c>
      <c r="T21" s="104">
        <v>4</v>
      </c>
      <c r="U21" s="112">
        <v>2</v>
      </c>
      <c r="V21" s="104"/>
      <c r="W21" s="108" t="s">
        <v>1946</v>
      </c>
      <c r="X21" s="104">
        <v>2</v>
      </c>
      <c r="Y21" s="104">
        <v>1</v>
      </c>
      <c r="Z21" s="104">
        <v>2</v>
      </c>
      <c r="AA21" s="104">
        <v>2</v>
      </c>
      <c r="AB21" s="112">
        <v>2</v>
      </c>
      <c r="AC21" s="103"/>
      <c r="AD21" s="108"/>
      <c r="AE21" s="104"/>
      <c r="AF21" s="104"/>
      <c r="AG21" s="104"/>
      <c r="AH21" s="104"/>
      <c r="AI21" s="112"/>
      <c r="AJ21" s="103"/>
      <c r="AK21" s="108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1772</v>
      </c>
      <c r="B22" s="113" t="s">
        <v>40</v>
      </c>
      <c r="C22" s="118" t="s">
        <v>1947</v>
      </c>
      <c r="D22" s="104">
        <v>4</v>
      </c>
      <c r="E22" s="109">
        <v>41535</v>
      </c>
      <c r="F22" s="113">
        <v>2</v>
      </c>
      <c r="G22" s="104">
        <v>4</v>
      </c>
      <c r="H22" s="112">
        <v>1</v>
      </c>
      <c r="I22" s="113">
        <v>2</v>
      </c>
      <c r="J22" s="104">
        <v>1</v>
      </c>
      <c r="K22" s="104">
        <v>3</v>
      </c>
      <c r="L22" s="104">
        <v>2</v>
      </c>
      <c r="M22" s="104">
        <v>1</v>
      </c>
      <c r="N22" s="104">
        <v>2</v>
      </c>
      <c r="O22" s="112">
        <v>1</v>
      </c>
      <c r="P22" s="132" t="s">
        <v>1948</v>
      </c>
      <c r="Q22" s="104">
        <v>6</v>
      </c>
      <c r="R22" s="104">
        <v>2</v>
      </c>
      <c r="S22" s="104">
        <v>1</v>
      </c>
      <c r="T22" s="104">
        <v>4</v>
      </c>
      <c r="U22" s="112">
        <v>2</v>
      </c>
      <c r="V22" s="104"/>
      <c r="W22" s="108" t="s">
        <v>1949</v>
      </c>
      <c r="X22" s="104">
        <v>1</v>
      </c>
      <c r="Y22" s="104">
        <v>1</v>
      </c>
      <c r="Z22" s="104">
        <v>1</v>
      </c>
      <c r="AA22" s="104">
        <v>1</v>
      </c>
      <c r="AB22" s="112">
        <v>2</v>
      </c>
      <c r="AC22" s="103"/>
      <c r="AD22" s="108"/>
      <c r="AE22" s="104"/>
      <c r="AF22" s="104"/>
      <c r="AG22" s="104"/>
      <c r="AH22" s="104"/>
      <c r="AI22" s="112"/>
      <c r="AJ22" s="103"/>
      <c r="AK22" s="108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1773</v>
      </c>
      <c r="B23" s="113" t="s">
        <v>31</v>
      </c>
      <c r="C23" s="118" t="s">
        <v>1950</v>
      </c>
      <c r="D23" s="104">
        <v>10</v>
      </c>
      <c r="E23" s="109">
        <v>41535</v>
      </c>
      <c r="F23" s="113">
        <v>2</v>
      </c>
      <c r="G23" s="104">
        <v>5</v>
      </c>
      <c r="H23" s="112">
        <v>1</v>
      </c>
      <c r="I23" s="113">
        <v>1</v>
      </c>
      <c r="J23" s="104">
        <v>1</v>
      </c>
      <c r="K23" s="104">
        <v>2</v>
      </c>
      <c r="L23" s="104">
        <v>4</v>
      </c>
      <c r="M23" s="104">
        <v>3</v>
      </c>
      <c r="N23" s="104">
        <v>1</v>
      </c>
      <c r="O23" s="112">
        <v>1</v>
      </c>
      <c r="P23" s="132" t="s">
        <v>65</v>
      </c>
      <c r="Q23" s="104">
        <v>1</v>
      </c>
      <c r="R23" s="104">
        <v>1</v>
      </c>
      <c r="S23" s="104">
        <v>1</v>
      </c>
      <c r="T23" s="104">
        <v>2</v>
      </c>
      <c r="U23" s="112">
        <v>1</v>
      </c>
      <c r="V23" s="104"/>
      <c r="W23" s="108"/>
      <c r="X23" s="104"/>
      <c r="Y23" s="104"/>
      <c r="Z23" s="104"/>
      <c r="AA23" s="104"/>
      <c r="AB23" s="112"/>
      <c r="AC23" s="103"/>
      <c r="AD23" s="108"/>
      <c r="AE23" s="104"/>
      <c r="AF23" s="104"/>
      <c r="AG23" s="104"/>
      <c r="AH23" s="104"/>
      <c r="AI23" s="112"/>
      <c r="AJ23" s="103"/>
      <c r="AK23" s="108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1774</v>
      </c>
      <c r="B24" s="113" t="s">
        <v>27</v>
      </c>
      <c r="C24" s="118" t="s">
        <v>1951</v>
      </c>
      <c r="D24" s="104">
        <v>5</v>
      </c>
      <c r="E24" s="109">
        <v>41543</v>
      </c>
      <c r="F24" s="113">
        <v>2</v>
      </c>
      <c r="G24" s="104">
        <v>5</v>
      </c>
      <c r="H24" s="112">
        <v>1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2</v>
      </c>
      <c r="O24" s="112">
        <v>1</v>
      </c>
      <c r="P24" s="132" t="s">
        <v>137</v>
      </c>
      <c r="Q24" s="104">
        <v>1</v>
      </c>
      <c r="R24" s="104">
        <v>1</v>
      </c>
      <c r="S24" s="104">
        <v>1</v>
      </c>
      <c r="T24" s="104">
        <v>2</v>
      </c>
      <c r="U24" s="112">
        <v>2</v>
      </c>
      <c r="V24" s="104"/>
      <c r="W24" s="108"/>
      <c r="X24" s="104"/>
      <c r="Y24" s="104"/>
      <c r="Z24" s="104"/>
      <c r="AA24" s="104"/>
      <c r="AB24" s="112"/>
      <c r="AC24" s="103"/>
      <c r="AD24" s="108"/>
      <c r="AE24" s="104"/>
      <c r="AF24" s="104"/>
      <c r="AG24" s="104"/>
      <c r="AH24" s="104"/>
      <c r="AI24" s="112"/>
      <c r="AJ24" s="103"/>
      <c r="AK24" s="108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1775</v>
      </c>
      <c r="B25" s="113" t="s">
        <v>31</v>
      </c>
      <c r="C25" s="118" t="s">
        <v>1952</v>
      </c>
      <c r="D25" s="104">
        <v>6</v>
      </c>
      <c r="E25" s="109">
        <v>41543</v>
      </c>
      <c r="F25" s="113">
        <v>2</v>
      </c>
      <c r="G25" s="104">
        <v>3</v>
      </c>
      <c r="H25" s="112">
        <v>1</v>
      </c>
      <c r="I25" s="113">
        <v>1</v>
      </c>
      <c r="J25" s="104">
        <v>1</v>
      </c>
      <c r="K25" s="104">
        <v>3</v>
      </c>
      <c r="L25" s="104">
        <v>1</v>
      </c>
      <c r="M25" s="104">
        <v>2</v>
      </c>
      <c r="N25" s="104">
        <v>2</v>
      </c>
      <c r="O25" s="112">
        <v>1</v>
      </c>
      <c r="P25" s="132" t="s">
        <v>1953</v>
      </c>
      <c r="Q25" s="104">
        <v>1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08"/>
      <c r="X25" s="104"/>
      <c r="Y25" s="104"/>
      <c r="Z25" s="104"/>
      <c r="AA25" s="104"/>
      <c r="AB25" s="112"/>
      <c r="AC25" s="103"/>
      <c r="AD25" s="108"/>
      <c r="AE25" s="104"/>
      <c r="AF25" s="104"/>
      <c r="AG25" s="104"/>
      <c r="AH25" s="104"/>
      <c r="AI25" s="112"/>
      <c r="AJ25" s="103"/>
      <c r="AK25" s="108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1776</v>
      </c>
      <c r="B26" s="113" t="s">
        <v>31</v>
      </c>
      <c r="C26" s="118" t="s">
        <v>1957</v>
      </c>
      <c r="D26" s="104">
        <v>10</v>
      </c>
      <c r="E26" s="109">
        <v>41551</v>
      </c>
      <c r="F26" s="113">
        <v>2</v>
      </c>
      <c r="G26" s="104">
        <v>3</v>
      </c>
      <c r="H26" s="112">
        <v>1</v>
      </c>
      <c r="I26" s="113">
        <v>1</v>
      </c>
      <c r="J26" s="104">
        <v>1</v>
      </c>
      <c r="K26" s="104">
        <v>1</v>
      </c>
      <c r="L26" s="104">
        <v>4</v>
      </c>
      <c r="M26" s="104">
        <v>3</v>
      </c>
      <c r="N26" s="104">
        <v>2</v>
      </c>
      <c r="O26" s="112">
        <v>1</v>
      </c>
      <c r="P26" s="132" t="s">
        <v>65</v>
      </c>
      <c r="Q26" s="104">
        <v>1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08"/>
      <c r="X26" s="104"/>
      <c r="Y26" s="104"/>
      <c r="Z26" s="104"/>
      <c r="AA26" s="104"/>
      <c r="AB26" s="112"/>
      <c r="AC26" s="103"/>
      <c r="AD26" s="108"/>
      <c r="AE26" s="104"/>
      <c r="AF26" s="104"/>
      <c r="AG26" s="104"/>
      <c r="AH26" s="104"/>
      <c r="AI26" s="112"/>
      <c r="AJ26" s="103"/>
      <c r="AK26" s="108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1777</v>
      </c>
      <c r="B27" s="113" t="s">
        <v>31</v>
      </c>
      <c r="C27" s="118" t="s">
        <v>1954</v>
      </c>
      <c r="D27" s="104">
        <v>55</v>
      </c>
      <c r="E27" s="109">
        <v>41551</v>
      </c>
      <c r="F27" s="113">
        <v>1</v>
      </c>
      <c r="G27" s="104">
        <v>3</v>
      </c>
      <c r="H27" s="112">
        <v>1</v>
      </c>
      <c r="I27" s="113">
        <v>2</v>
      </c>
      <c r="J27" s="104">
        <v>2</v>
      </c>
      <c r="K27" s="104">
        <v>9</v>
      </c>
      <c r="L27" s="104">
        <v>2</v>
      </c>
      <c r="M27" s="104">
        <v>1</v>
      </c>
      <c r="N27" s="104">
        <v>1</v>
      </c>
      <c r="O27" s="112">
        <v>1</v>
      </c>
      <c r="P27" s="132" t="s">
        <v>1955</v>
      </c>
      <c r="Q27" s="104">
        <v>3</v>
      </c>
      <c r="R27" s="104">
        <v>1</v>
      </c>
      <c r="S27" s="104">
        <v>1</v>
      </c>
      <c r="T27" s="104">
        <v>4</v>
      </c>
      <c r="U27" s="112">
        <v>2</v>
      </c>
      <c r="V27" s="104"/>
      <c r="W27" s="108" t="s">
        <v>1956</v>
      </c>
      <c r="X27" s="104">
        <v>1</v>
      </c>
      <c r="Y27" s="104">
        <v>1</v>
      </c>
      <c r="Z27" s="104">
        <v>2</v>
      </c>
      <c r="AA27" s="104">
        <v>1</v>
      </c>
      <c r="AB27" s="112">
        <v>1</v>
      </c>
      <c r="AC27" s="103"/>
      <c r="AD27" s="108"/>
      <c r="AE27" s="104"/>
      <c r="AF27" s="104"/>
      <c r="AG27" s="104"/>
      <c r="AH27" s="104"/>
      <c r="AI27" s="112"/>
      <c r="AJ27" s="103"/>
      <c r="AK27" s="108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1778</v>
      </c>
      <c r="B28" s="113" t="s">
        <v>40</v>
      </c>
      <c r="C28" s="118" t="s">
        <v>1958</v>
      </c>
      <c r="D28" s="104">
        <v>5</v>
      </c>
      <c r="E28" s="109">
        <v>41559</v>
      </c>
      <c r="F28" s="113">
        <v>2</v>
      </c>
      <c r="G28" s="104">
        <v>5</v>
      </c>
      <c r="H28" s="112">
        <v>1</v>
      </c>
      <c r="I28" s="113">
        <v>3</v>
      </c>
      <c r="J28" s="104">
        <v>3</v>
      </c>
      <c r="K28" s="104">
        <v>3</v>
      </c>
      <c r="L28" s="104">
        <v>4</v>
      </c>
      <c r="M28" s="104">
        <v>3</v>
      </c>
      <c r="N28" s="104">
        <v>2</v>
      </c>
      <c r="O28" s="112">
        <v>2</v>
      </c>
      <c r="P28" s="132" t="s">
        <v>1959</v>
      </c>
      <c r="Q28" s="104">
        <v>2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08" t="s">
        <v>1960</v>
      </c>
      <c r="X28" s="104">
        <v>2</v>
      </c>
      <c r="Y28" s="104">
        <v>1</v>
      </c>
      <c r="Z28" s="104">
        <v>1</v>
      </c>
      <c r="AA28" s="104">
        <v>1</v>
      </c>
      <c r="AB28" s="112">
        <v>2</v>
      </c>
      <c r="AC28" s="103"/>
      <c r="AD28" s="108" t="s">
        <v>1961</v>
      </c>
      <c r="AE28" s="104">
        <v>2</v>
      </c>
      <c r="AF28" s="104">
        <v>1</v>
      </c>
      <c r="AG28" s="104">
        <v>1</v>
      </c>
      <c r="AH28" s="104">
        <v>1</v>
      </c>
      <c r="AI28" s="112">
        <v>2</v>
      </c>
      <c r="AJ28" s="103"/>
      <c r="AK28" s="108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1780</v>
      </c>
      <c r="B29" s="113" t="s">
        <v>36</v>
      </c>
      <c r="C29" s="118" t="s">
        <v>1962</v>
      </c>
      <c r="D29" s="104">
        <v>9</v>
      </c>
      <c r="E29" s="109">
        <v>41559</v>
      </c>
      <c r="F29" s="113">
        <v>2</v>
      </c>
      <c r="G29" s="104">
        <v>3</v>
      </c>
      <c r="H29" s="112">
        <v>1</v>
      </c>
      <c r="I29" s="113">
        <v>2</v>
      </c>
      <c r="J29" s="104">
        <v>1</v>
      </c>
      <c r="K29" s="104">
        <v>3</v>
      </c>
      <c r="L29" s="104">
        <v>2</v>
      </c>
      <c r="M29" s="104">
        <v>1</v>
      </c>
      <c r="N29" s="104">
        <v>1</v>
      </c>
      <c r="O29" s="112">
        <v>1</v>
      </c>
      <c r="P29" s="132" t="s">
        <v>1963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08" t="s">
        <v>1964</v>
      </c>
      <c r="X29" s="104">
        <v>4</v>
      </c>
      <c r="Y29" s="104">
        <v>1</v>
      </c>
      <c r="Z29" s="104">
        <v>1</v>
      </c>
      <c r="AA29" s="104">
        <v>1</v>
      </c>
      <c r="AB29" s="112">
        <v>2</v>
      </c>
      <c r="AC29" s="103"/>
      <c r="AD29" s="108"/>
      <c r="AE29" s="104"/>
      <c r="AF29" s="104"/>
      <c r="AG29" s="104"/>
      <c r="AH29" s="104"/>
      <c r="AI29" s="112"/>
      <c r="AJ29" s="103"/>
      <c r="AK29" s="108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1779</v>
      </c>
      <c r="B30" s="113" t="s">
        <v>40</v>
      </c>
      <c r="C30" s="118" t="s">
        <v>1965</v>
      </c>
      <c r="D30" s="104">
        <v>12</v>
      </c>
      <c r="E30" s="109">
        <v>41567</v>
      </c>
      <c r="F30" s="113">
        <v>2</v>
      </c>
      <c r="G30" s="104">
        <v>5</v>
      </c>
      <c r="H30" s="112">
        <v>1</v>
      </c>
      <c r="I30" s="113">
        <v>2</v>
      </c>
      <c r="J30" s="104">
        <v>3</v>
      </c>
      <c r="K30" s="104">
        <v>5</v>
      </c>
      <c r="L30" s="104">
        <v>3</v>
      </c>
      <c r="M30" s="104">
        <v>1</v>
      </c>
      <c r="N30" s="104">
        <v>2</v>
      </c>
      <c r="O30" s="112">
        <v>2</v>
      </c>
      <c r="P30" s="132" t="s">
        <v>1966</v>
      </c>
      <c r="Q30" s="104">
        <v>4</v>
      </c>
      <c r="R30" s="104">
        <v>1</v>
      </c>
      <c r="S30" s="104">
        <v>1</v>
      </c>
      <c r="T30" s="104">
        <v>1</v>
      </c>
      <c r="U30" s="112">
        <v>1</v>
      </c>
      <c r="V30" s="104"/>
      <c r="W30" s="108" t="s">
        <v>1967</v>
      </c>
      <c r="X30" s="104">
        <v>4</v>
      </c>
      <c r="Y30" s="104">
        <v>1</v>
      </c>
      <c r="Z30" s="104">
        <v>1</v>
      </c>
      <c r="AA30" s="104">
        <v>1</v>
      </c>
      <c r="AB30" s="112">
        <v>1</v>
      </c>
      <c r="AC30" s="103"/>
      <c r="AD30" s="108"/>
      <c r="AE30" s="104"/>
      <c r="AF30" s="104"/>
      <c r="AG30" s="104"/>
      <c r="AH30" s="104"/>
      <c r="AI30" s="112"/>
      <c r="AJ30" s="103"/>
      <c r="AK30" s="108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1781</v>
      </c>
      <c r="B31" s="107" t="s">
        <v>27</v>
      </c>
      <c r="C31" s="118" t="s">
        <v>1968</v>
      </c>
      <c r="D31" s="106">
        <v>5</v>
      </c>
      <c r="E31" s="109">
        <v>41567</v>
      </c>
      <c r="F31" s="107">
        <v>1</v>
      </c>
      <c r="G31" s="106">
        <v>2</v>
      </c>
      <c r="H31" s="105">
        <v>1</v>
      </c>
      <c r="I31" s="107">
        <v>2</v>
      </c>
      <c r="J31" s="106">
        <v>3</v>
      </c>
      <c r="K31" s="106">
        <v>6</v>
      </c>
      <c r="L31" s="106">
        <v>4</v>
      </c>
      <c r="M31" s="106">
        <v>1</v>
      </c>
      <c r="N31" s="106">
        <v>2</v>
      </c>
      <c r="O31" s="105">
        <v>2</v>
      </c>
      <c r="P31" s="132" t="s">
        <v>1969</v>
      </c>
      <c r="Q31" s="106">
        <v>3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33" t="s">
        <v>1970</v>
      </c>
      <c r="X31" s="106">
        <v>4</v>
      </c>
      <c r="Y31" s="106">
        <v>1</v>
      </c>
      <c r="Z31" s="106">
        <v>2</v>
      </c>
      <c r="AA31" s="106">
        <v>3</v>
      </c>
      <c r="AB31" s="105">
        <v>2</v>
      </c>
      <c r="AC31" s="103"/>
      <c r="AD31" s="133"/>
      <c r="AE31" s="106"/>
      <c r="AF31" s="106"/>
      <c r="AG31" s="106"/>
      <c r="AH31" s="106"/>
      <c r="AI31" s="105"/>
      <c r="AJ31" s="103"/>
      <c r="AK31" s="133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11</v>
      </c>
      <c r="D36" s="44">
        <f t="shared" ref="D36:D42" si="0">C36/C$42</f>
        <v>0.44</v>
      </c>
      <c r="E36" s="8"/>
      <c r="F36" s="91" t="s">
        <v>143</v>
      </c>
      <c r="G36" s="43">
        <f>COUNTIF(F4:F31,1)</f>
        <v>3</v>
      </c>
      <c r="H36" s="44">
        <f>G36/G38</f>
        <v>0.12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24</v>
      </c>
      <c r="P36" s="44">
        <f>O36/O$40</f>
        <v>0.96</v>
      </c>
      <c r="Q36"/>
      <c r="R36" s="93">
        <v>1</v>
      </c>
      <c r="S36" s="43">
        <f>COUNTIF(I4:I31,1)</f>
        <v>13</v>
      </c>
      <c r="T36" s="44">
        <f>S36/25</f>
        <v>0.52</v>
      </c>
      <c r="U36"/>
      <c r="V36" s="94" t="s">
        <v>160</v>
      </c>
      <c r="W36" s="57">
        <f>COUNTIF(J4:J31,1)</f>
        <v>17</v>
      </c>
      <c r="X36" s="58">
        <f>W36/W$39</f>
        <v>0.68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0.24</v>
      </c>
      <c r="AC36"/>
      <c r="AD36" s="95" t="s">
        <v>799</v>
      </c>
      <c r="AE36" s="57">
        <f>COUNTIF(L4:L31,1)</f>
        <v>5</v>
      </c>
      <c r="AF36" s="58">
        <f>AE36/AA$46</f>
        <v>0.2</v>
      </c>
      <c r="AG36"/>
      <c r="AH36" s="97" t="s">
        <v>143</v>
      </c>
      <c r="AI36" s="42">
        <f>COUNTIF(M4:M31,1)</f>
        <v>10</v>
      </c>
      <c r="AJ36" s="44">
        <f>AI36/AA$46</f>
        <v>0.4</v>
      </c>
      <c r="AK36"/>
      <c r="AL36" s="95" t="s">
        <v>175</v>
      </c>
      <c r="AM36" s="42">
        <f>COUNTIF(N4:N31,1)</f>
        <v>9</v>
      </c>
      <c r="AN36" s="44">
        <f>AM36/AA$46</f>
        <v>0.36</v>
      </c>
      <c r="AO36"/>
      <c r="AP36" s="95" t="s">
        <v>143</v>
      </c>
      <c r="AQ36" s="42">
        <f>COUNTIF(O4:O31,1)</f>
        <v>17</v>
      </c>
      <c r="AR36" s="44">
        <f>AQ36/AQ$39</f>
        <v>0.68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0.12</v>
      </c>
      <c r="E37" s="8"/>
      <c r="F37" s="91" t="s">
        <v>144</v>
      </c>
      <c r="G37" s="43">
        <f>COUNTIF(F4:F31,2)</f>
        <v>22</v>
      </c>
      <c r="H37" s="44">
        <f>G37/G38</f>
        <v>0.88</v>
      </c>
      <c r="I37"/>
      <c r="J37" s="92" t="s">
        <v>148</v>
      </c>
      <c r="K37" s="45">
        <f>COUNTIF(G4:G31,2)</f>
        <v>1</v>
      </c>
      <c r="L37" s="44">
        <f t="shared" si="1"/>
        <v>0.04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7</v>
      </c>
      <c r="T37" s="44">
        <f t="shared" ref="T37:T40" si="3">S37/25</f>
        <v>0.28000000000000003</v>
      </c>
      <c r="U37"/>
      <c r="V37" s="95" t="s">
        <v>161</v>
      </c>
      <c r="W37" s="57">
        <f>COUNTIF(J4:J31,2)</f>
        <v>4</v>
      </c>
      <c r="X37" s="58">
        <f>W37/W$39</f>
        <v>0.16</v>
      </c>
      <c r="Y37"/>
      <c r="Z37" s="90" t="s">
        <v>164</v>
      </c>
      <c r="AA37" s="42">
        <f>COUNTIF(K4:K31,2)</f>
        <v>4</v>
      </c>
      <c r="AB37" s="44">
        <f t="shared" si="2"/>
        <v>0.16</v>
      </c>
      <c r="AC37"/>
      <c r="AD37" s="94" t="s">
        <v>800</v>
      </c>
      <c r="AE37" s="57">
        <f>COUNTIF(L4:L31,2)</f>
        <v>5</v>
      </c>
      <c r="AF37" s="58">
        <f>AE37/AA$46</f>
        <v>0.2</v>
      </c>
      <c r="AG37"/>
      <c r="AH37" s="96" t="s">
        <v>173</v>
      </c>
      <c r="AI37" s="42">
        <f>COUNTIF(M4:M31,2)</f>
        <v>5</v>
      </c>
      <c r="AJ37" s="44">
        <f>AI37/AA$46</f>
        <v>0.2</v>
      </c>
      <c r="AK37"/>
      <c r="AL37" s="90" t="s">
        <v>176</v>
      </c>
      <c r="AM37" s="42">
        <f>COUNTIF(N4:N31,2)</f>
        <v>15</v>
      </c>
      <c r="AN37" s="44">
        <f>AM37/AA$46</f>
        <v>0.6</v>
      </c>
      <c r="AO37"/>
      <c r="AP37" s="90" t="s">
        <v>173</v>
      </c>
      <c r="AQ37" s="42">
        <f>COUNTIF(O4:O31,2)</f>
        <v>8</v>
      </c>
      <c r="AR37" s="44">
        <f>AQ37/AQ$39</f>
        <v>0.32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5</v>
      </c>
      <c r="D38" s="44">
        <f t="shared" si="0"/>
        <v>0.2</v>
      </c>
      <c r="E38" s="8"/>
      <c r="F38" s="83"/>
      <c r="G38" s="85">
        <f>SUM(G36:G37)</f>
        <v>25</v>
      </c>
      <c r="H38" s="86">
        <v>1</v>
      </c>
      <c r="I38"/>
      <c r="J38" s="92" t="s">
        <v>146</v>
      </c>
      <c r="K38" s="45">
        <f>COUNTIF(G4:G31,3)</f>
        <v>11</v>
      </c>
      <c r="L38" s="44">
        <f t="shared" si="1"/>
        <v>0.44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0.04</v>
      </c>
      <c r="U38"/>
      <c r="V38" s="94" t="s">
        <v>162</v>
      </c>
      <c r="W38" s="57">
        <f>COUNTIF(J4:J31,3)</f>
        <v>4</v>
      </c>
      <c r="X38" s="58">
        <f>W38/W$39</f>
        <v>0.16</v>
      </c>
      <c r="Y38"/>
      <c r="Z38" s="90" t="s">
        <v>165</v>
      </c>
      <c r="AA38" s="42">
        <f>COUNTIF(K4:K31,3)</f>
        <v>8</v>
      </c>
      <c r="AB38" s="44">
        <f t="shared" si="2"/>
        <v>0.32</v>
      </c>
      <c r="AC38"/>
      <c r="AD38" s="94" t="s">
        <v>801</v>
      </c>
      <c r="AE38" s="57">
        <f>COUNTIF(L4:L31,3)</f>
        <v>4</v>
      </c>
      <c r="AF38" s="58">
        <f>AE38/AA$46</f>
        <v>0.16</v>
      </c>
      <c r="AG38"/>
      <c r="AH38" s="96" t="s">
        <v>174</v>
      </c>
      <c r="AI38" s="42">
        <f>COUNTIF(M4:M31,3)</f>
        <v>10</v>
      </c>
      <c r="AJ38" s="44">
        <f>AI38/AA$46</f>
        <v>0.4</v>
      </c>
      <c r="AK38"/>
      <c r="AL38" s="90" t="s">
        <v>177</v>
      </c>
      <c r="AM38" s="42">
        <f>COUNTIF(N4:N31,3)</f>
        <v>1</v>
      </c>
      <c r="AN38" s="44">
        <f>AM38/AA$46</f>
        <v>0.04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2</v>
      </c>
      <c r="L39" s="44">
        <f t="shared" si="1"/>
        <v>0.08</v>
      </c>
      <c r="M39"/>
      <c r="N39" s="91" t="s">
        <v>157</v>
      </c>
      <c r="O39" s="43">
        <f>COUNTIF(H4:H31,4)</f>
        <v>1</v>
      </c>
      <c r="P39" s="44">
        <f>O39/O$40</f>
        <v>0.04</v>
      </c>
      <c r="Q39"/>
      <c r="R39" s="93">
        <v>4</v>
      </c>
      <c r="S39" s="43">
        <f>COUNTIF(I4:I31,4)</f>
        <v>4</v>
      </c>
      <c r="T39" s="44">
        <f t="shared" si="3"/>
        <v>0.16</v>
      </c>
      <c r="U39"/>
      <c r="V39" s="77"/>
      <c r="W39" s="54">
        <f>SUM(W36:W38)</f>
        <v>25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0.12</v>
      </c>
      <c r="AC39"/>
      <c r="AD39" s="94" t="s">
        <v>802</v>
      </c>
      <c r="AE39" s="57">
        <f>COUNTIF(L4:L31,4)</f>
        <v>11</v>
      </c>
      <c r="AF39" s="58">
        <f>AE39/AA$46</f>
        <v>0.44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25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0.04</v>
      </c>
      <c r="E40" s="8"/>
      <c r="F40"/>
      <c r="G40"/>
      <c r="H40"/>
      <c r="I40"/>
      <c r="J40" s="92" t="s">
        <v>151</v>
      </c>
      <c r="K40" s="45">
        <f>COUNTIF(G4:G31,5)</f>
        <v>9</v>
      </c>
      <c r="L40" s="44">
        <f t="shared" si="1"/>
        <v>0.36</v>
      </c>
      <c r="M40"/>
      <c r="N40" s="83"/>
      <c r="O40" s="85">
        <f>SUM(O36:O39,)</f>
        <v>25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0.04</v>
      </c>
      <c r="AC40"/>
      <c r="AD40" s="77"/>
      <c r="AE40" s="54">
        <f>SUM(AE36:AE39)</f>
        <v>25</v>
      </c>
      <c r="AF40" s="76">
        <f>AE40/AA$46</f>
        <v>1</v>
      </c>
      <c r="AG40"/>
      <c r="AH40" s="82"/>
      <c r="AI40" s="83">
        <f>SUM(AI36:AI39)</f>
        <v>25</v>
      </c>
      <c r="AJ40" s="87">
        <f>AI40/AA$46</f>
        <v>1</v>
      </c>
      <c r="AK40"/>
      <c r="AL40" s="82"/>
      <c r="AM40" s="83">
        <f>SUM(AM36:AM39)</f>
        <v>25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2</v>
      </c>
      <c r="D41" s="44">
        <f t="shared" si="0"/>
        <v>0.08</v>
      </c>
      <c r="E41" s="8"/>
      <c r="F41"/>
      <c r="G41"/>
      <c r="H41"/>
      <c r="I41"/>
      <c r="J41" s="92" t="s">
        <v>149</v>
      </c>
      <c r="K41" s="45">
        <f>COUNTIF(G4:G31,6)</f>
        <v>0</v>
      </c>
      <c r="L41" s="44">
        <f t="shared" si="1"/>
        <v>0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46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0.04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25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0.08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0.04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25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1</v>
      </c>
      <c r="AB44" s="44">
        <f t="shared" si="2"/>
        <v>0.04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25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5</v>
      </c>
      <c r="D51" s="58">
        <f t="shared" ref="D51:D63" si="4">C51/C$63</f>
        <v>0.2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0.08</v>
      </c>
      <c r="I51" s="61"/>
      <c r="J51" s="63" t="s">
        <v>397</v>
      </c>
      <c r="K51" s="45">
        <f>COUNTIFS(B4:B31,"girona",J4:J31,1)</f>
        <v>8</v>
      </c>
      <c r="L51" s="58">
        <f t="shared" ref="L51:L69" si="6">K51/K$69</f>
        <v>0.32</v>
      </c>
      <c r="M51" s="61"/>
      <c r="N51" s="100" t="s">
        <v>199</v>
      </c>
      <c r="O51" s="59">
        <f>COUNTIFS(G4:G31,3,H4:H31,1)</f>
        <v>11</v>
      </c>
      <c r="P51" s="60">
        <f t="shared" ref="P51:P60" si="7">O51/O$60</f>
        <v>0.45833333333333331</v>
      </c>
      <c r="Q51" s="61"/>
      <c r="R51" s="100" t="s">
        <v>208</v>
      </c>
      <c r="S51" s="59">
        <f>COUNTIFS(H4:H31,1,I4:I31,1)</f>
        <v>12</v>
      </c>
      <c r="T51" s="60">
        <f>S51/S$55</f>
        <v>0.48</v>
      </c>
      <c r="U51" s="61"/>
      <c r="V51" s="61"/>
      <c r="W51" s="100" t="s">
        <v>213</v>
      </c>
      <c r="X51" s="59">
        <f>COUNTIFS(I4:I31,1,K4:K31,1)</f>
        <v>6</v>
      </c>
      <c r="Y51" s="60">
        <f t="shared" ref="Y51:Y66" si="8">X51/X$66</f>
        <v>0.24</v>
      </c>
      <c r="Z51" s="61"/>
      <c r="AA51" s="100" t="s">
        <v>224</v>
      </c>
      <c r="AB51" s="59">
        <f>COUNTIFS(I4:I31,1,J4:J31,1)</f>
        <v>12</v>
      </c>
      <c r="AC51" s="60">
        <f t="shared" ref="AC51:AC57" si="9">AB51/AB$57</f>
        <v>0.48</v>
      </c>
      <c r="AD51" s="61"/>
      <c r="AE51" s="100" t="s">
        <v>231</v>
      </c>
      <c r="AF51" s="59">
        <f>COUNTIFS(J4:J31,1,M4:M31,1)</f>
        <v>5</v>
      </c>
      <c r="AG51" s="60">
        <f>AF51/AF$60</f>
        <v>0.2</v>
      </c>
      <c r="AH51" s="61"/>
      <c r="AI51" s="100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00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00" t="s">
        <v>283</v>
      </c>
      <c r="AR51" s="59">
        <f>COUNTIFS(J4:J31,1,L4:L31,1)</f>
        <v>4</v>
      </c>
      <c r="AS51" s="60">
        <f t="shared" ref="AS51:AS56" si="12">AR51/AF$60</f>
        <v>0.16</v>
      </c>
      <c r="AT51" s="61"/>
      <c r="AU51" s="100" t="s">
        <v>296</v>
      </c>
      <c r="AV51" s="59">
        <f>COUNTIFS(K4:K31,1,N4:N31,1)</f>
        <v>3</v>
      </c>
      <c r="AW51" s="60">
        <f t="shared" ref="AW51:AW70" si="13">AV51/AN$75</f>
        <v>0.15</v>
      </c>
      <c r="AX51" s="61"/>
      <c r="AY51" s="100" t="s">
        <v>314</v>
      </c>
      <c r="AZ51" s="59">
        <f>COUNTIFS(L4:L31,1,N4:N31,1)</f>
        <v>2</v>
      </c>
      <c r="BA51" s="60">
        <f t="shared" ref="BA51:BA63" si="14">AZ51/AZ$63</f>
        <v>0.08</v>
      </c>
      <c r="BB51" s="61"/>
      <c r="BC51" s="100" t="s">
        <v>325</v>
      </c>
      <c r="BD51" s="59">
        <f>COUNTIFS(J4:J31,1,O4:O31,1)</f>
        <v>15</v>
      </c>
      <c r="BE51" s="60">
        <f>BD51/BD57</f>
        <v>0.6</v>
      </c>
      <c r="BF51" s="61"/>
      <c r="BG51" s="63" t="s">
        <v>332</v>
      </c>
      <c r="BH51" s="54">
        <f>COUNTIFS(N4:N31,1,O14:O41,1)</f>
        <v>5</v>
      </c>
      <c r="BI51" s="66">
        <f>BH51/BH$57</f>
        <v>0.41666666666666669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6</v>
      </c>
      <c r="D52" s="58">
        <f t="shared" si="4"/>
        <v>0.24</v>
      </c>
      <c r="E52" s="64"/>
      <c r="F52" s="75" t="s">
        <v>385</v>
      </c>
      <c r="G52" s="45">
        <f>COUNTIFS(B4:B31,"girona",K4:K31,"&gt;1")</f>
        <v>9</v>
      </c>
      <c r="H52" s="58">
        <f t="shared" si="5"/>
        <v>0.36</v>
      </c>
      <c r="I52" s="61"/>
      <c r="J52" s="63" t="s">
        <v>398</v>
      </c>
      <c r="K52" s="45">
        <f>COUNTIFS(B4:B31,"girona",J4:J31,2)</f>
        <v>1</v>
      </c>
      <c r="L52" s="58">
        <f t="shared" si="6"/>
        <v>0.04</v>
      </c>
      <c r="M52" s="61"/>
      <c r="N52" s="100" t="s">
        <v>200</v>
      </c>
      <c r="O52" s="45">
        <f>COUNTIFS(G4:G31,5,H4:H31,1)</f>
        <v>9</v>
      </c>
      <c r="P52" s="60">
        <f t="shared" si="7"/>
        <v>0.375</v>
      </c>
      <c r="Q52" s="61"/>
      <c r="R52" s="100" t="s">
        <v>209</v>
      </c>
      <c r="S52" s="59">
        <f>COUNTIFS(H4:H31,1,I4:I31,"&gt;1")</f>
        <v>12</v>
      </c>
      <c r="T52" s="60">
        <f>S52/S$55</f>
        <v>0.48</v>
      </c>
      <c r="U52" s="61"/>
      <c r="V52" s="61"/>
      <c r="W52" s="100" t="s">
        <v>214</v>
      </c>
      <c r="X52" s="45">
        <f>COUNTIFS(I4:I31,"&gt;1",K4:K31,1)</f>
        <v>0</v>
      </c>
      <c r="Y52" s="60">
        <f t="shared" si="8"/>
        <v>0</v>
      </c>
      <c r="Z52" s="61"/>
      <c r="AA52" s="100" t="s">
        <v>225</v>
      </c>
      <c r="AB52" s="45">
        <f>COUNTIFS(I4:I31,"&gt;1",J4:J31,1)</f>
        <v>5</v>
      </c>
      <c r="AC52" s="60">
        <f t="shared" si="9"/>
        <v>0.2</v>
      </c>
      <c r="AD52" s="61"/>
      <c r="AE52" s="100" t="s">
        <v>232</v>
      </c>
      <c r="AF52" s="45">
        <f>COUNTIFS(J4:J31,1,M4:M31,2)</f>
        <v>4</v>
      </c>
      <c r="AG52" s="60">
        <f>AF52/AF$60</f>
        <v>0.16</v>
      </c>
      <c r="AH52" s="61"/>
      <c r="AI52" s="100" t="s">
        <v>238</v>
      </c>
      <c r="AJ52" s="45">
        <f>COUNTIFS(K4:K31,1,M4:M31,2)</f>
        <v>0</v>
      </c>
      <c r="AK52" s="60">
        <f t="shared" si="10"/>
        <v>0</v>
      </c>
      <c r="AL52" s="61"/>
      <c r="AM52" s="100" t="s">
        <v>254</v>
      </c>
      <c r="AN52" s="45">
        <f>COUNTIFS(K4:K31,1,L4:L31,2)</f>
        <v>0</v>
      </c>
      <c r="AO52" s="60">
        <f t="shared" si="11"/>
        <v>0</v>
      </c>
      <c r="AP52" s="61"/>
      <c r="AQ52" s="100" t="s">
        <v>284</v>
      </c>
      <c r="AR52" s="45">
        <f>COUNTIFS(J4:J31,1,L4:L31,2)</f>
        <v>4</v>
      </c>
      <c r="AS52" s="60">
        <f t="shared" si="12"/>
        <v>0.16</v>
      </c>
      <c r="AT52" s="61"/>
      <c r="AU52" s="100" t="s">
        <v>297</v>
      </c>
      <c r="AV52" s="45">
        <f>COUNTIFS(K4:K31,1,N4:N31,2)</f>
        <v>3</v>
      </c>
      <c r="AW52" s="60">
        <f t="shared" si="13"/>
        <v>0.15</v>
      </c>
      <c r="AX52" s="61"/>
      <c r="AY52" s="100" t="s">
        <v>316</v>
      </c>
      <c r="AZ52" s="45">
        <f>COUNTIFS(L4:L31,1,N4:N31,2)</f>
        <v>3</v>
      </c>
      <c r="BA52" s="60">
        <f t="shared" si="14"/>
        <v>0.12</v>
      </c>
      <c r="BB52" s="61"/>
      <c r="BC52" s="100" t="s">
        <v>326</v>
      </c>
      <c r="BD52" s="45">
        <f>COUNTIFS(J4:J31,1,O4:O31,2)</f>
        <v>2</v>
      </c>
      <c r="BE52" s="60">
        <f t="shared" ref="BE52:BE57" si="15">BD52/BD$57</f>
        <v>0.08</v>
      </c>
      <c r="BF52" s="61"/>
      <c r="BG52" s="63" t="s">
        <v>333</v>
      </c>
      <c r="BH52" s="65">
        <f>COUNTIFS(N4:N31,1,O14:O41,2)</f>
        <v>0</v>
      </c>
      <c r="BI52" s="66">
        <f t="shared" ref="BI52:BI57" si="16">BH52/BH$57</f>
        <v>0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0.08</v>
      </c>
      <c r="E53" s="64"/>
      <c r="F53" s="75" t="s">
        <v>386</v>
      </c>
      <c r="G53" s="45">
        <f>COUNTIFS(B4:B31,"salt",K4:K31,1)</f>
        <v>2</v>
      </c>
      <c r="H53" s="58">
        <f t="shared" si="5"/>
        <v>0.08</v>
      </c>
      <c r="I53" s="61"/>
      <c r="J53" s="63" t="s">
        <v>385</v>
      </c>
      <c r="K53" s="45">
        <f>COUNTIFS(B4:B31,"girona",J4:J31,3)</f>
        <v>2</v>
      </c>
      <c r="L53" s="58">
        <f t="shared" si="6"/>
        <v>0.08</v>
      </c>
      <c r="M53" s="61"/>
      <c r="N53" s="100" t="s">
        <v>201</v>
      </c>
      <c r="O53" s="45">
        <f>COUNTIFS(G4:G31,6,H4:H31,1)</f>
        <v>0</v>
      </c>
      <c r="P53" s="60">
        <f t="shared" si="7"/>
        <v>0</v>
      </c>
      <c r="Q53" s="61"/>
      <c r="R53" s="100" t="s">
        <v>210</v>
      </c>
      <c r="S53" s="59">
        <f>COUNTIFS(H4:H31,4,I4:I31,1)</f>
        <v>1</v>
      </c>
      <c r="T53" s="60">
        <f>S53/S$55</f>
        <v>0.04</v>
      </c>
      <c r="U53" s="61"/>
      <c r="V53" s="61"/>
      <c r="W53" s="100" t="s">
        <v>215</v>
      </c>
      <c r="X53" s="45">
        <f>COUNTIFS(I4:I31,1,K4:K31,2)</f>
        <v>3</v>
      </c>
      <c r="Y53" s="60">
        <f t="shared" si="8"/>
        <v>0.12</v>
      </c>
      <c r="Z53" s="61"/>
      <c r="AA53" s="100" t="s">
        <v>226</v>
      </c>
      <c r="AB53" s="45">
        <f>COUNTIFS(I4:I31,1,J4:J31,2)</f>
        <v>0</v>
      </c>
      <c r="AC53" s="60">
        <f t="shared" si="9"/>
        <v>0</v>
      </c>
      <c r="AD53" s="61"/>
      <c r="AE53" s="100" t="s">
        <v>233</v>
      </c>
      <c r="AF53" s="45">
        <f>COUNTIFS(J4:J31,2,M4:M31,1)</f>
        <v>3</v>
      </c>
      <c r="AG53" s="60">
        <f>AF53/AF$60</f>
        <v>0.12</v>
      </c>
      <c r="AH53" s="61"/>
      <c r="AI53" s="100" t="s">
        <v>239</v>
      </c>
      <c r="AJ53" s="45">
        <f>COUNTIFS(K4:K31,1,M4:M31,3)</f>
        <v>6</v>
      </c>
      <c r="AK53" s="60">
        <f t="shared" si="10"/>
        <v>0.24</v>
      </c>
      <c r="AL53" s="61"/>
      <c r="AM53" s="100" t="s">
        <v>255</v>
      </c>
      <c r="AN53" s="45">
        <f>COUNTIFS(K4:K31,1,L4:L31,3)</f>
        <v>0</v>
      </c>
      <c r="AO53" s="60">
        <f t="shared" si="11"/>
        <v>0</v>
      </c>
      <c r="AP53" s="61"/>
      <c r="AQ53" s="100" t="s">
        <v>285</v>
      </c>
      <c r="AR53" s="45">
        <f>COUNTIFS(J4:J31,1,L4:L31,3)</f>
        <v>1</v>
      </c>
      <c r="AS53" s="60">
        <f t="shared" si="12"/>
        <v>0.04</v>
      </c>
      <c r="AT53" s="61"/>
      <c r="AU53" s="100" t="s">
        <v>298</v>
      </c>
      <c r="AV53" s="45">
        <f>COUNTIFS(K4:K31,1,N4:N31,3)</f>
        <v>0</v>
      </c>
      <c r="AW53" s="60">
        <f t="shared" si="13"/>
        <v>0</v>
      </c>
      <c r="AX53" s="61"/>
      <c r="AY53" s="100" t="s">
        <v>315</v>
      </c>
      <c r="AZ53" s="45">
        <f>COUNTIFS(L4:L31,1,N4:N31,3)</f>
        <v>0</v>
      </c>
      <c r="BA53" s="60">
        <f t="shared" si="14"/>
        <v>0</v>
      </c>
      <c r="BB53" s="61"/>
      <c r="BC53" s="100" t="s">
        <v>327</v>
      </c>
      <c r="BD53" s="45">
        <f>COUNTIFS(J4:J31,2,O4:O31,1)</f>
        <v>2</v>
      </c>
      <c r="BE53" s="60">
        <f t="shared" si="15"/>
        <v>0.08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0.04</v>
      </c>
      <c r="E54" s="64"/>
      <c r="F54" s="75" t="s">
        <v>387</v>
      </c>
      <c r="G54" s="45">
        <f>COUNTIFS(B4:B31,"salt",K4:K31,"&gt;1")</f>
        <v>1</v>
      </c>
      <c r="H54" s="58">
        <f t="shared" si="5"/>
        <v>0.04</v>
      </c>
      <c r="I54" s="61"/>
      <c r="J54" s="63" t="s">
        <v>399</v>
      </c>
      <c r="K54" s="45">
        <f>COUNTIFS(B4:B31,"salt",J4:J31,1)</f>
        <v>2</v>
      </c>
      <c r="L54" s="58">
        <f t="shared" si="6"/>
        <v>0.08</v>
      </c>
      <c r="M54" s="61"/>
      <c r="N54" s="100" t="s">
        <v>202</v>
      </c>
      <c r="O54" s="45">
        <f>COUNTIFS(G4:G31,7,H4:H31,1)</f>
        <v>1</v>
      </c>
      <c r="P54" s="60">
        <f t="shared" si="7"/>
        <v>4.1666666666666664E-2</v>
      </c>
      <c r="Q54" s="61"/>
      <c r="R54" s="100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00" t="s">
        <v>216</v>
      </c>
      <c r="X54" s="45">
        <f>COUNTIFS(I4:I31,"&gt;1",K4:K31,2)</f>
        <v>1</v>
      </c>
      <c r="Y54" s="60">
        <f t="shared" si="8"/>
        <v>0.04</v>
      </c>
      <c r="Z54" s="61"/>
      <c r="AA54" s="100" t="s">
        <v>227</v>
      </c>
      <c r="AB54" s="45">
        <f>COUNTIFS(I4:I31,"&gt;1",J4:J31,2)</f>
        <v>4</v>
      </c>
      <c r="AC54" s="60">
        <f t="shared" si="9"/>
        <v>0.16</v>
      </c>
      <c r="AD54" s="61"/>
      <c r="AE54" s="100" t="s">
        <v>234</v>
      </c>
      <c r="AF54" s="45">
        <f>COUNTIFS(J4:J31,2,M4:M31,2)</f>
        <v>0</v>
      </c>
      <c r="AG54" s="60">
        <f>AF54/AF$60</f>
        <v>0</v>
      </c>
      <c r="AH54" s="61"/>
      <c r="AI54" s="100" t="s">
        <v>240</v>
      </c>
      <c r="AJ54" s="45">
        <f>COUNTIFS(K4:K31,2,M4:M31,1)</f>
        <v>1</v>
      </c>
      <c r="AK54" s="60">
        <f t="shared" si="10"/>
        <v>0.04</v>
      </c>
      <c r="AL54" s="61"/>
      <c r="AM54" s="100" t="s">
        <v>276</v>
      </c>
      <c r="AN54" s="45">
        <f>COUNTIFS(K4:K31,1,L4:L31,4)</f>
        <v>6</v>
      </c>
      <c r="AO54" s="60">
        <f t="shared" si="11"/>
        <v>0.3</v>
      </c>
      <c r="AP54" s="61"/>
      <c r="AQ54" s="100" t="s">
        <v>286</v>
      </c>
      <c r="AR54" s="45">
        <f>COUNTIFS(J4:J31,1,L4:L31,4)</f>
        <v>8</v>
      </c>
      <c r="AS54" s="60">
        <f t="shared" si="12"/>
        <v>0.32</v>
      </c>
      <c r="AT54" s="61"/>
      <c r="AU54" s="100" t="s">
        <v>299</v>
      </c>
      <c r="AV54" s="45">
        <f>COUNTIFS(K4:K31,2,N4:N31,1)</f>
        <v>2</v>
      </c>
      <c r="AW54" s="60">
        <f t="shared" si="13"/>
        <v>0.1</v>
      </c>
      <c r="AX54" s="61"/>
      <c r="AY54" s="100" t="s">
        <v>317</v>
      </c>
      <c r="AZ54" s="45">
        <f>COUNTIFS(L4:L31,2,N4:N31,1)</f>
        <v>3</v>
      </c>
      <c r="BA54" s="60">
        <f t="shared" si="14"/>
        <v>0.12</v>
      </c>
      <c r="BB54" s="61"/>
      <c r="BC54" s="100" t="s">
        <v>328</v>
      </c>
      <c r="BD54" s="59">
        <f>COUNTIFS(J4:J31,2,O4:O31,2)</f>
        <v>2</v>
      </c>
      <c r="BE54" s="60">
        <f t="shared" si="15"/>
        <v>0.08</v>
      </c>
      <c r="BF54" s="61"/>
      <c r="BG54" s="63" t="s">
        <v>335</v>
      </c>
      <c r="BH54" s="54">
        <f>COUNTIFS(N4:N31,2,O14:O41,1)</f>
        <v>2</v>
      </c>
      <c r="BI54" s="66">
        <f t="shared" si="16"/>
        <v>0.16666666666666666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0.16</v>
      </c>
      <c r="E55" s="64"/>
      <c r="F55" s="75" t="s">
        <v>388</v>
      </c>
      <c r="G55" s="45">
        <f>COUNTIFS(B4:B31,"figueres",K4:K31,1)</f>
        <v>1</v>
      </c>
      <c r="H55" s="58">
        <f t="shared" si="5"/>
        <v>0.04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00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25</v>
      </c>
      <c r="T55" s="60">
        <f>S55/S$55</f>
        <v>1</v>
      </c>
      <c r="U55" s="61"/>
      <c r="V55" s="61"/>
      <c r="W55" s="100" t="s">
        <v>217</v>
      </c>
      <c r="X55" s="45">
        <f>COUNTIFS(I4:I31,1,K4:K31,3)</f>
        <v>3</v>
      </c>
      <c r="Y55" s="60">
        <f t="shared" si="8"/>
        <v>0.12</v>
      </c>
      <c r="Z55" s="61"/>
      <c r="AA55" s="100" t="s">
        <v>228</v>
      </c>
      <c r="AB55" s="45">
        <f>COUNTIFS(I4:I31,1,J4:J31,3)</f>
        <v>1</v>
      </c>
      <c r="AC55" s="60">
        <f t="shared" si="9"/>
        <v>0.04</v>
      </c>
      <c r="AD55" s="61"/>
      <c r="AE55" s="100" t="s">
        <v>237</v>
      </c>
      <c r="AF55" s="45">
        <f>COUNTIFS(J4:J31,1,M4:M31,3)</f>
        <v>8</v>
      </c>
      <c r="AG55" s="60">
        <f t="shared" ref="AG55:AG60" si="17">AF55/AF$60</f>
        <v>0.32</v>
      </c>
      <c r="AH55" s="61"/>
      <c r="AI55" s="100" t="s">
        <v>241</v>
      </c>
      <c r="AJ55" s="45">
        <f>COUNTIFS(K4:K31,2,M4:M31,2)</f>
        <v>1</v>
      </c>
      <c r="AK55" s="60">
        <f t="shared" si="10"/>
        <v>0.04</v>
      </c>
      <c r="AL55" s="61"/>
      <c r="AM55" s="100" t="s">
        <v>257</v>
      </c>
      <c r="AN55" s="45">
        <f>COUNTIFS(K4:K31,2,L4:L31,1)</f>
        <v>2</v>
      </c>
      <c r="AO55" s="60">
        <f t="shared" si="11"/>
        <v>0.1</v>
      </c>
      <c r="AP55" s="61"/>
      <c r="AQ55" s="100" t="s">
        <v>287</v>
      </c>
      <c r="AR55" s="45">
        <f>COUNTIFS(J4:J31,2,L4:L31,1)</f>
        <v>1</v>
      </c>
      <c r="AS55" s="60">
        <f t="shared" si="12"/>
        <v>0.04</v>
      </c>
      <c r="AT55" s="61"/>
      <c r="AU55" s="100" t="s">
        <v>300</v>
      </c>
      <c r="AV55" s="45">
        <f>COUNTIFS(K4:K31,2,N4:N31,2)</f>
        <v>2</v>
      </c>
      <c r="AW55" s="60">
        <f t="shared" si="13"/>
        <v>0.1</v>
      </c>
      <c r="AX55" s="61"/>
      <c r="AY55" s="100" t="s">
        <v>319</v>
      </c>
      <c r="AZ55" s="45">
        <f>COUNTIFS(L4:L31,2,N4:N31,2)</f>
        <v>2</v>
      </c>
      <c r="BA55" s="60">
        <f t="shared" si="14"/>
        <v>0.08</v>
      </c>
      <c r="BB55" s="61"/>
      <c r="BC55" s="100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5</v>
      </c>
      <c r="BI55" s="66">
        <f t="shared" si="16"/>
        <v>0.41666666666666669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0.04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0.16</v>
      </c>
      <c r="I56" s="61"/>
      <c r="J56" s="63" t="s">
        <v>387</v>
      </c>
      <c r="K56" s="45">
        <f>COUNTIFS(B4:B31,"salt",J4:J31,3)</f>
        <v>1</v>
      </c>
      <c r="L56" s="58">
        <f t="shared" si="6"/>
        <v>0.04</v>
      </c>
      <c r="M56" s="61"/>
      <c r="N56" s="100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00" t="s">
        <v>218</v>
      </c>
      <c r="X56" s="45">
        <f>COUNTIFS(I4:I31,"&gt;1",K4:K31,3)</f>
        <v>5</v>
      </c>
      <c r="Y56" s="60">
        <f t="shared" si="8"/>
        <v>0.2</v>
      </c>
      <c r="Z56" s="61"/>
      <c r="AA56" s="100" t="s">
        <v>229</v>
      </c>
      <c r="AB56" s="45">
        <f>COUNTIFS(I4:I31,"&gt;1",J4:J31,3)</f>
        <v>3</v>
      </c>
      <c r="AC56" s="60">
        <f t="shared" si="9"/>
        <v>0.12</v>
      </c>
      <c r="AD56" s="61"/>
      <c r="AE56" s="100" t="s">
        <v>251</v>
      </c>
      <c r="AF56" s="59">
        <f>COUNTIFS(J4:J31,2,M4:M31,3)</f>
        <v>1</v>
      </c>
      <c r="AG56" s="60">
        <f t="shared" si="17"/>
        <v>0.04</v>
      </c>
      <c r="AH56" s="61"/>
      <c r="AI56" s="100" t="s">
        <v>242</v>
      </c>
      <c r="AJ56" s="45">
        <f>COUNTIFS(K4:K31,2,M4:M31,3)</f>
        <v>2</v>
      </c>
      <c r="AK56" s="60">
        <f t="shared" si="10"/>
        <v>0.08</v>
      </c>
      <c r="AL56" s="61"/>
      <c r="AM56" s="100" t="s">
        <v>256</v>
      </c>
      <c r="AN56" s="45">
        <f>COUNTIFS(K4:K31,2,L4:L31,2)</f>
        <v>0</v>
      </c>
      <c r="AO56" s="60">
        <f t="shared" si="11"/>
        <v>0</v>
      </c>
      <c r="AP56" s="61"/>
      <c r="AQ56" s="100" t="s">
        <v>288</v>
      </c>
      <c r="AR56" s="59">
        <f>COUNTIFS(J4:J31,2,L4:L31,2)</f>
        <v>1</v>
      </c>
      <c r="AS56" s="60">
        <f t="shared" si="12"/>
        <v>0.04</v>
      </c>
      <c r="AT56" s="61"/>
      <c r="AU56" s="100" t="s">
        <v>301</v>
      </c>
      <c r="AV56" s="45">
        <f>COUNTIFS(K4:K31,2,N4:N31,3)</f>
        <v>0</v>
      </c>
      <c r="AW56" s="60">
        <f t="shared" si="13"/>
        <v>0</v>
      </c>
      <c r="AX56" s="61"/>
      <c r="AY56" s="100" t="s">
        <v>320</v>
      </c>
      <c r="AZ56" s="45">
        <f>COUNTIFS(L4:L31,2,N4:N31,3)</f>
        <v>0</v>
      </c>
      <c r="BA56" s="60">
        <f t="shared" si="14"/>
        <v>0</v>
      </c>
      <c r="BB56" s="61"/>
      <c r="BC56" s="100" t="s">
        <v>330</v>
      </c>
      <c r="BD56" s="45">
        <f>COUNTIFS(J4:J31,3,O4:O31,2)</f>
        <v>4</v>
      </c>
      <c r="BE56" s="60">
        <f t="shared" si="15"/>
        <v>0.16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0.04</v>
      </c>
      <c r="E57" s="64"/>
      <c r="F57" s="75" t="s">
        <v>390</v>
      </c>
      <c r="G57" s="45">
        <f>COUNTIFS(B4:B31,"olot",K4:K31,1)</f>
        <v>1</v>
      </c>
      <c r="H57" s="58">
        <f t="shared" si="5"/>
        <v>0.04</v>
      </c>
      <c r="I57" s="61"/>
      <c r="J57" s="63" t="s">
        <v>401</v>
      </c>
      <c r="K57" s="45">
        <f>COUNTIFS(B4:B31,"figueres",J4:J31,1)</f>
        <v>4</v>
      </c>
      <c r="L57" s="58">
        <f t="shared" si="6"/>
        <v>0.16</v>
      </c>
      <c r="M57" s="61"/>
      <c r="N57" s="100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00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25</v>
      </c>
      <c r="AC57" s="60">
        <f t="shared" si="9"/>
        <v>1</v>
      </c>
      <c r="AD57" s="61"/>
      <c r="AE57" s="100" t="s">
        <v>435</v>
      </c>
      <c r="AF57" s="59">
        <f>COUNTIFS(J4:J31,3,M4:M31,1)</f>
        <v>2</v>
      </c>
      <c r="AG57" s="60">
        <f t="shared" si="17"/>
        <v>0.08</v>
      </c>
      <c r="AH57" s="61"/>
      <c r="AI57" s="100" t="s">
        <v>243</v>
      </c>
      <c r="AJ57" s="45">
        <f>COUNTIFS(K4:K31,3,M4:M31,1)</f>
        <v>4</v>
      </c>
      <c r="AK57" s="60">
        <f t="shared" si="10"/>
        <v>0.16</v>
      </c>
      <c r="AL57" s="61"/>
      <c r="AM57" s="100" t="s">
        <v>258</v>
      </c>
      <c r="AN57" s="45">
        <f>COUNTIFS(K4:K31,2,L4:L31,3)</f>
        <v>0</v>
      </c>
      <c r="AO57" s="60">
        <f t="shared" si="11"/>
        <v>0</v>
      </c>
      <c r="AP57" s="61"/>
      <c r="AQ57" s="100" t="s">
        <v>289</v>
      </c>
      <c r="AR57" s="59">
        <f>COUNTIFS(J4:J31,2,L4:L31,3)</f>
        <v>1</v>
      </c>
      <c r="AS57" s="60">
        <f>AR57/AR$63</f>
        <v>0.04</v>
      </c>
      <c r="AT57" s="61"/>
      <c r="AU57" s="100" t="s">
        <v>302</v>
      </c>
      <c r="AV57" s="45">
        <f>COUNTIFS(K4:K31,3,N4:N31,1)</f>
        <v>3</v>
      </c>
      <c r="AW57" s="60">
        <f t="shared" si="13"/>
        <v>0.15</v>
      </c>
      <c r="AX57" s="61"/>
      <c r="AY57" s="100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25</v>
      </c>
      <c r="BE57" s="60">
        <f t="shared" si="15"/>
        <v>1</v>
      </c>
      <c r="BF57" s="61"/>
      <c r="BG57" s="98"/>
      <c r="BH57" s="65">
        <f>SUM(BH51:BH56)</f>
        <v>12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0.08</v>
      </c>
      <c r="E58" s="64"/>
      <c r="F58" s="75" t="s">
        <v>391</v>
      </c>
      <c r="G58" s="45">
        <f>COUNTIFS(B4:B31,"olot",K4:K31,"&gt;1")</f>
        <v>2</v>
      </c>
      <c r="H58" s="58">
        <f t="shared" si="5"/>
        <v>0.08</v>
      </c>
      <c r="I58" s="61"/>
      <c r="J58" s="63" t="s">
        <v>402</v>
      </c>
      <c r="K58" s="45">
        <f>COUNTIFS(B4:B31,"figueres",J4:J31,2)</f>
        <v>1</v>
      </c>
      <c r="L58" s="58">
        <f t="shared" si="6"/>
        <v>0.04</v>
      </c>
      <c r="M58" s="61"/>
      <c r="N58" s="100" t="s">
        <v>206</v>
      </c>
      <c r="O58" s="45">
        <f>COUNTIFS(G4:G31,7,H4:H31,4)</f>
        <v>1</v>
      </c>
      <c r="P58" s="60">
        <f t="shared" si="7"/>
        <v>4.1666666666666664E-2</v>
      </c>
      <c r="Q58" s="61"/>
      <c r="R58" s="61"/>
      <c r="S58" s="61"/>
      <c r="T58" s="61"/>
      <c r="U58" s="61"/>
      <c r="V58" s="61"/>
      <c r="W58" s="100" t="s">
        <v>220</v>
      </c>
      <c r="X58" s="45">
        <f>COUNTIFS(I4:I31,"&gt;1",K4:K31,4)</f>
        <v>3</v>
      </c>
      <c r="Y58" s="60">
        <f t="shared" si="8"/>
        <v>0.12</v>
      </c>
      <c r="Z58" s="61"/>
      <c r="AA58" s="61"/>
      <c r="AB58" s="49" t="s">
        <v>141</v>
      </c>
      <c r="AC58" s="49" t="s">
        <v>140</v>
      </c>
      <c r="AD58" s="61"/>
      <c r="AE58" s="100" t="s">
        <v>436</v>
      </c>
      <c r="AF58" s="59">
        <f>COUNTIFS(J4:J31,3,M4:M31,2)</f>
        <v>1</v>
      </c>
      <c r="AG58" s="60">
        <f t="shared" si="17"/>
        <v>0.04</v>
      </c>
      <c r="AH58" s="61"/>
      <c r="AI58" s="100" t="s">
        <v>244</v>
      </c>
      <c r="AJ58" s="45">
        <f>COUNTIFS(K4:K31,3,M4:M31,2)</f>
        <v>3</v>
      </c>
      <c r="AK58" s="60">
        <f t="shared" si="10"/>
        <v>0.12</v>
      </c>
      <c r="AL58" s="61"/>
      <c r="AM58" s="100" t="s">
        <v>277</v>
      </c>
      <c r="AN58" s="45">
        <f>COUNTIFS(K4:K31,2,L4:L31,4)</f>
        <v>2</v>
      </c>
      <c r="AO58" s="60">
        <f t="shared" si="11"/>
        <v>0.1</v>
      </c>
      <c r="AP58" s="61"/>
      <c r="AQ58" s="100" t="s">
        <v>290</v>
      </c>
      <c r="AR58" s="45">
        <f>COUNTIFS(J4:J31,2,L4:L31,4)</f>
        <v>1</v>
      </c>
      <c r="AS58" s="60">
        <f t="shared" ref="AS58:AS63" si="18">AR58/AR$63</f>
        <v>0.04</v>
      </c>
      <c r="AT58" s="61"/>
      <c r="AU58" s="100" t="s">
        <v>304</v>
      </c>
      <c r="AV58" s="45">
        <f>COUNTIFS(K4:K31,3,N4:N31,2)</f>
        <v>5</v>
      </c>
      <c r="AW58" s="60">
        <f t="shared" si="13"/>
        <v>0.25</v>
      </c>
      <c r="AX58" s="61"/>
      <c r="AY58" s="100" t="s">
        <v>321</v>
      </c>
      <c r="AZ58" s="45">
        <f>COUNTIFS(L4:L31,3,N4:N31,2)</f>
        <v>3</v>
      </c>
      <c r="BA58" s="60">
        <f t="shared" si="14"/>
        <v>0.12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0.04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00" t="s">
        <v>250</v>
      </c>
      <c r="O59" s="45">
        <f>COUNTIFS(G4:G31,4,H4:H31,1)</f>
        <v>2</v>
      </c>
      <c r="P59" s="60">
        <f t="shared" si="7"/>
        <v>8.3333333333333329E-2</v>
      </c>
      <c r="Q59" s="61"/>
      <c r="R59" s="61"/>
      <c r="S59" s="61"/>
      <c r="T59" s="61"/>
      <c r="U59" s="61"/>
      <c r="V59" s="61"/>
      <c r="W59" s="100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00" t="s">
        <v>437</v>
      </c>
      <c r="AF59" s="59">
        <f>COUNTIFS(J4:J31,3,M4:M31,3)</f>
        <v>1</v>
      </c>
      <c r="AG59" s="60">
        <f t="shared" si="17"/>
        <v>0.04</v>
      </c>
      <c r="AH59" s="61"/>
      <c r="AI59" s="100" t="s">
        <v>245</v>
      </c>
      <c r="AJ59" s="59">
        <f>COUNTIFS(K4:K31,3,M4:M31,3)</f>
        <v>1</v>
      </c>
      <c r="AK59" s="60">
        <f t="shared" si="10"/>
        <v>0.04</v>
      </c>
      <c r="AL59" s="61"/>
      <c r="AM59" s="100" t="s">
        <v>259</v>
      </c>
      <c r="AN59" s="45">
        <f>COUNTIFS(K4:K31,3,L4:L31,1)</f>
        <v>3</v>
      </c>
      <c r="AO59" s="60">
        <f t="shared" si="11"/>
        <v>0.15</v>
      </c>
      <c r="AP59" s="61"/>
      <c r="AQ59" s="100" t="s">
        <v>291</v>
      </c>
      <c r="AR59" s="45">
        <f>COUNTIFS(J4:J31,3,L4:L31,1)</f>
        <v>0</v>
      </c>
      <c r="AS59" s="60">
        <f t="shared" si="18"/>
        <v>0</v>
      </c>
      <c r="AT59" s="61"/>
      <c r="AU59" s="100" t="s">
        <v>303</v>
      </c>
      <c r="AV59" s="45">
        <f>COUNTIFS(BG48:BG75,3,BH48:BH75,1)</f>
        <v>0</v>
      </c>
      <c r="AW59" s="60">
        <f t="shared" si="13"/>
        <v>0</v>
      </c>
      <c r="AX59" s="61"/>
      <c r="AY59" s="100" t="s">
        <v>318</v>
      </c>
      <c r="AZ59" s="45">
        <f>COUNTIFS(L4:L31,3,N4:N31,3)</f>
        <v>1</v>
      </c>
      <c r="BA59" s="60">
        <f t="shared" si="14"/>
        <v>0.04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1</v>
      </c>
      <c r="H60" s="58">
        <f t="shared" si="5"/>
        <v>0.04</v>
      </c>
      <c r="I60" s="61"/>
      <c r="J60" s="63" t="s">
        <v>403</v>
      </c>
      <c r="K60" s="45">
        <f>COUNTIFS(B4:B31,"olot",J4:J31,1)</f>
        <v>3</v>
      </c>
      <c r="L60" s="58">
        <f t="shared" si="6"/>
        <v>0.12</v>
      </c>
      <c r="M60" s="61"/>
      <c r="N60" s="61"/>
      <c r="O60" s="45">
        <f>SUM(O51:O59)</f>
        <v>24</v>
      </c>
      <c r="P60" s="60">
        <f t="shared" si="7"/>
        <v>1</v>
      </c>
      <c r="Q60" s="61"/>
      <c r="R60" s="61"/>
      <c r="S60" s="61"/>
      <c r="T60" s="61"/>
      <c r="U60" s="61"/>
      <c r="V60" s="61"/>
      <c r="W60" s="100" t="s">
        <v>222</v>
      </c>
      <c r="X60" s="45">
        <f>COUNTIFS(I4:I31,"&gt;1",K4:K31,5)</f>
        <v>1</v>
      </c>
      <c r="Y60" s="60">
        <f t="shared" si="8"/>
        <v>0.04</v>
      </c>
      <c r="Z60" s="61"/>
      <c r="AA60" s="61"/>
      <c r="AB60" s="61"/>
      <c r="AC60" s="61"/>
      <c r="AD60" s="61"/>
      <c r="AE60"/>
      <c r="AF60" s="45">
        <f>SUM(AF51:AF59)</f>
        <v>25</v>
      </c>
      <c r="AG60" s="60">
        <f t="shared" si="17"/>
        <v>1</v>
      </c>
      <c r="AH60" s="61"/>
      <c r="AI60" s="100" t="s">
        <v>248</v>
      </c>
      <c r="AJ60" s="45">
        <f>COUNTIFS(K4:K31,7,M4:M31,1)</f>
        <v>0</v>
      </c>
      <c r="AK60" s="60">
        <f t="shared" si="10"/>
        <v>0</v>
      </c>
      <c r="AL60" s="61"/>
      <c r="AM60" s="100" t="s">
        <v>260</v>
      </c>
      <c r="AN60" s="45">
        <f>COUNTIFS(K4:K31,3,L4:L31,2)</f>
        <v>3</v>
      </c>
      <c r="AO60" s="60">
        <f t="shared" si="11"/>
        <v>0.15</v>
      </c>
      <c r="AP60" s="61"/>
      <c r="AQ60" s="100" t="s">
        <v>292</v>
      </c>
      <c r="AR60" s="45">
        <f>COUNTIFS(J4:J31,3,L4:L31,2)</f>
        <v>0</v>
      </c>
      <c r="AS60" s="60">
        <f t="shared" si="18"/>
        <v>0</v>
      </c>
      <c r="AT60" s="61"/>
      <c r="AU60" s="100" t="s">
        <v>305</v>
      </c>
      <c r="AV60" s="45">
        <f>COUNTIFS(K4:K31,3,N4:N31,3)</f>
        <v>0</v>
      </c>
      <c r="AW60" s="60">
        <f t="shared" si="13"/>
        <v>0</v>
      </c>
      <c r="AX60" s="61"/>
      <c r="AY60" s="100" t="s">
        <v>439</v>
      </c>
      <c r="AZ60" s="45">
        <f>COUNTIFS(L4:L31,4,N4:N31,1)</f>
        <v>4</v>
      </c>
      <c r="BA60" s="60">
        <f t="shared" si="14"/>
        <v>0.16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00" t="s">
        <v>246</v>
      </c>
      <c r="X61" s="45">
        <f>COUNTIFS(I4:I31,1,K4:K31,7)</f>
        <v>1</v>
      </c>
      <c r="Y61" s="60">
        <f t="shared" si="8"/>
        <v>0.04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00" t="s">
        <v>249</v>
      </c>
      <c r="AJ61" s="45">
        <f>COUNTIFS(K4:K31,7,M4:M31,2)</f>
        <v>1</v>
      </c>
      <c r="AK61" s="60">
        <f t="shared" si="10"/>
        <v>0.04</v>
      </c>
      <c r="AL61" s="61"/>
      <c r="AM61" s="100" t="s">
        <v>261</v>
      </c>
      <c r="AN61" s="59">
        <f>COUNTIFS(K4:K31,3,L4:L31,3)</f>
        <v>1</v>
      </c>
      <c r="AO61" s="60">
        <f t="shared" si="11"/>
        <v>0.05</v>
      </c>
      <c r="AP61" s="61"/>
      <c r="AQ61" s="100" t="s">
        <v>293</v>
      </c>
      <c r="AR61" s="45">
        <f>COUNTIFS(J4:J31,3,L4:L31,3)</f>
        <v>2</v>
      </c>
      <c r="AS61" s="60">
        <f t="shared" si="18"/>
        <v>0.08</v>
      </c>
      <c r="AT61" s="61"/>
      <c r="AU61" s="100" t="s">
        <v>262</v>
      </c>
      <c r="AV61" s="59">
        <f>COUNTIFS(K4:K31,5,N4:N31,1)</f>
        <v>0</v>
      </c>
      <c r="AW61" s="60">
        <f t="shared" si="13"/>
        <v>0</v>
      </c>
      <c r="AX61" s="61"/>
      <c r="AY61" s="100" t="s">
        <v>440</v>
      </c>
      <c r="AZ61" s="45">
        <f>COUNTIFS(L4:L31,4,N4:N31,2)</f>
        <v>7</v>
      </c>
      <c r="BA61" s="60">
        <f t="shared" si="14"/>
        <v>0.28000000000000003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2</v>
      </c>
      <c r="D62" s="58">
        <f t="shared" si="4"/>
        <v>0.08</v>
      </c>
      <c r="E62" s="64"/>
      <c r="F62" s="75" t="s">
        <v>395</v>
      </c>
      <c r="G62" s="45">
        <f>COUNTIFS(B4:B31,"lloret",K4:K31,"&gt;1")</f>
        <v>2</v>
      </c>
      <c r="H62" s="58">
        <f t="shared" si="5"/>
        <v>0.08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00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00" t="s">
        <v>273</v>
      </c>
      <c r="AJ62" s="45">
        <f>COUNTIFS(K4:K31,7,M4:M31,3)</f>
        <v>0</v>
      </c>
      <c r="AK62" s="60">
        <f t="shared" si="10"/>
        <v>0</v>
      </c>
      <c r="AL62" s="61"/>
      <c r="AM62" s="100" t="s">
        <v>278</v>
      </c>
      <c r="AN62" s="59">
        <f>COUNTIFS(K4:K31,3,L4:L31,4)</f>
        <v>1</v>
      </c>
      <c r="AO62" s="60">
        <f t="shared" si="11"/>
        <v>0.05</v>
      </c>
      <c r="AP62" s="61"/>
      <c r="AQ62" s="100" t="s">
        <v>294</v>
      </c>
      <c r="AR62" s="45">
        <f>COUNTIFS(J4:J31,3,L4:L31,4)</f>
        <v>2</v>
      </c>
      <c r="AS62" s="60">
        <f t="shared" si="18"/>
        <v>0.08</v>
      </c>
      <c r="AT62" s="61"/>
      <c r="AU62" s="100" t="s">
        <v>307</v>
      </c>
      <c r="AV62" s="59">
        <f>COUNTIFS(K4:K31,5,N4:N31,2)</f>
        <v>1</v>
      </c>
      <c r="AW62" s="60">
        <f t="shared" si="13"/>
        <v>0.05</v>
      </c>
      <c r="AX62" s="61"/>
      <c r="AY62" s="100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25</v>
      </c>
      <c r="D63" s="58">
        <f t="shared" si="4"/>
        <v>1</v>
      </c>
      <c r="E63" s="64"/>
      <c r="F63" s="61"/>
      <c r="G63" s="45">
        <f>SUM(G51:G62)</f>
        <v>25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00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00" t="s">
        <v>275</v>
      </c>
      <c r="AJ63" s="45">
        <f>COUNTIFS(K4:K31,8,M4:M31,1)</f>
        <v>0</v>
      </c>
      <c r="AK63" s="60">
        <f t="shared" si="10"/>
        <v>0</v>
      </c>
      <c r="AL63" s="61"/>
      <c r="AM63" s="100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25</v>
      </c>
      <c r="AS63" s="60">
        <f t="shared" si="18"/>
        <v>1</v>
      </c>
      <c r="AT63" s="61"/>
      <c r="AU63" s="100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25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00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00" t="s">
        <v>274</v>
      </c>
      <c r="AJ64" s="45">
        <f>COUNTIFS(K4:K31,8,M4:M31,2)</f>
        <v>0</v>
      </c>
      <c r="AK64" s="60">
        <f t="shared" si="10"/>
        <v>0</v>
      </c>
      <c r="AL64" s="61"/>
      <c r="AM64" s="100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00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0.04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00" t="s">
        <v>162</v>
      </c>
      <c r="X65" s="59">
        <f>COUNTIF(K4:K31,9)+COUNTIF(K4:K31,6)+COUNTIF(K4:K31,10)</f>
        <v>2</v>
      </c>
      <c r="Y65" s="60">
        <f t="shared" si="8"/>
        <v>0.08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00" t="s">
        <v>273</v>
      </c>
      <c r="AJ65" s="45">
        <f>COUNTIFS(K3:K30,8,M3:M30,3)</f>
        <v>0</v>
      </c>
      <c r="AK65" s="60">
        <f t="shared" si="10"/>
        <v>0</v>
      </c>
      <c r="AL65" s="61"/>
      <c r="AM65" s="100" t="s">
        <v>264</v>
      </c>
      <c r="AN65" s="45">
        <f>COUNTIFS(K4:K31,5,L4:L31,3)</f>
        <v>1</v>
      </c>
      <c r="AO65" s="60">
        <f t="shared" si="11"/>
        <v>0.05</v>
      </c>
      <c r="AP65" s="61"/>
      <c r="AQ65" s="61"/>
      <c r="AR65" s="61"/>
      <c r="AS65" s="61"/>
      <c r="AT65" s="61"/>
      <c r="AU65" s="100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25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00" t="s">
        <v>438</v>
      </c>
      <c r="AJ66" s="45">
        <f>COUNTIF(K4:K31,4)+COUNTIF(K4:K31,5)+COUNTIF(K4:K31,6)+COUNTIF(K4:K31,9)+COUNTIF(K4:K31,10)+COUNTIF(M4:M31,4)</f>
        <v>6</v>
      </c>
      <c r="AK66" s="60">
        <f t="shared" si="10"/>
        <v>0.24</v>
      </c>
      <c r="AL66" s="61"/>
      <c r="AM66" s="100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00" t="s">
        <v>310</v>
      </c>
      <c r="AV66" s="45">
        <f>COUNTIFS(K4:K31,7,N4:N31,3)</f>
        <v>1</v>
      </c>
      <c r="AW66" s="60">
        <f t="shared" si="13"/>
        <v>0.05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2</v>
      </c>
      <c r="L67" s="58">
        <f t="shared" si="6"/>
        <v>0.08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25</v>
      </c>
      <c r="AK67" s="60">
        <f t="shared" si="10"/>
        <v>1</v>
      </c>
      <c r="AL67" s="61"/>
      <c r="AM67" s="100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00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00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00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25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00" t="s">
        <v>269</v>
      </c>
      <c r="AN69" s="45">
        <f>COUNTIFS(K4:K31,7,L4:L31,3)</f>
        <v>1</v>
      </c>
      <c r="AO69" s="60">
        <f t="shared" si="11"/>
        <v>0.05</v>
      </c>
      <c r="AP69" s="61"/>
      <c r="AQ69" s="61"/>
      <c r="AR69" s="61"/>
      <c r="AS69" s="61"/>
      <c r="AT69" s="61"/>
      <c r="AU69" s="100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00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20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00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00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00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00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20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18</v>
      </c>
      <c r="D83" s="58">
        <f t="shared" ref="D83:D89" si="19">C83/C$89</f>
        <v>0.72</v>
      </c>
      <c r="E83" s="64"/>
      <c r="F83" s="55" t="s">
        <v>186</v>
      </c>
      <c r="G83" s="57">
        <f>COUNTIF(R4:R31,1)</f>
        <v>23</v>
      </c>
      <c r="H83" s="58">
        <f>G83/C$89</f>
        <v>0.92</v>
      </c>
      <c r="I83" s="61"/>
      <c r="J83" s="55" t="s">
        <v>339</v>
      </c>
      <c r="K83" s="57">
        <f>COUNTIFS(Q4:Q31,1,R4:R31,1)</f>
        <v>17</v>
      </c>
      <c r="L83" s="58">
        <f t="shared" ref="L83:L101" si="20">K83/K$101</f>
        <v>0.70833333333333337</v>
      </c>
      <c r="M83" s="61"/>
      <c r="N83" s="55" t="s">
        <v>357</v>
      </c>
      <c r="O83" s="57">
        <f>COUNTIFS(Q4:Q31,1,U4:U31,1)</f>
        <v>4</v>
      </c>
      <c r="P83" s="58">
        <f t="shared" ref="P83:P95" si="21">O83/O$95</f>
        <v>0.16</v>
      </c>
      <c r="Q83" s="61"/>
      <c r="R83" s="55" t="s">
        <v>411</v>
      </c>
      <c r="S83" s="57">
        <f>COUNTIFS(Q4:Q31,1,T4:T31,1)</f>
        <v>3</v>
      </c>
      <c r="T83" s="58">
        <f t="shared" ref="T83:T95" si="22">S83/S$95</f>
        <v>0.12</v>
      </c>
      <c r="U83" s="61"/>
      <c r="V83" s="47" t="s">
        <v>181</v>
      </c>
      <c r="W83" s="57">
        <f>COUNTIF(X4:X31,1)</f>
        <v>2</v>
      </c>
      <c r="X83" s="58">
        <f t="shared" ref="X83:X89" si="23">W83/W$89</f>
        <v>0.16666666666666666</v>
      </c>
      <c r="Y83" s="61"/>
      <c r="Z83" s="55" t="s">
        <v>186</v>
      </c>
      <c r="AA83" s="57">
        <f>COUNTIF(Y4:Y31,1)</f>
        <v>12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2</v>
      </c>
      <c r="AG83" s="58">
        <f t="shared" ref="AG83:AG101" si="24">AF83/AF$101</f>
        <v>0.16666666666666666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8.3333333333333329E-2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0.16666666666666666</v>
      </c>
      <c r="AP83" s="61"/>
      <c r="AQ83" s="61"/>
      <c r="AR83" s="55" t="s">
        <v>181</v>
      </c>
      <c r="AS83" s="57">
        <f>COUNTIF(AE4:AE31,1)</f>
        <v>3</v>
      </c>
      <c r="AT83" s="58">
        <f t="shared" ref="AT83:AT89" si="27">AS83/AS$89</f>
        <v>0.6</v>
      </c>
      <c r="AU83" s="61"/>
      <c r="AV83" s="47" t="s">
        <v>186</v>
      </c>
      <c r="AW83" s="57">
        <f>COUNTIF(AF4:AF31,1)</f>
        <v>5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3</v>
      </c>
      <c r="BC83" s="58">
        <f t="shared" ref="BC83:BC101" si="28">BB83/BB$101</f>
        <v>0.6</v>
      </c>
      <c r="BD83" s="61"/>
      <c r="BE83" s="55" t="s">
        <v>357</v>
      </c>
      <c r="BF83" s="57">
        <f>COUNTIFS(AE4:AE31,1,AI4:AI31,1)</f>
        <v>1</v>
      </c>
      <c r="BG83" s="58">
        <f t="shared" ref="BG83:BG95" si="29">BF83/BF$95</f>
        <v>0.2</v>
      </c>
      <c r="BH83" s="61"/>
      <c r="BI83" s="55" t="s">
        <v>411</v>
      </c>
      <c r="BJ83" s="57">
        <f>COUNTIFS(AE4:AE31,1,AH4:AH31,1)</f>
        <v>3</v>
      </c>
      <c r="BK83" s="58">
        <f t="shared" ref="BK83:BK95" si="30">BJ83/BJ$95</f>
        <v>0.6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4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0.12</v>
      </c>
      <c r="E84" s="64"/>
      <c r="F84" s="46" t="s">
        <v>187</v>
      </c>
      <c r="G84" s="57">
        <f>COUNTIF(R4:R31,2)</f>
        <v>2</v>
      </c>
      <c r="H84" s="58">
        <f>G84/C$89</f>
        <v>0.08</v>
      </c>
      <c r="I84" s="61"/>
      <c r="J84" s="55" t="s">
        <v>340</v>
      </c>
      <c r="K84" s="57">
        <f>COUNTIFS(Q4:Q31,1,R4:R31,2)</f>
        <v>1</v>
      </c>
      <c r="L84" s="58">
        <f t="shared" si="20"/>
        <v>4.1666666666666664E-2</v>
      </c>
      <c r="M84" s="61"/>
      <c r="N84" s="55" t="s">
        <v>359</v>
      </c>
      <c r="O84" s="57">
        <f>COUNTIFS(Q4:Q31,1,U4:U31,2)</f>
        <v>14</v>
      </c>
      <c r="P84" s="58">
        <f t="shared" si="21"/>
        <v>0.56000000000000005</v>
      </c>
      <c r="Q84" s="61"/>
      <c r="R84" s="55" t="s">
        <v>412</v>
      </c>
      <c r="S84" s="57">
        <f>COUNTIFS(Q4:Q31,1,T4:T31,"&gt;1")</f>
        <v>15</v>
      </c>
      <c r="T84" s="58">
        <f t="shared" si="22"/>
        <v>0.6</v>
      </c>
      <c r="U84" s="61"/>
      <c r="V84" s="46" t="s">
        <v>182</v>
      </c>
      <c r="W84" s="57">
        <f>COUNTIF(X4:X31,2)</f>
        <v>5</v>
      </c>
      <c r="X84" s="58">
        <f t="shared" si="23"/>
        <v>0.41666666666666669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8.3333333333333329E-2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2</v>
      </c>
      <c r="AT84" s="58">
        <f t="shared" si="27"/>
        <v>0.4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0.4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2</v>
      </c>
      <c r="BP84" s="58">
        <f t="shared" si="31"/>
        <v>0.5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0.08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2</v>
      </c>
      <c r="T85" s="58">
        <f t="shared" si="22"/>
        <v>0.08</v>
      </c>
      <c r="U85" s="61"/>
      <c r="V85" s="46" t="s">
        <v>183</v>
      </c>
      <c r="W85" s="57">
        <f>COUNTIF(X4:X31,3)</f>
        <v>1</v>
      </c>
      <c r="X85" s="58">
        <f t="shared" si="23"/>
        <v>8.3333333333333329E-2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3</v>
      </c>
      <c r="AO85" s="58">
        <f t="shared" si="26"/>
        <v>0.25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2</v>
      </c>
      <c r="BK85" s="58">
        <f t="shared" si="30"/>
        <v>0.4</v>
      </c>
      <c r="BL85" s="61"/>
      <c r="BM85" s="61"/>
      <c r="BN85" s="46" t="s">
        <v>183</v>
      </c>
      <c r="BO85" s="57">
        <f>COUNTIF(AL4:AL31,3)</f>
        <v>1</v>
      </c>
      <c r="BP85" s="58">
        <f t="shared" si="31"/>
        <v>0.25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2</v>
      </c>
      <c r="CG85" s="58">
        <f t="shared" si="34"/>
        <v>0.5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1</v>
      </c>
      <c r="D86" s="58">
        <f t="shared" si="19"/>
        <v>0.04</v>
      </c>
      <c r="E86" s="64"/>
      <c r="F86" s="77"/>
      <c r="G86" s="54">
        <f>SUM(G83:G85)</f>
        <v>25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0.125</v>
      </c>
      <c r="M86" s="61"/>
      <c r="N86" s="50" t="s">
        <v>358</v>
      </c>
      <c r="O86" s="57">
        <f>COUNTIFS(Q4:Q31,2,U4:U31,2)</f>
        <v>3</v>
      </c>
      <c r="P86" s="58">
        <f t="shared" si="21"/>
        <v>0.12</v>
      </c>
      <c r="Q86" s="61"/>
      <c r="R86" s="50" t="s">
        <v>414</v>
      </c>
      <c r="S86" s="57">
        <f>COUNTIFS(Q4:Q31,2,T4:T31,"&gt;1")</f>
        <v>1</v>
      </c>
      <c r="T86" s="58">
        <f t="shared" si="22"/>
        <v>0.04</v>
      </c>
      <c r="U86" s="61"/>
      <c r="V86" s="46" t="s">
        <v>184</v>
      </c>
      <c r="W86" s="57">
        <f>COUNTIF(X4:X31,4)</f>
        <v>4</v>
      </c>
      <c r="X86" s="58">
        <f t="shared" si="23"/>
        <v>0.33333333333333331</v>
      </c>
      <c r="Y86" s="61"/>
      <c r="Z86" s="77"/>
      <c r="AA86" s="54">
        <f>SUM(AA83:AA85)</f>
        <v>12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5</v>
      </c>
      <c r="AG86" s="58">
        <f t="shared" si="24"/>
        <v>0.41666666666666669</v>
      </c>
      <c r="AH86" s="61"/>
      <c r="AI86" s="50" t="s">
        <v>358</v>
      </c>
      <c r="AJ86" s="57">
        <f>COUNTIFS(X4:X31,2,AB4:AB31,2)</f>
        <v>5</v>
      </c>
      <c r="AK86" s="58">
        <f t="shared" si="25"/>
        <v>0.41666666666666669</v>
      </c>
      <c r="AL86" s="61"/>
      <c r="AM86" s="50" t="s">
        <v>414</v>
      </c>
      <c r="AN86" s="57">
        <f>COUNTIFS(X4:X31,2,AA4:AA31,"&gt;1")</f>
        <v>2</v>
      </c>
      <c r="AO86" s="58">
        <f t="shared" si="26"/>
        <v>0.16666666666666666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5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2</v>
      </c>
      <c r="BC86" s="58">
        <f t="shared" si="28"/>
        <v>0.4</v>
      </c>
      <c r="BD86" s="61"/>
      <c r="BE86" s="50" t="s">
        <v>358</v>
      </c>
      <c r="BF86" s="57">
        <f>COUNTIFS(AE4:AE31,2,AI4:AI31,2)</f>
        <v>2</v>
      </c>
      <c r="BG86" s="58">
        <f t="shared" si="29"/>
        <v>0.4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4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2</v>
      </c>
      <c r="BY86" s="58">
        <f t="shared" si="32"/>
        <v>0.5</v>
      </c>
      <c r="BZ86" s="61"/>
      <c r="CA86" s="50" t="s">
        <v>358</v>
      </c>
      <c r="CB86" s="57">
        <f>COUNTIFS(AL4:AL31,2,AP4:AP31,2)</f>
        <v>2</v>
      </c>
      <c r="CC86" s="58">
        <f t="shared" si="33"/>
        <v>0.5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1</v>
      </c>
      <c r="T87" s="58">
        <f t="shared" si="22"/>
        <v>0.04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8.3333333333333329E-2</v>
      </c>
      <c r="AL87" s="61"/>
      <c r="AM87" s="50" t="s">
        <v>415</v>
      </c>
      <c r="AN87" s="57">
        <f>COUNTIFS(X4:X31,3,AA4:AA31,1)</f>
        <v>1</v>
      </c>
      <c r="AO87" s="58">
        <f t="shared" si="26"/>
        <v>8.3333333333333329E-2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1</v>
      </c>
      <c r="BP87" s="58">
        <f t="shared" si="31"/>
        <v>0.25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1</v>
      </c>
      <c r="CC87" s="58">
        <f t="shared" si="33"/>
        <v>0.25</v>
      </c>
      <c r="CD87" s="61"/>
      <c r="CE87" s="50" t="s">
        <v>415</v>
      </c>
      <c r="CF87" s="57">
        <f>COUNTIFS(AL4:AL31,3,AO4:AO31,1)</f>
        <v>1</v>
      </c>
      <c r="CG87" s="58">
        <f t="shared" si="34"/>
        <v>0.25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0.04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0.08</v>
      </c>
      <c r="Q88" s="61"/>
      <c r="R88" s="50" t="s">
        <v>416</v>
      </c>
      <c r="S88" s="57">
        <f>COUNTIFS(Q4:Q31,3,T4:T31,"&gt;1")</f>
        <v>1</v>
      </c>
      <c r="T88" s="58">
        <f t="shared" si="22"/>
        <v>0.04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25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8.3333333333333329E-2</v>
      </c>
      <c r="M89" s="61"/>
      <c r="N89" s="50" t="s">
        <v>363</v>
      </c>
      <c r="O89" s="57">
        <f>COUNTIFS(Q4:Q31,4,U4:U31,1)</f>
        <v>1</v>
      </c>
      <c r="P89" s="58">
        <f t="shared" si="21"/>
        <v>0.04</v>
      </c>
      <c r="Q89" s="61"/>
      <c r="R89" s="50" t="s">
        <v>417</v>
      </c>
      <c r="S89" s="57">
        <f>COUNTIFS(Q4:Q31,4,T4:T31,1)</f>
        <v>1</v>
      </c>
      <c r="T89" s="58">
        <f t="shared" si="22"/>
        <v>0.04</v>
      </c>
      <c r="U89" s="61"/>
      <c r="V89" s="77"/>
      <c r="W89" s="54">
        <f>SUM(W83:W88)</f>
        <v>12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8.3333333333333329E-2</v>
      </c>
      <c r="AH89" s="61"/>
      <c r="AI89" s="50" t="s">
        <v>363</v>
      </c>
      <c r="AJ89" s="57">
        <f>COUNTIFS(X4:X31,4,AB4:AB31,1)</f>
        <v>2</v>
      </c>
      <c r="AK89" s="58">
        <f t="shared" si="25"/>
        <v>0.16666666666666666</v>
      </c>
      <c r="AL89" s="61"/>
      <c r="AM89" s="50" t="s">
        <v>417</v>
      </c>
      <c r="AN89" s="57">
        <f>COUNTIFS(X4:X31,4,AA4:AA31,1)</f>
        <v>3</v>
      </c>
      <c r="AO89" s="58">
        <f t="shared" si="26"/>
        <v>0.25</v>
      </c>
      <c r="AP89" s="61"/>
      <c r="AQ89" s="61"/>
      <c r="AR89" s="77" t="s">
        <v>142</v>
      </c>
      <c r="AS89" s="54">
        <f>SUM(AS83:AS88)</f>
        <v>5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4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1</v>
      </c>
      <c r="BY89" s="58">
        <f t="shared" si="32"/>
        <v>0.25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0</v>
      </c>
      <c r="T90" s="58">
        <f t="shared" si="22"/>
        <v>0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2</v>
      </c>
      <c r="AK90" s="58">
        <f t="shared" si="25"/>
        <v>0.16666666666666666</v>
      </c>
      <c r="AL90" s="61"/>
      <c r="AM90" s="50" t="s">
        <v>418</v>
      </c>
      <c r="AN90" s="57">
        <f>COUNTIFS(X4:X31,4,AA4:AA31,"&gt;1")</f>
        <v>1</v>
      </c>
      <c r="AO90" s="58">
        <f t="shared" si="26"/>
        <v>8.3333333333333329E-2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1</v>
      </c>
      <c r="CG91" s="58">
        <f t="shared" si="34"/>
        <v>0.25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7</v>
      </c>
      <c r="H92" s="58">
        <f>G92/C$89</f>
        <v>0.28000000000000003</v>
      </c>
      <c r="I92" s="61"/>
      <c r="J92" s="50" t="s">
        <v>345</v>
      </c>
      <c r="K92" s="57">
        <f>COUNTIFS(Q4:Q31,4,R4:R31,1)</f>
        <v>1</v>
      </c>
      <c r="L92" s="58">
        <f t="shared" si="20"/>
        <v>4.1666666666666664E-2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4</v>
      </c>
      <c r="AG92" s="58">
        <f t="shared" si="24"/>
        <v>0.33333333333333331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1</v>
      </c>
      <c r="CC92" s="58">
        <f t="shared" si="33"/>
        <v>0.25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0.5</v>
      </c>
      <c r="Y93" s="61"/>
      <c r="Z93" s="47" t="s">
        <v>191</v>
      </c>
      <c r="AA93" s="57">
        <f>COUNTIF(AA4:AA31,1)</f>
        <v>9</v>
      </c>
      <c r="AB93" s="58">
        <f>AA93/W$89</f>
        <v>0.75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0.4</v>
      </c>
      <c r="AU93" s="61"/>
      <c r="AV93" s="47" t="s">
        <v>191</v>
      </c>
      <c r="AW93" s="57">
        <f>COUNTIF(AH4:AH31,1)</f>
        <v>5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1</v>
      </c>
      <c r="BP93" s="58">
        <f>BO93/BO$89</f>
        <v>0.25</v>
      </c>
      <c r="BQ93" s="64"/>
      <c r="BR93" s="55" t="s">
        <v>191</v>
      </c>
      <c r="BS93" s="57">
        <f>COUNTIF(AO4:AO31,1)</f>
        <v>4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6</v>
      </c>
      <c r="H94" s="58">
        <f>G94/C$89</f>
        <v>0.24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1</v>
      </c>
      <c r="P94" s="58">
        <f t="shared" si="21"/>
        <v>0.04</v>
      </c>
      <c r="Q94" s="61"/>
      <c r="R94" s="50" t="s">
        <v>422</v>
      </c>
      <c r="S94" s="57">
        <f>COUNTIFS(Q4:Q31,6,T4:T31,"&gt;1")</f>
        <v>1</v>
      </c>
      <c r="T94" s="58">
        <f t="shared" si="22"/>
        <v>0.04</v>
      </c>
      <c r="U94" s="61"/>
      <c r="V94" s="46" t="s">
        <v>190</v>
      </c>
      <c r="W94" s="57">
        <f>COUNTIF(Z4:Z31,2)</f>
        <v>6</v>
      </c>
      <c r="X94" s="58">
        <f>W94/W$89</f>
        <v>0.5</v>
      </c>
      <c r="Y94" s="61"/>
      <c r="Z94" s="46" t="s">
        <v>192</v>
      </c>
      <c r="AA94" s="57">
        <f>COUNTIF(AA4:AA31,2)</f>
        <v>2</v>
      </c>
      <c r="AB94" s="58">
        <f>AA94/W$89</f>
        <v>0.16666666666666666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0.6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3</v>
      </c>
      <c r="BP94" s="58">
        <f>BO94/BO$89</f>
        <v>0.75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6</v>
      </c>
      <c r="H95" s="58">
        <f>G95/C$89</f>
        <v>0.24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25</v>
      </c>
      <c r="P95" s="58">
        <f t="shared" si="21"/>
        <v>1</v>
      </c>
      <c r="Q95" s="61"/>
      <c r="R95" s="37"/>
      <c r="S95" s="45">
        <f>SUM(S83:S94)</f>
        <v>25</v>
      </c>
      <c r="T95" s="58">
        <f t="shared" si="22"/>
        <v>1</v>
      </c>
      <c r="U95" s="61"/>
      <c r="V95" s="77"/>
      <c r="W95" s="54">
        <f>SUM(W93:W94)</f>
        <v>12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8.3333333333333329E-2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12</v>
      </c>
      <c r="AK95" s="58">
        <f t="shared" si="25"/>
        <v>1</v>
      </c>
      <c r="AL95" s="61"/>
      <c r="AM95" s="37"/>
      <c r="AN95" s="45">
        <f>SUM(AN83:AN94)</f>
        <v>12</v>
      </c>
      <c r="AO95" s="58">
        <f t="shared" si="26"/>
        <v>1</v>
      </c>
      <c r="AP95" s="61"/>
      <c r="AQ95" s="61"/>
      <c r="AR95" s="77"/>
      <c r="AS95" s="54">
        <f>SUM(AS93:AS94)</f>
        <v>5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5</v>
      </c>
      <c r="BG95" s="58">
        <f t="shared" si="29"/>
        <v>1</v>
      </c>
      <c r="BH95" s="61"/>
      <c r="BI95" s="37"/>
      <c r="BJ95" s="45">
        <f>SUM(BJ83:BJ94)</f>
        <v>5</v>
      </c>
      <c r="BK95" s="58">
        <f t="shared" si="30"/>
        <v>1</v>
      </c>
      <c r="BL95" s="61"/>
      <c r="BM95" s="61"/>
      <c r="BN95" s="77"/>
      <c r="BO95" s="54">
        <f>SUM(BO93:BO94)</f>
        <v>4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1</v>
      </c>
      <c r="BY95" s="58">
        <f t="shared" si="32"/>
        <v>0.25</v>
      </c>
      <c r="BZ95" s="61"/>
      <c r="CA95" s="37"/>
      <c r="CB95" s="45">
        <f>SUM(CB83:CB94)</f>
        <v>4</v>
      </c>
      <c r="CC95" s="58">
        <f t="shared" si="33"/>
        <v>1</v>
      </c>
      <c r="CD95" s="61"/>
      <c r="CE95" s="37"/>
      <c r="CF95" s="45">
        <f>SUM(CF83:CF94)</f>
        <v>4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25</v>
      </c>
      <c r="D96" s="58">
        <f>C96/C$89</f>
        <v>1</v>
      </c>
      <c r="E96" s="64"/>
      <c r="F96" s="77"/>
      <c r="G96" s="54">
        <f>SUM(G92:G95)</f>
        <v>25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12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5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4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25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4</v>
      </c>
      <c r="X99" s="58">
        <f>W99/W$89</f>
        <v>0.33333333333333331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1</v>
      </c>
      <c r="BP99" s="58">
        <f>BO99/BO$89</f>
        <v>0.25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8</v>
      </c>
      <c r="X100" s="58">
        <f>W100/W$89</f>
        <v>0.66666666666666663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0.8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3</v>
      </c>
      <c r="BP100" s="58">
        <f>BO100/BO$89</f>
        <v>0.75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24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12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12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5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5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4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4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5</v>
      </c>
      <c r="D102" s="58">
        <f>C102/C$89</f>
        <v>0.2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20</v>
      </c>
      <c r="D103" s="58">
        <f>C103/C$89</f>
        <v>0.8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25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0:H80"/>
    <mergeCell ref="J80:T80"/>
    <mergeCell ref="V80:AB80"/>
    <mergeCell ref="AE80:AO80"/>
    <mergeCell ref="AR80:AX80"/>
    <mergeCell ref="B50:D50"/>
    <mergeCell ref="F50:H50"/>
    <mergeCell ref="J50:L50"/>
    <mergeCell ref="N50:P50"/>
    <mergeCell ref="R50:T50"/>
    <mergeCell ref="AV82:AX82"/>
    <mergeCell ref="V82:X82"/>
    <mergeCell ref="BA80:BK80"/>
    <mergeCell ref="AE50:AG50"/>
    <mergeCell ref="AI50:AK50"/>
    <mergeCell ref="AM50:AO50"/>
    <mergeCell ref="AQ50:AS50"/>
    <mergeCell ref="AU50:AW50"/>
    <mergeCell ref="AY50:BA50"/>
    <mergeCell ref="W50:Y50"/>
    <mergeCell ref="AA50:AC50"/>
    <mergeCell ref="BC50:BE50"/>
    <mergeCell ref="BG50:BI50"/>
    <mergeCell ref="BA82:BC82"/>
    <mergeCell ref="BE82:BG82"/>
    <mergeCell ref="BI82:BK82"/>
    <mergeCell ref="BN80:BT80"/>
    <mergeCell ref="BW80:CG80"/>
    <mergeCell ref="CJ80:CP80"/>
    <mergeCell ref="CS80:DC80"/>
    <mergeCell ref="CW82:CY82"/>
    <mergeCell ref="BW82:BY82"/>
    <mergeCell ref="CJ82:CL82"/>
    <mergeCell ref="BN82:BP82"/>
    <mergeCell ref="BR82:BT82"/>
    <mergeCell ref="CN82:CP82"/>
    <mergeCell ref="CS82:CU82"/>
    <mergeCell ref="B48:BI48"/>
    <mergeCell ref="BN98:BP98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A107:AW108"/>
    <mergeCell ref="AD2:AI2"/>
    <mergeCell ref="AK2:AP2"/>
    <mergeCell ref="B95:D95"/>
    <mergeCell ref="V98:X98"/>
    <mergeCell ref="AR98:AT98"/>
    <mergeCell ref="Z82:AB82"/>
    <mergeCell ref="AE82:AG82"/>
    <mergeCell ref="AI82:AK82"/>
    <mergeCell ref="AM82:AO82"/>
    <mergeCell ref="AR82:AT82"/>
    <mergeCell ref="F82:H82"/>
    <mergeCell ref="J82:L82"/>
    <mergeCell ref="N82:P82"/>
    <mergeCell ref="R82:T82"/>
    <mergeCell ref="B82:D8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DC184"/>
  <sheetViews>
    <sheetView zoomScaleNormal="100" workbookViewId="0">
      <pane ySplit="3" topLeftCell="A18" activePane="bottomLeft" state="frozen"/>
      <selection activeCell="Q40" sqref="Q40"/>
      <selection pane="bottomLeft" activeCell="B33" sqref="A33:DC109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1726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1725</v>
      </c>
      <c r="B4" s="117" t="s">
        <v>50</v>
      </c>
      <c r="C4" s="118" t="s">
        <v>1971</v>
      </c>
      <c r="D4" s="116">
        <v>2</v>
      </c>
      <c r="E4" s="114">
        <v>41701</v>
      </c>
      <c r="F4" s="117">
        <v>1</v>
      </c>
      <c r="G4" s="116">
        <v>1</v>
      </c>
      <c r="H4" s="115">
        <v>1</v>
      </c>
      <c r="I4" s="117">
        <v>1</v>
      </c>
      <c r="J4" s="116">
        <v>1</v>
      </c>
      <c r="K4" s="116">
        <v>2</v>
      </c>
      <c r="L4" s="116">
        <v>1</v>
      </c>
      <c r="M4" s="116">
        <v>2</v>
      </c>
      <c r="N4" s="116">
        <v>1</v>
      </c>
      <c r="O4" s="115">
        <v>1</v>
      </c>
      <c r="P4" s="132" t="s">
        <v>1973</v>
      </c>
      <c r="Q4" s="116">
        <v>1</v>
      </c>
      <c r="R4" s="116">
        <v>1</v>
      </c>
      <c r="S4" s="116">
        <v>1</v>
      </c>
      <c r="T4" s="116">
        <v>4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1727</v>
      </c>
      <c r="B5" s="113" t="s">
        <v>50</v>
      </c>
      <c r="C5" s="118" t="s">
        <v>1974</v>
      </c>
      <c r="D5" s="104">
        <v>3</v>
      </c>
      <c r="E5" s="109">
        <v>41701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2</v>
      </c>
      <c r="L5" s="104">
        <v>4</v>
      </c>
      <c r="M5" s="104">
        <v>3</v>
      </c>
      <c r="N5" s="104">
        <v>1</v>
      </c>
      <c r="O5" s="112">
        <v>1</v>
      </c>
      <c r="P5" s="132" t="s">
        <v>1973</v>
      </c>
      <c r="Q5" s="104">
        <v>1</v>
      </c>
      <c r="R5" s="104">
        <v>1</v>
      </c>
      <c r="S5" s="104">
        <v>1</v>
      </c>
      <c r="T5" s="104">
        <v>3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1728</v>
      </c>
      <c r="B6" s="113" t="s">
        <v>91</v>
      </c>
      <c r="C6" s="118" t="s">
        <v>1975</v>
      </c>
      <c r="D6" s="104">
        <v>12</v>
      </c>
      <c r="E6" s="109">
        <v>41709</v>
      </c>
      <c r="F6" s="113">
        <v>2</v>
      </c>
      <c r="G6" s="104">
        <v>3</v>
      </c>
      <c r="H6" s="112">
        <v>1</v>
      </c>
      <c r="I6" s="113">
        <v>1</v>
      </c>
      <c r="J6" s="104">
        <v>3</v>
      </c>
      <c r="K6" s="104">
        <v>10</v>
      </c>
      <c r="L6" s="104">
        <v>3</v>
      </c>
      <c r="M6" s="104">
        <v>2</v>
      </c>
      <c r="N6" s="104">
        <v>2</v>
      </c>
      <c r="O6" s="112">
        <v>1</v>
      </c>
      <c r="P6" s="132" t="s">
        <v>1110</v>
      </c>
      <c r="Q6" s="104">
        <v>1</v>
      </c>
      <c r="R6" s="104">
        <v>3</v>
      </c>
      <c r="S6" s="104">
        <v>1</v>
      </c>
      <c r="T6" s="104">
        <v>4</v>
      </c>
      <c r="U6" s="112">
        <v>1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1729</v>
      </c>
      <c r="B7" s="113" t="s">
        <v>40</v>
      </c>
      <c r="C7" s="118" t="s">
        <v>1976</v>
      </c>
      <c r="D7" s="104">
        <v>14</v>
      </c>
      <c r="E7" s="109">
        <v>41709</v>
      </c>
      <c r="F7" s="113">
        <v>2</v>
      </c>
      <c r="G7" s="104">
        <v>3</v>
      </c>
      <c r="H7" s="112">
        <v>1</v>
      </c>
      <c r="I7" s="113">
        <v>3</v>
      </c>
      <c r="J7" s="104">
        <v>3</v>
      </c>
      <c r="K7" s="104">
        <v>5</v>
      </c>
      <c r="L7" s="104">
        <v>4</v>
      </c>
      <c r="M7" s="104">
        <v>3</v>
      </c>
      <c r="N7" s="104">
        <v>2</v>
      </c>
      <c r="O7" s="112">
        <v>2</v>
      </c>
      <c r="P7" s="132" t="s">
        <v>1977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08" t="s">
        <v>1978</v>
      </c>
      <c r="X7" s="104">
        <v>6</v>
      </c>
      <c r="Y7" s="104">
        <v>1</v>
      </c>
      <c r="Z7" s="104">
        <v>1</v>
      </c>
      <c r="AA7" s="104">
        <v>1</v>
      </c>
      <c r="AB7" s="112">
        <v>2</v>
      </c>
      <c r="AC7" s="103"/>
      <c r="AD7" s="113" t="s">
        <v>1979</v>
      </c>
      <c r="AE7" s="104">
        <v>5</v>
      </c>
      <c r="AF7" s="104">
        <v>1</v>
      </c>
      <c r="AG7" s="104">
        <v>1</v>
      </c>
      <c r="AH7" s="104">
        <v>1</v>
      </c>
      <c r="AI7" s="112">
        <v>2</v>
      </c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1730</v>
      </c>
      <c r="B8" s="113" t="s">
        <v>40</v>
      </c>
      <c r="C8" s="118" t="s">
        <v>1980</v>
      </c>
      <c r="D8" s="104">
        <v>4</v>
      </c>
      <c r="E8" s="109">
        <v>41717</v>
      </c>
      <c r="F8" s="113">
        <v>2</v>
      </c>
      <c r="G8" s="104">
        <v>3</v>
      </c>
      <c r="H8" s="112">
        <v>1</v>
      </c>
      <c r="I8" s="113">
        <v>1</v>
      </c>
      <c r="J8" s="104">
        <v>1</v>
      </c>
      <c r="K8" s="104">
        <v>3</v>
      </c>
      <c r="L8" s="104">
        <v>1</v>
      </c>
      <c r="M8" s="104">
        <v>2</v>
      </c>
      <c r="N8" s="104">
        <v>1</v>
      </c>
      <c r="O8" s="112">
        <v>1</v>
      </c>
      <c r="P8" s="132" t="s">
        <v>1981</v>
      </c>
      <c r="Q8" s="104">
        <v>1</v>
      </c>
      <c r="R8" s="104">
        <v>1</v>
      </c>
      <c r="S8" s="104">
        <v>1</v>
      </c>
      <c r="T8" s="104">
        <v>4</v>
      </c>
      <c r="U8" s="112">
        <v>2</v>
      </c>
      <c r="V8" s="104"/>
      <c r="W8" s="108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1731</v>
      </c>
      <c r="B9" s="113" t="s">
        <v>40</v>
      </c>
      <c r="C9" s="118" t="s">
        <v>1982</v>
      </c>
      <c r="D9" s="104">
        <v>7</v>
      </c>
      <c r="E9" s="109">
        <v>41717</v>
      </c>
      <c r="F9" s="113">
        <v>2</v>
      </c>
      <c r="G9" s="104">
        <v>3</v>
      </c>
      <c r="H9" s="112">
        <v>1</v>
      </c>
      <c r="I9" s="113">
        <v>1</v>
      </c>
      <c r="J9" s="104">
        <v>1</v>
      </c>
      <c r="K9" s="104">
        <v>4</v>
      </c>
      <c r="L9" s="104">
        <v>4</v>
      </c>
      <c r="M9" s="104">
        <v>3</v>
      </c>
      <c r="N9" s="104">
        <v>2</v>
      </c>
      <c r="O9" s="112">
        <v>1</v>
      </c>
      <c r="P9" s="132" t="s">
        <v>1409</v>
      </c>
      <c r="Q9" s="104">
        <v>1</v>
      </c>
      <c r="R9" s="104">
        <v>1</v>
      </c>
      <c r="S9" s="104">
        <v>1</v>
      </c>
      <c r="T9" s="104">
        <v>3</v>
      </c>
      <c r="U9" s="112">
        <v>2</v>
      </c>
      <c r="V9" s="104"/>
      <c r="W9" s="108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1732</v>
      </c>
      <c r="B10" s="113" t="s">
        <v>40</v>
      </c>
      <c r="C10" s="118" t="s">
        <v>1983</v>
      </c>
      <c r="D10" s="104">
        <v>4</v>
      </c>
      <c r="E10" s="109">
        <v>41725</v>
      </c>
      <c r="F10" s="113">
        <v>2</v>
      </c>
      <c r="G10" s="104">
        <v>2</v>
      </c>
      <c r="H10" s="112">
        <v>4</v>
      </c>
      <c r="I10" s="113">
        <v>4</v>
      </c>
      <c r="J10" s="104">
        <v>3</v>
      </c>
      <c r="K10" s="104">
        <v>9</v>
      </c>
      <c r="L10" s="104">
        <v>3</v>
      </c>
      <c r="M10" s="104">
        <v>1</v>
      </c>
      <c r="N10" s="104">
        <v>2</v>
      </c>
      <c r="O10" s="112">
        <v>2</v>
      </c>
      <c r="P10" s="132" t="s">
        <v>1984</v>
      </c>
      <c r="Q10" s="104">
        <v>3</v>
      </c>
      <c r="R10" s="104">
        <v>1</v>
      </c>
      <c r="S10" s="104">
        <v>1</v>
      </c>
      <c r="T10" s="104">
        <v>4</v>
      </c>
      <c r="U10" s="112">
        <v>2</v>
      </c>
      <c r="V10" s="104"/>
      <c r="W10" s="108" t="s">
        <v>1842</v>
      </c>
      <c r="X10" s="104">
        <v>1</v>
      </c>
      <c r="Y10" s="104">
        <v>1</v>
      </c>
      <c r="Z10" s="104">
        <v>2</v>
      </c>
      <c r="AA10" s="104">
        <v>1</v>
      </c>
      <c r="AB10" s="112">
        <v>2</v>
      </c>
      <c r="AC10" s="103"/>
      <c r="AD10" s="108" t="s">
        <v>1985</v>
      </c>
      <c r="AE10" s="104">
        <v>3</v>
      </c>
      <c r="AF10" s="104">
        <v>1</v>
      </c>
      <c r="AG10" s="104">
        <v>2</v>
      </c>
      <c r="AH10" s="104">
        <v>1</v>
      </c>
      <c r="AI10" s="112">
        <v>2</v>
      </c>
      <c r="AJ10" s="103"/>
      <c r="AK10" s="108" t="s">
        <v>1986</v>
      </c>
      <c r="AL10" s="104">
        <v>3</v>
      </c>
      <c r="AM10" s="104">
        <v>1</v>
      </c>
      <c r="AN10" s="104">
        <v>2</v>
      </c>
      <c r="AO10" s="104">
        <v>1</v>
      </c>
      <c r="AP10" s="112">
        <v>2</v>
      </c>
    </row>
    <row r="11" spans="1:42" ht="31.5" customHeight="1" thickBot="1" x14ac:dyDescent="0.25">
      <c r="A11" s="111" t="s">
        <v>1733</v>
      </c>
      <c r="B11" s="113" t="s">
        <v>31</v>
      </c>
      <c r="C11" s="118" t="s">
        <v>1987</v>
      </c>
      <c r="D11" s="104">
        <v>10</v>
      </c>
      <c r="E11" s="109">
        <v>41725</v>
      </c>
      <c r="F11" s="113">
        <v>1</v>
      </c>
      <c r="G11" s="104">
        <v>3</v>
      </c>
      <c r="H11" s="112">
        <v>1</v>
      </c>
      <c r="I11" s="113">
        <v>2</v>
      </c>
      <c r="J11" s="104">
        <v>3</v>
      </c>
      <c r="K11" s="104">
        <v>9</v>
      </c>
      <c r="L11" s="104">
        <v>4</v>
      </c>
      <c r="M11" s="104">
        <v>3</v>
      </c>
      <c r="N11" s="104">
        <v>2</v>
      </c>
      <c r="O11" s="112">
        <v>2</v>
      </c>
      <c r="P11" s="132" t="s">
        <v>1988</v>
      </c>
      <c r="Q11" s="104">
        <v>3</v>
      </c>
      <c r="R11" s="104">
        <v>1</v>
      </c>
      <c r="S11" s="104">
        <v>1</v>
      </c>
      <c r="T11" s="104">
        <v>3</v>
      </c>
      <c r="U11" s="112">
        <v>2</v>
      </c>
      <c r="V11" s="104"/>
      <c r="W11" s="108" t="s">
        <v>1989</v>
      </c>
      <c r="X11" s="104">
        <v>3</v>
      </c>
      <c r="Y11" s="104">
        <v>1</v>
      </c>
      <c r="Z11" s="104">
        <v>2</v>
      </c>
      <c r="AA11" s="104">
        <v>1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1734</v>
      </c>
      <c r="B12" s="113" t="s">
        <v>36</v>
      </c>
      <c r="C12" s="118" t="s">
        <v>1990</v>
      </c>
      <c r="D12" s="104">
        <v>9</v>
      </c>
      <c r="E12" s="109">
        <v>41733</v>
      </c>
      <c r="F12" s="113">
        <v>2</v>
      </c>
      <c r="G12" s="104">
        <v>3</v>
      </c>
      <c r="H12" s="112">
        <v>3</v>
      </c>
      <c r="I12" s="113">
        <v>2</v>
      </c>
      <c r="J12" s="104">
        <v>2</v>
      </c>
      <c r="K12" s="104">
        <v>6</v>
      </c>
      <c r="L12" s="104">
        <v>3</v>
      </c>
      <c r="M12" s="104">
        <v>1</v>
      </c>
      <c r="N12" s="104">
        <v>2</v>
      </c>
      <c r="O12" s="112">
        <v>1</v>
      </c>
      <c r="P12" s="132" t="s">
        <v>1991</v>
      </c>
      <c r="Q12" s="104">
        <v>1</v>
      </c>
      <c r="R12" s="104">
        <v>1</v>
      </c>
      <c r="S12" s="104">
        <v>2</v>
      </c>
      <c r="T12" s="104">
        <v>1</v>
      </c>
      <c r="U12" s="112">
        <v>2</v>
      </c>
      <c r="V12" s="104"/>
      <c r="W12" s="108" t="s">
        <v>1992</v>
      </c>
      <c r="X12" s="104">
        <v>1</v>
      </c>
      <c r="Y12" s="104">
        <v>1</v>
      </c>
      <c r="Z12" s="104">
        <v>2</v>
      </c>
      <c r="AA12" s="104">
        <v>1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1735</v>
      </c>
      <c r="B13" s="113" t="s">
        <v>36</v>
      </c>
      <c r="C13" s="118" t="s">
        <v>1993</v>
      </c>
      <c r="D13" s="104">
        <v>10</v>
      </c>
      <c r="E13" s="109">
        <v>41733</v>
      </c>
      <c r="F13" s="113">
        <v>2</v>
      </c>
      <c r="G13" s="104">
        <v>5</v>
      </c>
      <c r="H13" s="112">
        <v>1</v>
      </c>
      <c r="I13" s="113">
        <v>3</v>
      </c>
      <c r="J13" s="104">
        <v>1</v>
      </c>
      <c r="K13" s="104">
        <v>3</v>
      </c>
      <c r="L13" s="104">
        <v>3</v>
      </c>
      <c r="M13" s="104">
        <v>1</v>
      </c>
      <c r="N13" s="104">
        <v>2</v>
      </c>
      <c r="O13" s="112">
        <v>1</v>
      </c>
      <c r="P13" s="132" t="s">
        <v>1994</v>
      </c>
      <c r="Q13" s="104">
        <v>1</v>
      </c>
      <c r="R13" s="104">
        <v>1</v>
      </c>
      <c r="S13" s="104">
        <v>1</v>
      </c>
      <c r="T13" s="104">
        <v>3</v>
      </c>
      <c r="U13" s="112">
        <v>2</v>
      </c>
      <c r="V13" s="104"/>
      <c r="W13" s="108" t="s">
        <v>1995</v>
      </c>
      <c r="X13" s="104">
        <v>4</v>
      </c>
      <c r="Y13" s="104">
        <v>1</v>
      </c>
      <c r="Z13" s="104">
        <v>2</v>
      </c>
      <c r="AA13" s="104">
        <v>1</v>
      </c>
      <c r="AB13" s="112">
        <v>2</v>
      </c>
      <c r="AC13" s="103"/>
      <c r="AD13" s="108" t="s">
        <v>1996</v>
      </c>
      <c r="AE13" s="104">
        <v>3</v>
      </c>
      <c r="AF13" s="104">
        <v>1</v>
      </c>
      <c r="AG13" s="104">
        <v>2</v>
      </c>
      <c r="AH13" s="104">
        <v>1</v>
      </c>
      <c r="AI13" s="112">
        <v>2</v>
      </c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1736</v>
      </c>
      <c r="B14" s="113" t="s">
        <v>27</v>
      </c>
      <c r="C14" s="118" t="s">
        <v>1997</v>
      </c>
      <c r="D14" s="104">
        <v>7</v>
      </c>
      <c r="E14" s="109">
        <v>41741</v>
      </c>
      <c r="F14" s="113">
        <v>2</v>
      </c>
      <c r="G14" s="104">
        <v>4</v>
      </c>
      <c r="H14" s="112">
        <v>1</v>
      </c>
      <c r="I14" s="113">
        <v>1</v>
      </c>
      <c r="J14" s="104">
        <v>1</v>
      </c>
      <c r="K14" s="104">
        <v>1</v>
      </c>
      <c r="L14" s="104">
        <v>4</v>
      </c>
      <c r="M14" s="104">
        <v>3</v>
      </c>
      <c r="N14" s="104">
        <v>1</v>
      </c>
      <c r="O14" s="112">
        <v>1</v>
      </c>
      <c r="P14" s="132" t="s">
        <v>1998</v>
      </c>
      <c r="Q14" s="104">
        <v>1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08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1737</v>
      </c>
      <c r="B15" s="113" t="s">
        <v>36</v>
      </c>
      <c r="C15" s="118" t="s">
        <v>1999</v>
      </c>
      <c r="D15" s="104">
        <v>8</v>
      </c>
      <c r="E15" s="109">
        <v>41741</v>
      </c>
      <c r="F15" s="113">
        <v>2</v>
      </c>
      <c r="G15" s="104">
        <v>5</v>
      </c>
      <c r="H15" s="112">
        <v>1</v>
      </c>
      <c r="I15" s="113">
        <v>1</v>
      </c>
      <c r="J15" s="104">
        <v>2</v>
      </c>
      <c r="K15" s="104">
        <v>2</v>
      </c>
      <c r="L15" s="104">
        <v>3</v>
      </c>
      <c r="M15" s="104">
        <v>2</v>
      </c>
      <c r="N15" s="104">
        <v>2</v>
      </c>
      <c r="O15" s="112">
        <v>1</v>
      </c>
      <c r="P15" s="132" t="s">
        <v>2000</v>
      </c>
      <c r="Q15" s="104">
        <v>4</v>
      </c>
      <c r="R15" s="104">
        <v>2</v>
      </c>
      <c r="S15" s="104">
        <v>1</v>
      </c>
      <c r="T15" s="104">
        <v>3</v>
      </c>
      <c r="U15" s="112">
        <v>1</v>
      </c>
      <c r="V15" s="104"/>
      <c r="W15" s="108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1738</v>
      </c>
      <c r="B16" s="113" t="s">
        <v>40</v>
      </c>
      <c r="C16" s="118" t="s">
        <v>2001</v>
      </c>
      <c r="D16" s="104">
        <v>2</v>
      </c>
      <c r="E16" s="109">
        <v>41749</v>
      </c>
      <c r="F16" s="113">
        <v>2</v>
      </c>
      <c r="G16" s="104">
        <v>2</v>
      </c>
      <c r="H16" s="112">
        <v>1</v>
      </c>
      <c r="I16" s="113">
        <v>2</v>
      </c>
      <c r="J16" s="104">
        <v>1</v>
      </c>
      <c r="K16" s="104">
        <v>2</v>
      </c>
      <c r="L16" s="104">
        <v>2</v>
      </c>
      <c r="M16" s="104">
        <v>1</v>
      </c>
      <c r="N16" s="104">
        <v>2</v>
      </c>
      <c r="O16" s="112">
        <v>1</v>
      </c>
      <c r="P16" s="132" t="s">
        <v>2002</v>
      </c>
      <c r="Q16" s="104">
        <v>1</v>
      </c>
      <c r="R16" s="104">
        <v>1</v>
      </c>
      <c r="S16" s="104">
        <v>1</v>
      </c>
      <c r="T16" s="104">
        <v>3</v>
      </c>
      <c r="U16" s="112">
        <v>1</v>
      </c>
      <c r="V16" s="104"/>
      <c r="W16" s="108" t="s">
        <v>2003</v>
      </c>
      <c r="X16" s="104">
        <v>4</v>
      </c>
      <c r="Y16" s="104">
        <v>1</v>
      </c>
      <c r="Z16" s="104">
        <v>1</v>
      </c>
      <c r="AA16" s="104">
        <v>2</v>
      </c>
      <c r="AB16" s="112">
        <v>1</v>
      </c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1739</v>
      </c>
      <c r="B17" s="113" t="s">
        <v>27</v>
      </c>
      <c r="C17" s="118" t="s">
        <v>2004</v>
      </c>
      <c r="D17" s="104">
        <v>4</v>
      </c>
      <c r="E17" s="109">
        <v>41749</v>
      </c>
      <c r="F17" s="113">
        <v>2</v>
      </c>
      <c r="G17" s="104">
        <v>3</v>
      </c>
      <c r="H17" s="112">
        <v>1</v>
      </c>
      <c r="I17" s="113">
        <v>1</v>
      </c>
      <c r="J17" s="104">
        <v>1</v>
      </c>
      <c r="K17" s="104">
        <v>2</v>
      </c>
      <c r="L17" s="104">
        <v>4</v>
      </c>
      <c r="M17" s="104">
        <v>3</v>
      </c>
      <c r="N17" s="104">
        <v>2</v>
      </c>
      <c r="O17" s="112">
        <v>1</v>
      </c>
      <c r="P17" s="132" t="s">
        <v>137</v>
      </c>
      <c r="Q17" s="104">
        <v>1</v>
      </c>
      <c r="R17" s="104">
        <v>1</v>
      </c>
      <c r="S17" s="104">
        <v>1</v>
      </c>
      <c r="T17" s="104">
        <v>3</v>
      </c>
      <c r="U17" s="112">
        <v>1</v>
      </c>
      <c r="V17" s="104"/>
      <c r="W17" s="108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1740</v>
      </c>
      <c r="B18" s="113" t="s">
        <v>40</v>
      </c>
      <c r="C18" s="118" t="s">
        <v>2005</v>
      </c>
      <c r="D18" s="104">
        <v>39</v>
      </c>
      <c r="E18" s="109">
        <v>41939</v>
      </c>
      <c r="F18" s="113">
        <v>2</v>
      </c>
      <c r="G18" s="104">
        <v>4</v>
      </c>
      <c r="H18" s="112">
        <v>1</v>
      </c>
      <c r="I18" s="113">
        <v>4</v>
      </c>
      <c r="J18" s="104">
        <v>1</v>
      </c>
      <c r="K18" s="104">
        <v>1</v>
      </c>
      <c r="L18" s="104">
        <v>3</v>
      </c>
      <c r="M18" s="104">
        <v>1</v>
      </c>
      <c r="N18" s="104">
        <v>2</v>
      </c>
      <c r="O18" s="112">
        <v>1</v>
      </c>
      <c r="P18" s="132" t="s">
        <v>128</v>
      </c>
      <c r="Q18" s="104">
        <v>1</v>
      </c>
      <c r="R18" s="104">
        <v>1</v>
      </c>
      <c r="S18" s="104">
        <v>1</v>
      </c>
      <c r="T18" s="104">
        <v>2</v>
      </c>
      <c r="U18" s="112">
        <v>2</v>
      </c>
      <c r="V18" s="104"/>
      <c r="W18" s="108" t="s">
        <v>2006</v>
      </c>
      <c r="X18" s="104">
        <v>2</v>
      </c>
      <c r="Y18" s="104">
        <v>1</v>
      </c>
      <c r="Z18" s="104">
        <v>2</v>
      </c>
      <c r="AA18" s="104">
        <v>1</v>
      </c>
      <c r="AB18" s="112">
        <v>2</v>
      </c>
      <c r="AC18" s="103"/>
      <c r="AD18" s="108" t="s">
        <v>2007</v>
      </c>
      <c r="AE18" s="104">
        <v>2</v>
      </c>
      <c r="AF18" s="104">
        <v>1</v>
      </c>
      <c r="AG18" s="104">
        <v>2</v>
      </c>
      <c r="AH18" s="104">
        <v>1</v>
      </c>
      <c r="AI18" s="112">
        <v>2</v>
      </c>
      <c r="AJ18" s="103"/>
      <c r="AK18" s="108" t="s">
        <v>2008</v>
      </c>
      <c r="AL18" s="104">
        <v>2</v>
      </c>
      <c r="AM18" s="104">
        <v>1</v>
      </c>
      <c r="AN18" s="104">
        <v>2</v>
      </c>
      <c r="AO18" s="104">
        <v>1</v>
      </c>
      <c r="AP18" s="112">
        <v>2</v>
      </c>
    </row>
    <row r="19" spans="1:42" ht="31.5" customHeight="1" thickBot="1" x14ac:dyDescent="0.25">
      <c r="A19" s="111" t="s">
        <v>1741</v>
      </c>
      <c r="B19" s="113" t="s">
        <v>50</v>
      </c>
      <c r="C19" s="118" t="s">
        <v>2009</v>
      </c>
      <c r="D19" s="104">
        <v>49</v>
      </c>
      <c r="E19" s="109">
        <v>41939</v>
      </c>
      <c r="F19" s="113">
        <v>2</v>
      </c>
      <c r="G19" s="104">
        <v>5</v>
      </c>
      <c r="H19" s="112">
        <v>1</v>
      </c>
      <c r="I19" s="113">
        <v>1</v>
      </c>
      <c r="J19" s="104">
        <v>1</v>
      </c>
      <c r="K19" s="104">
        <v>1</v>
      </c>
      <c r="L19" s="104">
        <v>1</v>
      </c>
      <c r="M19" s="104">
        <v>2</v>
      </c>
      <c r="N19" s="104">
        <v>2</v>
      </c>
      <c r="O19" s="112">
        <v>1</v>
      </c>
      <c r="P19" s="132" t="s">
        <v>2010</v>
      </c>
      <c r="Q19" s="104">
        <v>1</v>
      </c>
      <c r="R19" s="104">
        <v>1</v>
      </c>
      <c r="S19" s="104">
        <v>1</v>
      </c>
      <c r="T19" s="104">
        <v>2</v>
      </c>
      <c r="U19" s="112">
        <v>2</v>
      </c>
      <c r="V19" s="104"/>
      <c r="W19" s="108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1742</v>
      </c>
      <c r="B20" s="113" t="s">
        <v>40</v>
      </c>
      <c r="C20" s="118" t="s">
        <v>2012</v>
      </c>
      <c r="D20" s="104">
        <v>36</v>
      </c>
      <c r="E20" s="109">
        <v>41947</v>
      </c>
      <c r="F20" s="113">
        <v>2</v>
      </c>
      <c r="G20" s="104">
        <v>3</v>
      </c>
      <c r="H20" s="112">
        <v>1</v>
      </c>
      <c r="I20" s="113">
        <v>1</v>
      </c>
      <c r="J20" s="104">
        <v>1</v>
      </c>
      <c r="K20" s="104">
        <v>1</v>
      </c>
      <c r="L20" s="104">
        <v>1</v>
      </c>
      <c r="M20" s="104">
        <v>2</v>
      </c>
      <c r="N20" s="104">
        <v>2</v>
      </c>
      <c r="O20" s="112">
        <v>1</v>
      </c>
      <c r="P20" s="132" t="s">
        <v>128</v>
      </c>
      <c r="Q20" s="104">
        <v>1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08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1743</v>
      </c>
      <c r="B21" s="113" t="s">
        <v>31</v>
      </c>
      <c r="C21" s="118" t="s">
        <v>2011</v>
      </c>
      <c r="D21" s="104">
        <v>43</v>
      </c>
      <c r="E21" s="109">
        <v>41947</v>
      </c>
      <c r="F21" s="113">
        <v>2</v>
      </c>
      <c r="G21" s="104">
        <v>3</v>
      </c>
      <c r="H21" s="112">
        <v>1</v>
      </c>
      <c r="I21" s="113">
        <v>1</v>
      </c>
      <c r="J21" s="104">
        <v>1</v>
      </c>
      <c r="K21" s="104">
        <v>1</v>
      </c>
      <c r="L21" s="104">
        <v>4</v>
      </c>
      <c r="M21" s="104">
        <v>3</v>
      </c>
      <c r="N21" s="104">
        <v>2</v>
      </c>
      <c r="O21" s="112">
        <v>1</v>
      </c>
      <c r="P21" s="132" t="s">
        <v>65</v>
      </c>
      <c r="Q21" s="104">
        <v>1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08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1744</v>
      </c>
      <c r="B22" s="113" t="s">
        <v>31</v>
      </c>
      <c r="C22" s="118" t="s">
        <v>2013</v>
      </c>
      <c r="D22" s="104">
        <v>45</v>
      </c>
      <c r="E22" s="109">
        <v>41955</v>
      </c>
      <c r="F22" s="113">
        <v>2</v>
      </c>
      <c r="G22" s="104">
        <v>5</v>
      </c>
      <c r="H22" s="112">
        <v>1</v>
      </c>
      <c r="I22" s="113">
        <v>1</v>
      </c>
      <c r="J22" s="104">
        <v>3</v>
      </c>
      <c r="K22" s="104">
        <v>4</v>
      </c>
      <c r="L22" s="104">
        <v>4</v>
      </c>
      <c r="M22" s="104">
        <v>3</v>
      </c>
      <c r="N22" s="104">
        <v>2</v>
      </c>
      <c r="O22" s="112">
        <v>2</v>
      </c>
      <c r="P22" s="132" t="s">
        <v>2014</v>
      </c>
      <c r="Q22" s="104">
        <v>2</v>
      </c>
      <c r="R22" s="104">
        <v>1</v>
      </c>
      <c r="S22" s="104">
        <v>1</v>
      </c>
      <c r="T22" s="104">
        <v>3</v>
      </c>
      <c r="U22" s="112">
        <v>2</v>
      </c>
      <c r="V22" s="104"/>
      <c r="W22" s="108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1746</v>
      </c>
      <c r="B23" s="113" t="s">
        <v>31</v>
      </c>
      <c r="C23" s="118" t="s">
        <v>2015</v>
      </c>
      <c r="D23" s="104">
        <v>46</v>
      </c>
      <c r="E23" s="109">
        <v>41955</v>
      </c>
      <c r="F23" s="113">
        <v>2</v>
      </c>
      <c r="G23" s="104">
        <v>3</v>
      </c>
      <c r="H23" s="112">
        <v>1</v>
      </c>
      <c r="I23" s="113">
        <v>2</v>
      </c>
      <c r="J23" s="104">
        <v>3</v>
      </c>
      <c r="K23" s="104">
        <v>3</v>
      </c>
      <c r="L23" s="104">
        <v>4</v>
      </c>
      <c r="M23" s="104">
        <v>3</v>
      </c>
      <c r="N23" s="104">
        <v>3</v>
      </c>
      <c r="O23" s="112">
        <v>2</v>
      </c>
      <c r="P23" s="132" t="s">
        <v>1916</v>
      </c>
      <c r="Q23" s="104">
        <v>3</v>
      </c>
      <c r="R23" s="104">
        <v>1</v>
      </c>
      <c r="S23" s="104">
        <v>1</v>
      </c>
      <c r="T23" s="104">
        <v>4</v>
      </c>
      <c r="U23" s="112">
        <v>2</v>
      </c>
      <c r="V23" s="104"/>
      <c r="W23" s="108" t="s">
        <v>2016</v>
      </c>
      <c r="X23" s="104">
        <v>2</v>
      </c>
      <c r="Y23" s="104">
        <v>1</v>
      </c>
      <c r="Z23" s="104">
        <v>1</v>
      </c>
      <c r="AA23" s="104">
        <v>1</v>
      </c>
      <c r="AB23" s="112">
        <v>2</v>
      </c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1745</v>
      </c>
      <c r="B24" s="113" t="s">
        <v>40</v>
      </c>
      <c r="C24" s="118" t="s">
        <v>2017</v>
      </c>
      <c r="D24" s="104">
        <v>42</v>
      </c>
      <c r="E24" s="109">
        <v>41963</v>
      </c>
      <c r="F24" s="113">
        <v>2</v>
      </c>
      <c r="G24" s="104">
        <v>2</v>
      </c>
      <c r="H24" s="112">
        <v>1</v>
      </c>
      <c r="I24" s="113">
        <v>1</v>
      </c>
      <c r="J24" s="104">
        <v>1</v>
      </c>
      <c r="K24" s="104">
        <v>3</v>
      </c>
      <c r="L24" s="104">
        <v>3</v>
      </c>
      <c r="M24" s="104">
        <v>2</v>
      </c>
      <c r="N24" s="104">
        <v>2</v>
      </c>
      <c r="O24" s="112">
        <v>1</v>
      </c>
      <c r="P24" s="132" t="s">
        <v>2018</v>
      </c>
      <c r="Q24" s="104">
        <v>3</v>
      </c>
      <c r="R24" s="104">
        <v>1</v>
      </c>
      <c r="S24" s="104">
        <v>1</v>
      </c>
      <c r="T24" s="104">
        <v>3</v>
      </c>
      <c r="U24" s="112">
        <v>2</v>
      </c>
      <c r="V24" s="104"/>
      <c r="W24" s="108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1747</v>
      </c>
      <c r="B25" s="113" t="s">
        <v>40</v>
      </c>
      <c r="C25" s="118" t="s">
        <v>2019</v>
      </c>
      <c r="D25" s="104">
        <v>43</v>
      </c>
      <c r="E25" s="109">
        <v>41963</v>
      </c>
      <c r="F25" s="113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3</v>
      </c>
      <c r="L25" s="104">
        <v>4</v>
      </c>
      <c r="M25" s="104">
        <v>3</v>
      </c>
      <c r="N25" s="104">
        <v>2</v>
      </c>
      <c r="O25" s="112">
        <v>1</v>
      </c>
      <c r="P25" s="132" t="s">
        <v>2020</v>
      </c>
      <c r="Q25" s="104">
        <v>1</v>
      </c>
      <c r="R25" s="104">
        <v>1</v>
      </c>
      <c r="S25" s="104">
        <v>1</v>
      </c>
      <c r="T25" s="104">
        <v>2</v>
      </c>
      <c r="U25" s="112">
        <v>2</v>
      </c>
      <c r="V25" s="104"/>
      <c r="W25" s="108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1748</v>
      </c>
      <c r="B26" s="113" t="s">
        <v>40</v>
      </c>
      <c r="C26" s="118" t="s">
        <v>2021</v>
      </c>
      <c r="D26" s="104">
        <v>46</v>
      </c>
      <c r="E26" s="109">
        <v>41971</v>
      </c>
      <c r="F26" s="113">
        <v>2</v>
      </c>
      <c r="G26" s="104">
        <v>3</v>
      </c>
      <c r="H26" s="112">
        <v>1</v>
      </c>
      <c r="I26" s="113">
        <v>2</v>
      </c>
      <c r="J26" s="104">
        <v>3</v>
      </c>
      <c r="K26" s="104">
        <v>5</v>
      </c>
      <c r="L26" s="104">
        <v>4</v>
      </c>
      <c r="M26" s="104">
        <v>3</v>
      </c>
      <c r="N26" s="104">
        <v>2</v>
      </c>
      <c r="O26" s="112">
        <v>2</v>
      </c>
      <c r="P26" s="132" t="s">
        <v>2022</v>
      </c>
      <c r="Q26" s="104">
        <v>4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08" t="s">
        <v>2023</v>
      </c>
      <c r="X26" s="104">
        <v>1</v>
      </c>
      <c r="Y26" s="104">
        <v>1</v>
      </c>
      <c r="Z26" s="104">
        <v>1</v>
      </c>
      <c r="AA26" s="104">
        <v>1</v>
      </c>
      <c r="AB26" s="112">
        <v>2</v>
      </c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1749</v>
      </c>
      <c r="B27" s="113" t="s">
        <v>40</v>
      </c>
      <c r="C27" s="118" t="s">
        <v>2024</v>
      </c>
      <c r="D27" s="104">
        <v>47</v>
      </c>
      <c r="E27" s="109">
        <v>41971</v>
      </c>
      <c r="F27" s="113">
        <v>2</v>
      </c>
      <c r="G27" s="104">
        <v>5</v>
      </c>
      <c r="H27" s="112">
        <v>1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2</v>
      </c>
      <c r="O27" s="112">
        <v>1</v>
      </c>
      <c r="P27" s="132" t="s">
        <v>128</v>
      </c>
      <c r="Q27" s="104">
        <v>1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08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1750</v>
      </c>
      <c r="B28" s="113" t="s">
        <v>40</v>
      </c>
      <c r="C28" s="118" t="s">
        <v>2025</v>
      </c>
      <c r="D28" s="104">
        <v>46</v>
      </c>
      <c r="E28" s="109">
        <v>41979</v>
      </c>
      <c r="F28" s="113">
        <v>2</v>
      </c>
      <c r="G28" s="104">
        <v>3</v>
      </c>
      <c r="H28" s="112">
        <v>1</v>
      </c>
      <c r="I28" s="113">
        <v>2</v>
      </c>
      <c r="J28" s="104">
        <v>1</v>
      </c>
      <c r="K28" s="104">
        <v>1</v>
      </c>
      <c r="L28" s="104">
        <v>1</v>
      </c>
      <c r="M28" s="104">
        <v>1</v>
      </c>
      <c r="N28" s="104">
        <v>1</v>
      </c>
      <c r="O28" s="112">
        <v>1</v>
      </c>
      <c r="P28" s="132" t="s">
        <v>128</v>
      </c>
      <c r="Q28" s="104">
        <v>1</v>
      </c>
      <c r="R28" s="104">
        <v>1</v>
      </c>
      <c r="S28" s="104">
        <v>1</v>
      </c>
      <c r="T28" s="104">
        <v>2</v>
      </c>
      <c r="U28" s="112">
        <v>2</v>
      </c>
      <c r="V28" s="104"/>
      <c r="W28" s="108" t="s">
        <v>1910</v>
      </c>
      <c r="X28" s="104">
        <v>2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1751</v>
      </c>
      <c r="B29" s="113" t="s">
        <v>50</v>
      </c>
      <c r="C29" s="118" t="s">
        <v>2026</v>
      </c>
      <c r="D29" s="104">
        <v>59</v>
      </c>
      <c r="E29" s="109">
        <v>41979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1</v>
      </c>
      <c r="O29" s="112">
        <v>1</v>
      </c>
      <c r="P29" s="132" t="s">
        <v>2027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08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1752</v>
      </c>
      <c r="B30" s="113" t="s">
        <v>40</v>
      </c>
      <c r="C30" s="118" t="s">
        <v>2028</v>
      </c>
      <c r="D30" s="104">
        <v>45</v>
      </c>
      <c r="E30" s="109">
        <v>41987</v>
      </c>
      <c r="F30" s="113">
        <v>2</v>
      </c>
      <c r="G30" s="104">
        <v>3</v>
      </c>
      <c r="H30" s="112">
        <v>1</v>
      </c>
      <c r="I30" s="113">
        <v>1</v>
      </c>
      <c r="J30" s="104">
        <v>3</v>
      </c>
      <c r="K30" s="104">
        <v>3</v>
      </c>
      <c r="L30" s="104">
        <v>4</v>
      </c>
      <c r="M30" s="104">
        <v>3</v>
      </c>
      <c r="N30" s="104">
        <v>2</v>
      </c>
      <c r="O30" s="112">
        <v>2</v>
      </c>
      <c r="P30" s="132" t="s">
        <v>1959</v>
      </c>
      <c r="Q30" s="104">
        <v>2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08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1753</v>
      </c>
      <c r="B31" s="107"/>
      <c r="C31" s="118"/>
      <c r="D31" s="106"/>
      <c r="E31" s="109">
        <v>41987</v>
      </c>
      <c r="F31" s="107"/>
      <c r="G31" s="106"/>
      <c r="H31" s="105"/>
      <c r="I31" s="107"/>
      <c r="J31" s="106"/>
      <c r="K31" s="106"/>
      <c r="L31" s="106"/>
      <c r="M31" s="106"/>
      <c r="N31" s="106"/>
      <c r="O31" s="105"/>
      <c r="P31" s="132" t="s">
        <v>1972</v>
      </c>
      <c r="Q31" s="106"/>
      <c r="R31" s="106"/>
      <c r="S31" s="106"/>
      <c r="T31" s="106"/>
      <c r="U31" s="105"/>
      <c r="V31" s="104"/>
      <c r="W31" s="108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0.48148148148148145</v>
      </c>
      <c r="E36" s="8"/>
      <c r="F36" s="91" t="s">
        <v>143</v>
      </c>
      <c r="G36" s="43">
        <f>COUNTIF(F4:F31,1)</f>
        <v>2</v>
      </c>
      <c r="H36" s="44">
        <f>G36/G38</f>
        <v>7.407407407407407E-2</v>
      </c>
      <c r="I36"/>
      <c r="J36" s="92" t="s">
        <v>147</v>
      </c>
      <c r="K36" s="45">
        <f>COUNTIF(G4:G31,1)</f>
        <v>1</v>
      </c>
      <c r="L36" s="44">
        <f t="shared" ref="L36:L43" si="1">K36/K$43</f>
        <v>3.7037037037037035E-2</v>
      </c>
      <c r="M36"/>
      <c r="N36" s="91" t="s">
        <v>154</v>
      </c>
      <c r="O36" s="43">
        <f>COUNTIF(H4:H31,1)</f>
        <v>25</v>
      </c>
      <c r="P36" s="44">
        <f>O36/O$40</f>
        <v>0.92592592592592593</v>
      </c>
      <c r="Q36"/>
      <c r="R36" s="93">
        <v>1</v>
      </c>
      <c r="S36" s="43">
        <f>COUNTIF(I4:I31,1)</f>
        <v>17</v>
      </c>
      <c r="T36" s="44">
        <f>S36/27</f>
        <v>0.62962962962962965</v>
      </c>
      <c r="U36"/>
      <c r="V36" s="94" t="s">
        <v>160</v>
      </c>
      <c r="W36" s="57">
        <f>COUNTIF(J4:J31,1)</f>
        <v>17</v>
      </c>
      <c r="X36" s="58">
        <f>W36/W$39</f>
        <v>0.62962962962962965</v>
      </c>
      <c r="Y36"/>
      <c r="Z36" s="95" t="s">
        <v>163</v>
      </c>
      <c r="AA36" s="42">
        <f>COUNTIF(K4:K31,1)</f>
        <v>8</v>
      </c>
      <c r="AB36" s="44">
        <f t="shared" ref="AB36:AB46" si="2">AA36/AA$46</f>
        <v>0.29629629629629628</v>
      </c>
      <c r="AC36"/>
      <c r="AD36" s="95" t="s">
        <v>799</v>
      </c>
      <c r="AE36" s="57">
        <f>COUNTIF(L4:L31,1)</f>
        <v>5</v>
      </c>
      <c r="AF36" s="58">
        <f>AE36/AA$46</f>
        <v>0.18518518518518517</v>
      </c>
      <c r="AG36"/>
      <c r="AH36" s="97" t="s">
        <v>143</v>
      </c>
      <c r="AI36" s="42">
        <f>COUNTIF(M4:M31,1)</f>
        <v>6</v>
      </c>
      <c r="AJ36" s="44">
        <f>AI36/AA$46</f>
        <v>0.22222222222222221</v>
      </c>
      <c r="AK36"/>
      <c r="AL36" s="95" t="s">
        <v>175</v>
      </c>
      <c r="AM36" s="42">
        <f>COUNTIF(N4:N31,1)</f>
        <v>6</v>
      </c>
      <c r="AN36" s="44">
        <f>AM36/AA$46</f>
        <v>0.22222222222222221</v>
      </c>
      <c r="AO36"/>
      <c r="AP36" s="95" t="s">
        <v>143</v>
      </c>
      <c r="AQ36" s="42">
        <f>COUNTIF(O4:O31,1)</f>
        <v>20</v>
      </c>
      <c r="AR36" s="44">
        <f>AQ36/AQ$39</f>
        <v>0.7407407407407407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7.407407407407407E-2</v>
      </c>
      <c r="E37" s="8"/>
      <c r="F37" s="91" t="s">
        <v>144</v>
      </c>
      <c r="G37" s="43">
        <f>COUNTIF(F4:F31,2)</f>
        <v>25</v>
      </c>
      <c r="H37" s="44">
        <f>G37/G38</f>
        <v>0.92592592592592593</v>
      </c>
      <c r="I37"/>
      <c r="J37" s="92" t="s">
        <v>148</v>
      </c>
      <c r="K37" s="45">
        <f>COUNTIF(G4:G31,2)</f>
        <v>3</v>
      </c>
      <c r="L37" s="44">
        <f t="shared" si="1"/>
        <v>0.1111111111111111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S37/27</f>
        <v>0.22222222222222221</v>
      </c>
      <c r="U37"/>
      <c r="V37" s="95" t="s">
        <v>161</v>
      </c>
      <c r="W37" s="57">
        <f>COUNTIF(J4:J31,2)</f>
        <v>2</v>
      </c>
      <c r="X37" s="58">
        <f>W37/W$39</f>
        <v>7.407407407407407E-2</v>
      </c>
      <c r="Y37"/>
      <c r="Z37" s="90" t="s">
        <v>164</v>
      </c>
      <c r="AA37" s="42">
        <f>COUNTIF(K4:K31,2)</f>
        <v>5</v>
      </c>
      <c r="AB37" s="44">
        <f t="shared" si="2"/>
        <v>0.18518518518518517</v>
      </c>
      <c r="AC37"/>
      <c r="AD37" s="94" t="s">
        <v>800</v>
      </c>
      <c r="AE37" s="57">
        <f>COUNTIF(L4:L31,2)</f>
        <v>1</v>
      </c>
      <c r="AF37" s="58">
        <f>AE37/AA$46</f>
        <v>3.7037037037037035E-2</v>
      </c>
      <c r="AG37"/>
      <c r="AH37" s="96" t="s">
        <v>173</v>
      </c>
      <c r="AI37" s="42">
        <f>COUNTIF(M4:M31,2)</f>
        <v>7</v>
      </c>
      <c r="AJ37" s="44">
        <f>AI37/AA$46</f>
        <v>0.25925925925925924</v>
      </c>
      <c r="AK37"/>
      <c r="AL37" s="90" t="s">
        <v>176</v>
      </c>
      <c r="AM37" s="42">
        <f>COUNTIF(N4:N31,2)</f>
        <v>20</v>
      </c>
      <c r="AN37" s="44">
        <f>AM37/AA$46</f>
        <v>0.7407407407407407</v>
      </c>
      <c r="AO37"/>
      <c r="AP37" s="90" t="s">
        <v>173</v>
      </c>
      <c r="AQ37" s="42">
        <f>COUNTIF(O4:O31,2)</f>
        <v>7</v>
      </c>
      <c r="AR37" s="44">
        <f>AQ37/AQ$39</f>
        <v>0.25925925925925924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4</v>
      </c>
      <c r="D38" s="44">
        <f t="shared" si="0"/>
        <v>0.14814814814814814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13</v>
      </c>
      <c r="L38" s="44">
        <f t="shared" si="1"/>
        <v>0.48148148148148145</v>
      </c>
      <c r="M38"/>
      <c r="N38" s="91" t="s">
        <v>156</v>
      </c>
      <c r="O38" s="43">
        <f>COUNTIF(H4:H31,3)</f>
        <v>1</v>
      </c>
      <c r="P38" s="44">
        <f>O38/O$40</f>
        <v>3.7037037037037035E-2</v>
      </c>
      <c r="Q38"/>
      <c r="R38" s="93">
        <v>3</v>
      </c>
      <c r="S38" s="43">
        <f>COUNTIF(I4:I31,3)</f>
        <v>2</v>
      </c>
      <c r="T38" s="44">
        <f t="shared" si="3"/>
        <v>7.407407407407407E-2</v>
      </c>
      <c r="U38"/>
      <c r="V38" s="94" t="s">
        <v>162</v>
      </c>
      <c r="W38" s="57">
        <f>COUNTIF(J4:J31,3)</f>
        <v>8</v>
      </c>
      <c r="X38" s="58">
        <f>W38/W$39</f>
        <v>0.29629629629629628</v>
      </c>
      <c r="Y38"/>
      <c r="Z38" s="90" t="s">
        <v>165</v>
      </c>
      <c r="AA38" s="42">
        <f>COUNTIF(K4:K31,3)</f>
        <v>6</v>
      </c>
      <c r="AB38" s="44">
        <f t="shared" si="2"/>
        <v>0.22222222222222221</v>
      </c>
      <c r="AC38"/>
      <c r="AD38" s="94" t="s">
        <v>801</v>
      </c>
      <c r="AE38" s="57">
        <f>COUNTIF(L4:L31,3)</f>
        <v>7</v>
      </c>
      <c r="AF38" s="58">
        <f>AE38/AA$46</f>
        <v>0.25925925925925924</v>
      </c>
      <c r="AG38"/>
      <c r="AH38" s="96" t="s">
        <v>174</v>
      </c>
      <c r="AI38" s="42">
        <f>COUNTIF(M4:M31,3)</f>
        <v>14</v>
      </c>
      <c r="AJ38" s="44">
        <f>AI38/AA$46</f>
        <v>0.51851851851851849</v>
      </c>
      <c r="AK38"/>
      <c r="AL38" s="90" t="s">
        <v>177</v>
      </c>
      <c r="AM38" s="42">
        <f>COUNTIF(N4:N31,3)</f>
        <v>1</v>
      </c>
      <c r="AN38" s="44">
        <f>AM38/AA$46</f>
        <v>3.7037037037037035E-2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0.1111111111111111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2</v>
      </c>
      <c r="L39" s="44">
        <f t="shared" si="1"/>
        <v>7.407407407407407E-2</v>
      </c>
      <c r="M39"/>
      <c r="N39" s="91" t="s">
        <v>157</v>
      </c>
      <c r="O39" s="43">
        <f>COUNTIF(H4:H31,4)</f>
        <v>1</v>
      </c>
      <c r="P39" s="44">
        <f>O39/O$40</f>
        <v>3.7037037037037035E-2</v>
      </c>
      <c r="Q39"/>
      <c r="R39" s="93">
        <v>4</v>
      </c>
      <c r="S39" s="43">
        <f>COUNTIF(I4:I31,4)</f>
        <v>2</v>
      </c>
      <c r="T39" s="44">
        <f t="shared" si="3"/>
        <v>7.407407407407407E-2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7.407407407407407E-2</v>
      </c>
      <c r="AC39"/>
      <c r="AD39" s="94" t="s">
        <v>802</v>
      </c>
      <c r="AE39" s="57">
        <f>COUNTIF(L4:L31,4)</f>
        <v>14</v>
      </c>
      <c r="AF39" s="58">
        <f>AE39/AA$46</f>
        <v>0.51851851851851849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3.7037037037037035E-2</v>
      </c>
      <c r="E40" s="8"/>
      <c r="F40"/>
      <c r="G40"/>
      <c r="H40"/>
      <c r="I40"/>
      <c r="J40" s="92" t="s">
        <v>151</v>
      </c>
      <c r="K40" s="45">
        <f>COUNTIF(G4:G31,5)</f>
        <v>8</v>
      </c>
      <c r="L40" s="44">
        <f t="shared" si="1"/>
        <v>0.29629629629629628</v>
      </c>
      <c r="M40"/>
      <c r="N40" s="83"/>
      <c r="O40" s="85">
        <f>SUM(O36:O39,)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7.407407407407407E-2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4</v>
      </c>
      <c r="D41" s="44">
        <f t="shared" si="0"/>
        <v>0.14814814814814814</v>
      </c>
      <c r="E41" s="8"/>
      <c r="F41"/>
      <c r="G41"/>
      <c r="H41"/>
      <c r="I41"/>
      <c r="J41" s="92" t="s">
        <v>149</v>
      </c>
      <c r="K41" s="45">
        <f>COUNTIF(G4:G31,6)</f>
        <v>0</v>
      </c>
      <c r="L41" s="44">
        <f t="shared" si="1"/>
        <v>0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43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3.7037037037037035E-2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0</v>
      </c>
      <c r="L42" s="44">
        <f t="shared" si="1"/>
        <v>0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2</v>
      </c>
      <c r="AB44" s="44">
        <f t="shared" si="2"/>
        <v>7.407407407407407E-2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3.7037037037037035E-2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7</v>
      </c>
      <c r="D51" s="58">
        <f t="shared" ref="D51:D63" si="4">C51/C$63</f>
        <v>0.25925925925925924</v>
      </c>
      <c r="E51" s="37"/>
      <c r="F51" s="75" t="s">
        <v>384</v>
      </c>
      <c r="G51" s="45">
        <f>COUNTIFS(B4:B31,"girona",K4:K31,1)</f>
        <v>4</v>
      </c>
      <c r="H51" s="58">
        <f t="shared" ref="H51:H63" si="5">G51/G$63</f>
        <v>0.14814814814814814</v>
      </c>
      <c r="I51" s="61"/>
      <c r="J51" s="63" t="s">
        <v>397</v>
      </c>
      <c r="K51" s="45">
        <f>COUNTIFS(B4:B31,"girona",J4:J31,1)</f>
        <v>9</v>
      </c>
      <c r="L51" s="58">
        <f t="shared" ref="L51:L69" si="6">K51/K$69</f>
        <v>0.33333333333333331</v>
      </c>
      <c r="M51" s="61"/>
      <c r="N51" s="137" t="s">
        <v>199</v>
      </c>
      <c r="O51" s="59">
        <f>COUNTIFS(G4:G31,3,H4:H31,1)</f>
        <v>12</v>
      </c>
      <c r="P51" s="60">
        <f t="shared" ref="P51:P60" si="7">O51/O$60</f>
        <v>0.54545454545454541</v>
      </c>
      <c r="Q51" s="61"/>
      <c r="R51" s="137" t="s">
        <v>208</v>
      </c>
      <c r="S51" s="59">
        <f>COUNTIFS(H4:H31,1,I4:I31,1)</f>
        <v>17</v>
      </c>
      <c r="T51" s="60">
        <f>S51/S$55</f>
        <v>0.65384615384615385</v>
      </c>
      <c r="U51" s="61"/>
      <c r="V51" s="61"/>
      <c r="W51" s="137" t="s">
        <v>213</v>
      </c>
      <c r="X51" s="59">
        <f>COUNTIFS(I4:I31,1,K4:K31,1)</f>
        <v>6</v>
      </c>
      <c r="Y51" s="60">
        <f t="shared" ref="Y51:Y66" si="8">X51/X$66</f>
        <v>0.22222222222222221</v>
      </c>
      <c r="Z51" s="61"/>
      <c r="AA51" s="137" t="s">
        <v>224</v>
      </c>
      <c r="AB51" s="59">
        <f>COUNTIFS(I4:I31,1,J4:J31,1)</f>
        <v>13</v>
      </c>
      <c r="AC51" s="60">
        <f t="shared" ref="AC51:AC57" si="9">AB51/AB$57</f>
        <v>0.48148148148148145</v>
      </c>
      <c r="AD51" s="61"/>
      <c r="AE51" s="137" t="s">
        <v>231</v>
      </c>
      <c r="AF51" s="59">
        <f>COUNTIFS(J4:J31,1,M4:M31,1)</f>
        <v>4</v>
      </c>
      <c r="AG51" s="60">
        <f>AF51/AF$60</f>
        <v>0.14814814814814814</v>
      </c>
      <c r="AH51" s="61"/>
      <c r="AI51" s="137" t="s">
        <v>236</v>
      </c>
      <c r="AJ51" s="59">
        <f>COUNTIFS(K4:K31,1,M4:M31,1)</f>
        <v>2</v>
      </c>
      <c r="AK51" s="60">
        <f t="shared" ref="AK51:AK67" si="10">AJ51/AJ$67</f>
        <v>7.407407407407407E-2</v>
      </c>
      <c r="AL51" s="61"/>
      <c r="AM51" s="137" t="s">
        <v>253</v>
      </c>
      <c r="AN51" s="59">
        <f>COUNTIFS(K4:K31,1,L4:L31,1)</f>
        <v>3</v>
      </c>
      <c r="AO51" s="60">
        <f t="shared" ref="AO51:AO75" si="11">AN51/AN$75</f>
        <v>0.14285714285714285</v>
      </c>
      <c r="AP51" s="61"/>
      <c r="AQ51" s="137" t="s">
        <v>283</v>
      </c>
      <c r="AR51" s="59">
        <f>COUNTIFS(J4:J31,1,L4:L31,1)</f>
        <v>5</v>
      </c>
      <c r="AS51" s="60">
        <f t="shared" ref="AS51:AS56" si="12">AR51/AF$60</f>
        <v>0.18518518518518517</v>
      </c>
      <c r="AT51" s="61"/>
      <c r="AU51" s="137" t="s">
        <v>296</v>
      </c>
      <c r="AV51" s="59">
        <f>COUNTIFS(K4:K31,1,N4:N31,1)</f>
        <v>3</v>
      </c>
      <c r="AW51" s="60">
        <f t="shared" ref="AW51:AW70" si="13">AV51/AN$75</f>
        <v>0.14285714285714285</v>
      </c>
      <c r="AX51" s="61"/>
      <c r="AY51" s="137" t="s">
        <v>314</v>
      </c>
      <c r="AZ51" s="59">
        <f>COUNTIFS(L4:L31,1,N4:N31,1)</f>
        <v>3</v>
      </c>
      <c r="BA51" s="60">
        <f t="shared" ref="BA51:BA63" si="14">AZ51/AZ$63</f>
        <v>0.1111111111111111</v>
      </c>
      <c r="BB51" s="61"/>
      <c r="BC51" s="137" t="s">
        <v>325</v>
      </c>
      <c r="BD51" s="59">
        <f>COUNTIFS(J4:J31,1,O4:O31,1)</f>
        <v>17</v>
      </c>
      <c r="BE51" s="60">
        <f>BD51/BD57</f>
        <v>0.62962962962962965</v>
      </c>
      <c r="BF51" s="61"/>
      <c r="BG51" s="63" t="s">
        <v>332</v>
      </c>
      <c r="BH51" s="54">
        <f>COUNTIFS(N4:N31,1,O14:O41,1)</f>
        <v>6</v>
      </c>
      <c r="BI51" s="66">
        <f>BH51/BH$57</f>
        <v>0.31578947368421051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6</v>
      </c>
      <c r="D52" s="58">
        <f t="shared" si="4"/>
        <v>0.22222222222222221</v>
      </c>
      <c r="E52" s="64"/>
      <c r="F52" s="75" t="s">
        <v>385</v>
      </c>
      <c r="G52" s="45">
        <f>COUNTIFS(B4:B31,"girona",K4:K31,"&gt;1")</f>
        <v>9</v>
      </c>
      <c r="H52" s="58">
        <f t="shared" si="5"/>
        <v>0.33333333333333331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37" t="s">
        <v>200</v>
      </c>
      <c r="O52" s="45">
        <f>COUNTIFS(G4:G31,5,H4:H31,1)</f>
        <v>8</v>
      </c>
      <c r="P52" s="60">
        <f t="shared" si="7"/>
        <v>0.36363636363636365</v>
      </c>
      <c r="Q52" s="61"/>
      <c r="R52" s="137" t="s">
        <v>209</v>
      </c>
      <c r="S52" s="59">
        <f>COUNTIFS(H4:H31,1,I4:I31,"&gt;1")</f>
        <v>8</v>
      </c>
      <c r="T52" s="60">
        <f>S52/S$55</f>
        <v>0.30769230769230771</v>
      </c>
      <c r="U52" s="61"/>
      <c r="V52" s="61"/>
      <c r="W52" s="137" t="s">
        <v>214</v>
      </c>
      <c r="X52" s="45">
        <f>COUNTIFS(I4:I31,"&gt;1",K4:K31,1)</f>
        <v>2</v>
      </c>
      <c r="Y52" s="60">
        <f t="shared" si="8"/>
        <v>7.407407407407407E-2</v>
      </c>
      <c r="Z52" s="61"/>
      <c r="AA52" s="137" t="s">
        <v>225</v>
      </c>
      <c r="AB52" s="45">
        <f>COUNTIFS(I4:I31,"&gt;1",J4:J31,1)</f>
        <v>4</v>
      </c>
      <c r="AC52" s="60">
        <f t="shared" si="9"/>
        <v>0.14814814814814814</v>
      </c>
      <c r="AD52" s="61"/>
      <c r="AE52" s="137" t="s">
        <v>232</v>
      </c>
      <c r="AF52" s="45">
        <f>COUNTIFS(J4:J31,1,M4:M31,2)</f>
        <v>5</v>
      </c>
      <c r="AG52" s="60">
        <f>AF52/AF$60</f>
        <v>0.18518518518518517</v>
      </c>
      <c r="AH52" s="61"/>
      <c r="AI52" s="137" t="s">
        <v>238</v>
      </c>
      <c r="AJ52" s="45">
        <f>COUNTIFS(K4:K31,1,M4:M31,2)</f>
        <v>2</v>
      </c>
      <c r="AK52" s="60">
        <f t="shared" si="10"/>
        <v>7.407407407407407E-2</v>
      </c>
      <c r="AL52" s="61"/>
      <c r="AM52" s="137" t="s">
        <v>254</v>
      </c>
      <c r="AN52" s="45">
        <f>COUNTIFS(K4:K31,1,L4:L31,2)</f>
        <v>0</v>
      </c>
      <c r="AO52" s="60">
        <f t="shared" si="11"/>
        <v>0</v>
      </c>
      <c r="AP52" s="61"/>
      <c r="AQ52" s="137" t="s">
        <v>284</v>
      </c>
      <c r="AR52" s="45">
        <f>COUNTIFS(J4:J31,1,L4:L31,2)</f>
        <v>1</v>
      </c>
      <c r="AS52" s="60">
        <f t="shared" si="12"/>
        <v>3.7037037037037035E-2</v>
      </c>
      <c r="AT52" s="61"/>
      <c r="AU52" s="137" t="s">
        <v>297</v>
      </c>
      <c r="AV52" s="45">
        <f>COUNTIFS(K4:K31,1,N4:N31,2)</f>
        <v>5</v>
      </c>
      <c r="AW52" s="60">
        <f t="shared" si="13"/>
        <v>0.23809523809523808</v>
      </c>
      <c r="AX52" s="61"/>
      <c r="AY52" s="137" t="s">
        <v>316</v>
      </c>
      <c r="AZ52" s="45">
        <f>COUNTIFS(L4:L31,1,N4:N31,2)</f>
        <v>2</v>
      </c>
      <c r="BA52" s="60">
        <f t="shared" si="14"/>
        <v>7.407407407407407E-2</v>
      </c>
      <c r="BB52" s="61"/>
      <c r="BC52" s="137" t="s">
        <v>326</v>
      </c>
      <c r="BD52" s="45">
        <f>COUNTIFS(J4:J31,1,O4:O31,2)</f>
        <v>0</v>
      </c>
      <c r="BE52" s="60">
        <f t="shared" ref="BE52:BE57" si="15">BD52/BD$57</f>
        <v>0</v>
      </c>
      <c r="BF52" s="61"/>
      <c r="BG52" s="63" t="s">
        <v>333</v>
      </c>
      <c r="BH52" s="65">
        <f>COUNTIFS(N4:N31,1,O14:O41,2)</f>
        <v>0</v>
      </c>
      <c r="BI52" s="66">
        <f t="shared" ref="BI52:BI57" si="16">BH52/BH$57</f>
        <v>0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7.407407407407407E-2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4</v>
      </c>
      <c r="L53" s="58">
        <f t="shared" si="6"/>
        <v>0.14814814814814814</v>
      </c>
      <c r="M53" s="61"/>
      <c r="N53" s="137" t="s">
        <v>201</v>
      </c>
      <c r="O53" s="45">
        <f>COUNTIFS(G4:G31,6,H4:H31,1)</f>
        <v>0</v>
      </c>
      <c r="P53" s="60">
        <f t="shared" si="7"/>
        <v>0</v>
      </c>
      <c r="Q53" s="61"/>
      <c r="R53" s="137" t="s">
        <v>210</v>
      </c>
      <c r="S53" s="59">
        <f>COUNTIFS(H4:H31,4,I4:I31,1)</f>
        <v>0</v>
      </c>
      <c r="T53" s="60">
        <f>S53/S$55</f>
        <v>0</v>
      </c>
      <c r="U53" s="61"/>
      <c r="V53" s="61"/>
      <c r="W53" s="137" t="s">
        <v>215</v>
      </c>
      <c r="X53" s="45">
        <f>COUNTIFS(I4:I31,1,K4:K31,2)</f>
        <v>4</v>
      </c>
      <c r="Y53" s="60">
        <f t="shared" si="8"/>
        <v>0.14814814814814814</v>
      </c>
      <c r="Z53" s="61"/>
      <c r="AA53" s="137" t="s">
        <v>226</v>
      </c>
      <c r="AB53" s="45">
        <f>COUNTIFS(I4:I31,1,J4:J31,2)</f>
        <v>1</v>
      </c>
      <c r="AC53" s="60">
        <f t="shared" si="9"/>
        <v>3.7037037037037035E-2</v>
      </c>
      <c r="AD53" s="61"/>
      <c r="AE53" s="137" t="s">
        <v>233</v>
      </c>
      <c r="AF53" s="45">
        <f>COUNTIFS(J4:J31,2,M4:M31,1)</f>
        <v>1</v>
      </c>
      <c r="AG53" s="60">
        <f>AF53/AF$60</f>
        <v>3.7037037037037035E-2</v>
      </c>
      <c r="AH53" s="61"/>
      <c r="AI53" s="137" t="s">
        <v>239</v>
      </c>
      <c r="AJ53" s="45">
        <f>COUNTIFS(K4:K31,1,M4:M31,3)</f>
        <v>4</v>
      </c>
      <c r="AK53" s="60">
        <f t="shared" si="10"/>
        <v>0.14814814814814814</v>
      </c>
      <c r="AL53" s="61"/>
      <c r="AM53" s="137" t="s">
        <v>255</v>
      </c>
      <c r="AN53" s="45">
        <f>COUNTIFS(K4:K31,1,L4:L31,3)</f>
        <v>1</v>
      </c>
      <c r="AO53" s="60">
        <f t="shared" si="11"/>
        <v>4.7619047619047616E-2</v>
      </c>
      <c r="AP53" s="61"/>
      <c r="AQ53" s="137" t="s">
        <v>285</v>
      </c>
      <c r="AR53" s="45">
        <f>COUNTIFS(J4:J31,1,L4:L31,3)</f>
        <v>3</v>
      </c>
      <c r="AS53" s="60">
        <f t="shared" si="12"/>
        <v>0.1111111111111111</v>
      </c>
      <c r="AT53" s="61"/>
      <c r="AU53" s="137" t="s">
        <v>298</v>
      </c>
      <c r="AV53" s="45">
        <f>COUNTIFS(K4:K31,1,N4:N31,3)</f>
        <v>0</v>
      </c>
      <c r="AW53" s="60">
        <f t="shared" si="13"/>
        <v>0</v>
      </c>
      <c r="AX53" s="61"/>
      <c r="AY53" s="137" t="s">
        <v>315</v>
      </c>
      <c r="AZ53" s="45">
        <f>COUNTIFS(L4:L31,1,N4:N31,3)</f>
        <v>0</v>
      </c>
      <c r="BA53" s="60">
        <f t="shared" si="14"/>
        <v>0</v>
      </c>
      <c r="BB53" s="61"/>
      <c r="BC53" s="137" t="s">
        <v>327</v>
      </c>
      <c r="BD53" s="45">
        <f>COUNTIFS(J4:J31,2,O4:O31,1)</f>
        <v>2</v>
      </c>
      <c r="BE53" s="60">
        <f t="shared" si="15"/>
        <v>7.407407407407407E-2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1</v>
      </c>
      <c r="H54" s="58">
        <f t="shared" si="5"/>
        <v>3.7037037037037035E-2</v>
      </c>
      <c r="I54" s="61"/>
      <c r="J54" s="63" t="s">
        <v>399</v>
      </c>
      <c r="K54" s="45">
        <f>COUNTIFS(B4:B31,"salt",J4:J31,1)</f>
        <v>2</v>
      </c>
      <c r="L54" s="58">
        <f t="shared" si="6"/>
        <v>7.407407407407407E-2</v>
      </c>
      <c r="M54" s="61"/>
      <c r="N54" s="137" t="s">
        <v>202</v>
      </c>
      <c r="O54" s="45">
        <f>COUNTIFS(G4:G31,7,H4:H31,1)</f>
        <v>0</v>
      </c>
      <c r="P54" s="60">
        <f t="shared" si="7"/>
        <v>0</v>
      </c>
      <c r="Q54" s="61"/>
      <c r="R54" s="137" t="s">
        <v>211</v>
      </c>
      <c r="S54" s="59">
        <f>COUNTIFS(H4:H31,4,I4:I31,"&gt;1")</f>
        <v>1</v>
      </c>
      <c r="T54" s="60">
        <f>S54/S$55</f>
        <v>3.8461538461538464E-2</v>
      </c>
      <c r="U54" s="61"/>
      <c r="V54" s="61"/>
      <c r="W54" s="137" t="s">
        <v>216</v>
      </c>
      <c r="X54" s="45">
        <f>COUNTIFS(I4:I31,"&gt;1",K4:K31,2)</f>
        <v>1</v>
      </c>
      <c r="Y54" s="60">
        <f t="shared" si="8"/>
        <v>3.7037037037037035E-2</v>
      </c>
      <c r="Z54" s="61"/>
      <c r="AA54" s="137" t="s">
        <v>227</v>
      </c>
      <c r="AB54" s="45">
        <f>COUNTIFS(I4:I31,"&gt;1",J4:J31,2)</f>
        <v>1</v>
      </c>
      <c r="AC54" s="60">
        <f t="shared" si="9"/>
        <v>3.7037037037037035E-2</v>
      </c>
      <c r="AD54" s="61"/>
      <c r="AE54" s="137" t="s">
        <v>234</v>
      </c>
      <c r="AF54" s="45">
        <f>COUNTIFS(J4:J31,2,M4:M31,2)</f>
        <v>1</v>
      </c>
      <c r="AG54" s="60">
        <f>AF54/AF$60</f>
        <v>3.7037037037037035E-2</v>
      </c>
      <c r="AH54" s="61"/>
      <c r="AI54" s="137" t="s">
        <v>240</v>
      </c>
      <c r="AJ54" s="45">
        <f>COUNTIFS(K4:K31,2,M4:M31,1)</f>
        <v>1</v>
      </c>
      <c r="AK54" s="60">
        <f t="shared" si="10"/>
        <v>3.7037037037037035E-2</v>
      </c>
      <c r="AL54" s="61"/>
      <c r="AM54" s="137" t="s">
        <v>276</v>
      </c>
      <c r="AN54" s="45">
        <f>COUNTIFS(K4:K31,1,L4:L31,4)</f>
        <v>4</v>
      </c>
      <c r="AO54" s="60">
        <f t="shared" si="11"/>
        <v>0.19047619047619047</v>
      </c>
      <c r="AP54" s="61"/>
      <c r="AQ54" s="137" t="s">
        <v>286</v>
      </c>
      <c r="AR54" s="45">
        <f>COUNTIFS(J4:J31,1,L4:L31,4)</f>
        <v>8</v>
      </c>
      <c r="AS54" s="60">
        <f t="shared" si="12"/>
        <v>0.29629629629629628</v>
      </c>
      <c r="AT54" s="61"/>
      <c r="AU54" s="137" t="s">
        <v>299</v>
      </c>
      <c r="AV54" s="45">
        <f>COUNTIFS(K4:K31,2,N4:N31,1)</f>
        <v>2</v>
      </c>
      <c r="AW54" s="60">
        <f t="shared" si="13"/>
        <v>9.5238095238095233E-2</v>
      </c>
      <c r="AX54" s="61"/>
      <c r="AY54" s="137" t="s">
        <v>317</v>
      </c>
      <c r="AZ54" s="45">
        <f>COUNTIFS(L4:L31,2,N4:N31,1)</f>
        <v>0</v>
      </c>
      <c r="BA54" s="60">
        <f t="shared" si="14"/>
        <v>0</v>
      </c>
      <c r="BB54" s="61"/>
      <c r="BC54" s="137" t="s">
        <v>328</v>
      </c>
      <c r="BD54" s="59">
        <f>COUNTIFS(J4:J31,2,O4:O31,2)</f>
        <v>0</v>
      </c>
      <c r="BE54" s="60">
        <f t="shared" si="15"/>
        <v>0</v>
      </c>
      <c r="BF54" s="61"/>
      <c r="BG54" s="63" t="s">
        <v>335</v>
      </c>
      <c r="BH54" s="54">
        <f>COUNTIFS(N4:N31,2,O14:O41,1)</f>
        <v>9</v>
      </c>
      <c r="BI54" s="66">
        <f t="shared" si="16"/>
        <v>0.47368421052631576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2</v>
      </c>
      <c r="D55" s="58">
        <f t="shared" si="4"/>
        <v>7.407407407407407E-2</v>
      </c>
      <c r="E55" s="64"/>
      <c r="F55" s="75" t="s">
        <v>388</v>
      </c>
      <c r="G55" s="45">
        <f>COUNTIFS(B4:B31,"figueres",K4:K31,1)</f>
        <v>1</v>
      </c>
      <c r="H55" s="58">
        <f t="shared" si="5"/>
        <v>3.7037037037037035E-2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37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37" t="s">
        <v>217</v>
      </c>
      <c r="X55" s="45">
        <f>COUNTIFS(I4:I31,1,K4:K31,3)</f>
        <v>4</v>
      </c>
      <c r="Y55" s="60">
        <f t="shared" si="8"/>
        <v>0.14814814814814814</v>
      </c>
      <c r="Z55" s="61"/>
      <c r="AA55" s="137" t="s">
        <v>228</v>
      </c>
      <c r="AB55" s="45">
        <f>COUNTIFS(I4:I31,1,J4:J31,3)</f>
        <v>3</v>
      </c>
      <c r="AC55" s="60">
        <f t="shared" si="9"/>
        <v>0.1111111111111111</v>
      </c>
      <c r="AD55" s="61"/>
      <c r="AE55" s="137" t="s">
        <v>237</v>
      </c>
      <c r="AF55" s="45">
        <f>COUNTIFS(J4:J31,1,M4:M31,3)</f>
        <v>8</v>
      </c>
      <c r="AG55" s="60">
        <f t="shared" ref="AG55:AG60" si="17">AF55/AF$60</f>
        <v>0.29629629629629628</v>
      </c>
      <c r="AH55" s="61"/>
      <c r="AI55" s="137" t="s">
        <v>241</v>
      </c>
      <c r="AJ55" s="45">
        <f>COUNTIFS(K4:K31,2,M4:M31,2)</f>
        <v>2</v>
      </c>
      <c r="AK55" s="60">
        <f t="shared" si="10"/>
        <v>7.407407407407407E-2</v>
      </c>
      <c r="AL55" s="61"/>
      <c r="AM55" s="137" t="s">
        <v>257</v>
      </c>
      <c r="AN55" s="45">
        <f>COUNTIFS(K4:K31,2,L4:L31,1)</f>
        <v>1</v>
      </c>
      <c r="AO55" s="60">
        <f t="shared" si="11"/>
        <v>4.7619047619047616E-2</v>
      </c>
      <c r="AP55" s="61"/>
      <c r="AQ55" s="137" t="s">
        <v>287</v>
      </c>
      <c r="AR55" s="45">
        <f>COUNTIFS(J4:J31,2,L4:L31,1)</f>
        <v>0</v>
      </c>
      <c r="AS55" s="60">
        <f t="shared" si="12"/>
        <v>0</v>
      </c>
      <c r="AT55" s="61"/>
      <c r="AU55" s="137" t="s">
        <v>300</v>
      </c>
      <c r="AV55" s="45">
        <f>COUNTIFS(K4:K31,2,N4:N31,2)</f>
        <v>3</v>
      </c>
      <c r="AW55" s="60">
        <f t="shared" si="13"/>
        <v>0.14285714285714285</v>
      </c>
      <c r="AX55" s="61"/>
      <c r="AY55" s="137" t="s">
        <v>319</v>
      </c>
      <c r="AZ55" s="45">
        <f>COUNTIFS(L4:L31,2,N4:N31,2)</f>
        <v>1</v>
      </c>
      <c r="BA55" s="60">
        <f t="shared" si="14"/>
        <v>3.7037037037037035E-2</v>
      </c>
      <c r="BB55" s="61"/>
      <c r="BC55" s="137" t="s">
        <v>329</v>
      </c>
      <c r="BD55" s="59">
        <f>COUNTIFS(J4:J31,3,O4:O31,1)</f>
        <v>1</v>
      </c>
      <c r="BE55" s="60">
        <f t="shared" si="15"/>
        <v>3.7037037037037035E-2</v>
      </c>
      <c r="BF55" s="61"/>
      <c r="BG55" s="63" t="s">
        <v>336</v>
      </c>
      <c r="BH55" s="54">
        <f>COUNTIFS(N4:N31,2,O14:O41,2)</f>
        <v>4</v>
      </c>
      <c r="BI55" s="66">
        <f t="shared" si="16"/>
        <v>0.21052631578947367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7.407407407407407E-2</v>
      </c>
      <c r="E56" s="64"/>
      <c r="F56" s="75" t="s">
        <v>389</v>
      </c>
      <c r="G56" s="45">
        <f>COUNTIFS(B4:B31,"figueres",K4:K31,"&gt;1")</f>
        <v>3</v>
      </c>
      <c r="H56" s="58">
        <f t="shared" si="5"/>
        <v>0.1111111111111111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37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37" t="s">
        <v>218</v>
      </c>
      <c r="X56" s="45">
        <f>COUNTIFS(I4:I31,"&gt;1",K4:K31,3)</f>
        <v>2</v>
      </c>
      <c r="Y56" s="60">
        <f t="shared" si="8"/>
        <v>7.407407407407407E-2</v>
      </c>
      <c r="Z56" s="61"/>
      <c r="AA56" s="137" t="s">
        <v>229</v>
      </c>
      <c r="AB56" s="45">
        <f>COUNTIFS(I4:I31,"&gt;1",J4:J31,3)</f>
        <v>5</v>
      </c>
      <c r="AC56" s="60">
        <f t="shared" si="9"/>
        <v>0.18518518518518517</v>
      </c>
      <c r="AD56" s="61"/>
      <c r="AE56" s="137" t="s">
        <v>251</v>
      </c>
      <c r="AF56" s="59">
        <f>COUNTIFS(J4:J31,2,M4:M31,3)</f>
        <v>0</v>
      </c>
      <c r="AG56" s="60">
        <f t="shared" si="17"/>
        <v>0</v>
      </c>
      <c r="AH56" s="61"/>
      <c r="AI56" s="137" t="s">
        <v>242</v>
      </c>
      <c r="AJ56" s="45">
        <f>COUNTIFS(K4:K31,2,M4:M31,3)</f>
        <v>2</v>
      </c>
      <c r="AK56" s="60">
        <f t="shared" si="10"/>
        <v>7.407407407407407E-2</v>
      </c>
      <c r="AL56" s="61"/>
      <c r="AM56" s="137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37" t="s">
        <v>288</v>
      </c>
      <c r="AR56" s="59">
        <f>COUNTIFS(J4:J31,2,L4:L31,2)</f>
        <v>0</v>
      </c>
      <c r="AS56" s="60">
        <f t="shared" si="12"/>
        <v>0</v>
      </c>
      <c r="AT56" s="61"/>
      <c r="AU56" s="137" t="s">
        <v>301</v>
      </c>
      <c r="AV56" s="45">
        <f>COUNTIFS(K4:K31,2,N4:N31,3)</f>
        <v>0</v>
      </c>
      <c r="AW56" s="60">
        <f t="shared" si="13"/>
        <v>0</v>
      </c>
      <c r="AX56" s="61"/>
      <c r="AY56" s="137" t="s">
        <v>320</v>
      </c>
      <c r="AZ56" s="45">
        <f>COUNTIFS(L4:L31,2,N4:N31,3)</f>
        <v>0</v>
      </c>
      <c r="BA56" s="60">
        <f t="shared" si="14"/>
        <v>0</v>
      </c>
      <c r="BB56" s="61"/>
      <c r="BC56" s="137" t="s">
        <v>330</v>
      </c>
      <c r="BD56" s="45">
        <f>COUNTIFS(J4:J31,3,O4:O31,2)</f>
        <v>7</v>
      </c>
      <c r="BE56" s="60">
        <f t="shared" si="15"/>
        <v>0.25925925925925924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3.7037037037037035E-2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1</v>
      </c>
      <c r="L57" s="58">
        <f t="shared" si="6"/>
        <v>3.7037037037037035E-2</v>
      </c>
      <c r="M57" s="61"/>
      <c r="N57" s="137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37" t="s">
        <v>219</v>
      </c>
      <c r="X57" s="45">
        <f>COUNTIFS(I4:I31,1,K4:K31,4)</f>
        <v>2</v>
      </c>
      <c r="Y57" s="60">
        <f t="shared" si="8"/>
        <v>7.407407407407407E-2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37" t="s">
        <v>435</v>
      </c>
      <c r="AF57" s="59">
        <f>COUNTIFS(J4:J31,3,M4:M31,1)</f>
        <v>1</v>
      </c>
      <c r="AG57" s="60">
        <f t="shared" si="17"/>
        <v>3.7037037037037035E-2</v>
      </c>
      <c r="AH57" s="61"/>
      <c r="AI57" s="137" t="s">
        <v>243</v>
      </c>
      <c r="AJ57" s="45">
        <f>COUNTIFS(K4:K31,3,M4:M31,1)</f>
        <v>1</v>
      </c>
      <c r="AK57" s="60">
        <f t="shared" si="10"/>
        <v>3.7037037037037035E-2</v>
      </c>
      <c r="AL57" s="61"/>
      <c r="AM57" s="137" t="s">
        <v>258</v>
      </c>
      <c r="AN57" s="45">
        <f>COUNTIFS(K4:K31,2,L4:L31,3)</f>
        <v>1</v>
      </c>
      <c r="AO57" s="60">
        <f t="shared" si="11"/>
        <v>4.7619047619047616E-2</v>
      </c>
      <c r="AP57" s="61"/>
      <c r="AQ57" s="137" t="s">
        <v>289</v>
      </c>
      <c r="AR57" s="59">
        <f>COUNTIFS(J4:J31,2,L4:L31,3)</f>
        <v>2</v>
      </c>
      <c r="AS57" s="60">
        <f>AR57/AR$63</f>
        <v>7.407407407407407E-2</v>
      </c>
      <c r="AT57" s="61"/>
      <c r="AU57" s="137" t="s">
        <v>302</v>
      </c>
      <c r="AV57" s="45">
        <f>COUNTIFS(K4:K31,3,N4:N31,1)</f>
        <v>1</v>
      </c>
      <c r="AW57" s="60">
        <f t="shared" si="13"/>
        <v>4.7619047619047616E-2</v>
      </c>
      <c r="AX57" s="61"/>
      <c r="AY57" s="137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19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7.407407407407407E-2</v>
      </c>
      <c r="E58" s="64"/>
      <c r="F58" s="75" t="s">
        <v>391</v>
      </c>
      <c r="G58" s="45">
        <f>COUNTIFS(B4:B31,"olot",K4:K31,"&gt;1")</f>
        <v>3</v>
      </c>
      <c r="H58" s="58">
        <f t="shared" si="5"/>
        <v>0.1111111111111111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37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37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37" t="s">
        <v>436</v>
      </c>
      <c r="AF58" s="59">
        <f>COUNTIFS(J4:J31,3,M4:M31,2)</f>
        <v>1</v>
      </c>
      <c r="AG58" s="60">
        <f t="shared" si="17"/>
        <v>3.7037037037037035E-2</v>
      </c>
      <c r="AH58" s="61"/>
      <c r="AI58" s="137" t="s">
        <v>244</v>
      </c>
      <c r="AJ58" s="45">
        <f>COUNTIFS(K4:K31,3,M4:M31,2)</f>
        <v>2</v>
      </c>
      <c r="AK58" s="60">
        <f t="shared" si="10"/>
        <v>7.407407407407407E-2</v>
      </c>
      <c r="AL58" s="61"/>
      <c r="AM58" s="137" t="s">
        <v>277</v>
      </c>
      <c r="AN58" s="45">
        <f>COUNTIFS(K4:K31,2,L4:L31,4)</f>
        <v>2</v>
      </c>
      <c r="AO58" s="60">
        <f t="shared" si="11"/>
        <v>9.5238095238095233E-2</v>
      </c>
      <c r="AP58" s="61"/>
      <c r="AQ58" s="137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37" t="s">
        <v>304</v>
      </c>
      <c r="AV58" s="45">
        <f>COUNTIFS(K4:K31,3,N4:N31,2)</f>
        <v>4</v>
      </c>
      <c r="AW58" s="60">
        <f t="shared" si="13"/>
        <v>0.19047619047619047</v>
      </c>
      <c r="AX58" s="61"/>
      <c r="AY58" s="137" t="s">
        <v>321</v>
      </c>
      <c r="AZ58" s="45">
        <f>COUNTIFS(L4:L31,3,N4:N31,2)</f>
        <v>7</v>
      </c>
      <c r="BA58" s="60">
        <f t="shared" si="14"/>
        <v>0.25925925925925924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3.7037037037037035E-2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3</v>
      </c>
      <c r="L59" s="58">
        <f t="shared" si="6"/>
        <v>0.1111111111111111</v>
      </c>
      <c r="M59" s="61"/>
      <c r="N59" s="137" t="s">
        <v>250</v>
      </c>
      <c r="O59" s="45">
        <f>COUNTIFS(G4:G31,4,H4:H31,1)</f>
        <v>2</v>
      </c>
      <c r="P59" s="60">
        <f t="shared" si="7"/>
        <v>9.0909090909090912E-2</v>
      </c>
      <c r="Q59" s="61"/>
      <c r="R59" s="61"/>
      <c r="S59" s="61"/>
      <c r="T59" s="61"/>
      <c r="U59" s="61"/>
      <c r="V59" s="61"/>
      <c r="W59" s="137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37" t="s">
        <v>437</v>
      </c>
      <c r="AF59" s="59">
        <f>COUNTIFS(J4:J31,3,M4:M31,3)</f>
        <v>6</v>
      </c>
      <c r="AG59" s="60">
        <f t="shared" si="17"/>
        <v>0.22222222222222221</v>
      </c>
      <c r="AH59" s="61"/>
      <c r="AI59" s="137" t="s">
        <v>245</v>
      </c>
      <c r="AJ59" s="59">
        <f>COUNTIFS(K4:K31,3,M4:M31,3)</f>
        <v>3</v>
      </c>
      <c r="AK59" s="60">
        <f t="shared" si="10"/>
        <v>0.1111111111111111</v>
      </c>
      <c r="AL59" s="61"/>
      <c r="AM59" s="137" t="s">
        <v>259</v>
      </c>
      <c r="AN59" s="45">
        <f>COUNTIFS(K4:K31,3,L4:L31,1)</f>
        <v>1</v>
      </c>
      <c r="AO59" s="60">
        <f t="shared" si="11"/>
        <v>4.7619047619047616E-2</v>
      </c>
      <c r="AP59" s="61"/>
      <c r="AQ59" s="137" t="s">
        <v>291</v>
      </c>
      <c r="AR59" s="45">
        <f>COUNTIFS(J4:J31,3,L4:L31,1)</f>
        <v>0</v>
      </c>
      <c r="AS59" s="60">
        <f t="shared" si="18"/>
        <v>0</v>
      </c>
      <c r="AT59" s="61"/>
      <c r="AU59" s="137" t="s">
        <v>303</v>
      </c>
      <c r="AV59" s="45">
        <f>COUNTIFS(BG48:BG75,3,BH48:BH75,1)</f>
        <v>0</v>
      </c>
      <c r="AW59" s="60">
        <f t="shared" si="13"/>
        <v>0</v>
      </c>
      <c r="AX59" s="61"/>
      <c r="AY59" s="137" t="s">
        <v>318</v>
      </c>
      <c r="AZ59" s="45">
        <f>COUNTIFS(L4:L31,3,N4:N31,3)</f>
        <v>0</v>
      </c>
      <c r="BA59" s="60">
        <f t="shared" si="14"/>
        <v>0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3.7037037037037035E-2</v>
      </c>
      <c r="I60" s="61"/>
      <c r="J60" s="63" t="s">
        <v>403</v>
      </c>
      <c r="K60" s="45">
        <f>COUNTIFS(B4:B31,"olot",J4:J31,1)</f>
        <v>1</v>
      </c>
      <c r="L60" s="58">
        <f t="shared" si="6"/>
        <v>3.7037037037037035E-2</v>
      </c>
      <c r="M60" s="61"/>
      <c r="N60" s="61"/>
      <c r="O60" s="45">
        <f>SUM(O51:O59)</f>
        <v>22</v>
      </c>
      <c r="P60" s="60">
        <f t="shared" si="7"/>
        <v>1</v>
      </c>
      <c r="Q60" s="61"/>
      <c r="R60" s="61"/>
      <c r="S60" s="61"/>
      <c r="T60" s="61"/>
      <c r="U60" s="61"/>
      <c r="V60" s="61"/>
      <c r="W60" s="137" t="s">
        <v>222</v>
      </c>
      <c r="X60" s="45">
        <f>COUNTIFS(I4:I31,"&gt;1",K4:K31,5)</f>
        <v>2</v>
      </c>
      <c r="Y60" s="60">
        <f t="shared" si="8"/>
        <v>7.407407407407407E-2</v>
      </c>
      <c r="Z60" s="61"/>
      <c r="AA60" s="61"/>
      <c r="AB60" s="61"/>
      <c r="AC60" s="61"/>
      <c r="AD60" s="61"/>
      <c r="AE60"/>
      <c r="AF60" s="45">
        <f>SUM(AF51:AF59)</f>
        <v>27</v>
      </c>
      <c r="AG60" s="60">
        <f t="shared" si="17"/>
        <v>1</v>
      </c>
      <c r="AH60" s="61"/>
      <c r="AI60" s="137" t="s">
        <v>248</v>
      </c>
      <c r="AJ60" s="45">
        <f>COUNTIFS(K4:K31,7,M4:M31,1)</f>
        <v>0</v>
      </c>
      <c r="AK60" s="60">
        <f t="shared" si="10"/>
        <v>0</v>
      </c>
      <c r="AL60" s="61"/>
      <c r="AM60" s="137" t="s">
        <v>260</v>
      </c>
      <c r="AN60" s="45">
        <f>COUNTIFS(K4:K31,3,L4:L31,2)</f>
        <v>0</v>
      </c>
      <c r="AO60" s="60">
        <f t="shared" si="11"/>
        <v>0</v>
      </c>
      <c r="AP60" s="61"/>
      <c r="AQ60" s="137" t="s">
        <v>292</v>
      </c>
      <c r="AR60" s="45">
        <f>COUNTIFS(J4:J31,3,L4:L31,2)</f>
        <v>0</v>
      </c>
      <c r="AS60" s="60">
        <f t="shared" si="18"/>
        <v>0</v>
      </c>
      <c r="AT60" s="61"/>
      <c r="AU60" s="137" t="s">
        <v>305</v>
      </c>
      <c r="AV60" s="45">
        <f>COUNTIFS(K4:K31,3,N4:N31,3)</f>
        <v>1</v>
      </c>
      <c r="AW60" s="60">
        <f t="shared" si="13"/>
        <v>4.7619047619047616E-2</v>
      </c>
      <c r="AX60" s="61"/>
      <c r="AY60" s="137" t="s">
        <v>439</v>
      </c>
      <c r="AZ60" s="45">
        <f>COUNTIFS(L4:L31,4,N4:N31,1)</f>
        <v>3</v>
      </c>
      <c r="BA60" s="60">
        <f t="shared" si="14"/>
        <v>0.1111111111111111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4</v>
      </c>
      <c r="D61" s="58">
        <f t="shared" si="4"/>
        <v>0.14814814814814814</v>
      </c>
      <c r="E61" s="64"/>
      <c r="F61" s="75" t="s">
        <v>394</v>
      </c>
      <c r="G61" s="45">
        <f>COUNTIFS(B4:B31,"lloret",K4:K31,1)</f>
        <v>2</v>
      </c>
      <c r="H61" s="58">
        <f t="shared" si="5"/>
        <v>7.407407407407407E-2</v>
      </c>
      <c r="I61" s="61"/>
      <c r="J61" s="63" t="s">
        <v>404</v>
      </c>
      <c r="K61" s="45">
        <f>COUNTIFS(B4:B31,"olot",J4:J31,2)</f>
        <v>2</v>
      </c>
      <c r="L61" s="58">
        <f t="shared" si="6"/>
        <v>7.407407407407407E-2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37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37" t="s">
        <v>249</v>
      </c>
      <c r="AJ61" s="45">
        <f>COUNTIFS(K4:K31,7,M4:M31,2)</f>
        <v>0</v>
      </c>
      <c r="AK61" s="60">
        <f t="shared" si="10"/>
        <v>0</v>
      </c>
      <c r="AL61" s="61"/>
      <c r="AM61" s="137" t="s">
        <v>261</v>
      </c>
      <c r="AN61" s="59">
        <f>COUNTIFS(K4:K31,3,L4:L31,3)</f>
        <v>2</v>
      </c>
      <c r="AO61" s="60">
        <f t="shared" si="11"/>
        <v>9.5238095238095233E-2</v>
      </c>
      <c r="AP61" s="61"/>
      <c r="AQ61" s="137" t="s">
        <v>293</v>
      </c>
      <c r="AR61" s="45">
        <f>COUNTIFS(J4:J31,3,L4:L31,3)</f>
        <v>2</v>
      </c>
      <c r="AS61" s="60">
        <f t="shared" si="18"/>
        <v>7.407407407407407E-2</v>
      </c>
      <c r="AT61" s="61"/>
      <c r="AU61" s="137" t="s">
        <v>262</v>
      </c>
      <c r="AV61" s="59">
        <f>COUNTIFS(K4:K31,5,N4:N31,1)</f>
        <v>0</v>
      </c>
      <c r="AW61" s="60">
        <f t="shared" si="13"/>
        <v>0</v>
      </c>
      <c r="AX61" s="61"/>
      <c r="AY61" s="137" t="s">
        <v>440</v>
      </c>
      <c r="AZ61" s="45">
        <f>COUNTIFS(L4:L31,4,N4:N31,2)</f>
        <v>10</v>
      </c>
      <c r="BA61" s="60">
        <f t="shared" si="14"/>
        <v>0.37037037037037035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2</v>
      </c>
      <c r="H62" s="58">
        <f t="shared" si="5"/>
        <v>7.407407407407407E-2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37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37" t="s">
        <v>273</v>
      </c>
      <c r="AJ62" s="45">
        <f>COUNTIFS(K4:K31,7,M4:M31,3)</f>
        <v>0</v>
      </c>
      <c r="AK62" s="60">
        <f t="shared" si="10"/>
        <v>0</v>
      </c>
      <c r="AL62" s="61"/>
      <c r="AM62" s="137" t="s">
        <v>278</v>
      </c>
      <c r="AN62" s="59">
        <f>COUNTIFS(K4:K31,3,L4:L31,4)</f>
        <v>3</v>
      </c>
      <c r="AO62" s="60">
        <f t="shared" si="11"/>
        <v>0.14285714285714285</v>
      </c>
      <c r="AP62" s="61"/>
      <c r="AQ62" s="137" t="s">
        <v>294</v>
      </c>
      <c r="AR62" s="45">
        <f>COUNTIFS(J4:J31,3,L4:L31,4)</f>
        <v>6</v>
      </c>
      <c r="AS62" s="60">
        <f t="shared" si="18"/>
        <v>0.22222222222222221</v>
      </c>
      <c r="AT62" s="61"/>
      <c r="AU62" s="137" t="s">
        <v>307</v>
      </c>
      <c r="AV62" s="59">
        <f>COUNTIFS(K4:K31,5,N4:N31,2)</f>
        <v>2</v>
      </c>
      <c r="AW62" s="60">
        <f t="shared" si="13"/>
        <v>9.5238095238095233E-2</v>
      </c>
      <c r="AX62" s="61"/>
      <c r="AY62" s="137" t="s">
        <v>440</v>
      </c>
      <c r="AZ62" s="45">
        <f>COUNTIFS(L4:L31,4,N4:N31,3)</f>
        <v>1</v>
      </c>
      <c r="BA62" s="60">
        <f t="shared" si="14"/>
        <v>3.7037037037037035E-2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37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37" t="s">
        <v>275</v>
      </c>
      <c r="AJ63" s="45">
        <f>COUNTIFS(K4:K31,8,M4:M31,1)</f>
        <v>0</v>
      </c>
      <c r="AK63" s="60">
        <f t="shared" si="10"/>
        <v>0</v>
      </c>
      <c r="AL63" s="61"/>
      <c r="AM63" s="137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37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37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37" t="s">
        <v>274</v>
      </c>
      <c r="AJ64" s="45">
        <f>COUNTIFS(K4:K31,8,M4:M31,2)</f>
        <v>0</v>
      </c>
      <c r="AK64" s="60">
        <f t="shared" si="10"/>
        <v>0</v>
      </c>
      <c r="AL64" s="61"/>
      <c r="AM64" s="137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37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3.7037037037037035E-2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37" t="s">
        <v>162</v>
      </c>
      <c r="X65" s="59">
        <f>COUNTIF(K4:K31,9)+COUNTIF(K4:K31,6)+COUNTIF(K4:K31,10)</f>
        <v>4</v>
      </c>
      <c r="Y65" s="60">
        <f t="shared" si="8"/>
        <v>0.14814814814814814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37" t="s">
        <v>273</v>
      </c>
      <c r="AJ65" s="45">
        <f>COUNTIFS(K3:K30,8,M3:M30,3)</f>
        <v>0</v>
      </c>
      <c r="AK65" s="60">
        <f t="shared" si="10"/>
        <v>0</v>
      </c>
      <c r="AL65" s="61"/>
      <c r="AM65" s="137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37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4</v>
      </c>
      <c r="L66" s="58">
        <f t="shared" si="6"/>
        <v>0.14814814814814814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37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0.29629629629629628</v>
      </c>
      <c r="AL66" s="61"/>
      <c r="AM66" s="137" t="s">
        <v>279</v>
      </c>
      <c r="AN66" s="45">
        <f>COUNTIFS(K4:K31,5,L4:L31,4)</f>
        <v>2</v>
      </c>
      <c r="AO66" s="60">
        <f t="shared" si="11"/>
        <v>9.5238095238095233E-2</v>
      </c>
      <c r="AP66" s="61"/>
      <c r="AQ66" s="61"/>
      <c r="AR66" s="61"/>
      <c r="AS66" s="61"/>
      <c r="AT66" s="61"/>
      <c r="AU66" s="137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37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37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37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37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37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37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37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37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37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37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37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19</v>
      </c>
      <c r="D83" s="58">
        <f t="shared" ref="D83:D89" si="19">C83/C$89</f>
        <v>0.70370370370370372</v>
      </c>
      <c r="E83" s="64"/>
      <c r="F83" s="55" t="s">
        <v>186</v>
      </c>
      <c r="G83" s="57">
        <f>COUNTIF(R4:R31,1)</f>
        <v>25</v>
      </c>
      <c r="H83" s="58">
        <f>G83/C$89</f>
        <v>0.92592592592592593</v>
      </c>
      <c r="I83" s="61"/>
      <c r="J83" s="55" t="s">
        <v>339</v>
      </c>
      <c r="K83" s="57">
        <f>COUNTIFS(Q4:Q31,1,R4:R31,1)</f>
        <v>18</v>
      </c>
      <c r="L83" s="58">
        <f t="shared" ref="L83:L101" si="20">K83/K$101</f>
        <v>0.66666666666666663</v>
      </c>
      <c r="M83" s="61"/>
      <c r="N83" s="55" t="s">
        <v>357</v>
      </c>
      <c r="O83" s="57">
        <f>COUNTIFS(Q4:Q31,1,U4:U31,1)</f>
        <v>5</v>
      </c>
      <c r="P83" s="58">
        <f t="shared" ref="P83:P95" si="21">O83/O$95</f>
        <v>0.18518518518518517</v>
      </c>
      <c r="Q83" s="61"/>
      <c r="R83" s="55" t="s">
        <v>411</v>
      </c>
      <c r="S83" s="57">
        <f>COUNTIFS(Q4:Q31,1,T4:T31,1)</f>
        <v>4</v>
      </c>
      <c r="T83" s="58">
        <f t="shared" ref="T83:T95" si="22">S83/S$95</f>
        <v>0.14814814814814814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0.3</v>
      </c>
      <c r="Y83" s="61"/>
      <c r="Z83" s="55" t="s">
        <v>186</v>
      </c>
      <c r="AA83" s="57">
        <f>COUNTIF(Y4:Y31,1)</f>
        <v>10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3</v>
      </c>
      <c r="AG83" s="58">
        <f t="shared" ref="AG83:AG101" si="24">AF83/AF$101</f>
        <v>0.3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0.3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4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2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7.407407407407407E-2</v>
      </c>
      <c r="E84" s="64"/>
      <c r="F84" s="46" t="s">
        <v>187</v>
      </c>
      <c r="G84" s="57">
        <f>COUNTIF(R4:R31,2)</f>
        <v>1</v>
      </c>
      <c r="H84" s="58">
        <f>G84/C$89</f>
        <v>3.7037037037037035E-2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14</v>
      </c>
      <c r="P84" s="58">
        <f t="shared" si="21"/>
        <v>0.51851851851851849</v>
      </c>
      <c r="Q84" s="61"/>
      <c r="R84" s="55" t="s">
        <v>412</v>
      </c>
      <c r="S84" s="57">
        <f>COUNTIFS(Q4:Q31,1,T4:T31,"&gt;1")</f>
        <v>15</v>
      </c>
      <c r="T84" s="58">
        <f t="shared" si="22"/>
        <v>0.55555555555555558</v>
      </c>
      <c r="U84" s="61"/>
      <c r="V84" s="46" t="s">
        <v>182</v>
      </c>
      <c r="W84" s="57">
        <f>COUNTIF(X4:X31,2)</f>
        <v>3</v>
      </c>
      <c r="X84" s="58">
        <f t="shared" si="23"/>
        <v>0.3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0.3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0.25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0.5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4</v>
      </c>
      <c r="D85" s="58">
        <f t="shared" si="19"/>
        <v>0.14814814814814814</v>
      </c>
      <c r="E85" s="64"/>
      <c r="F85" s="46" t="s">
        <v>188</v>
      </c>
      <c r="G85" s="57">
        <f>COUNTIF(R4:R31,3)</f>
        <v>1</v>
      </c>
      <c r="H85" s="58">
        <f>G85/C$89</f>
        <v>3.7037037037037035E-2</v>
      </c>
      <c r="I85" s="61"/>
      <c r="J85" s="55" t="s">
        <v>341</v>
      </c>
      <c r="K85" s="57">
        <f>COUNTIFS(Q4:Q31,1,R4:R31,3)</f>
        <v>1</v>
      </c>
      <c r="L85" s="58">
        <f t="shared" si="20"/>
        <v>3.7037037037037035E-2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1</v>
      </c>
      <c r="X85" s="58">
        <f t="shared" si="23"/>
        <v>0.1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3</v>
      </c>
      <c r="AO85" s="58">
        <f t="shared" si="26"/>
        <v>0.3</v>
      </c>
      <c r="AP85" s="61"/>
      <c r="AQ85" s="61"/>
      <c r="AR85" s="46" t="s">
        <v>183</v>
      </c>
      <c r="AS85" s="57">
        <f>COUNTIF(AE4:AE31,3)</f>
        <v>2</v>
      </c>
      <c r="AT85" s="58">
        <f t="shared" si="27"/>
        <v>0.5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0.25</v>
      </c>
      <c r="BL85" s="61"/>
      <c r="BM85" s="61"/>
      <c r="BN85" s="46" t="s">
        <v>183</v>
      </c>
      <c r="BO85" s="57">
        <f>COUNTIF(AL4:AL31,3)</f>
        <v>1</v>
      </c>
      <c r="BP85" s="58">
        <f t="shared" si="31"/>
        <v>0.5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1</v>
      </c>
      <c r="CG85" s="58">
        <f t="shared" si="34"/>
        <v>0.5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2</v>
      </c>
      <c r="D86" s="58">
        <f t="shared" si="19"/>
        <v>7.407407407407407E-2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7.407407407407407E-2</v>
      </c>
      <c r="M86" s="61"/>
      <c r="N86" s="50" t="s">
        <v>358</v>
      </c>
      <c r="O86" s="57">
        <f>COUNTIFS(Q4:Q31,2,U4:U31,2)</f>
        <v>2</v>
      </c>
      <c r="P86" s="58">
        <f t="shared" si="21"/>
        <v>7.407407407407407E-2</v>
      </c>
      <c r="Q86" s="61"/>
      <c r="R86" s="50" t="s">
        <v>414</v>
      </c>
      <c r="S86" s="57">
        <f>COUNTIFS(Q4:Q31,2,T4:T31,"&gt;1")</f>
        <v>2</v>
      </c>
      <c r="T86" s="58">
        <f t="shared" si="22"/>
        <v>7.407407407407407E-2</v>
      </c>
      <c r="U86" s="61"/>
      <c r="V86" s="46" t="s">
        <v>184</v>
      </c>
      <c r="W86" s="57">
        <f>COUNTIF(X4:X31,4)</f>
        <v>2</v>
      </c>
      <c r="X86" s="58">
        <f t="shared" si="23"/>
        <v>0.2</v>
      </c>
      <c r="Y86" s="61"/>
      <c r="Z86" s="77"/>
      <c r="AA86" s="54">
        <f>SUM(AA83:AA85)</f>
        <v>10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0.3</v>
      </c>
      <c r="AH86" s="61"/>
      <c r="AI86" s="50" t="s">
        <v>358</v>
      </c>
      <c r="AJ86" s="57">
        <f>COUNTIFS(X4:X31,2,AB4:AB31,2)</f>
        <v>3</v>
      </c>
      <c r="AK86" s="58">
        <f t="shared" si="25"/>
        <v>0.3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0.25</v>
      </c>
      <c r="BD86" s="61"/>
      <c r="BE86" s="50" t="s">
        <v>358</v>
      </c>
      <c r="BF86" s="57">
        <f>COUNTIFS(AE4:AE31,2,AI4:AI31,2)</f>
        <v>1</v>
      </c>
      <c r="BG86" s="58">
        <f t="shared" si="29"/>
        <v>0.25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2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0.5</v>
      </c>
      <c r="BZ86" s="61"/>
      <c r="CA86" s="50" t="s">
        <v>358</v>
      </c>
      <c r="CB86" s="57">
        <f>COUNTIFS(AL4:AL31,2,AP4:AP31,2)</f>
        <v>1</v>
      </c>
      <c r="CC86" s="58">
        <f t="shared" si="33"/>
        <v>0.5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</v>
      </c>
      <c r="AP87" s="61"/>
      <c r="AQ87" s="61"/>
      <c r="AR87" s="46" t="s">
        <v>185</v>
      </c>
      <c r="AS87" s="57">
        <f>COUNTIF(AE4:AE31,5)</f>
        <v>1</v>
      </c>
      <c r="AT87" s="58">
        <f t="shared" si="27"/>
        <v>0.25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2</v>
      </c>
      <c r="BK87" s="58">
        <f t="shared" si="30"/>
        <v>0.5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1</v>
      </c>
      <c r="CG87" s="58">
        <f t="shared" si="34"/>
        <v>0.5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4</v>
      </c>
      <c r="P88" s="58">
        <f t="shared" si="21"/>
        <v>0.14814814814814814</v>
      </c>
      <c r="Q88" s="61"/>
      <c r="R88" s="50" t="s">
        <v>416</v>
      </c>
      <c r="S88" s="57">
        <f>COUNTIFS(Q4:Q31,3,T4:T31,"&gt;1")</f>
        <v>4</v>
      </c>
      <c r="T88" s="58">
        <f t="shared" si="22"/>
        <v>0.14814814814814814</v>
      </c>
      <c r="U88" s="61"/>
      <c r="V88" s="46" t="s">
        <v>162</v>
      </c>
      <c r="W88" s="57">
        <f>COUNTIF(X4:X31,6)</f>
        <v>1</v>
      </c>
      <c r="X88" s="58">
        <f t="shared" si="23"/>
        <v>0.1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2</v>
      </c>
      <c r="BG88" s="58">
        <f t="shared" si="29"/>
        <v>0.5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1</v>
      </c>
      <c r="CC88" s="58">
        <f t="shared" si="33"/>
        <v>0.5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0.14814814814814814</v>
      </c>
      <c r="M89" s="61"/>
      <c r="N89" s="50" t="s">
        <v>363</v>
      </c>
      <c r="O89" s="57">
        <f>COUNTIFS(Q4:Q31,4,U4:U31,1)</f>
        <v>1</v>
      </c>
      <c r="P89" s="58">
        <f t="shared" si="21"/>
        <v>3.7037037037037035E-2</v>
      </c>
      <c r="Q89" s="61"/>
      <c r="R89" s="50" t="s">
        <v>417</v>
      </c>
      <c r="S89" s="57">
        <f>COUNTIFS(Q4:Q31,4,T4:T31,1)</f>
        <v>1</v>
      </c>
      <c r="T89" s="58">
        <f t="shared" si="22"/>
        <v>3.7037037037037035E-2</v>
      </c>
      <c r="U89" s="61"/>
      <c r="V89" s="77"/>
      <c r="W89" s="54">
        <f>SUM(W83:W88)</f>
        <v>10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</v>
      </c>
      <c r="AH89" s="61"/>
      <c r="AI89" s="50" t="s">
        <v>363</v>
      </c>
      <c r="AJ89" s="57">
        <f>COUNTIFS(X4:X31,4,AB4:AB31,1)</f>
        <v>1</v>
      </c>
      <c r="AK89" s="58">
        <f t="shared" si="25"/>
        <v>0.1</v>
      </c>
      <c r="AL89" s="61"/>
      <c r="AM89" s="50" t="s">
        <v>417</v>
      </c>
      <c r="AN89" s="57">
        <f>COUNTIFS(X4:X31,4,AA4:AA31,1)</f>
        <v>1</v>
      </c>
      <c r="AO89" s="58">
        <f t="shared" si="26"/>
        <v>0.1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2</v>
      </c>
      <c r="BC89" s="58">
        <f t="shared" si="28"/>
        <v>0.5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2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1</v>
      </c>
      <c r="BY89" s="58">
        <f t="shared" si="32"/>
        <v>0.5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1</v>
      </c>
      <c r="P90" s="58">
        <f t="shared" si="21"/>
        <v>3.7037037037037035E-2</v>
      </c>
      <c r="Q90" s="61"/>
      <c r="R90" s="50" t="s">
        <v>418</v>
      </c>
      <c r="S90" s="57">
        <f>COUNTIFS(Q4:Q31,4,T4:T31,"&gt;1")</f>
        <v>1</v>
      </c>
      <c r="T90" s="58">
        <f t="shared" si="22"/>
        <v>3.7037037037037035E-2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</v>
      </c>
      <c r="AL90" s="61"/>
      <c r="AM90" s="50" t="s">
        <v>418</v>
      </c>
      <c r="AN90" s="57">
        <f>COUNTIFS(X4:X31,4,AA4:AA31,"&gt;1")</f>
        <v>1</v>
      </c>
      <c r="AO90" s="58">
        <f t="shared" si="26"/>
        <v>0.1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1</v>
      </c>
      <c r="BK91" s="58">
        <f t="shared" si="30"/>
        <v>0.25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5</v>
      </c>
      <c r="H92" s="58">
        <f>G92/C$89</f>
        <v>0.18518518518518517</v>
      </c>
      <c r="I92" s="61"/>
      <c r="J92" s="50" t="s">
        <v>345</v>
      </c>
      <c r="K92" s="57">
        <f>COUNTIFS(Q4:Q31,4,R4:R31,1)</f>
        <v>1</v>
      </c>
      <c r="L92" s="58">
        <f t="shared" si="20"/>
        <v>3.7037037037037035E-2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0.2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1</v>
      </c>
      <c r="BG92" s="58">
        <f t="shared" si="29"/>
        <v>0.25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0.22222222222222221</v>
      </c>
      <c r="I93" s="61"/>
      <c r="J93" s="50" t="s">
        <v>347</v>
      </c>
      <c r="K93" s="57">
        <f>COUNTIFS(Q4:Q31,4,R4:R31,2)</f>
        <v>1</v>
      </c>
      <c r="L93" s="58">
        <f t="shared" si="20"/>
        <v>3.7037037037037035E-2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4</v>
      </c>
      <c r="X93" s="58">
        <f>W93/W$89</f>
        <v>0.4</v>
      </c>
      <c r="Y93" s="61"/>
      <c r="Z93" s="47" t="s">
        <v>191</v>
      </c>
      <c r="AA93" s="57">
        <f>COUNTIF(AA4:AA31,1)</f>
        <v>9</v>
      </c>
      <c r="AB93" s="58">
        <f>AA93/W$89</f>
        <v>0.9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1</v>
      </c>
      <c r="AO93" s="58">
        <f t="shared" si="26"/>
        <v>0.1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0.25</v>
      </c>
      <c r="AU93" s="61"/>
      <c r="AV93" s="47" t="s">
        <v>191</v>
      </c>
      <c r="AW93" s="57">
        <f>COUNTIF(AH4:AH31,1)</f>
        <v>4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>
        <f>BO93/BO$89</f>
        <v>0</v>
      </c>
      <c r="BQ93" s="64"/>
      <c r="BR93" s="55" t="s">
        <v>191</v>
      </c>
      <c r="BS93" s="57">
        <f>COUNTIF(AO4:AO31,1)</f>
        <v>2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10</v>
      </c>
      <c r="H94" s="58">
        <f>G94/C$89</f>
        <v>0.37037037037037035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0.6</v>
      </c>
      <c r="Y94" s="61"/>
      <c r="Z94" s="46" t="s">
        <v>192</v>
      </c>
      <c r="AA94" s="57">
        <f>COUNTIF(AA4:AA31,2)</f>
        <v>1</v>
      </c>
      <c r="AB94" s="58">
        <f>AA94/W$89</f>
        <v>0.1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1</v>
      </c>
      <c r="AK94" s="58">
        <f t="shared" si="25"/>
        <v>0.1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0.75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2</v>
      </c>
      <c r="BP94" s="58">
        <f>BO94/BO$89</f>
        <v>1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6</v>
      </c>
      <c r="H95" s="58">
        <f>G95/C$89</f>
        <v>0.22222222222222221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10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10</v>
      </c>
      <c r="AK95" s="58">
        <f t="shared" si="25"/>
        <v>1</v>
      </c>
      <c r="AL95" s="61"/>
      <c r="AM95" s="37"/>
      <c r="AN95" s="45">
        <f>SUM(AN83:AN94)</f>
        <v>10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1</v>
      </c>
      <c r="BC95" s="58">
        <f t="shared" si="28"/>
        <v>0.25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  <c r="BN95" s="77"/>
      <c r="BO95" s="54">
        <f>SUM(BO93:BO94)</f>
        <v>2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2</v>
      </c>
      <c r="CC95" s="58">
        <f t="shared" si="33"/>
        <v>1</v>
      </c>
      <c r="CD95" s="61"/>
      <c r="CE95" s="37"/>
      <c r="CF95" s="45">
        <f>SUM(CF83:CF94)</f>
        <v>2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0.96296296296296291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1</v>
      </c>
      <c r="D97" s="58">
        <f>C97/C$89</f>
        <v>3.7037037037037035E-2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10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2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1</v>
      </c>
      <c r="AG98" s="58">
        <f t="shared" si="24"/>
        <v>0.1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1</v>
      </c>
      <c r="X99" s="58">
        <f>W99/W$89</f>
        <v>0.1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>
        <f>BO99/BO$89</f>
        <v>0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0.9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2</v>
      </c>
      <c r="BP100" s="58">
        <f>BO100/BO$89</f>
        <v>1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10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10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2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2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0.22222222222222221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0.77777777777777779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0:H80"/>
    <mergeCell ref="J80:T80"/>
    <mergeCell ref="V80:AB80"/>
    <mergeCell ref="AE80:AO80"/>
    <mergeCell ref="AR80:AX80"/>
    <mergeCell ref="B50:D50"/>
    <mergeCell ref="F50:H50"/>
    <mergeCell ref="J50:L50"/>
    <mergeCell ref="N50:P50"/>
    <mergeCell ref="R50:T50"/>
    <mergeCell ref="AV82:AX82"/>
    <mergeCell ref="V82:X82"/>
    <mergeCell ref="BA80:BK80"/>
    <mergeCell ref="AE50:AG50"/>
    <mergeCell ref="AI50:AK50"/>
    <mergeCell ref="AM50:AO50"/>
    <mergeCell ref="AQ50:AS50"/>
    <mergeCell ref="AU50:AW50"/>
    <mergeCell ref="AY50:BA50"/>
    <mergeCell ref="W50:Y50"/>
    <mergeCell ref="AA50:AC50"/>
    <mergeCell ref="BC50:BE50"/>
    <mergeCell ref="BG50:BI50"/>
    <mergeCell ref="BA82:BC82"/>
    <mergeCell ref="BE82:BG82"/>
    <mergeCell ref="BI82:BK82"/>
    <mergeCell ref="BN80:BT80"/>
    <mergeCell ref="BW80:CG80"/>
    <mergeCell ref="CJ80:CP80"/>
    <mergeCell ref="CS80:DC80"/>
    <mergeCell ref="CW82:CY82"/>
    <mergeCell ref="BW82:BY82"/>
    <mergeCell ref="CJ82:CL82"/>
    <mergeCell ref="BN82:BP82"/>
    <mergeCell ref="BR82:BT82"/>
    <mergeCell ref="CN82:CP82"/>
    <mergeCell ref="CS82:CU82"/>
    <mergeCell ref="B48:BI48"/>
    <mergeCell ref="BN98:BP98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A107:AW108"/>
    <mergeCell ref="AD2:AI2"/>
    <mergeCell ref="AK2:AP2"/>
    <mergeCell ref="B95:D95"/>
    <mergeCell ref="V98:X98"/>
    <mergeCell ref="AR98:AT98"/>
    <mergeCell ref="Z82:AB82"/>
    <mergeCell ref="AE82:AG82"/>
    <mergeCell ref="AI82:AK82"/>
    <mergeCell ref="AM82:AO82"/>
    <mergeCell ref="AR82:AT82"/>
    <mergeCell ref="F82:H82"/>
    <mergeCell ref="J82:L82"/>
    <mergeCell ref="N82:P82"/>
    <mergeCell ref="R82:T82"/>
    <mergeCell ref="B82:D8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DC184"/>
  <sheetViews>
    <sheetView topLeftCell="B1" zoomScale="85" zoomScaleNormal="85" workbookViewId="0">
      <pane ySplit="3" topLeftCell="A22" activePane="bottomLeft" state="frozen"/>
      <selection activeCell="Q40" sqref="Q40"/>
      <selection pane="bottomLeft" activeCell="B33" sqref="B33:DC105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1809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1697</v>
      </c>
      <c r="B4" s="117" t="s">
        <v>40</v>
      </c>
      <c r="C4" s="118" t="s">
        <v>2030</v>
      </c>
      <c r="D4" s="116">
        <v>34</v>
      </c>
      <c r="E4" s="114">
        <v>42121</v>
      </c>
      <c r="F4" s="117">
        <v>2</v>
      </c>
      <c r="G4" s="116">
        <v>5</v>
      </c>
      <c r="H4" s="115">
        <v>1</v>
      </c>
      <c r="I4" s="117">
        <v>1</v>
      </c>
      <c r="J4" s="116">
        <v>1</v>
      </c>
      <c r="K4" s="116">
        <v>4</v>
      </c>
      <c r="L4" s="116">
        <v>4</v>
      </c>
      <c r="M4" s="116">
        <v>3</v>
      </c>
      <c r="N4" s="116">
        <v>1</v>
      </c>
      <c r="O4" s="115">
        <v>1</v>
      </c>
      <c r="P4" s="132" t="s">
        <v>1842</v>
      </c>
      <c r="Q4" s="116">
        <v>1</v>
      </c>
      <c r="R4" s="116">
        <v>1</v>
      </c>
      <c r="S4" s="116">
        <v>1</v>
      </c>
      <c r="T4" s="116">
        <v>4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1698</v>
      </c>
      <c r="B5" s="113" t="s">
        <v>27</v>
      </c>
      <c r="C5" s="118" t="s">
        <v>2031</v>
      </c>
      <c r="D5" s="104">
        <v>37</v>
      </c>
      <c r="E5" s="109">
        <v>42121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1</v>
      </c>
      <c r="L5" s="104">
        <v>4</v>
      </c>
      <c r="M5" s="104">
        <v>3</v>
      </c>
      <c r="N5" s="104">
        <v>2</v>
      </c>
      <c r="O5" s="112">
        <v>2</v>
      </c>
      <c r="P5" s="132" t="s">
        <v>137</v>
      </c>
      <c r="Q5" s="104">
        <v>1</v>
      </c>
      <c r="R5" s="104">
        <v>1</v>
      </c>
      <c r="S5" s="104">
        <v>1</v>
      </c>
      <c r="T5" s="104">
        <v>2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1699</v>
      </c>
      <c r="B6" s="113" t="s">
        <v>31</v>
      </c>
      <c r="C6" s="118" t="s">
        <v>2032</v>
      </c>
      <c r="D6" s="104">
        <v>52</v>
      </c>
      <c r="E6" s="109">
        <v>42129</v>
      </c>
      <c r="F6" s="113">
        <v>2</v>
      </c>
      <c r="G6" s="104">
        <v>3</v>
      </c>
      <c r="H6" s="112">
        <v>1</v>
      </c>
      <c r="I6" s="113">
        <v>1</v>
      </c>
      <c r="J6" s="104">
        <v>1</v>
      </c>
      <c r="K6" s="104">
        <v>2</v>
      </c>
      <c r="L6" s="104">
        <v>4</v>
      </c>
      <c r="M6" s="104">
        <v>3</v>
      </c>
      <c r="N6" s="104">
        <v>2</v>
      </c>
      <c r="O6" s="112">
        <v>1</v>
      </c>
      <c r="P6" s="132" t="s">
        <v>65</v>
      </c>
      <c r="Q6" s="104">
        <v>1</v>
      </c>
      <c r="R6" s="104">
        <v>1</v>
      </c>
      <c r="S6" s="104">
        <v>1</v>
      </c>
      <c r="T6" s="104">
        <v>3</v>
      </c>
      <c r="U6" s="112">
        <v>1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1700</v>
      </c>
      <c r="B7" s="113" t="s">
        <v>31</v>
      </c>
      <c r="C7" s="118" t="s">
        <v>2033</v>
      </c>
      <c r="D7" s="104">
        <v>52</v>
      </c>
      <c r="E7" s="109">
        <v>42129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1</v>
      </c>
      <c r="O7" s="112">
        <v>1</v>
      </c>
      <c r="P7" s="132" t="s">
        <v>65</v>
      </c>
      <c r="Q7" s="104">
        <v>1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1702</v>
      </c>
      <c r="B8" s="113" t="s">
        <v>31</v>
      </c>
      <c r="C8" s="118" t="s">
        <v>2034</v>
      </c>
      <c r="D8" s="104">
        <v>61</v>
      </c>
      <c r="E8" s="109">
        <v>42137</v>
      </c>
      <c r="F8" s="113">
        <v>2</v>
      </c>
      <c r="G8" s="104">
        <v>5</v>
      </c>
      <c r="H8" s="112">
        <v>1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2</v>
      </c>
      <c r="O8" s="112">
        <v>1</v>
      </c>
      <c r="P8" s="132" t="s">
        <v>65</v>
      </c>
      <c r="Q8" s="104">
        <v>1</v>
      </c>
      <c r="R8" s="104">
        <v>1</v>
      </c>
      <c r="S8" s="104">
        <v>1</v>
      </c>
      <c r="T8" s="104">
        <v>2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1701</v>
      </c>
      <c r="B9" s="113" t="s">
        <v>1863</v>
      </c>
      <c r="C9" s="118" t="s">
        <v>2035</v>
      </c>
      <c r="D9" s="104">
        <v>61</v>
      </c>
      <c r="E9" s="109">
        <v>42137</v>
      </c>
      <c r="F9" s="113">
        <v>2</v>
      </c>
      <c r="G9" s="104">
        <v>7</v>
      </c>
      <c r="H9" s="112">
        <v>4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2</v>
      </c>
      <c r="P9" s="132" t="s">
        <v>2036</v>
      </c>
      <c r="Q9" s="104">
        <v>3</v>
      </c>
      <c r="R9" s="104">
        <v>1</v>
      </c>
      <c r="S9" s="104">
        <v>1</v>
      </c>
      <c r="T9" s="104">
        <v>1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1703</v>
      </c>
      <c r="B10" s="113" t="s">
        <v>1863</v>
      </c>
      <c r="C10" s="118" t="s">
        <v>2037</v>
      </c>
      <c r="D10" s="104">
        <v>67</v>
      </c>
      <c r="E10" s="109">
        <v>42145</v>
      </c>
      <c r="F10" s="113">
        <v>2</v>
      </c>
      <c r="G10" s="104">
        <v>5</v>
      </c>
      <c r="H10" s="112">
        <v>1</v>
      </c>
      <c r="I10" s="113">
        <v>2</v>
      </c>
      <c r="J10" s="104">
        <v>1</v>
      </c>
      <c r="K10" s="104">
        <v>1</v>
      </c>
      <c r="L10" s="104">
        <v>1</v>
      </c>
      <c r="M10" s="104">
        <v>1</v>
      </c>
      <c r="N10" s="104">
        <v>2</v>
      </c>
      <c r="O10" s="112">
        <v>1</v>
      </c>
      <c r="P10" s="132" t="s">
        <v>2038</v>
      </c>
      <c r="Q10" s="104">
        <v>1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2039</v>
      </c>
      <c r="X10" s="104">
        <v>1</v>
      </c>
      <c r="Y10" s="104">
        <v>1</v>
      </c>
      <c r="Z10" s="104">
        <v>1</v>
      </c>
      <c r="AA10" s="104">
        <v>2</v>
      </c>
      <c r="AB10" s="112">
        <v>2</v>
      </c>
      <c r="AC10" s="103"/>
      <c r="AD10" s="108"/>
      <c r="AE10" s="104"/>
      <c r="AF10" s="104"/>
      <c r="AG10" s="104"/>
      <c r="AH10" s="104"/>
      <c r="AI10" s="112"/>
      <c r="AJ10" s="103"/>
      <c r="AK10" s="108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1704</v>
      </c>
      <c r="B11" s="113"/>
      <c r="C11" s="118" t="s">
        <v>2030</v>
      </c>
      <c r="D11" s="104"/>
      <c r="E11" s="109">
        <v>42145</v>
      </c>
      <c r="F11" s="113"/>
      <c r="G11" s="104"/>
      <c r="H11" s="112"/>
      <c r="I11" s="113"/>
      <c r="J11" s="104"/>
      <c r="K11" s="104"/>
      <c r="L11" s="104"/>
      <c r="M11" s="104"/>
      <c r="N11" s="104"/>
      <c r="O11" s="112"/>
      <c r="P11" s="132" t="s">
        <v>1842</v>
      </c>
      <c r="Q11" s="104"/>
      <c r="R11" s="104"/>
      <c r="S11" s="104"/>
      <c r="T11" s="104"/>
      <c r="U11" s="112"/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1705</v>
      </c>
      <c r="B12" s="113" t="s">
        <v>40</v>
      </c>
      <c r="C12" s="118" t="s">
        <v>2040</v>
      </c>
      <c r="D12" s="104">
        <v>46</v>
      </c>
      <c r="E12" s="109">
        <v>42153</v>
      </c>
      <c r="F12" s="113">
        <v>1</v>
      </c>
      <c r="G12" s="104">
        <v>3</v>
      </c>
      <c r="H12" s="112">
        <v>1</v>
      </c>
      <c r="I12" s="113">
        <v>3</v>
      </c>
      <c r="J12" s="104">
        <v>3</v>
      </c>
      <c r="K12" s="104">
        <v>3</v>
      </c>
      <c r="L12" s="104">
        <v>3</v>
      </c>
      <c r="M12" s="104">
        <v>1</v>
      </c>
      <c r="N12" s="104">
        <v>2</v>
      </c>
      <c r="O12" s="112">
        <v>2</v>
      </c>
      <c r="P12" s="132" t="s">
        <v>2041</v>
      </c>
      <c r="Q12" s="104">
        <v>3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08" t="s">
        <v>2042</v>
      </c>
      <c r="X12" s="104">
        <v>3</v>
      </c>
      <c r="Y12" s="104">
        <v>1</v>
      </c>
      <c r="Z12" s="104">
        <v>1</v>
      </c>
      <c r="AA12" s="104">
        <v>1</v>
      </c>
      <c r="AB12" s="112">
        <v>2</v>
      </c>
      <c r="AC12" s="103"/>
      <c r="AD12" s="108" t="s">
        <v>2043</v>
      </c>
      <c r="AE12" s="104">
        <v>3</v>
      </c>
      <c r="AF12" s="104">
        <v>2</v>
      </c>
      <c r="AG12" s="104">
        <v>1</v>
      </c>
      <c r="AH12" s="104">
        <v>1</v>
      </c>
      <c r="AI12" s="112">
        <v>1</v>
      </c>
      <c r="AJ12" s="103"/>
      <c r="AK12" s="108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1706</v>
      </c>
      <c r="B13" s="113" t="s">
        <v>31</v>
      </c>
      <c r="C13" s="118" t="s">
        <v>2044</v>
      </c>
      <c r="D13" s="104">
        <v>55</v>
      </c>
      <c r="E13" s="109">
        <v>42153</v>
      </c>
      <c r="F13" s="113">
        <v>1</v>
      </c>
      <c r="G13" s="104">
        <v>4</v>
      </c>
      <c r="H13" s="112">
        <v>1</v>
      </c>
      <c r="I13" s="113">
        <v>2</v>
      </c>
      <c r="J13" s="104">
        <v>3</v>
      </c>
      <c r="K13" s="104">
        <v>7</v>
      </c>
      <c r="L13" s="104">
        <v>4</v>
      </c>
      <c r="M13" s="104">
        <v>1</v>
      </c>
      <c r="N13" s="104">
        <v>2</v>
      </c>
      <c r="O13" s="112">
        <v>2</v>
      </c>
      <c r="P13" s="132" t="s">
        <v>2045</v>
      </c>
      <c r="Q13" s="104">
        <v>3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08" t="s">
        <v>2046</v>
      </c>
      <c r="X13" s="104">
        <v>3</v>
      </c>
      <c r="Y13" s="104">
        <v>1</v>
      </c>
      <c r="Z13" s="104">
        <v>2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1707</v>
      </c>
      <c r="B14" s="113" t="s">
        <v>40</v>
      </c>
      <c r="C14" s="118" t="s">
        <v>2047</v>
      </c>
      <c r="D14" s="104">
        <v>38</v>
      </c>
      <c r="E14" s="109">
        <v>42161</v>
      </c>
      <c r="F14" s="113">
        <v>1</v>
      </c>
      <c r="G14" s="104">
        <v>2</v>
      </c>
      <c r="H14" s="112">
        <v>1</v>
      </c>
      <c r="I14" s="113">
        <v>2</v>
      </c>
      <c r="J14" s="104">
        <v>3</v>
      </c>
      <c r="K14" s="104">
        <v>3</v>
      </c>
      <c r="L14" s="104">
        <v>3</v>
      </c>
      <c r="M14" s="104">
        <v>1</v>
      </c>
      <c r="N14" s="104">
        <v>2</v>
      </c>
      <c r="O14" s="112">
        <v>2</v>
      </c>
      <c r="P14" s="132" t="s">
        <v>2048</v>
      </c>
      <c r="Q14" s="104">
        <v>3</v>
      </c>
      <c r="R14" s="104">
        <v>1</v>
      </c>
      <c r="S14" s="104">
        <v>1</v>
      </c>
      <c r="T14" s="104">
        <v>3</v>
      </c>
      <c r="U14" s="112">
        <v>2</v>
      </c>
      <c r="V14" s="104"/>
      <c r="W14" s="108" t="s">
        <v>2049</v>
      </c>
      <c r="X14" s="104">
        <v>3</v>
      </c>
      <c r="Y14" s="104">
        <v>1</v>
      </c>
      <c r="Z14" s="104">
        <v>2</v>
      </c>
      <c r="AA14" s="104">
        <v>1</v>
      </c>
      <c r="AB14" s="112">
        <v>2</v>
      </c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1708</v>
      </c>
      <c r="B15" s="113" t="s">
        <v>40</v>
      </c>
      <c r="C15" s="118" t="s">
        <v>2050</v>
      </c>
      <c r="D15" s="104">
        <v>41</v>
      </c>
      <c r="E15" s="109">
        <v>42161</v>
      </c>
      <c r="F15" s="113">
        <v>1</v>
      </c>
      <c r="G15" s="104">
        <v>3</v>
      </c>
      <c r="H15" s="112">
        <v>1</v>
      </c>
      <c r="I15" s="113">
        <v>2</v>
      </c>
      <c r="J15" s="104">
        <v>2</v>
      </c>
      <c r="K15" s="104">
        <v>3</v>
      </c>
      <c r="L15" s="104">
        <v>2</v>
      </c>
      <c r="M15" s="104">
        <v>1</v>
      </c>
      <c r="N15" s="104">
        <v>2</v>
      </c>
      <c r="O15" s="112">
        <v>1</v>
      </c>
      <c r="P15" s="132" t="s">
        <v>1842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08" t="s">
        <v>2051</v>
      </c>
      <c r="X15" s="104">
        <v>2</v>
      </c>
      <c r="Y15" s="104">
        <v>1</v>
      </c>
      <c r="Z15" s="104">
        <v>2</v>
      </c>
      <c r="AA15" s="104">
        <v>1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1709</v>
      </c>
      <c r="B16" s="113" t="s">
        <v>40</v>
      </c>
      <c r="C16" s="118" t="s">
        <v>2052</v>
      </c>
      <c r="D16" s="104">
        <v>36</v>
      </c>
      <c r="E16" s="109">
        <v>42169</v>
      </c>
      <c r="F16" s="113">
        <v>1</v>
      </c>
      <c r="G16" s="104">
        <v>3</v>
      </c>
      <c r="H16" s="112">
        <v>1</v>
      </c>
      <c r="I16" s="113">
        <v>6</v>
      </c>
      <c r="J16" s="104">
        <v>1</v>
      </c>
      <c r="K16" s="104">
        <v>4</v>
      </c>
      <c r="L16" s="104">
        <v>3</v>
      </c>
      <c r="M16" s="104">
        <v>1</v>
      </c>
      <c r="N16" s="104">
        <v>2</v>
      </c>
      <c r="O16" s="112">
        <v>2</v>
      </c>
      <c r="P16" s="132" t="s">
        <v>1842</v>
      </c>
      <c r="Q16" s="104">
        <v>1</v>
      </c>
      <c r="R16" s="104">
        <v>1</v>
      </c>
      <c r="S16" s="104">
        <v>1</v>
      </c>
      <c r="T16" s="104">
        <v>3</v>
      </c>
      <c r="U16" s="112">
        <v>2</v>
      </c>
      <c r="V16" s="104"/>
      <c r="W16" s="113" t="s">
        <v>2053</v>
      </c>
      <c r="X16" s="104">
        <v>2</v>
      </c>
      <c r="Y16" s="104">
        <v>1</v>
      </c>
      <c r="Z16" s="104">
        <v>2</v>
      </c>
      <c r="AA16" s="104">
        <v>1</v>
      </c>
      <c r="AB16" s="112">
        <v>2</v>
      </c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1710</v>
      </c>
      <c r="B17" s="113" t="s">
        <v>27</v>
      </c>
      <c r="C17" s="118" t="s">
        <v>2054</v>
      </c>
      <c r="D17" s="104">
        <v>37</v>
      </c>
      <c r="E17" s="109">
        <v>42169</v>
      </c>
      <c r="F17" s="113">
        <v>2</v>
      </c>
      <c r="G17" s="104">
        <v>3</v>
      </c>
      <c r="H17" s="112">
        <v>1</v>
      </c>
      <c r="I17" s="113">
        <v>4</v>
      </c>
      <c r="J17" s="104">
        <v>1</v>
      </c>
      <c r="K17" s="104">
        <v>4</v>
      </c>
      <c r="L17" s="104">
        <v>3</v>
      </c>
      <c r="M17" s="104">
        <v>1</v>
      </c>
      <c r="N17" s="104">
        <v>2</v>
      </c>
      <c r="O17" s="112">
        <v>2</v>
      </c>
      <c r="P17" s="132" t="s">
        <v>2055</v>
      </c>
      <c r="Q17" s="104">
        <v>1</v>
      </c>
      <c r="R17" s="104">
        <v>1</v>
      </c>
      <c r="S17" s="104">
        <v>1</v>
      </c>
      <c r="T17" s="104">
        <v>2</v>
      </c>
      <c r="U17" s="112">
        <v>2</v>
      </c>
      <c r="V17" s="104"/>
      <c r="W17" s="108" t="s">
        <v>2056</v>
      </c>
      <c r="X17" s="104">
        <v>1</v>
      </c>
      <c r="Y17" s="104">
        <v>1</v>
      </c>
      <c r="Z17" s="104">
        <v>2</v>
      </c>
      <c r="AA17" s="104">
        <v>1</v>
      </c>
      <c r="AB17" s="112">
        <v>2</v>
      </c>
      <c r="AC17" s="103"/>
      <c r="AD17" s="108" t="s">
        <v>2057</v>
      </c>
      <c r="AE17" s="104">
        <v>1</v>
      </c>
      <c r="AF17" s="104">
        <v>1</v>
      </c>
      <c r="AG17" s="104">
        <v>2</v>
      </c>
      <c r="AH17" s="104">
        <v>1</v>
      </c>
      <c r="AI17" s="112">
        <v>2</v>
      </c>
      <c r="AJ17" s="103"/>
      <c r="AK17" s="108" t="s">
        <v>2058</v>
      </c>
      <c r="AL17" s="104">
        <v>2</v>
      </c>
      <c r="AM17" s="104">
        <v>1</v>
      </c>
      <c r="AN17" s="104">
        <v>2</v>
      </c>
      <c r="AO17" s="104">
        <v>1</v>
      </c>
      <c r="AP17" s="112">
        <v>2</v>
      </c>
    </row>
    <row r="18" spans="1:42" ht="31.5" customHeight="1" thickBot="1" x14ac:dyDescent="0.25">
      <c r="A18" s="111" t="s">
        <v>1711</v>
      </c>
      <c r="B18" s="113" t="s">
        <v>40</v>
      </c>
      <c r="C18" s="118" t="s">
        <v>2059</v>
      </c>
      <c r="D18" s="104">
        <v>6</v>
      </c>
      <c r="E18" s="109">
        <v>42247</v>
      </c>
      <c r="F18" s="113">
        <v>2</v>
      </c>
      <c r="G18" s="104">
        <v>5</v>
      </c>
      <c r="H18" s="112">
        <v>1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128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1712</v>
      </c>
      <c r="B19" s="113" t="s">
        <v>31</v>
      </c>
      <c r="C19" s="118" t="s">
        <v>2060</v>
      </c>
      <c r="D19" s="104">
        <v>10</v>
      </c>
      <c r="E19" s="109">
        <v>42247</v>
      </c>
      <c r="F19" s="113">
        <v>1</v>
      </c>
      <c r="G19" s="104">
        <v>3</v>
      </c>
      <c r="H19" s="112">
        <v>1</v>
      </c>
      <c r="I19" s="113">
        <v>3</v>
      </c>
      <c r="J19" s="104">
        <v>2</v>
      </c>
      <c r="K19" s="104">
        <v>2</v>
      </c>
      <c r="L19" s="104">
        <v>3</v>
      </c>
      <c r="M19" s="104">
        <v>1</v>
      </c>
      <c r="N19" s="104">
        <v>2</v>
      </c>
      <c r="O19" s="112">
        <v>1</v>
      </c>
      <c r="P19" s="132" t="s">
        <v>1915</v>
      </c>
      <c r="Q19" s="104">
        <v>1</v>
      </c>
      <c r="R19" s="104">
        <v>1</v>
      </c>
      <c r="S19" s="104">
        <v>1</v>
      </c>
      <c r="T19" s="104">
        <v>2</v>
      </c>
      <c r="U19" s="112">
        <v>1</v>
      </c>
      <c r="V19" s="104"/>
      <c r="W19" s="108" t="s">
        <v>2061</v>
      </c>
      <c r="X19" s="104">
        <v>3</v>
      </c>
      <c r="Y19" s="104">
        <v>1</v>
      </c>
      <c r="Z19" s="104">
        <v>2</v>
      </c>
      <c r="AA19" s="104">
        <v>1</v>
      </c>
      <c r="AB19" s="112">
        <v>1</v>
      </c>
      <c r="AC19" s="103"/>
      <c r="AD19" s="108" t="s">
        <v>2062</v>
      </c>
      <c r="AE19" s="104">
        <v>3</v>
      </c>
      <c r="AF19" s="104">
        <v>1</v>
      </c>
      <c r="AG19" s="104">
        <v>2</v>
      </c>
      <c r="AH19" s="104">
        <v>1</v>
      </c>
      <c r="AI19" s="112">
        <v>1</v>
      </c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1713</v>
      </c>
      <c r="B20" s="113" t="s">
        <v>31</v>
      </c>
      <c r="C20" s="118" t="s">
        <v>2063</v>
      </c>
      <c r="D20" s="104">
        <v>10</v>
      </c>
      <c r="E20" s="109">
        <v>42255</v>
      </c>
      <c r="F20" s="113">
        <v>2</v>
      </c>
      <c r="G20" s="104">
        <v>3</v>
      </c>
      <c r="H20" s="112">
        <v>1</v>
      </c>
      <c r="I20" s="113">
        <v>1</v>
      </c>
      <c r="J20" s="104">
        <v>3</v>
      </c>
      <c r="K20" s="104">
        <v>8</v>
      </c>
      <c r="L20" s="104">
        <v>3</v>
      </c>
      <c r="M20" s="104">
        <v>2</v>
      </c>
      <c r="N20" s="104">
        <v>3</v>
      </c>
      <c r="O20" s="112">
        <v>2</v>
      </c>
      <c r="P20" s="132" t="s">
        <v>2064</v>
      </c>
      <c r="Q20" s="104">
        <v>4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1714</v>
      </c>
      <c r="B21" s="113" t="s">
        <v>36</v>
      </c>
      <c r="C21" s="118" t="s">
        <v>2065</v>
      </c>
      <c r="D21" s="104">
        <v>14</v>
      </c>
      <c r="E21" s="109">
        <v>42255</v>
      </c>
      <c r="F21" s="113">
        <v>2</v>
      </c>
      <c r="G21" s="104">
        <v>3</v>
      </c>
      <c r="H21" s="112">
        <v>1</v>
      </c>
      <c r="I21" s="113">
        <v>1</v>
      </c>
      <c r="J21" s="104">
        <v>3</v>
      </c>
      <c r="K21" s="104">
        <v>2</v>
      </c>
      <c r="L21" s="104">
        <v>3</v>
      </c>
      <c r="M21" s="104">
        <v>2</v>
      </c>
      <c r="N21" s="104">
        <v>2</v>
      </c>
      <c r="O21" s="112">
        <v>2</v>
      </c>
      <c r="P21" s="132" t="s">
        <v>1462</v>
      </c>
      <c r="Q21" s="104">
        <v>4</v>
      </c>
      <c r="R21" s="104">
        <v>1</v>
      </c>
      <c r="S21" s="104">
        <v>1</v>
      </c>
      <c r="T21" s="104">
        <v>4</v>
      </c>
      <c r="U21" s="112">
        <v>1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1715</v>
      </c>
      <c r="B22" s="113" t="s">
        <v>1863</v>
      </c>
      <c r="C22" s="118" t="s">
        <v>2066</v>
      </c>
      <c r="D22" s="104">
        <v>16</v>
      </c>
      <c r="E22" s="109">
        <v>42263</v>
      </c>
      <c r="F22" s="113">
        <v>2</v>
      </c>
      <c r="G22" s="104">
        <v>3</v>
      </c>
      <c r="H22" s="112">
        <v>1</v>
      </c>
      <c r="I22" s="113">
        <v>1</v>
      </c>
      <c r="J22" s="104">
        <v>1</v>
      </c>
      <c r="K22" s="104">
        <v>3</v>
      </c>
      <c r="L22" s="104">
        <v>1</v>
      </c>
      <c r="M22" s="104">
        <v>2</v>
      </c>
      <c r="N22" s="104">
        <v>1</v>
      </c>
      <c r="O22" s="112">
        <v>1</v>
      </c>
      <c r="P22" s="132" t="s">
        <v>2067</v>
      </c>
      <c r="Q22" s="104">
        <v>1</v>
      </c>
      <c r="R22" s="104">
        <v>1</v>
      </c>
      <c r="S22" s="104">
        <v>1</v>
      </c>
      <c r="T22" s="104">
        <v>4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1716</v>
      </c>
      <c r="B23" s="113" t="s">
        <v>40</v>
      </c>
      <c r="C23" s="118" t="s">
        <v>2068</v>
      </c>
      <c r="D23" s="104">
        <v>18</v>
      </c>
      <c r="E23" s="109">
        <v>42263</v>
      </c>
      <c r="F23" s="113">
        <v>2</v>
      </c>
      <c r="G23" s="104">
        <v>3</v>
      </c>
      <c r="H23" s="112">
        <v>1</v>
      </c>
      <c r="I23" s="113">
        <v>2</v>
      </c>
      <c r="J23" s="104">
        <v>1</v>
      </c>
      <c r="K23" s="104">
        <v>3</v>
      </c>
      <c r="L23" s="104">
        <v>4</v>
      </c>
      <c r="M23" s="104">
        <v>3</v>
      </c>
      <c r="N23" s="104">
        <v>2</v>
      </c>
      <c r="O23" s="112">
        <v>1</v>
      </c>
      <c r="P23" s="132" t="s">
        <v>1842</v>
      </c>
      <c r="Q23" s="104">
        <v>1</v>
      </c>
      <c r="R23" s="104">
        <v>1</v>
      </c>
      <c r="S23" s="104">
        <v>1</v>
      </c>
      <c r="T23" s="104">
        <v>2</v>
      </c>
      <c r="U23" s="112">
        <v>2</v>
      </c>
      <c r="V23" s="104"/>
      <c r="W23" s="108" t="s">
        <v>2029</v>
      </c>
      <c r="X23" s="104">
        <v>1</v>
      </c>
      <c r="Y23" s="104">
        <v>1</v>
      </c>
      <c r="Z23" s="104">
        <v>1</v>
      </c>
      <c r="AA23" s="104">
        <v>1</v>
      </c>
      <c r="AB23" s="112">
        <v>2</v>
      </c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1717</v>
      </c>
      <c r="B24" s="113" t="s">
        <v>36</v>
      </c>
      <c r="C24" s="118" t="s">
        <v>2069</v>
      </c>
      <c r="D24" s="104">
        <v>16</v>
      </c>
      <c r="E24" s="109">
        <v>42271</v>
      </c>
      <c r="F24" s="113">
        <v>2</v>
      </c>
      <c r="G24" s="104">
        <v>3</v>
      </c>
      <c r="H24" s="112">
        <v>1</v>
      </c>
      <c r="I24" s="113">
        <v>1</v>
      </c>
      <c r="J24" s="104">
        <v>1</v>
      </c>
      <c r="K24" s="104">
        <v>3</v>
      </c>
      <c r="L24" s="104">
        <v>4</v>
      </c>
      <c r="M24" s="104">
        <v>3</v>
      </c>
      <c r="N24" s="104">
        <v>2</v>
      </c>
      <c r="O24" s="112">
        <v>1</v>
      </c>
      <c r="P24" s="132" t="s">
        <v>2070</v>
      </c>
      <c r="Q24" s="104">
        <v>1</v>
      </c>
      <c r="R24" s="104">
        <v>1</v>
      </c>
      <c r="S24" s="104">
        <v>1</v>
      </c>
      <c r="T24" s="104">
        <v>3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1718</v>
      </c>
      <c r="B25" s="113"/>
      <c r="C25" s="118"/>
      <c r="D25" s="104"/>
      <c r="E25" s="109">
        <v>42271</v>
      </c>
      <c r="F25" s="113"/>
      <c r="G25" s="104"/>
      <c r="H25" s="112"/>
      <c r="I25" s="113"/>
      <c r="J25" s="104"/>
      <c r="K25" s="104"/>
      <c r="L25" s="104"/>
      <c r="M25" s="104"/>
      <c r="N25" s="104"/>
      <c r="O25" s="112"/>
      <c r="P25" s="132" t="s">
        <v>1842</v>
      </c>
      <c r="Q25" s="104"/>
      <c r="R25" s="104"/>
      <c r="S25" s="104"/>
      <c r="T25" s="104"/>
      <c r="U25" s="112"/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1719</v>
      </c>
      <c r="B26" s="113" t="s">
        <v>40</v>
      </c>
      <c r="C26" s="118" t="s">
        <v>2071</v>
      </c>
      <c r="D26" s="104">
        <v>6</v>
      </c>
      <c r="E26" s="109">
        <v>42279</v>
      </c>
      <c r="F26" s="113">
        <v>2</v>
      </c>
      <c r="G26" s="104">
        <v>5</v>
      </c>
      <c r="H26" s="112">
        <v>1</v>
      </c>
      <c r="I26" s="113">
        <v>1</v>
      </c>
      <c r="J26" s="104">
        <v>3</v>
      </c>
      <c r="K26" s="104">
        <v>5</v>
      </c>
      <c r="L26" s="104">
        <v>4</v>
      </c>
      <c r="M26" s="104">
        <v>3</v>
      </c>
      <c r="N26" s="104">
        <v>3</v>
      </c>
      <c r="O26" s="112">
        <v>2</v>
      </c>
      <c r="P26" s="132" t="s">
        <v>1428</v>
      </c>
      <c r="Q26" s="104">
        <v>2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1720</v>
      </c>
      <c r="B27" s="113" t="s">
        <v>40</v>
      </c>
      <c r="C27" s="118" t="s">
        <v>2072</v>
      </c>
      <c r="D27" s="104">
        <v>9</v>
      </c>
      <c r="E27" s="109">
        <v>42279</v>
      </c>
      <c r="F27" s="113">
        <v>2</v>
      </c>
      <c r="G27" s="104">
        <v>6</v>
      </c>
      <c r="H27" s="112">
        <v>4</v>
      </c>
      <c r="I27" s="113">
        <v>1</v>
      </c>
      <c r="J27" s="104">
        <v>1</v>
      </c>
      <c r="K27" s="104">
        <v>7</v>
      </c>
      <c r="L27" s="104">
        <v>4</v>
      </c>
      <c r="M27" s="104">
        <v>3</v>
      </c>
      <c r="N27" s="104">
        <v>2</v>
      </c>
      <c r="O27" s="112">
        <v>2</v>
      </c>
      <c r="P27" s="132" t="s">
        <v>2073</v>
      </c>
      <c r="Q27" s="104">
        <v>2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1721</v>
      </c>
      <c r="B28" s="113" t="s">
        <v>91</v>
      </c>
      <c r="C28" s="118" t="s">
        <v>2074</v>
      </c>
      <c r="D28" s="104">
        <v>14</v>
      </c>
      <c r="E28" s="109">
        <v>42287</v>
      </c>
      <c r="F28" s="113">
        <v>2</v>
      </c>
      <c r="G28" s="104">
        <v>5</v>
      </c>
      <c r="H28" s="112">
        <v>1</v>
      </c>
      <c r="I28" s="113">
        <v>1</v>
      </c>
      <c r="J28" s="104">
        <v>1</v>
      </c>
      <c r="K28" s="104">
        <v>1</v>
      </c>
      <c r="L28" s="104">
        <v>1</v>
      </c>
      <c r="M28" s="104">
        <v>2</v>
      </c>
      <c r="N28" s="104">
        <v>2</v>
      </c>
      <c r="O28" s="112">
        <v>1</v>
      </c>
      <c r="P28" s="132" t="s">
        <v>2075</v>
      </c>
      <c r="Q28" s="104">
        <v>1</v>
      </c>
      <c r="R28" s="104">
        <v>1</v>
      </c>
      <c r="S28" s="104">
        <v>1</v>
      </c>
      <c r="T28" s="104">
        <v>2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1722</v>
      </c>
      <c r="B29" s="113" t="s">
        <v>40</v>
      </c>
      <c r="C29" s="118" t="s">
        <v>2076</v>
      </c>
      <c r="D29" s="104">
        <v>8</v>
      </c>
      <c r="E29" s="109">
        <v>42287</v>
      </c>
      <c r="F29" s="113">
        <v>2</v>
      </c>
      <c r="G29" s="104">
        <v>7</v>
      </c>
      <c r="H29" s="112">
        <v>1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2</v>
      </c>
      <c r="O29" s="112">
        <v>1</v>
      </c>
      <c r="P29" s="132" t="s">
        <v>128</v>
      </c>
      <c r="Q29" s="104">
        <v>1</v>
      </c>
      <c r="R29" s="104">
        <v>1</v>
      </c>
      <c r="S29" s="104">
        <v>1</v>
      </c>
      <c r="T29" s="104">
        <v>1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1724</v>
      </c>
      <c r="B30" s="113" t="s">
        <v>40</v>
      </c>
      <c r="C30" s="118" t="s">
        <v>2077</v>
      </c>
      <c r="D30" s="104">
        <v>6</v>
      </c>
      <c r="E30" s="109">
        <v>42295</v>
      </c>
      <c r="F30" s="113">
        <v>1</v>
      </c>
      <c r="G30" s="104">
        <v>3</v>
      </c>
      <c r="H30" s="112">
        <v>1</v>
      </c>
      <c r="I30" s="113">
        <v>3</v>
      </c>
      <c r="J30" s="104">
        <v>3</v>
      </c>
      <c r="K30" s="104">
        <v>7</v>
      </c>
      <c r="L30" s="104">
        <v>3</v>
      </c>
      <c r="M30" s="104">
        <v>1</v>
      </c>
      <c r="N30" s="104">
        <v>2</v>
      </c>
      <c r="O30" s="112">
        <v>2</v>
      </c>
      <c r="P30" s="132" t="s">
        <v>2073</v>
      </c>
      <c r="Q30" s="104">
        <v>2</v>
      </c>
      <c r="R30" s="104">
        <v>1</v>
      </c>
      <c r="S30" s="104">
        <v>1</v>
      </c>
      <c r="T30" s="104">
        <v>2</v>
      </c>
      <c r="U30" s="112">
        <v>2</v>
      </c>
      <c r="V30" s="104"/>
      <c r="W30" s="108" t="s">
        <v>2078</v>
      </c>
      <c r="X30" s="104">
        <v>2</v>
      </c>
      <c r="Y30" s="104">
        <v>1</v>
      </c>
      <c r="Z30" s="104">
        <v>2</v>
      </c>
      <c r="AA30" s="104">
        <v>1</v>
      </c>
      <c r="AB30" s="112">
        <v>2</v>
      </c>
      <c r="AC30" s="103"/>
      <c r="AD30" s="113" t="s">
        <v>2079</v>
      </c>
      <c r="AE30" s="104">
        <v>2</v>
      </c>
      <c r="AF30" s="104">
        <v>1</v>
      </c>
      <c r="AG30" s="104">
        <v>2</v>
      </c>
      <c r="AH30" s="104">
        <v>1</v>
      </c>
      <c r="AI30" s="112">
        <v>2</v>
      </c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1723</v>
      </c>
      <c r="B31" s="107" t="s">
        <v>40</v>
      </c>
      <c r="C31" s="118" t="s">
        <v>2080</v>
      </c>
      <c r="D31" s="106">
        <v>6</v>
      </c>
      <c r="E31" s="109">
        <v>42295</v>
      </c>
      <c r="F31" s="107">
        <v>2</v>
      </c>
      <c r="G31" s="106">
        <v>5</v>
      </c>
      <c r="H31" s="105">
        <v>1</v>
      </c>
      <c r="I31" s="107">
        <v>1</v>
      </c>
      <c r="J31" s="106">
        <v>1</v>
      </c>
      <c r="K31" s="106">
        <v>10</v>
      </c>
      <c r="L31" s="106">
        <v>4</v>
      </c>
      <c r="M31" s="106">
        <v>3</v>
      </c>
      <c r="N31" s="106">
        <v>2</v>
      </c>
      <c r="O31" s="105">
        <v>1</v>
      </c>
      <c r="P31" s="132" t="s">
        <v>1912</v>
      </c>
      <c r="Q31" s="106">
        <v>1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12</v>
      </c>
      <c r="D36" s="44">
        <f t="shared" ref="D36:D42" si="0">C36/C$42</f>
        <v>0.46153846153846156</v>
      </c>
      <c r="E36" s="8"/>
      <c r="F36" s="91" t="s">
        <v>143</v>
      </c>
      <c r="G36" s="43">
        <f>COUNTIF(F4:F31,1)</f>
        <v>7</v>
      </c>
      <c r="H36" s="44">
        <f>G36/G38</f>
        <v>0.26923076923076922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24</v>
      </c>
      <c r="P36" s="44">
        <f>O36/O$40</f>
        <v>0.92307692307692313</v>
      </c>
      <c r="Q36"/>
      <c r="R36" s="93">
        <v>1</v>
      </c>
      <c r="S36" s="43">
        <f>COUNTIF(I4:I31,1)</f>
        <v>16</v>
      </c>
      <c r="T36" s="44">
        <f>S36/26</f>
        <v>0.61538461538461542</v>
      </c>
      <c r="U36"/>
      <c r="V36" s="94" t="s">
        <v>160</v>
      </c>
      <c r="W36" s="57">
        <f>COUNTIF(J4:J31,1)</f>
        <v>17</v>
      </c>
      <c r="X36" s="58">
        <f>W36/W$39</f>
        <v>0.65384615384615385</v>
      </c>
      <c r="Y36"/>
      <c r="Z36" s="95" t="s">
        <v>163</v>
      </c>
      <c r="AA36" s="42">
        <f>COUNTIF(K4:K31,1)</f>
        <v>8</v>
      </c>
      <c r="AB36" s="44">
        <f t="shared" ref="AB36:AB46" si="2">AA36/AA$46</f>
        <v>0.30769230769230771</v>
      </c>
      <c r="AC36"/>
      <c r="AD36" s="95" t="s">
        <v>799</v>
      </c>
      <c r="AE36" s="57">
        <f>COUNTIF(L4:L31,1)</f>
        <v>3</v>
      </c>
      <c r="AF36" s="58">
        <f>AE36/AA$46</f>
        <v>0.11538461538461539</v>
      </c>
      <c r="AG36"/>
      <c r="AH36" s="97" t="s">
        <v>143</v>
      </c>
      <c r="AI36" s="42">
        <f>COUNTIF(M4:M31,1)</f>
        <v>9</v>
      </c>
      <c r="AJ36" s="44">
        <f>AI36/AA$46</f>
        <v>0.34615384615384615</v>
      </c>
      <c r="AK36"/>
      <c r="AL36" s="95" t="s">
        <v>175</v>
      </c>
      <c r="AM36" s="42">
        <f>COUNTIF(N4:N31,1)</f>
        <v>3</v>
      </c>
      <c r="AN36" s="44">
        <f>AM36/AA$46</f>
        <v>0.11538461538461539</v>
      </c>
      <c r="AO36"/>
      <c r="AP36" s="95" t="s">
        <v>143</v>
      </c>
      <c r="AQ36" s="42">
        <f>COUNTIF(O4:O31,1)</f>
        <v>14</v>
      </c>
      <c r="AR36" s="44">
        <f>AQ36/AQ$39</f>
        <v>0.53846153846153844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7.6923076923076927E-2</v>
      </c>
      <c r="E37" s="8"/>
      <c r="F37" s="91" t="s">
        <v>144</v>
      </c>
      <c r="G37" s="43">
        <f>COUNTIF(F4:F31,2)</f>
        <v>19</v>
      </c>
      <c r="H37" s="44">
        <f>G37/G38</f>
        <v>0.73076923076923073</v>
      </c>
      <c r="I37"/>
      <c r="J37" s="92" t="s">
        <v>148</v>
      </c>
      <c r="K37" s="45">
        <f>COUNTIF(G4:G31,2)</f>
        <v>1</v>
      </c>
      <c r="L37" s="44">
        <f t="shared" si="1"/>
        <v>3.8461538461538464E-2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S37/26</f>
        <v>0.19230769230769232</v>
      </c>
      <c r="U37"/>
      <c r="V37" s="95" t="s">
        <v>161</v>
      </c>
      <c r="W37" s="57">
        <f>COUNTIF(J4:J31,2)</f>
        <v>2</v>
      </c>
      <c r="X37" s="58">
        <f>W37/W$39</f>
        <v>7.6923076923076927E-2</v>
      </c>
      <c r="Y37"/>
      <c r="Z37" s="90" t="s">
        <v>164</v>
      </c>
      <c r="AA37" s="42">
        <f>COUNTIF(K4:K31,2)</f>
        <v>3</v>
      </c>
      <c r="AB37" s="44">
        <f t="shared" si="2"/>
        <v>0.11538461538461539</v>
      </c>
      <c r="AC37"/>
      <c r="AD37" s="94" t="s">
        <v>800</v>
      </c>
      <c r="AE37" s="57">
        <f>COUNTIF(L4:L31,2)</f>
        <v>1</v>
      </c>
      <c r="AF37" s="58">
        <f>AE37/AA$46</f>
        <v>3.8461538461538464E-2</v>
      </c>
      <c r="AG37"/>
      <c r="AH37" s="96" t="s">
        <v>173</v>
      </c>
      <c r="AI37" s="42">
        <f>COUNTIF(M4:M31,2)</f>
        <v>4</v>
      </c>
      <c r="AJ37" s="44">
        <f>AI37/AA$46</f>
        <v>0.15384615384615385</v>
      </c>
      <c r="AK37"/>
      <c r="AL37" s="90" t="s">
        <v>176</v>
      </c>
      <c r="AM37" s="42">
        <f>COUNTIF(N4:N31,2)</f>
        <v>21</v>
      </c>
      <c r="AN37" s="44">
        <f>AM37/AA$46</f>
        <v>0.80769230769230771</v>
      </c>
      <c r="AO37"/>
      <c r="AP37" s="90" t="s">
        <v>173</v>
      </c>
      <c r="AQ37" s="42">
        <f>COUNTIF(O4:O31,2)</f>
        <v>12</v>
      </c>
      <c r="AR37" s="44">
        <f>AQ37/AQ$39</f>
        <v>0.46153846153846156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6</v>
      </c>
      <c r="D38" s="44">
        <f t="shared" si="0"/>
        <v>0.23076923076923078</v>
      </c>
      <c r="E38" s="8"/>
      <c r="F38" s="83"/>
      <c r="G38" s="85">
        <f>SUM(G36:G37)</f>
        <v>26</v>
      </c>
      <c r="H38" s="86">
        <v>1</v>
      </c>
      <c r="I38"/>
      <c r="J38" s="92" t="s">
        <v>146</v>
      </c>
      <c r="K38" s="45">
        <f>COUNTIF(G4:G31,3)</f>
        <v>12</v>
      </c>
      <c r="L38" s="44">
        <f t="shared" si="1"/>
        <v>0.46153846153846156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3</v>
      </c>
      <c r="T38" s="44">
        <f t="shared" si="3"/>
        <v>0.11538461538461539</v>
      </c>
      <c r="U38"/>
      <c r="V38" s="94" t="s">
        <v>162</v>
      </c>
      <c r="W38" s="57">
        <f>COUNTIF(J4:J31,3)</f>
        <v>7</v>
      </c>
      <c r="X38" s="58">
        <f>W38/W$39</f>
        <v>0.26923076923076922</v>
      </c>
      <c r="Y38"/>
      <c r="Z38" s="90" t="s">
        <v>165</v>
      </c>
      <c r="AA38" s="42">
        <f>COUNTIF(K4:K31,3)</f>
        <v>6</v>
      </c>
      <c r="AB38" s="44">
        <f t="shared" si="2"/>
        <v>0.23076923076923078</v>
      </c>
      <c r="AC38"/>
      <c r="AD38" s="94" t="s">
        <v>801</v>
      </c>
      <c r="AE38" s="57">
        <f>COUNTIF(L4:L31,3)</f>
        <v>8</v>
      </c>
      <c r="AF38" s="58">
        <f>AE38/AA$46</f>
        <v>0.30769230769230771</v>
      </c>
      <c r="AG38"/>
      <c r="AH38" s="96" t="s">
        <v>174</v>
      </c>
      <c r="AI38" s="42">
        <f>COUNTIF(M4:M31,3)</f>
        <v>13</v>
      </c>
      <c r="AJ38" s="44">
        <f>AI38/AA$46</f>
        <v>0.5</v>
      </c>
      <c r="AK38"/>
      <c r="AL38" s="90" t="s">
        <v>177</v>
      </c>
      <c r="AM38" s="42">
        <f>COUNTIF(N4:N31,3)</f>
        <v>2</v>
      </c>
      <c r="AN38" s="44">
        <f>AM38/AA$46</f>
        <v>7.6923076923076927E-2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2</v>
      </c>
      <c r="D39" s="44">
        <f t="shared" si="0"/>
        <v>7.6923076923076927E-2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3.8461538461538464E-2</v>
      </c>
      <c r="M39"/>
      <c r="N39" s="91" t="s">
        <v>157</v>
      </c>
      <c r="O39" s="43">
        <f>COUNTIF(H4:H31,4)</f>
        <v>2</v>
      </c>
      <c r="P39" s="44">
        <f>O39/O$40</f>
        <v>7.6923076923076927E-2</v>
      </c>
      <c r="Q39"/>
      <c r="R39" s="93">
        <v>4</v>
      </c>
      <c r="S39" s="43">
        <f>COUNTIF(I4:I31,4)</f>
        <v>1</v>
      </c>
      <c r="T39" s="44">
        <f t="shared" si="3"/>
        <v>3.8461538461538464E-2</v>
      </c>
      <c r="U39"/>
      <c r="V39" s="77"/>
      <c r="W39" s="54">
        <f>SUM(W36:W38)</f>
        <v>26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0.11538461538461539</v>
      </c>
      <c r="AC39"/>
      <c r="AD39" s="94" t="s">
        <v>802</v>
      </c>
      <c r="AE39" s="57">
        <f>COUNTIF(L4:L31,4)</f>
        <v>14</v>
      </c>
      <c r="AF39" s="58">
        <f>AE39/AA$46</f>
        <v>0.53846153846153844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26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3.8461538461538464E-2</v>
      </c>
      <c r="E40" s="8"/>
      <c r="F40"/>
      <c r="G40"/>
      <c r="H40"/>
      <c r="I40"/>
      <c r="J40" s="92" t="s">
        <v>151</v>
      </c>
      <c r="K40" s="45">
        <f>COUNTIF(G4:G31,5)</f>
        <v>9</v>
      </c>
      <c r="L40" s="44">
        <f t="shared" si="1"/>
        <v>0.34615384615384615</v>
      </c>
      <c r="M40"/>
      <c r="N40" s="83"/>
      <c r="O40" s="85">
        <f>SUM(O36:O39,)</f>
        <v>26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3.8461538461538464E-2</v>
      </c>
      <c r="AC40"/>
      <c r="AD40" s="77"/>
      <c r="AE40" s="54">
        <f>SUM(AE36:AE39)</f>
        <v>26</v>
      </c>
      <c r="AF40" s="76">
        <f>AE40/AA$46</f>
        <v>1</v>
      </c>
      <c r="AG40"/>
      <c r="AH40" s="82"/>
      <c r="AI40" s="83">
        <f>SUM(AI36:AI39)</f>
        <v>26</v>
      </c>
      <c r="AJ40" s="87">
        <f>AI40/AA$46</f>
        <v>1</v>
      </c>
      <c r="AK40"/>
      <c r="AL40" s="82"/>
      <c r="AM40" s="83">
        <f>SUM(AM36:AM39)</f>
        <v>26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 ")</f>
        <v>3</v>
      </c>
      <c r="D41" s="44">
        <f t="shared" si="0"/>
        <v>0.11538461538461539</v>
      </c>
      <c r="E41" s="8"/>
      <c r="F41"/>
      <c r="G41"/>
      <c r="H41"/>
      <c r="I41"/>
      <c r="J41" s="92" t="s">
        <v>149</v>
      </c>
      <c r="K41" s="45">
        <f>COUNTIF(G4:G31,6)</f>
        <v>1</v>
      </c>
      <c r="L41" s="44">
        <f t="shared" si="1"/>
        <v>3.8461538461538464E-2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45</v>
      </c>
      <c r="T41" s="87">
        <f>SUM(T36:T40)</f>
        <v>0.96153846153846156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26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7.6923076923076927E-2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3</v>
      </c>
      <c r="AB42" s="44">
        <f t="shared" si="2"/>
        <v>0.11538461538461539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26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3.8461538461538464E-2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3.8461538461538464E-2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26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6</v>
      </c>
      <c r="D51" s="58">
        <f t="shared" ref="D51:D63" si="4">C51/C$63</f>
        <v>0.2608695652173913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8.6956521739130432E-2</v>
      </c>
      <c r="I51" s="61"/>
      <c r="J51" s="63" t="s">
        <v>397</v>
      </c>
      <c r="K51" s="45">
        <f>COUNTIFS(B4:B31,"girona",J4:J31,1)</f>
        <v>7</v>
      </c>
      <c r="L51" s="58">
        <f t="shared" ref="L51:L69" si="6">K51/K$69</f>
        <v>0.30434782608695654</v>
      </c>
      <c r="M51" s="61"/>
      <c r="N51" s="137" t="s">
        <v>199</v>
      </c>
      <c r="O51" s="59">
        <f>COUNTIFS(G4:G31,3,H4:H31,1)</f>
        <v>12</v>
      </c>
      <c r="P51" s="60">
        <f t="shared" ref="P51:P60" si="7">O51/O$60</f>
        <v>0.48</v>
      </c>
      <c r="Q51" s="61"/>
      <c r="R51" s="137" t="s">
        <v>208</v>
      </c>
      <c r="S51" s="59">
        <f>COUNTIFS(H4:H31,1,I4:I31,1)</f>
        <v>14</v>
      </c>
      <c r="T51" s="60">
        <f>S51/S$55</f>
        <v>0.53846153846153844</v>
      </c>
      <c r="U51" s="61"/>
      <c r="V51" s="61"/>
      <c r="W51" s="137" t="s">
        <v>213</v>
      </c>
      <c r="X51" s="59">
        <f>COUNTIFS(I4:I31,1,K4:K31,1)</f>
        <v>7</v>
      </c>
      <c r="Y51" s="60">
        <f t="shared" ref="Y51:Y66" si="8">X51/X$66</f>
        <v>0.26923076923076922</v>
      </c>
      <c r="Z51" s="61"/>
      <c r="AA51" s="137" t="s">
        <v>224</v>
      </c>
      <c r="AB51" s="59">
        <f>COUNTIFS(I4:I31,1,J4:J31,1)</f>
        <v>13</v>
      </c>
      <c r="AC51" s="60">
        <f t="shared" ref="AC51:AC57" si="9">AB51/AB$57</f>
        <v>0.5</v>
      </c>
      <c r="AD51" s="61"/>
      <c r="AE51" s="137" t="s">
        <v>231</v>
      </c>
      <c r="AF51" s="59">
        <f>COUNTIFS(J4:J31,1,M4:M31,1)</f>
        <v>3</v>
      </c>
      <c r="AG51" s="60">
        <f>AF51/AF$60</f>
        <v>0.11538461538461539</v>
      </c>
      <c r="AH51" s="61"/>
      <c r="AI51" s="137" t="s">
        <v>236</v>
      </c>
      <c r="AJ51" s="59">
        <f>COUNTIFS(K4:K31,1,M4:M31,1)</f>
        <v>1</v>
      </c>
      <c r="AK51" s="60">
        <f t="shared" ref="AK51:AK67" si="10">AJ51/AJ$67</f>
        <v>3.8461538461538464E-2</v>
      </c>
      <c r="AL51" s="61"/>
      <c r="AM51" s="137" t="s">
        <v>253</v>
      </c>
      <c r="AN51" s="59">
        <f>COUNTIFS(K4:K31,1,L4:L31,1)</f>
        <v>2</v>
      </c>
      <c r="AO51" s="60">
        <f t="shared" ref="AO51:AO75" si="11">AN51/AN$75</f>
        <v>9.0909090909090912E-2</v>
      </c>
      <c r="AP51" s="61"/>
      <c r="AQ51" s="137" t="s">
        <v>283</v>
      </c>
      <c r="AR51" s="59">
        <f>COUNTIFS(J4:J31,1,L4:L31,1)</f>
        <v>3</v>
      </c>
      <c r="AS51" s="60">
        <f t="shared" ref="AS51:AS56" si="12">AR51/AF$60</f>
        <v>0.11538461538461539</v>
      </c>
      <c r="AT51" s="61"/>
      <c r="AU51" s="137" t="s">
        <v>296</v>
      </c>
      <c r="AV51" s="59">
        <f>COUNTIFS(K4:K31,1,N4:N31,1)</f>
        <v>1</v>
      </c>
      <c r="AW51" s="60">
        <f t="shared" ref="AW51:AW70" si="13">AV51/AN$75</f>
        <v>4.5454545454545456E-2</v>
      </c>
      <c r="AX51" s="61"/>
      <c r="AY51" s="137" t="s">
        <v>314</v>
      </c>
      <c r="AZ51" s="59">
        <f>COUNTIFS(L4:L31,1,N4:N31,1)</f>
        <v>1</v>
      </c>
      <c r="BA51" s="60">
        <f t="shared" ref="BA51:BA63" si="14">AZ51/AZ$63</f>
        <v>3.8461538461538464E-2</v>
      </c>
      <c r="BB51" s="61"/>
      <c r="BC51" s="137" t="s">
        <v>325</v>
      </c>
      <c r="BD51" s="59">
        <f>COUNTIFS(J4:J31,1,O4:O31,1)</f>
        <v>12</v>
      </c>
      <c r="BE51" s="60">
        <f>BD51/BD57</f>
        <v>0.46153846153846156</v>
      </c>
      <c r="BF51" s="61"/>
      <c r="BG51" s="63" t="s">
        <v>332</v>
      </c>
      <c r="BH51" s="54">
        <f>COUNTIFS(N4:N31,1,O14:O41,1)</f>
        <v>0</v>
      </c>
      <c r="BI51" s="66">
        <f>BH51/BH$57</f>
        <v>0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6</v>
      </c>
      <c r="D52" s="58">
        <f t="shared" si="4"/>
        <v>0.2608695652173913</v>
      </c>
      <c r="E52" s="64"/>
      <c r="F52" s="75" t="s">
        <v>385</v>
      </c>
      <c r="G52" s="45">
        <f>COUNTIFS(B4:B31,"girona",K4:K31,"&gt;1")</f>
        <v>10</v>
      </c>
      <c r="H52" s="58">
        <f t="shared" si="5"/>
        <v>0.43478260869565216</v>
      </c>
      <c r="I52" s="61"/>
      <c r="J52" s="63" t="s">
        <v>398</v>
      </c>
      <c r="K52" s="45">
        <f>COUNTIFS(B4:B31,"girona",J4:J31,2)</f>
        <v>1</v>
      </c>
      <c r="L52" s="58">
        <f t="shared" si="6"/>
        <v>4.3478260869565216E-2</v>
      </c>
      <c r="M52" s="61"/>
      <c r="N52" s="137" t="s">
        <v>200</v>
      </c>
      <c r="O52" s="45">
        <f>COUNTIFS(G4:G31,5,H4:H31,1)</f>
        <v>9</v>
      </c>
      <c r="P52" s="60">
        <f t="shared" si="7"/>
        <v>0.36</v>
      </c>
      <c r="Q52" s="61"/>
      <c r="R52" s="137" t="s">
        <v>209</v>
      </c>
      <c r="S52" s="59">
        <f>COUNTIFS(H4:H31,1,I4:I31,"&gt;1")</f>
        <v>10</v>
      </c>
      <c r="T52" s="60">
        <f>S52/S$55</f>
        <v>0.38461538461538464</v>
      </c>
      <c r="U52" s="61"/>
      <c r="V52" s="61"/>
      <c r="W52" s="137" t="s">
        <v>214</v>
      </c>
      <c r="X52" s="45">
        <f>COUNTIFS(I4:I31,"&gt;1",K4:K31,1)</f>
        <v>1</v>
      </c>
      <c r="Y52" s="60">
        <f t="shared" si="8"/>
        <v>3.8461538461538464E-2</v>
      </c>
      <c r="Z52" s="61"/>
      <c r="AA52" s="137" t="s">
        <v>225</v>
      </c>
      <c r="AB52" s="45">
        <f>COUNTIFS(I4:I31,"&gt;1",J4:J31,1)</f>
        <v>4</v>
      </c>
      <c r="AC52" s="60">
        <f t="shared" si="9"/>
        <v>0.15384615384615385</v>
      </c>
      <c r="AD52" s="61"/>
      <c r="AE52" s="137" t="s">
        <v>232</v>
      </c>
      <c r="AF52" s="45">
        <f>COUNTIFS(J4:J31,1,M4:M31,2)</f>
        <v>2</v>
      </c>
      <c r="AG52" s="60">
        <f>AF52/AF$60</f>
        <v>7.6923076923076927E-2</v>
      </c>
      <c r="AH52" s="61"/>
      <c r="AI52" s="137" t="s">
        <v>238</v>
      </c>
      <c r="AJ52" s="45">
        <f>COUNTIFS(K4:K31,1,M4:M31,2)</f>
        <v>1</v>
      </c>
      <c r="AK52" s="60">
        <f t="shared" si="10"/>
        <v>3.8461538461538464E-2</v>
      </c>
      <c r="AL52" s="61"/>
      <c r="AM52" s="137" t="s">
        <v>254</v>
      </c>
      <c r="AN52" s="45">
        <f>COUNTIFS(K4:K31,1,L4:L31,2)</f>
        <v>0</v>
      </c>
      <c r="AO52" s="60">
        <f t="shared" si="11"/>
        <v>0</v>
      </c>
      <c r="AP52" s="61"/>
      <c r="AQ52" s="137" t="s">
        <v>284</v>
      </c>
      <c r="AR52" s="45">
        <f>COUNTIFS(J4:J31,1,L4:L31,2)</f>
        <v>0</v>
      </c>
      <c r="AS52" s="60">
        <f t="shared" si="12"/>
        <v>0</v>
      </c>
      <c r="AT52" s="61"/>
      <c r="AU52" s="137" t="s">
        <v>297</v>
      </c>
      <c r="AV52" s="45">
        <f>COUNTIFS(K4:K31,1,N4:N31,2)</f>
        <v>7</v>
      </c>
      <c r="AW52" s="60">
        <f t="shared" si="13"/>
        <v>0.31818181818181818</v>
      </c>
      <c r="AX52" s="61"/>
      <c r="AY52" s="137" t="s">
        <v>316</v>
      </c>
      <c r="AZ52" s="45">
        <f>COUNTIFS(L4:L31,1,N4:N31,2)</f>
        <v>2</v>
      </c>
      <c r="BA52" s="60">
        <f t="shared" si="14"/>
        <v>7.6923076923076927E-2</v>
      </c>
      <c r="BB52" s="61"/>
      <c r="BC52" s="137" t="s">
        <v>326</v>
      </c>
      <c r="BD52" s="45">
        <f>COUNTIFS(J4:J31,1,O4:O31,2)</f>
        <v>5</v>
      </c>
      <c r="BE52" s="60">
        <f t="shared" ref="BE52:BE57" si="15">BD52/BD$57</f>
        <v>0.19230769230769232</v>
      </c>
      <c r="BF52" s="61"/>
      <c r="BG52" s="63" t="s">
        <v>333</v>
      </c>
      <c r="BH52" s="65">
        <f>COUNTIFS(N4:N31,1,O14:O41,2)</f>
        <v>2</v>
      </c>
      <c r="BI52" s="66">
        <f t="shared" ref="BI52:BI57" si="16">BH52/BH$57</f>
        <v>0.125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4.3478260869565216E-2</v>
      </c>
      <c r="E53" s="64"/>
      <c r="F53" s="75" t="s">
        <v>386</v>
      </c>
      <c r="G53" s="45">
        <f>COUNTIFS(B4:B31,"salt",K4:K31,1)</f>
        <v>1</v>
      </c>
      <c r="H53" s="58">
        <f t="shared" si="5"/>
        <v>4.3478260869565216E-2</v>
      </c>
      <c r="I53" s="61"/>
      <c r="J53" s="63" t="s">
        <v>385</v>
      </c>
      <c r="K53" s="45">
        <f>COUNTIFS(B4:B31,"girona",J4:J31,3)</f>
        <v>4</v>
      </c>
      <c r="L53" s="58">
        <f t="shared" si="6"/>
        <v>0.17391304347826086</v>
      </c>
      <c r="M53" s="61"/>
      <c r="N53" s="137" t="s">
        <v>201</v>
      </c>
      <c r="O53" s="45">
        <f>COUNTIFS(G4:G31,6,H4:H31,1)</f>
        <v>0</v>
      </c>
      <c r="P53" s="60">
        <f t="shared" si="7"/>
        <v>0</v>
      </c>
      <c r="Q53" s="61"/>
      <c r="R53" s="137" t="s">
        <v>210</v>
      </c>
      <c r="S53" s="59">
        <f>COUNTIFS(H4:H31,4,I4:I31,1)</f>
        <v>2</v>
      </c>
      <c r="T53" s="60">
        <f>S53/S$55</f>
        <v>7.6923076923076927E-2</v>
      </c>
      <c r="U53" s="61"/>
      <c r="V53" s="61"/>
      <c r="W53" s="137" t="s">
        <v>215</v>
      </c>
      <c r="X53" s="45">
        <f>COUNTIFS(I4:I31,1,K4:K31,2)</f>
        <v>2</v>
      </c>
      <c r="Y53" s="60">
        <f t="shared" si="8"/>
        <v>7.6923076923076927E-2</v>
      </c>
      <c r="Z53" s="61"/>
      <c r="AA53" s="137" t="s">
        <v>226</v>
      </c>
      <c r="AB53" s="45">
        <f>COUNTIFS(I4:I31,1,J4:J31,2)</f>
        <v>0</v>
      </c>
      <c r="AC53" s="60">
        <f t="shared" si="9"/>
        <v>0</v>
      </c>
      <c r="AD53" s="61"/>
      <c r="AE53" s="137" t="s">
        <v>233</v>
      </c>
      <c r="AF53" s="45">
        <f>COUNTIFS(J4:J31,2,M4:M31,1)</f>
        <v>2</v>
      </c>
      <c r="AG53" s="60">
        <f>AF53/AF$60</f>
        <v>7.6923076923076927E-2</v>
      </c>
      <c r="AH53" s="61"/>
      <c r="AI53" s="137" t="s">
        <v>239</v>
      </c>
      <c r="AJ53" s="45">
        <f>COUNTIFS(K4:K31,1,M4:M31,3)</f>
        <v>6</v>
      </c>
      <c r="AK53" s="60">
        <f t="shared" si="10"/>
        <v>0.23076923076923078</v>
      </c>
      <c r="AL53" s="61"/>
      <c r="AM53" s="137" t="s">
        <v>255</v>
      </c>
      <c r="AN53" s="45">
        <f>COUNTIFS(K4:K31,1,L4:L31,3)</f>
        <v>0</v>
      </c>
      <c r="AO53" s="60">
        <f t="shared" si="11"/>
        <v>0</v>
      </c>
      <c r="AP53" s="61"/>
      <c r="AQ53" s="137" t="s">
        <v>285</v>
      </c>
      <c r="AR53" s="45">
        <f>COUNTIFS(J4:J31,1,L4:L31,3)</f>
        <v>2</v>
      </c>
      <c r="AS53" s="60">
        <f t="shared" si="12"/>
        <v>7.6923076923076927E-2</v>
      </c>
      <c r="AT53" s="61"/>
      <c r="AU53" s="137" t="s">
        <v>298</v>
      </c>
      <c r="AV53" s="45">
        <f>COUNTIFS(K4:K31,1,N4:N31,3)</f>
        <v>0</v>
      </c>
      <c r="AW53" s="60">
        <f t="shared" si="13"/>
        <v>0</v>
      </c>
      <c r="AX53" s="61"/>
      <c r="AY53" s="137" t="s">
        <v>315</v>
      </c>
      <c r="AZ53" s="45">
        <f>COUNTIFS(L4:L31,1,N4:N31,3)</f>
        <v>0</v>
      </c>
      <c r="BA53" s="60">
        <f t="shared" si="14"/>
        <v>0</v>
      </c>
      <c r="BB53" s="61"/>
      <c r="BC53" s="137" t="s">
        <v>327</v>
      </c>
      <c r="BD53" s="45">
        <f>COUNTIFS(J4:J31,2,O4:O31,1)</f>
        <v>2</v>
      </c>
      <c r="BE53" s="60">
        <f t="shared" si="15"/>
        <v>7.6923076923076927E-2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4.3478260869565216E-2</v>
      </c>
      <c r="E54" s="64"/>
      <c r="F54" s="75" t="s">
        <v>387</v>
      </c>
      <c r="G54" s="45">
        <f>COUNTIFS(B4:B31,"salt",K4:K31,"&gt;1")</f>
        <v>1</v>
      </c>
      <c r="H54" s="58">
        <f t="shared" si="5"/>
        <v>4.3478260869565216E-2</v>
      </c>
      <c r="I54" s="61"/>
      <c r="J54" s="63" t="s">
        <v>399</v>
      </c>
      <c r="K54" s="45">
        <f>COUNTIFS(B4:B31,"salt",J4:J31,1)</f>
        <v>2</v>
      </c>
      <c r="L54" s="58">
        <f t="shared" si="6"/>
        <v>8.6956521739130432E-2</v>
      </c>
      <c r="M54" s="61"/>
      <c r="N54" s="137" t="s">
        <v>202</v>
      </c>
      <c r="O54" s="45">
        <f>COUNTIFS(G4:G31,7,H4:H31,1)</f>
        <v>1</v>
      </c>
      <c r="P54" s="60">
        <f t="shared" si="7"/>
        <v>0.04</v>
      </c>
      <c r="Q54" s="61"/>
      <c r="R54" s="137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37" t="s">
        <v>216</v>
      </c>
      <c r="X54" s="45">
        <f>COUNTIFS(I4:I31,"&gt;1",K4:K31,2)</f>
        <v>1</v>
      </c>
      <c r="Y54" s="60">
        <f t="shared" si="8"/>
        <v>3.8461538461538464E-2</v>
      </c>
      <c r="Z54" s="61"/>
      <c r="AA54" s="137" t="s">
        <v>227</v>
      </c>
      <c r="AB54" s="45">
        <f>COUNTIFS(I4:I31,"&gt;1",J4:J31,2)</f>
        <v>2</v>
      </c>
      <c r="AC54" s="60">
        <f t="shared" si="9"/>
        <v>7.6923076923076927E-2</v>
      </c>
      <c r="AD54" s="61"/>
      <c r="AE54" s="137" t="s">
        <v>234</v>
      </c>
      <c r="AF54" s="45">
        <f>COUNTIFS(J4:J31,2,M4:M31,2)</f>
        <v>0</v>
      </c>
      <c r="AG54" s="60">
        <f>AF54/AF$60</f>
        <v>0</v>
      </c>
      <c r="AH54" s="61"/>
      <c r="AI54" s="137" t="s">
        <v>240</v>
      </c>
      <c r="AJ54" s="45">
        <f>COUNTIFS(K4:K31,2,M4:M31,1)</f>
        <v>1</v>
      </c>
      <c r="AK54" s="60">
        <f t="shared" si="10"/>
        <v>3.8461538461538464E-2</v>
      </c>
      <c r="AL54" s="61"/>
      <c r="AM54" s="137" t="s">
        <v>276</v>
      </c>
      <c r="AN54" s="45">
        <f>COUNTIFS(K4:K31,1,L4:L31,4)</f>
        <v>6</v>
      </c>
      <c r="AO54" s="60">
        <f t="shared" si="11"/>
        <v>0.27272727272727271</v>
      </c>
      <c r="AP54" s="61"/>
      <c r="AQ54" s="137" t="s">
        <v>286</v>
      </c>
      <c r="AR54" s="45">
        <f>COUNTIFS(J4:J31,1,L4:L31,4)</f>
        <v>12</v>
      </c>
      <c r="AS54" s="60">
        <f t="shared" si="12"/>
        <v>0.46153846153846156</v>
      </c>
      <c r="AT54" s="61"/>
      <c r="AU54" s="137" t="s">
        <v>299</v>
      </c>
      <c r="AV54" s="45">
        <f>COUNTIFS(K4:K31,2,N4:N31,1)</f>
        <v>0</v>
      </c>
      <c r="AW54" s="60">
        <f t="shared" si="13"/>
        <v>0</v>
      </c>
      <c r="AX54" s="61"/>
      <c r="AY54" s="137" t="s">
        <v>317</v>
      </c>
      <c r="AZ54" s="45">
        <f>COUNTIFS(L4:L31,2,N4:N31,1)</f>
        <v>0</v>
      </c>
      <c r="BA54" s="60">
        <f t="shared" si="14"/>
        <v>0</v>
      </c>
      <c r="BB54" s="61"/>
      <c r="BC54" s="137" t="s">
        <v>328</v>
      </c>
      <c r="BD54" s="59">
        <f>COUNTIFS(J4:J31,2,O4:O31,2)</f>
        <v>0</v>
      </c>
      <c r="BE54" s="60">
        <f t="shared" si="15"/>
        <v>0</v>
      </c>
      <c r="BF54" s="61"/>
      <c r="BG54" s="63" t="s">
        <v>335</v>
      </c>
      <c r="BH54" s="54">
        <f>COUNTIFS(N4:N31,2,O14:O41,1)</f>
        <v>9</v>
      </c>
      <c r="BI54" s="66">
        <f t="shared" si="16"/>
        <v>0.5625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0.17391304347826086</v>
      </c>
      <c r="E55" s="64"/>
      <c r="F55" s="75" t="s">
        <v>388</v>
      </c>
      <c r="G55" s="45">
        <f>COUNTIFS(B4:B31,"figueres",K4:K31,1)</f>
        <v>2</v>
      </c>
      <c r="H55" s="58">
        <f t="shared" si="5"/>
        <v>8.6956521739130432E-2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37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37" t="s">
        <v>217</v>
      </c>
      <c r="X55" s="45">
        <f>COUNTIFS(I4:I31,1,K4:K31,3)</f>
        <v>2</v>
      </c>
      <c r="Y55" s="60">
        <f t="shared" si="8"/>
        <v>7.6923076923076927E-2</v>
      </c>
      <c r="Z55" s="61"/>
      <c r="AA55" s="137" t="s">
        <v>228</v>
      </c>
      <c r="AB55" s="45">
        <f>COUNTIFS(I4:I31,1,J4:J31,3)</f>
        <v>3</v>
      </c>
      <c r="AC55" s="60">
        <f t="shared" si="9"/>
        <v>0.11538461538461539</v>
      </c>
      <c r="AD55" s="61"/>
      <c r="AE55" s="137" t="s">
        <v>237</v>
      </c>
      <c r="AF55" s="45">
        <f>COUNTIFS(J4:J31,1,M4:M31,3)</f>
        <v>12</v>
      </c>
      <c r="AG55" s="60">
        <f t="shared" ref="AG55:AG60" si="17">AF55/AF$60</f>
        <v>0.46153846153846156</v>
      </c>
      <c r="AH55" s="61"/>
      <c r="AI55" s="137" t="s">
        <v>241</v>
      </c>
      <c r="AJ55" s="45">
        <f>COUNTIFS(K4:K31,2,M4:M31,2)</f>
        <v>1</v>
      </c>
      <c r="AK55" s="60">
        <f t="shared" si="10"/>
        <v>3.8461538461538464E-2</v>
      </c>
      <c r="AL55" s="61"/>
      <c r="AM55" s="137" t="s">
        <v>257</v>
      </c>
      <c r="AN55" s="45">
        <f>COUNTIFS(K4:K31,2,L4:L31,1)</f>
        <v>0</v>
      </c>
      <c r="AO55" s="60">
        <f t="shared" si="11"/>
        <v>0</v>
      </c>
      <c r="AP55" s="61"/>
      <c r="AQ55" s="137" t="s">
        <v>287</v>
      </c>
      <c r="AR55" s="45">
        <f>COUNTIFS(J4:J31,2,L4:L31,1)</f>
        <v>0</v>
      </c>
      <c r="AS55" s="60">
        <f t="shared" si="12"/>
        <v>0</v>
      </c>
      <c r="AT55" s="61"/>
      <c r="AU55" s="137" t="s">
        <v>300</v>
      </c>
      <c r="AV55" s="45">
        <f>COUNTIFS(K4:K31,2,N4:N31,2)</f>
        <v>3</v>
      </c>
      <c r="AW55" s="60">
        <f t="shared" si="13"/>
        <v>0.13636363636363635</v>
      </c>
      <c r="AX55" s="61"/>
      <c r="AY55" s="137" t="s">
        <v>319</v>
      </c>
      <c r="AZ55" s="45">
        <f>COUNTIFS(L4:L31,2,N4:N31,2)</f>
        <v>1</v>
      </c>
      <c r="BA55" s="60">
        <f t="shared" si="14"/>
        <v>3.8461538461538464E-2</v>
      </c>
      <c r="BB55" s="61"/>
      <c r="BC55" s="137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5</v>
      </c>
      <c r="BI55" s="66">
        <f t="shared" si="16"/>
        <v>0.3125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8.6956521739130432E-2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0.17391304347826086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37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37" t="s">
        <v>218</v>
      </c>
      <c r="X56" s="45">
        <f>COUNTIFS(I4:I31,"&gt;1",K4:K31,3)</f>
        <v>4</v>
      </c>
      <c r="Y56" s="60">
        <f t="shared" si="8"/>
        <v>0.15384615384615385</v>
      </c>
      <c r="Z56" s="61"/>
      <c r="AA56" s="137" t="s">
        <v>229</v>
      </c>
      <c r="AB56" s="45">
        <f>COUNTIFS(I4:I31,"&gt;1",J4:J31,3)</f>
        <v>4</v>
      </c>
      <c r="AC56" s="60">
        <f t="shared" si="9"/>
        <v>0.15384615384615385</v>
      </c>
      <c r="AD56" s="61"/>
      <c r="AE56" s="137" t="s">
        <v>251</v>
      </c>
      <c r="AF56" s="59">
        <f>COUNTIFS(J4:J31,2,M4:M31,3)</f>
        <v>0</v>
      </c>
      <c r="AG56" s="60">
        <f t="shared" si="17"/>
        <v>0</v>
      </c>
      <c r="AH56" s="61"/>
      <c r="AI56" s="137" t="s">
        <v>242</v>
      </c>
      <c r="AJ56" s="45">
        <f>COUNTIFS(K4:K31,2,M4:M31,3)</f>
        <v>1</v>
      </c>
      <c r="AK56" s="60">
        <f t="shared" si="10"/>
        <v>3.8461538461538464E-2</v>
      </c>
      <c r="AL56" s="61"/>
      <c r="AM56" s="137" t="s">
        <v>256</v>
      </c>
      <c r="AN56" s="45">
        <f>COUNTIFS(K4:K31,2,L4:L31,2)</f>
        <v>0</v>
      </c>
      <c r="AO56" s="60">
        <f t="shared" si="11"/>
        <v>0</v>
      </c>
      <c r="AP56" s="61"/>
      <c r="AQ56" s="137" t="s">
        <v>288</v>
      </c>
      <c r="AR56" s="59">
        <f>COUNTIFS(J4:J31,2,L4:L31,2)</f>
        <v>1</v>
      </c>
      <c r="AS56" s="60">
        <f t="shared" si="12"/>
        <v>3.8461538461538464E-2</v>
      </c>
      <c r="AT56" s="61"/>
      <c r="AU56" s="137" t="s">
        <v>301</v>
      </c>
      <c r="AV56" s="45">
        <f>COUNTIFS(K4:K31,2,N4:N31,3)</f>
        <v>0</v>
      </c>
      <c r="AW56" s="60">
        <f t="shared" si="13"/>
        <v>0</v>
      </c>
      <c r="AX56" s="61"/>
      <c r="AY56" s="137" t="s">
        <v>320</v>
      </c>
      <c r="AZ56" s="45">
        <f>COUNTIFS(L4:L31,2,N4:N31,3)</f>
        <v>0</v>
      </c>
      <c r="BA56" s="60">
        <f t="shared" si="14"/>
        <v>0</v>
      </c>
      <c r="BB56" s="61"/>
      <c r="BC56" s="137" t="s">
        <v>330</v>
      </c>
      <c r="BD56" s="45">
        <f>COUNTIFS(J4:J31,3,O4:O31,2)</f>
        <v>7</v>
      </c>
      <c r="BE56" s="60">
        <f t="shared" si="15"/>
        <v>0.26923076923076922</v>
      </c>
      <c r="BF56" s="61"/>
      <c r="BG56" s="63" t="s">
        <v>337</v>
      </c>
      <c r="BH56" s="65">
        <f>COUNTIFS(N4:N31,2,O14:O41,3)</f>
        <v>0</v>
      </c>
      <c r="BI56" s="66">
        <f t="shared" si="16"/>
        <v>0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8.6956521739130432E-2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3</v>
      </c>
      <c r="L57" s="58">
        <f t="shared" si="6"/>
        <v>0.13043478260869565</v>
      </c>
      <c r="M57" s="61"/>
      <c r="N57" s="137" t="s">
        <v>205</v>
      </c>
      <c r="O57" s="45">
        <f>COUNTIFS(G4:G31,6,H4:H31,4)</f>
        <v>1</v>
      </c>
      <c r="P57" s="60">
        <f t="shared" si="7"/>
        <v>0.04</v>
      </c>
      <c r="Q57" s="61"/>
      <c r="R57" s="61"/>
      <c r="S57" s="61"/>
      <c r="T57" s="61"/>
      <c r="U57" s="61"/>
      <c r="V57" s="61"/>
      <c r="W57" s="137" t="s">
        <v>219</v>
      </c>
      <c r="X57" s="45">
        <f>COUNTIFS(I4:I31,1,K4:K31,4)</f>
        <v>1</v>
      </c>
      <c r="Y57" s="60">
        <f t="shared" si="8"/>
        <v>3.8461538461538464E-2</v>
      </c>
      <c r="Z57" s="61"/>
      <c r="AA57" s="37"/>
      <c r="AB57" s="45">
        <f>SUM(AB51:AB56)</f>
        <v>26</v>
      </c>
      <c r="AC57" s="60">
        <f t="shared" si="9"/>
        <v>1</v>
      </c>
      <c r="AD57" s="61"/>
      <c r="AE57" s="137" t="s">
        <v>435</v>
      </c>
      <c r="AF57" s="59">
        <f>COUNTIFS(J4:J31,3,M4:M31,1)</f>
        <v>4</v>
      </c>
      <c r="AG57" s="60">
        <f t="shared" si="17"/>
        <v>0.15384615384615385</v>
      </c>
      <c r="AH57" s="61"/>
      <c r="AI57" s="137" t="s">
        <v>243</v>
      </c>
      <c r="AJ57" s="45">
        <f>COUNTIFS(K4:K31,3,M4:M31,1)</f>
        <v>3</v>
      </c>
      <c r="AK57" s="60">
        <f t="shared" si="10"/>
        <v>0.11538461538461539</v>
      </c>
      <c r="AL57" s="61"/>
      <c r="AM57" s="137" t="s">
        <v>258</v>
      </c>
      <c r="AN57" s="45">
        <f>COUNTIFS(K4:K31,2,L4:L31,3)</f>
        <v>2</v>
      </c>
      <c r="AO57" s="60">
        <f t="shared" si="11"/>
        <v>9.0909090909090912E-2</v>
      </c>
      <c r="AP57" s="61"/>
      <c r="AQ57" s="137" t="s">
        <v>289</v>
      </c>
      <c r="AR57" s="59">
        <f>COUNTIFS(J4:J31,2,L4:L31,3)</f>
        <v>1</v>
      </c>
      <c r="AS57" s="60">
        <f>AR57/AR$63</f>
        <v>3.8461538461538464E-2</v>
      </c>
      <c r="AT57" s="61"/>
      <c r="AU57" s="137" t="s">
        <v>302</v>
      </c>
      <c r="AV57" s="45">
        <f>COUNTIFS(K4:K31,3,N4:N31,1)</f>
        <v>1</v>
      </c>
      <c r="AW57" s="60">
        <f t="shared" si="13"/>
        <v>4.5454545454545456E-2</v>
      </c>
      <c r="AX57" s="61"/>
      <c r="AY57" s="137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26</v>
      </c>
      <c r="BE57" s="60">
        <f t="shared" si="15"/>
        <v>1</v>
      </c>
      <c r="BF57" s="61"/>
      <c r="BG57" s="98"/>
      <c r="BH57" s="65">
        <f>SUM(BH51:BH56)</f>
        <v>16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2</v>
      </c>
      <c r="H58" s="58">
        <f t="shared" si="5"/>
        <v>8.6956521739130432E-2</v>
      </c>
      <c r="I58" s="61"/>
      <c r="J58" s="63" t="s">
        <v>402</v>
      </c>
      <c r="K58" s="45">
        <f>COUNTIFS(B4:B31,"figueres",J4:J31,2)</f>
        <v>1</v>
      </c>
      <c r="L58" s="58">
        <f t="shared" si="6"/>
        <v>4.3478260869565216E-2</v>
      </c>
      <c r="M58" s="61"/>
      <c r="N58" s="137" t="s">
        <v>206</v>
      </c>
      <c r="O58" s="45">
        <f>COUNTIFS(G4:G31,7,H4:H31,4)</f>
        <v>1</v>
      </c>
      <c r="P58" s="60">
        <f t="shared" si="7"/>
        <v>0.04</v>
      </c>
      <c r="Q58" s="61"/>
      <c r="R58" s="61"/>
      <c r="S58" s="61"/>
      <c r="T58" s="61"/>
      <c r="U58" s="61"/>
      <c r="V58" s="61"/>
      <c r="W58" s="137" t="s">
        <v>220</v>
      </c>
      <c r="X58" s="45">
        <f>COUNTIFS(I4:I31,"&gt;1",K4:K31,4)</f>
        <v>2</v>
      </c>
      <c r="Y58" s="60">
        <f t="shared" si="8"/>
        <v>7.6923076923076927E-2</v>
      </c>
      <c r="Z58" s="61"/>
      <c r="AA58" s="61"/>
      <c r="AB58" s="49" t="s">
        <v>141</v>
      </c>
      <c r="AC58" s="49" t="s">
        <v>140</v>
      </c>
      <c r="AD58" s="61"/>
      <c r="AE58" s="137" t="s">
        <v>436</v>
      </c>
      <c r="AF58" s="59">
        <f>COUNTIFS(J4:J31,3,M4:M31,2)</f>
        <v>2</v>
      </c>
      <c r="AG58" s="60">
        <f t="shared" si="17"/>
        <v>7.6923076923076927E-2</v>
      </c>
      <c r="AH58" s="61"/>
      <c r="AI58" s="137" t="s">
        <v>244</v>
      </c>
      <c r="AJ58" s="45">
        <f>COUNTIFS(K4:K31,3,M4:M31,2)</f>
        <v>1</v>
      </c>
      <c r="AK58" s="60">
        <f t="shared" si="10"/>
        <v>3.8461538461538464E-2</v>
      </c>
      <c r="AL58" s="61"/>
      <c r="AM58" s="137" t="s">
        <v>277</v>
      </c>
      <c r="AN58" s="45">
        <f>COUNTIFS(K4:K31,2,L4:L31,4)</f>
        <v>1</v>
      </c>
      <c r="AO58" s="60">
        <f t="shared" si="11"/>
        <v>4.5454545454545456E-2</v>
      </c>
      <c r="AP58" s="61"/>
      <c r="AQ58" s="137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37" t="s">
        <v>304</v>
      </c>
      <c r="AV58" s="45">
        <f>COUNTIFS(K4:K31,3,N4:N31,2)</f>
        <v>5</v>
      </c>
      <c r="AW58" s="60">
        <f t="shared" si="13"/>
        <v>0.22727272727272727</v>
      </c>
      <c r="AX58" s="61"/>
      <c r="AY58" s="137" t="s">
        <v>321</v>
      </c>
      <c r="AZ58" s="45">
        <f>COUNTIFS(L4:L31,3,N4:N31,2)</f>
        <v>7</v>
      </c>
      <c r="BA58" s="60">
        <f t="shared" si="14"/>
        <v>0.26923076923076922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4.3478260869565216E-2</v>
      </c>
      <c r="E59" s="64"/>
      <c r="F59" s="75" t="s">
        <v>392</v>
      </c>
      <c r="G59" s="45">
        <f>COUNTIFS(B4:B31,"blanes",K4:K31,1)</f>
        <v>1</v>
      </c>
      <c r="H59" s="58">
        <f t="shared" si="5"/>
        <v>4.3478260869565216E-2</v>
      </c>
      <c r="I59" s="61"/>
      <c r="J59" s="63" t="s">
        <v>389</v>
      </c>
      <c r="K59" s="45">
        <f>COUNTIFS(B4:B31,"figueres",J4:J31,3)</f>
        <v>2</v>
      </c>
      <c r="L59" s="58">
        <f t="shared" si="6"/>
        <v>8.6956521739130432E-2</v>
      </c>
      <c r="M59" s="61"/>
      <c r="N59" s="137" t="s">
        <v>250</v>
      </c>
      <c r="O59" s="45">
        <f>COUNTIFS(G4:G31,4,H4:H31,1)</f>
        <v>1</v>
      </c>
      <c r="P59" s="60">
        <f t="shared" si="7"/>
        <v>0.04</v>
      </c>
      <c r="Q59" s="61"/>
      <c r="R59" s="61"/>
      <c r="S59" s="61"/>
      <c r="T59" s="61"/>
      <c r="U59" s="61"/>
      <c r="V59" s="61"/>
      <c r="W59" s="137" t="s">
        <v>221</v>
      </c>
      <c r="X59" s="45">
        <f>COUNTIFS(I4:I31,1,K4:K31,5)</f>
        <v>1</v>
      </c>
      <c r="Y59" s="60">
        <f t="shared" si="8"/>
        <v>3.8461538461538464E-2</v>
      </c>
      <c r="Z59" s="61"/>
      <c r="AA59" s="61"/>
      <c r="AB59" s="61"/>
      <c r="AC59" s="61"/>
      <c r="AD59" s="61"/>
      <c r="AE59" s="137" t="s">
        <v>437</v>
      </c>
      <c r="AF59" s="59">
        <f>COUNTIFS(J4:J31,3,M4:M31,3)</f>
        <v>1</v>
      </c>
      <c r="AG59" s="60">
        <f t="shared" si="17"/>
        <v>3.8461538461538464E-2</v>
      </c>
      <c r="AH59" s="61"/>
      <c r="AI59" s="137" t="s">
        <v>245</v>
      </c>
      <c r="AJ59" s="59">
        <f>COUNTIFS(K4:K31,3,M4:M31,3)</f>
        <v>2</v>
      </c>
      <c r="AK59" s="60">
        <f t="shared" si="10"/>
        <v>7.6923076923076927E-2</v>
      </c>
      <c r="AL59" s="61"/>
      <c r="AM59" s="137" t="s">
        <v>259</v>
      </c>
      <c r="AN59" s="45">
        <f>COUNTIFS(K4:K31,3,L4:L31,1)</f>
        <v>1</v>
      </c>
      <c r="AO59" s="60">
        <f t="shared" si="11"/>
        <v>4.5454545454545456E-2</v>
      </c>
      <c r="AP59" s="61"/>
      <c r="AQ59" s="137" t="s">
        <v>291</v>
      </c>
      <c r="AR59" s="45">
        <f>COUNTIFS(J4:J31,3,L4:L31,1)</f>
        <v>0</v>
      </c>
      <c r="AS59" s="60">
        <f t="shared" si="18"/>
        <v>0</v>
      </c>
      <c r="AT59" s="61"/>
      <c r="AU59" s="137" t="s">
        <v>303</v>
      </c>
      <c r="AV59" s="45">
        <f>COUNTIFS(BG48:BG75,3,BH48:BH75,1)</f>
        <v>0</v>
      </c>
      <c r="AW59" s="60">
        <f t="shared" si="13"/>
        <v>0</v>
      </c>
      <c r="AX59" s="61"/>
      <c r="AY59" s="137" t="s">
        <v>318</v>
      </c>
      <c r="AZ59" s="45">
        <f>COUNTIFS(L4:L31,3,N4:N31,3)</f>
        <v>1</v>
      </c>
      <c r="BA59" s="60">
        <f t="shared" si="14"/>
        <v>3.8461538461538464E-2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0</v>
      </c>
      <c r="H60" s="58">
        <f t="shared" si="5"/>
        <v>0</v>
      </c>
      <c r="I60" s="61"/>
      <c r="J60" s="63" t="s">
        <v>403</v>
      </c>
      <c r="K60" s="45">
        <f>COUNTIFS(B4:B31,"olot",J4:J31,1)</f>
        <v>1</v>
      </c>
      <c r="L60" s="58">
        <f t="shared" si="6"/>
        <v>4.3478260869565216E-2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37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/>
      <c r="AF60" s="45">
        <f>SUM(AF51:AF59)</f>
        <v>26</v>
      </c>
      <c r="AG60" s="60">
        <f t="shared" si="17"/>
        <v>1</v>
      </c>
      <c r="AH60" s="61"/>
      <c r="AI60" s="137" t="s">
        <v>248</v>
      </c>
      <c r="AJ60" s="45">
        <f>COUNTIFS(K4:K31,7,M4:M31,1)</f>
        <v>2</v>
      </c>
      <c r="AK60" s="60">
        <f t="shared" si="10"/>
        <v>7.6923076923076927E-2</v>
      </c>
      <c r="AL60" s="61"/>
      <c r="AM60" s="137" t="s">
        <v>260</v>
      </c>
      <c r="AN60" s="45">
        <f>COUNTIFS(K4:K31,3,L4:L31,2)</f>
        <v>1</v>
      </c>
      <c r="AO60" s="60">
        <f t="shared" si="11"/>
        <v>4.5454545454545456E-2</v>
      </c>
      <c r="AP60" s="61"/>
      <c r="AQ60" s="137" t="s">
        <v>292</v>
      </c>
      <c r="AR60" s="45">
        <f>COUNTIFS(J4:J31,3,L4:L31,2)</f>
        <v>0</v>
      </c>
      <c r="AS60" s="60">
        <f t="shared" si="18"/>
        <v>0</v>
      </c>
      <c r="AT60" s="61"/>
      <c r="AU60" s="137" t="s">
        <v>305</v>
      </c>
      <c r="AV60" s="45">
        <f>COUNTIFS(K4:K31,3,N4:N31,3)</f>
        <v>0</v>
      </c>
      <c r="AW60" s="60">
        <f t="shared" si="13"/>
        <v>0</v>
      </c>
      <c r="AX60" s="61"/>
      <c r="AY60" s="137" t="s">
        <v>439</v>
      </c>
      <c r="AZ60" s="45">
        <f>COUNTIFS(L4:L31,4,N4:N31,1)</f>
        <v>2</v>
      </c>
      <c r="BA60" s="60">
        <f t="shared" si="14"/>
        <v>7.6923076923076927E-2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37" t="s">
        <v>246</v>
      </c>
      <c r="X61" s="45">
        <f>COUNTIFS(I4:I31,1,K4:K31,7)</f>
        <v>1</v>
      </c>
      <c r="Y61" s="60">
        <f t="shared" si="8"/>
        <v>3.8461538461538464E-2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37" t="s">
        <v>249</v>
      </c>
      <c r="AJ61" s="45">
        <f>COUNTIFS(K4:K31,7,M4:M31,2)</f>
        <v>0</v>
      </c>
      <c r="AK61" s="60">
        <f t="shared" si="10"/>
        <v>0</v>
      </c>
      <c r="AL61" s="61"/>
      <c r="AM61" s="137" t="s">
        <v>261</v>
      </c>
      <c r="AN61" s="59">
        <f>COUNTIFS(K4:K31,3,L4:L31,3)</f>
        <v>2</v>
      </c>
      <c r="AO61" s="60">
        <f t="shared" si="11"/>
        <v>9.0909090909090912E-2</v>
      </c>
      <c r="AP61" s="61"/>
      <c r="AQ61" s="137" t="s">
        <v>293</v>
      </c>
      <c r="AR61" s="45">
        <f>COUNTIFS(J4:J31,3,L4:L31,3)</f>
        <v>5</v>
      </c>
      <c r="AS61" s="60">
        <f t="shared" si="18"/>
        <v>0.19230769230769232</v>
      </c>
      <c r="AT61" s="61"/>
      <c r="AU61" s="137" t="s">
        <v>262</v>
      </c>
      <c r="AV61" s="59">
        <f>COUNTIFS(K4:K31,5,N4:N31,1)</f>
        <v>0</v>
      </c>
      <c r="AW61" s="60">
        <f t="shared" si="13"/>
        <v>0</v>
      </c>
      <c r="AX61" s="61"/>
      <c r="AY61" s="137" t="s">
        <v>440</v>
      </c>
      <c r="AZ61" s="45">
        <f>COUNTIFS(L4:L31,4,N4:N31,2)</f>
        <v>11</v>
      </c>
      <c r="BA61" s="60">
        <f t="shared" si="14"/>
        <v>0.42307692307692307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1</v>
      </c>
      <c r="L62" s="58">
        <f t="shared" si="6"/>
        <v>4.3478260869565216E-2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37" t="s">
        <v>247</v>
      </c>
      <c r="X62" s="45">
        <f>COUNTIFS(I4:I31,"&gt;1",K4:K31,7)</f>
        <v>2</v>
      </c>
      <c r="Y62" s="60">
        <f t="shared" si="8"/>
        <v>7.6923076923076927E-2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37" t="s">
        <v>273</v>
      </c>
      <c r="AJ62" s="45">
        <f>COUNTIFS(K4:K31,7,M4:M31,3)</f>
        <v>1</v>
      </c>
      <c r="AK62" s="60">
        <f t="shared" si="10"/>
        <v>3.8461538461538464E-2</v>
      </c>
      <c r="AL62" s="61"/>
      <c r="AM62" s="137" t="s">
        <v>278</v>
      </c>
      <c r="AN62" s="59">
        <f>COUNTIFS(K4:K31,3,L4:L31,4)</f>
        <v>2</v>
      </c>
      <c r="AO62" s="60">
        <f t="shared" si="11"/>
        <v>9.0909090909090912E-2</v>
      </c>
      <c r="AP62" s="61"/>
      <c r="AQ62" s="137" t="s">
        <v>294</v>
      </c>
      <c r="AR62" s="45">
        <f>COUNTIFS(J4:J31,3,L4:L31,4)</f>
        <v>2</v>
      </c>
      <c r="AS62" s="60">
        <f t="shared" si="18"/>
        <v>7.6923076923076927E-2</v>
      </c>
      <c r="AT62" s="61"/>
      <c r="AU62" s="137" t="s">
        <v>307</v>
      </c>
      <c r="AV62" s="59">
        <f>COUNTIFS(K4:K31,5,N4:N31,2)</f>
        <v>0</v>
      </c>
      <c r="AW62" s="60">
        <f t="shared" si="13"/>
        <v>0</v>
      </c>
      <c r="AX62" s="61"/>
      <c r="AY62" s="137" t="s">
        <v>440</v>
      </c>
      <c r="AZ62" s="45">
        <f>COUNTIFS(L4:L31,4,N4:N31,3)</f>
        <v>1</v>
      </c>
      <c r="BA62" s="60">
        <f t="shared" si="14"/>
        <v>3.8461538461538464E-2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23</v>
      </c>
      <c r="D63" s="58">
        <f t="shared" si="4"/>
        <v>1</v>
      </c>
      <c r="E63" s="64"/>
      <c r="F63" s="61"/>
      <c r="G63" s="45">
        <f>SUM(G51:G62)</f>
        <v>23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4.3478260869565216E-2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37" t="s">
        <v>265</v>
      </c>
      <c r="X63" s="45">
        <f>COUNTIFS(I4:I31,1,K4:K31,8)</f>
        <v>1</v>
      </c>
      <c r="Y63" s="60">
        <f t="shared" si="8"/>
        <v>3.8461538461538464E-2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37" t="s">
        <v>275</v>
      </c>
      <c r="AJ63" s="45">
        <f>COUNTIFS(K4:K31,8,M4:M31,1)</f>
        <v>0</v>
      </c>
      <c r="AK63" s="60">
        <f t="shared" si="10"/>
        <v>0</v>
      </c>
      <c r="AL63" s="61"/>
      <c r="AM63" s="137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26</v>
      </c>
      <c r="AS63" s="60">
        <f t="shared" si="18"/>
        <v>1</v>
      </c>
      <c r="AT63" s="61"/>
      <c r="AU63" s="137" t="s">
        <v>306</v>
      </c>
      <c r="AV63" s="45">
        <f>COUNTIFS(K4:K31,5,N4:N31,3)</f>
        <v>1</v>
      </c>
      <c r="AW63" s="60">
        <f t="shared" si="13"/>
        <v>4.5454545454545456E-2</v>
      </c>
      <c r="AX63" s="61"/>
      <c r="AY63" s="98"/>
      <c r="AZ63" s="45">
        <f>SUM(AZ51:AZ62)</f>
        <v>26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37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37" t="s">
        <v>274</v>
      </c>
      <c r="AJ64" s="45">
        <f>COUNTIFS(K4:K31,8,M4:M31,2)</f>
        <v>1</v>
      </c>
      <c r="AK64" s="60">
        <f t="shared" si="10"/>
        <v>3.8461538461538464E-2</v>
      </c>
      <c r="AL64" s="61"/>
      <c r="AM64" s="137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37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37" t="s">
        <v>162</v>
      </c>
      <c r="X65" s="59">
        <f>COUNTIF(K4:K31,9)+COUNTIF(K4:K31,6)+COUNTIF(K4:K31,10)</f>
        <v>1</v>
      </c>
      <c r="Y65" s="60">
        <f t="shared" si="8"/>
        <v>3.8461538461538464E-2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37" t="s">
        <v>273</v>
      </c>
      <c r="AJ65" s="45">
        <f>COUNTIFS(K3:K30,8,M3:M30,3)</f>
        <v>0</v>
      </c>
      <c r="AK65" s="60">
        <f t="shared" si="10"/>
        <v>0</v>
      </c>
      <c r="AL65" s="61"/>
      <c r="AM65" s="137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37" t="s">
        <v>309</v>
      </c>
      <c r="AV65" s="45">
        <f>COUNTIFS(K4:K31,7,N4:N31,2)</f>
        <v>3</v>
      </c>
      <c r="AW65" s="60">
        <f t="shared" si="13"/>
        <v>0.13636363636363635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26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37" t="s">
        <v>438</v>
      </c>
      <c r="AJ66" s="45">
        <f>COUNTIF(K4:K31,4)+COUNTIF(K4:K31,5)+COUNTIF(K4:K31,6)+COUNTIF(K4:K31,9)+COUNTIF(K4:K31,10)+COUNTIF(M4:M31,4)</f>
        <v>5</v>
      </c>
      <c r="AK66" s="60">
        <f t="shared" si="10"/>
        <v>0.19230769230769232</v>
      </c>
      <c r="AL66" s="61"/>
      <c r="AM66" s="137" t="s">
        <v>279</v>
      </c>
      <c r="AN66" s="45">
        <f>COUNTIFS(K4:K31,5,L4:L31,4)</f>
        <v>1</v>
      </c>
      <c r="AO66" s="60">
        <f t="shared" si="11"/>
        <v>4.5454545454545456E-2</v>
      </c>
      <c r="AP66" s="61"/>
      <c r="AQ66" s="61"/>
      <c r="AR66" s="61"/>
      <c r="AS66" s="61"/>
      <c r="AT66" s="61"/>
      <c r="AU66" s="137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26</v>
      </c>
      <c r="AK67" s="60">
        <f t="shared" si="10"/>
        <v>1</v>
      </c>
      <c r="AL67" s="61"/>
      <c r="AM67" s="137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37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37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37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23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37" t="s">
        <v>269</v>
      </c>
      <c r="AN69" s="45">
        <f>COUNTIFS(K4:K31,7,L4:L31,3)</f>
        <v>1</v>
      </c>
      <c r="AO69" s="60">
        <f t="shared" si="11"/>
        <v>4.5454545454545456E-2</v>
      </c>
      <c r="AP69" s="61"/>
      <c r="AQ69" s="61"/>
      <c r="AR69" s="61"/>
      <c r="AS69" s="61"/>
      <c r="AT69" s="61"/>
      <c r="AU69" s="137" t="s">
        <v>313</v>
      </c>
      <c r="AV69" s="45">
        <f>COUNTIFS(K4:K31,8,N4:N31,3)</f>
        <v>1</v>
      </c>
      <c r="AW69" s="60">
        <f t="shared" si="13"/>
        <v>4.5454545454545456E-2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37" t="s">
        <v>280</v>
      </c>
      <c r="AN70" s="45">
        <f>COUNTIFS(K4:K31,7,L4:L31,4)</f>
        <v>2</v>
      </c>
      <c r="AO70" s="60">
        <f t="shared" si="11"/>
        <v>9.0909090909090912E-2</v>
      </c>
      <c r="AP70" s="61"/>
      <c r="AQ70" s="61"/>
      <c r="AR70" s="61"/>
      <c r="AS70" s="61"/>
      <c r="AT70" s="61"/>
      <c r="AU70" s="98"/>
      <c r="AV70" s="45">
        <f>SUM(AV51:AV69)</f>
        <v>22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37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37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37" t="s">
        <v>272</v>
      </c>
      <c r="AN73" s="45">
        <f>COUNTIFS(K4:K31,8,L4:L31,3)</f>
        <v>1</v>
      </c>
      <c r="AO73" s="60">
        <f t="shared" si="11"/>
        <v>4.5454545454545456E-2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37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22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17</v>
      </c>
      <c r="D83" s="58">
        <f t="shared" ref="D83:D89" si="19">C83/C$89</f>
        <v>0.65384615384615385</v>
      </c>
      <c r="E83" s="64"/>
      <c r="F83" s="55" t="s">
        <v>186</v>
      </c>
      <c r="G83" s="57">
        <f>COUNTIF(R4:R31,1)</f>
        <v>26</v>
      </c>
      <c r="H83" s="58">
        <f>G83/C$89</f>
        <v>1</v>
      </c>
      <c r="I83" s="61"/>
      <c r="J83" s="55" t="s">
        <v>339</v>
      </c>
      <c r="K83" s="57">
        <f>COUNTIFS(Q4:Q31,1,R4:R31,1)</f>
        <v>17</v>
      </c>
      <c r="L83" s="58">
        <f t="shared" ref="L83:L101" si="20">K83/K$101</f>
        <v>0.65384615384615385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7.6923076923076927E-2</v>
      </c>
      <c r="Q83" s="61"/>
      <c r="R83" s="55" t="s">
        <v>411</v>
      </c>
      <c r="S83" s="57">
        <f>COUNTIFS(Q4:Q31,1,T4:T31,1)</f>
        <v>4</v>
      </c>
      <c r="T83" s="58">
        <f t="shared" ref="T83:T95" si="22">S83/S$95</f>
        <v>0.15384615384615385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0.3</v>
      </c>
      <c r="Y83" s="61"/>
      <c r="Z83" s="55" t="s">
        <v>186</v>
      </c>
      <c r="AA83" s="57">
        <f>COUNTIF(Y4:Y31,1)</f>
        <v>10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3</v>
      </c>
      <c r="AG83" s="58">
        <f t="shared" ref="AG83:AG101" si="24">AF83/AF$101</f>
        <v>0.3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0.2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0.25</v>
      </c>
      <c r="AU83" s="61"/>
      <c r="AV83" s="47" t="s">
        <v>186</v>
      </c>
      <c r="AW83" s="57">
        <f>COUNTIF(AF4:AF31,1)</f>
        <v>3</v>
      </c>
      <c r="AX83" s="58">
        <f>AW83/AS$89</f>
        <v>0.75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0.25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0.25</v>
      </c>
      <c r="BL83" s="61"/>
      <c r="BM83" s="61"/>
      <c r="BN83" s="47" t="s">
        <v>181</v>
      </c>
      <c r="BO83" s="57">
        <f>COUNTIF(AL4:AL31,1)</f>
        <v>0</v>
      </c>
      <c r="BP83" s="58">
        <f t="shared" ref="BP83:BP89" si="31">BO83/BO$89</f>
        <v>0</v>
      </c>
      <c r="BQ83" s="61"/>
      <c r="BR83" s="47" t="s">
        <v>186</v>
      </c>
      <c r="BS83" s="57">
        <f>COUNTIF(AM4:AM31,1)</f>
        <v>1</v>
      </c>
      <c r="BT83" s="58">
        <f>BS83/BO$89</f>
        <v>1</v>
      </c>
      <c r="BU83" s="64"/>
      <c r="BV83" s="61"/>
      <c r="BW83" s="55" t="s">
        <v>339</v>
      </c>
      <c r="BX83" s="57">
        <f>COUNTIFS(AL4:AL31,1,AM4:AM31,1)</f>
        <v>0</v>
      </c>
      <c r="BY83" s="58">
        <f t="shared" ref="BY83:BY101" si="32">BX83/BX$101</f>
        <v>0</v>
      </c>
      <c r="BZ83" s="61"/>
      <c r="CA83" s="55" t="s">
        <v>357</v>
      </c>
      <c r="CB83" s="57">
        <f>COUNTIFS(AL4:AL31,1,AP4:AP31,1)</f>
        <v>0</v>
      </c>
      <c r="CC83" s="58">
        <f t="shared" ref="CC83:CC95" si="33">CB83/CB$95</f>
        <v>0</v>
      </c>
      <c r="CD83" s="61"/>
      <c r="CE83" s="55" t="s">
        <v>411</v>
      </c>
      <c r="CF83" s="57">
        <f>COUNTIFS(AL4:AL31,1,AO4:AO31,1)</f>
        <v>0</v>
      </c>
      <c r="CG83" s="58">
        <f t="shared" ref="CG83:CG95" si="34">CF83/CF$95</f>
        <v>0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0.11538461538461539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15</v>
      </c>
      <c r="P84" s="58">
        <f t="shared" si="21"/>
        <v>0.57692307692307687</v>
      </c>
      <c r="Q84" s="61"/>
      <c r="R84" s="55" t="s">
        <v>412</v>
      </c>
      <c r="S84" s="57">
        <f>COUNTIFS(Q4:Q31,1,T4:T31,"&gt;1")</f>
        <v>13</v>
      </c>
      <c r="T84" s="58">
        <f t="shared" si="22"/>
        <v>0.5</v>
      </c>
      <c r="U84" s="61"/>
      <c r="V84" s="46" t="s">
        <v>182</v>
      </c>
      <c r="W84" s="57">
        <f>COUNTIF(X4:X31,2)</f>
        <v>3</v>
      </c>
      <c r="X84" s="58">
        <f t="shared" si="23"/>
        <v>0.3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0.3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0.25</v>
      </c>
      <c r="AU84" s="61"/>
      <c r="AV84" s="46" t="s">
        <v>187</v>
      </c>
      <c r="AW84" s="57">
        <f>COUNTIF(AF4:AF31,2)</f>
        <v>1</v>
      </c>
      <c r="AX84" s="58">
        <f>AW84/AS$89</f>
        <v>0.25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0.25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1</v>
      </c>
      <c r="BP84" s="58">
        <f t="shared" si="31"/>
        <v>1</v>
      </c>
      <c r="BQ84" s="61"/>
      <c r="BR84" s="46" t="s">
        <v>187</v>
      </c>
      <c r="BS84" s="57">
        <f>COUNTIF(AM4:AM31,2)</f>
        <v>0</v>
      </c>
      <c r="BT84" s="58">
        <f>BS84/BO$89</f>
        <v>0</v>
      </c>
      <c r="BU84" s="64"/>
      <c r="BV84" s="61"/>
      <c r="BW84" s="55" t="s">
        <v>340</v>
      </c>
      <c r="BX84" s="57">
        <f>COUNTIFS(AL4:AL31,1,AM4:AM31,2)</f>
        <v>0</v>
      </c>
      <c r="BY84" s="58">
        <f t="shared" si="32"/>
        <v>0</v>
      </c>
      <c r="BZ84" s="61"/>
      <c r="CA84" s="55" t="s">
        <v>359</v>
      </c>
      <c r="CB84" s="57">
        <f>COUNTIFS(AL4:AL31,1,AP4:AP31,2)</f>
        <v>0</v>
      </c>
      <c r="CC84" s="58">
        <f t="shared" si="33"/>
        <v>0</v>
      </c>
      <c r="CD84" s="61"/>
      <c r="CE84" s="55" t="s">
        <v>412</v>
      </c>
      <c r="CF84" s="57">
        <f>COUNTIFS(AL4:AL31,1,AO4:AO31,"&gt;1")</f>
        <v>0</v>
      </c>
      <c r="CG84" s="58">
        <f t="shared" si="34"/>
        <v>0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4</v>
      </c>
      <c r="D85" s="58">
        <f t="shared" si="19"/>
        <v>0.15384615384615385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3.8461538461538464E-2</v>
      </c>
      <c r="U85" s="61"/>
      <c r="V85" s="46" t="s">
        <v>183</v>
      </c>
      <c r="W85" s="57">
        <f>COUNTIF(X4:X31,3)</f>
        <v>4</v>
      </c>
      <c r="X85" s="58">
        <f t="shared" si="23"/>
        <v>0.4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3</v>
      </c>
      <c r="AO85" s="58">
        <f t="shared" si="26"/>
        <v>0.3</v>
      </c>
      <c r="AP85" s="61"/>
      <c r="AQ85" s="61"/>
      <c r="AR85" s="46" t="s">
        <v>183</v>
      </c>
      <c r="AS85" s="57">
        <f>COUNTIF(AE4:AE31,3)</f>
        <v>2</v>
      </c>
      <c r="AT85" s="58">
        <f t="shared" si="27"/>
        <v>0.5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0.25</v>
      </c>
      <c r="BL85" s="61"/>
      <c r="BM85" s="61"/>
      <c r="BN85" s="46" t="s">
        <v>183</v>
      </c>
      <c r="BO85" s="57">
        <f>COUNTIF(AL4:AL31,3)</f>
        <v>0</v>
      </c>
      <c r="BP85" s="58">
        <f t="shared" si="31"/>
        <v>0</v>
      </c>
      <c r="BQ85" s="61"/>
      <c r="BR85" s="46" t="s">
        <v>188</v>
      </c>
      <c r="BS85" s="57">
        <f>COUNTIF(AM4:AM31,3)</f>
        <v>0</v>
      </c>
      <c r="BT85" s="58">
        <f>BS85/BO$89</f>
        <v>0</v>
      </c>
      <c r="BU85" s="64"/>
      <c r="BV85" s="61"/>
      <c r="BW85" s="55" t="s">
        <v>341</v>
      </c>
      <c r="BX85" s="57">
        <f>COUNTIFS(AL4:AL31,1,AM4:AM31,3)</f>
        <v>0</v>
      </c>
      <c r="BY85" s="58">
        <f t="shared" si="32"/>
        <v>0</v>
      </c>
      <c r="BZ85" s="61"/>
      <c r="CA85" s="50" t="s">
        <v>360</v>
      </c>
      <c r="CB85" s="57">
        <f>COUNTIFS(AL4:AL31,2,AP4:AP31,1)</f>
        <v>0</v>
      </c>
      <c r="CC85" s="58">
        <f t="shared" si="33"/>
        <v>0</v>
      </c>
      <c r="CD85" s="61"/>
      <c r="CE85" s="50" t="s">
        <v>413</v>
      </c>
      <c r="CF85" s="57">
        <f>COUNTIFS(AL4:AL31,2,AO4:AO31,1)</f>
        <v>1</v>
      </c>
      <c r="CG85" s="58">
        <f t="shared" si="34"/>
        <v>1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2</v>
      </c>
      <c r="D86" s="58">
        <f t="shared" si="19"/>
        <v>7.6923076923076927E-2</v>
      </c>
      <c r="E86" s="64"/>
      <c r="F86" s="77"/>
      <c r="G86" s="54">
        <f>SUM(G83:G85)</f>
        <v>26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0.11538461538461539</v>
      </c>
      <c r="M86" s="61"/>
      <c r="N86" s="50" t="s">
        <v>358</v>
      </c>
      <c r="O86" s="57">
        <f>COUNTIFS(Q4:Q31,2,U4:U31,2)</f>
        <v>3</v>
      </c>
      <c r="P86" s="58">
        <f t="shared" si="21"/>
        <v>0.11538461538461539</v>
      </c>
      <c r="Q86" s="61"/>
      <c r="R86" s="50" t="s">
        <v>414</v>
      </c>
      <c r="S86" s="57">
        <f>COUNTIFS(Q4:Q31,2,T4:T31,"&gt;1")</f>
        <v>2</v>
      </c>
      <c r="T86" s="58">
        <f t="shared" si="22"/>
        <v>7.6923076923076927E-2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10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0.3</v>
      </c>
      <c r="AH86" s="61"/>
      <c r="AI86" s="50" t="s">
        <v>358</v>
      </c>
      <c r="AJ86" s="57">
        <f>COUNTIFS(X4:X31,2,AB4:AB31,2)</f>
        <v>3</v>
      </c>
      <c r="AK86" s="58">
        <f t="shared" si="25"/>
        <v>0.3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0.25</v>
      </c>
      <c r="BD86" s="61"/>
      <c r="BE86" s="50" t="s">
        <v>358</v>
      </c>
      <c r="BF86" s="57">
        <f>COUNTIFS(AE4:AE31,2,AI4:AI31,2)</f>
        <v>1</v>
      </c>
      <c r="BG86" s="58">
        <f t="shared" si="29"/>
        <v>0.25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>
        <f t="shared" si="31"/>
        <v>0</v>
      </c>
      <c r="BQ86" s="61"/>
      <c r="BR86" s="77"/>
      <c r="BS86" s="54">
        <f>SUM(BS83:BS85)</f>
        <v>1</v>
      </c>
      <c r="BT86" s="76">
        <f>BS86/BO$89</f>
        <v>1</v>
      </c>
      <c r="BU86" s="64"/>
      <c r="BV86" s="61"/>
      <c r="BW86" s="50" t="s">
        <v>344</v>
      </c>
      <c r="BX86" s="57">
        <f>COUNTIFS(AL4:AL31,2,AM4:AM31,1)</f>
        <v>1</v>
      </c>
      <c r="BY86" s="58">
        <f t="shared" si="32"/>
        <v>1</v>
      </c>
      <c r="BZ86" s="61"/>
      <c r="CA86" s="50" t="s">
        <v>358</v>
      </c>
      <c r="CB86" s="57">
        <f>COUNTIFS(AL4:AL31,2,AP4:AP31,2)</f>
        <v>1</v>
      </c>
      <c r="CC86" s="58">
        <f t="shared" si="33"/>
        <v>1</v>
      </c>
      <c r="CD86" s="61"/>
      <c r="CE86" s="50" t="s">
        <v>414</v>
      </c>
      <c r="CF86" s="57">
        <f>COUNTIFS(AL4:AL31,2,AO4:AO31,"&gt;1")</f>
        <v>0</v>
      </c>
      <c r="CG86" s="58">
        <f t="shared" si="34"/>
        <v>0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2</v>
      </c>
      <c r="T87" s="58">
        <f t="shared" si="22"/>
        <v>7.6923076923076927E-2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0.1</v>
      </c>
      <c r="AL87" s="61"/>
      <c r="AM87" s="50" t="s">
        <v>415</v>
      </c>
      <c r="AN87" s="57">
        <f>COUNTIFS(X4:X31,3,AA4:AA31,1)</f>
        <v>4</v>
      </c>
      <c r="AO87" s="58">
        <f t="shared" si="26"/>
        <v>0.4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2</v>
      </c>
      <c r="BG87" s="58">
        <f t="shared" si="29"/>
        <v>0.5</v>
      </c>
      <c r="BH87" s="61"/>
      <c r="BI87" s="50" t="s">
        <v>415</v>
      </c>
      <c r="BJ87" s="57">
        <f>COUNTIFS(AE4:AE31,3,AH4:AH31,1)</f>
        <v>2</v>
      </c>
      <c r="BK87" s="58">
        <f t="shared" si="30"/>
        <v>0.5</v>
      </c>
      <c r="BL87" s="61"/>
      <c r="BM87" s="61"/>
      <c r="BN87" s="46" t="s">
        <v>185</v>
      </c>
      <c r="BO87" s="57">
        <f>COUNTIF(AL4:AL31,5)</f>
        <v>0</v>
      </c>
      <c r="BP87" s="58">
        <f t="shared" si="31"/>
        <v>0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>
        <f t="shared" si="32"/>
        <v>0</v>
      </c>
      <c r="BZ87" s="61"/>
      <c r="CA87" s="50" t="s">
        <v>361</v>
      </c>
      <c r="CB87" s="57">
        <f>COUNTIFS(AL4:AL31,3,AP4:AP31,1)</f>
        <v>0</v>
      </c>
      <c r="CC87" s="58">
        <f t="shared" si="33"/>
        <v>0</v>
      </c>
      <c r="CD87" s="61"/>
      <c r="CE87" s="50" t="s">
        <v>415</v>
      </c>
      <c r="CF87" s="57">
        <f>COUNTIFS(AL4:AL31,3,AO4:AO31,1)</f>
        <v>0</v>
      </c>
      <c r="CG87" s="58">
        <f t="shared" si="34"/>
        <v>0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4</v>
      </c>
      <c r="P88" s="58">
        <f t="shared" si="21"/>
        <v>0.15384615384615385</v>
      </c>
      <c r="Q88" s="61"/>
      <c r="R88" s="50" t="s">
        <v>416</v>
      </c>
      <c r="S88" s="57">
        <f>COUNTIFS(Q4:Q31,3,T4:T31,"&gt;1")</f>
        <v>2</v>
      </c>
      <c r="T88" s="58">
        <f t="shared" si="22"/>
        <v>7.6923076923076927E-2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3</v>
      </c>
      <c r="AK88" s="58">
        <f t="shared" si="25"/>
        <v>0.3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>
        <f t="shared" si="31"/>
        <v>0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>
        <f t="shared" si="32"/>
        <v>0</v>
      </c>
      <c r="BZ88" s="61"/>
      <c r="CA88" s="50" t="s">
        <v>362</v>
      </c>
      <c r="CB88" s="57">
        <f>COUNTIFS(AL4:AL31,3,AP4:AP31,2)</f>
        <v>0</v>
      </c>
      <c r="CC88" s="58">
        <f t="shared" si="33"/>
        <v>0</v>
      </c>
      <c r="CD88" s="61"/>
      <c r="CE88" s="50" t="s">
        <v>416</v>
      </c>
      <c r="CF88" s="57">
        <f>COUNTIFS(AL4:AL31,3,AO4:AO31,"&gt;1")</f>
        <v>0</v>
      </c>
      <c r="CG88" s="58">
        <f t="shared" si="34"/>
        <v>0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26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0.15384615384615385</v>
      </c>
      <c r="M89" s="61"/>
      <c r="N89" s="50" t="s">
        <v>363</v>
      </c>
      <c r="O89" s="57">
        <f>COUNTIFS(Q4:Q31,4,U4:U31,1)</f>
        <v>1</v>
      </c>
      <c r="P89" s="58">
        <f t="shared" si="21"/>
        <v>3.8461538461538464E-2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10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4</v>
      </c>
      <c r="AG89" s="58">
        <f t="shared" si="24"/>
        <v>0.4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0.25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  <c r="BN89" s="81"/>
      <c r="BO89" s="54">
        <f>SUM(BO83:BO88)</f>
        <v>1</v>
      </c>
      <c r="BP89" s="76">
        <f t="shared" si="31"/>
        <v>1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>
        <f t="shared" si="32"/>
        <v>0</v>
      </c>
      <c r="BZ89" s="61"/>
      <c r="CA89" s="50" t="s">
        <v>363</v>
      </c>
      <c r="CB89" s="57">
        <f>COUNTIFS(AL4:AL31,4,AP4:AP31,1)</f>
        <v>0</v>
      </c>
      <c r="CC89" s="58">
        <f t="shared" si="33"/>
        <v>0</v>
      </c>
      <c r="CD89" s="61"/>
      <c r="CE89" s="50" t="s">
        <v>417</v>
      </c>
      <c r="CF89" s="57">
        <f>COUNTIFS(AL4:AL31,4,AO4:AO31,1)</f>
        <v>0</v>
      </c>
      <c r="CG89" s="58">
        <f t="shared" si="34"/>
        <v>0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1</v>
      </c>
      <c r="P90" s="58">
        <f t="shared" si="21"/>
        <v>3.8461538461538464E-2</v>
      </c>
      <c r="Q90" s="61"/>
      <c r="R90" s="50" t="s">
        <v>418</v>
      </c>
      <c r="S90" s="57">
        <f>COUNTIFS(Q4:Q31,4,T4:T31,"&gt;1")</f>
        <v>2</v>
      </c>
      <c r="T90" s="58">
        <f t="shared" si="22"/>
        <v>7.6923076923076927E-2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1</v>
      </c>
      <c r="BC90" s="58">
        <f t="shared" si="28"/>
        <v>0.25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>
        <f t="shared" si="32"/>
        <v>0</v>
      </c>
      <c r="BZ90" s="61"/>
      <c r="CA90" s="50" t="s">
        <v>364</v>
      </c>
      <c r="CB90" s="57">
        <f>COUNTIFS(AL4:AL31,4,AP4:AP31,2)</f>
        <v>0</v>
      </c>
      <c r="CC90" s="58">
        <f t="shared" si="33"/>
        <v>0</v>
      </c>
      <c r="CD90" s="61"/>
      <c r="CE90" s="50" t="s">
        <v>418</v>
      </c>
      <c r="CF90" s="57">
        <f>COUNTIFS(AL4:AL31,4,AO4:AO31,"&gt;1")</f>
        <v>0</v>
      </c>
      <c r="CG90" s="58">
        <f t="shared" si="34"/>
        <v>0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>
        <f t="shared" si="32"/>
        <v>0</v>
      </c>
      <c r="BZ91" s="61"/>
      <c r="CA91" s="50" t="s">
        <v>365</v>
      </c>
      <c r="CB91" s="57">
        <f>COUNTIFS(AL4:AL31,5,AP4:AP31,1)</f>
        <v>0</v>
      </c>
      <c r="CC91" s="58">
        <f t="shared" si="33"/>
        <v>0</v>
      </c>
      <c r="CD91" s="61"/>
      <c r="CE91" s="50" t="s">
        <v>419</v>
      </c>
      <c r="CF91" s="57">
        <f>COUNTIFS(AL4:AL31,5,AO4:AO31,1)</f>
        <v>0</v>
      </c>
      <c r="CG91" s="58">
        <f t="shared" si="34"/>
        <v>0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7</v>
      </c>
      <c r="H92" s="58">
        <f>G92/C$89</f>
        <v>0.26923076923076922</v>
      </c>
      <c r="I92" s="61"/>
      <c r="J92" s="50" t="s">
        <v>345</v>
      </c>
      <c r="K92" s="57">
        <f>COUNTIFS(Q4:Q31,4,R4:R31,1)</f>
        <v>2</v>
      </c>
      <c r="L92" s="58">
        <f t="shared" si="20"/>
        <v>7.6923076923076927E-2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>
        <f t="shared" si="32"/>
        <v>0</v>
      </c>
      <c r="BZ92" s="61"/>
      <c r="CA92" s="50" t="s">
        <v>366</v>
      </c>
      <c r="CB92" s="57">
        <f>COUNTIFS(AL4:AL31,5,AP4:AP31,2)</f>
        <v>0</v>
      </c>
      <c r="CC92" s="58">
        <f t="shared" si="33"/>
        <v>0</v>
      </c>
      <c r="CD92" s="61"/>
      <c r="CE92" s="50" t="s">
        <v>420</v>
      </c>
      <c r="CF92" s="57">
        <f>COUNTIFS(AL4:AL31,5,AO4:AO31,"&gt;1")</f>
        <v>0</v>
      </c>
      <c r="CG92" s="58">
        <f t="shared" si="34"/>
        <v>0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9</v>
      </c>
      <c r="H93" s="58">
        <f>G93/C$89</f>
        <v>0.34615384615384615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0.3</v>
      </c>
      <c r="Y93" s="61"/>
      <c r="Z93" s="47" t="s">
        <v>191</v>
      </c>
      <c r="AA93" s="57">
        <f>COUNTIF(AA4:AA31,1)</f>
        <v>9</v>
      </c>
      <c r="AB93" s="58">
        <f>AA93/W$89</f>
        <v>0.9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0.25</v>
      </c>
      <c r="AU93" s="61"/>
      <c r="AV93" s="47" t="s">
        <v>191</v>
      </c>
      <c r="AW93" s="57">
        <f>COUNTIF(AH4:AH31,1)</f>
        <v>4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>
        <f>BO93/BO$89</f>
        <v>0</v>
      </c>
      <c r="BQ93" s="64"/>
      <c r="BR93" s="55" t="s">
        <v>191</v>
      </c>
      <c r="BS93" s="57">
        <f>COUNTIF(AO4:AO31,1)</f>
        <v>1</v>
      </c>
      <c r="BT93" s="58">
        <f>BS93/BO$89</f>
        <v>1</v>
      </c>
      <c r="BU93" s="64"/>
      <c r="BV93" s="61"/>
      <c r="BW93" s="50" t="s">
        <v>347</v>
      </c>
      <c r="BX93" s="57">
        <f>COUNTIFS(AL4:AL31,4,AM4:AM31,2)</f>
        <v>0</v>
      </c>
      <c r="BY93" s="58">
        <f t="shared" si="32"/>
        <v>0</v>
      </c>
      <c r="BZ93" s="61"/>
      <c r="CA93" s="50" t="s">
        <v>367</v>
      </c>
      <c r="CB93" s="57">
        <f>COUNTIFS(AL4:AL31,6,AP4:AP31,1)</f>
        <v>0</v>
      </c>
      <c r="CC93" s="58">
        <f t="shared" si="33"/>
        <v>0</v>
      </c>
      <c r="CD93" s="61"/>
      <c r="CE93" s="50" t="s">
        <v>421</v>
      </c>
      <c r="CF93" s="57">
        <f>COUNTIFS(AL4:AL31,6,AO4:AO31,1)</f>
        <v>0</v>
      </c>
      <c r="CG93" s="58">
        <f t="shared" si="34"/>
        <v>0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7</v>
      </c>
      <c r="H94" s="58">
        <f>G94/C$89</f>
        <v>0.26923076923076922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7</v>
      </c>
      <c r="X94" s="58">
        <f>W94/W$89</f>
        <v>0.7</v>
      </c>
      <c r="Y94" s="61"/>
      <c r="Z94" s="46" t="s">
        <v>192</v>
      </c>
      <c r="AA94" s="57">
        <f>COUNTIF(AA4:AA31,2)</f>
        <v>1</v>
      </c>
      <c r="AB94" s="58">
        <f>AA94/W$89</f>
        <v>0.1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0.75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1</v>
      </c>
      <c r="BP94" s="58">
        <f>BO94/BO$89</f>
        <v>1</v>
      </c>
      <c r="BQ94" s="64"/>
      <c r="BR94" s="46" t="s">
        <v>192</v>
      </c>
      <c r="BS94" s="57">
        <f>COUNTIF(BD4:BD31,2)</f>
        <v>0</v>
      </c>
      <c r="BT94" s="58">
        <f>BS94/BO$89</f>
        <v>0</v>
      </c>
      <c r="BU94" s="64"/>
      <c r="BV94" s="61"/>
      <c r="BW94" s="50" t="s">
        <v>346</v>
      </c>
      <c r="BX94" s="57">
        <f>COUNTIFS(AL4:AL31,4,AM4:AM31,3)</f>
        <v>0</v>
      </c>
      <c r="BY94" s="58">
        <f t="shared" si="32"/>
        <v>0</v>
      </c>
      <c r="BZ94" s="61"/>
      <c r="CA94" s="50" t="s">
        <v>368</v>
      </c>
      <c r="CB94" s="57">
        <f>COUNTIFS(AL4:AL31,6,AP4:AP31,2)</f>
        <v>0</v>
      </c>
      <c r="CC94" s="58">
        <f t="shared" si="33"/>
        <v>0</v>
      </c>
      <c r="CD94" s="61"/>
      <c r="CE94" s="50" t="s">
        <v>422</v>
      </c>
      <c r="CF94" s="57">
        <f>COUNTIFS(AL4:AL31,6,AO4:AO31,"&gt;1")</f>
        <v>0</v>
      </c>
      <c r="CG94" s="58">
        <f t="shared" si="34"/>
        <v>0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3</v>
      </c>
      <c r="H95" s="58">
        <f>G95/C$89</f>
        <v>0.11538461538461539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26</v>
      </c>
      <c r="P95" s="58">
        <f t="shared" si="21"/>
        <v>1</v>
      </c>
      <c r="Q95" s="61"/>
      <c r="R95" s="37"/>
      <c r="S95" s="45">
        <f>SUM(S83:S94)</f>
        <v>26</v>
      </c>
      <c r="T95" s="58">
        <f t="shared" si="22"/>
        <v>1</v>
      </c>
      <c r="U95" s="61"/>
      <c r="V95" s="77"/>
      <c r="W95" s="54">
        <f>SUM(W93:W94)</f>
        <v>10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10</v>
      </c>
      <c r="AK95" s="58">
        <f t="shared" si="25"/>
        <v>1</v>
      </c>
      <c r="AL95" s="61"/>
      <c r="AM95" s="37"/>
      <c r="AN95" s="45">
        <f>SUM(AN83:AN94)</f>
        <v>10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  <c r="BN95" s="77"/>
      <c r="BO95" s="54">
        <f>SUM(BO93:BO94)</f>
        <v>1</v>
      </c>
      <c r="BP95" s="76">
        <f>BO95/BO$89</f>
        <v>1</v>
      </c>
      <c r="BQ95" s="64"/>
      <c r="BR95" s="46" t="s">
        <v>193</v>
      </c>
      <c r="BS95" s="57">
        <f>COUNTIF(BD4:BD31,3)</f>
        <v>0</v>
      </c>
      <c r="BT95" s="58">
        <f>BS95/BO$89</f>
        <v>0</v>
      </c>
      <c r="BU95" s="64"/>
      <c r="BV95" s="61"/>
      <c r="BW95" s="50" t="s">
        <v>350</v>
      </c>
      <c r="BX95" s="57">
        <f>COUNTIFS(AL4:AL31,5,AM4:AM31,1)</f>
        <v>0</v>
      </c>
      <c r="BY95" s="58">
        <f t="shared" si="32"/>
        <v>0</v>
      </c>
      <c r="BZ95" s="61"/>
      <c r="CA95" s="37"/>
      <c r="CB95" s="45">
        <f>SUM(CB83:CB94)</f>
        <v>1</v>
      </c>
      <c r="CC95" s="58">
        <f t="shared" si="33"/>
        <v>1</v>
      </c>
      <c r="CD95" s="61"/>
      <c r="CE95" s="37"/>
      <c r="CF95" s="45">
        <f>SUM(CF83:CF94)</f>
        <v>1</v>
      </c>
      <c r="CG95" s="58">
        <f t="shared" si="34"/>
        <v>1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1</v>
      </c>
      <c r="E96" s="64"/>
      <c r="F96" s="77"/>
      <c r="G96" s="54">
        <f>SUM(G92:G95)</f>
        <v>26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>
        <f>BS96/BO$89</f>
        <v>0</v>
      </c>
      <c r="BU96" s="64"/>
      <c r="BV96" s="61"/>
      <c r="BW96" s="50" t="s">
        <v>349</v>
      </c>
      <c r="BX96" s="57">
        <f>COUNTIFS(AL4:AL31,5,AM4:AM31,2)</f>
        <v>0</v>
      </c>
      <c r="BY96" s="58">
        <f t="shared" si="32"/>
        <v>0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10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1</v>
      </c>
      <c r="BT97" s="76">
        <f>BS97/BO$89</f>
        <v>1</v>
      </c>
      <c r="BU97" s="64"/>
      <c r="BV97" s="61"/>
      <c r="BW97" s="50" t="s">
        <v>348</v>
      </c>
      <c r="BX97" s="57">
        <f>COUNTIFS(AL4:AL31,5,AM4:AM31,3)</f>
        <v>0</v>
      </c>
      <c r="BY97" s="58">
        <f t="shared" si="32"/>
        <v>0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26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>
        <f t="shared" si="32"/>
        <v>0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1</v>
      </c>
      <c r="X99" s="58">
        <f>W99/W$89</f>
        <v>0.1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2</v>
      </c>
      <c r="AT99" s="58">
        <f>AS99/AS$89</f>
        <v>0.5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>
        <f>BO99/BO$89</f>
        <v>0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>
        <f t="shared" si="32"/>
        <v>0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0.9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0.5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1</v>
      </c>
      <c r="BP100" s="58">
        <f>BO100/BO$89</f>
        <v>1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>
        <f t="shared" si="32"/>
        <v>0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26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10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10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1</v>
      </c>
      <c r="BP101" s="76">
        <f>BO101/BO$89</f>
        <v>1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1</v>
      </c>
      <c r="BY101" s="58">
        <f t="shared" si="32"/>
        <v>1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3</v>
      </c>
      <c r="D102" s="58">
        <f>C102/C$89</f>
        <v>0.11538461538461539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23</v>
      </c>
      <c r="D103" s="58">
        <f>C103/C$89</f>
        <v>0.88461538461538458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26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0:H80"/>
    <mergeCell ref="J80:T80"/>
    <mergeCell ref="V80:AB80"/>
    <mergeCell ref="AE80:AO80"/>
    <mergeCell ref="AR80:AX80"/>
    <mergeCell ref="B50:D50"/>
    <mergeCell ref="F50:H50"/>
    <mergeCell ref="J50:L50"/>
    <mergeCell ref="N50:P50"/>
    <mergeCell ref="R50:T50"/>
    <mergeCell ref="AV82:AX82"/>
    <mergeCell ref="V82:X82"/>
    <mergeCell ref="BA80:BK80"/>
    <mergeCell ref="AE50:AG50"/>
    <mergeCell ref="AI50:AK50"/>
    <mergeCell ref="AM50:AO50"/>
    <mergeCell ref="AQ50:AS50"/>
    <mergeCell ref="AU50:AW50"/>
    <mergeCell ref="AY50:BA50"/>
    <mergeCell ref="W50:Y50"/>
    <mergeCell ref="AA50:AC50"/>
    <mergeCell ref="BC50:BE50"/>
    <mergeCell ref="BG50:BI50"/>
    <mergeCell ref="BA82:BC82"/>
    <mergeCell ref="BE82:BG82"/>
    <mergeCell ref="BI82:BK82"/>
    <mergeCell ref="BN80:BT80"/>
    <mergeCell ref="BW80:CG80"/>
    <mergeCell ref="CJ80:CP80"/>
    <mergeCell ref="CS80:DC80"/>
    <mergeCell ref="CW82:CY82"/>
    <mergeCell ref="BW82:BY82"/>
    <mergeCell ref="CJ82:CL82"/>
    <mergeCell ref="BN82:BP82"/>
    <mergeCell ref="BR82:BT82"/>
    <mergeCell ref="CN82:CP82"/>
    <mergeCell ref="CS82:CU82"/>
    <mergeCell ref="B48:BI48"/>
    <mergeCell ref="BN98:BP98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A107:AW108"/>
    <mergeCell ref="AD2:AI2"/>
    <mergeCell ref="AK2:AP2"/>
    <mergeCell ref="B95:D95"/>
    <mergeCell ref="V98:X98"/>
    <mergeCell ref="AR98:AT98"/>
    <mergeCell ref="Z82:AB82"/>
    <mergeCell ref="AE82:AG82"/>
    <mergeCell ref="AI82:AK82"/>
    <mergeCell ref="AM82:AO82"/>
    <mergeCell ref="AR82:AT82"/>
    <mergeCell ref="F82:H82"/>
    <mergeCell ref="J82:L82"/>
    <mergeCell ref="N82:P82"/>
    <mergeCell ref="R82:T82"/>
    <mergeCell ref="B82:D8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DC184"/>
  <sheetViews>
    <sheetView zoomScale="10" zoomScaleNormal="10" workbookViewId="0">
      <pane ySplit="3" topLeftCell="A20" activePane="bottomLeft" state="frozen"/>
      <selection activeCell="Q40" sqref="Q40"/>
      <selection pane="bottomLeft" activeCell="B33" sqref="B33:DC109"/>
    </sheetView>
  </sheetViews>
  <sheetFormatPr defaultColWidth="14.42578125" defaultRowHeight="12.75" x14ac:dyDescent="0.2"/>
  <cols>
    <col min="1" max="1" width="23.28515625" style="102" customWidth="1"/>
    <col min="2" max="107" width="25.7109375" style="102" customWidth="1"/>
    <col min="108" max="16384" width="14.42578125" style="102"/>
  </cols>
  <sheetData>
    <row r="1" spans="1:42" ht="30" customHeight="1" thickBot="1" x14ac:dyDescent="0.25">
      <c r="A1" s="193" t="s">
        <v>1810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1669</v>
      </c>
      <c r="B4" s="117" t="s">
        <v>40</v>
      </c>
      <c r="C4" s="118" t="s">
        <v>2083</v>
      </c>
      <c r="D4" s="116">
        <v>6</v>
      </c>
      <c r="E4" s="114">
        <v>42373</v>
      </c>
      <c r="F4" s="117">
        <v>2</v>
      </c>
      <c r="G4" s="116">
        <v>1</v>
      </c>
      <c r="H4" s="115">
        <v>1</v>
      </c>
      <c r="I4" s="117">
        <v>1</v>
      </c>
      <c r="J4" s="116">
        <v>1</v>
      </c>
      <c r="K4" s="116">
        <v>3</v>
      </c>
      <c r="L4" s="116">
        <v>4</v>
      </c>
      <c r="M4" s="116">
        <v>3</v>
      </c>
      <c r="N4" s="116">
        <v>2</v>
      </c>
      <c r="O4" s="115">
        <v>1</v>
      </c>
      <c r="P4" s="132" t="s">
        <v>2081</v>
      </c>
      <c r="Q4" s="116">
        <v>1</v>
      </c>
      <c r="R4" s="116">
        <v>1</v>
      </c>
      <c r="S4" s="116">
        <v>1</v>
      </c>
      <c r="T4" s="116">
        <v>3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1670</v>
      </c>
      <c r="B5" s="113" t="s">
        <v>27</v>
      </c>
      <c r="C5" s="118" t="s">
        <v>2084</v>
      </c>
      <c r="D5" s="104">
        <v>8</v>
      </c>
      <c r="E5" s="114">
        <v>42373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2</v>
      </c>
      <c r="L5" s="104">
        <v>4</v>
      </c>
      <c r="M5" s="104">
        <v>3</v>
      </c>
      <c r="N5" s="104">
        <v>1</v>
      </c>
      <c r="O5" s="112">
        <v>1</v>
      </c>
      <c r="P5" s="132" t="s">
        <v>137</v>
      </c>
      <c r="Q5" s="104">
        <v>1</v>
      </c>
      <c r="R5" s="104">
        <v>1</v>
      </c>
      <c r="S5" s="104">
        <v>1</v>
      </c>
      <c r="T5" s="104">
        <v>2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1671</v>
      </c>
      <c r="B6" s="113" t="s">
        <v>40</v>
      </c>
      <c r="C6" s="118" t="s">
        <v>2085</v>
      </c>
      <c r="D6" s="104">
        <v>11</v>
      </c>
      <c r="E6" s="109">
        <v>42381</v>
      </c>
      <c r="F6" s="113">
        <v>2</v>
      </c>
      <c r="G6" s="104">
        <v>3</v>
      </c>
      <c r="H6" s="112">
        <v>1</v>
      </c>
      <c r="I6" s="113">
        <v>1</v>
      </c>
      <c r="J6" s="104">
        <v>3</v>
      </c>
      <c r="K6" s="104">
        <v>2</v>
      </c>
      <c r="L6" s="104">
        <v>1</v>
      </c>
      <c r="M6" s="104">
        <v>2</v>
      </c>
      <c r="N6" s="104">
        <v>2</v>
      </c>
      <c r="O6" s="112">
        <v>2</v>
      </c>
      <c r="P6" s="132" t="s">
        <v>2086</v>
      </c>
      <c r="Q6" s="104">
        <v>1</v>
      </c>
      <c r="R6" s="104">
        <v>3</v>
      </c>
      <c r="S6" s="104">
        <v>1</v>
      </c>
      <c r="T6" s="104">
        <v>4</v>
      </c>
      <c r="U6" s="112">
        <v>1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1672</v>
      </c>
      <c r="B7" s="113" t="s">
        <v>50</v>
      </c>
      <c r="C7" s="118" t="s">
        <v>2087</v>
      </c>
      <c r="D7" s="104">
        <v>15</v>
      </c>
      <c r="E7" s="109">
        <v>42381</v>
      </c>
      <c r="F7" s="113">
        <v>2</v>
      </c>
      <c r="G7" s="104">
        <v>3</v>
      </c>
      <c r="H7" s="112">
        <v>1</v>
      </c>
      <c r="I7" s="113">
        <v>2</v>
      </c>
      <c r="J7" s="104">
        <v>1</v>
      </c>
      <c r="K7" s="104">
        <v>2</v>
      </c>
      <c r="L7" s="104">
        <v>2</v>
      </c>
      <c r="M7" s="104">
        <v>1</v>
      </c>
      <c r="N7" s="104">
        <v>1</v>
      </c>
      <c r="O7" s="112">
        <v>1</v>
      </c>
      <c r="P7" s="132" t="s">
        <v>2088</v>
      </c>
      <c r="Q7" s="104">
        <v>1</v>
      </c>
      <c r="R7" s="104">
        <v>1</v>
      </c>
      <c r="S7" s="104">
        <v>1</v>
      </c>
      <c r="T7" s="104">
        <v>1</v>
      </c>
      <c r="U7" s="112">
        <v>1</v>
      </c>
      <c r="V7" s="104"/>
      <c r="W7" s="108" t="s">
        <v>2089</v>
      </c>
      <c r="X7" s="104">
        <v>4</v>
      </c>
      <c r="Y7" s="104">
        <v>1</v>
      </c>
      <c r="Z7" s="104">
        <v>1</v>
      </c>
      <c r="AA7" s="104">
        <v>1</v>
      </c>
      <c r="AB7" s="112">
        <v>1</v>
      </c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1673</v>
      </c>
      <c r="B8" s="113" t="s">
        <v>91</v>
      </c>
      <c r="C8" s="118" t="s">
        <v>2090</v>
      </c>
      <c r="D8" s="104">
        <v>15</v>
      </c>
      <c r="E8" s="109">
        <v>42389</v>
      </c>
      <c r="F8" s="113">
        <v>2</v>
      </c>
      <c r="G8" s="104">
        <v>3</v>
      </c>
      <c r="H8" s="112">
        <v>1</v>
      </c>
      <c r="I8" s="113">
        <v>2</v>
      </c>
      <c r="J8" s="104">
        <v>1</v>
      </c>
      <c r="K8" s="104">
        <v>3</v>
      </c>
      <c r="L8" s="104">
        <v>2</v>
      </c>
      <c r="M8" s="104">
        <v>1</v>
      </c>
      <c r="N8" s="104">
        <v>2</v>
      </c>
      <c r="O8" s="112">
        <v>1</v>
      </c>
      <c r="P8" s="132" t="s">
        <v>2075</v>
      </c>
      <c r="Q8" s="104">
        <v>1</v>
      </c>
      <c r="R8" s="104">
        <v>1</v>
      </c>
      <c r="S8" s="104">
        <v>1</v>
      </c>
      <c r="T8" s="104">
        <v>2</v>
      </c>
      <c r="U8" s="112">
        <v>2</v>
      </c>
      <c r="V8" s="104"/>
      <c r="W8" s="108" t="s">
        <v>2091</v>
      </c>
      <c r="X8" s="104">
        <v>2</v>
      </c>
      <c r="Y8" s="104">
        <v>1</v>
      </c>
      <c r="Z8" s="104">
        <v>2</v>
      </c>
      <c r="AA8" s="104">
        <v>1</v>
      </c>
      <c r="AB8" s="112">
        <v>2</v>
      </c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1674</v>
      </c>
      <c r="B9" s="113" t="s">
        <v>36</v>
      </c>
      <c r="C9" s="118" t="s">
        <v>2092</v>
      </c>
      <c r="D9" s="104">
        <v>20</v>
      </c>
      <c r="E9" s="109">
        <v>42389</v>
      </c>
      <c r="F9" s="113">
        <v>2</v>
      </c>
      <c r="G9" s="104">
        <v>3</v>
      </c>
      <c r="H9" s="112">
        <v>1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1</v>
      </c>
      <c r="P9" s="132" t="s">
        <v>2093</v>
      </c>
      <c r="Q9" s="104">
        <v>1</v>
      </c>
      <c r="R9" s="104">
        <v>1</v>
      </c>
      <c r="S9" s="104">
        <v>1</v>
      </c>
      <c r="T9" s="104">
        <v>2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1675</v>
      </c>
      <c r="B10" s="113" t="s">
        <v>40</v>
      </c>
      <c r="C10" s="118" t="s">
        <v>2094</v>
      </c>
      <c r="D10" s="104">
        <v>19</v>
      </c>
      <c r="E10" s="109">
        <v>42397</v>
      </c>
      <c r="F10" s="113">
        <v>1</v>
      </c>
      <c r="G10" s="104">
        <v>3</v>
      </c>
      <c r="H10" s="112">
        <v>1</v>
      </c>
      <c r="I10" s="113">
        <v>2</v>
      </c>
      <c r="J10" s="104">
        <v>3</v>
      </c>
      <c r="K10" s="104">
        <v>5</v>
      </c>
      <c r="L10" s="104">
        <v>4</v>
      </c>
      <c r="M10" s="104">
        <v>3</v>
      </c>
      <c r="N10" s="104">
        <v>2</v>
      </c>
      <c r="O10" s="112">
        <v>2</v>
      </c>
      <c r="P10" s="132" t="s">
        <v>2095</v>
      </c>
      <c r="Q10" s="104">
        <v>4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2096</v>
      </c>
      <c r="X10" s="104">
        <v>5</v>
      </c>
      <c r="Y10" s="104">
        <v>1</v>
      </c>
      <c r="Z10" s="104">
        <v>1</v>
      </c>
      <c r="AA10" s="104">
        <v>1</v>
      </c>
      <c r="AB10" s="112">
        <v>2</v>
      </c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1676</v>
      </c>
      <c r="B11" s="113" t="s">
        <v>40</v>
      </c>
      <c r="C11" s="118" t="s">
        <v>2097</v>
      </c>
      <c r="D11" s="104">
        <v>19</v>
      </c>
      <c r="E11" s="109">
        <v>42397</v>
      </c>
      <c r="F11" s="113">
        <v>2</v>
      </c>
      <c r="G11" s="104">
        <v>7</v>
      </c>
      <c r="H11" s="112">
        <v>4</v>
      </c>
      <c r="I11" s="113">
        <v>1</v>
      </c>
      <c r="J11" s="104">
        <v>3</v>
      </c>
      <c r="K11" s="104">
        <v>7</v>
      </c>
      <c r="L11" s="104">
        <v>4</v>
      </c>
      <c r="M11" s="104">
        <v>3</v>
      </c>
      <c r="N11" s="104">
        <v>2</v>
      </c>
      <c r="O11" s="112">
        <v>2</v>
      </c>
      <c r="P11" s="132" t="s">
        <v>1428</v>
      </c>
      <c r="Q11" s="104">
        <v>2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1677</v>
      </c>
      <c r="B12" s="113" t="s">
        <v>40</v>
      </c>
      <c r="C12" s="118" t="s">
        <v>2098</v>
      </c>
      <c r="D12" s="104">
        <v>6</v>
      </c>
      <c r="E12" s="109">
        <v>42405</v>
      </c>
      <c r="F12" s="113">
        <v>1</v>
      </c>
      <c r="G12" s="104">
        <v>3</v>
      </c>
      <c r="H12" s="112">
        <v>1</v>
      </c>
      <c r="I12" s="113">
        <v>1</v>
      </c>
      <c r="J12" s="104">
        <v>1</v>
      </c>
      <c r="K12" s="104">
        <v>5</v>
      </c>
      <c r="L12" s="104">
        <v>1</v>
      </c>
      <c r="M12" s="104">
        <v>2</v>
      </c>
      <c r="N12" s="104">
        <v>1</v>
      </c>
      <c r="O12" s="112">
        <v>1</v>
      </c>
      <c r="P12" s="132" t="s">
        <v>2081</v>
      </c>
      <c r="Q12" s="104">
        <v>1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1678</v>
      </c>
      <c r="B13" s="113" t="s">
        <v>40</v>
      </c>
      <c r="C13" s="118" t="s">
        <v>2099</v>
      </c>
      <c r="D13" s="104">
        <v>9</v>
      </c>
      <c r="E13" s="109">
        <v>42405</v>
      </c>
      <c r="F13" s="113">
        <v>2</v>
      </c>
      <c r="G13" s="104">
        <v>5</v>
      </c>
      <c r="H13" s="112">
        <v>1</v>
      </c>
      <c r="I13" s="113">
        <v>1</v>
      </c>
      <c r="J13" s="104">
        <v>3</v>
      </c>
      <c r="K13" s="104">
        <v>3</v>
      </c>
      <c r="L13" s="104">
        <v>3</v>
      </c>
      <c r="M13" s="104">
        <v>2</v>
      </c>
      <c r="N13" s="104">
        <v>3</v>
      </c>
      <c r="O13" s="112">
        <v>2</v>
      </c>
      <c r="P13" s="132" t="s">
        <v>2100</v>
      </c>
      <c r="Q13" s="104">
        <v>2</v>
      </c>
      <c r="R13" s="104">
        <v>1</v>
      </c>
      <c r="S13" s="104">
        <v>1</v>
      </c>
      <c r="T13" s="104">
        <v>2</v>
      </c>
      <c r="U13" s="112">
        <v>2</v>
      </c>
      <c r="V13" s="104"/>
      <c r="W13" s="108" t="s">
        <v>2082</v>
      </c>
      <c r="X13" s="104">
        <v>2</v>
      </c>
      <c r="Y13" s="104">
        <v>1</v>
      </c>
      <c r="Z13" s="104">
        <v>1</v>
      </c>
      <c r="AA13" s="104">
        <v>2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1679</v>
      </c>
      <c r="B14" s="113" t="s">
        <v>40</v>
      </c>
      <c r="C14" s="118" t="s">
        <v>2101</v>
      </c>
      <c r="D14" s="104">
        <v>13</v>
      </c>
      <c r="E14" s="109">
        <v>42413</v>
      </c>
      <c r="F14" s="113">
        <v>2</v>
      </c>
      <c r="G14" s="104">
        <v>5</v>
      </c>
      <c r="H14" s="112">
        <v>1</v>
      </c>
      <c r="I14" s="113">
        <v>1</v>
      </c>
      <c r="J14" s="104">
        <v>1</v>
      </c>
      <c r="K14" s="104">
        <v>1</v>
      </c>
      <c r="L14" s="104">
        <v>4</v>
      </c>
      <c r="M14" s="104">
        <v>3</v>
      </c>
      <c r="N14" s="104">
        <v>2</v>
      </c>
      <c r="O14" s="112">
        <v>1</v>
      </c>
      <c r="P14" s="132" t="s">
        <v>128</v>
      </c>
      <c r="Q14" s="104">
        <v>1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1680</v>
      </c>
      <c r="B15" s="113" t="s">
        <v>31</v>
      </c>
      <c r="C15" s="118" t="s">
        <v>2102</v>
      </c>
      <c r="D15" s="104">
        <v>15</v>
      </c>
      <c r="E15" s="109">
        <v>42413</v>
      </c>
      <c r="F15" s="113">
        <v>2</v>
      </c>
      <c r="G15" s="104">
        <v>3</v>
      </c>
      <c r="H15" s="112">
        <v>1</v>
      </c>
      <c r="I15" s="113">
        <v>2</v>
      </c>
      <c r="J15" s="104">
        <v>1</v>
      </c>
      <c r="K15" s="104">
        <v>3</v>
      </c>
      <c r="L15" s="104">
        <v>4</v>
      </c>
      <c r="M15" s="104">
        <v>3</v>
      </c>
      <c r="N15" s="104">
        <v>1</v>
      </c>
      <c r="O15" s="112">
        <v>1</v>
      </c>
      <c r="P15" s="132" t="s">
        <v>1915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08" t="s">
        <v>2103</v>
      </c>
      <c r="X15" s="104">
        <v>1</v>
      </c>
      <c r="Y15" s="104">
        <v>1</v>
      </c>
      <c r="Z15" s="104">
        <v>1</v>
      </c>
      <c r="AA15" s="104">
        <v>2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1681</v>
      </c>
      <c r="B16" s="113" t="s">
        <v>50</v>
      </c>
      <c r="C16" s="118" t="s">
        <v>2104</v>
      </c>
      <c r="D16" s="104">
        <v>20</v>
      </c>
      <c r="E16" s="109">
        <v>42421</v>
      </c>
      <c r="F16" s="113">
        <v>2</v>
      </c>
      <c r="G16" s="104">
        <v>4</v>
      </c>
      <c r="H16" s="112">
        <v>1</v>
      </c>
      <c r="I16" s="113">
        <v>1</v>
      </c>
      <c r="J16" s="104">
        <v>1</v>
      </c>
      <c r="K16" s="104">
        <v>1</v>
      </c>
      <c r="L16" s="104">
        <v>1</v>
      </c>
      <c r="M16" s="104">
        <v>2</v>
      </c>
      <c r="N16" s="104">
        <v>2</v>
      </c>
      <c r="O16" s="112">
        <v>1</v>
      </c>
      <c r="P16" s="132" t="s">
        <v>957</v>
      </c>
      <c r="Q16" s="104">
        <v>1</v>
      </c>
      <c r="R16" s="104">
        <v>1</v>
      </c>
      <c r="S16" s="104">
        <v>1</v>
      </c>
      <c r="T16" s="104">
        <v>3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1682</v>
      </c>
      <c r="B17" s="113" t="s">
        <v>36</v>
      </c>
      <c r="C17" s="118" t="s">
        <v>2105</v>
      </c>
      <c r="D17" s="104">
        <v>22</v>
      </c>
      <c r="E17" s="109">
        <v>42421</v>
      </c>
      <c r="F17" s="113">
        <v>2</v>
      </c>
      <c r="G17" s="104">
        <v>5</v>
      </c>
      <c r="H17" s="112">
        <v>1</v>
      </c>
      <c r="I17" s="113">
        <v>1</v>
      </c>
      <c r="J17" s="104">
        <v>1</v>
      </c>
      <c r="K17" s="104">
        <v>4</v>
      </c>
      <c r="L17" s="104">
        <v>4</v>
      </c>
      <c r="M17" s="104">
        <v>3</v>
      </c>
      <c r="N17" s="104">
        <v>2</v>
      </c>
      <c r="O17" s="112">
        <v>2</v>
      </c>
      <c r="P17" s="132" t="s">
        <v>1911</v>
      </c>
      <c r="Q17" s="104">
        <v>1</v>
      </c>
      <c r="R17" s="104">
        <v>1</v>
      </c>
      <c r="S17" s="104">
        <v>1</v>
      </c>
      <c r="T17" s="104">
        <v>3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1683</v>
      </c>
      <c r="B18" s="113" t="s">
        <v>40</v>
      </c>
      <c r="C18" s="118" t="s">
        <v>2106</v>
      </c>
      <c r="D18" s="104">
        <v>8</v>
      </c>
      <c r="E18" s="109">
        <v>42632</v>
      </c>
      <c r="F18" s="113">
        <v>2</v>
      </c>
      <c r="G18" s="104">
        <v>5</v>
      </c>
      <c r="H18" s="112">
        <v>1</v>
      </c>
      <c r="I18" s="113">
        <v>1</v>
      </c>
      <c r="J18" s="104">
        <v>3</v>
      </c>
      <c r="K18" s="104">
        <v>5</v>
      </c>
      <c r="L18" s="104">
        <v>4</v>
      </c>
      <c r="M18" s="104">
        <v>3</v>
      </c>
      <c r="N18" s="104">
        <v>2</v>
      </c>
      <c r="O18" s="112">
        <v>2</v>
      </c>
      <c r="P18" s="132" t="s">
        <v>2107</v>
      </c>
      <c r="Q18" s="104">
        <v>4</v>
      </c>
      <c r="R18" s="104">
        <v>1</v>
      </c>
      <c r="S18" s="104">
        <v>1</v>
      </c>
      <c r="T18" s="104">
        <v>4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1684</v>
      </c>
      <c r="B19" s="113" t="s">
        <v>36</v>
      </c>
      <c r="C19" s="118" t="s">
        <v>2108</v>
      </c>
      <c r="D19" s="104">
        <v>14</v>
      </c>
      <c r="E19" s="109">
        <v>42632</v>
      </c>
      <c r="F19" s="113">
        <v>2</v>
      </c>
      <c r="G19" s="104">
        <v>5</v>
      </c>
      <c r="H19" s="112">
        <v>1</v>
      </c>
      <c r="I19" s="113">
        <v>1</v>
      </c>
      <c r="J19" s="104">
        <v>1</v>
      </c>
      <c r="K19" s="104">
        <v>1</v>
      </c>
      <c r="L19" s="104">
        <v>4</v>
      </c>
      <c r="M19" s="104">
        <v>3</v>
      </c>
      <c r="N19" s="104">
        <v>2</v>
      </c>
      <c r="O19" s="112">
        <v>1</v>
      </c>
      <c r="P19" s="132" t="s">
        <v>2109</v>
      </c>
      <c r="Q19" s="104">
        <v>1</v>
      </c>
      <c r="R19" s="104">
        <v>1</v>
      </c>
      <c r="S19" s="104">
        <v>1</v>
      </c>
      <c r="T19" s="104">
        <v>2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1685</v>
      </c>
      <c r="B20" s="113" t="s">
        <v>40</v>
      </c>
      <c r="C20" s="118" t="s">
        <v>2110</v>
      </c>
      <c r="D20" s="104">
        <v>11</v>
      </c>
      <c r="E20" s="109">
        <v>42640</v>
      </c>
      <c r="F20" s="113">
        <v>2</v>
      </c>
      <c r="G20" s="104">
        <v>5</v>
      </c>
      <c r="H20" s="112">
        <v>1</v>
      </c>
      <c r="I20" s="113">
        <v>1</v>
      </c>
      <c r="J20" s="104">
        <v>3</v>
      </c>
      <c r="K20" s="104">
        <v>2</v>
      </c>
      <c r="L20" s="104">
        <v>3</v>
      </c>
      <c r="M20" s="104">
        <v>2</v>
      </c>
      <c r="N20" s="104">
        <v>2</v>
      </c>
      <c r="O20" s="112">
        <v>2</v>
      </c>
      <c r="P20" s="132" t="s">
        <v>2111</v>
      </c>
      <c r="Q20" s="104">
        <v>5</v>
      </c>
      <c r="R20" s="104">
        <v>1</v>
      </c>
      <c r="S20" s="104">
        <v>1</v>
      </c>
      <c r="T20" s="104">
        <v>1</v>
      </c>
      <c r="U20" s="112">
        <v>1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1686</v>
      </c>
      <c r="B21" s="113" t="s">
        <v>31</v>
      </c>
      <c r="C21" s="118" t="s">
        <v>2112</v>
      </c>
      <c r="D21" s="104">
        <v>13</v>
      </c>
      <c r="E21" s="109">
        <v>42640</v>
      </c>
      <c r="F21" s="113">
        <v>2</v>
      </c>
      <c r="G21" s="104">
        <v>5</v>
      </c>
      <c r="H21" s="112">
        <v>1</v>
      </c>
      <c r="I21" s="113">
        <v>1</v>
      </c>
      <c r="J21" s="104">
        <v>1</v>
      </c>
      <c r="K21" s="104">
        <v>2</v>
      </c>
      <c r="L21" s="104">
        <v>4</v>
      </c>
      <c r="M21" s="104">
        <v>3</v>
      </c>
      <c r="N21" s="104">
        <v>1</v>
      </c>
      <c r="O21" s="112">
        <v>1</v>
      </c>
      <c r="P21" s="132" t="s">
        <v>65</v>
      </c>
      <c r="Q21" s="104">
        <v>1</v>
      </c>
      <c r="R21" s="104">
        <v>2</v>
      </c>
      <c r="S21" s="104">
        <v>1</v>
      </c>
      <c r="T21" s="104">
        <v>3</v>
      </c>
      <c r="U21" s="112">
        <v>1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1687</v>
      </c>
      <c r="B22" s="113" t="s">
        <v>40</v>
      </c>
      <c r="C22" s="118" t="s">
        <v>2113</v>
      </c>
      <c r="D22" s="104">
        <v>8</v>
      </c>
      <c r="E22" s="109">
        <v>42648</v>
      </c>
      <c r="F22" s="113">
        <v>2</v>
      </c>
      <c r="G22" s="104">
        <v>5</v>
      </c>
      <c r="H22" s="112">
        <v>1</v>
      </c>
      <c r="I22" s="113">
        <v>1</v>
      </c>
      <c r="J22" s="104">
        <v>3</v>
      </c>
      <c r="K22" s="104">
        <v>5</v>
      </c>
      <c r="L22" s="104">
        <v>4</v>
      </c>
      <c r="M22" s="104">
        <v>3</v>
      </c>
      <c r="N22" s="104">
        <v>2</v>
      </c>
      <c r="O22" s="112">
        <v>2</v>
      </c>
      <c r="P22" s="132" t="s">
        <v>2114</v>
      </c>
      <c r="Q22" s="104">
        <v>4</v>
      </c>
      <c r="R22" s="104">
        <v>1</v>
      </c>
      <c r="S22" s="104">
        <v>1</v>
      </c>
      <c r="T22" s="104">
        <v>2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1689</v>
      </c>
      <c r="B23" s="113" t="s">
        <v>31</v>
      </c>
      <c r="C23" s="118" t="s">
        <v>2115</v>
      </c>
      <c r="D23" s="104">
        <v>14</v>
      </c>
      <c r="E23" s="109">
        <v>42648</v>
      </c>
      <c r="F23" s="113">
        <v>2</v>
      </c>
      <c r="G23" s="104">
        <v>5</v>
      </c>
      <c r="H23" s="112">
        <v>1</v>
      </c>
      <c r="I23" s="113">
        <v>1</v>
      </c>
      <c r="J23" s="104">
        <v>1</v>
      </c>
      <c r="K23" s="104">
        <v>5</v>
      </c>
      <c r="L23" s="104">
        <v>4</v>
      </c>
      <c r="M23" s="104">
        <v>3</v>
      </c>
      <c r="N23" s="104">
        <v>2</v>
      </c>
      <c r="O23" s="112">
        <v>1</v>
      </c>
      <c r="P23" s="132" t="s">
        <v>65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1691</v>
      </c>
      <c r="B24" s="113" t="s">
        <v>40</v>
      </c>
      <c r="C24" s="118" t="s">
        <v>2116</v>
      </c>
      <c r="D24" s="104">
        <v>8</v>
      </c>
      <c r="E24" s="109">
        <v>42656</v>
      </c>
      <c r="F24" s="113">
        <v>2</v>
      </c>
      <c r="G24" s="104">
        <v>6</v>
      </c>
      <c r="H24" s="112">
        <v>4</v>
      </c>
      <c r="I24" s="113">
        <v>1</v>
      </c>
      <c r="J24" s="104">
        <v>3</v>
      </c>
      <c r="K24" s="104">
        <v>6</v>
      </c>
      <c r="L24" s="104">
        <v>4</v>
      </c>
      <c r="M24" s="104">
        <v>3</v>
      </c>
      <c r="N24" s="104">
        <v>2</v>
      </c>
      <c r="O24" s="112">
        <v>2</v>
      </c>
      <c r="P24" s="132" t="s">
        <v>2117</v>
      </c>
      <c r="Q24" s="104">
        <v>4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1690</v>
      </c>
      <c r="B25" s="113" t="s">
        <v>50</v>
      </c>
      <c r="C25" s="118" t="s">
        <v>2118</v>
      </c>
      <c r="D25" s="104">
        <v>14</v>
      </c>
      <c r="E25" s="109">
        <v>42656</v>
      </c>
      <c r="F25" s="113">
        <v>2</v>
      </c>
      <c r="G25" s="104">
        <v>3</v>
      </c>
      <c r="H25" s="112">
        <v>1</v>
      </c>
      <c r="I25" s="113">
        <v>2</v>
      </c>
      <c r="J25" s="104">
        <v>2</v>
      </c>
      <c r="K25" s="104">
        <v>10</v>
      </c>
      <c r="L25" s="104">
        <v>2</v>
      </c>
      <c r="M25" s="104">
        <v>1</v>
      </c>
      <c r="N25" s="104">
        <v>2</v>
      </c>
      <c r="O25" s="112">
        <v>1</v>
      </c>
      <c r="P25" s="132" t="s">
        <v>2119</v>
      </c>
      <c r="Q25" s="104">
        <v>4</v>
      </c>
      <c r="R25" s="104">
        <v>1</v>
      </c>
      <c r="S25" s="104">
        <v>1</v>
      </c>
      <c r="T25" s="104">
        <v>2</v>
      </c>
      <c r="U25" s="112">
        <v>2</v>
      </c>
      <c r="V25" s="104"/>
      <c r="W25" s="108" t="s">
        <v>2120</v>
      </c>
      <c r="X25" s="104">
        <v>1</v>
      </c>
      <c r="Y25" s="104">
        <v>1</v>
      </c>
      <c r="Z25" s="104">
        <v>2</v>
      </c>
      <c r="AA25" s="104">
        <v>1</v>
      </c>
      <c r="AB25" s="112">
        <v>1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1688</v>
      </c>
      <c r="B26" s="113" t="s">
        <v>40</v>
      </c>
      <c r="C26" s="118" t="s">
        <v>2121</v>
      </c>
      <c r="D26" s="104">
        <v>12</v>
      </c>
      <c r="E26" s="109">
        <v>42664</v>
      </c>
      <c r="F26" s="113">
        <v>1</v>
      </c>
      <c r="G26" s="104">
        <v>3</v>
      </c>
      <c r="H26" s="112">
        <v>1</v>
      </c>
      <c r="I26" s="113">
        <v>2</v>
      </c>
      <c r="J26" s="104">
        <v>1</v>
      </c>
      <c r="K26" s="104">
        <v>1</v>
      </c>
      <c r="L26" s="104">
        <v>2</v>
      </c>
      <c r="M26" s="104">
        <v>1</v>
      </c>
      <c r="N26" s="104">
        <v>2</v>
      </c>
      <c r="O26" s="112">
        <v>2</v>
      </c>
      <c r="P26" s="132" t="s">
        <v>128</v>
      </c>
      <c r="Q26" s="104">
        <v>1</v>
      </c>
      <c r="R26" s="104">
        <v>2</v>
      </c>
      <c r="S26" s="104">
        <v>1</v>
      </c>
      <c r="T26" s="104">
        <v>2</v>
      </c>
      <c r="U26" s="112">
        <v>1</v>
      </c>
      <c r="V26" s="104"/>
      <c r="W26" s="108" t="s">
        <v>2122</v>
      </c>
      <c r="X26" s="104">
        <v>3</v>
      </c>
      <c r="Y26" s="104">
        <v>1</v>
      </c>
      <c r="Z26" s="104">
        <v>2</v>
      </c>
      <c r="AA26" s="104">
        <v>2</v>
      </c>
      <c r="AB26" s="112">
        <v>1</v>
      </c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1692</v>
      </c>
      <c r="B27" s="113" t="s">
        <v>31</v>
      </c>
      <c r="C27" s="118" t="s">
        <v>2123</v>
      </c>
      <c r="D27" s="104">
        <v>14</v>
      </c>
      <c r="E27" s="109">
        <v>42664</v>
      </c>
      <c r="F27" s="113">
        <v>2</v>
      </c>
      <c r="G27" s="104">
        <v>5</v>
      </c>
      <c r="H27" s="112">
        <v>1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2</v>
      </c>
      <c r="O27" s="112">
        <v>1</v>
      </c>
      <c r="P27" s="132" t="s">
        <v>65</v>
      </c>
      <c r="Q27" s="104">
        <v>1</v>
      </c>
      <c r="R27" s="104">
        <v>1</v>
      </c>
      <c r="S27" s="104">
        <v>1</v>
      </c>
      <c r="T27" s="104">
        <v>3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1693</v>
      </c>
      <c r="B28" s="113" t="s">
        <v>27</v>
      </c>
      <c r="C28" s="118" t="s">
        <v>2124</v>
      </c>
      <c r="D28" s="104">
        <v>12</v>
      </c>
      <c r="E28" s="109">
        <v>42672</v>
      </c>
      <c r="F28" s="113">
        <v>2</v>
      </c>
      <c r="G28" s="104">
        <v>3</v>
      </c>
      <c r="H28" s="112">
        <v>1</v>
      </c>
      <c r="I28" s="113">
        <v>1</v>
      </c>
      <c r="J28" s="104">
        <v>1</v>
      </c>
      <c r="K28" s="104">
        <v>1</v>
      </c>
      <c r="L28" s="104">
        <v>4</v>
      </c>
      <c r="M28" s="104">
        <v>3</v>
      </c>
      <c r="N28" s="104">
        <v>1</v>
      </c>
      <c r="O28" s="112">
        <v>1</v>
      </c>
      <c r="P28" s="132" t="s">
        <v>2125</v>
      </c>
      <c r="Q28" s="104">
        <v>1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1694</v>
      </c>
      <c r="B29" s="113" t="s">
        <v>31</v>
      </c>
      <c r="C29" s="118" t="s">
        <v>2126</v>
      </c>
      <c r="D29" s="104">
        <v>18</v>
      </c>
      <c r="E29" s="109">
        <v>42672</v>
      </c>
      <c r="F29" s="113">
        <v>2</v>
      </c>
      <c r="G29" s="104">
        <v>3</v>
      </c>
      <c r="H29" s="112">
        <v>1</v>
      </c>
      <c r="I29" s="113">
        <v>3</v>
      </c>
      <c r="J29" s="104">
        <v>1</v>
      </c>
      <c r="K29" s="104">
        <v>3</v>
      </c>
      <c r="L29" s="104">
        <v>3</v>
      </c>
      <c r="M29" s="104">
        <v>1</v>
      </c>
      <c r="N29" s="104">
        <v>2</v>
      </c>
      <c r="O29" s="112">
        <v>1</v>
      </c>
      <c r="P29" s="132" t="s">
        <v>2127</v>
      </c>
      <c r="Q29" s="104">
        <v>5</v>
      </c>
      <c r="R29" s="104">
        <v>2</v>
      </c>
      <c r="S29" s="104">
        <v>1</v>
      </c>
      <c r="T29" s="104">
        <v>1</v>
      </c>
      <c r="U29" s="112">
        <v>1</v>
      </c>
      <c r="V29" s="104"/>
      <c r="W29" s="108" t="s">
        <v>1915</v>
      </c>
      <c r="X29" s="104">
        <v>1</v>
      </c>
      <c r="Y29" s="104">
        <v>1</v>
      </c>
      <c r="Z29" s="104">
        <v>2</v>
      </c>
      <c r="AA29" s="104">
        <v>3</v>
      </c>
      <c r="AB29" s="112">
        <v>2</v>
      </c>
      <c r="AC29" s="103"/>
      <c r="AD29" s="108" t="s">
        <v>2128</v>
      </c>
      <c r="AE29" s="104">
        <v>4</v>
      </c>
      <c r="AF29" s="104">
        <v>1</v>
      </c>
      <c r="AG29" s="104">
        <v>2</v>
      </c>
      <c r="AH29" s="104">
        <v>1</v>
      </c>
      <c r="AI29" s="112">
        <v>2</v>
      </c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1695</v>
      </c>
      <c r="B30" s="113"/>
      <c r="C30" s="118" t="s">
        <v>2083</v>
      </c>
      <c r="D30" s="104"/>
      <c r="E30" s="109">
        <v>42680</v>
      </c>
      <c r="F30" s="113"/>
      <c r="G30" s="104"/>
      <c r="H30" s="112"/>
      <c r="I30" s="113"/>
      <c r="J30" s="104"/>
      <c r="K30" s="104"/>
      <c r="L30" s="104"/>
      <c r="M30" s="104"/>
      <c r="N30" s="104"/>
      <c r="O30" s="112"/>
      <c r="P30" s="132" t="s">
        <v>2081</v>
      </c>
      <c r="Q30" s="104"/>
      <c r="R30" s="104"/>
      <c r="S30" s="104"/>
      <c r="T30" s="104"/>
      <c r="U30" s="112"/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1696</v>
      </c>
      <c r="B31" s="107" t="s">
        <v>31</v>
      </c>
      <c r="C31" s="118" t="s">
        <v>2129</v>
      </c>
      <c r="D31" s="106">
        <v>20</v>
      </c>
      <c r="E31" s="109">
        <v>42680</v>
      </c>
      <c r="F31" s="107">
        <v>2</v>
      </c>
      <c r="G31" s="106">
        <v>5</v>
      </c>
      <c r="H31" s="105">
        <v>4</v>
      </c>
      <c r="I31" s="107">
        <v>2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32" t="s">
        <v>1915</v>
      </c>
      <c r="Q31" s="106">
        <v>1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33" t="s">
        <v>2130</v>
      </c>
      <c r="X31" s="106">
        <v>4</v>
      </c>
      <c r="Y31" s="106">
        <v>1</v>
      </c>
      <c r="Z31" s="106">
        <v>1</v>
      </c>
      <c r="AA31" s="106">
        <v>1</v>
      </c>
      <c r="AB31" s="105">
        <v>2</v>
      </c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107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07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8"/>
      <c r="BR34" s="8"/>
      <c r="BS34"/>
      <c r="BT34"/>
      <c r="BU34"/>
      <c r="BV34"/>
      <c r="BW34"/>
      <c r="BX34"/>
      <c r="BY34" s="2"/>
      <c r="BZ34"/>
      <c r="CA34"/>
      <c r="CB34"/>
      <c r="CC34"/>
      <c r="CD34"/>
      <c r="CE34"/>
      <c r="CF34" s="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8"/>
      <c r="BS35"/>
      <c r="BT35"/>
      <c r="BU35"/>
      <c r="BV35"/>
      <c r="BW35"/>
      <c r="BX35"/>
      <c r="BY35" s="2"/>
      <c r="BZ35"/>
      <c r="CA35"/>
      <c r="CB35"/>
      <c r="CC35"/>
      <c r="CD35"/>
      <c r="CE35"/>
      <c r="CF35" s="2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</row>
    <row r="36" spans="1:107" ht="68.099999999999994" customHeight="1" x14ac:dyDescent="0.2">
      <c r="A36" s="103"/>
      <c r="B36" s="90" t="s">
        <v>40</v>
      </c>
      <c r="C36" s="42">
        <f>COUNTIF(B4:B31,"GIRONA")</f>
        <v>12</v>
      </c>
      <c r="D36" s="44">
        <f t="shared" ref="D36:D42" si="0">C36/C$42</f>
        <v>0.44444444444444442</v>
      </c>
      <c r="E36" s="8"/>
      <c r="F36" s="91" t="s">
        <v>143</v>
      </c>
      <c r="G36" s="43">
        <f>COUNTIF(F4:F31,1)</f>
        <v>3</v>
      </c>
      <c r="H36" s="44">
        <f>G36/G38</f>
        <v>0.1111111111111111</v>
      </c>
      <c r="I36"/>
      <c r="J36" s="92" t="s">
        <v>147</v>
      </c>
      <c r="K36" s="45">
        <f>COUNTIF(G4:G31,1)</f>
        <v>1</v>
      </c>
      <c r="L36" s="44">
        <f t="shared" ref="L36:L43" si="1">K36/K$43</f>
        <v>3.7037037037037035E-2</v>
      </c>
      <c r="M36"/>
      <c r="N36" s="91" t="s">
        <v>154</v>
      </c>
      <c r="O36" s="43">
        <f>COUNTIF(H4:H31,1)</f>
        <v>24</v>
      </c>
      <c r="P36" s="44">
        <f>O36/O$40</f>
        <v>0.88888888888888884</v>
      </c>
      <c r="Q36"/>
      <c r="R36" s="93">
        <v>1</v>
      </c>
      <c r="S36" s="43">
        <f>COUNTIF(I4:I31,1)</f>
        <v>19</v>
      </c>
      <c r="T36" s="44">
        <f>S36/27</f>
        <v>0.70370370370370372</v>
      </c>
      <c r="U36"/>
      <c r="V36" s="94" t="s">
        <v>160</v>
      </c>
      <c r="W36" s="57">
        <f>COUNTIF(J4:J31,1)</f>
        <v>18</v>
      </c>
      <c r="X36" s="58">
        <f>W36/W$39</f>
        <v>0.66666666666666663</v>
      </c>
      <c r="Y36"/>
      <c r="Z36" s="95" t="s">
        <v>163</v>
      </c>
      <c r="AA36" s="42">
        <f>COUNTIF(K4:K31,1)</f>
        <v>8</v>
      </c>
      <c r="AB36" s="44">
        <f t="shared" ref="AB36:AB46" si="2">AA36/AA$46</f>
        <v>0.29629629629629628</v>
      </c>
      <c r="AC36"/>
      <c r="AD36" s="95" t="s">
        <v>799</v>
      </c>
      <c r="AE36" s="57">
        <f>COUNTIF(L4:L31,1)</f>
        <v>3</v>
      </c>
      <c r="AF36" s="58">
        <f>AE36/AA$46</f>
        <v>0.1111111111111111</v>
      </c>
      <c r="AG36"/>
      <c r="AH36" s="97" t="s">
        <v>143</v>
      </c>
      <c r="AI36" s="42">
        <f>COUNTIF(M4:M31,1)</f>
        <v>5</v>
      </c>
      <c r="AJ36" s="44">
        <f>AI36/AA$46</f>
        <v>0.18518518518518517</v>
      </c>
      <c r="AK36"/>
      <c r="AL36" s="95" t="s">
        <v>175</v>
      </c>
      <c r="AM36" s="42">
        <f>COUNTIF(N4:N31,1)</f>
        <v>6</v>
      </c>
      <c r="AN36" s="44">
        <f>AM36/AA$46</f>
        <v>0.22222222222222221</v>
      </c>
      <c r="AO36"/>
      <c r="AP36" s="95" t="s">
        <v>143</v>
      </c>
      <c r="AQ36" s="42">
        <f>COUNTIF(O4:O31,1)</f>
        <v>17</v>
      </c>
      <c r="AR36" s="44">
        <f>AQ36/AQ$39</f>
        <v>0.62962962962962965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 s="8"/>
      <c r="BS36"/>
      <c r="BT36"/>
      <c r="BU36"/>
      <c r="BV36"/>
      <c r="BW36"/>
      <c r="BX36"/>
      <c r="BY36" s="2"/>
      <c r="BZ36"/>
      <c r="CA36"/>
      <c r="CB36"/>
      <c r="CC36"/>
      <c r="CD36"/>
      <c r="CE36"/>
      <c r="CF36" s="2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7.407407407407407E-2</v>
      </c>
      <c r="E37" s="8"/>
      <c r="F37" s="91" t="s">
        <v>144</v>
      </c>
      <c r="G37" s="43">
        <f>COUNTIF(F4:F31,2)</f>
        <v>24</v>
      </c>
      <c r="H37" s="44">
        <f>G37/G38</f>
        <v>0.88888888888888884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7</v>
      </c>
      <c r="T37" s="44">
        <f t="shared" ref="T37:T40" si="3">S37/27</f>
        <v>0.25925925925925924</v>
      </c>
      <c r="U37"/>
      <c r="V37" s="95" t="s">
        <v>161</v>
      </c>
      <c r="W37" s="57">
        <f>COUNTIF(J4:J31,2)</f>
        <v>1</v>
      </c>
      <c r="X37" s="58">
        <f>W37/W$39</f>
        <v>3.7037037037037035E-2</v>
      </c>
      <c r="Y37"/>
      <c r="Z37" s="90" t="s">
        <v>164</v>
      </c>
      <c r="AA37" s="42">
        <f>COUNTIF(K4:K31,2)</f>
        <v>5</v>
      </c>
      <c r="AB37" s="44">
        <f t="shared" si="2"/>
        <v>0.18518518518518517</v>
      </c>
      <c r="AC37"/>
      <c r="AD37" s="94" t="s">
        <v>800</v>
      </c>
      <c r="AE37" s="57">
        <f>COUNTIF(L4:L31,2)</f>
        <v>4</v>
      </c>
      <c r="AF37" s="58">
        <f>AE37/AA$46</f>
        <v>0.14814814814814814</v>
      </c>
      <c r="AG37"/>
      <c r="AH37" s="96" t="s">
        <v>173</v>
      </c>
      <c r="AI37" s="42">
        <f>COUNTIF(M4:M31,2)</f>
        <v>5</v>
      </c>
      <c r="AJ37" s="44">
        <f>AI37/AA$46</f>
        <v>0.18518518518518517</v>
      </c>
      <c r="AK37"/>
      <c r="AL37" s="90" t="s">
        <v>176</v>
      </c>
      <c r="AM37" s="42">
        <f>COUNTIF(N4:N31,2)</f>
        <v>20</v>
      </c>
      <c r="AN37" s="44">
        <f>AM37/AA$46</f>
        <v>0.7407407407407407</v>
      </c>
      <c r="AO37"/>
      <c r="AP37" s="90" t="s">
        <v>173</v>
      </c>
      <c r="AQ37" s="42">
        <f>COUNTIF(O4:O31,2)</f>
        <v>10</v>
      </c>
      <c r="AR37" s="44">
        <f>AQ37/AQ$39</f>
        <v>0.37037037037037035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 s="8"/>
      <c r="BS37"/>
      <c r="BT37"/>
      <c r="BU37"/>
      <c r="BV37"/>
      <c r="BW37"/>
      <c r="BX37"/>
      <c r="BY37" s="2"/>
      <c r="BZ37"/>
      <c r="CA37"/>
      <c r="CB37"/>
      <c r="CC37"/>
      <c r="CD37"/>
      <c r="CE37"/>
      <c r="CF37" s="2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</row>
    <row r="38" spans="1:107" ht="68.099999999999994" customHeight="1" x14ac:dyDescent="0.2">
      <c r="A38" s="103"/>
      <c r="B38" s="90" t="s">
        <v>31</v>
      </c>
      <c r="C38" s="42">
        <f>COUNTIF(B4:B31,"Figueres")</f>
        <v>6</v>
      </c>
      <c r="D38" s="44">
        <f t="shared" si="0"/>
        <v>0.22222222222222221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11</v>
      </c>
      <c r="L38" s="44">
        <f t="shared" si="1"/>
        <v>0.40740740740740738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3.7037037037037035E-2</v>
      </c>
      <c r="U38"/>
      <c r="V38" s="94" t="s">
        <v>162</v>
      </c>
      <c r="W38" s="57">
        <f>COUNTIF(J4:J31,3)</f>
        <v>8</v>
      </c>
      <c r="X38" s="58">
        <f>W38/W$39</f>
        <v>0.29629629629629628</v>
      </c>
      <c r="Y38"/>
      <c r="Z38" s="90" t="s">
        <v>165</v>
      </c>
      <c r="AA38" s="42">
        <f>COUNTIF(K4:K31,3)</f>
        <v>5</v>
      </c>
      <c r="AB38" s="44">
        <f t="shared" si="2"/>
        <v>0.18518518518518517</v>
      </c>
      <c r="AC38"/>
      <c r="AD38" s="94" t="s">
        <v>801</v>
      </c>
      <c r="AE38" s="57">
        <f>COUNTIF(L4:L31,3)</f>
        <v>3</v>
      </c>
      <c r="AF38" s="58">
        <f>AE38/AA$46</f>
        <v>0.1111111111111111</v>
      </c>
      <c r="AG38"/>
      <c r="AH38" s="96" t="s">
        <v>174</v>
      </c>
      <c r="AI38" s="42">
        <f>COUNTIF(M4:M31,3)</f>
        <v>17</v>
      </c>
      <c r="AJ38" s="44">
        <f>AI38/AA$46</f>
        <v>0.62962962962962965</v>
      </c>
      <c r="AK38"/>
      <c r="AL38" s="90" t="s">
        <v>177</v>
      </c>
      <c r="AM38" s="42">
        <f>COUNTIF(N4:N31,3)</f>
        <v>1</v>
      </c>
      <c r="AN38" s="44">
        <f>AM38/AA$46</f>
        <v>3.7037037037037035E-2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 s="8"/>
      <c r="BS38"/>
      <c r="BT38"/>
      <c r="BU38"/>
      <c r="BV38"/>
      <c r="BW38"/>
      <c r="BX38"/>
      <c r="BY38" s="2"/>
      <c r="BZ38"/>
      <c r="CA38"/>
      <c r="CB38"/>
      <c r="CC38"/>
      <c r="CD38"/>
      <c r="CE38"/>
      <c r="CF38" s="2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</row>
    <row r="39" spans="1:107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0.1111111111111111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3.7037037037037035E-2</v>
      </c>
      <c r="M39"/>
      <c r="N39" s="91" t="s">
        <v>157</v>
      </c>
      <c r="O39" s="43">
        <f>COUNTIF(H4:H31,4)</f>
        <v>3</v>
      </c>
      <c r="P39" s="44">
        <f>O39/O$40</f>
        <v>0.1111111111111111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1</v>
      </c>
      <c r="AB39" s="44">
        <f t="shared" si="2"/>
        <v>3.7037037037037035E-2</v>
      </c>
      <c r="AC39"/>
      <c r="AD39" s="94" t="s">
        <v>802</v>
      </c>
      <c r="AE39" s="57">
        <f>COUNTIF(L4:L31,4)</f>
        <v>17</v>
      </c>
      <c r="AF39" s="58">
        <f>AE39/AA$46</f>
        <v>0.62962962962962965</v>
      </c>
      <c r="AG39"/>
      <c r="AH39" s="96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 s="8"/>
      <c r="BS39"/>
      <c r="BT39"/>
      <c r="BU39"/>
      <c r="BV39"/>
      <c r="BW39"/>
      <c r="BX39"/>
      <c r="BY39" s="2"/>
      <c r="BZ39"/>
      <c r="CA39"/>
      <c r="CB39"/>
      <c r="CC39"/>
      <c r="CD39"/>
      <c r="CE39"/>
      <c r="CF39" s="2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</row>
    <row r="40" spans="1:107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3.7037037037037035E-2</v>
      </c>
      <c r="E40" s="8"/>
      <c r="F40"/>
      <c r="G40"/>
      <c r="H40"/>
      <c r="I40"/>
      <c r="J40" s="92" t="s">
        <v>151</v>
      </c>
      <c r="K40" s="45">
        <f>COUNTIF(G4:G31,5)</f>
        <v>12</v>
      </c>
      <c r="L40" s="44">
        <f t="shared" si="1"/>
        <v>0.44444444444444442</v>
      </c>
      <c r="M40"/>
      <c r="N40" s="83"/>
      <c r="O40" s="85">
        <f>SUM(O36:O39,)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5</v>
      </c>
      <c r="AB40" s="44">
        <f t="shared" si="2"/>
        <v>0.18518518518518517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  <c r="BN40"/>
      <c r="BO40"/>
      <c r="BP40"/>
      <c r="BQ40"/>
      <c r="BR40" s="8"/>
      <c r="BS40"/>
      <c r="BT40"/>
      <c r="BU40"/>
      <c r="BV40"/>
      <c r="BW40"/>
      <c r="BX40"/>
      <c r="BY40" s="2"/>
      <c r="BZ40"/>
      <c r="CA40"/>
      <c r="CB40"/>
      <c r="CC40"/>
      <c r="CD40"/>
      <c r="CE40"/>
      <c r="CF40" s="2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</row>
    <row r="41" spans="1:107" ht="68.099999999999994" customHeight="1" x14ac:dyDescent="0.2">
      <c r="A41" s="103"/>
      <c r="B41" s="90" t="s">
        <v>50</v>
      </c>
      <c r="C41" s="42">
        <f>COUNTIF(B4:B31,"Lloret")</f>
        <v>3</v>
      </c>
      <c r="D41" s="44">
        <f t="shared" si="0"/>
        <v>0.1111111111111111</v>
      </c>
      <c r="E41" s="8"/>
      <c r="F41"/>
      <c r="G41"/>
      <c r="H41"/>
      <c r="I41"/>
      <c r="J41" s="92" t="s">
        <v>149</v>
      </c>
      <c r="K41" s="45">
        <f>COUNTIF(G4:G31,6)</f>
        <v>1</v>
      </c>
      <c r="L41" s="44">
        <f t="shared" si="1"/>
        <v>3.7037037037037035E-2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36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3.7037037037037035E-2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 s="8"/>
      <c r="BS41"/>
      <c r="BT41"/>
      <c r="BU41"/>
      <c r="BV41"/>
      <c r="BW41"/>
      <c r="BX41"/>
      <c r="BY41" s="2"/>
      <c r="BZ41"/>
      <c r="CA41"/>
      <c r="CB41"/>
      <c r="CC41"/>
      <c r="CD41"/>
      <c r="CE41"/>
      <c r="CF41" s="2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1</v>
      </c>
      <c r="L42" s="44">
        <f t="shared" si="1"/>
        <v>3.7037037037037035E-2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3.7037037037037035E-2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  <c r="BN42" s="8"/>
      <c r="BO42"/>
      <c r="BP42"/>
      <c r="BQ42"/>
      <c r="BR42" s="8"/>
      <c r="BS42"/>
      <c r="BT42"/>
      <c r="BU42"/>
      <c r="BV42"/>
      <c r="BW42"/>
      <c r="BX42"/>
      <c r="BY42" s="2"/>
      <c r="BZ42"/>
      <c r="CA42"/>
      <c r="CB42"/>
      <c r="CC42"/>
      <c r="CD42"/>
      <c r="CE42"/>
      <c r="CF42" s="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07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 s="8"/>
      <c r="BS43" s="48"/>
      <c r="BT43" s="8"/>
      <c r="BU43" s="8"/>
      <c r="BV43"/>
      <c r="BW43"/>
      <c r="BX43"/>
      <c r="BY43" s="2"/>
      <c r="BZ43"/>
      <c r="CA43"/>
      <c r="CB43"/>
      <c r="CC43"/>
      <c r="CD43"/>
      <c r="CE43"/>
      <c r="CF43" s="2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 s="8"/>
      <c r="BS44"/>
      <c r="BT44"/>
      <c r="BU44"/>
      <c r="BV44"/>
      <c r="BW44"/>
      <c r="BX44"/>
      <c r="BY44" s="2"/>
      <c r="BZ44"/>
      <c r="CA44"/>
      <c r="CB44"/>
      <c r="CC44"/>
      <c r="CD44"/>
      <c r="CE44"/>
      <c r="CF44" s="2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07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3.7037037037037035E-2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  <c r="BN45"/>
      <c r="BO45"/>
      <c r="BP45"/>
      <c r="BQ45"/>
      <c r="BR45" s="8"/>
      <c r="BS45"/>
      <c r="BT45"/>
      <c r="BU45"/>
      <c r="BV45"/>
      <c r="BW45"/>
      <c r="BX45"/>
      <c r="BY45" s="2"/>
      <c r="BZ45"/>
      <c r="CA45"/>
      <c r="CB45"/>
      <c r="CC45"/>
      <c r="CD45"/>
      <c r="CE45"/>
      <c r="CF45" s="2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07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  <c r="BN46"/>
      <c r="BO46"/>
      <c r="BP46"/>
      <c r="BQ46"/>
      <c r="BR46" s="8"/>
      <c r="BS46" s="61"/>
      <c r="BT46" s="61"/>
      <c r="BU46" s="61"/>
      <c r="BV46" s="61"/>
      <c r="BW46" s="61"/>
      <c r="BX46" s="61"/>
      <c r="BY46" s="64"/>
      <c r="BZ46" s="61"/>
      <c r="CA46" s="61"/>
      <c r="CB46" s="61"/>
      <c r="CC46" s="61"/>
      <c r="CD46" s="61"/>
      <c r="CE46" s="61"/>
      <c r="CF46" s="64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/>
      <c r="CT46"/>
      <c r="CU46"/>
      <c r="CV46"/>
      <c r="CW46"/>
      <c r="CX46"/>
      <c r="CY46"/>
      <c r="CZ46"/>
      <c r="DA46"/>
      <c r="DB46"/>
      <c r="DC46"/>
    </row>
    <row r="47" spans="1:107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37"/>
      <c r="BS47" s="61"/>
      <c r="BT47" s="61"/>
      <c r="BU47" s="61"/>
      <c r="BV47" s="61"/>
      <c r="BW47" s="61"/>
      <c r="BX47" s="61"/>
      <c r="BY47" s="64"/>
      <c r="BZ47" s="61"/>
      <c r="CA47" s="61"/>
      <c r="CB47" s="61"/>
      <c r="CC47" s="61"/>
      <c r="CD47" s="61"/>
      <c r="CE47" s="61"/>
      <c r="CF47" s="64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1:107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  <c r="BN48" s="37"/>
      <c r="BO48" s="61"/>
      <c r="BP48" s="61"/>
      <c r="BQ48" s="61"/>
      <c r="BR48" s="37"/>
      <c r="BS48" s="61"/>
      <c r="BT48" s="61"/>
      <c r="BU48" s="61"/>
      <c r="BV48" s="61"/>
      <c r="BW48" s="61"/>
      <c r="BX48" s="61"/>
      <c r="BY48" s="64"/>
      <c r="BZ48" s="61"/>
      <c r="CA48" s="61"/>
      <c r="CB48" s="61"/>
      <c r="CC48" s="61"/>
      <c r="CD48" s="61"/>
      <c r="CE48" s="61"/>
      <c r="CF48" s="64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1:107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7"/>
      <c r="BS49" s="61"/>
      <c r="BT49" s="61"/>
      <c r="BU49" s="61"/>
      <c r="BV49" s="61"/>
      <c r="BW49" s="61"/>
      <c r="BX49" s="61"/>
      <c r="BY49" s="64"/>
      <c r="BZ49" s="61"/>
      <c r="CA49" s="61"/>
      <c r="CB49" s="61"/>
      <c r="CC49" s="61"/>
      <c r="CD49" s="61"/>
      <c r="CE49" s="61"/>
      <c r="CF49" s="64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1:107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  <c r="BN50" s="61"/>
      <c r="BO50" s="61"/>
      <c r="BP50" s="61"/>
      <c r="BQ50" s="61"/>
      <c r="BR50" s="37"/>
      <c r="BS50" s="61"/>
      <c r="BT50" s="61"/>
      <c r="BU50" s="61"/>
      <c r="BV50" s="61"/>
      <c r="BW50" s="61"/>
      <c r="BX50" s="61"/>
      <c r="BY50" s="64"/>
      <c r="BZ50" s="61"/>
      <c r="CA50" s="61"/>
      <c r="CB50" s="61"/>
      <c r="CC50" s="61"/>
      <c r="CD50" s="61"/>
      <c r="CE50" s="61"/>
      <c r="CF50" s="64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</row>
    <row r="51" spans="1:107" ht="68.099999999999994" customHeight="1" x14ac:dyDescent="0.2">
      <c r="A51" s="103"/>
      <c r="B51" s="63" t="s">
        <v>371</v>
      </c>
      <c r="C51" s="45">
        <f>COUNTIFS(B4:B31,"Girona",I4:I31,1)</f>
        <v>10</v>
      </c>
      <c r="D51" s="58">
        <f t="shared" ref="D51:D63" si="4">C51/C$63</f>
        <v>0.37037037037037035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7.407407407407407E-2</v>
      </c>
      <c r="I51" s="61"/>
      <c r="J51" s="63" t="s">
        <v>397</v>
      </c>
      <c r="K51" s="45">
        <f>COUNTIFS(B4:B31,"girona",J4:J31,1)</f>
        <v>4</v>
      </c>
      <c r="L51" s="58">
        <f t="shared" ref="L51:L69" si="6">K51/K$69</f>
        <v>0.14814814814814814</v>
      </c>
      <c r="M51" s="61"/>
      <c r="N51" s="137" t="s">
        <v>199</v>
      </c>
      <c r="O51" s="59">
        <f>COUNTIFS(G4:G31,3,H4:H31,1)</f>
        <v>11</v>
      </c>
      <c r="P51" s="60">
        <f t="shared" ref="P51:P60" si="7">O51/O$60</f>
        <v>0.42307692307692307</v>
      </c>
      <c r="Q51" s="61"/>
      <c r="R51" s="137" t="s">
        <v>208</v>
      </c>
      <c r="S51" s="59">
        <f>COUNTIFS(H4:H31,1,I4:I31,1)</f>
        <v>17</v>
      </c>
      <c r="T51" s="60">
        <f>S51/S$55</f>
        <v>0.62962962962962965</v>
      </c>
      <c r="U51" s="61"/>
      <c r="V51" s="61"/>
      <c r="W51" s="137" t="s">
        <v>213</v>
      </c>
      <c r="X51" s="59">
        <f>COUNTIFS(I4:I31,1,K4:K31,1)</f>
        <v>6</v>
      </c>
      <c r="Y51" s="60">
        <f t="shared" ref="Y51:Y66" si="8">X51/X$66</f>
        <v>0.22222222222222221</v>
      </c>
      <c r="Z51" s="61"/>
      <c r="AA51" s="137" t="s">
        <v>224</v>
      </c>
      <c r="AB51" s="59">
        <f>COUNTIFS(I4:I31,1,J4:J31,1)</f>
        <v>12</v>
      </c>
      <c r="AC51" s="60">
        <f t="shared" ref="AC51:AC57" si="9">AB51/AB$57</f>
        <v>0.44444444444444442</v>
      </c>
      <c r="AD51" s="61"/>
      <c r="AE51" s="137" t="s">
        <v>231</v>
      </c>
      <c r="AF51" s="59">
        <f>COUNTIFS(J4:J31,1,M4:M31,1)</f>
        <v>4</v>
      </c>
      <c r="AG51" s="60">
        <f>AF51/AF$60</f>
        <v>0.14814814814814814</v>
      </c>
      <c r="AH51" s="61"/>
      <c r="AI51" s="137" t="s">
        <v>236</v>
      </c>
      <c r="AJ51" s="59">
        <f>COUNTIFS(K4:K31,1,M4:M31,1)</f>
        <v>1</v>
      </c>
      <c r="AK51" s="60">
        <f t="shared" ref="AK51:AK67" si="10">AJ51/AJ$67</f>
        <v>3.7037037037037035E-2</v>
      </c>
      <c r="AL51" s="61"/>
      <c r="AM51" s="137" t="s">
        <v>253</v>
      </c>
      <c r="AN51" s="59">
        <f>COUNTIFS(K4:K31,1,L4:L31,1)</f>
        <v>1</v>
      </c>
      <c r="AO51" s="60">
        <f t="shared" ref="AO51:AO75" si="11">AN51/AN$75</f>
        <v>4.1666666666666664E-2</v>
      </c>
      <c r="AP51" s="61"/>
      <c r="AQ51" s="137" t="s">
        <v>283</v>
      </c>
      <c r="AR51" s="59">
        <f>COUNTIFS(J4:J31,1,L4:L31,1)</f>
        <v>2</v>
      </c>
      <c r="AS51" s="60">
        <f t="shared" ref="AS51:AS56" si="12">AR51/AF$60</f>
        <v>7.407407407407407E-2</v>
      </c>
      <c r="AT51" s="61"/>
      <c r="AU51" s="137" t="s">
        <v>296</v>
      </c>
      <c r="AV51" s="59">
        <f>COUNTIFS(K4:K31,1,N4:N31,1)</f>
        <v>1</v>
      </c>
      <c r="AW51" s="60">
        <f t="shared" ref="AW51:AW70" si="13">AV51/AN$75</f>
        <v>4.1666666666666664E-2</v>
      </c>
      <c r="AX51" s="61"/>
      <c r="AY51" s="137" t="s">
        <v>314</v>
      </c>
      <c r="AZ51" s="59">
        <f>COUNTIFS(L4:L31,1,N4:N31,1)</f>
        <v>1</v>
      </c>
      <c r="BA51" s="60">
        <f t="shared" ref="BA51:BA63" si="14">AZ51/AZ$63</f>
        <v>3.7037037037037035E-2</v>
      </c>
      <c r="BB51" s="61"/>
      <c r="BC51" s="137" t="s">
        <v>325</v>
      </c>
      <c r="BD51" s="59">
        <f>COUNTIFS(J4:J31,1,O4:O31,1)</f>
        <v>16</v>
      </c>
      <c r="BE51" s="60">
        <f>BD51/BD57</f>
        <v>0.59259259259259256</v>
      </c>
      <c r="BF51" s="61"/>
      <c r="BG51" s="63" t="s">
        <v>332</v>
      </c>
      <c r="BH51" s="54">
        <f>COUNTIFS(N4:N31,1,O14:O41,1)</f>
        <v>3</v>
      </c>
      <c r="BI51" s="66">
        <f>BH51/BH$57</f>
        <v>0.17647058823529413</v>
      </c>
      <c r="BJ51" s="61"/>
      <c r="BK51" s="61"/>
      <c r="BL51" s="61"/>
      <c r="BM51" s="61"/>
      <c r="BN51" s="61"/>
      <c r="BO51" s="61"/>
      <c r="BP51" s="61"/>
      <c r="BQ51" s="61"/>
      <c r="BR51" s="37"/>
      <c r="BS51" s="61"/>
      <c r="BT51" s="61"/>
      <c r="BU51" s="61"/>
      <c r="BV51" s="61"/>
      <c r="BW51" s="61"/>
      <c r="BX51" s="61"/>
      <c r="BY51" s="64"/>
      <c r="BZ51" s="61"/>
      <c r="CA51" s="61"/>
      <c r="CB51" s="61"/>
      <c r="CC51" s="61"/>
      <c r="CD51" s="61"/>
      <c r="CE51" s="61"/>
      <c r="CF51" s="64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ht="68.099999999999994" customHeight="1" x14ac:dyDescent="0.2">
      <c r="A52" s="103"/>
      <c r="B52" s="63" t="s">
        <v>372</v>
      </c>
      <c r="C52" s="45">
        <f>COUNTIFS(B4:B31,"Girona",I4:I31,"&gt;1")</f>
        <v>2</v>
      </c>
      <c r="D52" s="58">
        <f t="shared" si="4"/>
        <v>7.407407407407407E-2</v>
      </c>
      <c r="E52" s="64"/>
      <c r="F52" s="75" t="s">
        <v>385</v>
      </c>
      <c r="G52" s="45">
        <f>COUNTIFS(B4:B31,"girona",K4:K31,"&gt;1")</f>
        <v>10</v>
      </c>
      <c r="H52" s="58">
        <f t="shared" si="5"/>
        <v>0.37037037037037035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37" t="s">
        <v>200</v>
      </c>
      <c r="O52" s="45">
        <f>COUNTIFS(G4:G31,5,H4:H31,1)</f>
        <v>11</v>
      </c>
      <c r="P52" s="60">
        <f t="shared" si="7"/>
        <v>0.42307692307692307</v>
      </c>
      <c r="Q52" s="61"/>
      <c r="R52" s="137" t="s">
        <v>209</v>
      </c>
      <c r="S52" s="59">
        <f>COUNTIFS(H4:H31,1,I4:I31,"&gt;1")</f>
        <v>7</v>
      </c>
      <c r="T52" s="60">
        <f>S52/S$55</f>
        <v>0.25925925925925924</v>
      </c>
      <c r="U52" s="61"/>
      <c r="V52" s="61"/>
      <c r="W52" s="137" t="s">
        <v>214</v>
      </c>
      <c r="X52" s="45">
        <f>COUNTIFS(I4:I31,"&gt;1",K4:K31,1)</f>
        <v>2</v>
      </c>
      <c r="Y52" s="60">
        <f t="shared" si="8"/>
        <v>7.407407407407407E-2</v>
      </c>
      <c r="Z52" s="61"/>
      <c r="AA52" s="137" t="s">
        <v>225</v>
      </c>
      <c r="AB52" s="45">
        <f>COUNTIFS(I4:I31,"&gt;1",J4:J31,1)</f>
        <v>6</v>
      </c>
      <c r="AC52" s="60">
        <f t="shared" si="9"/>
        <v>0.22222222222222221</v>
      </c>
      <c r="AD52" s="61"/>
      <c r="AE52" s="137" t="s">
        <v>232</v>
      </c>
      <c r="AF52" s="45">
        <f>COUNTIFS(J4:J31,1,M4:M31,2)</f>
        <v>2</v>
      </c>
      <c r="AG52" s="60">
        <f>AF52/AF$60</f>
        <v>7.407407407407407E-2</v>
      </c>
      <c r="AH52" s="61"/>
      <c r="AI52" s="137" t="s">
        <v>238</v>
      </c>
      <c r="AJ52" s="45">
        <f>COUNTIFS(K4:K31,1,M4:M31,2)</f>
        <v>1</v>
      </c>
      <c r="AK52" s="60">
        <f t="shared" si="10"/>
        <v>3.7037037037037035E-2</v>
      </c>
      <c r="AL52" s="61"/>
      <c r="AM52" s="137" t="s">
        <v>254</v>
      </c>
      <c r="AN52" s="45">
        <f>COUNTIFS(K4:K31,1,L4:L31,2)</f>
        <v>1</v>
      </c>
      <c r="AO52" s="60">
        <f t="shared" si="11"/>
        <v>4.1666666666666664E-2</v>
      </c>
      <c r="AP52" s="61"/>
      <c r="AQ52" s="137" t="s">
        <v>284</v>
      </c>
      <c r="AR52" s="45">
        <f>COUNTIFS(J4:J31,1,L4:L31,2)</f>
        <v>3</v>
      </c>
      <c r="AS52" s="60">
        <f t="shared" si="12"/>
        <v>0.1111111111111111</v>
      </c>
      <c r="AT52" s="61"/>
      <c r="AU52" s="137" t="s">
        <v>297</v>
      </c>
      <c r="AV52" s="45">
        <f>COUNTIFS(K4:K31,1,N4:N31,2)</f>
        <v>7</v>
      </c>
      <c r="AW52" s="60">
        <f t="shared" si="13"/>
        <v>0.29166666666666669</v>
      </c>
      <c r="AX52" s="61"/>
      <c r="AY52" s="137" t="s">
        <v>316</v>
      </c>
      <c r="AZ52" s="45">
        <f>COUNTIFS(L4:L31,1,N4:N31,2)</f>
        <v>2</v>
      </c>
      <c r="BA52" s="60">
        <f t="shared" si="14"/>
        <v>7.407407407407407E-2</v>
      </c>
      <c r="BB52" s="61"/>
      <c r="BC52" s="137" t="s">
        <v>326</v>
      </c>
      <c r="BD52" s="45">
        <f>COUNTIFS(J4:J31,1,O4:O31,2)</f>
        <v>2</v>
      </c>
      <c r="BE52" s="60">
        <f t="shared" ref="BE52:BE57" si="15">BD52/BD$57</f>
        <v>7.407407407407407E-2</v>
      </c>
      <c r="BF52" s="61"/>
      <c r="BG52" s="63" t="s">
        <v>333</v>
      </c>
      <c r="BH52" s="65">
        <f>COUNTIFS(N4:N31,1,O14:O41,2)</f>
        <v>2</v>
      </c>
      <c r="BI52" s="66">
        <f t="shared" ref="BI52:BI57" si="16">BH52/BH$57</f>
        <v>0.11764705882352941</v>
      </c>
      <c r="BJ52" s="61"/>
      <c r="BK52" s="61"/>
      <c r="BL52" s="61"/>
      <c r="BM52" s="61"/>
      <c r="BN52" s="61"/>
      <c r="BO52" s="61"/>
      <c r="BP52" s="61"/>
      <c r="BQ52" s="61"/>
      <c r="BR52" s="64"/>
      <c r="BS52" s="61"/>
      <c r="BT52" s="61"/>
      <c r="BU52" s="61"/>
      <c r="BV52" s="61"/>
      <c r="BW52" s="61"/>
      <c r="BX52" s="61"/>
      <c r="BY52" s="64"/>
      <c r="BZ52" s="61"/>
      <c r="CA52" s="61"/>
      <c r="CB52" s="61"/>
      <c r="CC52" s="61"/>
      <c r="CD52" s="61"/>
      <c r="CE52" s="61"/>
      <c r="CF52" s="64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7.407407407407407E-2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8</v>
      </c>
      <c r="L53" s="58">
        <f t="shared" si="6"/>
        <v>0.29629629629629628</v>
      </c>
      <c r="M53" s="61"/>
      <c r="N53" s="137" t="s">
        <v>201</v>
      </c>
      <c r="O53" s="45">
        <f>COUNTIFS(G4:G31,6,H4:H31,1)</f>
        <v>0</v>
      </c>
      <c r="P53" s="60">
        <f t="shared" si="7"/>
        <v>0</v>
      </c>
      <c r="Q53" s="61"/>
      <c r="R53" s="137" t="s">
        <v>210</v>
      </c>
      <c r="S53" s="59">
        <f>COUNTIFS(H4:H31,4,I4:I31,1)</f>
        <v>2</v>
      </c>
      <c r="T53" s="60">
        <f>S53/S$55</f>
        <v>7.407407407407407E-2</v>
      </c>
      <c r="U53" s="61"/>
      <c r="V53" s="61"/>
      <c r="W53" s="137" t="s">
        <v>215</v>
      </c>
      <c r="X53" s="45">
        <f>COUNTIFS(I4:I31,1,K4:K31,2)</f>
        <v>4</v>
      </c>
      <c r="Y53" s="60">
        <f t="shared" si="8"/>
        <v>0.14814814814814814</v>
      </c>
      <c r="Z53" s="61"/>
      <c r="AA53" s="137" t="s">
        <v>226</v>
      </c>
      <c r="AB53" s="45">
        <f>COUNTIFS(I4:I31,1,J4:J31,2)</f>
        <v>0</v>
      </c>
      <c r="AC53" s="60">
        <f t="shared" si="9"/>
        <v>0</v>
      </c>
      <c r="AD53" s="61"/>
      <c r="AE53" s="137" t="s">
        <v>233</v>
      </c>
      <c r="AF53" s="45">
        <f>COUNTIFS(J4:J31,2,M4:M31,1)</f>
        <v>1</v>
      </c>
      <c r="AG53" s="60">
        <f>AF53/AF$60</f>
        <v>3.7037037037037035E-2</v>
      </c>
      <c r="AH53" s="61"/>
      <c r="AI53" s="137" t="s">
        <v>239</v>
      </c>
      <c r="AJ53" s="45">
        <f>COUNTIFS(K4:K31,1,M4:M31,3)</f>
        <v>6</v>
      </c>
      <c r="AK53" s="60">
        <f t="shared" si="10"/>
        <v>0.22222222222222221</v>
      </c>
      <c r="AL53" s="61"/>
      <c r="AM53" s="137" t="s">
        <v>255</v>
      </c>
      <c r="AN53" s="45">
        <f>COUNTIFS(K4:K31,1,L4:L31,3)</f>
        <v>0</v>
      </c>
      <c r="AO53" s="60">
        <f t="shared" si="11"/>
        <v>0</v>
      </c>
      <c r="AP53" s="61"/>
      <c r="AQ53" s="137" t="s">
        <v>285</v>
      </c>
      <c r="AR53" s="45">
        <f>COUNTIFS(J4:J31,1,L4:L31,3)</f>
        <v>1</v>
      </c>
      <c r="AS53" s="60">
        <f t="shared" si="12"/>
        <v>3.7037037037037035E-2</v>
      </c>
      <c r="AT53" s="61"/>
      <c r="AU53" s="137" t="s">
        <v>298</v>
      </c>
      <c r="AV53" s="45">
        <f>COUNTIFS(K4:K31,1,N4:N31,3)</f>
        <v>0</v>
      </c>
      <c r="AW53" s="60">
        <f t="shared" si="13"/>
        <v>0</v>
      </c>
      <c r="AX53" s="61"/>
      <c r="AY53" s="137" t="s">
        <v>315</v>
      </c>
      <c r="AZ53" s="45">
        <f>COUNTIFS(L4:L31,1,N4:N31,3)</f>
        <v>0</v>
      </c>
      <c r="BA53" s="60">
        <f t="shared" si="14"/>
        <v>0</v>
      </c>
      <c r="BB53" s="61"/>
      <c r="BC53" s="137" t="s">
        <v>327</v>
      </c>
      <c r="BD53" s="45">
        <f>COUNTIFS(J4:J31,2,O4:O31,1)</f>
        <v>1</v>
      </c>
      <c r="BE53" s="60">
        <f t="shared" si="15"/>
        <v>3.7037037037037035E-2</v>
      </c>
      <c r="BF53" s="61"/>
      <c r="BG53" s="63" t="s">
        <v>334</v>
      </c>
      <c r="BH53" s="65">
        <f>COUNTIFS(N4:N31,1,O14:O41,3)</f>
        <v>0</v>
      </c>
      <c r="BI53" s="66">
        <f t="shared" si="16"/>
        <v>0</v>
      </c>
      <c r="BJ53" s="62"/>
      <c r="BK53" s="62"/>
      <c r="BL53" s="61"/>
      <c r="BM53" s="61"/>
      <c r="BN53" s="61"/>
      <c r="BO53" s="61"/>
      <c r="BP53" s="61"/>
      <c r="BQ53" s="61"/>
      <c r="BR53" s="64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1</v>
      </c>
      <c r="H54" s="58">
        <f t="shared" si="5"/>
        <v>3.7037037037037035E-2</v>
      </c>
      <c r="I54" s="61"/>
      <c r="J54" s="63" t="s">
        <v>399</v>
      </c>
      <c r="K54" s="45">
        <f>COUNTIFS(B4:B31,"salt",J4:J31,1)</f>
        <v>2</v>
      </c>
      <c r="L54" s="58">
        <f t="shared" si="6"/>
        <v>7.407407407407407E-2</v>
      </c>
      <c r="M54" s="61"/>
      <c r="N54" s="137" t="s">
        <v>202</v>
      </c>
      <c r="O54" s="45">
        <f>COUNTIFS(G4:G31,7,H4:H31,1)</f>
        <v>0</v>
      </c>
      <c r="P54" s="60">
        <f t="shared" si="7"/>
        <v>0</v>
      </c>
      <c r="Q54" s="61"/>
      <c r="R54" s="137" t="s">
        <v>211</v>
      </c>
      <c r="S54" s="59">
        <f>COUNTIFS(H4:H31,4,I4:I31,"&gt;1")</f>
        <v>1</v>
      </c>
      <c r="T54" s="60">
        <f>S54/S$55</f>
        <v>3.7037037037037035E-2</v>
      </c>
      <c r="U54" s="61"/>
      <c r="V54" s="61"/>
      <c r="W54" s="137" t="s">
        <v>216</v>
      </c>
      <c r="X54" s="45">
        <f>COUNTIFS(I4:I31,"&gt;1",K4:K31,2)</f>
        <v>1</v>
      </c>
      <c r="Y54" s="60">
        <f t="shared" si="8"/>
        <v>3.7037037037037035E-2</v>
      </c>
      <c r="Z54" s="61"/>
      <c r="AA54" s="137" t="s">
        <v>227</v>
      </c>
      <c r="AB54" s="45">
        <f>COUNTIFS(I4:I31,"&gt;1",J4:J31,2)</f>
        <v>1</v>
      </c>
      <c r="AC54" s="60">
        <f t="shared" si="9"/>
        <v>3.7037037037037035E-2</v>
      </c>
      <c r="AD54" s="61"/>
      <c r="AE54" s="137" t="s">
        <v>234</v>
      </c>
      <c r="AF54" s="45">
        <f>COUNTIFS(J4:J31,2,M4:M31,2)</f>
        <v>0</v>
      </c>
      <c r="AG54" s="60">
        <f>AF54/AF$60</f>
        <v>0</v>
      </c>
      <c r="AH54" s="61"/>
      <c r="AI54" s="137" t="s">
        <v>240</v>
      </c>
      <c r="AJ54" s="45">
        <f>COUNTIFS(K4:K31,2,M4:M31,1)</f>
        <v>1</v>
      </c>
      <c r="AK54" s="60">
        <f t="shared" si="10"/>
        <v>3.7037037037037035E-2</v>
      </c>
      <c r="AL54" s="61"/>
      <c r="AM54" s="137" t="s">
        <v>276</v>
      </c>
      <c r="AN54" s="45">
        <f>COUNTIFS(K4:K31,1,L4:L31,4)</f>
        <v>6</v>
      </c>
      <c r="AO54" s="60">
        <f t="shared" si="11"/>
        <v>0.25</v>
      </c>
      <c r="AP54" s="61"/>
      <c r="AQ54" s="137" t="s">
        <v>286</v>
      </c>
      <c r="AR54" s="45">
        <f>COUNTIFS(J4:J31,1,L4:L31,4)</f>
        <v>12</v>
      </c>
      <c r="AS54" s="60">
        <f t="shared" si="12"/>
        <v>0.44444444444444442</v>
      </c>
      <c r="AT54" s="61"/>
      <c r="AU54" s="137" t="s">
        <v>299</v>
      </c>
      <c r="AV54" s="45">
        <f>COUNTIFS(K4:K31,2,N4:N31,1)</f>
        <v>3</v>
      </c>
      <c r="AW54" s="60">
        <f t="shared" si="13"/>
        <v>0.125</v>
      </c>
      <c r="AX54" s="61"/>
      <c r="AY54" s="137" t="s">
        <v>317</v>
      </c>
      <c r="AZ54" s="45">
        <f>COUNTIFS(L4:L31,2,N4:N31,1)</f>
        <v>1</v>
      </c>
      <c r="BA54" s="60">
        <f t="shared" si="14"/>
        <v>3.7037037037037035E-2</v>
      </c>
      <c r="BB54" s="61"/>
      <c r="BC54" s="137" t="s">
        <v>328</v>
      </c>
      <c r="BD54" s="59">
        <f>COUNTIFS(J4:J31,2,O4:O31,2)</f>
        <v>0</v>
      </c>
      <c r="BE54" s="60">
        <f t="shared" si="15"/>
        <v>0</v>
      </c>
      <c r="BF54" s="61"/>
      <c r="BG54" s="63" t="s">
        <v>335</v>
      </c>
      <c r="BH54" s="54">
        <f>COUNTIFS(N4:N31,2,O14:O41,1)</f>
        <v>7</v>
      </c>
      <c r="BI54" s="66">
        <f t="shared" si="16"/>
        <v>0.41176470588235292</v>
      </c>
      <c r="BJ54" s="61"/>
      <c r="BK54" s="61"/>
      <c r="BL54" s="61"/>
      <c r="BM54" s="61"/>
      <c r="BN54" s="61"/>
      <c r="BO54" s="61"/>
      <c r="BP54" s="61"/>
      <c r="BQ54" s="61"/>
      <c r="BR54" s="6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0.1111111111111111</v>
      </c>
      <c r="E55" s="64"/>
      <c r="F55" s="75" t="s">
        <v>388</v>
      </c>
      <c r="G55" s="45">
        <f>COUNTIFS(B4:B31,"figueres",K4:K31,1)</f>
        <v>2</v>
      </c>
      <c r="H55" s="58">
        <f t="shared" si="5"/>
        <v>7.407407407407407E-2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37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27</v>
      </c>
      <c r="T55" s="60">
        <f>S55/S$55</f>
        <v>1</v>
      </c>
      <c r="U55" s="61"/>
      <c r="V55" s="61"/>
      <c r="W55" s="137" t="s">
        <v>217</v>
      </c>
      <c r="X55" s="45">
        <f>COUNTIFS(I4:I31,1,K4:K31,3)</f>
        <v>2</v>
      </c>
      <c r="Y55" s="60">
        <f t="shared" si="8"/>
        <v>7.407407407407407E-2</v>
      </c>
      <c r="Z55" s="61"/>
      <c r="AA55" s="137" t="s">
        <v>228</v>
      </c>
      <c r="AB55" s="45">
        <f>COUNTIFS(I4:I31,1,J4:J31,3)</f>
        <v>7</v>
      </c>
      <c r="AC55" s="60">
        <f t="shared" si="9"/>
        <v>0.25925925925925924</v>
      </c>
      <c r="AD55" s="61"/>
      <c r="AE55" s="137" t="s">
        <v>237</v>
      </c>
      <c r="AF55" s="45">
        <f>COUNTIFS(J4:J31,1,M4:M31,3)</f>
        <v>12</v>
      </c>
      <c r="AG55" s="60">
        <f t="shared" ref="AG55:AG60" si="17">AF55/AF$60</f>
        <v>0.44444444444444442</v>
      </c>
      <c r="AH55" s="61"/>
      <c r="AI55" s="137" t="s">
        <v>241</v>
      </c>
      <c r="AJ55" s="45">
        <f>COUNTIFS(K4:K31,2,M4:M31,2)</f>
        <v>2</v>
      </c>
      <c r="AK55" s="60">
        <f t="shared" si="10"/>
        <v>7.407407407407407E-2</v>
      </c>
      <c r="AL55" s="61"/>
      <c r="AM55" s="137" t="s">
        <v>257</v>
      </c>
      <c r="AN55" s="45">
        <f>COUNTIFS(K4:K31,2,L4:L31,1)</f>
        <v>1</v>
      </c>
      <c r="AO55" s="60">
        <f t="shared" si="11"/>
        <v>4.1666666666666664E-2</v>
      </c>
      <c r="AP55" s="61"/>
      <c r="AQ55" s="137" t="s">
        <v>287</v>
      </c>
      <c r="AR55" s="45">
        <f>COUNTIFS(J4:J31,2,L4:L31,1)</f>
        <v>0</v>
      </c>
      <c r="AS55" s="60">
        <f t="shared" si="12"/>
        <v>0</v>
      </c>
      <c r="AT55" s="61"/>
      <c r="AU55" s="137" t="s">
        <v>300</v>
      </c>
      <c r="AV55" s="45">
        <f>COUNTIFS(K4:K31,2,N4:N31,2)</f>
        <v>2</v>
      </c>
      <c r="AW55" s="60">
        <f t="shared" si="13"/>
        <v>8.3333333333333329E-2</v>
      </c>
      <c r="AX55" s="61"/>
      <c r="AY55" s="137" t="s">
        <v>319</v>
      </c>
      <c r="AZ55" s="45">
        <f>COUNTIFS(L4:L31,2,N4:N31,2)</f>
        <v>3</v>
      </c>
      <c r="BA55" s="60">
        <f t="shared" si="14"/>
        <v>0.1111111111111111</v>
      </c>
      <c r="BB55" s="61"/>
      <c r="BC55" s="137" t="s">
        <v>329</v>
      </c>
      <c r="BD55" s="59">
        <f>COUNTIFS(J4:J31,3,O4:O31,1)</f>
        <v>0</v>
      </c>
      <c r="BE55" s="60">
        <f t="shared" si="15"/>
        <v>0</v>
      </c>
      <c r="BF55" s="61"/>
      <c r="BG55" s="63" t="s">
        <v>336</v>
      </c>
      <c r="BH55" s="54">
        <f>COUNTIFS(N4:N31,2,O14:O41,2)</f>
        <v>4</v>
      </c>
      <c r="BI55" s="66">
        <f t="shared" si="16"/>
        <v>0.23529411764705882</v>
      </c>
      <c r="BJ55" s="61"/>
      <c r="BK55" s="61"/>
      <c r="BL55" s="61"/>
      <c r="BM55" s="61"/>
      <c r="BN55" s="61"/>
      <c r="BO55" s="37"/>
      <c r="BP55" s="37"/>
      <c r="BQ55" s="61"/>
      <c r="BR55" s="64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ht="68.099999999999994" customHeight="1" x14ac:dyDescent="0.2">
      <c r="A56" s="103"/>
      <c r="B56" s="63" t="s">
        <v>377</v>
      </c>
      <c r="C56" s="45">
        <f>COUNTIFS(B4:B31,"Figueres",I4:I31,"&gt;1")</f>
        <v>3</v>
      </c>
      <c r="D56" s="58">
        <f t="shared" si="4"/>
        <v>0.1111111111111111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0.14814814814814814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37" t="s">
        <v>204</v>
      </c>
      <c r="O56" s="45">
        <f>COUNTIFS(G4:G31,5,H4:H31,4)</f>
        <v>1</v>
      </c>
      <c r="P56" s="60">
        <f t="shared" si="7"/>
        <v>3.8461538461538464E-2</v>
      </c>
      <c r="Q56" s="61"/>
      <c r="R56" s="61"/>
      <c r="S56" s="49" t="s">
        <v>141</v>
      </c>
      <c r="T56" s="49" t="s">
        <v>140</v>
      </c>
      <c r="U56" s="61"/>
      <c r="V56" s="61"/>
      <c r="W56" s="137" t="s">
        <v>218</v>
      </c>
      <c r="X56" s="45">
        <f>COUNTIFS(I4:I31,"&gt;1",K4:K31,3)</f>
        <v>3</v>
      </c>
      <c r="Y56" s="60">
        <f t="shared" si="8"/>
        <v>0.1111111111111111</v>
      </c>
      <c r="Z56" s="61"/>
      <c r="AA56" s="137" t="s">
        <v>229</v>
      </c>
      <c r="AB56" s="45">
        <f>COUNTIFS(I4:I31,"&gt;1",J4:J31,3)</f>
        <v>1</v>
      </c>
      <c r="AC56" s="60">
        <f t="shared" si="9"/>
        <v>3.7037037037037035E-2</v>
      </c>
      <c r="AD56" s="61"/>
      <c r="AE56" s="137" t="s">
        <v>251</v>
      </c>
      <c r="AF56" s="59">
        <f>COUNTIFS(J4:J31,2,M4:M31,3)</f>
        <v>0</v>
      </c>
      <c r="AG56" s="60">
        <f t="shared" si="17"/>
        <v>0</v>
      </c>
      <c r="AH56" s="61"/>
      <c r="AI56" s="137" t="s">
        <v>242</v>
      </c>
      <c r="AJ56" s="45">
        <f>COUNTIFS(K4:K31,2,M4:M31,3)</f>
        <v>2</v>
      </c>
      <c r="AK56" s="60">
        <f t="shared" si="10"/>
        <v>7.407407407407407E-2</v>
      </c>
      <c r="AL56" s="61"/>
      <c r="AM56" s="137" t="s">
        <v>256</v>
      </c>
      <c r="AN56" s="45">
        <f>COUNTIFS(K4:K31,2,L4:L31,2)</f>
        <v>1</v>
      </c>
      <c r="AO56" s="60">
        <f t="shared" si="11"/>
        <v>4.1666666666666664E-2</v>
      </c>
      <c r="AP56" s="61"/>
      <c r="AQ56" s="137" t="s">
        <v>288</v>
      </c>
      <c r="AR56" s="59">
        <f>COUNTIFS(J4:J31,2,L4:L31,2)</f>
        <v>1</v>
      </c>
      <c r="AS56" s="60">
        <f t="shared" si="12"/>
        <v>3.7037037037037035E-2</v>
      </c>
      <c r="AT56" s="61"/>
      <c r="AU56" s="137" t="s">
        <v>301</v>
      </c>
      <c r="AV56" s="45">
        <f>COUNTIFS(K4:K31,2,N4:N31,3)</f>
        <v>0</v>
      </c>
      <c r="AW56" s="60">
        <f t="shared" si="13"/>
        <v>0</v>
      </c>
      <c r="AX56" s="61"/>
      <c r="AY56" s="137" t="s">
        <v>320</v>
      </c>
      <c r="AZ56" s="45">
        <f>COUNTIFS(L4:L31,2,N4:N31,3)</f>
        <v>0</v>
      </c>
      <c r="BA56" s="60">
        <f t="shared" si="14"/>
        <v>0</v>
      </c>
      <c r="BB56" s="61"/>
      <c r="BC56" s="137" t="s">
        <v>330</v>
      </c>
      <c r="BD56" s="45">
        <f>COUNTIFS(J4:J31,3,O4:O31,2)</f>
        <v>8</v>
      </c>
      <c r="BE56" s="60">
        <f t="shared" si="15"/>
        <v>0.29629629629629628</v>
      </c>
      <c r="BF56" s="61"/>
      <c r="BG56" s="63" t="s">
        <v>337</v>
      </c>
      <c r="BH56" s="65">
        <f>COUNTIFS(N4:N31,2,O14:O41,3)</f>
        <v>1</v>
      </c>
      <c r="BI56" s="66">
        <f t="shared" si="16"/>
        <v>5.8823529411764705E-2</v>
      </c>
      <c r="BJ56" s="61"/>
      <c r="BK56" s="61"/>
      <c r="BL56" s="61"/>
      <c r="BM56" s="61"/>
      <c r="BN56" s="61"/>
      <c r="BO56" s="61"/>
      <c r="BP56" s="61"/>
      <c r="BQ56" s="37"/>
      <c r="BR56" s="6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7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0.1111111111111111</v>
      </c>
      <c r="E57" s="64"/>
      <c r="F57" s="75" t="s">
        <v>390</v>
      </c>
      <c r="G57" s="45">
        <f>COUNTIFS(B4:B31,"olot",K4:K31,1)</f>
        <v>2</v>
      </c>
      <c r="H57" s="58">
        <f t="shared" si="5"/>
        <v>7.407407407407407E-2</v>
      </c>
      <c r="I57" s="61"/>
      <c r="J57" s="63" t="s">
        <v>401</v>
      </c>
      <c r="K57" s="45">
        <f>COUNTIFS(B4:B31,"figueres",J4:J31,1)</f>
        <v>6</v>
      </c>
      <c r="L57" s="58">
        <f t="shared" si="6"/>
        <v>0.22222222222222221</v>
      </c>
      <c r="M57" s="61"/>
      <c r="N57" s="137" t="s">
        <v>205</v>
      </c>
      <c r="O57" s="45">
        <f>COUNTIFS(G4:G31,6,H4:H31,4)</f>
        <v>1</v>
      </c>
      <c r="P57" s="60">
        <f t="shared" si="7"/>
        <v>3.8461538461538464E-2</v>
      </c>
      <c r="Q57" s="61"/>
      <c r="R57" s="61"/>
      <c r="S57" s="61"/>
      <c r="T57" s="61"/>
      <c r="U57" s="61"/>
      <c r="V57" s="61"/>
      <c r="W57" s="137" t="s">
        <v>219</v>
      </c>
      <c r="X57" s="45">
        <f>COUNTIFS(I4:I31,1,K4:K31,4)</f>
        <v>1</v>
      </c>
      <c r="Y57" s="60">
        <f t="shared" si="8"/>
        <v>3.7037037037037035E-2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37" t="s">
        <v>435</v>
      </c>
      <c r="AF57" s="59">
        <f>COUNTIFS(J4:J31,3,M4:M31,1)</f>
        <v>0</v>
      </c>
      <c r="AG57" s="60">
        <f t="shared" si="17"/>
        <v>0</v>
      </c>
      <c r="AH57" s="61"/>
      <c r="AI57" s="137" t="s">
        <v>243</v>
      </c>
      <c r="AJ57" s="45">
        <f>COUNTIFS(K4:K31,3,M4:M31,1)</f>
        <v>2</v>
      </c>
      <c r="AK57" s="60">
        <f t="shared" si="10"/>
        <v>7.407407407407407E-2</v>
      </c>
      <c r="AL57" s="61"/>
      <c r="AM57" s="137" t="s">
        <v>258</v>
      </c>
      <c r="AN57" s="45">
        <f>COUNTIFS(K4:K31,2,L4:L31,3)</f>
        <v>1</v>
      </c>
      <c r="AO57" s="60">
        <f t="shared" si="11"/>
        <v>4.1666666666666664E-2</v>
      </c>
      <c r="AP57" s="61"/>
      <c r="AQ57" s="137" t="s">
        <v>289</v>
      </c>
      <c r="AR57" s="59">
        <f>COUNTIFS(J4:J31,2,L4:L31,3)</f>
        <v>0</v>
      </c>
      <c r="AS57" s="60">
        <f>AR57/AR$63</f>
        <v>0</v>
      </c>
      <c r="AT57" s="61"/>
      <c r="AU57" s="137" t="s">
        <v>302</v>
      </c>
      <c r="AV57" s="45">
        <f>COUNTIFS(K4:K31,3,N4:N31,1)</f>
        <v>1</v>
      </c>
      <c r="AW57" s="60">
        <f t="shared" si="13"/>
        <v>4.1666666666666664E-2</v>
      </c>
      <c r="AX57" s="61"/>
      <c r="AY57" s="137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5"/>
        <v>1</v>
      </c>
      <c r="BF57" s="61"/>
      <c r="BG57" s="98"/>
      <c r="BH57" s="65">
        <f>SUM(BH51:BH56)</f>
        <v>17</v>
      </c>
      <c r="BI57" s="66">
        <f t="shared" si="16"/>
        <v>1</v>
      </c>
      <c r="BJ57" s="61"/>
      <c r="BK57" s="61"/>
      <c r="BL57" s="61"/>
      <c r="BM57" s="61"/>
      <c r="BN57" s="61"/>
      <c r="BO57" s="61"/>
      <c r="BP57" s="61"/>
      <c r="BQ57" s="61"/>
      <c r="BR57" s="64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1</v>
      </c>
      <c r="H58" s="58">
        <f t="shared" si="5"/>
        <v>3.7037037037037035E-2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37" t="s">
        <v>206</v>
      </c>
      <c r="O58" s="45">
        <f>COUNTIFS(G4:G31,7,H4:H31,4)</f>
        <v>1</v>
      </c>
      <c r="P58" s="60">
        <f t="shared" si="7"/>
        <v>3.8461538461538464E-2</v>
      </c>
      <c r="Q58" s="61"/>
      <c r="R58" s="61"/>
      <c r="S58" s="61"/>
      <c r="T58" s="61"/>
      <c r="U58" s="61"/>
      <c r="V58" s="61"/>
      <c r="W58" s="137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37" t="s">
        <v>436</v>
      </c>
      <c r="AF58" s="59">
        <f>COUNTIFS(J4:J31,3,M4:M31,2)</f>
        <v>3</v>
      </c>
      <c r="AG58" s="60">
        <f t="shared" si="17"/>
        <v>0.1111111111111111</v>
      </c>
      <c r="AH58" s="61"/>
      <c r="AI58" s="137" t="s">
        <v>244</v>
      </c>
      <c r="AJ58" s="45">
        <f>COUNTIFS(K4:K31,3,M4:M31,2)</f>
        <v>1</v>
      </c>
      <c r="AK58" s="60">
        <f t="shared" si="10"/>
        <v>3.7037037037037035E-2</v>
      </c>
      <c r="AL58" s="61"/>
      <c r="AM58" s="137" t="s">
        <v>277</v>
      </c>
      <c r="AN58" s="45">
        <f>COUNTIFS(K4:K31,2,L4:L31,4)</f>
        <v>2</v>
      </c>
      <c r="AO58" s="60">
        <f t="shared" si="11"/>
        <v>8.3333333333333329E-2</v>
      </c>
      <c r="AP58" s="61"/>
      <c r="AQ58" s="137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37" t="s">
        <v>304</v>
      </c>
      <c r="AV58" s="45">
        <f>COUNTIFS(K4:K31,3,N4:N31,2)</f>
        <v>3</v>
      </c>
      <c r="AW58" s="60">
        <f t="shared" si="13"/>
        <v>0.125</v>
      </c>
      <c r="AX58" s="61"/>
      <c r="AY58" s="137" t="s">
        <v>321</v>
      </c>
      <c r="AZ58" s="45">
        <f>COUNTIFS(L4:L31,3,N4:N31,2)</f>
        <v>2</v>
      </c>
      <c r="BA58" s="60">
        <f t="shared" si="14"/>
        <v>7.407407407407407E-2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  <c r="BN58" s="61"/>
      <c r="BO58" s="61"/>
      <c r="BP58" s="61"/>
      <c r="BQ58" s="61"/>
      <c r="BR58" s="64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</row>
    <row r="59" spans="1:107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37" t="s">
        <v>250</v>
      </c>
      <c r="O59" s="45">
        <f>COUNTIFS(G4:G31,4,H4:H31,1)</f>
        <v>1</v>
      </c>
      <c r="P59" s="60">
        <f t="shared" si="7"/>
        <v>3.8461538461538464E-2</v>
      </c>
      <c r="Q59" s="61"/>
      <c r="R59" s="61"/>
      <c r="S59" s="61"/>
      <c r="T59" s="61"/>
      <c r="U59" s="61"/>
      <c r="V59" s="61"/>
      <c r="W59" s="137" t="s">
        <v>221</v>
      </c>
      <c r="X59" s="45">
        <f>COUNTIFS(I4:I31,1,K4:K31,5)</f>
        <v>4</v>
      </c>
      <c r="Y59" s="60">
        <f t="shared" si="8"/>
        <v>0.14814814814814814</v>
      </c>
      <c r="Z59" s="61"/>
      <c r="AA59" s="61"/>
      <c r="AB59" s="61"/>
      <c r="AC59" s="61"/>
      <c r="AD59" s="61"/>
      <c r="AE59" s="137" t="s">
        <v>437</v>
      </c>
      <c r="AF59" s="59">
        <f>COUNTIFS(J4:J31,3,M4:M31,3)</f>
        <v>5</v>
      </c>
      <c r="AG59" s="60">
        <f t="shared" si="17"/>
        <v>0.18518518518518517</v>
      </c>
      <c r="AH59" s="61"/>
      <c r="AI59" s="137" t="s">
        <v>245</v>
      </c>
      <c r="AJ59" s="59">
        <f>COUNTIFS(K4:K31,3,M4:M31,3)</f>
        <v>2</v>
      </c>
      <c r="AK59" s="60">
        <f t="shared" si="10"/>
        <v>7.407407407407407E-2</v>
      </c>
      <c r="AL59" s="61"/>
      <c r="AM59" s="137" t="s">
        <v>259</v>
      </c>
      <c r="AN59" s="45">
        <f>COUNTIFS(K4:K31,3,L4:L31,1)</f>
        <v>0</v>
      </c>
      <c r="AO59" s="60">
        <f t="shared" si="11"/>
        <v>0</v>
      </c>
      <c r="AP59" s="61"/>
      <c r="AQ59" s="137" t="s">
        <v>291</v>
      </c>
      <c r="AR59" s="45">
        <f>COUNTIFS(J4:J31,3,L4:L31,1)</f>
        <v>1</v>
      </c>
      <c r="AS59" s="60">
        <f t="shared" si="18"/>
        <v>3.7037037037037035E-2</v>
      </c>
      <c r="AT59" s="61"/>
      <c r="AU59" s="137" t="s">
        <v>303</v>
      </c>
      <c r="AV59" s="45">
        <f>COUNTIFS(BG48:BG75,3,BH48:BH75,1)</f>
        <v>0</v>
      </c>
      <c r="AW59" s="60">
        <f t="shared" si="13"/>
        <v>0</v>
      </c>
      <c r="AX59" s="61"/>
      <c r="AY59" s="137" t="s">
        <v>318</v>
      </c>
      <c r="AZ59" s="45">
        <f>COUNTIFS(L4:L31,3,N4:N31,3)</f>
        <v>1</v>
      </c>
      <c r="BA59" s="60">
        <f t="shared" si="14"/>
        <v>3.7037037037037035E-2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4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</row>
    <row r="60" spans="1:107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3.7037037037037035E-2</v>
      </c>
      <c r="I60" s="61"/>
      <c r="J60" s="63" t="s">
        <v>403</v>
      </c>
      <c r="K60" s="45">
        <f>COUNTIFS(B4:B31,"olot",J4:J31,1)</f>
        <v>3</v>
      </c>
      <c r="L60" s="58">
        <f t="shared" si="6"/>
        <v>0.1111111111111111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37" t="s">
        <v>222</v>
      </c>
      <c r="X60" s="45">
        <f>COUNTIFS(I4:I31,"&gt;1",K4:K31,5)</f>
        <v>1</v>
      </c>
      <c r="Y60" s="60">
        <f t="shared" si="8"/>
        <v>3.7037037037037035E-2</v>
      </c>
      <c r="Z60" s="61"/>
      <c r="AA60" s="61"/>
      <c r="AB60" s="61"/>
      <c r="AC60" s="61"/>
      <c r="AD60" s="61"/>
      <c r="AE60"/>
      <c r="AF60" s="45">
        <f>SUM(AF51:AF59)</f>
        <v>27</v>
      </c>
      <c r="AG60" s="60">
        <f t="shared" si="17"/>
        <v>1</v>
      </c>
      <c r="AH60" s="61"/>
      <c r="AI60" s="137" t="s">
        <v>248</v>
      </c>
      <c r="AJ60" s="45">
        <f>COUNTIFS(K4:K31,7,M4:M31,1)</f>
        <v>0</v>
      </c>
      <c r="AK60" s="60">
        <f t="shared" si="10"/>
        <v>0</v>
      </c>
      <c r="AL60" s="61"/>
      <c r="AM60" s="137" t="s">
        <v>260</v>
      </c>
      <c r="AN60" s="45">
        <f>COUNTIFS(K4:K31,3,L4:L31,2)</f>
        <v>1</v>
      </c>
      <c r="AO60" s="60">
        <f t="shared" si="11"/>
        <v>4.1666666666666664E-2</v>
      </c>
      <c r="AP60" s="61"/>
      <c r="AQ60" s="137" t="s">
        <v>292</v>
      </c>
      <c r="AR60" s="45">
        <f>COUNTIFS(J4:J31,3,L4:L31,2)</f>
        <v>0</v>
      </c>
      <c r="AS60" s="60">
        <f t="shared" si="18"/>
        <v>0</v>
      </c>
      <c r="AT60" s="61"/>
      <c r="AU60" s="137" t="s">
        <v>305</v>
      </c>
      <c r="AV60" s="45">
        <f>COUNTIFS(K4:K31,3,N4:N31,3)</f>
        <v>1</v>
      </c>
      <c r="AW60" s="60">
        <f t="shared" si="13"/>
        <v>4.1666666666666664E-2</v>
      </c>
      <c r="AX60" s="61"/>
      <c r="AY60" s="137" t="s">
        <v>439</v>
      </c>
      <c r="AZ60" s="45">
        <f>COUNTIFS(L4:L31,4,N4:N31,1)</f>
        <v>4</v>
      </c>
      <c r="BA60" s="60">
        <f t="shared" si="14"/>
        <v>0.14814814814814814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4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</row>
    <row r="61" spans="1:107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3.7037037037037035E-2</v>
      </c>
      <c r="E61" s="64"/>
      <c r="F61" s="75" t="s">
        <v>394</v>
      </c>
      <c r="G61" s="45">
        <f>COUNTIFS(B4:B31,"lloret",K4:K31,1)</f>
        <v>1</v>
      </c>
      <c r="H61" s="58">
        <f t="shared" si="5"/>
        <v>3.7037037037037035E-2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37" t="s">
        <v>246</v>
      </c>
      <c r="X61" s="45">
        <f>COUNTIFS(I4:I31,1,K4:K31,7)</f>
        <v>1</v>
      </c>
      <c r="Y61" s="60">
        <f t="shared" si="8"/>
        <v>3.7037037037037035E-2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37" t="s">
        <v>249</v>
      </c>
      <c r="AJ61" s="45">
        <f>COUNTIFS(K4:K31,7,M4:M31,2)</f>
        <v>0</v>
      </c>
      <c r="AK61" s="60">
        <f t="shared" si="10"/>
        <v>0</v>
      </c>
      <c r="AL61" s="61"/>
      <c r="AM61" s="137" t="s">
        <v>261</v>
      </c>
      <c r="AN61" s="59">
        <f>COUNTIFS(K4:K31,3,L4:L31,3)</f>
        <v>2</v>
      </c>
      <c r="AO61" s="60">
        <f t="shared" si="11"/>
        <v>8.3333333333333329E-2</v>
      </c>
      <c r="AP61" s="61"/>
      <c r="AQ61" s="137" t="s">
        <v>293</v>
      </c>
      <c r="AR61" s="45">
        <f>COUNTIFS(J4:J31,3,L4:L31,3)</f>
        <v>2</v>
      </c>
      <c r="AS61" s="60">
        <f t="shared" si="18"/>
        <v>7.407407407407407E-2</v>
      </c>
      <c r="AT61" s="61"/>
      <c r="AU61" s="137" t="s">
        <v>262</v>
      </c>
      <c r="AV61" s="59">
        <f>COUNTIFS(K4:K31,5,N4:N31,1)</f>
        <v>1</v>
      </c>
      <c r="AW61" s="60">
        <f t="shared" si="13"/>
        <v>4.1666666666666664E-2</v>
      </c>
      <c r="AX61" s="61"/>
      <c r="AY61" s="137" t="s">
        <v>440</v>
      </c>
      <c r="AZ61" s="45">
        <f>COUNTIFS(L4:L31,4,N4:N31,2)</f>
        <v>13</v>
      </c>
      <c r="BA61" s="60">
        <f t="shared" si="14"/>
        <v>0.48148148148148145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4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</row>
    <row r="62" spans="1:107" ht="68.099999999999994" customHeight="1" x14ac:dyDescent="0.2">
      <c r="A62" s="103"/>
      <c r="B62" s="63" t="s">
        <v>383</v>
      </c>
      <c r="C62" s="45">
        <f>COUNTIFS(B4:B31,"Lloret",I4:I31,"&gt;1")</f>
        <v>2</v>
      </c>
      <c r="D62" s="58">
        <f t="shared" si="4"/>
        <v>7.407407407407407E-2</v>
      </c>
      <c r="E62" s="64"/>
      <c r="F62" s="75" t="s">
        <v>395</v>
      </c>
      <c r="G62" s="45">
        <f>COUNTIFS(B4:B31,"lloret",K4:K31,"&gt;1")</f>
        <v>2</v>
      </c>
      <c r="H62" s="58">
        <f t="shared" si="5"/>
        <v>7.407407407407407E-2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37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37" t="s">
        <v>273</v>
      </c>
      <c r="AJ62" s="45">
        <f>COUNTIFS(K4:K31,7,M4:M31,3)</f>
        <v>1</v>
      </c>
      <c r="AK62" s="60">
        <f t="shared" si="10"/>
        <v>3.7037037037037035E-2</v>
      </c>
      <c r="AL62" s="61"/>
      <c r="AM62" s="137" t="s">
        <v>278</v>
      </c>
      <c r="AN62" s="59">
        <f>COUNTIFS(K4:K31,3,L4:L31,4)</f>
        <v>2</v>
      </c>
      <c r="AO62" s="60">
        <f t="shared" si="11"/>
        <v>8.3333333333333329E-2</v>
      </c>
      <c r="AP62" s="61"/>
      <c r="AQ62" s="137" t="s">
        <v>294</v>
      </c>
      <c r="AR62" s="45">
        <f>COUNTIFS(J4:J31,3,L4:L31,4)</f>
        <v>5</v>
      </c>
      <c r="AS62" s="60">
        <f t="shared" si="18"/>
        <v>0.18518518518518517</v>
      </c>
      <c r="AT62" s="61"/>
      <c r="AU62" s="137" t="s">
        <v>307</v>
      </c>
      <c r="AV62" s="59">
        <f>COUNTIFS(K4:K31,5,N4:N31,2)</f>
        <v>4</v>
      </c>
      <c r="AW62" s="60">
        <f t="shared" si="13"/>
        <v>0.16666666666666666</v>
      </c>
      <c r="AX62" s="61"/>
      <c r="AY62" s="137" t="s">
        <v>440</v>
      </c>
      <c r="AZ62" s="45">
        <f>COUNTIFS(L4:L31,4,N4:N31,3)</f>
        <v>0</v>
      </c>
      <c r="BA62" s="60">
        <f t="shared" si="14"/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</row>
    <row r="63" spans="1:107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3.7037037037037035E-2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37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37" t="s">
        <v>275</v>
      </c>
      <c r="AJ63" s="45">
        <f>COUNTIFS(K4:K31,8,M4:M31,1)</f>
        <v>0</v>
      </c>
      <c r="AK63" s="60">
        <f t="shared" si="10"/>
        <v>0</v>
      </c>
      <c r="AL63" s="61"/>
      <c r="AM63" s="137" t="s">
        <v>262</v>
      </c>
      <c r="AN63" s="45">
        <f>COUNTIFS(K4:K31,5,L4:L31,1)</f>
        <v>1</v>
      </c>
      <c r="AO63" s="60">
        <f t="shared" si="11"/>
        <v>4.1666666666666664E-2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37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 t="shared" si="14"/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4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</row>
    <row r="64" spans="1:107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37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37" t="s">
        <v>274</v>
      </c>
      <c r="AJ64" s="45">
        <f>COUNTIFS(K4:K31,8,M4:M31,2)</f>
        <v>0</v>
      </c>
      <c r="AK64" s="60">
        <f t="shared" si="10"/>
        <v>0</v>
      </c>
      <c r="AL64" s="61"/>
      <c r="AM64" s="137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37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</row>
    <row r="65" spans="1:107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37" t="s">
        <v>162</v>
      </c>
      <c r="X65" s="59">
        <f>COUNTIF(K4:K31,9)+COUNTIF(K4:K31,6)+COUNTIF(K4:K31,10)</f>
        <v>2</v>
      </c>
      <c r="Y65" s="60">
        <f t="shared" si="8"/>
        <v>7.407407407407407E-2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37" t="s">
        <v>273</v>
      </c>
      <c r="AJ65" s="45">
        <f>COUNTIFS(K3:K30,8,M3:M30,3)</f>
        <v>0</v>
      </c>
      <c r="AK65" s="60">
        <f t="shared" si="10"/>
        <v>0</v>
      </c>
      <c r="AL65" s="61"/>
      <c r="AM65" s="137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37" t="s">
        <v>309</v>
      </c>
      <c r="AV65" s="45">
        <f>COUNTIFS(K4:K31,7,N4:N31,2)</f>
        <v>1</v>
      </c>
      <c r="AW65" s="60">
        <f t="shared" si="13"/>
        <v>4.1666666666666664E-2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4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</row>
    <row r="66" spans="1:107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7.407407407407407E-2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37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0.29629629629629628</v>
      </c>
      <c r="AL66" s="61"/>
      <c r="AM66" s="137" t="s">
        <v>279</v>
      </c>
      <c r="AN66" s="45">
        <f>COUNTIFS(K4:K31,5,L4:L31,4)</f>
        <v>4</v>
      </c>
      <c r="AO66" s="60">
        <f t="shared" si="11"/>
        <v>0.16666666666666666</v>
      </c>
      <c r="AP66" s="61"/>
      <c r="AQ66" s="61"/>
      <c r="AR66" s="61"/>
      <c r="AS66" s="61"/>
      <c r="AT66" s="61"/>
      <c r="AU66" s="137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4"/>
      <c r="BS66" s="64"/>
      <c r="BT66" s="64"/>
      <c r="BU66" s="64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</row>
    <row r="67" spans="1:107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1</v>
      </c>
      <c r="L67" s="58">
        <f t="shared" si="6"/>
        <v>3.7037037037037035E-2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37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37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4"/>
      <c r="BS67" s="64"/>
      <c r="BT67" s="64"/>
      <c r="BU67" s="64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</row>
    <row r="68" spans="1:107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37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37" t="s">
        <v>312</v>
      </c>
      <c r="AV68" s="45">
        <f>COUNTIFS(K4:K31,8,N4:N31,2)</f>
        <v>0</v>
      </c>
      <c r="AW68" s="60">
        <f t="shared" si="13"/>
        <v>0</v>
      </c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4"/>
      <c r="BS68" s="64"/>
      <c r="BT68" s="64"/>
      <c r="BU68" s="64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</row>
    <row r="69" spans="1:107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37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37" t="s">
        <v>313</v>
      </c>
      <c r="AV69" s="45">
        <f>COUNTIFS(K4:K31,8,N4:N31,3)</f>
        <v>0</v>
      </c>
      <c r="AW69" s="60">
        <f t="shared" si="13"/>
        <v>0</v>
      </c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4"/>
      <c r="BS69" s="64"/>
      <c r="BT69" s="64"/>
      <c r="BU69" s="64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</row>
    <row r="70" spans="1:107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37" t="s">
        <v>280</v>
      </c>
      <c r="AN70" s="45">
        <f>COUNTIFS(K4:K31,7,L4:L31,4)</f>
        <v>1</v>
      </c>
      <c r="AO70" s="60">
        <f t="shared" si="11"/>
        <v>4.1666666666666664E-2</v>
      </c>
      <c r="AP70" s="61"/>
      <c r="AQ70" s="61"/>
      <c r="AR70" s="61"/>
      <c r="AS70" s="61"/>
      <c r="AT70" s="61"/>
      <c r="AU70" s="98"/>
      <c r="AV70" s="45">
        <f>SUM(AV51:AV69)</f>
        <v>24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4"/>
      <c r="BS70" s="64"/>
      <c r="BT70" s="64"/>
      <c r="BU70" s="64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</row>
    <row r="71" spans="1:107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37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71"/>
      <c r="BQ71" s="61"/>
      <c r="BR71" s="64"/>
      <c r="BS71" s="64"/>
      <c r="BT71" s="64"/>
      <c r="BU71" s="64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07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37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  <c r="BN72" s="61"/>
      <c r="BO72" s="61"/>
      <c r="BP72" s="61"/>
      <c r="BQ72" s="64"/>
      <c r="BR72" s="64"/>
      <c r="BS72" s="64"/>
      <c r="BT72" s="64"/>
      <c r="BU72" s="64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</row>
    <row r="73" spans="1:107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37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4"/>
      <c r="BS73" s="64"/>
      <c r="BT73" s="64"/>
      <c r="BU73" s="64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</row>
    <row r="74" spans="1:107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37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4"/>
      <c r="BS74" s="64"/>
      <c r="BT74" s="64"/>
      <c r="BU74" s="64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</row>
    <row r="75" spans="1:107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24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4"/>
      <c r="BS75" s="64"/>
      <c r="BT75" s="64"/>
      <c r="BU75" s="64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1:107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4"/>
      <c r="BS76" s="64"/>
      <c r="BT76" s="64"/>
      <c r="BU76" s="64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</row>
    <row r="77" spans="1:107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4"/>
      <c r="BS77" s="64"/>
      <c r="BT77" s="64"/>
      <c r="BU77" s="64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</row>
    <row r="78" spans="1:107" ht="68.099999999999994" customHeight="1" x14ac:dyDescent="0.2">
      <c r="A78" s="103"/>
      <c r="B78" s="141" t="s">
        <v>425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</row>
    <row r="79" spans="1:107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/>
      <c r="BS79"/>
      <c r="BT79"/>
      <c r="BU79" s="64"/>
      <c r="BV79" s="61"/>
      <c r="BW79"/>
      <c r="BX79"/>
      <c r="BY79"/>
      <c r="BZ79"/>
      <c r="CA79"/>
      <c r="CB79"/>
      <c r="CC79"/>
      <c r="CD79"/>
      <c r="CE79"/>
      <c r="CF79"/>
      <c r="CG79"/>
      <c r="CH79" s="61"/>
      <c r="CI79" s="61"/>
      <c r="CJ79"/>
      <c r="CK79"/>
      <c r="CL79"/>
      <c r="CM79"/>
      <c r="CN79"/>
      <c r="CO79"/>
      <c r="CP79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</row>
    <row r="80" spans="1:107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  <c r="BN80" s="181" t="s">
        <v>432</v>
      </c>
      <c r="BO80" s="181"/>
      <c r="BP80" s="181"/>
      <c r="BQ80" s="181"/>
      <c r="BR80" s="181"/>
      <c r="BS80" s="181"/>
      <c r="BT80" s="181"/>
      <c r="BU80" s="64"/>
      <c r="BV80" s="61"/>
      <c r="BW80" s="181" t="s">
        <v>433</v>
      </c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61"/>
      <c r="CI80" s="61"/>
      <c r="CJ80" s="181" t="s">
        <v>434</v>
      </c>
      <c r="CK80" s="181"/>
      <c r="CL80" s="181"/>
      <c r="CM80" s="181"/>
      <c r="CN80" s="181"/>
      <c r="CO80" s="181"/>
      <c r="CP80" s="181"/>
      <c r="CQ80" s="61"/>
      <c r="CR80" s="61"/>
      <c r="CS80" s="181" t="s">
        <v>433</v>
      </c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</row>
    <row r="81" spans="1:107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/>
      <c r="AF81"/>
      <c r="AG8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4"/>
      <c r="BS81" s="64"/>
      <c r="BT81" s="64"/>
      <c r="BU81" s="64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</row>
    <row r="82" spans="1:107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5" t="s">
        <v>338</v>
      </c>
      <c r="AF82" s="175"/>
      <c r="AG82" s="175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  <c r="BN82" s="178" t="s">
        <v>180</v>
      </c>
      <c r="BO82" s="179"/>
      <c r="BP82" s="180"/>
      <c r="BQ82" s="61"/>
      <c r="BR82" s="175" t="s">
        <v>14</v>
      </c>
      <c r="BS82" s="175"/>
      <c r="BT82" s="175"/>
      <c r="BU82" s="64"/>
      <c r="BV82" s="61"/>
      <c r="BW82" s="175" t="s">
        <v>338</v>
      </c>
      <c r="BX82" s="175"/>
      <c r="BY82" s="175"/>
      <c r="BZ82" s="61"/>
      <c r="CA82" s="178" t="s">
        <v>409</v>
      </c>
      <c r="CB82" s="179"/>
      <c r="CC82" s="180"/>
      <c r="CD82" s="61"/>
      <c r="CE82" s="178" t="s">
        <v>410</v>
      </c>
      <c r="CF82" s="179"/>
      <c r="CG82" s="180"/>
      <c r="CH82" s="61"/>
      <c r="CI82" s="61"/>
      <c r="CJ82" s="175" t="s">
        <v>180</v>
      </c>
      <c r="CK82" s="175"/>
      <c r="CL82" s="175"/>
      <c r="CM82" s="61"/>
      <c r="CN82" s="175" t="s">
        <v>14</v>
      </c>
      <c r="CO82" s="175"/>
      <c r="CP82" s="175"/>
      <c r="CQ82" s="61"/>
      <c r="CR82" s="61"/>
      <c r="CS82" s="175" t="s">
        <v>338</v>
      </c>
      <c r="CT82" s="175"/>
      <c r="CU82" s="175"/>
      <c r="CV82" s="61"/>
      <c r="CW82" s="178" t="s">
        <v>409</v>
      </c>
      <c r="CX82" s="179"/>
      <c r="CY82" s="180"/>
      <c r="CZ82" s="61"/>
      <c r="DA82" s="178" t="s">
        <v>410</v>
      </c>
      <c r="DB82" s="179"/>
      <c r="DC82" s="180"/>
    </row>
    <row r="83" spans="1:107" ht="68.099999999999994" customHeight="1" x14ac:dyDescent="0.2">
      <c r="A83" s="103"/>
      <c r="B83" s="55" t="s">
        <v>181</v>
      </c>
      <c r="C83" s="57">
        <f>COUNTIF(Q4:Q31,1)</f>
        <v>18</v>
      </c>
      <c r="D83" s="58">
        <f t="shared" ref="D83:D89" si="19">C83/C$89</f>
        <v>0.66666666666666663</v>
      </c>
      <c r="E83" s="64"/>
      <c r="F83" s="55" t="s">
        <v>186</v>
      </c>
      <c r="G83" s="57">
        <f>COUNTIF(R4:R31,1)</f>
        <v>23</v>
      </c>
      <c r="H83" s="58">
        <f>G83/C$89</f>
        <v>0.85185185185185186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0.55555555555555558</v>
      </c>
      <c r="M83" s="61"/>
      <c r="N83" s="55" t="s">
        <v>357</v>
      </c>
      <c r="O83" s="57">
        <f>COUNTIFS(Q4:Q31,1,U4:U31,1)</f>
        <v>5</v>
      </c>
      <c r="P83" s="58">
        <f t="shared" ref="P83:P95" si="21">O83/O$95</f>
        <v>0.18518518518518517</v>
      </c>
      <c r="Q83" s="61"/>
      <c r="R83" s="55" t="s">
        <v>411</v>
      </c>
      <c r="S83" s="57">
        <f>COUNTIFS(Q4:Q31,1,T4:T31,1)</f>
        <v>4</v>
      </c>
      <c r="T83" s="58">
        <f t="shared" ref="T83:T95" si="22">S83/S$95</f>
        <v>0.14814814814814814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0.33333333333333331</v>
      </c>
      <c r="Y83" s="61"/>
      <c r="Z83" s="55" t="s">
        <v>186</v>
      </c>
      <c r="AA83" s="57">
        <f>COUNTIF(Y4:Y31,1)</f>
        <v>9</v>
      </c>
      <c r="AB83" s="58">
        <f>AA83/W$89</f>
        <v>1</v>
      </c>
      <c r="AC83" s="61"/>
      <c r="AD83" s="61"/>
      <c r="AE83" s="55" t="s">
        <v>339</v>
      </c>
      <c r="AF83" s="57">
        <f>COUNTIFS(X4:X31,1,Y4:Y31,1)</f>
        <v>3</v>
      </c>
      <c r="AG83" s="58">
        <f t="shared" ref="AG83:AG101" si="24">AF83/AF$101</f>
        <v>0.33333333333333331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0.1111111111111111</v>
      </c>
      <c r="AL83" s="61"/>
      <c r="AM83" s="55" t="s">
        <v>411</v>
      </c>
      <c r="AN83" s="57">
        <f>COUNTIFS(X4:X31,1,AA4:AA31,1)</f>
        <v>1</v>
      </c>
      <c r="AO83" s="58">
        <f t="shared" ref="AO83:AO95" si="26">AN83/AN$95</f>
        <v>0.1111111111111111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1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  <c r="BN83" s="47" t="s">
        <v>181</v>
      </c>
      <c r="BO83" s="57">
        <f>COUNTIF(AL4:AL31,1)</f>
        <v>0</v>
      </c>
      <c r="BP83" s="58" t="e">
        <f t="shared" ref="BP83:BP89" si="31">BO83/BO$89</f>
        <v>#DIV/0!</v>
      </c>
      <c r="BQ83" s="61"/>
      <c r="BR83" s="47" t="s">
        <v>186</v>
      </c>
      <c r="BS83" s="57">
        <f>COUNTIF(AM4:AM31,1)</f>
        <v>0</v>
      </c>
      <c r="BT83" s="58" t="e">
        <f>BS83/BO$89</f>
        <v>#DIV/0!</v>
      </c>
      <c r="BU83" s="64"/>
      <c r="BV83" s="61"/>
      <c r="BW83" s="55" t="s">
        <v>339</v>
      </c>
      <c r="BX83" s="57">
        <f>COUNTIFS(AL4:AL31,1,AM4:AM31,1)</f>
        <v>0</v>
      </c>
      <c r="BY83" s="58" t="e">
        <f t="shared" ref="BY83:BY101" si="32">BX83/BX$101</f>
        <v>#DIV/0!</v>
      </c>
      <c r="BZ83" s="61"/>
      <c r="CA83" s="55" t="s">
        <v>357</v>
      </c>
      <c r="CB83" s="57">
        <f>COUNTIFS(AL4:AL31,1,AP4:AP31,1)</f>
        <v>0</v>
      </c>
      <c r="CC83" s="58" t="e">
        <f t="shared" ref="CC83:CC95" si="33">CB83/CB$95</f>
        <v>#DIV/0!</v>
      </c>
      <c r="CD83" s="61"/>
      <c r="CE83" s="55" t="s">
        <v>411</v>
      </c>
      <c r="CF83" s="57">
        <f>COUNTIFS(AL4:AL31,1,AO4:AO31,1)</f>
        <v>0</v>
      </c>
      <c r="CG83" s="58" t="e">
        <f t="shared" ref="CG83:CG95" si="34">CF83/CF$95</f>
        <v>#DIV/0!</v>
      </c>
      <c r="CH83" s="61"/>
      <c r="CI83" s="61"/>
      <c r="CJ83" s="55" t="s">
        <v>181</v>
      </c>
      <c r="CK83" s="57">
        <f>COUNTIF(AS4:AS31,1)</f>
        <v>0</v>
      </c>
      <c r="CL83" s="58" t="e">
        <f t="shared" ref="CL83:CL89" si="35">CK83/CK$89</f>
        <v>#DIV/0!</v>
      </c>
      <c r="CM83" s="61"/>
      <c r="CN83" s="55" t="s">
        <v>186</v>
      </c>
      <c r="CO83" s="57">
        <f>COUNTIF(AT4:AT31,1)</f>
        <v>0</v>
      </c>
      <c r="CP83" s="58" t="e">
        <f>CO83/CK$89</f>
        <v>#DIV/0!</v>
      </c>
      <c r="CQ83" s="61"/>
      <c r="CR83" s="61"/>
      <c r="CS83" s="55" t="s">
        <v>339</v>
      </c>
      <c r="CT83" s="57">
        <f>COUNTIFS(AT4:AT31,1,AU4:AU31,1)</f>
        <v>0</v>
      </c>
      <c r="CU83" s="58" t="e">
        <f t="shared" ref="CU83:CU101" si="36">CT83/CT$101</f>
        <v>#DIV/0!</v>
      </c>
      <c r="CV83" s="61"/>
      <c r="CW83" s="55" t="s">
        <v>357</v>
      </c>
      <c r="CX83" s="57">
        <f>COUNTIFS(AT4:AT31,1,AX4:AX31,1)</f>
        <v>0</v>
      </c>
      <c r="CY83" s="58">
        <f t="shared" ref="CY83:CY95" si="37">CX83/CX$95</f>
        <v>0</v>
      </c>
      <c r="CZ83" s="61"/>
      <c r="DA83" s="55" t="s">
        <v>411</v>
      </c>
      <c r="DB83" s="57">
        <f>COUNTIFS(AT4:AT31,1,AW4:AW31,1)</f>
        <v>0</v>
      </c>
      <c r="DC83" s="58" t="e">
        <f t="shared" ref="DC83:DC95" si="38">DB83/DB$95</f>
        <v>#DIV/0!</v>
      </c>
    </row>
    <row r="84" spans="1:107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7.407407407407407E-2</v>
      </c>
      <c r="E84" s="64"/>
      <c r="F84" s="46" t="s">
        <v>187</v>
      </c>
      <c r="G84" s="57">
        <f>COUNTIF(R4:R31,2)</f>
        <v>3</v>
      </c>
      <c r="H84" s="58">
        <f>G84/C$89</f>
        <v>0.1111111111111111</v>
      </c>
      <c r="I84" s="61"/>
      <c r="J84" s="55" t="s">
        <v>340</v>
      </c>
      <c r="K84" s="57">
        <f>COUNTIFS(Q4:Q31,1,R4:R31,2)</f>
        <v>2</v>
      </c>
      <c r="L84" s="58">
        <f t="shared" si="20"/>
        <v>7.407407407407407E-2</v>
      </c>
      <c r="M84" s="61"/>
      <c r="N84" s="55" t="s">
        <v>359</v>
      </c>
      <c r="O84" s="57">
        <f>COUNTIFS(Q4:Q31,1,U4:U31,2)</f>
        <v>13</v>
      </c>
      <c r="P84" s="58">
        <f t="shared" si="21"/>
        <v>0.48148148148148145</v>
      </c>
      <c r="Q84" s="61"/>
      <c r="R84" s="55" t="s">
        <v>412</v>
      </c>
      <c r="S84" s="57">
        <f>COUNTIFS(Q4:Q31,1,T4:T31,"&gt;1")</f>
        <v>14</v>
      </c>
      <c r="T84" s="58">
        <f t="shared" si="22"/>
        <v>0.51851851851851849</v>
      </c>
      <c r="U84" s="61"/>
      <c r="V84" s="46" t="s">
        <v>182</v>
      </c>
      <c r="W84" s="57">
        <f>COUNTIF(X4:X31,2)</f>
        <v>2</v>
      </c>
      <c r="X84" s="58">
        <f t="shared" si="23"/>
        <v>0.22222222222222221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55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2</v>
      </c>
      <c r="AK84" s="58">
        <f t="shared" si="25"/>
        <v>0.22222222222222221</v>
      </c>
      <c r="AL84" s="61"/>
      <c r="AM84" s="55" t="s">
        <v>412</v>
      </c>
      <c r="AN84" s="57">
        <f>COUNTIFS(X4:X31,1,AA4:AA31,"&gt;1")</f>
        <v>2</v>
      </c>
      <c r="AO84" s="58">
        <f t="shared" si="26"/>
        <v>0.22222222222222221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  <c r="BN84" s="46" t="s">
        <v>182</v>
      </c>
      <c r="BO84" s="57">
        <f>COUNTIF(AL4:AL31,2)</f>
        <v>0</v>
      </c>
      <c r="BP84" s="58" t="e">
        <f t="shared" si="31"/>
        <v>#DIV/0!</v>
      </c>
      <c r="BQ84" s="61"/>
      <c r="BR84" s="46" t="s">
        <v>187</v>
      </c>
      <c r="BS84" s="57">
        <f>COUNTIF(AM4:AM31,2)</f>
        <v>0</v>
      </c>
      <c r="BT84" s="58" t="e">
        <f>BS84/BO$89</f>
        <v>#DIV/0!</v>
      </c>
      <c r="BU84" s="64"/>
      <c r="BV84" s="61"/>
      <c r="BW84" s="55" t="s">
        <v>340</v>
      </c>
      <c r="BX84" s="57">
        <f>COUNTIFS(AL4:AL31,1,AM4:AM31,2)</f>
        <v>0</v>
      </c>
      <c r="BY84" s="58" t="e">
        <f t="shared" si="32"/>
        <v>#DIV/0!</v>
      </c>
      <c r="BZ84" s="61"/>
      <c r="CA84" s="55" t="s">
        <v>359</v>
      </c>
      <c r="CB84" s="57">
        <f>COUNTIFS(AL4:AL31,1,AP4:AP31,2)</f>
        <v>0</v>
      </c>
      <c r="CC84" s="58" t="e">
        <f t="shared" si="33"/>
        <v>#DIV/0!</v>
      </c>
      <c r="CD84" s="61"/>
      <c r="CE84" s="55" t="s">
        <v>412</v>
      </c>
      <c r="CF84" s="57">
        <f>COUNTIFS(AL4:AL31,1,AO4:AO31,"&gt;1")</f>
        <v>0</v>
      </c>
      <c r="CG84" s="58" t="e">
        <f t="shared" si="34"/>
        <v>#DIV/0!</v>
      </c>
      <c r="CH84" s="61"/>
      <c r="CI84" s="61"/>
      <c r="CJ84" s="46" t="s">
        <v>182</v>
      </c>
      <c r="CK84" s="57">
        <f>COUNTIF(AS4:AS31,2)</f>
        <v>0</v>
      </c>
      <c r="CL84" s="58" t="e">
        <f t="shared" si="35"/>
        <v>#DIV/0!</v>
      </c>
      <c r="CM84" s="61"/>
      <c r="CN84" s="46" t="s">
        <v>187</v>
      </c>
      <c r="CO84" s="57">
        <f>COUNTIF(AT4:AT31,2)</f>
        <v>0</v>
      </c>
      <c r="CP84" s="58" t="e">
        <f>CO84/CK$89</f>
        <v>#DIV/0!</v>
      </c>
      <c r="CQ84" s="61"/>
      <c r="CR84" s="61"/>
      <c r="CS84" s="55" t="s">
        <v>340</v>
      </c>
      <c r="CT84" s="57">
        <f>COUNTIFS(AT4:AT31,1,AU4:AU31,2)</f>
        <v>0</v>
      </c>
      <c r="CU84" s="58" t="e">
        <f t="shared" si="36"/>
        <v>#DIV/0!</v>
      </c>
      <c r="CV84" s="61"/>
      <c r="CW84" s="55" t="s">
        <v>359</v>
      </c>
      <c r="CX84" s="57">
        <v>2</v>
      </c>
      <c r="CY84" s="58">
        <f t="shared" si="37"/>
        <v>1</v>
      </c>
      <c r="CZ84" s="61"/>
      <c r="DA84" s="55" t="s">
        <v>412</v>
      </c>
      <c r="DB84" s="57">
        <f>COUNTIFS(AT4:AT31,1,AW4:AW31,"&gt;1")</f>
        <v>0</v>
      </c>
      <c r="DC84" s="58" t="e">
        <f t="shared" si="38"/>
        <v>#DIV/0!</v>
      </c>
    </row>
    <row r="85" spans="1:107" ht="68.099999999999994" customHeight="1" x14ac:dyDescent="0.2">
      <c r="A85" s="103"/>
      <c r="B85" s="50" t="s">
        <v>183</v>
      </c>
      <c r="C85" s="57">
        <f>COUNTIF(Q4:Q31,3)</f>
        <v>0</v>
      </c>
      <c r="D85" s="58">
        <f t="shared" si="19"/>
        <v>0</v>
      </c>
      <c r="E85" s="64"/>
      <c r="F85" s="46" t="s">
        <v>188</v>
      </c>
      <c r="G85" s="57">
        <f>COUNTIF(R4:R31,3)</f>
        <v>1</v>
      </c>
      <c r="H85" s="58">
        <f>G85/C$89</f>
        <v>3.7037037037037035E-2</v>
      </c>
      <c r="I85" s="61"/>
      <c r="J85" s="55" t="s">
        <v>341</v>
      </c>
      <c r="K85" s="57">
        <f>COUNTIFS(Q4:Q31,1,R4:R31,3)</f>
        <v>1</v>
      </c>
      <c r="L85" s="58">
        <f t="shared" si="20"/>
        <v>3.7037037037037035E-2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3.7037037037037035E-2</v>
      </c>
      <c r="U85" s="61"/>
      <c r="V85" s="46" t="s">
        <v>183</v>
      </c>
      <c r="W85" s="57">
        <f>COUNTIF(X4:X31,3)</f>
        <v>1</v>
      </c>
      <c r="X85" s="58">
        <f t="shared" si="23"/>
        <v>0.1111111111111111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55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0.1111111111111111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  <c r="BN85" s="46" t="s">
        <v>183</v>
      </c>
      <c r="BO85" s="57">
        <f>COUNTIF(AL4:AL31,3)</f>
        <v>0</v>
      </c>
      <c r="BP85" s="58" t="e">
        <f t="shared" si="31"/>
        <v>#DIV/0!</v>
      </c>
      <c r="BQ85" s="61"/>
      <c r="BR85" s="46" t="s">
        <v>188</v>
      </c>
      <c r="BS85" s="57">
        <f>COUNTIF(AM4:AM31,3)</f>
        <v>0</v>
      </c>
      <c r="BT85" s="58" t="e">
        <f>BS85/BO$89</f>
        <v>#DIV/0!</v>
      </c>
      <c r="BU85" s="64"/>
      <c r="BV85" s="61"/>
      <c r="BW85" s="55" t="s">
        <v>341</v>
      </c>
      <c r="BX85" s="57">
        <f>COUNTIFS(AL4:AL31,1,AM4:AM31,3)</f>
        <v>0</v>
      </c>
      <c r="BY85" s="58" t="e">
        <f t="shared" si="32"/>
        <v>#DIV/0!</v>
      </c>
      <c r="BZ85" s="61"/>
      <c r="CA85" s="50" t="s">
        <v>360</v>
      </c>
      <c r="CB85" s="57">
        <f>COUNTIFS(AL4:AL31,2,AP4:AP31,1)</f>
        <v>0</v>
      </c>
      <c r="CC85" s="58" t="e">
        <f t="shared" si="33"/>
        <v>#DIV/0!</v>
      </c>
      <c r="CD85" s="61"/>
      <c r="CE85" s="50" t="s">
        <v>413</v>
      </c>
      <c r="CF85" s="57">
        <f>COUNTIFS(AL4:AL31,2,AO4:AO31,1)</f>
        <v>0</v>
      </c>
      <c r="CG85" s="58" t="e">
        <f t="shared" si="34"/>
        <v>#DIV/0!</v>
      </c>
      <c r="CH85" s="61"/>
      <c r="CI85" s="61"/>
      <c r="CJ85" s="46" t="s">
        <v>183</v>
      </c>
      <c r="CK85" s="57">
        <f>COUNTIF(AS4:AS31,3)</f>
        <v>0</v>
      </c>
      <c r="CL85" s="58" t="e">
        <f t="shared" si="35"/>
        <v>#DIV/0!</v>
      </c>
      <c r="CM85" s="61"/>
      <c r="CN85" s="46" t="s">
        <v>188</v>
      </c>
      <c r="CO85" s="57">
        <f>COUNTIF(AT4:AT31,3)</f>
        <v>0</v>
      </c>
      <c r="CP85" s="58" t="e">
        <f>CO85/CK$89</f>
        <v>#DIV/0!</v>
      </c>
      <c r="CQ85" s="61"/>
      <c r="CR85" s="61"/>
      <c r="CS85" s="55" t="s">
        <v>341</v>
      </c>
      <c r="CT85" s="57">
        <f>COUNTIFS(AT4:AT31,1,AU4:AU31,3)</f>
        <v>0</v>
      </c>
      <c r="CU85" s="58" t="e">
        <f t="shared" si="36"/>
        <v>#DIV/0!</v>
      </c>
      <c r="CV85" s="61"/>
      <c r="CW85" s="50" t="s">
        <v>360</v>
      </c>
      <c r="CX85" s="57">
        <f>COUNTIFS(AT4:AT31,2,AX4:AX31,1)</f>
        <v>0</v>
      </c>
      <c r="CY85" s="58">
        <f t="shared" si="37"/>
        <v>0</v>
      </c>
      <c r="CZ85" s="61"/>
      <c r="DA85" s="50" t="s">
        <v>413</v>
      </c>
      <c r="DB85" s="57">
        <f>COUNTIFS(AT4:AT31,2,AW4:AW31,1)</f>
        <v>0</v>
      </c>
      <c r="DC85" s="58" t="e">
        <f t="shared" si="38"/>
        <v>#DIV/0!</v>
      </c>
    </row>
    <row r="86" spans="1:107" ht="68.099999999999994" customHeight="1" x14ac:dyDescent="0.2">
      <c r="A86" s="103"/>
      <c r="B86" s="50" t="s">
        <v>184</v>
      </c>
      <c r="C86" s="57">
        <f>COUNTIF(Q4:Q31,4)</f>
        <v>5</v>
      </c>
      <c r="D86" s="58">
        <f t="shared" si="19"/>
        <v>0.18518518518518517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7.407407407407407E-2</v>
      </c>
      <c r="M86" s="61"/>
      <c r="N86" s="50" t="s">
        <v>358</v>
      </c>
      <c r="O86" s="57">
        <f>COUNTIFS(Q4:Q31,2,U4:U31,2)</f>
        <v>2</v>
      </c>
      <c r="P86" s="58">
        <f t="shared" si="21"/>
        <v>7.407407407407407E-2</v>
      </c>
      <c r="Q86" s="61"/>
      <c r="R86" s="50" t="s">
        <v>414</v>
      </c>
      <c r="S86" s="57">
        <f>COUNTIFS(Q4:Q31,2,T4:T31,"&gt;1")</f>
        <v>1</v>
      </c>
      <c r="T86" s="58">
        <f t="shared" si="22"/>
        <v>3.7037037037037035E-2</v>
      </c>
      <c r="U86" s="61"/>
      <c r="V86" s="46" t="s">
        <v>184</v>
      </c>
      <c r="W86" s="57">
        <f>COUNTIF(X4:X31,4)</f>
        <v>2</v>
      </c>
      <c r="X86" s="58">
        <f t="shared" si="23"/>
        <v>0.22222222222222221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0.22222222222222221</v>
      </c>
      <c r="AH86" s="61"/>
      <c r="AI86" s="50" t="s">
        <v>358</v>
      </c>
      <c r="AJ86" s="57">
        <f>COUNTIFS(X4:X31,2,AB4:AB31,2)</f>
        <v>2</v>
      </c>
      <c r="AK86" s="58">
        <f t="shared" si="25"/>
        <v>0.22222222222222221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0.1111111111111111</v>
      </c>
      <c r="AP86" s="61"/>
      <c r="AQ86" s="61"/>
      <c r="AR86" s="46" t="s">
        <v>184</v>
      </c>
      <c r="AS86" s="57">
        <f>COUNTIF(AE4:AE31,4)</f>
        <v>1</v>
      </c>
      <c r="AT86" s="58">
        <f t="shared" si="27"/>
        <v>1</v>
      </c>
      <c r="AU86" s="61"/>
      <c r="AV86" s="77"/>
      <c r="AW86" s="54">
        <f>SUM(AW83:AW85)</f>
        <v>1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  <c r="BN86" s="46" t="s">
        <v>184</v>
      </c>
      <c r="BO86" s="57">
        <f>COUNTIF(AL4:AL31,4)</f>
        <v>0</v>
      </c>
      <c r="BP86" s="58" t="e">
        <f t="shared" si="31"/>
        <v>#DIV/0!</v>
      </c>
      <c r="BQ86" s="61"/>
      <c r="BR86" s="77"/>
      <c r="BS86" s="54">
        <f>SUM(BS83:BS85)</f>
        <v>0</v>
      </c>
      <c r="BT86" s="76" t="e">
        <f>BS86/BO$89</f>
        <v>#DIV/0!</v>
      </c>
      <c r="BU86" s="64"/>
      <c r="BV86" s="61"/>
      <c r="BW86" s="50" t="s">
        <v>344</v>
      </c>
      <c r="BX86" s="57">
        <f>COUNTIFS(AL4:AL31,2,AM4:AM31,1)</f>
        <v>0</v>
      </c>
      <c r="BY86" s="58" t="e">
        <f t="shared" si="32"/>
        <v>#DIV/0!</v>
      </c>
      <c r="BZ86" s="61"/>
      <c r="CA86" s="50" t="s">
        <v>358</v>
      </c>
      <c r="CB86" s="57">
        <f>COUNTIFS(AL4:AL31,2,AP4:AP31,2)</f>
        <v>0</v>
      </c>
      <c r="CC86" s="58" t="e">
        <f t="shared" si="33"/>
        <v>#DIV/0!</v>
      </c>
      <c r="CD86" s="61"/>
      <c r="CE86" s="50" t="s">
        <v>414</v>
      </c>
      <c r="CF86" s="57">
        <f>COUNTIFS(AL4:AL31,2,AO4:AO31,"&gt;1")</f>
        <v>0</v>
      </c>
      <c r="CG86" s="58" t="e">
        <f t="shared" si="34"/>
        <v>#DIV/0!</v>
      </c>
      <c r="CH86" s="61"/>
      <c r="CI86" s="61"/>
      <c r="CJ86" s="46" t="s">
        <v>184</v>
      </c>
      <c r="CK86" s="57">
        <f>COUNTIF(AS4:AS31,4)</f>
        <v>0</v>
      </c>
      <c r="CL86" s="58" t="e">
        <f t="shared" si="35"/>
        <v>#DIV/0!</v>
      </c>
      <c r="CM86" s="61"/>
      <c r="CN86" s="77"/>
      <c r="CO86" s="54">
        <f>SUM(CO83:CO85)</f>
        <v>0</v>
      </c>
      <c r="CP86" s="76" t="e">
        <f>CO86/CK$89</f>
        <v>#DIV/0!</v>
      </c>
      <c r="CQ86" s="61"/>
      <c r="CR86" s="61"/>
      <c r="CS86" s="50" t="s">
        <v>344</v>
      </c>
      <c r="CT86" s="57">
        <f>COUNTIFS(AT4:AT31,2,AU4:AU31,1)</f>
        <v>0</v>
      </c>
      <c r="CU86" s="58" t="e">
        <f t="shared" si="36"/>
        <v>#DIV/0!</v>
      </c>
      <c r="CV86" s="61"/>
      <c r="CW86" s="50" t="s">
        <v>358</v>
      </c>
      <c r="CX86" s="57">
        <f>COUNTIFS(AT4:AT31,2,AX4:AX31,2)</f>
        <v>0</v>
      </c>
      <c r="CY86" s="58">
        <f t="shared" si="37"/>
        <v>0</v>
      </c>
      <c r="CZ86" s="61"/>
      <c r="DA86" s="50" t="s">
        <v>414</v>
      </c>
      <c r="DB86" s="57">
        <f>COUNTIFS(AT4:AT31,2,AW4:AW31,"&gt;1")</f>
        <v>0</v>
      </c>
      <c r="DC86" s="58" t="e">
        <f t="shared" si="38"/>
        <v>#DIV/0!</v>
      </c>
    </row>
    <row r="87" spans="1:107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7.407407407407407E-2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1</v>
      </c>
      <c r="X87" s="58">
        <f t="shared" si="23"/>
        <v>0.1111111111111111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0.1111111111111111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  <c r="BN87" s="46" t="s">
        <v>185</v>
      </c>
      <c r="BO87" s="57">
        <f>COUNTIF(AL4:AL31,5)</f>
        <v>0</v>
      </c>
      <c r="BP87" s="58" t="e">
        <f t="shared" si="31"/>
        <v>#DIV/0!</v>
      </c>
      <c r="BQ87" s="61"/>
      <c r="BR87" s="77"/>
      <c r="BS87" s="56" t="s">
        <v>141</v>
      </c>
      <c r="BT87" s="49" t="s">
        <v>140</v>
      </c>
      <c r="BU87" s="64"/>
      <c r="BV87" s="61"/>
      <c r="BW87" s="50" t="s">
        <v>343</v>
      </c>
      <c r="BX87" s="57">
        <f>COUNTIFS(AL4:AL31,2,AM4:AM31,2)</f>
        <v>0</v>
      </c>
      <c r="BY87" s="58" t="e">
        <f t="shared" si="32"/>
        <v>#DIV/0!</v>
      </c>
      <c r="BZ87" s="61"/>
      <c r="CA87" s="50" t="s">
        <v>361</v>
      </c>
      <c r="CB87" s="57">
        <f>COUNTIFS(AL4:AL31,3,AP4:AP31,1)</f>
        <v>0</v>
      </c>
      <c r="CC87" s="58" t="e">
        <f t="shared" si="33"/>
        <v>#DIV/0!</v>
      </c>
      <c r="CD87" s="61"/>
      <c r="CE87" s="50" t="s">
        <v>415</v>
      </c>
      <c r="CF87" s="57">
        <f>COUNTIFS(AL4:AL31,3,AO4:AO31,1)</f>
        <v>0</v>
      </c>
      <c r="CG87" s="58" t="e">
        <f t="shared" si="34"/>
        <v>#DIV/0!</v>
      </c>
      <c r="CH87" s="61"/>
      <c r="CI87" s="61"/>
      <c r="CJ87" s="46" t="s">
        <v>185</v>
      </c>
      <c r="CK87" s="57">
        <f>COUNTIF(AS4:AS31,5)</f>
        <v>0</v>
      </c>
      <c r="CL87" s="58" t="e">
        <f t="shared" si="35"/>
        <v>#DIV/0!</v>
      </c>
      <c r="CM87" s="61"/>
      <c r="CN87" s="61"/>
      <c r="CO87" s="56" t="s">
        <v>141</v>
      </c>
      <c r="CP87" s="49" t="s">
        <v>140</v>
      </c>
      <c r="CQ87" s="61"/>
      <c r="CR87" s="61"/>
      <c r="CS87" s="50" t="s">
        <v>343</v>
      </c>
      <c r="CT87" s="57">
        <f>COUNTIFS(AT4:AT31,2,AU4:AU31,2)</f>
        <v>0</v>
      </c>
      <c r="CU87" s="58" t="e">
        <f t="shared" si="36"/>
        <v>#DIV/0!</v>
      </c>
      <c r="CV87" s="61"/>
      <c r="CW87" s="50" t="s">
        <v>361</v>
      </c>
      <c r="CX87" s="57">
        <f>COUNTIFS(AT4:AT31,3,AX4:AX31,1)</f>
        <v>0</v>
      </c>
      <c r="CY87" s="58">
        <f t="shared" si="37"/>
        <v>0</v>
      </c>
      <c r="CZ87" s="61"/>
      <c r="DA87" s="50" t="s">
        <v>415</v>
      </c>
      <c r="DB87" s="57">
        <f>COUNTIFS(AT4:AT31,3,AW4:AW31,1)</f>
        <v>0</v>
      </c>
      <c r="DC87" s="58" t="e">
        <f t="shared" si="38"/>
        <v>#DIV/0!</v>
      </c>
    </row>
    <row r="88" spans="1:107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0</v>
      </c>
      <c r="P88" s="58">
        <f t="shared" si="21"/>
        <v>0</v>
      </c>
      <c r="Q88" s="61"/>
      <c r="R88" s="50" t="s">
        <v>416</v>
      </c>
      <c r="S88" s="57">
        <f>COUNTIFS(Q4:Q31,3,T4:T31,"&gt;1")</f>
        <v>0</v>
      </c>
      <c r="T88" s="58">
        <f t="shared" si="22"/>
        <v>0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1</v>
      </c>
      <c r="AO88" s="58">
        <f t="shared" si="26"/>
        <v>0.1111111111111111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  <c r="BN88" s="46" t="s">
        <v>162</v>
      </c>
      <c r="BO88" s="57">
        <f>COUNTIF(AL4:AL31,6)</f>
        <v>0</v>
      </c>
      <c r="BP88" s="58" t="e">
        <f t="shared" si="31"/>
        <v>#DIV/0!</v>
      </c>
      <c r="BQ88" s="64"/>
      <c r="BR88"/>
      <c r="BS88" s="64"/>
      <c r="BT88" s="64"/>
      <c r="BU88" s="64"/>
      <c r="BV88" s="61"/>
      <c r="BW88" s="50" t="s">
        <v>342</v>
      </c>
      <c r="BX88" s="57">
        <f>COUNTIFS(AL4:AL31,2,AM4:AM31,3)</f>
        <v>0</v>
      </c>
      <c r="BY88" s="58" t="e">
        <f t="shared" si="32"/>
        <v>#DIV/0!</v>
      </c>
      <c r="BZ88" s="61"/>
      <c r="CA88" s="50" t="s">
        <v>362</v>
      </c>
      <c r="CB88" s="57">
        <f>COUNTIFS(AL4:AL31,3,AP4:AP31,2)</f>
        <v>0</v>
      </c>
      <c r="CC88" s="58" t="e">
        <f t="shared" si="33"/>
        <v>#DIV/0!</v>
      </c>
      <c r="CD88" s="61"/>
      <c r="CE88" s="50" t="s">
        <v>416</v>
      </c>
      <c r="CF88" s="57">
        <f>COUNTIFS(AL4:AL31,3,AO4:AO31,"&gt;1")</f>
        <v>0</v>
      </c>
      <c r="CG88" s="58" t="e">
        <f t="shared" si="34"/>
        <v>#DIV/0!</v>
      </c>
      <c r="CH88" s="61"/>
      <c r="CI88" s="61"/>
      <c r="CJ88" s="46" t="s">
        <v>162</v>
      </c>
      <c r="CK88" s="57">
        <f>COUNTIF(AS4:AS31,6)</f>
        <v>0</v>
      </c>
      <c r="CL88" s="58" t="e">
        <f t="shared" si="35"/>
        <v>#DIV/0!</v>
      </c>
      <c r="CM88" s="61"/>
      <c r="CN88" s="61"/>
      <c r="CO88" s="61"/>
      <c r="CP88" s="61"/>
      <c r="CQ88" s="61"/>
      <c r="CR88" s="61"/>
      <c r="CS88" s="50" t="s">
        <v>342</v>
      </c>
      <c r="CT88" s="57">
        <f>COUNTIFS(AT4:AT31,2,AU4:AU31,3)</f>
        <v>0</v>
      </c>
      <c r="CU88" s="58" t="e">
        <f t="shared" si="36"/>
        <v>#DIV/0!</v>
      </c>
      <c r="CV88" s="61"/>
      <c r="CW88" s="50" t="s">
        <v>362</v>
      </c>
      <c r="CX88" s="57">
        <f>COUNTIFS(AT4:AT31,3,AX4:AX31,2)</f>
        <v>0</v>
      </c>
      <c r="CY88" s="58">
        <f t="shared" si="37"/>
        <v>0</v>
      </c>
      <c r="CZ88" s="61"/>
      <c r="DA88" s="50" t="s">
        <v>416</v>
      </c>
      <c r="DB88" s="57">
        <f>COUNTIFS(AT4:AT31,3,AW4:AW31,"&gt;1")</f>
        <v>0</v>
      </c>
      <c r="DC88" s="58" t="e">
        <f t="shared" si="38"/>
        <v>#DIV/0!</v>
      </c>
    </row>
    <row r="89" spans="1:107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0</v>
      </c>
      <c r="L89" s="58">
        <f t="shared" si="20"/>
        <v>0</v>
      </c>
      <c r="M89" s="61"/>
      <c r="N89" s="50" t="s">
        <v>363</v>
      </c>
      <c r="O89" s="57">
        <f>COUNTIFS(Q4:Q31,4,U4:U31,1)</f>
        <v>1</v>
      </c>
      <c r="P89" s="58">
        <f t="shared" si="21"/>
        <v>3.7037037037037035E-2</v>
      </c>
      <c r="Q89" s="61"/>
      <c r="R89" s="50" t="s">
        <v>417</v>
      </c>
      <c r="S89" s="57">
        <f>COUNTIFS(Q4:Q31,4,T4:T31,1)</f>
        <v>2</v>
      </c>
      <c r="T89" s="58">
        <f t="shared" si="22"/>
        <v>7.407407407407407E-2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0.1111111111111111</v>
      </c>
      <c r="AH89" s="61"/>
      <c r="AI89" s="50" t="s">
        <v>363</v>
      </c>
      <c r="AJ89" s="57">
        <f>COUNTIFS(X4:X31,4,AB4:AB31,1)</f>
        <v>1</v>
      </c>
      <c r="AK89" s="58">
        <f t="shared" si="25"/>
        <v>0.1111111111111111</v>
      </c>
      <c r="AL89" s="61"/>
      <c r="AM89" s="50" t="s">
        <v>417</v>
      </c>
      <c r="AN89" s="57">
        <f>COUNTIFS(X4:X31,4,AA4:AA31,1)</f>
        <v>2</v>
      </c>
      <c r="AO89" s="58">
        <f t="shared" si="26"/>
        <v>0.22222222222222221</v>
      </c>
      <c r="AP89" s="61"/>
      <c r="AQ89" s="61"/>
      <c r="AR89" s="77" t="s">
        <v>142</v>
      </c>
      <c r="AS89" s="54">
        <f>SUM(AS83:AS88)</f>
        <v>1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1</v>
      </c>
      <c r="BK89" s="58">
        <f t="shared" si="30"/>
        <v>1</v>
      </c>
      <c r="BL89" s="61"/>
      <c r="BM89" s="61"/>
      <c r="BN89" s="81"/>
      <c r="BO89" s="54">
        <f>SUM(BO83:BO88)</f>
        <v>0</v>
      </c>
      <c r="BP89" s="76" t="e">
        <f t="shared" si="31"/>
        <v>#DIV/0!</v>
      </c>
      <c r="BQ89" s="64"/>
      <c r="BR89"/>
      <c r="BS89"/>
      <c r="BT89"/>
      <c r="BU89" s="64"/>
      <c r="BV89" s="61"/>
      <c r="BW89" s="50" t="s">
        <v>354</v>
      </c>
      <c r="BX89" s="57">
        <f>COUNTIFS(AL4:AL31,3,AM4:AM31,1)</f>
        <v>0</v>
      </c>
      <c r="BY89" s="58" t="e">
        <f t="shared" si="32"/>
        <v>#DIV/0!</v>
      </c>
      <c r="BZ89" s="61"/>
      <c r="CA89" s="50" t="s">
        <v>363</v>
      </c>
      <c r="CB89" s="57">
        <f>COUNTIFS(AL4:AL31,4,AP4:AP31,1)</f>
        <v>0</v>
      </c>
      <c r="CC89" s="58" t="e">
        <f t="shared" si="33"/>
        <v>#DIV/0!</v>
      </c>
      <c r="CD89" s="61"/>
      <c r="CE89" s="50" t="s">
        <v>417</v>
      </c>
      <c r="CF89" s="57">
        <f>COUNTIFS(AL4:AL31,4,AO4:AO31,1)</f>
        <v>0</v>
      </c>
      <c r="CG89" s="58" t="e">
        <f t="shared" si="34"/>
        <v>#DIV/0!</v>
      </c>
      <c r="CH89" s="61"/>
      <c r="CI89" s="61"/>
      <c r="CJ89" s="77"/>
      <c r="CK89" s="54">
        <f>SUM(CK83:CK88)</f>
        <v>0</v>
      </c>
      <c r="CL89" s="76" t="e">
        <f t="shared" si="35"/>
        <v>#DIV/0!</v>
      </c>
      <c r="CM89" s="61"/>
      <c r="CN89" s="61"/>
      <c r="CO89" s="61"/>
      <c r="CP89" s="61"/>
      <c r="CQ89" s="61"/>
      <c r="CR89" s="61"/>
      <c r="CS89" s="50" t="s">
        <v>354</v>
      </c>
      <c r="CT89" s="57">
        <f>COUNTIFS(AT4:AT31,3,AU4:AU31,1)</f>
        <v>0</v>
      </c>
      <c r="CU89" s="58" t="e">
        <f t="shared" si="36"/>
        <v>#DIV/0!</v>
      </c>
      <c r="CV89" s="61"/>
      <c r="CW89" s="50" t="s">
        <v>363</v>
      </c>
      <c r="CX89" s="57">
        <f>COUNTIFS(AT4:AT31,4,AX4:AX31,1)</f>
        <v>0</v>
      </c>
      <c r="CY89" s="58">
        <f t="shared" si="37"/>
        <v>0</v>
      </c>
      <c r="CZ89" s="61"/>
      <c r="DA89" s="50" t="s">
        <v>417</v>
      </c>
      <c r="DB89" s="57">
        <f>COUNTIFS(AT4:AT31,4,AW4:AW31,1)</f>
        <v>0</v>
      </c>
      <c r="DC89" s="58" t="e">
        <f t="shared" si="38"/>
        <v>#DIV/0!</v>
      </c>
    </row>
    <row r="90" spans="1:107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4</v>
      </c>
      <c r="P90" s="58">
        <f t="shared" si="21"/>
        <v>0.14814814814814814</v>
      </c>
      <c r="Q90" s="61"/>
      <c r="R90" s="50" t="s">
        <v>418</v>
      </c>
      <c r="S90" s="57">
        <f>COUNTIFS(Q4:Q31,4,T4:T31,"&gt;1")</f>
        <v>3</v>
      </c>
      <c r="T90" s="58">
        <f t="shared" si="22"/>
        <v>0.1111111111111111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0.1111111111111111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1</v>
      </c>
      <c r="BG90" s="58">
        <f t="shared" si="29"/>
        <v>1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  <c r="BN90" s="77"/>
      <c r="BO90" s="56" t="s">
        <v>141</v>
      </c>
      <c r="BP90" s="49" t="s">
        <v>140</v>
      </c>
      <c r="BQ90" s="64"/>
      <c r="BR90"/>
      <c r="BS90"/>
      <c r="BT90"/>
      <c r="BU90" s="64"/>
      <c r="BV90" s="61"/>
      <c r="BW90" s="50" t="s">
        <v>355</v>
      </c>
      <c r="BX90" s="57">
        <f>COUNTIFS(AL4:AL31,3,AM4:AM31,2)</f>
        <v>0</v>
      </c>
      <c r="BY90" s="58" t="e">
        <f t="shared" si="32"/>
        <v>#DIV/0!</v>
      </c>
      <c r="BZ90" s="61"/>
      <c r="CA90" s="50" t="s">
        <v>364</v>
      </c>
      <c r="CB90" s="57">
        <f>COUNTIFS(AL4:AL31,4,AP4:AP31,2)</f>
        <v>0</v>
      </c>
      <c r="CC90" s="58" t="e">
        <f t="shared" si="33"/>
        <v>#DIV/0!</v>
      </c>
      <c r="CD90" s="61"/>
      <c r="CE90" s="50" t="s">
        <v>418</v>
      </c>
      <c r="CF90" s="57">
        <f>COUNTIFS(AL4:AL31,4,AO4:AO31,"&gt;1")</f>
        <v>0</v>
      </c>
      <c r="CG90" s="58" t="e">
        <f t="shared" si="34"/>
        <v>#DIV/0!</v>
      </c>
      <c r="CH90" s="61"/>
      <c r="CI90" s="61"/>
      <c r="CJ90" s="69"/>
      <c r="CK90" s="56" t="s">
        <v>141</v>
      </c>
      <c r="CL90" s="49" t="s">
        <v>140</v>
      </c>
      <c r="CM90" s="61"/>
      <c r="CN90" s="61"/>
      <c r="CO90" s="61"/>
      <c r="CP90" s="61"/>
      <c r="CQ90" s="61"/>
      <c r="CR90" s="61"/>
      <c r="CS90" s="50" t="s">
        <v>355</v>
      </c>
      <c r="CT90" s="57">
        <f>COUNTIFS(AT4:AT31,3,AU4:AU31,2)</f>
        <v>0</v>
      </c>
      <c r="CU90" s="58" t="e">
        <f t="shared" si="36"/>
        <v>#DIV/0!</v>
      </c>
      <c r="CV90" s="61"/>
      <c r="CW90" s="50" t="s">
        <v>364</v>
      </c>
      <c r="CX90" s="57">
        <f>COUNTIFS(AT4:AT31,4,AX4:AX31,2)</f>
        <v>0</v>
      </c>
      <c r="CY90" s="58">
        <f t="shared" si="37"/>
        <v>0</v>
      </c>
      <c r="CZ90" s="61"/>
      <c r="DA90" s="50" t="s">
        <v>418</v>
      </c>
      <c r="DB90" s="57">
        <f>COUNTIFS(AT4:AT31,4,AW4:AW31,"&gt;1")</f>
        <v>0</v>
      </c>
      <c r="DC90" s="58" t="e">
        <f t="shared" si="38"/>
        <v>#DIV/0!</v>
      </c>
    </row>
    <row r="91" spans="1:107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2</v>
      </c>
      <c r="P91" s="58">
        <f t="shared" si="21"/>
        <v>7.407407407407407E-2</v>
      </c>
      <c r="Q91" s="61"/>
      <c r="R91" s="50" t="s">
        <v>419</v>
      </c>
      <c r="S91" s="57">
        <f>COUNTIFS(Q4:Q31,5,T4:T31,1)</f>
        <v>2</v>
      </c>
      <c r="T91" s="58">
        <f t="shared" si="22"/>
        <v>7.407407407407407E-2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1</v>
      </c>
      <c r="AO91" s="58">
        <f t="shared" si="26"/>
        <v>0.1111111111111111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  <c r="BN91"/>
      <c r="BO91"/>
      <c r="BP91"/>
      <c r="BQ91" s="64"/>
      <c r="BR91"/>
      <c r="BS91"/>
      <c r="BT91"/>
      <c r="BU91" s="64"/>
      <c r="BV91" s="61"/>
      <c r="BW91" s="50" t="s">
        <v>356</v>
      </c>
      <c r="BX91" s="57">
        <f>COUNTIFS(AL4:AL31,3,AM4:AM31,3)</f>
        <v>0</v>
      </c>
      <c r="BY91" s="58" t="e">
        <f t="shared" si="32"/>
        <v>#DIV/0!</v>
      </c>
      <c r="BZ91" s="61"/>
      <c r="CA91" s="50" t="s">
        <v>365</v>
      </c>
      <c r="CB91" s="57">
        <f>COUNTIFS(AL4:AL31,5,AP4:AP31,1)</f>
        <v>0</v>
      </c>
      <c r="CC91" s="58" t="e">
        <f t="shared" si="33"/>
        <v>#DIV/0!</v>
      </c>
      <c r="CD91" s="61"/>
      <c r="CE91" s="50" t="s">
        <v>419</v>
      </c>
      <c r="CF91" s="57">
        <f>COUNTIFS(AL4:AL31,5,AO4:AO31,1)</f>
        <v>0</v>
      </c>
      <c r="CG91" s="58" t="e">
        <f t="shared" si="34"/>
        <v>#DIV/0!</v>
      </c>
      <c r="CH91" s="61"/>
      <c r="CI91" s="61"/>
      <c r="CJ91"/>
      <c r="CK91"/>
      <c r="CL91"/>
      <c r="CM91" s="61"/>
      <c r="CN91" s="176" t="s">
        <v>16</v>
      </c>
      <c r="CO91" s="177"/>
      <c r="CP91" s="177"/>
      <c r="CQ91" s="61"/>
      <c r="CR91" s="61"/>
      <c r="CS91" s="50" t="s">
        <v>356</v>
      </c>
      <c r="CT91" s="57">
        <f>COUNTIFS(AT4:AT31,3,AU4:AU31,3)</f>
        <v>0</v>
      </c>
      <c r="CU91" s="58" t="e">
        <f t="shared" si="36"/>
        <v>#DIV/0!</v>
      </c>
      <c r="CV91" s="61"/>
      <c r="CW91" s="50" t="s">
        <v>365</v>
      </c>
      <c r="CX91" s="57">
        <f>COUNTIFS(AT4:AT31,5,AX4:AX31,1)</f>
        <v>0</v>
      </c>
      <c r="CY91" s="58">
        <f t="shared" si="37"/>
        <v>0</v>
      </c>
      <c r="CZ91" s="61"/>
      <c r="DA91" s="50" t="s">
        <v>419</v>
      </c>
      <c r="DB91" s="57">
        <f>COUNTIFS(AT4:AT31,5,AW4:AW31,1)</f>
        <v>0</v>
      </c>
      <c r="DC91" s="58" t="e">
        <f t="shared" si="38"/>
        <v>#DIV/0!</v>
      </c>
    </row>
    <row r="92" spans="1:107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9</v>
      </c>
      <c r="H92" s="58">
        <f>G92/C$89</f>
        <v>0.33333333333333331</v>
      </c>
      <c r="I92" s="61"/>
      <c r="J92" s="50" t="s">
        <v>345</v>
      </c>
      <c r="K92" s="57">
        <f>COUNTIFS(Q4:Q31,4,R4:R31,1)</f>
        <v>5</v>
      </c>
      <c r="L92" s="58">
        <f t="shared" si="20"/>
        <v>0.18518518518518517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0.22222222222222221</v>
      </c>
      <c r="AH92" s="61"/>
      <c r="AI92" s="50" t="s">
        <v>366</v>
      </c>
      <c r="AJ92" s="57">
        <f>COUNTIFS(X4:X31,5,AB4:AB31,2)</f>
        <v>1</v>
      </c>
      <c r="AK92" s="58">
        <f t="shared" si="25"/>
        <v>0.1111111111111111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1</v>
      </c>
      <c r="BC92" s="58">
        <f t="shared" si="28"/>
        <v>1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  <c r="BN92" s="178" t="s">
        <v>15</v>
      </c>
      <c r="BO92" s="179"/>
      <c r="BP92" s="179"/>
      <c r="BQ92" s="64"/>
      <c r="BR92" s="175" t="s">
        <v>16</v>
      </c>
      <c r="BS92" s="175"/>
      <c r="BT92" s="175"/>
      <c r="BU92" s="64"/>
      <c r="BV92" s="61"/>
      <c r="BW92" s="50" t="s">
        <v>345</v>
      </c>
      <c r="BX92" s="57">
        <f>COUNTIFS(AL4:AL31,4,AM4:AM31,1)</f>
        <v>0</v>
      </c>
      <c r="BY92" s="58" t="e">
        <f t="shared" si="32"/>
        <v>#DIV/0!</v>
      </c>
      <c r="BZ92" s="61"/>
      <c r="CA92" s="50" t="s">
        <v>366</v>
      </c>
      <c r="CB92" s="57">
        <f>COUNTIFS(AL4:AL31,5,AP4:AP31,2)</f>
        <v>0</v>
      </c>
      <c r="CC92" s="58" t="e">
        <f t="shared" si="33"/>
        <v>#DIV/0!</v>
      </c>
      <c r="CD92" s="61"/>
      <c r="CE92" s="50" t="s">
        <v>420</v>
      </c>
      <c r="CF92" s="57">
        <f>COUNTIFS(AL4:AL31,5,AO4:AO31,"&gt;1")</f>
        <v>0</v>
      </c>
      <c r="CG92" s="58" t="e">
        <f t="shared" si="34"/>
        <v>#DIV/0!</v>
      </c>
      <c r="CH92" s="61"/>
      <c r="CI92" s="61"/>
      <c r="CJ92" s="175" t="s">
        <v>15</v>
      </c>
      <c r="CK92" s="175"/>
      <c r="CL92" s="175"/>
      <c r="CM92" s="61"/>
      <c r="CN92" s="47" t="s">
        <v>191</v>
      </c>
      <c r="CO92" s="57">
        <f>COUNTIF(AV4:AV31,1)</f>
        <v>0</v>
      </c>
      <c r="CP92" s="58" t="e">
        <f>CO92/CK$89</f>
        <v>#DIV/0!</v>
      </c>
      <c r="CQ92" s="61"/>
      <c r="CR92" s="61"/>
      <c r="CS92" s="50" t="s">
        <v>345</v>
      </c>
      <c r="CT92" s="57">
        <f>COUNTIFS(AT4:AT31,4,AU4:AU31,1)</f>
        <v>0</v>
      </c>
      <c r="CU92" s="58" t="e">
        <f t="shared" si="36"/>
        <v>#DIV/0!</v>
      </c>
      <c r="CV92" s="61"/>
      <c r="CW92" s="50" t="s">
        <v>366</v>
      </c>
      <c r="CX92" s="57">
        <f>COUNTIFS(AT4:AT31,5,AX4:AX31,2)</f>
        <v>0</v>
      </c>
      <c r="CY92" s="58">
        <f t="shared" si="37"/>
        <v>0</v>
      </c>
      <c r="CZ92" s="61"/>
      <c r="DA92" s="50" t="s">
        <v>420</v>
      </c>
      <c r="DB92" s="57">
        <f>COUNTIFS(AT4:AT31,5,AW4:AW31,"&gt;1")</f>
        <v>0</v>
      </c>
      <c r="DC92" s="58" t="e">
        <f t="shared" si="38"/>
        <v>#DIV/0!</v>
      </c>
    </row>
    <row r="93" spans="1:107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9</v>
      </c>
      <c r="H93" s="58">
        <f>G93/C$89</f>
        <v>0.33333333333333331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5</v>
      </c>
      <c r="X93" s="58">
        <f>W93/W$89</f>
        <v>0.55555555555555558</v>
      </c>
      <c r="Y93" s="61"/>
      <c r="Z93" s="47" t="s">
        <v>191</v>
      </c>
      <c r="AA93" s="57">
        <f>COUNTIF(AA4:AA31,1)</f>
        <v>5</v>
      </c>
      <c r="AB93" s="58">
        <f>AA93/W$89</f>
        <v>0.55555555555555558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1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  <c r="BN93" s="47" t="s">
        <v>189</v>
      </c>
      <c r="BO93" s="57">
        <f>COUNTIF(AN4:AN31,1)</f>
        <v>0</v>
      </c>
      <c r="BP93" s="58" t="e">
        <f>BO93/BO$89</f>
        <v>#DIV/0!</v>
      </c>
      <c r="BQ93" s="64"/>
      <c r="BR93" s="55" t="s">
        <v>191</v>
      </c>
      <c r="BS93" s="57">
        <f>COUNTIF(AO4:AO31,1)</f>
        <v>0</v>
      </c>
      <c r="BT93" s="58" t="e">
        <f>BS93/BO$89</f>
        <v>#DIV/0!</v>
      </c>
      <c r="BU93" s="64"/>
      <c r="BV93" s="61"/>
      <c r="BW93" s="50" t="s">
        <v>347</v>
      </c>
      <c r="BX93" s="57">
        <f>COUNTIFS(AL4:AL31,4,AM4:AM31,2)</f>
        <v>0</v>
      </c>
      <c r="BY93" s="58" t="e">
        <f t="shared" si="32"/>
        <v>#DIV/0!</v>
      </c>
      <c r="BZ93" s="61"/>
      <c r="CA93" s="50" t="s">
        <v>367</v>
      </c>
      <c r="CB93" s="57">
        <f>COUNTIFS(AL4:AL31,6,AP4:AP31,1)</f>
        <v>0</v>
      </c>
      <c r="CC93" s="58" t="e">
        <f t="shared" si="33"/>
        <v>#DIV/0!</v>
      </c>
      <c r="CD93" s="61"/>
      <c r="CE93" s="50" t="s">
        <v>421</v>
      </c>
      <c r="CF93" s="57">
        <f>COUNTIFS(AL4:AL31,6,AO4:AO31,1)</f>
        <v>0</v>
      </c>
      <c r="CG93" s="58" t="e">
        <f t="shared" si="34"/>
        <v>#DIV/0!</v>
      </c>
      <c r="CH93" s="61"/>
      <c r="CI93" s="61"/>
      <c r="CJ93" s="55" t="s">
        <v>189</v>
      </c>
      <c r="CK93" s="57">
        <f>COUNTIF(AU4:AU31,1)</f>
        <v>0</v>
      </c>
      <c r="CL93" s="58" t="e">
        <f>CK93/CK$89</f>
        <v>#DIV/0!</v>
      </c>
      <c r="CM93" s="61"/>
      <c r="CN93" s="46" t="s">
        <v>192</v>
      </c>
      <c r="CO93" s="57">
        <f>COUNTIF(AV4:AV31,2)</f>
        <v>0</v>
      </c>
      <c r="CP93" s="58" t="e">
        <f>CO93/CK$89</f>
        <v>#DIV/0!</v>
      </c>
      <c r="CQ93" s="61"/>
      <c r="CR93" s="61"/>
      <c r="CS93" s="50" t="s">
        <v>347</v>
      </c>
      <c r="CT93" s="57">
        <f>COUNTIFS(AT4:AT31,4,AU4:AU31,2)</f>
        <v>0</v>
      </c>
      <c r="CU93" s="58" t="e">
        <f t="shared" si="36"/>
        <v>#DIV/0!</v>
      </c>
      <c r="CV93" s="61"/>
      <c r="CW93" s="50" t="s">
        <v>367</v>
      </c>
      <c r="CX93" s="57">
        <f>COUNTIFS(AT4:AT31,6,AX4:AX31,1)</f>
        <v>0</v>
      </c>
      <c r="CY93" s="58">
        <f t="shared" si="37"/>
        <v>0</v>
      </c>
      <c r="CZ93" s="61"/>
      <c r="DA93" s="50" t="s">
        <v>421</v>
      </c>
      <c r="DB93" s="57">
        <f>COUNTIFS(AT4:AT31,6,AW4:AW31,1)</f>
        <v>0</v>
      </c>
      <c r="DC93" s="58" t="e">
        <f t="shared" si="38"/>
        <v>#DIV/0!</v>
      </c>
    </row>
    <row r="94" spans="1:107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6</v>
      </c>
      <c r="H94" s="58">
        <f>G94/C$89</f>
        <v>0.22222222222222221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4</v>
      </c>
      <c r="X94" s="58">
        <f>W94/W$89</f>
        <v>0.44444444444444442</v>
      </c>
      <c r="Y94" s="61"/>
      <c r="Z94" s="46" t="s">
        <v>192</v>
      </c>
      <c r="AA94" s="57">
        <f>COUNTIF(AA4:AA31,2)</f>
        <v>3</v>
      </c>
      <c r="AB94" s="58">
        <f>AA94/W$89</f>
        <v>0.33333333333333331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  <c r="BN94" s="46" t="s">
        <v>190</v>
      </c>
      <c r="BO94" s="57">
        <f>COUNTIF(AN4:AN31,2)</f>
        <v>0</v>
      </c>
      <c r="BP94" s="58" t="e">
        <f>BO94/BO$89</f>
        <v>#DIV/0!</v>
      </c>
      <c r="BQ94" s="64"/>
      <c r="BR94" s="46" t="s">
        <v>192</v>
      </c>
      <c r="BS94" s="57">
        <f>COUNTIF(BD4:BD31,2)</f>
        <v>0</v>
      </c>
      <c r="BT94" s="58" t="e">
        <f>BS94/BO$89</f>
        <v>#DIV/0!</v>
      </c>
      <c r="BU94" s="64"/>
      <c r="BV94" s="61"/>
      <c r="BW94" s="50" t="s">
        <v>346</v>
      </c>
      <c r="BX94" s="57">
        <f>COUNTIFS(AL4:AL31,4,AM4:AM31,3)</f>
        <v>0</v>
      </c>
      <c r="BY94" s="58" t="e">
        <f t="shared" si="32"/>
        <v>#DIV/0!</v>
      </c>
      <c r="BZ94" s="61"/>
      <c r="CA94" s="50" t="s">
        <v>368</v>
      </c>
      <c r="CB94" s="57">
        <f>COUNTIFS(AL4:AL31,6,AP4:AP31,2)</f>
        <v>0</v>
      </c>
      <c r="CC94" s="58" t="e">
        <f t="shared" si="33"/>
        <v>#DIV/0!</v>
      </c>
      <c r="CD94" s="61"/>
      <c r="CE94" s="50" t="s">
        <v>422</v>
      </c>
      <c r="CF94" s="57">
        <f>COUNTIFS(AL4:AL31,6,AO4:AO31,"&gt;1")</f>
        <v>0</v>
      </c>
      <c r="CG94" s="58" t="e">
        <f t="shared" si="34"/>
        <v>#DIV/0!</v>
      </c>
      <c r="CH94" s="61"/>
      <c r="CI94" s="61"/>
      <c r="CJ94" s="46" t="s">
        <v>190</v>
      </c>
      <c r="CK94" s="57">
        <f>COUNTIF(AU4:AU31,2)</f>
        <v>0</v>
      </c>
      <c r="CL94" s="58" t="e">
        <f>CK94/CK$89</f>
        <v>#DIV/0!</v>
      </c>
      <c r="CM94" s="61"/>
      <c r="CN94" s="46" t="s">
        <v>193</v>
      </c>
      <c r="CO94" s="57">
        <f>COUNTIF(AV4:AV31,3)</f>
        <v>0</v>
      </c>
      <c r="CP94" s="58" t="e">
        <f>CO94/CK$89</f>
        <v>#DIV/0!</v>
      </c>
      <c r="CQ94" s="61"/>
      <c r="CR94" s="61"/>
      <c r="CS94" s="50" t="s">
        <v>346</v>
      </c>
      <c r="CT94" s="57">
        <f>COUNTIFS(AT4:AT31,4,AU4:AU31,3)</f>
        <v>0</v>
      </c>
      <c r="CU94" s="58" t="e">
        <f t="shared" si="36"/>
        <v>#DIV/0!</v>
      </c>
      <c r="CV94" s="61"/>
      <c r="CW94" s="50" t="s">
        <v>368</v>
      </c>
      <c r="CX94" s="57">
        <f>COUNTIFS(AT4:AT31,6,AX4:AX31,2)</f>
        <v>0</v>
      </c>
      <c r="CY94" s="58">
        <f t="shared" si="37"/>
        <v>0</v>
      </c>
      <c r="CZ94" s="61"/>
      <c r="DA94" s="50" t="s">
        <v>422</v>
      </c>
      <c r="DB94" s="57">
        <f>COUNTIFS(AT4:AT31,6,AW4:AW31,"&gt;1")</f>
        <v>0</v>
      </c>
      <c r="DC94" s="58" t="e">
        <f t="shared" si="38"/>
        <v>#DIV/0!</v>
      </c>
    </row>
    <row r="95" spans="1:107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3</v>
      </c>
      <c r="H95" s="58">
        <f>G95/C$89</f>
        <v>0.1111111111111111</v>
      </c>
      <c r="I95" s="61"/>
      <c r="J95" s="50" t="s">
        <v>350</v>
      </c>
      <c r="K95" s="57">
        <f>COUNTIFS(Q4:Q31,5,R4:R31,1)</f>
        <v>1</v>
      </c>
      <c r="L95" s="58">
        <f t="shared" si="20"/>
        <v>3.7037037037037035E-2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0.1111111111111111</v>
      </c>
      <c r="AC95" s="61"/>
      <c r="AD95" s="61"/>
      <c r="AE95" s="50" t="s">
        <v>350</v>
      </c>
      <c r="AF95" s="57">
        <f>COUNTIFS(X4:X31,5,Y4:Y31,1)</f>
        <v>1</v>
      </c>
      <c r="AG95" s="58">
        <f t="shared" si="24"/>
        <v>0.1111111111111111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1</v>
      </c>
      <c r="BG95" s="58">
        <f t="shared" si="29"/>
        <v>1</v>
      </c>
      <c r="BH95" s="61"/>
      <c r="BI95" s="37"/>
      <c r="BJ95" s="45">
        <f>SUM(BJ83:BJ94)</f>
        <v>1</v>
      </c>
      <c r="BK95" s="58">
        <f t="shared" si="30"/>
        <v>1</v>
      </c>
      <c r="BL95" s="61"/>
      <c r="BM95" s="61"/>
      <c r="BN95" s="77"/>
      <c r="BO95" s="54">
        <f>SUM(BO93:BO94)</f>
        <v>0</v>
      </c>
      <c r="BP95" s="76" t="e">
        <f>BO95/BO$89</f>
        <v>#DIV/0!</v>
      </c>
      <c r="BQ95" s="64"/>
      <c r="BR95" s="46" t="s">
        <v>193</v>
      </c>
      <c r="BS95" s="57">
        <f>COUNTIF(BD4:BD31,3)</f>
        <v>0</v>
      </c>
      <c r="BT95" s="58" t="e">
        <f>BS95/BO$89</f>
        <v>#DIV/0!</v>
      </c>
      <c r="BU95" s="64"/>
      <c r="BV95" s="61"/>
      <c r="BW95" s="50" t="s">
        <v>350</v>
      </c>
      <c r="BX95" s="57">
        <f>COUNTIFS(AL4:AL31,5,AM4:AM31,1)</f>
        <v>0</v>
      </c>
      <c r="BY95" s="58" t="e">
        <f t="shared" si="32"/>
        <v>#DIV/0!</v>
      </c>
      <c r="BZ95" s="61"/>
      <c r="CA95" s="37"/>
      <c r="CB95" s="45">
        <f>SUM(CB83:CB94)</f>
        <v>0</v>
      </c>
      <c r="CC95" s="58" t="e">
        <f t="shared" si="33"/>
        <v>#DIV/0!</v>
      </c>
      <c r="CD95" s="61"/>
      <c r="CE95" s="37"/>
      <c r="CF95" s="45">
        <f>SUM(CF83:CF94)</f>
        <v>0</v>
      </c>
      <c r="CG95" s="58" t="e">
        <f t="shared" si="34"/>
        <v>#DIV/0!</v>
      </c>
      <c r="CH95" s="61"/>
      <c r="CI95" s="61"/>
      <c r="CJ95" s="77"/>
      <c r="CK95" s="54">
        <f>SUM(CK93:CK94)</f>
        <v>0</v>
      </c>
      <c r="CL95" s="76" t="e">
        <f>CK95/CK$89</f>
        <v>#DIV/0!</v>
      </c>
      <c r="CM95" s="61"/>
      <c r="CN95" s="46" t="s">
        <v>194</v>
      </c>
      <c r="CO95" s="57">
        <f>COUNTIF(AV4:AV31,4)</f>
        <v>0</v>
      </c>
      <c r="CP95" s="58" t="e">
        <f>CO95/CK$89</f>
        <v>#DIV/0!</v>
      </c>
      <c r="CQ95" s="61"/>
      <c r="CR95" s="61"/>
      <c r="CS95" s="50" t="s">
        <v>350</v>
      </c>
      <c r="CT95" s="57">
        <f>COUNTIFS(AT4:AT31,5,AU4:AU31,1)</f>
        <v>0</v>
      </c>
      <c r="CU95" s="58" t="e">
        <f t="shared" si="36"/>
        <v>#DIV/0!</v>
      </c>
      <c r="CV95" s="61"/>
      <c r="CW95" s="37"/>
      <c r="CX95" s="45">
        <f>SUM(CX83:CX94)</f>
        <v>2</v>
      </c>
      <c r="CY95" s="58">
        <f t="shared" si="37"/>
        <v>1</v>
      </c>
      <c r="CZ95" s="61"/>
      <c r="DA95" s="37"/>
      <c r="DB95" s="45">
        <f>SUM(DB83:DB94)</f>
        <v>0</v>
      </c>
      <c r="DC95" s="58" t="e">
        <f t="shared" si="38"/>
        <v>#DIV/0!</v>
      </c>
    </row>
    <row r="96" spans="1:107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3.7037037037037035E-2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  <c r="BN96" s="61"/>
      <c r="BO96" s="56" t="s">
        <v>141</v>
      </c>
      <c r="BP96" s="49" t="s">
        <v>140</v>
      </c>
      <c r="BQ96" s="64"/>
      <c r="BR96" s="46" t="s">
        <v>194</v>
      </c>
      <c r="BS96" s="57">
        <f>COUNTIF(BD4:BD31,4)</f>
        <v>0</v>
      </c>
      <c r="BT96" s="58" t="e">
        <f>BS96/BO$89</f>
        <v>#DIV/0!</v>
      </c>
      <c r="BU96" s="64"/>
      <c r="BV96" s="61"/>
      <c r="BW96" s="50" t="s">
        <v>349</v>
      </c>
      <c r="BX96" s="57">
        <f>COUNTIFS(AL4:AL31,5,AM4:AM31,2)</f>
        <v>0</v>
      </c>
      <c r="BY96" s="58" t="e">
        <f t="shared" si="32"/>
        <v>#DIV/0!</v>
      </c>
      <c r="BZ96" s="61"/>
      <c r="CA96" s="61"/>
      <c r="CB96" s="49" t="s">
        <v>141</v>
      </c>
      <c r="CC96" s="49" t="s">
        <v>140</v>
      </c>
      <c r="CD96" s="61"/>
      <c r="CE96" s="61"/>
      <c r="CF96" s="49" t="s">
        <v>141</v>
      </c>
      <c r="CG96" s="49" t="s">
        <v>140</v>
      </c>
      <c r="CH96" s="61"/>
      <c r="CI96" s="61"/>
      <c r="CJ96" s="61"/>
      <c r="CK96" s="56" t="s">
        <v>141</v>
      </c>
      <c r="CL96" s="49" t="s">
        <v>140</v>
      </c>
      <c r="CM96" s="61"/>
      <c r="CN96" s="77"/>
      <c r="CO96" s="54">
        <f>SUM(CO92:CO95)</f>
        <v>0</v>
      </c>
      <c r="CP96" s="76" t="e">
        <f>CO96/CK$89</f>
        <v>#DIV/0!</v>
      </c>
      <c r="CQ96" s="61"/>
      <c r="CR96" s="61"/>
      <c r="CS96" s="50" t="s">
        <v>349</v>
      </c>
      <c r="CT96" s="57">
        <f>COUNTIFS(AT4:AT31,5,AU4:AU31,2)</f>
        <v>0</v>
      </c>
      <c r="CU96" s="58" t="e">
        <f t="shared" si="36"/>
        <v>#DIV/0!</v>
      </c>
      <c r="CV96" s="61"/>
      <c r="CW96" s="61"/>
      <c r="CX96" s="49" t="s">
        <v>141</v>
      </c>
      <c r="CY96" s="49" t="s">
        <v>140</v>
      </c>
      <c r="CZ96" s="61"/>
      <c r="DA96" s="61"/>
      <c r="DB96" s="49" t="s">
        <v>141</v>
      </c>
      <c r="DC96" s="49" t="s">
        <v>140</v>
      </c>
    </row>
    <row r="97" spans="1:107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1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4"/>
      <c r="BR97" s="77"/>
      <c r="BS97" s="54">
        <f>SUM(BS93:BS96)</f>
        <v>0</v>
      </c>
      <c r="BT97" s="76" t="e">
        <f>BS97/BO$89</f>
        <v>#DIV/0!</v>
      </c>
      <c r="BU97" s="64"/>
      <c r="BV97" s="61"/>
      <c r="BW97" s="50" t="s">
        <v>348</v>
      </c>
      <c r="BX97" s="57">
        <f>COUNTIFS(AL4:AL31,5,AM4:AM31,3)</f>
        <v>0</v>
      </c>
      <c r="BY97" s="58" t="e">
        <f t="shared" si="32"/>
        <v>#DIV/0!</v>
      </c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/>
      <c r="CK97"/>
      <c r="CL97"/>
      <c r="CM97" s="61"/>
      <c r="CN97" s="61"/>
      <c r="CO97" s="56" t="s">
        <v>141</v>
      </c>
      <c r="CP97" s="49" t="s">
        <v>140</v>
      </c>
      <c r="CQ97" s="61"/>
      <c r="CR97" s="61"/>
      <c r="CS97" s="50" t="s">
        <v>348</v>
      </c>
      <c r="CT97" s="57">
        <f>COUNTIFS(AT4:AT31,5,AU4:AU31,3)</f>
        <v>0</v>
      </c>
      <c r="CU97" s="58" t="e">
        <f t="shared" si="36"/>
        <v>#DIV/0!</v>
      </c>
      <c r="CV97" s="61"/>
      <c r="CW97" s="61"/>
      <c r="CX97" s="61"/>
      <c r="CY97" s="61"/>
      <c r="CZ97" s="61"/>
      <c r="DA97" s="61"/>
      <c r="DB97" s="61"/>
      <c r="DC97" s="61"/>
    </row>
    <row r="98" spans="1:107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175" t="s">
        <v>17</v>
      </c>
      <c r="BO98" s="175"/>
      <c r="BP98" s="175"/>
      <c r="BQ98" s="64"/>
      <c r="BR98" s="61"/>
      <c r="BS98" s="56" t="s">
        <v>141</v>
      </c>
      <c r="BT98" s="49" t="s">
        <v>140</v>
      </c>
      <c r="BU98" s="64"/>
      <c r="BV98" s="61"/>
      <c r="BW98" s="46" t="s">
        <v>351</v>
      </c>
      <c r="BX98" s="57">
        <f>COUNTIFS(AL4:AL31,6,AM4:AM31,1)</f>
        <v>0</v>
      </c>
      <c r="BY98" s="58" t="e">
        <f t="shared" si="32"/>
        <v>#DIV/0!</v>
      </c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175" t="s">
        <v>17</v>
      </c>
      <c r="CK98" s="175"/>
      <c r="CL98" s="175"/>
      <c r="CM98" s="61"/>
      <c r="CN98" s="61"/>
      <c r="CO98" s="61"/>
      <c r="CP98" s="61"/>
      <c r="CQ98" s="61"/>
      <c r="CR98" s="61"/>
      <c r="CS98" s="46" t="s">
        <v>351</v>
      </c>
      <c r="CT98" s="57">
        <f>COUNTIFS(AT4:AT31,6,AU4:AU31,1)</f>
        <v>0</v>
      </c>
      <c r="CU98" s="58" t="e">
        <f t="shared" si="36"/>
        <v>#DIV/0!</v>
      </c>
      <c r="CV98" s="61"/>
      <c r="CW98" s="61"/>
      <c r="CX98" s="61"/>
      <c r="CY98" s="61"/>
      <c r="CZ98" s="61"/>
      <c r="DA98" s="61"/>
      <c r="DB98" s="61"/>
      <c r="DC98" s="61"/>
    </row>
    <row r="99" spans="1:107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0.33333333333333331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55" t="s">
        <v>195</v>
      </c>
      <c r="BO99" s="57">
        <f>COUNTIF(AP4:AP31,1)</f>
        <v>0</v>
      </c>
      <c r="BP99" s="58" t="e">
        <f>BO99/BO$89</f>
        <v>#DIV/0!</v>
      </c>
      <c r="BQ99" s="64"/>
      <c r="BR99" s="64"/>
      <c r="BS99" s="64"/>
      <c r="BT99" s="64"/>
      <c r="BU99" s="61"/>
      <c r="BV99" s="61"/>
      <c r="BW99" s="46" t="s">
        <v>352</v>
      </c>
      <c r="BX99" s="57">
        <f>COUNTIF(AO10:AO37,5)</f>
        <v>0</v>
      </c>
      <c r="BY99" s="58" t="e">
        <f t="shared" si="32"/>
        <v>#DIV/0!</v>
      </c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55" t="s">
        <v>195</v>
      </c>
      <c r="CK99" s="57">
        <f>COUNTIF(AW4:AW31,1)</f>
        <v>0</v>
      </c>
      <c r="CL99" s="58" t="e">
        <f>CK99/CK$89</f>
        <v>#DIV/0!</v>
      </c>
      <c r="CM99" s="61"/>
      <c r="CN99" s="61"/>
      <c r="CO99" s="61"/>
      <c r="CP99" s="61"/>
      <c r="CQ99" s="61"/>
      <c r="CR99" s="61"/>
      <c r="CS99" s="46" t="s">
        <v>352</v>
      </c>
      <c r="CT99" s="57">
        <f>COUNTIF(AW10:AW37,5)</f>
        <v>0</v>
      </c>
      <c r="CU99" s="58" t="e">
        <f t="shared" si="36"/>
        <v>#DIV/0!</v>
      </c>
      <c r="CV99" s="61"/>
      <c r="CW99" s="61"/>
      <c r="CX99" s="61"/>
      <c r="CY99" s="61"/>
      <c r="CZ99" s="61"/>
      <c r="DA99" s="61"/>
      <c r="DB99" s="61"/>
      <c r="DC99" s="61"/>
    </row>
    <row r="100" spans="1:107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6</v>
      </c>
      <c r="X100" s="58">
        <f>W100/W$89</f>
        <v>0.66666666666666663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46" t="s">
        <v>196</v>
      </c>
      <c r="BO100" s="57">
        <f>COUNTIF(AP4:AP31,2)</f>
        <v>0</v>
      </c>
      <c r="BP100" s="58" t="e">
        <f>BO100/BO$89</f>
        <v>#DIV/0!</v>
      </c>
      <c r="BQ100" s="64"/>
      <c r="BR100" s="64"/>
      <c r="BS100" s="61"/>
      <c r="BT100" s="61"/>
      <c r="BU100" s="61"/>
      <c r="BV100" s="61"/>
      <c r="BW100" s="46" t="s">
        <v>353</v>
      </c>
      <c r="BX100" s="57">
        <f>COUNTIFS(AL4:AL31,6,AM4:AM31,3)</f>
        <v>0</v>
      </c>
      <c r="BY100" s="58" t="e">
        <f t="shared" si="32"/>
        <v>#DIV/0!</v>
      </c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46" t="s">
        <v>196</v>
      </c>
      <c r="CK100" s="57">
        <f>COUNTIF(AW4:AW31,2)</f>
        <v>0</v>
      </c>
      <c r="CL100" s="58" t="e">
        <f>CK100/CK$89</f>
        <v>#DIV/0!</v>
      </c>
      <c r="CM100" s="61"/>
      <c r="CN100"/>
      <c r="CO100"/>
      <c r="CP100"/>
      <c r="CQ100" s="61"/>
      <c r="CR100" s="61"/>
      <c r="CS100" s="46" t="s">
        <v>353</v>
      </c>
      <c r="CT100" s="57">
        <f>COUNTIFS(AT4:AT31,6,AU4:AU31,3)</f>
        <v>0</v>
      </c>
      <c r="CU100" s="58" t="e">
        <f t="shared" si="36"/>
        <v>#DIV/0!</v>
      </c>
      <c r="CV100" s="61"/>
      <c r="CW100" s="61"/>
      <c r="CX100" s="61"/>
      <c r="CY100" s="61"/>
      <c r="CZ100" s="61"/>
      <c r="DA100" s="61"/>
      <c r="DB100" s="61"/>
      <c r="DC100" s="61"/>
    </row>
    <row r="101" spans="1:107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1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1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77"/>
      <c r="BO101" s="54">
        <f>SUM(BO99:BO100)</f>
        <v>0</v>
      </c>
      <c r="BP101" s="76" t="e">
        <f>BO101/BO$89</f>
        <v>#DIV/0!</v>
      </c>
      <c r="BQ101" s="64"/>
      <c r="BR101" s="61"/>
      <c r="BS101" s="61"/>
      <c r="BT101" s="61"/>
      <c r="BU101" s="61"/>
      <c r="BV101" s="61"/>
      <c r="BW101" s="37"/>
      <c r="BX101" s="45">
        <f>SUM(BX83:BX100)</f>
        <v>0</v>
      </c>
      <c r="BY101" s="58" t="e">
        <f t="shared" si="32"/>
        <v>#DIV/0!</v>
      </c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77"/>
      <c r="CK101" s="54">
        <f>SUM(CK99:CK100)</f>
        <v>0</v>
      </c>
      <c r="CL101" s="76" t="e">
        <f>CK101/CK$89</f>
        <v>#DIV/0!</v>
      </c>
      <c r="CM101" s="61"/>
      <c r="CN101"/>
      <c r="CO101"/>
      <c r="CP101"/>
      <c r="CQ101" s="61"/>
      <c r="CR101" s="61"/>
      <c r="CS101" s="37"/>
      <c r="CT101" s="45">
        <f>SUM(CT83:CT100)</f>
        <v>0</v>
      </c>
      <c r="CU101" s="58" t="e">
        <f t="shared" si="36"/>
        <v>#DIV/0!</v>
      </c>
      <c r="CV101" s="61"/>
      <c r="CW101" s="61"/>
      <c r="CX101" s="61"/>
      <c r="CY101" s="61"/>
      <c r="CZ101" s="61"/>
      <c r="DA101" s="61"/>
      <c r="DB101" s="61"/>
      <c r="DC101" s="61"/>
    </row>
    <row r="102" spans="1:107" ht="68.099999999999994" customHeight="1" x14ac:dyDescent="0.2">
      <c r="A102" s="103"/>
      <c r="B102" s="55" t="s">
        <v>195</v>
      </c>
      <c r="C102" s="57">
        <f>COUNTIF(U4:U31,1)</f>
        <v>8</v>
      </c>
      <c r="D102" s="58">
        <f>C102/C$89</f>
        <v>0.29629629629629628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56" t="s">
        <v>141</v>
      </c>
      <c r="BP102" s="49" t="s">
        <v>140</v>
      </c>
      <c r="BQ102" s="64"/>
      <c r="BR102" s="61"/>
      <c r="BS102" s="61"/>
      <c r="BT102" s="61"/>
      <c r="BU102" s="61"/>
      <c r="BV102" s="61"/>
      <c r="BW102" s="61"/>
      <c r="BX102" s="49" t="s">
        <v>141</v>
      </c>
      <c r="BY102" s="74" t="s">
        <v>140</v>
      </c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56" t="s">
        <v>141</v>
      </c>
      <c r="CL102" s="49" t="s">
        <v>140</v>
      </c>
      <c r="CM102" s="61"/>
      <c r="CN102"/>
      <c r="CO102"/>
      <c r="CP102"/>
      <c r="CQ102" s="61"/>
      <c r="CR102" s="61"/>
      <c r="CS102" s="61"/>
      <c r="CT102" s="49" t="s">
        <v>141</v>
      </c>
      <c r="CU102" s="74" t="s">
        <v>140</v>
      </c>
      <c r="CV102" s="61"/>
      <c r="CW102" s="61"/>
      <c r="CX102" s="61"/>
      <c r="CY102" s="61"/>
      <c r="CZ102" s="61"/>
      <c r="DA102" s="61"/>
      <c r="DB102" s="61"/>
      <c r="DC102" s="61"/>
    </row>
    <row r="103" spans="1:107" ht="68.099999999999994" customHeight="1" x14ac:dyDescent="0.2">
      <c r="A103" s="103"/>
      <c r="B103" s="46" t="s">
        <v>196</v>
      </c>
      <c r="C103" s="57">
        <f>COUNTIF(U4:U31,2)</f>
        <v>19</v>
      </c>
      <c r="D103" s="58">
        <f>C103/C$89</f>
        <v>0.70370370370370372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4"/>
      <c r="BR103" s="61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07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ht="15.75" customHeight="1" x14ac:dyDescent="0.2">
      <c r="A106" s="103"/>
      <c r="B106" s="103"/>
      <c r="C106" s="103"/>
      <c r="D106" s="103"/>
      <c r="E106" s="103"/>
      <c r="F106" s="103"/>
    </row>
    <row r="107" spans="1:107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107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107" ht="15.75" customHeight="1" x14ac:dyDescent="0.2">
      <c r="A109" s="103"/>
      <c r="B109" s="103"/>
      <c r="C109" s="103"/>
      <c r="D109" s="103"/>
      <c r="E109" s="103"/>
      <c r="F109" s="103"/>
    </row>
    <row r="110" spans="1:107" ht="15.75" customHeight="1" x14ac:dyDescent="0.2">
      <c r="A110" s="103"/>
      <c r="B110" s="103"/>
      <c r="C110" s="103"/>
      <c r="D110" s="103"/>
      <c r="E110" s="103"/>
      <c r="F110" s="103"/>
    </row>
    <row r="111" spans="1:107" ht="15.75" customHeight="1" x14ac:dyDescent="0.2">
      <c r="A111" s="103"/>
      <c r="B111" s="103"/>
      <c r="C111" s="103"/>
      <c r="D111" s="103"/>
      <c r="E111" s="103"/>
      <c r="F111" s="103"/>
    </row>
    <row r="112" spans="1:107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87">
    <mergeCell ref="W2:AB2"/>
    <mergeCell ref="A1:U1"/>
    <mergeCell ref="A2:E2"/>
    <mergeCell ref="F2:H2"/>
    <mergeCell ref="I2:O2"/>
    <mergeCell ref="P2:U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AH35:AJ35"/>
    <mergeCell ref="AL35:AN35"/>
    <mergeCell ref="AP35:AR35"/>
    <mergeCell ref="B80:H80"/>
    <mergeCell ref="J80:T80"/>
    <mergeCell ref="V80:AB80"/>
    <mergeCell ref="AE80:AO80"/>
    <mergeCell ref="AR80:AX80"/>
    <mergeCell ref="B50:D50"/>
    <mergeCell ref="F50:H50"/>
    <mergeCell ref="J50:L50"/>
    <mergeCell ref="N50:P50"/>
    <mergeCell ref="R50:T50"/>
    <mergeCell ref="AV82:AX82"/>
    <mergeCell ref="V82:X82"/>
    <mergeCell ref="BA80:BK80"/>
    <mergeCell ref="AE50:AG50"/>
    <mergeCell ref="AI50:AK50"/>
    <mergeCell ref="AM50:AO50"/>
    <mergeCell ref="AQ50:AS50"/>
    <mergeCell ref="AU50:AW50"/>
    <mergeCell ref="AY50:BA50"/>
    <mergeCell ref="W50:Y50"/>
    <mergeCell ref="AA50:AC50"/>
    <mergeCell ref="BC50:BE50"/>
    <mergeCell ref="BG50:BI50"/>
    <mergeCell ref="BA82:BC82"/>
    <mergeCell ref="BE82:BG82"/>
    <mergeCell ref="BI82:BK82"/>
    <mergeCell ref="BN80:BT80"/>
    <mergeCell ref="BW80:CG80"/>
    <mergeCell ref="CJ80:CP80"/>
    <mergeCell ref="CS80:DC80"/>
    <mergeCell ref="CW82:CY82"/>
    <mergeCell ref="BW82:BY82"/>
    <mergeCell ref="CJ82:CL82"/>
    <mergeCell ref="BN82:BP82"/>
    <mergeCell ref="BR82:BT82"/>
    <mergeCell ref="CN82:CP82"/>
    <mergeCell ref="CS82:CU82"/>
    <mergeCell ref="B48:BI48"/>
    <mergeCell ref="BN98:BP98"/>
    <mergeCell ref="CJ98:CL98"/>
    <mergeCell ref="B101:D101"/>
    <mergeCell ref="DA82:DC82"/>
    <mergeCell ref="F91:H91"/>
    <mergeCell ref="CN91:CP91"/>
    <mergeCell ref="V92:X92"/>
    <mergeCell ref="Z92:AB92"/>
    <mergeCell ref="AR92:AT92"/>
    <mergeCell ref="AV92:AX92"/>
    <mergeCell ref="BN92:BP92"/>
    <mergeCell ref="BR92:BT92"/>
    <mergeCell ref="CJ92:CL92"/>
    <mergeCell ref="CA82:CC82"/>
    <mergeCell ref="CE82:CG82"/>
    <mergeCell ref="A107:AW108"/>
    <mergeCell ref="AD2:AI2"/>
    <mergeCell ref="AK2:AP2"/>
    <mergeCell ref="B95:D95"/>
    <mergeCell ref="V98:X98"/>
    <mergeCell ref="AR98:AT98"/>
    <mergeCell ref="Z82:AB82"/>
    <mergeCell ref="AE82:AG82"/>
    <mergeCell ref="AI82:AK82"/>
    <mergeCell ref="AM82:AO82"/>
    <mergeCell ref="AR82:AT82"/>
    <mergeCell ref="F82:H82"/>
    <mergeCell ref="J82:L82"/>
    <mergeCell ref="N82:P82"/>
    <mergeCell ref="R82:T82"/>
    <mergeCell ref="B82:D8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BM184"/>
  <sheetViews>
    <sheetView topLeftCell="A62" zoomScale="10" zoomScaleNormal="10" workbookViewId="0">
      <selection activeCell="B33" sqref="B33:BM106"/>
    </sheetView>
  </sheetViews>
  <sheetFormatPr defaultColWidth="25.7109375" defaultRowHeight="12.75" x14ac:dyDescent="0.2"/>
  <sheetData>
    <row r="1" spans="1:52" ht="30" customHeight="1" thickBot="1" x14ac:dyDescent="0.25">
      <c r="A1" s="193" t="s">
        <v>2131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52" ht="30" customHeight="1" thickBot="1" x14ac:dyDescent="0.25">
      <c r="A2" s="194" t="s">
        <v>20</v>
      </c>
      <c r="B2" s="195"/>
      <c r="C2" s="195"/>
      <c r="D2" s="195"/>
      <c r="E2" s="196"/>
      <c r="F2" s="197" t="s">
        <v>21</v>
      </c>
      <c r="G2" s="198"/>
      <c r="H2" s="199"/>
      <c r="I2" s="200" t="s">
        <v>22</v>
      </c>
      <c r="J2" s="201"/>
      <c r="K2" s="201"/>
      <c r="L2" s="201"/>
      <c r="M2" s="201"/>
      <c r="N2" s="201"/>
      <c r="O2" s="202"/>
      <c r="P2" s="183" t="s">
        <v>24</v>
      </c>
      <c r="Q2" s="184"/>
      <c r="R2" s="184"/>
      <c r="S2" s="184"/>
      <c r="T2" s="184"/>
      <c r="U2" s="185"/>
      <c r="W2" s="183" t="s">
        <v>24</v>
      </c>
      <c r="X2" s="184"/>
      <c r="Y2" s="184"/>
      <c r="Z2" s="184"/>
      <c r="AA2" s="184"/>
      <c r="AB2" s="185"/>
      <c r="AD2" s="183" t="s">
        <v>24</v>
      </c>
      <c r="AE2" s="184"/>
      <c r="AF2" s="184"/>
      <c r="AG2" s="184"/>
      <c r="AH2" s="184"/>
      <c r="AI2" s="185"/>
    </row>
    <row r="3" spans="1:52" s="1" customFormat="1" ht="31.5" customHeight="1" thickBot="1" x14ac:dyDescent="0.3">
      <c r="A3" s="18" t="s">
        <v>18</v>
      </c>
      <c r="B3" s="17" t="s">
        <v>19</v>
      </c>
      <c r="C3" s="17" t="s">
        <v>0</v>
      </c>
      <c r="D3" s="17" t="s">
        <v>1</v>
      </c>
      <c r="E3" s="17" t="s">
        <v>2</v>
      </c>
      <c r="F3" s="19" t="s">
        <v>3</v>
      </c>
      <c r="G3" s="19" t="s">
        <v>4</v>
      </c>
      <c r="H3" s="19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144" t="s">
        <v>10</v>
      </c>
      <c r="N3" s="20" t="s">
        <v>11</v>
      </c>
      <c r="O3" s="21" t="s">
        <v>12</v>
      </c>
      <c r="P3" s="22" t="s">
        <v>23</v>
      </c>
      <c r="Q3" s="22" t="s">
        <v>13</v>
      </c>
      <c r="R3" s="22" t="s">
        <v>14</v>
      </c>
      <c r="S3" s="23" t="s">
        <v>15</v>
      </c>
      <c r="T3" s="22" t="s">
        <v>16</v>
      </c>
      <c r="U3" s="24" t="s">
        <v>17</v>
      </c>
      <c r="V3" s="7"/>
      <c r="W3" s="25" t="s">
        <v>23</v>
      </c>
      <c r="X3" s="6" t="s">
        <v>13</v>
      </c>
      <c r="Y3" s="6" t="s">
        <v>14</v>
      </c>
      <c r="Z3" s="6" t="s">
        <v>15</v>
      </c>
      <c r="AA3" s="6" t="s">
        <v>16</v>
      </c>
      <c r="AB3" s="6" t="s">
        <v>17</v>
      </c>
      <c r="AD3" s="25" t="s">
        <v>23</v>
      </c>
      <c r="AE3" s="6" t="s">
        <v>13</v>
      </c>
      <c r="AF3" s="6" t="s">
        <v>14</v>
      </c>
      <c r="AG3" s="145" t="s">
        <v>15</v>
      </c>
      <c r="AH3" s="6" t="s">
        <v>16</v>
      </c>
      <c r="AI3" s="6" t="s">
        <v>17</v>
      </c>
      <c r="AL3" s="220" t="s">
        <v>798</v>
      </c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</row>
    <row r="4" spans="1:52" ht="30" customHeight="1" thickBot="1" x14ac:dyDescent="0.25">
      <c r="A4" s="146" t="s">
        <v>2132</v>
      </c>
      <c r="B4" s="147" t="s">
        <v>40</v>
      </c>
      <c r="C4" s="27" t="s">
        <v>2133</v>
      </c>
      <c r="D4" s="10">
        <v>4</v>
      </c>
      <c r="E4" s="148">
        <v>35073</v>
      </c>
      <c r="F4" s="9">
        <v>1</v>
      </c>
      <c r="G4" s="10">
        <v>3</v>
      </c>
      <c r="H4" s="11">
        <v>1</v>
      </c>
      <c r="I4" s="9">
        <v>1</v>
      </c>
      <c r="J4" s="10">
        <v>3</v>
      </c>
      <c r="K4" s="10">
        <v>10</v>
      </c>
      <c r="L4" s="10">
        <v>3</v>
      </c>
      <c r="M4" s="10">
        <v>2</v>
      </c>
      <c r="N4" s="10">
        <v>2</v>
      </c>
      <c r="O4" s="11">
        <v>1</v>
      </c>
      <c r="P4" s="149" t="s">
        <v>2134</v>
      </c>
      <c r="Q4" s="10">
        <v>3</v>
      </c>
      <c r="R4" s="10">
        <v>1</v>
      </c>
      <c r="S4" s="10">
        <v>1</v>
      </c>
      <c r="T4" s="10">
        <v>4</v>
      </c>
      <c r="U4" s="11">
        <v>2</v>
      </c>
      <c r="V4" s="8"/>
      <c r="W4" s="9"/>
      <c r="X4" s="10"/>
      <c r="Y4" s="10"/>
      <c r="Z4" s="10"/>
      <c r="AA4" s="10"/>
      <c r="AB4" s="11"/>
      <c r="AC4" s="2"/>
      <c r="AD4" s="9"/>
      <c r="AE4" s="10"/>
      <c r="AF4" s="10"/>
      <c r="AG4" s="10"/>
      <c r="AH4" s="10"/>
      <c r="AI4" s="11"/>
      <c r="AJ4" s="2"/>
      <c r="AK4" s="2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</row>
    <row r="5" spans="1:52" ht="30" customHeight="1" thickBot="1" x14ac:dyDescent="0.25">
      <c r="A5" s="29" t="s">
        <v>2135</v>
      </c>
      <c r="B5" s="28" t="s">
        <v>40</v>
      </c>
      <c r="C5" s="30" t="s">
        <v>2136</v>
      </c>
      <c r="D5" s="8">
        <v>4</v>
      </c>
      <c r="E5" s="148">
        <v>35073</v>
      </c>
      <c r="F5" s="12">
        <v>2</v>
      </c>
      <c r="G5" s="8">
        <v>7</v>
      </c>
      <c r="H5" s="13">
        <v>4</v>
      </c>
      <c r="I5" s="12">
        <v>1</v>
      </c>
      <c r="J5" s="8">
        <v>1</v>
      </c>
      <c r="K5" s="8">
        <v>1</v>
      </c>
      <c r="L5" s="8">
        <v>4</v>
      </c>
      <c r="M5" s="8">
        <v>3</v>
      </c>
      <c r="N5" s="8">
        <v>1</v>
      </c>
      <c r="O5" s="13">
        <v>1</v>
      </c>
      <c r="P5" s="28" t="s">
        <v>128</v>
      </c>
      <c r="Q5" s="8">
        <v>1</v>
      </c>
      <c r="R5" s="8">
        <v>2</v>
      </c>
      <c r="S5" s="8">
        <v>1</v>
      </c>
      <c r="T5" s="8">
        <v>1</v>
      </c>
      <c r="U5" s="13">
        <v>2</v>
      </c>
      <c r="V5" s="8"/>
      <c r="W5" s="12"/>
      <c r="X5" s="8"/>
      <c r="Y5" s="8"/>
      <c r="Z5" s="8"/>
      <c r="AA5" s="8"/>
      <c r="AB5" s="13"/>
      <c r="AC5" s="2"/>
      <c r="AD5" s="12"/>
      <c r="AE5" s="8"/>
      <c r="AF5" s="8"/>
      <c r="AG5" s="8"/>
      <c r="AH5" s="8"/>
      <c r="AI5" s="13"/>
      <c r="AJ5" s="2"/>
      <c r="AK5" s="2"/>
      <c r="AL5" s="2"/>
      <c r="AM5" s="2"/>
      <c r="AN5" s="2"/>
    </row>
    <row r="6" spans="1:52" ht="30" customHeight="1" thickBot="1" x14ac:dyDescent="0.25">
      <c r="A6" s="29" t="s">
        <v>2137</v>
      </c>
      <c r="B6" s="28" t="s">
        <v>40</v>
      </c>
      <c r="C6" s="30" t="s">
        <v>2138</v>
      </c>
      <c r="D6" s="8">
        <v>4</v>
      </c>
      <c r="E6" s="148">
        <v>35080</v>
      </c>
      <c r="F6" s="12">
        <v>2</v>
      </c>
      <c r="G6" s="8">
        <v>6</v>
      </c>
      <c r="H6" s="13">
        <v>4</v>
      </c>
      <c r="I6" s="12">
        <v>1</v>
      </c>
      <c r="J6" s="8">
        <v>3</v>
      </c>
      <c r="K6" s="8">
        <v>7</v>
      </c>
      <c r="L6" s="8">
        <v>4</v>
      </c>
      <c r="M6" s="8">
        <v>3</v>
      </c>
      <c r="N6" s="8">
        <v>2</v>
      </c>
      <c r="O6" s="13">
        <v>2</v>
      </c>
      <c r="P6" s="34" t="s">
        <v>2139</v>
      </c>
      <c r="Q6" s="8">
        <v>2</v>
      </c>
      <c r="R6" s="8">
        <v>1</v>
      </c>
      <c r="S6" s="8">
        <v>1</v>
      </c>
      <c r="T6" s="8">
        <v>4</v>
      </c>
      <c r="U6" s="13">
        <v>2</v>
      </c>
      <c r="V6" s="8"/>
      <c r="W6" s="12"/>
      <c r="X6" s="8"/>
      <c r="Y6" s="8"/>
      <c r="Z6" s="8"/>
      <c r="AA6" s="8"/>
      <c r="AB6" s="13"/>
      <c r="AC6" s="2"/>
      <c r="AD6" s="12"/>
      <c r="AE6" s="8"/>
      <c r="AF6" s="8"/>
      <c r="AG6" s="8"/>
      <c r="AH6" s="8"/>
      <c r="AI6" s="13"/>
      <c r="AJ6" s="2"/>
      <c r="AK6" s="2"/>
      <c r="AL6" s="2"/>
      <c r="AM6" s="2"/>
      <c r="AN6" s="2"/>
    </row>
    <row r="7" spans="1:52" ht="30" customHeight="1" x14ac:dyDescent="0.2">
      <c r="A7" s="33" t="s">
        <v>2140</v>
      </c>
      <c r="B7" s="28" t="s">
        <v>36</v>
      </c>
      <c r="C7" s="30" t="s">
        <v>2141</v>
      </c>
      <c r="D7" s="8">
        <v>5</v>
      </c>
      <c r="E7" s="148">
        <v>35080</v>
      </c>
      <c r="F7" s="12">
        <v>2</v>
      </c>
      <c r="G7" s="8">
        <v>6</v>
      </c>
      <c r="H7" s="13">
        <v>4</v>
      </c>
      <c r="I7" s="12">
        <v>1</v>
      </c>
      <c r="J7" s="8">
        <v>3</v>
      </c>
      <c r="K7" s="8">
        <v>7</v>
      </c>
      <c r="L7" s="8">
        <v>2</v>
      </c>
      <c r="M7" s="8">
        <v>3</v>
      </c>
      <c r="N7" s="8">
        <v>2</v>
      </c>
      <c r="O7" s="13">
        <v>2</v>
      </c>
      <c r="P7" s="34" t="s">
        <v>2142</v>
      </c>
      <c r="Q7" s="8">
        <v>2</v>
      </c>
      <c r="R7" s="8">
        <v>1</v>
      </c>
      <c r="S7" s="8">
        <v>1</v>
      </c>
      <c r="T7" s="8">
        <v>3</v>
      </c>
      <c r="U7" s="13">
        <v>2</v>
      </c>
      <c r="V7" s="8"/>
      <c r="W7" s="12"/>
      <c r="X7" s="8"/>
      <c r="Y7" s="8"/>
      <c r="Z7" s="8"/>
      <c r="AA7" s="8"/>
      <c r="AB7" s="13"/>
      <c r="AC7" s="2"/>
      <c r="AD7" s="12"/>
      <c r="AE7" s="8"/>
      <c r="AF7" s="8"/>
      <c r="AG7" s="8"/>
      <c r="AH7" s="8"/>
      <c r="AI7" s="13"/>
      <c r="AJ7" s="2"/>
      <c r="AK7" s="2"/>
      <c r="AL7" s="2"/>
      <c r="AM7" s="2"/>
      <c r="AN7" s="2"/>
    </row>
    <row r="8" spans="1:52" ht="30" customHeight="1" x14ac:dyDescent="0.2">
      <c r="A8" s="33" t="s">
        <v>2143</v>
      </c>
      <c r="B8" s="12" t="s">
        <v>40</v>
      </c>
      <c r="C8" s="37" t="s">
        <v>2144</v>
      </c>
      <c r="D8" s="8">
        <v>5</v>
      </c>
      <c r="E8" s="31">
        <v>35088</v>
      </c>
      <c r="F8" s="12">
        <v>2</v>
      </c>
      <c r="G8" s="8">
        <v>5</v>
      </c>
      <c r="H8" s="13">
        <v>4</v>
      </c>
      <c r="I8" s="12">
        <v>1</v>
      </c>
      <c r="J8" s="8">
        <v>1</v>
      </c>
      <c r="K8" s="8">
        <v>1</v>
      </c>
      <c r="L8" s="8">
        <v>4</v>
      </c>
      <c r="M8" s="8">
        <v>3</v>
      </c>
      <c r="N8" s="8">
        <v>1</v>
      </c>
      <c r="O8" s="13">
        <v>1</v>
      </c>
      <c r="P8" s="28" t="s">
        <v>2145</v>
      </c>
      <c r="Q8" s="8">
        <v>1</v>
      </c>
      <c r="R8" s="8">
        <v>1</v>
      </c>
      <c r="S8" s="8">
        <v>1</v>
      </c>
      <c r="T8" s="8">
        <v>4</v>
      </c>
      <c r="U8" s="13">
        <v>2</v>
      </c>
      <c r="V8" s="8"/>
      <c r="W8" s="12"/>
      <c r="X8" s="8"/>
      <c r="Y8" s="8"/>
      <c r="Z8" s="8"/>
      <c r="AA8" s="8"/>
      <c r="AB8" s="13"/>
      <c r="AC8" s="2"/>
      <c r="AD8" s="12"/>
      <c r="AE8" s="8"/>
      <c r="AF8" s="8"/>
      <c r="AG8" s="8"/>
      <c r="AH8" s="8"/>
      <c r="AI8" s="13"/>
      <c r="AJ8" s="2"/>
      <c r="AK8" s="2"/>
      <c r="AL8" s="2"/>
      <c r="AM8" s="2"/>
      <c r="AN8" s="2"/>
    </row>
    <row r="9" spans="1:52" ht="30" customHeight="1" x14ac:dyDescent="0.2">
      <c r="A9" s="33" t="s">
        <v>2146</v>
      </c>
      <c r="B9" s="28" t="s">
        <v>36</v>
      </c>
      <c r="C9" s="30" t="s">
        <v>2147</v>
      </c>
      <c r="D9" s="8">
        <v>7</v>
      </c>
      <c r="E9" s="31">
        <v>35088</v>
      </c>
      <c r="F9" s="12">
        <v>1</v>
      </c>
      <c r="G9" s="8">
        <v>5</v>
      </c>
      <c r="H9" s="13">
        <v>1</v>
      </c>
      <c r="I9" s="12">
        <v>2</v>
      </c>
      <c r="J9" s="8">
        <v>2</v>
      </c>
      <c r="K9" s="8">
        <v>3</v>
      </c>
      <c r="L9" s="8">
        <v>1</v>
      </c>
      <c r="M9" s="8">
        <v>2</v>
      </c>
      <c r="N9" s="8">
        <v>2</v>
      </c>
      <c r="O9" s="13">
        <v>1</v>
      </c>
      <c r="P9" s="34" t="s">
        <v>2148</v>
      </c>
      <c r="Q9" s="8">
        <v>1</v>
      </c>
      <c r="R9" s="8">
        <v>1</v>
      </c>
      <c r="S9" s="8">
        <v>1</v>
      </c>
      <c r="T9" s="8">
        <v>4</v>
      </c>
      <c r="U9" s="13">
        <v>2</v>
      </c>
      <c r="V9" s="8"/>
      <c r="W9" s="34" t="s">
        <v>2149</v>
      </c>
      <c r="X9" s="8">
        <v>1</v>
      </c>
      <c r="Y9" s="8">
        <v>1</v>
      </c>
      <c r="Z9" s="8">
        <v>1</v>
      </c>
      <c r="AA9" s="8">
        <v>2</v>
      </c>
      <c r="AB9" s="13">
        <v>2</v>
      </c>
      <c r="AC9" s="2"/>
      <c r="AD9" s="34"/>
      <c r="AE9" s="8"/>
      <c r="AF9" s="8"/>
      <c r="AG9" s="8"/>
      <c r="AH9" s="8"/>
      <c r="AI9" s="13"/>
      <c r="AJ9" s="2"/>
      <c r="AK9" s="2"/>
      <c r="AL9" s="2"/>
      <c r="AM9" s="2"/>
      <c r="AN9" s="2"/>
    </row>
    <row r="10" spans="1:52" ht="30" customHeight="1" x14ac:dyDescent="0.2">
      <c r="A10" s="33" t="s">
        <v>2150</v>
      </c>
      <c r="B10" s="28" t="s">
        <v>36</v>
      </c>
      <c r="C10" s="30" t="s">
        <v>2151</v>
      </c>
      <c r="D10" s="8">
        <v>9</v>
      </c>
      <c r="E10" s="31">
        <v>35096</v>
      </c>
      <c r="F10" s="12">
        <v>2</v>
      </c>
      <c r="G10" s="8">
        <v>7</v>
      </c>
      <c r="H10" s="13">
        <v>4</v>
      </c>
      <c r="I10" s="12">
        <v>1</v>
      </c>
      <c r="J10" s="8">
        <v>1</v>
      </c>
      <c r="K10" s="8">
        <v>1</v>
      </c>
      <c r="L10" s="8">
        <v>4</v>
      </c>
      <c r="M10" s="8">
        <v>3</v>
      </c>
      <c r="N10" s="8">
        <v>2</v>
      </c>
      <c r="O10" s="13">
        <v>1</v>
      </c>
      <c r="P10" s="28" t="s">
        <v>136</v>
      </c>
      <c r="Q10" s="8">
        <v>1</v>
      </c>
      <c r="R10" s="8">
        <v>1</v>
      </c>
      <c r="S10" s="8">
        <v>1</v>
      </c>
      <c r="T10" s="8">
        <v>3</v>
      </c>
      <c r="U10" s="13">
        <v>2</v>
      </c>
      <c r="V10" s="8"/>
      <c r="W10" s="12"/>
      <c r="X10" s="8"/>
      <c r="Y10" s="8"/>
      <c r="Z10" s="8"/>
      <c r="AA10" s="8"/>
      <c r="AB10" s="13"/>
      <c r="AC10" s="2"/>
      <c r="AD10" s="12"/>
      <c r="AE10" s="8"/>
      <c r="AF10" s="8"/>
      <c r="AG10" s="8"/>
      <c r="AH10" s="8"/>
      <c r="AI10" s="13"/>
      <c r="AJ10" s="2"/>
      <c r="AK10" s="2"/>
      <c r="AL10" s="2"/>
      <c r="AM10" s="2"/>
      <c r="AN10" s="2"/>
    </row>
    <row r="11" spans="1:52" ht="30" customHeight="1" x14ac:dyDescent="0.2">
      <c r="A11" s="33" t="s">
        <v>2152</v>
      </c>
      <c r="B11" s="28" t="s">
        <v>40</v>
      </c>
      <c r="C11" s="30" t="s">
        <v>2153</v>
      </c>
      <c r="D11" s="8">
        <v>4</v>
      </c>
      <c r="E11" s="31">
        <v>35096</v>
      </c>
      <c r="F11" s="12">
        <v>1</v>
      </c>
      <c r="G11" s="8">
        <v>3</v>
      </c>
      <c r="H11" s="13">
        <v>1</v>
      </c>
      <c r="I11" s="12">
        <v>1</v>
      </c>
      <c r="J11" s="8">
        <v>3</v>
      </c>
      <c r="K11" s="8">
        <v>2</v>
      </c>
      <c r="L11" s="8">
        <v>3</v>
      </c>
      <c r="M11" s="8">
        <v>2</v>
      </c>
      <c r="N11" s="8">
        <v>2</v>
      </c>
      <c r="O11" s="13">
        <v>1</v>
      </c>
      <c r="P11" s="34" t="s">
        <v>2154</v>
      </c>
      <c r="Q11" s="8">
        <v>4</v>
      </c>
      <c r="R11" s="8">
        <v>1</v>
      </c>
      <c r="S11" s="8">
        <v>1</v>
      </c>
      <c r="T11" s="8">
        <v>4</v>
      </c>
      <c r="U11" s="13">
        <v>1</v>
      </c>
      <c r="V11" s="8"/>
      <c r="W11" s="12"/>
      <c r="X11" s="8"/>
      <c r="Y11" s="8"/>
      <c r="Z11" s="8"/>
      <c r="AA11" s="8"/>
      <c r="AB11" s="13"/>
      <c r="AC11" s="2"/>
      <c r="AD11" s="12"/>
      <c r="AE11" s="8"/>
      <c r="AF11" s="8"/>
      <c r="AG11" s="8"/>
      <c r="AH11" s="8"/>
      <c r="AI11" s="13"/>
      <c r="AJ11" s="2"/>
      <c r="AK11" s="2"/>
      <c r="AL11" s="2"/>
      <c r="AM11" s="2"/>
      <c r="AN11" s="2"/>
    </row>
    <row r="12" spans="1:52" ht="30" customHeight="1" x14ac:dyDescent="0.2">
      <c r="A12" s="33" t="s">
        <v>2155</v>
      </c>
      <c r="B12" s="28" t="s">
        <v>40</v>
      </c>
      <c r="C12" s="30" t="s">
        <v>2156</v>
      </c>
      <c r="D12" s="8">
        <v>4</v>
      </c>
      <c r="E12" s="31">
        <v>35104</v>
      </c>
      <c r="F12" s="12">
        <v>2</v>
      </c>
      <c r="G12" s="8">
        <v>6</v>
      </c>
      <c r="H12" s="13">
        <v>4</v>
      </c>
      <c r="I12" s="12">
        <v>1</v>
      </c>
      <c r="J12" s="8">
        <v>3</v>
      </c>
      <c r="K12" s="8">
        <v>8</v>
      </c>
      <c r="L12" s="8">
        <v>3</v>
      </c>
      <c r="M12" s="8">
        <v>2</v>
      </c>
      <c r="N12" s="8">
        <v>3</v>
      </c>
      <c r="O12" s="13">
        <v>2</v>
      </c>
      <c r="P12" s="34" t="s">
        <v>2157</v>
      </c>
      <c r="Q12" s="8">
        <v>3</v>
      </c>
      <c r="R12" s="8">
        <v>1</v>
      </c>
      <c r="S12" s="8">
        <v>1</v>
      </c>
      <c r="T12" s="8">
        <v>4</v>
      </c>
      <c r="U12" s="13">
        <v>2</v>
      </c>
      <c r="V12" s="8"/>
      <c r="W12" s="12"/>
      <c r="X12" s="8"/>
      <c r="Y12" s="8"/>
      <c r="Z12" s="8"/>
      <c r="AA12" s="8"/>
      <c r="AB12" s="13"/>
      <c r="AC12" s="2"/>
      <c r="AD12" s="12"/>
      <c r="AE12" s="8"/>
      <c r="AF12" s="8"/>
      <c r="AG12" s="8"/>
      <c r="AH12" s="8"/>
      <c r="AI12" s="13"/>
      <c r="AJ12" s="2"/>
      <c r="AK12" s="2"/>
      <c r="AL12" s="2"/>
      <c r="AM12" s="2"/>
      <c r="AN12" s="2"/>
    </row>
    <row r="13" spans="1:52" ht="30" customHeight="1" x14ac:dyDescent="0.2">
      <c r="A13" s="33" t="s">
        <v>2158</v>
      </c>
      <c r="B13" s="28" t="s">
        <v>31</v>
      </c>
      <c r="C13" s="30" t="s">
        <v>2159</v>
      </c>
      <c r="D13" s="8">
        <v>7</v>
      </c>
      <c r="E13" s="31">
        <v>35104</v>
      </c>
      <c r="F13" s="12">
        <v>1</v>
      </c>
      <c r="G13" s="8">
        <v>5</v>
      </c>
      <c r="H13" s="13">
        <v>1</v>
      </c>
      <c r="I13" s="12">
        <v>1</v>
      </c>
      <c r="J13" s="8">
        <v>1</v>
      </c>
      <c r="K13" s="8">
        <v>1</v>
      </c>
      <c r="L13" s="8">
        <v>1</v>
      </c>
      <c r="M13" s="8">
        <v>2</v>
      </c>
      <c r="N13" s="8">
        <v>1</v>
      </c>
      <c r="O13" s="13">
        <v>1</v>
      </c>
      <c r="P13" s="28" t="s">
        <v>65</v>
      </c>
      <c r="Q13" s="8">
        <v>1</v>
      </c>
      <c r="R13" s="8">
        <v>2</v>
      </c>
      <c r="S13" s="8">
        <v>1</v>
      </c>
      <c r="T13" s="8">
        <v>4</v>
      </c>
      <c r="U13" s="13">
        <v>1</v>
      </c>
      <c r="V13" s="8"/>
      <c r="W13" s="12"/>
      <c r="X13" s="8"/>
      <c r="Y13" s="8"/>
      <c r="Z13" s="8"/>
      <c r="AA13" s="8"/>
      <c r="AB13" s="13"/>
      <c r="AC13" s="2"/>
      <c r="AD13" s="12"/>
      <c r="AE13" s="8"/>
      <c r="AF13" s="8"/>
      <c r="AG13" s="8"/>
      <c r="AH13" s="8"/>
      <c r="AI13" s="13"/>
      <c r="AJ13" s="2"/>
      <c r="AK13" s="2"/>
      <c r="AL13" s="2"/>
      <c r="AM13" s="2"/>
      <c r="AN13" s="2"/>
    </row>
    <row r="14" spans="1:52" ht="30" customHeight="1" x14ac:dyDescent="0.2">
      <c r="A14" s="33" t="s">
        <v>2160</v>
      </c>
      <c r="B14" s="28" t="s">
        <v>50</v>
      </c>
      <c r="C14" s="30" t="s">
        <v>2161</v>
      </c>
      <c r="D14" s="8">
        <v>12</v>
      </c>
      <c r="E14" s="31">
        <v>35112</v>
      </c>
      <c r="F14" s="12">
        <v>2</v>
      </c>
      <c r="G14" s="8">
        <v>6</v>
      </c>
      <c r="H14" s="13">
        <v>1</v>
      </c>
      <c r="I14" s="12">
        <v>1</v>
      </c>
      <c r="J14" s="8">
        <v>1</v>
      </c>
      <c r="K14" s="8">
        <v>4</v>
      </c>
      <c r="L14" s="8">
        <v>1</v>
      </c>
      <c r="M14" s="8">
        <v>2</v>
      </c>
      <c r="N14" s="8">
        <v>1</v>
      </c>
      <c r="O14" s="13">
        <v>2</v>
      </c>
      <c r="P14" s="28" t="s">
        <v>2162</v>
      </c>
      <c r="Q14" s="8">
        <v>1</v>
      </c>
      <c r="R14" s="8">
        <v>1</v>
      </c>
      <c r="S14" s="8">
        <v>1</v>
      </c>
      <c r="T14" s="8">
        <v>3</v>
      </c>
      <c r="U14" s="13">
        <v>2</v>
      </c>
      <c r="V14" s="8"/>
      <c r="W14" s="12"/>
      <c r="X14" s="8"/>
      <c r="Y14" s="8"/>
      <c r="Z14" s="8"/>
      <c r="AA14" s="8"/>
      <c r="AB14" s="13"/>
      <c r="AC14" s="2"/>
      <c r="AD14" s="12"/>
      <c r="AE14" s="8"/>
      <c r="AF14" s="8"/>
      <c r="AG14" s="8"/>
      <c r="AH14" s="8"/>
      <c r="AI14" s="13"/>
      <c r="AJ14" s="2"/>
      <c r="AK14" s="2"/>
      <c r="AL14" s="2"/>
      <c r="AM14" s="2"/>
      <c r="AN14" s="2"/>
    </row>
    <row r="15" spans="1:52" ht="30" customHeight="1" x14ac:dyDescent="0.2">
      <c r="A15" s="33" t="s">
        <v>2163</v>
      </c>
      <c r="B15" s="28" t="s">
        <v>40</v>
      </c>
      <c r="C15" s="30" t="s">
        <v>2164</v>
      </c>
      <c r="D15" s="8">
        <v>9</v>
      </c>
      <c r="E15" s="31">
        <v>35112</v>
      </c>
      <c r="F15" s="12">
        <v>2</v>
      </c>
      <c r="G15" s="8">
        <v>5</v>
      </c>
      <c r="H15" s="13">
        <v>1</v>
      </c>
      <c r="I15" s="12">
        <v>1</v>
      </c>
      <c r="J15" s="8">
        <v>3</v>
      </c>
      <c r="K15" s="8">
        <v>2</v>
      </c>
      <c r="L15" s="8">
        <v>4</v>
      </c>
      <c r="M15" s="8">
        <v>3</v>
      </c>
      <c r="N15" s="8">
        <v>2</v>
      </c>
      <c r="O15" s="13">
        <v>2</v>
      </c>
      <c r="P15" s="34" t="s">
        <v>2154</v>
      </c>
      <c r="Q15" s="8">
        <v>4</v>
      </c>
      <c r="R15" s="8">
        <v>1</v>
      </c>
      <c r="S15" s="8">
        <v>2</v>
      </c>
      <c r="T15" s="8">
        <v>4</v>
      </c>
      <c r="U15" s="13">
        <v>1</v>
      </c>
      <c r="V15" s="8"/>
      <c r="W15" s="12"/>
      <c r="X15" s="8"/>
      <c r="Y15" s="8"/>
      <c r="Z15" s="8"/>
      <c r="AA15" s="8"/>
      <c r="AB15" s="13"/>
      <c r="AC15" s="2"/>
      <c r="AD15" s="12"/>
      <c r="AE15" s="8"/>
      <c r="AF15" s="8"/>
      <c r="AG15" s="8"/>
      <c r="AH15" s="8"/>
      <c r="AI15" s="13"/>
      <c r="AJ15" s="2"/>
      <c r="AK15" s="2"/>
      <c r="AL15" s="2"/>
      <c r="AM15" s="2"/>
      <c r="AN15" s="2"/>
    </row>
    <row r="16" spans="1:52" ht="30" customHeight="1" x14ac:dyDescent="0.2">
      <c r="A16" s="33" t="s">
        <v>2165</v>
      </c>
      <c r="B16" s="28" t="s">
        <v>40</v>
      </c>
      <c r="C16" s="30" t="s">
        <v>2166</v>
      </c>
      <c r="D16" s="8">
        <v>10</v>
      </c>
      <c r="E16" s="31">
        <v>35120</v>
      </c>
      <c r="F16" s="12">
        <v>2</v>
      </c>
      <c r="G16" s="8">
        <v>6</v>
      </c>
      <c r="H16" s="13">
        <v>4</v>
      </c>
      <c r="I16" s="12">
        <v>1</v>
      </c>
      <c r="J16" s="8">
        <v>1</v>
      </c>
      <c r="K16" s="8">
        <v>1</v>
      </c>
      <c r="L16" s="8">
        <v>4</v>
      </c>
      <c r="M16" s="8">
        <v>3</v>
      </c>
      <c r="N16" s="8">
        <v>1</v>
      </c>
      <c r="O16" s="13">
        <v>1</v>
      </c>
      <c r="P16" s="28" t="s">
        <v>128</v>
      </c>
      <c r="Q16" s="8">
        <v>1</v>
      </c>
      <c r="R16" s="8">
        <v>1</v>
      </c>
      <c r="S16" s="8">
        <v>1</v>
      </c>
      <c r="T16" s="8">
        <v>3</v>
      </c>
      <c r="U16" s="13">
        <v>1</v>
      </c>
      <c r="V16" s="8"/>
      <c r="W16" s="12"/>
      <c r="X16" s="8"/>
      <c r="Y16" s="8"/>
      <c r="Z16" s="8"/>
      <c r="AA16" s="8"/>
      <c r="AB16" s="13"/>
      <c r="AC16" s="2"/>
      <c r="AD16" s="12"/>
      <c r="AE16" s="8"/>
      <c r="AF16" s="8"/>
      <c r="AG16" s="8"/>
      <c r="AH16" s="8"/>
      <c r="AI16" s="13"/>
      <c r="AJ16" s="2"/>
      <c r="AK16" s="2"/>
      <c r="AL16" s="2"/>
      <c r="AM16" s="2"/>
      <c r="AN16" s="2"/>
    </row>
    <row r="17" spans="1:40" ht="30" customHeight="1" x14ac:dyDescent="0.2">
      <c r="A17" s="33" t="s">
        <v>2167</v>
      </c>
      <c r="B17" s="28" t="s">
        <v>27</v>
      </c>
      <c r="C17" s="30" t="s">
        <v>2168</v>
      </c>
      <c r="D17" s="8">
        <v>10</v>
      </c>
      <c r="E17" s="31">
        <v>35120</v>
      </c>
      <c r="F17" s="12">
        <v>1</v>
      </c>
      <c r="G17" s="8">
        <v>3</v>
      </c>
      <c r="H17" s="13">
        <v>4</v>
      </c>
      <c r="I17" s="12">
        <v>3</v>
      </c>
      <c r="J17" s="8">
        <v>2</v>
      </c>
      <c r="K17" s="8">
        <v>4</v>
      </c>
      <c r="L17" s="8">
        <v>3</v>
      </c>
      <c r="M17" s="8">
        <v>3</v>
      </c>
      <c r="N17" s="8">
        <v>2</v>
      </c>
      <c r="O17" s="13">
        <v>2</v>
      </c>
      <c r="P17" s="28" t="s">
        <v>2169</v>
      </c>
      <c r="Q17" s="8">
        <v>2</v>
      </c>
      <c r="R17" s="8">
        <v>1</v>
      </c>
      <c r="S17" s="8">
        <v>1</v>
      </c>
      <c r="T17" s="8">
        <v>2</v>
      </c>
      <c r="U17" s="13">
        <v>2</v>
      </c>
      <c r="V17" s="8"/>
      <c r="W17" s="34" t="s">
        <v>2170</v>
      </c>
      <c r="X17" s="8">
        <v>2</v>
      </c>
      <c r="Y17" s="8">
        <v>1</v>
      </c>
      <c r="Z17" s="8">
        <v>2</v>
      </c>
      <c r="AA17" s="8">
        <v>1</v>
      </c>
      <c r="AB17" s="13">
        <v>2</v>
      </c>
      <c r="AC17" s="2"/>
      <c r="AD17" s="34" t="s">
        <v>2171</v>
      </c>
      <c r="AE17" s="8">
        <v>1</v>
      </c>
      <c r="AF17" s="8">
        <v>1</v>
      </c>
      <c r="AG17" s="8">
        <v>2</v>
      </c>
      <c r="AH17" s="8">
        <v>1</v>
      </c>
      <c r="AI17" s="13">
        <v>2</v>
      </c>
      <c r="AJ17" s="2"/>
      <c r="AK17" s="2"/>
      <c r="AL17" s="2"/>
      <c r="AM17" s="2"/>
      <c r="AN17" s="2"/>
    </row>
    <row r="18" spans="1:40" ht="30" customHeight="1" x14ac:dyDescent="0.2">
      <c r="A18" s="33" t="s">
        <v>2172</v>
      </c>
      <c r="B18" s="12" t="s">
        <v>40</v>
      </c>
      <c r="C18" s="37" t="s">
        <v>2173</v>
      </c>
      <c r="D18" s="8">
        <v>4</v>
      </c>
      <c r="E18" s="31">
        <v>35171</v>
      </c>
      <c r="F18" s="12">
        <v>1</v>
      </c>
      <c r="G18" s="8">
        <v>3</v>
      </c>
      <c r="H18" s="13">
        <v>1</v>
      </c>
      <c r="I18" s="12">
        <v>1</v>
      </c>
      <c r="J18" s="8">
        <v>1</v>
      </c>
      <c r="K18" s="8">
        <v>3</v>
      </c>
      <c r="L18" s="8">
        <v>1</v>
      </c>
      <c r="M18" s="8">
        <v>2</v>
      </c>
      <c r="N18" s="8">
        <v>1</v>
      </c>
      <c r="O18" s="13">
        <v>1</v>
      </c>
      <c r="P18" s="34" t="s">
        <v>2174</v>
      </c>
      <c r="Q18" s="8">
        <v>1</v>
      </c>
      <c r="R18" s="8">
        <v>1</v>
      </c>
      <c r="S18" s="8">
        <v>1</v>
      </c>
      <c r="T18" s="8">
        <v>4</v>
      </c>
      <c r="U18" s="13">
        <v>2</v>
      </c>
      <c r="V18" s="8"/>
      <c r="W18" s="12"/>
      <c r="X18" s="8"/>
      <c r="Y18" s="8"/>
      <c r="Z18" s="8"/>
      <c r="AA18" s="8"/>
      <c r="AB18" s="13"/>
      <c r="AC18" s="2"/>
      <c r="AD18" s="12"/>
      <c r="AE18" s="8"/>
      <c r="AF18" s="8"/>
      <c r="AG18" s="8"/>
      <c r="AH18" s="8"/>
      <c r="AI18" s="13"/>
      <c r="AJ18" s="2"/>
      <c r="AK18" s="2"/>
      <c r="AL18" s="2"/>
      <c r="AM18" s="2"/>
      <c r="AN18" s="2"/>
    </row>
    <row r="19" spans="1:40" ht="30" customHeight="1" x14ac:dyDescent="0.2">
      <c r="A19" s="33" t="s">
        <v>2175</v>
      </c>
      <c r="B19" s="28" t="s">
        <v>40</v>
      </c>
      <c r="C19" s="30" t="s">
        <v>2176</v>
      </c>
      <c r="D19" s="8">
        <v>4</v>
      </c>
      <c r="E19" s="31">
        <v>35171</v>
      </c>
      <c r="F19" s="12">
        <v>2</v>
      </c>
      <c r="G19" s="8">
        <v>6</v>
      </c>
      <c r="H19" s="13">
        <v>4</v>
      </c>
      <c r="I19" s="12">
        <v>1</v>
      </c>
      <c r="J19" s="8">
        <v>1</v>
      </c>
      <c r="K19" s="8">
        <v>1</v>
      </c>
      <c r="L19" s="8">
        <v>1</v>
      </c>
      <c r="M19" s="8">
        <v>3</v>
      </c>
      <c r="N19" s="8">
        <v>1</v>
      </c>
      <c r="O19" s="13">
        <v>1</v>
      </c>
      <c r="P19" s="28" t="s">
        <v>2177</v>
      </c>
      <c r="Q19" s="8">
        <v>1</v>
      </c>
      <c r="R19" s="8">
        <v>1</v>
      </c>
      <c r="S19" s="8">
        <v>1</v>
      </c>
      <c r="T19" s="8">
        <v>2</v>
      </c>
      <c r="U19" s="13">
        <v>2</v>
      </c>
      <c r="V19" s="8"/>
      <c r="W19" s="12"/>
      <c r="X19" s="8"/>
      <c r="Y19" s="8"/>
      <c r="Z19" s="8"/>
      <c r="AA19" s="8"/>
      <c r="AB19" s="13"/>
      <c r="AC19" s="2"/>
      <c r="AD19" s="12"/>
      <c r="AE19" s="8"/>
      <c r="AF19" s="8"/>
      <c r="AG19" s="8"/>
      <c r="AH19" s="8"/>
      <c r="AI19" s="13"/>
      <c r="AJ19" s="2"/>
      <c r="AK19" s="2"/>
      <c r="AL19" s="2"/>
      <c r="AM19" s="2"/>
      <c r="AN19" s="2"/>
    </row>
    <row r="20" spans="1:40" ht="30" customHeight="1" x14ac:dyDescent="0.2">
      <c r="A20" s="33" t="s">
        <v>2178</v>
      </c>
      <c r="B20" s="28" t="s">
        <v>40</v>
      </c>
      <c r="C20" s="30" t="s">
        <v>2179</v>
      </c>
      <c r="D20" s="8">
        <v>4</v>
      </c>
      <c r="E20" s="31">
        <v>35178</v>
      </c>
      <c r="F20" s="12">
        <v>2</v>
      </c>
      <c r="G20" s="8">
        <v>7</v>
      </c>
      <c r="H20" s="13">
        <v>4</v>
      </c>
      <c r="I20" s="12">
        <v>1</v>
      </c>
      <c r="J20" s="8">
        <v>3</v>
      </c>
      <c r="K20" s="8">
        <v>7</v>
      </c>
      <c r="L20" s="8">
        <v>4</v>
      </c>
      <c r="M20" s="8">
        <v>3</v>
      </c>
      <c r="N20" s="8">
        <v>3</v>
      </c>
      <c r="O20" s="13">
        <v>2</v>
      </c>
      <c r="P20" s="34" t="s">
        <v>2180</v>
      </c>
      <c r="Q20" s="8">
        <v>2</v>
      </c>
      <c r="R20" s="8">
        <v>1</v>
      </c>
      <c r="S20" s="8">
        <v>1</v>
      </c>
      <c r="T20" s="8">
        <v>1</v>
      </c>
      <c r="U20" s="13">
        <v>2</v>
      </c>
      <c r="V20" s="8"/>
      <c r="W20" s="12"/>
      <c r="X20" s="8"/>
      <c r="Y20" s="8"/>
      <c r="Z20" s="8"/>
      <c r="AA20" s="8"/>
      <c r="AB20" s="13"/>
      <c r="AC20" s="2"/>
      <c r="AD20" s="12"/>
      <c r="AE20" s="8"/>
      <c r="AF20" s="8"/>
      <c r="AG20" s="8"/>
      <c r="AH20" s="8"/>
      <c r="AI20" s="13"/>
      <c r="AJ20" s="2"/>
      <c r="AK20" s="2"/>
      <c r="AL20" s="2"/>
      <c r="AM20" s="2"/>
      <c r="AN20" s="2"/>
    </row>
    <row r="21" spans="1:40" ht="30" customHeight="1" x14ac:dyDescent="0.2">
      <c r="A21" s="33" t="s">
        <v>2181</v>
      </c>
      <c r="B21" s="28" t="s">
        <v>27</v>
      </c>
      <c r="C21" s="30" t="s">
        <v>2182</v>
      </c>
      <c r="D21" s="8">
        <v>5</v>
      </c>
      <c r="E21" s="31">
        <v>35178</v>
      </c>
      <c r="F21" s="12">
        <v>1</v>
      </c>
      <c r="G21" s="8">
        <v>5</v>
      </c>
      <c r="H21" s="13">
        <v>4</v>
      </c>
      <c r="I21" s="12">
        <v>2</v>
      </c>
      <c r="J21" s="8">
        <v>3</v>
      </c>
      <c r="K21" s="8">
        <v>7</v>
      </c>
      <c r="L21" s="8">
        <v>4</v>
      </c>
      <c r="M21" s="8">
        <v>3</v>
      </c>
      <c r="N21" s="8">
        <v>2</v>
      </c>
      <c r="O21" s="13">
        <v>1</v>
      </c>
      <c r="P21" s="28" t="s">
        <v>2183</v>
      </c>
      <c r="Q21" s="8">
        <v>3</v>
      </c>
      <c r="R21" s="8">
        <v>1</v>
      </c>
      <c r="S21" s="8">
        <v>1</v>
      </c>
      <c r="T21" s="8">
        <v>4</v>
      </c>
      <c r="U21" s="13">
        <v>2</v>
      </c>
      <c r="V21" s="8"/>
      <c r="W21" s="12"/>
      <c r="X21" s="8"/>
      <c r="Y21" s="8"/>
      <c r="Z21" s="8"/>
      <c r="AA21" s="8"/>
      <c r="AB21" s="13"/>
      <c r="AC21" s="2"/>
      <c r="AD21" s="12"/>
      <c r="AE21" s="8"/>
      <c r="AF21" s="8"/>
      <c r="AG21" s="8"/>
      <c r="AH21" s="8"/>
      <c r="AI21" s="13"/>
      <c r="AJ21" s="2"/>
      <c r="AK21" s="2"/>
      <c r="AL21" s="2"/>
      <c r="AM21" s="2"/>
      <c r="AN21" s="2"/>
    </row>
    <row r="22" spans="1:40" ht="30" customHeight="1" x14ac:dyDescent="0.2">
      <c r="A22" s="33" t="s">
        <v>2184</v>
      </c>
      <c r="B22" s="28" t="s">
        <v>40</v>
      </c>
      <c r="C22" s="30" t="s">
        <v>2185</v>
      </c>
      <c r="D22" s="8">
        <v>5</v>
      </c>
      <c r="E22" s="31">
        <v>35186</v>
      </c>
      <c r="F22" s="12">
        <v>2</v>
      </c>
      <c r="G22" s="8">
        <v>5</v>
      </c>
      <c r="H22" s="13">
        <v>1</v>
      </c>
      <c r="I22" s="12">
        <v>1</v>
      </c>
      <c r="J22" s="8">
        <v>3</v>
      </c>
      <c r="K22" s="8">
        <v>5</v>
      </c>
      <c r="L22" s="8">
        <v>3</v>
      </c>
      <c r="M22" s="8">
        <v>2</v>
      </c>
      <c r="N22" s="8">
        <v>3</v>
      </c>
      <c r="O22" s="13">
        <v>2</v>
      </c>
      <c r="P22" s="34" t="s">
        <v>2186</v>
      </c>
      <c r="Q22" s="8">
        <v>4</v>
      </c>
      <c r="R22" s="8">
        <v>2</v>
      </c>
      <c r="S22" s="8">
        <v>1</v>
      </c>
      <c r="T22" s="8">
        <v>4</v>
      </c>
      <c r="U22" s="13">
        <v>2</v>
      </c>
      <c r="V22" s="8"/>
      <c r="W22" s="12"/>
      <c r="X22" s="8"/>
      <c r="Y22" s="8"/>
      <c r="Z22" s="8"/>
      <c r="AA22" s="8"/>
      <c r="AB22" s="13"/>
      <c r="AC22" s="2"/>
      <c r="AD22" s="12"/>
      <c r="AE22" s="8"/>
      <c r="AF22" s="8"/>
      <c r="AG22" s="8"/>
      <c r="AH22" s="8"/>
      <c r="AI22" s="13"/>
      <c r="AJ22" s="2"/>
      <c r="AK22" s="2"/>
      <c r="AL22" s="2"/>
      <c r="AM22" s="2"/>
      <c r="AN22" s="2"/>
    </row>
    <row r="23" spans="1:40" ht="30" customHeight="1" x14ac:dyDescent="0.2">
      <c r="A23" s="33" t="s">
        <v>2187</v>
      </c>
      <c r="B23" s="28" t="s">
        <v>91</v>
      </c>
      <c r="C23" s="30" t="s">
        <v>2188</v>
      </c>
      <c r="D23" s="8">
        <v>11</v>
      </c>
      <c r="E23" s="31">
        <v>35186</v>
      </c>
      <c r="F23" s="12">
        <v>1</v>
      </c>
      <c r="G23" s="8">
        <v>5</v>
      </c>
      <c r="H23" s="13">
        <v>4</v>
      </c>
      <c r="I23" s="12">
        <v>2</v>
      </c>
      <c r="J23" s="8">
        <v>3</v>
      </c>
      <c r="K23" s="8">
        <v>4</v>
      </c>
      <c r="L23" s="8">
        <v>2</v>
      </c>
      <c r="M23" s="8">
        <v>1</v>
      </c>
      <c r="N23" s="8">
        <v>2</v>
      </c>
      <c r="O23" s="13">
        <v>2</v>
      </c>
      <c r="P23" s="34" t="s">
        <v>2189</v>
      </c>
      <c r="Q23" s="8">
        <v>2</v>
      </c>
      <c r="R23" s="8">
        <v>1</v>
      </c>
      <c r="S23" s="8">
        <v>1</v>
      </c>
      <c r="T23" s="8">
        <v>3</v>
      </c>
      <c r="U23" s="13">
        <v>2</v>
      </c>
      <c r="V23" s="8"/>
      <c r="W23" s="28" t="s">
        <v>2190</v>
      </c>
      <c r="X23" s="8">
        <v>1</v>
      </c>
      <c r="Y23" s="8">
        <v>1</v>
      </c>
      <c r="Z23" s="8">
        <v>2</v>
      </c>
      <c r="AA23" s="8">
        <v>1</v>
      </c>
      <c r="AB23" s="13">
        <v>2</v>
      </c>
      <c r="AC23" s="2"/>
      <c r="AD23" s="12"/>
      <c r="AE23" s="8"/>
      <c r="AF23" s="8"/>
      <c r="AG23" s="8"/>
      <c r="AH23" s="8"/>
      <c r="AI23" s="13"/>
      <c r="AJ23" s="2"/>
      <c r="AK23" s="2"/>
      <c r="AL23" s="2"/>
      <c r="AM23" s="2"/>
      <c r="AN23" s="2"/>
    </row>
    <row r="24" spans="1:40" ht="30" customHeight="1" x14ac:dyDescent="0.2">
      <c r="A24" s="33" t="s">
        <v>2191</v>
      </c>
      <c r="B24" s="28" t="s">
        <v>27</v>
      </c>
      <c r="C24" s="30" t="s">
        <v>2192</v>
      </c>
      <c r="D24" s="8">
        <v>5</v>
      </c>
      <c r="E24" s="31">
        <v>35194</v>
      </c>
      <c r="F24" s="12">
        <v>1</v>
      </c>
      <c r="G24" s="8">
        <v>3</v>
      </c>
      <c r="H24" s="13">
        <v>1</v>
      </c>
      <c r="I24" s="12">
        <v>2</v>
      </c>
      <c r="J24" s="8">
        <v>1</v>
      </c>
      <c r="K24" s="8">
        <v>4</v>
      </c>
      <c r="L24" s="8">
        <v>2</v>
      </c>
      <c r="M24" s="8">
        <v>3</v>
      </c>
      <c r="N24" s="8">
        <v>1</v>
      </c>
      <c r="O24" s="13">
        <v>1</v>
      </c>
      <c r="P24" s="28" t="s">
        <v>137</v>
      </c>
      <c r="Q24" s="8">
        <v>1</v>
      </c>
      <c r="R24" s="8">
        <v>2</v>
      </c>
      <c r="S24" s="8">
        <v>1</v>
      </c>
      <c r="T24" s="8">
        <v>4</v>
      </c>
      <c r="U24" s="13">
        <v>2</v>
      </c>
      <c r="V24" s="8"/>
      <c r="W24" s="28" t="s">
        <v>2169</v>
      </c>
      <c r="X24" s="8">
        <v>2</v>
      </c>
      <c r="Y24" s="8">
        <v>1</v>
      </c>
      <c r="Z24" s="8">
        <v>2</v>
      </c>
      <c r="AA24" s="8">
        <v>2</v>
      </c>
      <c r="AB24" s="13">
        <v>1</v>
      </c>
      <c r="AC24" s="2"/>
      <c r="AD24" s="12"/>
      <c r="AE24" s="8"/>
      <c r="AF24" s="8"/>
      <c r="AG24" s="8"/>
      <c r="AH24" s="8"/>
      <c r="AI24" s="13"/>
      <c r="AJ24" s="2"/>
      <c r="AK24" s="2"/>
      <c r="AL24" s="2"/>
      <c r="AM24" s="2"/>
      <c r="AN24" s="2"/>
    </row>
    <row r="25" spans="1:40" ht="30" customHeight="1" x14ac:dyDescent="0.2">
      <c r="A25" s="33" t="s">
        <v>2193</v>
      </c>
      <c r="B25" s="28" t="s">
        <v>40</v>
      </c>
      <c r="C25" s="30" t="s">
        <v>2194</v>
      </c>
      <c r="D25" s="8">
        <v>5</v>
      </c>
      <c r="E25" s="31">
        <v>35194</v>
      </c>
      <c r="F25" s="12">
        <v>2</v>
      </c>
      <c r="G25" s="8">
        <v>6</v>
      </c>
      <c r="H25" s="13">
        <v>4</v>
      </c>
      <c r="I25" s="12">
        <v>1</v>
      </c>
      <c r="J25" s="8">
        <v>1</v>
      </c>
      <c r="K25" s="8">
        <v>1</v>
      </c>
      <c r="L25" s="8">
        <v>4</v>
      </c>
      <c r="M25" s="8">
        <v>3</v>
      </c>
      <c r="N25" s="8">
        <v>2</v>
      </c>
      <c r="O25" s="13">
        <v>1</v>
      </c>
      <c r="P25" s="28" t="s">
        <v>128</v>
      </c>
      <c r="Q25" s="8">
        <v>1</v>
      </c>
      <c r="R25" s="8">
        <v>2</v>
      </c>
      <c r="S25" s="8">
        <v>1</v>
      </c>
      <c r="T25" s="8">
        <v>4</v>
      </c>
      <c r="U25" s="13">
        <v>2</v>
      </c>
      <c r="V25" s="8"/>
      <c r="W25" s="12"/>
      <c r="X25" s="8"/>
      <c r="Y25" s="8"/>
      <c r="Z25" s="8"/>
      <c r="AA25" s="8"/>
      <c r="AB25" s="13"/>
      <c r="AC25" s="2"/>
      <c r="AD25" s="12"/>
      <c r="AE25" s="8"/>
      <c r="AF25" s="8"/>
      <c r="AG25" s="8"/>
      <c r="AH25" s="8"/>
      <c r="AI25" s="13"/>
      <c r="AJ25" s="2"/>
      <c r="AK25" s="2"/>
      <c r="AL25" s="2"/>
      <c r="AM25" s="2"/>
      <c r="AN25" s="2"/>
    </row>
    <row r="26" spans="1:40" ht="30" customHeight="1" x14ac:dyDescent="0.2">
      <c r="A26" s="33" t="s">
        <v>2195</v>
      </c>
      <c r="B26" s="12" t="s">
        <v>40</v>
      </c>
      <c r="C26" s="37" t="s">
        <v>2196</v>
      </c>
      <c r="D26" s="8">
        <v>5</v>
      </c>
      <c r="E26" s="31">
        <v>35201</v>
      </c>
      <c r="F26" s="12">
        <v>2</v>
      </c>
      <c r="G26" s="8">
        <v>5</v>
      </c>
      <c r="H26" s="13">
        <v>1</v>
      </c>
      <c r="I26" s="12">
        <v>3</v>
      </c>
      <c r="J26" s="8">
        <v>1</v>
      </c>
      <c r="K26" s="8">
        <v>4</v>
      </c>
      <c r="L26" s="8">
        <v>3</v>
      </c>
      <c r="M26" s="8">
        <v>1</v>
      </c>
      <c r="N26" s="8">
        <v>2</v>
      </c>
      <c r="O26" s="13">
        <v>1</v>
      </c>
      <c r="P26" s="34" t="s">
        <v>2197</v>
      </c>
      <c r="Q26" s="8">
        <v>1</v>
      </c>
      <c r="R26" s="8">
        <v>1</v>
      </c>
      <c r="S26" s="8">
        <v>1</v>
      </c>
      <c r="T26" s="8">
        <v>2</v>
      </c>
      <c r="U26" s="13">
        <v>2</v>
      </c>
      <c r="V26" s="8"/>
      <c r="W26" s="28" t="s">
        <v>2198</v>
      </c>
      <c r="X26" s="8">
        <v>2</v>
      </c>
      <c r="Y26" s="8">
        <v>1</v>
      </c>
      <c r="Z26" s="8">
        <v>2</v>
      </c>
      <c r="AA26" s="8">
        <v>1</v>
      </c>
      <c r="AB26" s="13">
        <v>2</v>
      </c>
      <c r="AC26" s="2"/>
      <c r="AD26" s="28" t="s">
        <v>2177</v>
      </c>
      <c r="AE26" s="8">
        <v>1</v>
      </c>
      <c r="AF26" s="8">
        <v>1</v>
      </c>
      <c r="AG26" s="8">
        <v>2</v>
      </c>
      <c r="AH26" s="8">
        <v>1</v>
      </c>
      <c r="AI26" s="13">
        <v>2</v>
      </c>
      <c r="AJ26" s="2"/>
      <c r="AK26" s="2"/>
      <c r="AL26" s="2"/>
      <c r="AM26" s="2"/>
      <c r="AN26" s="2"/>
    </row>
    <row r="27" spans="1:40" ht="30" customHeight="1" x14ac:dyDescent="0.2">
      <c r="A27" s="33" t="s">
        <v>2199</v>
      </c>
      <c r="B27" s="28" t="s">
        <v>36</v>
      </c>
      <c r="C27" s="30" t="s">
        <v>2200</v>
      </c>
      <c r="D27" s="8">
        <v>8</v>
      </c>
      <c r="E27" s="31">
        <v>35201</v>
      </c>
      <c r="F27" s="12">
        <v>2</v>
      </c>
      <c r="G27" s="8">
        <v>3</v>
      </c>
      <c r="H27" s="13">
        <v>1</v>
      </c>
      <c r="I27" s="12">
        <v>1</v>
      </c>
      <c r="J27" s="8">
        <v>1</v>
      </c>
      <c r="K27" s="8">
        <v>6</v>
      </c>
      <c r="L27" s="8">
        <v>1</v>
      </c>
      <c r="M27" s="8">
        <v>3</v>
      </c>
      <c r="N27" s="8">
        <v>2</v>
      </c>
      <c r="O27" s="13">
        <v>2</v>
      </c>
      <c r="P27" s="28" t="s">
        <v>2201</v>
      </c>
      <c r="Q27" s="8">
        <v>1</v>
      </c>
      <c r="R27" s="8">
        <v>1</v>
      </c>
      <c r="S27" s="8">
        <v>1</v>
      </c>
      <c r="T27" s="8">
        <v>2</v>
      </c>
      <c r="U27" s="13">
        <v>2</v>
      </c>
      <c r="V27" s="8"/>
      <c r="W27" s="12"/>
      <c r="X27" s="8"/>
      <c r="Y27" s="8"/>
      <c r="Z27" s="8"/>
      <c r="AA27" s="8"/>
      <c r="AB27" s="13"/>
      <c r="AC27" s="2"/>
      <c r="AD27" s="12"/>
      <c r="AE27" s="8"/>
      <c r="AF27" s="8"/>
      <c r="AG27" s="8"/>
      <c r="AH27" s="8"/>
      <c r="AI27" s="13"/>
      <c r="AJ27" s="2"/>
      <c r="AK27" s="2"/>
      <c r="AL27" s="2"/>
      <c r="AM27" s="2"/>
      <c r="AN27" s="2"/>
    </row>
    <row r="28" spans="1:40" ht="30" customHeight="1" x14ac:dyDescent="0.2">
      <c r="A28" s="33" t="s">
        <v>2202</v>
      </c>
      <c r="B28" s="28" t="s">
        <v>40</v>
      </c>
      <c r="C28" s="30" t="s">
        <v>2203</v>
      </c>
      <c r="D28" s="8">
        <v>4</v>
      </c>
      <c r="E28" s="31">
        <v>35210</v>
      </c>
      <c r="F28" s="12">
        <v>1</v>
      </c>
      <c r="G28" s="8">
        <v>3</v>
      </c>
      <c r="H28" s="13">
        <v>1</v>
      </c>
      <c r="I28" s="12">
        <v>1</v>
      </c>
      <c r="J28" s="8">
        <v>1</v>
      </c>
      <c r="K28" s="8">
        <v>4</v>
      </c>
      <c r="L28" s="8">
        <v>1</v>
      </c>
      <c r="M28" s="8">
        <v>2</v>
      </c>
      <c r="N28" s="8">
        <v>1</v>
      </c>
      <c r="O28" s="13">
        <v>1</v>
      </c>
      <c r="P28" s="34" t="s">
        <v>2204</v>
      </c>
      <c r="Q28" s="8">
        <v>1</v>
      </c>
      <c r="R28" s="8">
        <v>1</v>
      </c>
      <c r="S28" s="8">
        <v>1</v>
      </c>
      <c r="T28" s="8">
        <v>3</v>
      </c>
      <c r="U28" s="13">
        <v>2</v>
      </c>
      <c r="V28" s="8"/>
      <c r="W28" s="12"/>
      <c r="X28" s="8"/>
      <c r="Y28" s="8"/>
      <c r="Z28" s="8"/>
      <c r="AA28" s="8"/>
      <c r="AB28" s="13"/>
      <c r="AC28" s="2"/>
      <c r="AD28" s="12"/>
      <c r="AE28" s="8"/>
      <c r="AF28" s="8"/>
      <c r="AG28" s="8"/>
      <c r="AH28" s="8"/>
      <c r="AI28" s="13"/>
      <c r="AJ28" s="2"/>
      <c r="AK28" s="2"/>
      <c r="AL28" s="2"/>
      <c r="AM28" s="2"/>
      <c r="AN28" s="2"/>
    </row>
    <row r="29" spans="1:40" ht="30" customHeight="1" x14ac:dyDescent="0.2">
      <c r="A29" s="33" t="s">
        <v>2205</v>
      </c>
      <c r="B29" s="28" t="s">
        <v>40</v>
      </c>
      <c r="C29" s="30" t="s">
        <v>2206</v>
      </c>
      <c r="D29" s="8">
        <v>4</v>
      </c>
      <c r="E29" s="31">
        <v>35210</v>
      </c>
      <c r="F29" s="12">
        <v>2</v>
      </c>
      <c r="G29" s="8">
        <v>5</v>
      </c>
      <c r="H29" s="13">
        <v>4</v>
      </c>
      <c r="I29" s="12">
        <v>1</v>
      </c>
      <c r="J29" s="8">
        <v>3</v>
      </c>
      <c r="K29" s="8">
        <v>7</v>
      </c>
      <c r="L29" s="8">
        <v>3</v>
      </c>
      <c r="M29" s="8">
        <v>4</v>
      </c>
      <c r="N29" s="8">
        <v>3</v>
      </c>
      <c r="O29" s="13">
        <v>2</v>
      </c>
      <c r="P29" s="28" t="s">
        <v>2180</v>
      </c>
      <c r="Q29" s="8">
        <v>2</v>
      </c>
      <c r="R29" s="8">
        <v>1</v>
      </c>
      <c r="S29" s="8">
        <v>1</v>
      </c>
      <c r="T29" s="8">
        <v>4</v>
      </c>
      <c r="U29" s="13">
        <v>2</v>
      </c>
      <c r="V29" s="8"/>
      <c r="W29" s="12"/>
      <c r="X29" s="8"/>
      <c r="Y29" s="8"/>
      <c r="Z29" s="8"/>
      <c r="AA29" s="8"/>
      <c r="AB29" s="13"/>
      <c r="AC29" s="2"/>
      <c r="AD29" s="12"/>
      <c r="AE29" s="8"/>
      <c r="AF29" s="8"/>
      <c r="AG29" s="8"/>
      <c r="AH29" s="8"/>
      <c r="AI29" s="13"/>
      <c r="AJ29" s="2"/>
      <c r="AK29" s="2"/>
      <c r="AL29" s="2"/>
      <c r="AM29" s="2"/>
      <c r="AN29" s="2"/>
    </row>
    <row r="30" spans="1:40" ht="30" customHeight="1" x14ac:dyDescent="0.2">
      <c r="A30" s="33" t="s">
        <v>2207</v>
      </c>
      <c r="B30" s="28" t="s">
        <v>40</v>
      </c>
      <c r="C30" s="30" t="s">
        <v>2208</v>
      </c>
      <c r="D30" s="8">
        <v>4</v>
      </c>
      <c r="E30" s="31">
        <v>35218</v>
      </c>
      <c r="F30" s="12">
        <v>2</v>
      </c>
      <c r="G30" s="8">
        <v>7</v>
      </c>
      <c r="H30" s="13">
        <v>4</v>
      </c>
      <c r="I30" s="12">
        <v>1</v>
      </c>
      <c r="J30" s="8">
        <v>1</v>
      </c>
      <c r="K30" s="8">
        <v>1</v>
      </c>
      <c r="L30" s="8">
        <v>4</v>
      </c>
      <c r="M30" s="8">
        <v>3</v>
      </c>
      <c r="N30" s="8">
        <v>2</v>
      </c>
      <c r="O30" s="13">
        <v>1</v>
      </c>
      <c r="P30" s="28" t="s">
        <v>128</v>
      </c>
      <c r="Q30" s="8">
        <v>1</v>
      </c>
      <c r="R30" s="8">
        <v>1</v>
      </c>
      <c r="S30" s="8">
        <v>1</v>
      </c>
      <c r="T30" s="8">
        <v>1</v>
      </c>
      <c r="U30" s="13">
        <v>2</v>
      </c>
      <c r="V30" s="8"/>
      <c r="W30" s="12"/>
      <c r="X30" s="8"/>
      <c r="Y30" s="8"/>
      <c r="Z30" s="8"/>
      <c r="AA30" s="8"/>
      <c r="AB30" s="13"/>
      <c r="AC30" s="2"/>
      <c r="AD30" s="12"/>
      <c r="AE30" s="8"/>
      <c r="AF30" s="8"/>
      <c r="AG30" s="8"/>
      <c r="AH30" s="8"/>
      <c r="AI30" s="13"/>
      <c r="AJ30" s="2"/>
      <c r="AK30" s="2"/>
      <c r="AL30" s="2"/>
      <c r="AM30" s="2"/>
      <c r="AN30" s="2"/>
    </row>
    <row r="31" spans="1:40" ht="30" customHeight="1" thickBot="1" x14ac:dyDescent="0.25">
      <c r="A31" s="150" t="s">
        <v>2209</v>
      </c>
      <c r="B31" s="38" t="s">
        <v>27</v>
      </c>
      <c r="C31" s="39" t="s">
        <v>2210</v>
      </c>
      <c r="D31" s="15">
        <v>5</v>
      </c>
      <c r="E31" s="151">
        <v>35218</v>
      </c>
      <c r="F31" s="14">
        <v>2</v>
      </c>
      <c r="G31" s="15">
        <v>5</v>
      </c>
      <c r="H31" s="16">
        <v>1</v>
      </c>
      <c r="I31" s="14">
        <v>1</v>
      </c>
      <c r="J31" s="15">
        <v>3</v>
      </c>
      <c r="K31" s="15">
        <v>5</v>
      </c>
      <c r="L31" s="15">
        <v>3</v>
      </c>
      <c r="M31" s="15">
        <v>2</v>
      </c>
      <c r="N31" s="15">
        <v>3</v>
      </c>
      <c r="O31" s="16">
        <v>2</v>
      </c>
      <c r="P31" s="38" t="s">
        <v>135</v>
      </c>
      <c r="Q31" s="15">
        <v>4</v>
      </c>
      <c r="R31" s="15">
        <v>2</v>
      </c>
      <c r="S31" s="15">
        <v>1</v>
      </c>
      <c r="T31" s="15">
        <v>4</v>
      </c>
      <c r="U31" s="16">
        <v>1</v>
      </c>
      <c r="V31" s="8"/>
      <c r="W31" s="14"/>
      <c r="X31" s="15"/>
      <c r="Y31" s="15"/>
      <c r="Z31" s="15"/>
      <c r="AA31" s="15"/>
      <c r="AB31" s="16"/>
      <c r="AC31" s="2"/>
      <c r="AD31" s="14"/>
      <c r="AE31" s="15"/>
      <c r="AF31" s="15"/>
      <c r="AG31" s="15"/>
      <c r="AH31" s="15"/>
      <c r="AI31" s="16"/>
      <c r="AJ31" s="2"/>
      <c r="AK31" s="2"/>
      <c r="AL31" s="2"/>
      <c r="AM31" s="2"/>
      <c r="AN31" s="2"/>
    </row>
    <row r="32" spans="1:40" ht="30" customHeight="1" x14ac:dyDescent="0.2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65" ht="68.099999999999994" customHeight="1" x14ac:dyDescent="0.2">
      <c r="A33" s="2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BL33" s="8"/>
      <c r="BM33" s="8"/>
    </row>
    <row r="34" spans="1:65" ht="68.099999999999994" customHeight="1" x14ac:dyDescent="0.2">
      <c r="A34" s="2"/>
      <c r="E34" s="8"/>
    </row>
    <row r="35" spans="1:65" ht="68.099999999999994" customHeight="1" x14ac:dyDescent="0.2">
      <c r="A35" s="2"/>
      <c r="B35" s="206" t="s">
        <v>138</v>
      </c>
      <c r="C35" s="206"/>
      <c r="D35" s="206"/>
      <c r="E35" s="8"/>
      <c r="F35" s="187" t="s">
        <v>3</v>
      </c>
      <c r="G35" s="187"/>
      <c r="H35" s="187"/>
      <c r="J35" s="188" t="s">
        <v>145</v>
      </c>
      <c r="K35" s="188"/>
      <c r="L35" s="188"/>
      <c r="N35" s="188" t="s">
        <v>5</v>
      </c>
      <c r="O35" s="188"/>
      <c r="P35" s="188"/>
      <c r="R35" s="187" t="s">
        <v>158</v>
      </c>
      <c r="S35" s="187"/>
      <c r="T35" s="187"/>
      <c r="V35" s="186" t="s">
        <v>159</v>
      </c>
      <c r="W35" s="186"/>
      <c r="X35" s="186"/>
      <c r="Z35" s="206" t="s">
        <v>8</v>
      </c>
      <c r="AA35" s="206"/>
      <c r="AB35" s="206"/>
      <c r="AD35" s="186" t="s">
        <v>9</v>
      </c>
      <c r="AE35" s="186"/>
      <c r="AF35" s="186"/>
      <c r="AH35" s="186" t="s">
        <v>172</v>
      </c>
      <c r="AI35" s="186"/>
      <c r="AJ35" s="186"/>
      <c r="AL35" s="186" t="s">
        <v>11</v>
      </c>
      <c r="AM35" s="186"/>
      <c r="AN35" s="186"/>
      <c r="AP35" s="186" t="s">
        <v>179</v>
      </c>
      <c r="AQ35" s="186"/>
      <c r="AR35" s="186"/>
    </row>
    <row r="36" spans="1:65" ht="68.099999999999994" customHeight="1" x14ac:dyDescent="0.2">
      <c r="A36" s="2"/>
      <c r="B36" s="90" t="s">
        <v>40</v>
      </c>
      <c r="C36" s="42">
        <f>COUNTIF(B4:B31,"GIRONA")</f>
        <v>17</v>
      </c>
      <c r="D36" s="44">
        <f t="shared" ref="D36:D42" si="0">C36/C$42</f>
        <v>0.6071428571428571</v>
      </c>
      <c r="E36" s="8"/>
      <c r="F36" s="91" t="s">
        <v>143</v>
      </c>
      <c r="G36" s="43">
        <f>COUNTIF(F4:F31,1)</f>
        <v>10</v>
      </c>
      <c r="H36" s="44">
        <f>G36/G38</f>
        <v>0.35714285714285715</v>
      </c>
      <c r="J36" s="92" t="s">
        <v>147</v>
      </c>
      <c r="K36" s="45">
        <f>COUNTIF(G4:G31,1)</f>
        <v>0</v>
      </c>
      <c r="L36" s="44">
        <f t="shared" ref="L36:L43" si="1">K36/K$43</f>
        <v>0</v>
      </c>
      <c r="N36" s="91" t="s">
        <v>154</v>
      </c>
      <c r="O36" s="43">
        <f>COUNTIF(H4:H31,1)</f>
        <v>13</v>
      </c>
      <c r="P36" s="44">
        <f>O36/O$40</f>
        <v>0.4642857142857143</v>
      </c>
      <c r="R36" s="93">
        <v>1</v>
      </c>
      <c r="S36" s="43">
        <f>COUNTIF(I4:I31,1)</f>
        <v>22</v>
      </c>
      <c r="T36" s="44">
        <f>S36/28</f>
        <v>0.7857142857142857</v>
      </c>
      <c r="V36" s="94" t="s">
        <v>160</v>
      </c>
      <c r="W36" s="57">
        <f>COUNTIF(J4:J31,1)</f>
        <v>14</v>
      </c>
      <c r="X36" s="58">
        <f>W36/W$39</f>
        <v>0.5</v>
      </c>
      <c r="Z36" s="95" t="s">
        <v>163</v>
      </c>
      <c r="AA36" s="42">
        <f>COUNTIF(K4:K31,1)</f>
        <v>8</v>
      </c>
      <c r="AB36" s="44">
        <f t="shared" ref="AB36:AB46" si="2">AA36/AA$46</f>
        <v>0.2857142857142857</v>
      </c>
      <c r="AD36" s="95" t="s">
        <v>799</v>
      </c>
      <c r="AE36" s="57">
        <f>COUNTIF(L4:L31,1)</f>
        <v>7</v>
      </c>
      <c r="AF36" s="58">
        <f>AE36/AA$46</f>
        <v>0.25</v>
      </c>
      <c r="AH36" s="95" t="s">
        <v>143</v>
      </c>
      <c r="AI36" s="42">
        <f>COUNTIF(M4:M31,1)</f>
        <v>2</v>
      </c>
      <c r="AJ36" s="44">
        <f>AI36/AA$46</f>
        <v>7.1428571428571425E-2</v>
      </c>
      <c r="AL36" s="95" t="s">
        <v>175</v>
      </c>
      <c r="AM36" s="42">
        <f>COUNTIF(N4:N31,1)</f>
        <v>9</v>
      </c>
      <c r="AN36" s="44">
        <f>AM36/AA$46</f>
        <v>0.32142857142857145</v>
      </c>
      <c r="AP36" s="95" t="s">
        <v>143</v>
      </c>
      <c r="AQ36" s="42">
        <f>COUNTIF(O4:O31,1)</f>
        <v>16</v>
      </c>
      <c r="AR36" s="44">
        <f>AQ36/AQ$39</f>
        <v>0.5714285714285714</v>
      </c>
    </row>
    <row r="37" spans="1:65" ht="68.099999999999994" customHeight="1" x14ac:dyDescent="0.2">
      <c r="A37" s="2"/>
      <c r="B37" s="90" t="s">
        <v>27</v>
      </c>
      <c r="C37" s="42">
        <f>COUNTIF(B4:B31,"sALT")</f>
        <v>4</v>
      </c>
      <c r="D37" s="44">
        <f t="shared" si="0"/>
        <v>0.14285714285714285</v>
      </c>
      <c r="E37" s="8"/>
      <c r="F37" s="91" t="s">
        <v>144</v>
      </c>
      <c r="G37" s="43">
        <f>COUNTIF(F4:F31,2)</f>
        <v>18</v>
      </c>
      <c r="H37" s="44">
        <f>G37/G38</f>
        <v>0.6428571428571429</v>
      </c>
      <c r="J37" s="92" t="s">
        <v>148</v>
      </c>
      <c r="K37" s="45">
        <f>COUNTIF(G4:G31,2)</f>
        <v>0</v>
      </c>
      <c r="L37" s="44">
        <f t="shared" si="1"/>
        <v>0</v>
      </c>
      <c r="N37" s="91" t="s">
        <v>155</v>
      </c>
      <c r="O37" s="43">
        <f>COUNTIF(H4:H31,2)</f>
        <v>0</v>
      </c>
      <c r="P37" s="44">
        <f>O37/O$40</f>
        <v>0</v>
      </c>
      <c r="R37" s="93">
        <v>2</v>
      </c>
      <c r="S37" s="43">
        <f>COUNTIF(I4:I31,2)</f>
        <v>4</v>
      </c>
      <c r="T37" s="44">
        <f t="shared" ref="T37:T41" si="3">S37/28</f>
        <v>0.14285714285714285</v>
      </c>
      <c r="V37" s="95" t="s">
        <v>161</v>
      </c>
      <c r="W37" s="57">
        <f>COUNTIF(J4:J31,2)</f>
        <v>2</v>
      </c>
      <c r="X37" s="58">
        <f>W37/W$39</f>
        <v>7.1428571428571425E-2</v>
      </c>
      <c r="Z37" s="90" t="s">
        <v>164</v>
      </c>
      <c r="AA37" s="42">
        <f>COUNTIF(K4:K31,2)</f>
        <v>2</v>
      </c>
      <c r="AB37" s="44">
        <f t="shared" si="2"/>
        <v>7.1428571428571425E-2</v>
      </c>
      <c r="AD37" s="94" t="s">
        <v>800</v>
      </c>
      <c r="AE37" s="57">
        <f>COUNTIF(L4:L31,2)</f>
        <v>3</v>
      </c>
      <c r="AF37" s="58">
        <f>AE37/AA$46</f>
        <v>0.10714285714285714</v>
      </c>
      <c r="AH37" s="90" t="s">
        <v>173</v>
      </c>
      <c r="AI37" s="42">
        <f>COUNTIF(M4:M31,2)</f>
        <v>10</v>
      </c>
      <c r="AJ37" s="44">
        <f>AI37/AA$46</f>
        <v>0.35714285714285715</v>
      </c>
      <c r="AL37" s="90" t="s">
        <v>176</v>
      </c>
      <c r="AM37" s="42">
        <f>COUNTIF(N4:N31,2)</f>
        <v>14</v>
      </c>
      <c r="AN37" s="44">
        <f>AM37/AA$46</f>
        <v>0.5</v>
      </c>
      <c r="AP37" s="90" t="s">
        <v>173</v>
      </c>
      <c r="AQ37" s="42">
        <f>COUNTIF(O4:O31,2)</f>
        <v>12</v>
      </c>
      <c r="AR37" s="44">
        <f>AQ37/AQ$39</f>
        <v>0.42857142857142855</v>
      </c>
    </row>
    <row r="38" spans="1:65" ht="68.099999999999994" customHeight="1" x14ac:dyDescent="0.2">
      <c r="A38" s="2"/>
      <c r="B38" s="90" t="s">
        <v>31</v>
      </c>
      <c r="C38" s="42">
        <f>COUNTIF(B4:B31,"Figueres")</f>
        <v>1</v>
      </c>
      <c r="D38" s="44">
        <f t="shared" si="0"/>
        <v>3.5714285714285712E-2</v>
      </c>
      <c r="E38" s="8"/>
      <c r="F38" s="83"/>
      <c r="G38" s="85">
        <f>SUM(G36:G37)</f>
        <v>28</v>
      </c>
      <c r="H38" s="86">
        <v>1</v>
      </c>
      <c r="J38" s="92" t="s">
        <v>146</v>
      </c>
      <c r="K38" s="45">
        <f>COUNTIF(G4:G31,3)</f>
        <v>7</v>
      </c>
      <c r="L38" s="44">
        <f t="shared" si="1"/>
        <v>0.25</v>
      </c>
      <c r="N38" s="91" t="s">
        <v>156</v>
      </c>
      <c r="O38" s="43">
        <f>COUNTIF(H4:H31,3)</f>
        <v>0</v>
      </c>
      <c r="P38" s="44">
        <f>O38/O$40</f>
        <v>0</v>
      </c>
      <c r="R38" s="93">
        <v>3</v>
      </c>
      <c r="S38" s="43">
        <f>COUNTIF(I4:I31,3)</f>
        <v>2</v>
      </c>
      <c r="T38" s="44">
        <f t="shared" si="3"/>
        <v>7.1428571428571425E-2</v>
      </c>
      <c r="V38" s="94" t="s">
        <v>162</v>
      </c>
      <c r="W38" s="57">
        <f>COUNTIF(J4:J31,3)</f>
        <v>12</v>
      </c>
      <c r="X38" s="58">
        <f>W38/W$39</f>
        <v>0.42857142857142855</v>
      </c>
      <c r="Z38" s="90" t="s">
        <v>165</v>
      </c>
      <c r="AA38" s="42">
        <f>COUNTIF(K4:K31,3)</f>
        <v>2</v>
      </c>
      <c r="AB38" s="44">
        <f t="shared" si="2"/>
        <v>7.1428571428571425E-2</v>
      </c>
      <c r="AD38" s="94" t="s">
        <v>801</v>
      </c>
      <c r="AE38" s="57">
        <f>COUNTIF(L4:L31,3)</f>
        <v>8</v>
      </c>
      <c r="AF38" s="58">
        <f>AE38/AA$46</f>
        <v>0.2857142857142857</v>
      </c>
      <c r="AH38" s="90" t="s">
        <v>174</v>
      </c>
      <c r="AI38" s="42">
        <f>COUNTIF(M4:M31,3)</f>
        <v>15</v>
      </c>
      <c r="AJ38" s="44">
        <f>AI38/AA$46</f>
        <v>0.5357142857142857</v>
      </c>
      <c r="AL38" s="90" t="s">
        <v>177</v>
      </c>
      <c r="AM38" s="42">
        <f>COUNTIF(N4:N31,3)</f>
        <v>5</v>
      </c>
      <c r="AN38" s="44">
        <f>AM38/AA$46</f>
        <v>0.17857142857142858</v>
      </c>
      <c r="AP38" s="90" t="s">
        <v>171</v>
      </c>
      <c r="AQ38" s="42">
        <f>COUNTIF(O4:O31,3)</f>
        <v>0</v>
      </c>
      <c r="AR38" s="44">
        <f>AQ38/AQ$39</f>
        <v>0</v>
      </c>
    </row>
    <row r="39" spans="1:65" ht="68.099999999999994" customHeight="1" x14ac:dyDescent="0.2">
      <c r="A39" s="2"/>
      <c r="B39" s="90" t="s">
        <v>36</v>
      </c>
      <c r="C39" s="42">
        <f>COUNTIF(B4:B31,"Olot")</f>
        <v>4</v>
      </c>
      <c r="D39" s="44">
        <f t="shared" si="0"/>
        <v>0.14285714285714285</v>
      </c>
      <c r="E39" s="8"/>
      <c r="G39" s="41" t="s">
        <v>141</v>
      </c>
      <c r="H39" s="41" t="s">
        <v>140</v>
      </c>
      <c r="J39" s="92" t="s">
        <v>150</v>
      </c>
      <c r="K39" s="45">
        <f>COUNTIF(G4:G31,4)</f>
        <v>0</v>
      </c>
      <c r="L39" s="44">
        <f t="shared" si="1"/>
        <v>0</v>
      </c>
      <c r="N39" s="91" t="s">
        <v>157</v>
      </c>
      <c r="O39" s="43">
        <f>COUNTIF(H4:H31,4)</f>
        <v>15</v>
      </c>
      <c r="P39" s="44">
        <f>O39/O$40</f>
        <v>0.5357142857142857</v>
      </c>
      <c r="R39" s="93">
        <v>4</v>
      </c>
      <c r="S39" s="43">
        <f>COUNTIF(I4:I31,4)</f>
        <v>0</v>
      </c>
      <c r="T39" s="44">
        <f t="shared" si="3"/>
        <v>0</v>
      </c>
      <c r="V39" s="77"/>
      <c r="W39" s="54">
        <f>SUM(W36:W38)</f>
        <v>28</v>
      </c>
      <c r="X39" s="66">
        <f>W39/W$39</f>
        <v>1</v>
      </c>
      <c r="Z39" s="90" t="s">
        <v>166</v>
      </c>
      <c r="AA39" s="42">
        <f>COUNTIF(K4:K31,4)</f>
        <v>6</v>
      </c>
      <c r="AB39" s="44">
        <f t="shared" si="2"/>
        <v>0.21428571428571427</v>
      </c>
      <c r="AD39" s="94" t="s">
        <v>802</v>
      </c>
      <c r="AE39" s="57">
        <f>COUNTIF(L4:L31,4)</f>
        <v>10</v>
      </c>
      <c r="AF39" s="58">
        <f>AE39/AA$46</f>
        <v>0.35714285714285715</v>
      </c>
      <c r="AH39" s="90" t="s">
        <v>171</v>
      </c>
      <c r="AI39" s="42">
        <f>COUNTIF(M4:M31,4)</f>
        <v>1</v>
      </c>
      <c r="AJ39" s="44">
        <f>AI39/AA$46</f>
        <v>3.5714285714285712E-2</v>
      </c>
      <c r="AL39" s="90" t="s">
        <v>178</v>
      </c>
      <c r="AM39" s="42">
        <f>COUNTIF(N4:N31,4)</f>
        <v>0</v>
      </c>
      <c r="AN39" s="44">
        <f>AM39/AA$46</f>
        <v>0</v>
      </c>
      <c r="AP39" s="82"/>
      <c r="AQ39" s="83">
        <f>SUM(AQ36:AQ38)</f>
        <v>28</v>
      </c>
      <c r="AR39" s="87">
        <f>AQ39/AQ$39</f>
        <v>1</v>
      </c>
    </row>
    <row r="40" spans="1:65" ht="68.099999999999994" customHeight="1" x14ac:dyDescent="0.2">
      <c r="A40" s="2"/>
      <c r="B40" s="90" t="s">
        <v>139</v>
      </c>
      <c r="C40" s="42">
        <f>COUNTIF(B4:B31,"Blanes")</f>
        <v>1</v>
      </c>
      <c r="D40" s="44">
        <f t="shared" si="0"/>
        <v>3.5714285714285712E-2</v>
      </c>
      <c r="E40" s="8"/>
      <c r="J40" s="92" t="s">
        <v>151</v>
      </c>
      <c r="K40" s="45">
        <f>COUNTIF(G4:G31,5)</f>
        <v>10</v>
      </c>
      <c r="L40" s="44">
        <f t="shared" si="1"/>
        <v>0.35714285714285715</v>
      </c>
      <c r="N40" s="83"/>
      <c r="O40" s="85">
        <v>28</v>
      </c>
      <c r="P40" s="87">
        <f>O40/O$40</f>
        <v>1</v>
      </c>
      <c r="R40" s="93">
        <v>5</v>
      </c>
      <c r="S40" s="43">
        <f>COUNTIF(I4:I31,5)</f>
        <v>0</v>
      </c>
      <c r="T40" s="44">
        <f t="shared" si="3"/>
        <v>0</v>
      </c>
      <c r="W40" s="56" t="s">
        <v>141</v>
      </c>
      <c r="X40" s="49" t="s">
        <v>140</v>
      </c>
      <c r="Z40" s="96" t="s">
        <v>167</v>
      </c>
      <c r="AA40" s="42">
        <f>COUNTIF(K4:K31,5)</f>
        <v>2</v>
      </c>
      <c r="AB40" s="44">
        <f t="shared" si="2"/>
        <v>7.1428571428571425E-2</v>
      </c>
      <c r="AD40" s="77"/>
      <c r="AE40" s="54">
        <f>SUM(AE36:AE39)</f>
        <v>28</v>
      </c>
      <c r="AF40" s="76">
        <f>AE40/AA$46</f>
        <v>1</v>
      </c>
      <c r="AH40" s="82"/>
      <c r="AI40" s="83">
        <f>SUM(AI36:AI39)</f>
        <v>28</v>
      </c>
      <c r="AJ40" s="87">
        <f>AI40/AA$46</f>
        <v>1</v>
      </c>
      <c r="AL40" s="82"/>
      <c r="AM40" s="83">
        <f>SUM(AM36:AM39)</f>
        <v>28</v>
      </c>
      <c r="AN40" s="87">
        <f>AM40/AA$46</f>
        <v>1</v>
      </c>
      <c r="AQ40" s="40" t="s">
        <v>141</v>
      </c>
      <c r="AR40" s="41" t="s">
        <v>140</v>
      </c>
      <c r="BE40" s="8"/>
      <c r="BF40" s="8"/>
      <c r="BG40" s="8"/>
    </row>
    <row r="41" spans="1:65" ht="68.099999999999994" customHeight="1" x14ac:dyDescent="0.2">
      <c r="A41" s="2"/>
      <c r="B41" s="90" t="s">
        <v>50</v>
      </c>
      <c r="C41" s="42">
        <f>COUNTIF(B4:B31,"Lloret")</f>
        <v>1</v>
      </c>
      <c r="D41" s="44">
        <f t="shared" si="0"/>
        <v>3.5714285714285712E-2</v>
      </c>
      <c r="E41" s="8"/>
      <c r="J41" s="92" t="s">
        <v>149</v>
      </c>
      <c r="K41" s="45">
        <f>COUNTIF(G4:G31,6)</f>
        <v>7</v>
      </c>
      <c r="L41" s="44">
        <f t="shared" si="1"/>
        <v>0.25</v>
      </c>
      <c r="O41" s="41" t="s">
        <v>153</v>
      </c>
      <c r="P41" s="41" t="s">
        <v>140</v>
      </c>
      <c r="R41" s="83"/>
      <c r="S41" s="85">
        <f>SUM(S36:S40)</f>
        <v>28</v>
      </c>
      <c r="T41" s="44">
        <f t="shared" si="3"/>
        <v>1</v>
      </c>
      <c r="Z41" s="96" t="s">
        <v>168</v>
      </c>
      <c r="AA41" s="42">
        <f>COUNTIF(K4:K31,6)</f>
        <v>1</v>
      </c>
      <c r="AB41" s="44">
        <f t="shared" si="2"/>
        <v>3.5714285714285712E-2</v>
      </c>
      <c r="AE41" s="56" t="s">
        <v>141</v>
      </c>
      <c r="AF41" s="49" t="s">
        <v>140</v>
      </c>
      <c r="AI41" s="40" t="s">
        <v>141</v>
      </c>
      <c r="AJ41" s="41" t="s">
        <v>140</v>
      </c>
      <c r="AL41" s="81"/>
      <c r="AM41" s="40" t="s">
        <v>141</v>
      </c>
      <c r="AN41" s="41" t="s">
        <v>140</v>
      </c>
    </row>
    <row r="42" spans="1:65" ht="68.099999999999994" customHeight="1" x14ac:dyDescent="0.2">
      <c r="A42" s="2"/>
      <c r="B42" s="82"/>
      <c r="C42" s="83">
        <f>SUM(C36:C41)</f>
        <v>28</v>
      </c>
      <c r="D42" s="84">
        <f t="shared" si="0"/>
        <v>1</v>
      </c>
      <c r="E42" s="8"/>
      <c r="J42" s="92" t="s">
        <v>152</v>
      </c>
      <c r="K42" s="45">
        <f>COUNTIF(G4:G31,7)</f>
        <v>4</v>
      </c>
      <c r="L42" s="44">
        <f t="shared" si="1"/>
        <v>0.14285714285714285</v>
      </c>
      <c r="S42" s="49" t="s">
        <v>197</v>
      </c>
      <c r="T42" s="89" t="s">
        <v>369</v>
      </c>
      <c r="Z42" s="96" t="s">
        <v>169</v>
      </c>
      <c r="AA42" s="42">
        <f>COUNTIF(K4:K31,7)</f>
        <v>5</v>
      </c>
      <c r="AB42" s="44">
        <f t="shared" si="2"/>
        <v>0.17857142857142858</v>
      </c>
      <c r="BL42" s="48"/>
      <c r="BM42" s="8"/>
    </row>
    <row r="43" spans="1:65" ht="68.099999999999994" customHeight="1" x14ac:dyDescent="0.2">
      <c r="A43" s="2"/>
      <c r="C43" s="40" t="s">
        <v>141</v>
      </c>
      <c r="D43" s="41" t="s">
        <v>140</v>
      </c>
      <c r="E43" s="8"/>
      <c r="J43" s="88"/>
      <c r="K43" s="65">
        <f>SUM(K36:K42)</f>
        <v>28</v>
      </c>
      <c r="L43" s="87">
        <f t="shared" si="1"/>
        <v>1</v>
      </c>
      <c r="Z43" s="96" t="s">
        <v>170</v>
      </c>
      <c r="AA43" s="42">
        <f>COUNTIF(K4:K31,8)</f>
        <v>1</v>
      </c>
      <c r="AB43" s="44">
        <f t="shared" si="2"/>
        <v>3.5714285714285712E-2</v>
      </c>
    </row>
    <row r="44" spans="1:65" ht="68.099999999999994" customHeight="1" x14ac:dyDescent="0.2">
      <c r="A44" s="2"/>
      <c r="E44" s="8"/>
      <c r="J44" s="79"/>
      <c r="K44" s="41" t="s">
        <v>141</v>
      </c>
      <c r="L44" s="41" t="s">
        <v>140</v>
      </c>
      <c r="Z44" s="96" t="s">
        <v>162</v>
      </c>
      <c r="AA44" s="42">
        <f>COUNTIF(K4:K31,9)</f>
        <v>0</v>
      </c>
      <c r="AB44" s="44">
        <f t="shared" si="2"/>
        <v>0</v>
      </c>
    </row>
    <row r="45" spans="1:65" ht="68.099999999999994" customHeight="1" x14ac:dyDescent="0.2">
      <c r="A45" s="2"/>
      <c r="E45" s="8"/>
      <c r="Z45" s="96" t="s">
        <v>171</v>
      </c>
      <c r="AA45" s="42">
        <f>COUNTIF(K4:K31,10)</f>
        <v>1</v>
      </c>
      <c r="AB45" s="44">
        <f t="shared" si="2"/>
        <v>3.5714285714285712E-2</v>
      </c>
      <c r="BI45" s="8"/>
      <c r="BJ45" s="52"/>
      <c r="BK45" s="52"/>
    </row>
    <row r="46" spans="1:65" ht="68.099999999999994" customHeight="1" x14ac:dyDescent="0.2">
      <c r="A46" s="2"/>
      <c r="E46" s="8"/>
      <c r="Z46" s="82"/>
      <c r="AA46" s="83">
        <f>SUM(AA36:AA45)</f>
        <v>28</v>
      </c>
      <c r="AB46" s="87">
        <f t="shared" si="2"/>
        <v>1</v>
      </c>
      <c r="BE46" s="8"/>
      <c r="BF46" s="8"/>
      <c r="BG46" s="8"/>
    </row>
    <row r="47" spans="1:65" ht="68.099999999999994" customHeight="1" x14ac:dyDescent="0.2">
      <c r="A47" s="2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2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2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2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2"/>
      <c r="B51" s="63" t="s">
        <v>371</v>
      </c>
      <c r="C51" s="45">
        <f>COUNTIFS(B4:B31,"Girona",I4:I31,1)</f>
        <v>16</v>
      </c>
      <c r="D51" s="58">
        <f t="shared" ref="D51:D63" si="4">C51/C$63</f>
        <v>0.5714285714285714</v>
      </c>
      <c r="E51" s="37"/>
      <c r="F51" s="75" t="s">
        <v>384</v>
      </c>
      <c r="G51" s="45">
        <f>COUNTIFS(B4:B31,"girona",K4:K31,1)</f>
        <v>6</v>
      </c>
      <c r="H51" s="58">
        <f t="shared" ref="H51:H63" si="5">G51/G$63</f>
        <v>0.21428571428571427</v>
      </c>
      <c r="I51" s="61"/>
      <c r="J51" s="63" t="s">
        <v>397</v>
      </c>
      <c r="K51" s="45">
        <f>COUNTIFS(B4:B31,"girona",J4:J31,1)</f>
        <v>9</v>
      </c>
      <c r="L51" s="58">
        <f t="shared" ref="L51:L69" si="6">K51/K$69</f>
        <v>0.32142857142857145</v>
      </c>
      <c r="M51" s="61"/>
      <c r="N51" s="142" t="s">
        <v>199</v>
      </c>
      <c r="O51" s="59">
        <f>COUNTIFS(G4:G31,3,H4:H31,1)</f>
        <v>6</v>
      </c>
      <c r="P51" s="60">
        <f t="shared" ref="P51:P60" si="7">O51/O$60</f>
        <v>0.21428571428571427</v>
      </c>
      <c r="Q51" s="61"/>
      <c r="R51" s="142" t="s">
        <v>208</v>
      </c>
      <c r="S51" s="59">
        <f>COUNTIFS(H4:H31,1,I4:I31,1)</f>
        <v>10</v>
      </c>
      <c r="T51" s="60">
        <f>S51/S$55</f>
        <v>0.35714285714285715</v>
      </c>
      <c r="U51" s="61"/>
      <c r="V51" s="61"/>
      <c r="W51" s="142" t="s">
        <v>213</v>
      </c>
      <c r="X51" s="59">
        <f>COUNTIFS(I4:I31,1,K4:K31,1)</f>
        <v>8</v>
      </c>
      <c r="Y51" s="60">
        <f t="shared" ref="Y51:Y66" si="8">X51/X$66</f>
        <v>0.2857142857142857</v>
      </c>
      <c r="Z51" s="61"/>
      <c r="AA51" s="142" t="s">
        <v>224</v>
      </c>
      <c r="AB51" s="59">
        <f>COUNTIFS(I4:I31,1,J4:J31,1)</f>
        <v>12</v>
      </c>
      <c r="AC51" s="60">
        <f t="shared" ref="AC51:AC57" si="9">AB51/AB$57</f>
        <v>0.42857142857142855</v>
      </c>
      <c r="AD51" s="61"/>
      <c r="AE51" s="142" t="s">
        <v>231</v>
      </c>
      <c r="AF51" s="59">
        <f>COUNTIFS(J4:J31,1,M4:M31,1)</f>
        <v>1</v>
      </c>
      <c r="AG51" s="60">
        <f>AF51/AF$60</f>
        <v>3.8461538461538464E-2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2</v>
      </c>
      <c r="AO51" s="60">
        <f t="shared" ref="AO51:AO75" si="11">AN51/AN$75</f>
        <v>0.1</v>
      </c>
      <c r="AP51" s="61"/>
      <c r="AQ51" s="142" t="s">
        <v>283</v>
      </c>
      <c r="AR51" s="59">
        <f>COUNTIFS(J4:J31,1,L4:L31,1)</f>
        <v>6</v>
      </c>
      <c r="AS51" s="60">
        <f t="shared" ref="AS51:AS56" si="12">AR51/AF$60</f>
        <v>0.23076923076923078</v>
      </c>
      <c r="AT51" s="61"/>
      <c r="AU51" s="142" t="s">
        <v>296</v>
      </c>
      <c r="AV51" s="59">
        <f>COUNTIFS(K4:K31,1,N4:N31,1)</f>
        <v>5</v>
      </c>
      <c r="AW51" s="60">
        <f t="shared" ref="AW51:AW70" si="13">AV51/AN$75</f>
        <v>0.25</v>
      </c>
      <c r="AX51" s="61"/>
      <c r="AY51" s="142" t="s">
        <v>314</v>
      </c>
      <c r="AZ51" s="59">
        <f>COUNTIFS(L4:L31,1,N4:N31,1)</f>
        <v>5</v>
      </c>
      <c r="BA51" s="60">
        <f t="shared" ref="BA51:BA59" si="14">AZ51/AZ$63</f>
        <v>0.17857142857142858</v>
      </c>
      <c r="BB51" s="61"/>
      <c r="BC51" s="142" t="s">
        <v>325</v>
      </c>
      <c r="BD51" s="59">
        <f>COUNTIFS(J4:J31,1,O4:O31,1)</f>
        <v>12</v>
      </c>
      <c r="BE51" s="60">
        <f>BD51/BD57</f>
        <v>0.42857142857142855</v>
      </c>
      <c r="BF51" s="61"/>
      <c r="BG51" s="63" t="s">
        <v>332</v>
      </c>
      <c r="BH51" s="54">
        <f>COUNTIFS(N4:N31,1,O14:O41,1)</f>
        <v>4</v>
      </c>
      <c r="BI51" s="66">
        <f>BH51/BH$57</f>
        <v>0.25</v>
      </c>
      <c r="BJ51" s="61"/>
      <c r="BK51" s="61"/>
      <c r="BL51" s="61"/>
      <c r="BM51" s="61"/>
    </row>
    <row r="52" spans="1:65" ht="68.099999999999994" customHeight="1" x14ac:dyDescent="0.2">
      <c r="A52" s="2"/>
      <c r="B52" s="63" t="s">
        <v>372</v>
      </c>
      <c r="C52" s="45">
        <f>COUNTIFS(B4:B31,"Girona",I4:I31,"&gt;1")</f>
        <v>1</v>
      </c>
      <c r="D52" s="58">
        <f t="shared" si="4"/>
        <v>3.5714285714285712E-2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0.39285714285714285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42" t="s">
        <v>200</v>
      </c>
      <c r="O52" s="45">
        <f>COUNTIFS(G4:G31,5,H4:H31,1)</f>
        <v>6</v>
      </c>
      <c r="P52" s="60">
        <f t="shared" si="7"/>
        <v>0.21428571428571427</v>
      </c>
      <c r="Q52" s="61"/>
      <c r="R52" s="142" t="s">
        <v>209</v>
      </c>
      <c r="S52" s="59">
        <f>COUNTIFS(H4:H31,1,I4:I31,"&gt;1")</f>
        <v>3</v>
      </c>
      <c r="T52" s="60">
        <f>S52/S$55</f>
        <v>0.10714285714285714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2</v>
      </c>
      <c r="AC52" s="60">
        <f t="shared" si="9"/>
        <v>7.1428571428571425E-2</v>
      </c>
      <c r="AD52" s="61"/>
      <c r="AE52" s="142" t="s">
        <v>232</v>
      </c>
      <c r="AF52" s="45">
        <f>COUNTIFS(J4:J31,1,M4:M31,2)</f>
        <v>4</v>
      </c>
      <c r="AG52" s="60">
        <f t="shared" ref="AG52:AG60" si="15">AF52/AF$60</f>
        <v>0.15384615384615385</v>
      </c>
      <c r="AH52" s="61"/>
      <c r="AI52" s="142" t="s">
        <v>238</v>
      </c>
      <c r="AJ52" s="45">
        <f>COUNTIFS(K4:K31,1,M4:M31,2)</f>
        <v>1</v>
      </c>
      <c r="AK52" s="60">
        <f t="shared" si="10"/>
        <v>3.5714285714285712E-2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1</v>
      </c>
      <c r="AS52" s="60">
        <f t="shared" si="12"/>
        <v>3.8461538461538464E-2</v>
      </c>
      <c r="AT52" s="61"/>
      <c r="AU52" s="142" t="s">
        <v>297</v>
      </c>
      <c r="AV52" s="45">
        <f>COUNTIFS(K4:K31,1,N4:N31,2)</f>
        <v>3</v>
      </c>
      <c r="AW52" s="60">
        <f t="shared" si="13"/>
        <v>0.15</v>
      </c>
      <c r="AX52" s="61"/>
      <c r="AY52" s="142" t="s">
        <v>316</v>
      </c>
      <c r="AZ52" s="45">
        <f>COUNTIFS(L4:L31,1,N4:N31,2)</f>
        <v>2</v>
      </c>
      <c r="BA52" s="60">
        <f t="shared" si="14"/>
        <v>7.1428571428571425E-2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7.1428571428571425E-2</v>
      </c>
      <c r="BF52" s="61"/>
      <c r="BG52" s="63" t="s">
        <v>333</v>
      </c>
      <c r="BH52" s="65">
        <f>COUNTIFS(N4:N31,1,O14:O41,2)</f>
        <v>3</v>
      </c>
      <c r="BI52" s="66">
        <f t="shared" ref="BI52:BI57" si="17">BH52/BH$57</f>
        <v>0.1875</v>
      </c>
      <c r="BJ52" s="61"/>
      <c r="BK52" s="61"/>
      <c r="BL52" s="61"/>
      <c r="BM52" s="61"/>
    </row>
    <row r="53" spans="1:65" ht="68.099999999999994" customHeight="1" x14ac:dyDescent="0.2">
      <c r="A53" s="2"/>
      <c r="B53" s="63" t="s">
        <v>374</v>
      </c>
      <c r="C53" s="45">
        <f>COUNTIFS(B4:B31,"Salt",I4:I31,1)</f>
        <v>1</v>
      </c>
      <c r="D53" s="58">
        <f t="shared" si="4"/>
        <v>3.5714285714285712E-2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8</v>
      </c>
      <c r="L53" s="58">
        <f t="shared" si="6"/>
        <v>0.2857142857142857</v>
      </c>
      <c r="M53" s="61"/>
      <c r="N53" s="142" t="s">
        <v>201</v>
      </c>
      <c r="O53" s="45">
        <f>COUNTIFS(G4:G31,6,H4:H31,1)</f>
        <v>1</v>
      </c>
      <c r="P53" s="60">
        <f t="shared" si="7"/>
        <v>3.5714285714285712E-2</v>
      </c>
      <c r="Q53" s="61"/>
      <c r="R53" s="142" t="s">
        <v>210</v>
      </c>
      <c r="S53" s="59">
        <f>COUNTIFS(H4:H31,4,I4:I31,1)</f>
        <v>12</v>
      </c>
      <c r="T53" s="60">
        <f>S53/S$55</f>
        <v>0.42857142857142855</v>
      </c>
      <c r="U53" s="61"/>
      <c r="V53" s="61"/>
      <c r="W53" s="142" t="s">
        <v>215</v>
      </c>
      <c r="X53" s="45">
        <f>COUNTIFS(I4:I31,1,K4:K31,2)</f>
        <v>2</v>
      </c>
      <c r="Y53" s="60">
        <f t="shared" si="8"/>
        <v>7.1428571428571425E-2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0</v>
      </c>
      <c r="AG53" s="60">
        <f t="shared" si="15"/>
        <v>0</v>
      </c>
      <c r="AH53" s="61"/>
      <c r="AI53" s="142" t="s">
        <v>239</v>
      </c>
      <c r="AJ53" s="45">
        <f>COUNTIFS(K4:K31,1,M4:M31,3)</f>
        <v>7</v>
      </c>
      <c r="AK53" s="60">
        <f t="shared" si="10"/>
        <v>0.25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3.8461538461538464E-2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1</v>
      </c>
      <c r="BE53" s="60">
        <f t="shared" si="16"/>
        <v>3.5714285714285712E-2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2"/>
      <c r="B54" s="63" t="s">
        <v>375</v>
      </c>
      <c r="C54" s="45">
        <f>COUNTIFS(B4:B31,"Salt",I4:I31,"&gt;1")</f>
        <v>3</v>
      </c>
      <c r="D54" s="58">
        <f t="shared" si="4"/>
        <v>0.10714285714285714</v>
      </c>
      <c r="E54" s="64"/>
      <c r="F54" s="75" t="s">
        <v>387</v>
      </c>
      <c r="G54" s="45">
        <f>COUNTIFS(B4:B31,"salt",K4:K31,"&gt;1")</f>
        <v>4</v>
      </c>
      <c r="H54" s="58">
        <f t="shared" si="5"/>
        <v>0.14285714285714285</v>
      </c>
      <c r="I54" s="61"/>
      <c r="J54" s="63" t="s">
        <v>399</v>
      </c>
      <c r="K54" s="45">
        <f>COUNTIFS(B4:B31,"salt",J4:J31,1)</f>
        <v>1</v>
      </c>
      <c r="L54" s="58">
        <f t="shared" si="6"/>
        <v>3.5714285714285712E-2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3</v>
      </c>
      <c r="T54" s="60">
        <f>S54/S$55</f>
        <v>0.10714285714285714</v>
      </c>
      <c r="U54" s="61"/>
      <c r="V54" s="61"/>
      <c r="W54" s="142" t="s">
        <v>216</v>
      </c>
      <c r="X54" s="45">
        <f>COUNTIFS(I4:I31,"&gt;1",K4:K31,2)</f>
        <v>0</v>
      </c>
      <c r="Y54" s="60">
        <f t="shared" si="8"/>
        <v>0</v>
      </c>
      <c r="Z54" s="61"/>
      <c r="AA54" s="142" t="s">
        <v>227</v>
      </c>
      <c r="AB54" s="45">
        <f>COUNTIFS(I4:I31,"&gt;1",J4:J31,2)</f>
        <v>2</v>
      </c>
      <c r="AC54" s="60">
        <f t="shared" si="9"/>
        <v>7.1428571428571425E-2</v>
      </c>
      <c r="AD54" s="61"/>
      <c r="AE54" s="142" t="s">
        <v>234</v>
      </c>
      <c r="AF54" s="45">
        <f>COUNTIFS(J4:J31,2,M4:M31,2)</f>
        <v>1</v>
      </c>
      <c r="AG54" s="60">
        <f t="shared" si="15"/>
        <v>3.8461538461538464E-2</v>
      </c>
      <c r="AH54" s="61"/>
      <c r="AI54" s="142" t="s">
        <v>240</v>
      </c>
      <c r="AJ54" s="45">
        <f>COUNTIFS(K4:K31,2,M4:M31,1)</f>
        <v>0</v>
      </c>
      <c r="AK54" s="60">
        <f t="shared" si="10"/>
        <v>0</v>
      </c>
      <c r="AL54" s="61"/>
      <c r="AM54" s="142" t="s">
        <v>276</v>
      </c>
      <c r="AN54" s="45">
        <f>COUNTIFS(K4:K31,1,L4:L31,4)</f>
        <v>6</v>
      </c>
      <c r="AO54" s="60">
        <f t="shared" si="11"/>
        <v>0.3</v>
      </c>
      <c r="AP54" s="61"/>
      <c r="AQ54" s="142" t="s">
        <v>286</v>
      </c>
      <c r="AR54" s="45">
        <f>COUNTIFS(J4:J31,1,L4:L31,4)</f>
        <v>6</v>
      </c>
      <c r="AS54" s="60">
        <f t="shared" si="12"/>
        <v>0.23076923076923078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42" t="s">
        <v>328</v>
      </c>
      <c r="BD54" s="59">
        <f>COUNTIFS(J4:J31,2,O4:O31,2)</f>
        <v>1</v>
      </c>
      <c r="BE54" s="60">
        <f t="shared" si="16"/>
        <v>3.5714285714285712E-2</v>
      </c>
      <c r="BF54" s="61"/>
      <c r="BG54" s="63" t="s">
        <v>335</v>
      </c>
      <c r="BH54" s="54">
        <f>COUNTIFS(N4:N31,2,O14:O41,1)</f>
        <v>4</v>
      </c>
      <c r="BI54" s="66">
        <f t="shared" si="17"/>
        <v>0.25</v>
      </c>
      <c r="BJ54" s="61"/>
      <c r="BK54" s="61"/>
      <c r="BL54" s="61"/>
      <c r="BM54" s="61"/>
    </row>
    <row r="55" spans="1:65" ht="68.099999999999994" customHeight="1" x14ac:dyDescent="0.2">
      <c r="A55" s="2"/>
      <c r="B55" s="63" t="s">
        <v>376</v>
      </c>
      <c r="C55" s="45">
        <f>COUNTIFS(B4:B31,"Figueres",I4:I31,1)</f>
        <v>1</v>
      </c>
      <c r="D55" s="58">
        <f t="shared" si="4"/>
        <v>3.5714285714285712E-2</v>
      </c>
      <c r="E55" s="64"/>
      <c r="F55" s="75" t="s">
        <v>388</v>
      </c>
      <c r="G55" s="45">
        <f>COUNTIFS(B4:B31,"figueres",K4:K31,1)</f>
        <v>1</v>
      </c>
      <c r="H55" s="58">
        <f t="shared" si="5"/>
        <v>3.5714285714285712E-2</v>
      </c>
      <c r="I55" s="61"/>
      <c r="J55" s="63" t="s">
        <v>400</v>
      </c>
      <c r="K55" s="45">
        <f>COUNTIFS(B4:B31,"salt",J4:J31,2)</f>
        <v>1</v>
      </c>
      <c r="L55" s="58">
        <f t="shared" si="6"/>
        <v>3.5714285714285712E-2</v>
      </c>
      <c r="M55" s="61"/>
      <c r="N55" s="142" t="s">
        <v>203</v>
      </c>
      <c r="O55" s="45">
        <f>COUNTIFS(G4:G31,3,H4:H31,4)</f>
        <v>1</v>
      </c>
      <c r="P55" s="60">
        <f t="shared" si="7"/>
        <v>3.5714285714285712E-2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1</v>
      </c>
      <c r="Y55" s="60">
        <f t="shared" si="8"/>
        <v>3.5714285714285712E-2</v>
      </c>
      <c r="Z55" s="61"/>
      <c r="AA55" s="142" t="s">
        <v>228</v>
      </c>
      <c r="AB55" s="45">
        <f>COUNTIFS(I4:I31,1,J4:J31,3)</f>
        <v>10</v>
      </c>
      <c r="AC55" s="60">
        <f t="shared" si="9"/>
        <v>0.35714285714285715</v>
      </c>
      <c r="AD55" s="61"/>
      <c r="AE55" s="142" t="s">
        <v>237</v>
      </c>
      <c r="AF55" s="45">
        <f>COUNTIFS(J4:J31,1,M4:M31,3)</f>
        <v>9</v>
      </c>
      <c r="AG55" s="60">
        <f t="shared" si="15"/>
        <v>0.34615384615384615</v>
      </c>
      <c r="AH55" s="61"/>
      <c r="AI55" s="142" t="s">
        <v>241</v>
      </c>
      <c r="AJ55" s="45">
        <f>COUNTIFS(K4:K31,2,M4:M31,2)</f>
        <v>1</v>
      </c>
      <c r="AK55" s="60">
        <f t="shared" si="10"/>
        <v>3.5714285714285712E-2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1</v>
      </c>
      <c r="AS55" s="60">
        <f t="shared" si="12"/>
        <v>3.8461538461538464E-2</v>
      </c>
      <c r="AT55" s="61"/>
      <c r="AU55" s="142" t="s">
        <v>300</v>
      </c>
      <c r="AV55" s="45">
        <f>COUNTIFS(K4:K31,2,N4:N31,2)</f>
        <v>2</v>
      </c>
      <c r="AW55" s="60">
        <f t="shared" si="13"/>
        <v>0.1</v>
      </c>
      <c r="AX55" s="61"/>
      <c r="AY55" s="142" t="s">
        <v>319</v>
      </c>
      <c r="AZ55" s="45">
        <f>COUNTIFS(L4:L31,2,N4:N31,2)</f>
        <v>2</v>
      </c>
      <c r="BA55" s="60">
        <f t="shared" si="14"/>
        <v>7.1428571428571425E-2</v>
      </c>
      <c r="BB55" s="61"/>
      <c r="BC55" s="142" t="s">
        <v>329</v>
      </c>
      <c r="BD55" s="59">
        <f>COUNTIFS(J4:J31,3,O4:O31,1)</f>
        <v>3</v>
      </c>
      <c r="BE55" s="60">
        <f t="shared" si="16"/>
        <v>0.10714285714285714</v>
      </c>
      <c r="BF55" s="61"/>
      <c r="BG55" s="63" t="s">
        <v>336</v>
      </c>
      <c r="BH55" s="54">
        <f>COUNTIFS(N4:N31,2,O14:O41,2)</f>
        <v>5</v>
      </c>
      <c r="BI55" s="66">
        <f t="shared" si="17"/>
        <v>0.3125</v>
      </c>
      <c r="BJ55" s="61"/>
      <c r="BK55" s="61"/>
      <c r="BL55" s="61"/>
      <c r="BM55" s="61"/>
    </row>
    <row r="56" spans="1:65" ht="68.099999999999994" customHeight="1" x14ac:dyDescent="0.2">
      <c r="A56" s="2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0</v>
      </c>
      <c r="H56" s="58">
        <f t="shared" si="5"/>
        <v>0</v>
      </c>
      <c r="I56" s="61"/>
      <c r="J56" s="63" t="s">
        <v>387</v>
      </c>
      <c r="K56" s="45">
        <f>COUNTIFS(B4:B31,"salt",J4:J31,3)</f>
        <v>2</v>
      </c>
      <c r="L56" s="58">
        <f t="shared" si="6"/>
        <v>7.1428571428571425E-2</v>
      </c>
      <c r="M56" s="61"/>
      <c r="N56" s="142" t="s">
        <v>204</v>
      </c>
      <c r="O56" s="45">
        <f>COUNTIFS(G4:G31,5,H4:H31,4)</f>
        <v>4</v>
      </c>
      <c r="P56" s="60">
        <f t="shared" si="7"/>
        <v>0.14285714285714285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42" t="s">
        <v>229</v>
      </c>
      <c r="AB56" s="45">
        <f>COUNTIFS(I4:I31,"&gt;1",J4:J31,3)</f>
        <v>2</v>
      </c>
      <c r="AC56" s="60">
        <f t="shared" si="9"/>
        <v>7.1428571428571425E-2</v>
      </c>
      <c r="AD56" s="61"/>
      <c r="AE56" s="142" t="s">
        <v>251</v>
      </c>
      <c r="AF56" s="59">
        <f>COUNTIFS(J4:J31,2,M4:M31,3)</f>
        <v>1</v>
      </c>
      <c r="AG56" s="60">
        <f t="shared" si="15"/>
        <v>3.8461538461538464E-2</v>
      </c>
      <c r="AH56" s="61"/>
      <c r="AI56" s="142" t="s">
        <v>242</v>
      </c>
      <c r="AJ56" s="45">
        <f>COUNTIFS(K4:K31,2,M4:M31,3)</f>
        <v>1</v>
      </c>
      <c r="AK56" s="60">
        <f t="shared" si="10"/>
        <v>3.5714285714285712E-2</v>
      </c>
      <c r="AL56" s="61"/>
      <c r="AM56" s="142" t="s">
        <v>256</v>
      </c>
      <c r="AN56" s="45">
        <f>COUNTIFS(K4:K31,2,L4:L31,2)</f>
        <v>0</v>
      </c>
      <c r="AO56" s="60">
        <f t="shared" si="11"/>
        <v>0</v>
      </c>
      <c r="AP56" s="61"/>
      <c r="AQ56" s="142" t="s">
        <v>288</v>
      </c>
      <c r="AR56" s="59">
        <f>COUNTIFS(J4:J31,2,L4:L31,2)</f>
        <v>0</v>
      </c>
      <c r="AS56" s="60">
        <f t="shared" si="12"/>
        <v>0</v>
      </c>
      <c r="AT56" s="61"/>
      <c r="AU56" s="142" t="s">
        <v>301</v>
      </c>
      <c r="AV56" s="45">
        <f>COUNTIFS(K4:K31,2,N4:N31,3)</f>
        <v>0</v>
      </c>
      <c r="AW56" s="60">
        <f t="shared" si="13"/>
        <v>0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9</v>
      </c>
      <c r="BE56" s="60">
        <f t="shared" si="16"/>
        <v>0.32142857142857145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2"/>
      <c r="B57" s="63" t="s">
        <v>378</v>
      </c>
      <c r="C57" s="45">
        <f>COUNTIFS(B4:B31,"Olot",I4:I31,1)</f>
        <v>3</v>
      </c>
      <c r="D57" s="58">
        <f t="shared" si="4"/>
        <v>0.10714285714285714</v>
      </c>
      <c r="E57" s="64"/>
      <c r="F57" s="75" t="s">
        <v>390</v>
      </c>
      <c r="G57" s="45">
        <f>COUNTIFS(B4:B31,"olot",K4:K31,1)</f>
        <v>1</v>
      </c>
      <c r="H57" s="58">
        <f t="shared" si="5"/>
        <v>3.5714285714285712E-2</v>
      </c>
      <c r="I57" s="61"/>
      <c r="J57" s="63" t="s">
        <v>401</v>
      </c>
      <c r="K57" s="45">
        <f>COUNTIFS(B4:B31,"figueres",J4:J31,1)</f>
        <v>1</v>
      </c>
      <c r="L57" s="58">
        <f t="shared" si="6"/>
        <v>3.5714285714285712E-2</v>
      </c>
      <c r="M57" s="61"/>
      <c r="N57" s="142" t="s">
        <v>205</v>
      </c>
      <c r="O57" s="45">
        <f>COUNTIFS(G4:G31,6,H4:H31,4)</f>
        <v>6</v>
      </c>
      <c r="P57" s="60">
        <f t="shared" si="7"/>
        <v>0.21428571428571427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2</v>
      </c>
      <c r="Y57" s="60">
        <f t="shared" si="8"/>
        <v>7.1428571428571425E-2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3.8461538461538464E-2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1</v>
      </c>
      <c r="AO57" s="60">
        <f t="shared" si="11"/>
        <v>0.05</v>
      </c>
      <c r="AP57" s="61"/>
      <c r="AQ57" s="142" t="s">
        <v>289</v>
      </c>
      <c r="AR57" s="59">
        <f>COUNTIFS(J4:J31,2,L4:L31,3)</f>
        <v>1</v>
      </c>
      <c r="AS57" s="60">
        <f>AR57/AR$63</f>
        <v>3.5714285714285712E-2</v>
      </c>
      <c r="AT57" s="61"/>
      <c r="AU57" s="142" t="s">
        <v>302</v>
      </c>
      <c r="AV57" s="45">
        <f>COUNTIFS(K4:K31,3,N4:N31,1)</f>
        <v>1</v>
      </c>
      <c r="AW57" s="60">
        <f t="shared" si="13"/>
        <v>0.05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16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2"/>
      <c r="B58" s="63" t="s">
        <v>379</v>
      </c>
      <c r="C58" s="45">
        <f>COUNTIFS(B4:B31,"Olot",I4:I31,"&gt;1")</f>
        <v>1</v>
      </c>
      <c r="D58" s="58">
        <f t="shared" si="4"/>
        <v>3.5714285714285712E-2</v>
      </c>
      <c r="E58" s="64"/>
      <c r="F58" s="75" t="s">
        <v>391</v>
      </c>
      <c r="G58" s="45">
        <f>COUNTIFS(B4:B31,"olot",K4:K31,"&gt;1")</f>
        <v>3</v>
      </c>
      <c r="H58" s="58">
        <f t="shared" si="5"/>
        <v>0.10714285714285714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4</v>
      </c>
      <c r="P58" s="60">
        <f t="shared" si="7"/>
        <v>0.14285714285714285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4</v>
      </c>
      <c r="Y58" s="60">
        <f t="shared" si="8"/>
        <v>0.14285714285714285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5</v>
      </c>
      <c r="AG58" s="60">
        <f t="shared" si="15"/>
        <v>0.19230769230769232</v>
      </c>
      <c r="AH58" s="61"/>
      <c r="AI58" s="142" t="s">
        <v>244</v>
      </c>
      <c r="AJ58" s="45">
        <f>COUNTIFS(K4:K31,3,M4:M31,2)</f>
        <v>2</v>
      </c>
      <c r="AK58" s="60">
        <f t="shared" si="10"/>
        <v>7.1428571428571425E-2</v>
      </c>
      <c r="AL58" s="61"/>
      <c r="AM58" s="142" t="s">
        <v>277</v>
      </c>
      <c r="AN58" s="45">
        <f>COUNTIFS(K4:K31,2,L4:L31,4)</f>
        <v>1</v>
      </c>
      <c r="AO58" s="60">
        <f t="shared" si="11"/>
        <v>0.05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1</v>
      </c>
      <c r="AW58" s="60">
        <f t="shared" si="13"/>
        <v>0.05</v>
      </c>
      <c r="AX58" s="61"/>
      <c r="AY58" s="142" t="s">
        <v>321</v>
      </c>
      <c r="AZ58" s="45">
        <f>COUNTIFS(L4:L31,3,N4:N31,2)</f>
        <v>4</v>
      </c>
      <c r="BA58" s="60">
        <f t="shared" si="14"/>
        <v>0.14285714285714285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2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7.1428571428571425E-2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5</v>
      </c>
      <c r="AG59" s="60">
        <f t="shared" si="15"/>
        <v>0.19230769230769232</v>
      </c>
      <c r="AH59" s="61"/>
      <c r="AI59" s="142" t="s">
        <v>245</v>
      </c>
      <c r="AJ59" s="59">
        <f>COUNTIFS(K4:K31,3,M4:M31,3)</f>
        <v>0</v>
      </c>
      <c r="AK59" s="60">
        <f t="shared" si="10"/>
        <v>0</v>
      </c>
      <c r="AL59" s="61"/>
      <c r="AM59" s="142" t="s">
        <v>259</v>
      </c>
      <c r="AN59" s="45">
        <f>COUNTIFS(K4:K31,3,L4:L31,1)</f>
        <v>2</v>
      </c>
      <c r="AO59" s="60">
        <f t="shared" si="11"/>
        <v>0.1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4</v>
      </c>
      <c r="BA59" s="60">
        <f t="shared" si="14"/>
        <v>0.14285714285714285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2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3.5714285714285712E-2</v>
      </c>
      <c r="I60" s="61"/>
      <c r="J60" s="63" t="s">
        <v>403</v>
      </c>
      <c r="K60" s="45">
        <f>COUNTIFS(B4:B31,"olot",J4:J31,1)</f>
        <v>2</v>
      </c>
      <c r="L60" s="58">
        <f t="shared" si="6"/>
        <v>7.1428571428571425E-2</v>
      </c>
      <c r="M60" s="61"/>
      <c r="N60" s="61"/>
      <c r="O60" s="45">
        <f>SUM(O51:O59)</f>
        <v>28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 s="37"/>
      <c r="AF60" s="45">
        <f>SUM(AF52:AF59)</f>
        <v>26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2</v>
      </c>
      <c r="AS60" s="60">
        <f t="shared" si="18"/>
        <v>7.1428571428571425E-2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3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2"/>
      <c r="B61" s="63" t="s">
        <v>382</v>
      </c>
      <c r="C61" s="45">
        <f>COUNTIFS(B4:B31,"Lloret",I4:I31,1)</f>
        <v>1</v>
      </c>
      <c r="D61" s="58">
        <f t="shared" si="4"/>
        <v>3.5714285714285712E-2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1</v>
      </c>
      <c r="L61" s="58">
        <f t="shared" si="6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4</v>
      </c>
      <c r="Y61" s="60">
        <f t="shared" si="8"/>
        <v>0.14285714285714285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6</v>
      </c>
      <c r="AS61" s="60">
        <f t="shared" si="18"/>
        <v>0.21428571428571427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6</v>
      </c>
      <c r="BA61" s="60">
        <f>AZ61/AZ$60</f>
        <v>2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2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1</v>
      </c>
      <c r="L62" s="58">
        <f t="shared" si="6"/>
        <v>3.5714285714285712E-2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1</v>
      </c>
      <c r="Y62" s="60">
        <f t="shared" si="8"/>
        <v>3.5714285714285712E-2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4</v>
      </c>
      <c r="AK62" s="60">
        <f t="shared" si="10"/>
        <v>0.14285714285714285</v>
      </c>
      <c r="AL62" s="61"/>
      <c r="AM62" s="142" t="s">
        <v>278</v>
      </c>
      <c r="AN62" s="59">
        <f>COUNTIFS(K4:K31,3,L4:L31,4)</f>
        <v>0</v>
      </c>
      <c r="AO62" s="60">
        <f t="shared" si="11"/>
        <v>0</v>
      </c>
      <c r="AP62" s="61"/>
      <c r="AQ62" s="142" t="s">
        <v>294</v>
      </c>
      <c r="AR62" s="45">
        <f>COUNTIFS(J4:J31,3,L4:L31,4)</f>
        <v>4</v>
      </c>
      <c r="AS62" s="60">
        <f t="shared" si="18"/>
        <v>0.14285714285714285</v>
      </c>
      <c r="AT62" s="61"/>
      <c r="AU62" s="142" t="s">
        <v>307</v>
      </c>
      <c r="AV62" s="59">
        <f>COUNTIFS(K4:K31,5,N4:N31,2)</f>
        <v>0</v>
      </c>
      <c r="AW62" s="60">
        <f t="shared" si="13"/>
        <v>0</v>
      </c>
      <c r="AX62" s="61"/>
      <c r="AY62" s="142" t="s">
        <v>440</v>
      </c>
      <c r="AZ62" s="45">
        <f>COUNTIFS(L4:L31,4,N4:N31,3)</f>
        <v>1</v>
      </c>
      <c r="BA62" s="60">
        <f>AZ62/AZ$60</f>
        <v>0.33333333333333331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2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1</v>
      </c>
      <c r="Y63" s="60">
        <f t="shared" si="8"/>
        <v>3.5714285714285712E-2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2</v>
      </c>
      <c r="AW63" s="60">
        <f t="shared" si="13"/>
        <v>0.1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2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2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3.5714285714285712E-2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2</v>
      </c>
      <c r="Y65" s="60">
        <f t="shared" si="8"/>
        <v>7.1428571428571425E-2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0</v>
      </c>
      <c r="AK65" s="60">
        <f t="shared" si="10"/>
        <v>0</v>
      </c>
      <c r="AL65" s="61"/>
      <c r="AM65" s="142" t="s">
        <v>264</v>
      </c>
      <c r="AN65" s="45">
        <f>COUNTIFS(K4:K31,5,L4:L31,3)</f>
        <v>2</v>
      </c>
      <c r="AO65" s="60">
        <f t="shared" si="11"/>
        <v>0.1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3</v>
      </c>
      <c r="AW65" s="60">
        <f t="shared" si="13"/>
        <v>0.15</v>
      </c>
      <c r="AX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2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3.5714285714285712E-2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11</v>
      </c>
      <c r="AK66" s="60">
        <f t="shared" si="10"/>
        <v>0.39285714285714285</v>
      </c>
      <c r="AL66" s="61"/>
      <c r="AM66" s="142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2</v>
      </c>
      <c r="AW66" s="60">
        <f t="shared" si="13"/>
        <v>0.1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2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2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1</v>
      </c>
      <c r="AO68" s="60">
        <f t="shared" si="11"/>
        <v>0.05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0</v>
      </c>
      <c r="AW68" s="60">
        <f t="shared" si="13"/>
        <v>0</v>
      </c>
      <c r="AX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2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1</v>
      </c>
      <c r="AO69" s="60">
        <f t="shared" si="11"/>
        <v>0.05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1</v>
      </c>
      <c r="AW69" s="60">
        <f t="shared" si="13"/>
        <v>0.05</v>
      </c>
      <c r="AX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2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3</v>
      </c>
      <c r="AO70" s="60">
        <f t="shared" si="11"/>
        <v>0.15</v>
      </c>
      <c r="AP70" s="61"/>
      <c r="AQ70" s="61"/>
      <c r="AR70" s="61"/>
      <c r="AS70" s="61"/>
      <c r="AT70" s="61"/>
      <c r="AU70" s="98"/>
      <c r="AV70" s="45">
        <f>SUM(AV51:AV69)</f>
        <v>20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2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2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2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0.05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2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2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20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2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2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2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2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2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2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2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2"/>
      <c r="B83" s="55" t="s">
        <v>181</v>
      </c>
      <c r="C83" s="57">
        <f>COUNTIF(Q4:Q31,1)</f>
        <v>15</v>
      </c>
      <c r="D83" s="58">
        <f t="shared" ref="D83:D89" si="19">C83/C$89</f>
        <v>0.5357142857142857</v>
      </c>
      <c r="E83" s="64"/>
      <c r="F83" s="55" t="s">
        <v>186</v>
      </c>
      <c r="G83" s="57">
        <f>COUNTIF(R4:R31,1)</f>
        <v>22</v>
      </c>
      <c r="H83" s="58">
        <f>G83/C$89</f>
        <v>0.7857142857142857</v>
      </c>
      <c r="I83" s="61"/>
      <c r="J83" s="55" t="s">
        <v>339</v>
      </c>
      <c r="K83" s="57">
        <f>COUNTIFS(Q4:Q31,1,R4:R31,1)</f>
        <v>11</v>
      </c>
      <c r="L83" s="58">
        <f t="shared" ref="L83:L101" si="20">K83/K$101</f>
        <v>0.39285714285714285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2</v>
      </c>
      <c r="T83" s="58">
        <f t="shared" ref="T83:T95" si="22">S83/S$95</f>
        <v>7.1428571428571425E-2</v>
      </c>
      <c r="U83" s="61"/>
      <c r="V83" s="47" t="s">
        <v>181</v>
      </c>
      <c r="W83" s="57">
        <f>COUNTIF(X4:X31,1)</f>
        <v>2</v>
      </c>
      <c r="X83" s="58">
        <f t="shared" ref="X83:X89" si="23">W83/W$89</f>
        <v>0.4</v>
      </c>
      <c r="Y83" s="61"/>
      <c r="Z83" s="55" t="s">
        <v>186</v>
      </c>
      <c r="AA83" s="57">
        <f>COUNTIF(Y4:Y31,1)</f>
        <v>5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2</v>
      </c>
      <c r="AG83" s="58">
        <f t="shared" ref="AG83:AG101" si="24">AF83/AF$101</f>
        <v>0.4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1</v>
      </c>
      <c r="AO83" s="58">
        <f t="shared" ref="AO83:AO95" si="26">AN83/AN$95</f>
        <v>0.2</v>
      </c>
      <c r="AP83" s="61"/>
      <c r="AQ83" s="61"/>
      <c r="AR83" s="55" t="s">
        <v>181</v>
      </c>
      <c r="AS83" s="57">
        <f>COUNTIF(AE4:AE31,1)</f>
        <v>2</v>
      </c>
      <c r="AT83" s="58">
        <f t="shared" ref="AT83:AT89" si="27">AS83/AS$89</f>
        <v>1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2</v>
      </c>
      <c r="BC83" s="58">
        <f t="shared" ref="BC83:BC101" si="28">BB83/BB$101</f>
        <v>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2</v>
      </c>
      <c r="BK83" s="58">
        <f t="shared" ref="BK83:BK95" si="30">BJ83/BJ$95</f>
        <v>1</v>
      </c>
      <c r="BL83" s="61"/>
      <c r="BM83" s="61"/>
    </row>
    <row r="84" spans="1:65" ht="68.099999999999994" customHeight="1" x14ac:dyDescent="0.2">
      <c r="A84" s="2"/>
      <c r="B84" s="46" t="s">
        <v>182</v>
      </c>
      <c r="C84" s="57">
        <f>COUNTIF(Q4:Q31,2)</f>
        <v>6</v>
      </c>
      <c r="D84" s="58">
        <f t="shared" si="19"/>
        <v>0.21428571428571427</v>
      </c>
      <c r="E84" s="64"/>
      <c r="F84" s="46" t="s">
        <v>187</v>
      </c>
      <c r="G84" s="57">
        <f>COUNTIF(R4:R31,2)</f>
        <v>6</v>
      </c>
      <c r="H84" s="58">
        <f>G84/C$89</f>
        <v>0.21428571428571427</v>
      </c>
      <c r="I84" s="61"/>
      <c r="J84" s="55" t="s">
        <v>340</v>
      </c>
      <c r="K84" s="57">
        <f>COUNTIFS(Q4:Q31,1,R4:R31,2)</f>
        <v>4</v>
      </c>
      <c r="L84" s="58">
        <f t="shared" si="20"/>
        <v>0.14285714285714285</v>
      </c>
      <c r="M84" s="61"/>
      <c r="N84" s="55" t="s">
        <v>359</v>
      </c>
      <c r="O84" s="57">
        <f>COUNTIFS(Q4:Q31,1,U4:U31,2)</f>
        <v>13</v>
      </c>
      <c r="P84" s="58">
        <f t="shared" si="21"/>
        <v>0.4642857142857143</v>
      </c>
      <c r="Q84" s="61"/>
      <c r="R84" s="55" t="s">
        <v>412</v>
      </c>
      <c r="S84" s="57">
        <f>COUNTIFS(Q4:Q31,1,T4:T31,"&gt;1")</f>
        <v>13</v>
      </c>
      <c r="T84" s="58">
        <f t="shared" si="22"/>
        <v>0.4642857142857143</v>
      </c>
      <c r="U84" s="61"/>
      <c r="V84" s="46" t="s">
        <v>182</v>
      </c>
      <c r="W84" s="57">
        <f>COUNTIF(X4:X31,2)</f>
        <v>3</v>
      </c>
      <c r="X84" s="58">
        <f t="shared" si="23"/>
        <v>0.6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2</v>
      </c>
      <c r="AK84" s="58">
        <f t="shared" si="25"/>
        <v>0.4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0.2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1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2"/>
      <c r="B85" s="50" t="s">
        <v>183</v>
      </c>
      <c r="C85" s="57">
        <f>COUNTIF(Q4:Q31,3)</f>
        <v>3</v>
      </c>
      <c r="D85" s="58">
        <f t="shared" si="19"/>
        <v>0.10714285714285714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3.5714285714285712E-2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0.2</v>
      </c>
      <c r="AL85" s="61"/>
      <c r="AM85" s="50" t="s">
        <v>413</v>
      </c>
      <c r="AN85" s="57">
        <f>COUNTIFS(X4:X31,2,AA4:AA31,1)</f>
        <v>2</v>
      </c>
      <c r="AO85" s="58">
        <f t="shared" si="26"/>
        <v>0.4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2"/>
      <c r="B86" s="50" t="s">
        <v>184</v>
      </c>
      <c r="C86" s="57">
        <f>COUNTIF(Q4:Q31,4)</f>
        <v>4</v>
      </c>
      <c r="D86" s="58">
        <f t="shared" si="19"/>
        <v>0.14285714285714285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6</v>
      </c>
      <c r="L86" s="58">
        <f t="shared" si="20"/>
        <v>0.21428571428571427</v>
      </c>
      <c r="M86" s="61"/>
      <c r="N86" s="50" t="s">
        <v>358</v>
      </c>
      <c r="O86" s="57">
        <f>COUNTIFS(Q4:Q31,2,U4:U31,2)</f>
        <v>6</v>
      </c>
      <c r="P86" s="58">
        <f t="shared" si="21"/>
        <v>0.21428571428571427</v>
      </c>
      <c r="Q86" s="61"/>
      <c r="R86" s="50" t="s">
        <v>414</v>
      </c>
      <c r="S86" s="57">
        <f>COUNTIFS(Q4:Q31,2,T4:T31,"&gt;1")</f>
        <v>5</v>
      </c>
      <c r="T86" s="58">
        <f t="shared" si="22"/>
        <v>0.17857142857142858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5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0.6</v>
      </c>
      <c r="AH86" s="61"/>
      <c r="AI86" s="50" t="s">
        <v>358</v>
      </c>
      <c r="AJ86" s="57">
        <f>COUNTIFS(X4:X31,2,AB4:AB31,2)</f>
        <v>2</v>
      </c>
      <c r="AK86" s="58">
        <f t="shared" si="25"/>
        <v>0.4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0.2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2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2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3</v>
      </c>
      <c r="P88" s="58">
        <f t="shared" si="21"/>
        <v>0.10714285714285714</v>
      </c>
      <c r="Q88" s="61"/>
      <c r="R88" s="50" t="s">
        <v>416</v>
      </c>
      <c r="S88" s="57">
        <f>COUNTIFS(Q4:Q31,3,T4:T31,"&gt;1")</f>
        <v>3</v>
      </c>
      <c r="T88" s="58">
        <f t="shared" si="22"/>
        <v>0.10714285714285714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2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3</v>
      </c>
      <c r="L89" s="58">
        <f t="shared" si="20"/>
        <v>0.10714285714285714</v>
      </c>
      <c r="M89" s="61"/>
      <c r="N89" s="50" t="s">
        <v>363</v>
      </c>
      <c r="O89" s="57">
        <f>COUNTIFS(Q4:Q31,4,U4:U31,1)</f>
        <v>3</v>
      </c>
      <c r="P89" s="58">
        <f t="shared" si="21"/>
        <v>0.10714285714285714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5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2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1</v>
      </c>
      <c r="P90" s="58">
        <f t="shared" si="21"/>
        <v>3.5714285714285712E-2</v>
      </c>
      <c r="Q90" s="61"/>
      <c r="R90" s="50" t="s">
        <v>418</v>
      </c>
      <c r="S90" s="57">
        <f>COUNTIFS(Q4:Q31,4,T4:T31,"&gt;1")</f>
        <v>4</v>
      </c>
      <c r="T90" s="58">
        <f t="shared" si="22"/>
        <v>0.14285714285714285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2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U91" s="6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2"/>
      <c r="E92" s="64"/>
      <c r="F92" s="55" t="s">
        <v>191</v>
      </c>
      <c r="G92" s="57">
        <f>COUNTIF(T4:T31,1)</f>
        <v>3</v>
      </c>
      <c r="H92" s="58">
        <f>G92/C$89</f>
        <v>0.10714285714285714</v>
      </c>
      <c r="I92" s="61"/>
      <c r="J92" s="50" t="s">
        <v>345</v>
      </c>
      <c r="K92" s="57">
        <f>COUNTIFS(Q4:Q31,4,R4:R31,1)</f>
        <v>2</v>
      </c>
      <c r="L92" s="58">
        <f t="shared" si="20"/>
        <v>7.1428571428571425E-2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2"/>
      <c r="E93" s="64"/>
      <c r="F93" s="46" t="s">
        <v>192</v>
      </c>
      <c r="G93" s="57">
        <f>COUNTIF(T4:T31,2)</f>
        <v>4</v>
      </c>
      <c r="H93" s="58">
        <f>G93/C$89</f>
        <v>0.14285714285714285</v>
      </c>
      <c r="I93" s="61"/>
      <c r="J93" s="50" t="s">
        <v>347</v>
      </c>
      <c r="K93" s="57">
        <f>COUNTIFS(Q4:Q31,4,R4:R31,2)</f>
        <v>2</v>
      </c>
      <c r="L93" s="58">
        <f t="shared" si="20"/>
        <v>7.1428571428571425E-2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1</v>
      </c>
      <c r="X93" s="58">
        <f>W93/W$89</f>
        <v>0.2</v>
      </c>
      <c r="Y93" s="61"/>
      <c r="Z93" s="47" t="s">
        <v>191</v>
      </c>
      <c r="AA93" s="57">
        <f>COUNTIF(AA4:AA31,1)</f>
        <v>3</v>
      </c>
      <c r="AB93" s="58">
        <f>AA93/W$89</f>
        <v>0.6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2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2"/>
      <c r="E94" s="64"/>
      <c r="F94" s="46" t="s">
        <v>193</v>
      </c>
      <c r="G94" s="57">
        <f>COUNTIF(T4:T31,3)</f>
        <v>6</v>
      </c>
      <c r="H94" s="58">
        <f>G94/C$89</f>
        <v>0.21428571428571427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4</v>
      </c>
      <c r="X94" s="58">
        <f>W94/W$89</f>
        <v>0.8</v>
      </c>
      <c r="Y94" s="61"/>
      <c r="Z94" s="46" t="s">
        <v>192</v>
      </c>
      <c r="AA94" s="57">
        <f>COUNTIF(AA4:AA31,2)</f>
        <v>2</v>
      </c>
      <c r="AB94" s="58">
        <f>AA94/W$89</f>
        <v>0.4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2"/>
      <c r="B95" s="175" t="s">
        <v>15</v>
      </c>
      <c r="C95" s="175"/>
      <c r="D95" s="175"/>
      <c r="E95" s="64"/>
      <c r="F95" s="46" t="s">
        <v>194</v>
      </c>
      <c r="G95" s="57">
        <f>COUNTIF(T4:T31,4)</f>
        <v>15</v>
      </c>
      <c r="H95" s="58">
        <f>G95/C$89</f>
        <v>0.5357142857142857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5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5</v>
      </c>
      <c r="AK95" s="58">
        <f t="shared" si="25"/>
        <v>1</v>
      </c>
      <c r="AL95" s="61"/>
      <c r="AM95" s="37"/>
      <c r="AN95" s="45">
        <f>SUM(AN83:AN94)</f>
        <v>5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2"/>
      <c r="B96" s="55" t="s">
        <v>189</v>
      </c>
      <c r="C96" s="57">
        <f>COUNTIF(S4:S31,1)</f>
        <v>27</v>
      </c>
      <c r="D96" s="58">
        <f>C96/C$89</f>
        <v>0.9642857142857143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2"/>
      <c r="B97" s="46" t="s">
        <v>190</v>
      </c>
      <c r="C97" s="57">
        <f>COUNTIF(S4:S31,2)</f>
        <v>1</v>
      </c>
      <c r="D97" s="58">
        <f>C97/C$89</f>
        <v>3.5714285714285712E-2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5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2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2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1</v>
      </c>
      <c r="X99" s="58">
        <f>W99/W$89</f>
        <v>0.2</v>
      </c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2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4</v>
      </c>
      <c r="X100" s="58">
        <f>W100/W$89</f>
        <v>0.8</v>
      </c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2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5</v>
      </c>
      <c r="X101" s="76">
        <f>W101/W$89</f>
        <v>1</v>
      </c>
      <c r="Z101" s="61"/>
      <c r="AA101" s="61"/>
      <c r="AB101" s="61"/>
      <c r="AC101" s="61"/>
      <c r="AD101" s="61"/>
      <c r="AE101" s="37"/>
      <c r="AF101" s="45">
        <f>SUM(AF83:AF100)</f>
        <v>5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2"/>
      <c r="B102" s="55" t="s">
        <v>195</v>
      </c>
      <c r="C102" s="57">
        <f>COUNTIF(U4:U31,1)</f>
        <v>5</v>
      </c>
      <c r="D102" s="58">
        <f>C102/C$89</f>
        <v>0.17857142857142858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S102" s="56" t="s">
        <v>141</v>
      </c>
      <c r="AT102" s="49" t="s">
        <v>140</v>
      </c>
      <c r="AU102" s="61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2"/>
      <c r="B103" s="46" t="s">
        <v>196</v>
      </c>
      <c r="C103" s="57">
        <f>COUNTIF(U4:U31,2)</f>
        <v>23</v>
      </c>
      <c r="D103" s="58">
        <f>C103/C$89</f>
        <v>0.8214285714285714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Y103" s="61"/>
      <c r="Z103" s="61"/>
      <c r="AA103" s="61"/>
      <c r="AB103" s="61"/>
      <c r="AC103" s="61"/>
      <c r="AD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U103" s="61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2"/>
      <c r="B104" s="77"/>
      <c r="C104" s="54">
        <f>SUM(C102:C103)</f>
        <v>28</v>
      </c>
      <c r="D104" s="76">
        <f>C104/C$89</f>
        <v>1</v>
      </c>
      <c r="E104" s="15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65" ht="68.099999999999994" customHeight="1" x14ac:dyDescent="0.2">
      <c r="A105" s="2"/>
      <c r="C105" s="56" t="s">
        <v>141</v>
      </c>
      <c r="D105" s="49" t="s">
        <v>140</v>
      </c>
      <c r="E105" s="15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65" ht="68.099999999999994" customHeight="1" x14ac:dyDescent="0.2">
      <c r="A106" s="2"/>
    </row>
    <row r="107" spans="1:65" ht="68.099999999999994" customHeight="1" x14ac:dyDescent="0.2">
      <c r="A107" s="174" t="s">
        <v>798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</row>
    <row r="108" spans="1:65" ht="68.099999999999994" customHeight="1" x14ac:dyDescent="0.2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</row>
    <row r="109" spans="1:65" ht="31.5" customHeight="1" x14ac:dyDescent="0.2">
      <c r="A109" s="2"/>
    </row>
    <row r="110" spans="1:65" ht="31.5" customHeight="1" x14ac:dyDescent="0.2">
      <c r="A110" s="2"/>
    </row>
    <row r="111" spans="1:65" ht="31.5" customHeight="1" x14ac:dyDescent="0.2">
      <c r="A111" s="2"/>
    </row>
    <row r="112" spans="1:65" ht="31.5" customHeight="1" x14ac:dyDescent="0.2">
      <c r="A112" s="2"/>
    </row>
    <row r="113" spans="1:1" ht="31.5" customHeight="1" x14ac:dyDescent="0.2">
      <c r="A113" s="2"/>
    </row>
    <row r="114" spans="1:1" ht="31.5" customHeight="1" x14ac:dyDescent="0.2">
      <c r="A114" s="2"/>
    </row>
    <row r="115" spans="1:1" ht="31.5" customHeight="1" x14ac:dyDescent="0.2">
      <c r="A115" s="2"/>
    </row>
    <row r="116" spans="1:1" ht="31.5" customHeight="1" x14ac:dyDescent="0.2">
      <c r="A116" s="2"/>
    </row>
    <row r="117" spans="1:1" ht="31.5" customHeight="1" x14ac:dyDescent="0.2">
      <c r="A117" s="2"/>
    </row>
    <row r="118" spans="1:1" ht="31.5" customHeight="1" x14ac:dyDescent="0.2">
      <c r="A118" s="2"/>
    </row>
    <row r="119" spans="1:1" ht="31.5" customHeight="1" x14ac:dyDescent="0.2">
      <c r="A119" s="2"/>
    </row>
    <row r="120" spans="1:1" ht="31.5" customHeight="1" x14ac:dyDescent="0.2">
      <c r="A120" s="2"/>
    </row>
    <row r="121" spans="1:1" ht="31.5" customHeight="1" x14ac:dyDescent="0.2">
      <c r="A121" s="2"/>
    </row>
    <row r="122" spans="1:1" ht="31.5" customHeight="1" x14ac:dyDescent="0.2">
      <c r="A122" s="2"/>
    </row>
    <row r="123" spans="1:1" ht="31.5" customHeight="1" x14ac:dyDescent="0.2">
      <c r="A123" s="2"/>
    </row>
    <row r="124" spans="1:1" ht="31.5" customHeight="1" x14ac:dyDescent="0.2">
      <c r="A124" s="2"/>
    </row>
    <row r="125" spans="1:1" ht="31.5" customHeight="1" x14ac:dyDescent="0.2">
      <c r="A125" s="2"/>
    </row>
    <row r="126" spans="1:1" ht="31.5" customHeight="1" x14ac:dyDescent="0.2">
      <c r="A126" s="2"/>
    </row>
    <row r="127" spans="1:1" ht="31.5" customHeight="1" x14ac:dyDescent="0.2">
      <c r="A127" s="2"/>
    </row>
    <row r="128" spans="1:1" ht="31.5" customHeight="1" x14ac:dyDescent="0.2">
      <c r="A128" s="2"/>
    </row>
    <row r="129" spans="1:1" ht="31.5" customHeight="1" x14ac:dyDescent="0.2">
      <c r="A129" s="2"/>
    </row>
    <row r="130" spans="1:1" ht="31.5" customHeight="1" x14ac:dyDescent="0.2">
      <c r="A130" s="2"/>
    </row>
    <row r="131" spans="1:1" ht="31.5" customHeight="1" x14ac:dyDescent="0.2">
      <c r="A131" s="2"/>
    </row>
    <row r="132" spans="1:1" ht="31.5" customHeight="1" x14ac:dyDescent="0.2">
      <c r="A132" s="2"/>
    </row>
    <row r="133" spans="1:1" ht="31.5" customHeight="1" x14ac:dyDescent="0.2">
      <c r="A133" s="2"/>
    </row>
    <row r="134" spans="1:1" ht="31.5" customHeight="1" x14ac:dyDescent="0.2">
      <c r="A134" s="2"/>
    </row>
    <row r="135" spans="1:1" ht="31.5" customHeight="1" x14ac:dyDescent="0.2">
      <c r="A135" s="2"/>
    </row>
    <row r="136" spans="1:1" ht="31.5" customHeight="1" x14ac:dyDescent="0.2">
      <c r="A136" s="2"/>
    </row>
    <row r="137" spans="1:1" ht="31.5" customHeight="1" x14ac:dyDescent="0.2">
      <c r="A137" s="2"/>
    </row>
    <row r="138" spans="1:1" ht="31.5" customHeight="1" x14ac:dyDescent="0.2">
      <c r="A138" s="2"/>
    </row>
    <row r="139" spans="1:1" ht="31.5" customHeight="1" x14ac:dyDescent="0.2">
      <c r="A139" s="2"/>
    </row>
    <row r="140" spans="1:1" ht="31.5" customHeight="1" x14ac:dyDescent="0.2">
      <c r="A140" s="2"/>
    </row>
    <row r="141" spans="1:1" ht="31.5" customHeight="1" x14ac:dyDescent="0.2">
      <c r="A141" s="2"/>
    </row>
    <row r="142" spans="1:1" ht="31.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  <row r="170" spans="1:1" ht="15.75" customHeight="1" x14ac:dyDescent="0.2">
      <c r="A170" s="2"/>
    </row>
    <row r="171" spans="1:1" ht="15.75" customHeight="1" x14ac:dyDescent="0.2">
      <c r="A171" s="2"/>
    </row>
    <row r="172" spans="1:1" ht="15.75" customHeight="1" x14ac:dyDescent="0.2">
      <c r="A172" s="2"/>
    </row>
    <row r="173" spans="1:1" ht="15.75" customHeight="1" x14ac:dyDescent="0.2">
      <c r="A173" s="2"/>
    </row>
    <row r="174" spans="1:1" ht="15.75" customHeight="1" x14ac:dyDescent="0.2">
      <c r="A174" s="2"/>
    </row>
    <row r="175" spans="1:1" ht="15.75" customHeight="1" x14ac:dyDescent="0.2">
      <c r="A175" s="2"/>
    </row>
    <row r="176" spans="1:1" ht="15.75" customHeight="1" x14ac:dyDescent="0.2">
      <c r="A176" s="2"/>
    </row>
    <row r="177" spans="1:1" ht="15.75" customHeight="1" x14ac:dyDescent="0.2">
      <c r="A177" s="2"/>
    </row>
    <row r="178" spans="1:1" ht="15.75" customHeight="1" x14ac:dyDescent="0.2">
      <c r="A178" s="2"/>
    </row>
    <row r="179" spans="1:1" ht="15.75" customHeight="1" x14ac:dyDescent="0.2">
      <c r="A179" s="2"/>
    </row>
    <row r="180" spans="1:1" ht="15.75" customHeight="1" x14ac:dyDescent="0.2">
      <c r="A180" s="2"/>
    </row>
    <row r="181" spans="1:1" ht="15.75" customHeight="1" x14ac:dyDescent="0.2">
      <c r="A181" s="2"/>
    </row>
    <row r="182" spans="1:1" ht="15.75" customHeight="1" x14ac:dyDescent="0.2">
      <c r="A182" s="2"/>
    </row>
    <row r="183" spans="1:1" ht="15.75" customHeight="1" x14ac:dyDescent="0.2">
      <c r="A183" s="2"/>
    </row>
    <row r="184" spans="1:1" ht="15.75" customHeight="1" x14ac:dyDescent="0.2">
      <c r="A184" s="2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L3:AZ4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BM184"/>
  <sheetViews>
    <sheetView zoomScale="10" zoomScaleNormal="10" workbookViewId="0">
      <pane ySplit="3" topLeftCell="A67" activePane="bottomLeft" state="frozen"/>
      <selection activeCell="BJ52" sqref="BJ52:BJ64"/>
      <selection pane="bottomLeft" activeCell="B33" sqref="B33:BM106"/>
    </sheetView>
  </sheetViews>
  <sheetFormatPr defaultColWidth="25.7109375" defaultRowHeight="12.75" x14ac:dyDescent="0.2"/>
  <cols>
    <col min="1" max="16384" width="25.7109375" style="102"/>
  </cols>
  <sheetData>
    <row r="1" spans="1:42" ht="30" customHeight="1" thickBot="1" x14ac:dyDescent="0.25">
      <c r="A1" s="193" t="s">
        <v>2211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2212</v>
      </c>
      <c r="B4" s="117" t="s">
        <v>40</v>
      </c>
      <c r="C4" s="118" t="s">
        <v>2213</v>
      </c>
      <c r="D4" s="116">
        <v>4</v>
      </c>
      <c r="E4" s="114">
        <v>35492</v>
      </c>
      <c r="F4" s="117">
        <v>1</v>
      </c>
      <c r="G4" s="116">
        <v>3</v>
      </c>
      <c r="H4" s="115">
        <v>1</v>
      </c>
      <c r="I4" s="117">
        <v>1</v>
      </c>
      <c r="J4" s="116">
        <v>1</v>
      </c>
      <c r="K4" s="116">
        <v>3</v>
      </c>
      <c r="L4" s="116">
        <v>1</v>
      </c>
      <c r="M4" s="116">
        <v>2</v>
      </c>
      <c r="N4" s="116">
        <v>1</v>
      </c>
      <c r="O4" s="115">
        <v>1</v>
      </c>
      <c r="P4" s="132" t="s">
        <v>534</v>
      </c>
      <c r="Q4" s="116">
        <v>1</v>
      </c>
      <c r="R4" s="116">
        <v>1</v>
      </c>
      <c r="S4" s="116">
        <v>1</v>
      </c>
      <c r="T4" s="116">
        <v>4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53" t="s">
        <v>2214</v>
      </c>
      <c r="B5" s="113" t="s">
        <v>40</v>
      </c>
      <c r="C5" s="118" t="s">
        <v>2215</v>
      </c>
      <c r="D5" s="104">
        <v>4</v>
      </c>
      <c r="E5" s="114">
        <v>35492</v>
      </c>
      <c r="F5" s="113">
        <v>2</v>
      </c>
      <c r="G5" s="104">
        <v>5</v>
      </c>
      <c r="H5" s="112">
        <v>1</v>
      </c>
      <c r="I5" s="113">
        <v>2</v>
      </c>
      <c r="J5" s="104">
        <v>1</v>
      </c>
      <c r="K5" s="104">
        <v>10</v>
      </c>
      <c r="L5" s="104">
        <v>2</v>
      </c>
      <c r="M5" s="104">
        <v>1</v>
      </c>
      <c r="N5" s="104">
        <v>1</v>
      </c>
      <c r="O5" s="112">
        <v>1</v>
      </c>
      <c r="P5" s="132" t="s">
        <v>501</v>
      </c>
      <c r="Q5" s="104">
        <v>1</v>
      </c>
      <c r="R5" s="104">
        <v>1</v>
      </c>
      <c r="S5" s="104">
        <v>1</v>
      </c>
      <c r="T5" s="104">
        <v>2</v>
      </c>
      <c r="U5" s="112">
        <v>2</v>
      </c>
      <c r="V5" s="104"/>
      <c r="W5" s="132" t="s">
        <v>2216</v>
      </c>
      <c r="X5" s="104">
        <v>5</v>
      </c>
      <c r="Y5" s="104">
        <v>2</v>
      </c>
      <c r="Z5" s="104">
        <v>2</v>
      </c>
      <c r="AA5" s="104">
        <v>3</v>
      </c>
      <c r="AB5" s="112">
        <v>2</v>
      </c>
      <c r="AC5" s="103"/>
      <c r="AD5" s="132"/>
      <c r="AE5" s="104"/>
      <c r="AF5" s="104"/>
      <c r="AG5" s="104"/>
      <c r="AH5" s="104"/>
      <c r="AI5" s="112"/>
      <c r="AJ5" s="103"/>
      <c r="AK5" s="132"/>
      <c r="AL5" s="104"/>
      <c r="AM5" s="104"/>
      <c r="AN5" s="104"/>
      <c r="AO5" s="104"/>
      <c r="AP5" s="112"/>
    </row>
    <row r="6" spans="1:42" ht="31.5" customHeight="1" thickBot="1" x14ac:dyDescent="0.25">
      <c r="A6" s="153" t="s">
        <v>2217</v>
      </c>
      <c r="B6" s="113" t="s">
        <v>40</v>
      </c>
      <c r="C6" s="118" t="s">
        <v>2218</v>
      </c>
      <c r="D6" s="104">
        <v>5</v>
      </c>
      <c r="E6" s="109">
        <v>35500</v>
      </c>
      <c r="F6" s="113">
        <v>1</v>
      </c>
      <c r="G6" s="104">
        <v>3</v>
      </c>
      <c r="H6" s="112">
        <v>1</v>
      </c>
      <c r="I6" s="113">
        <v>1</v>
      </c>
      <c r="J6" s="104">
        <v>1</v>
      </c>
      <c r="K6" s="104">
        <v>5</v>
      </c>
      <c r="L6" s="104">
        <v>1</v>
      </c>
      <c r="M6" s="104">
        <v>2</v>
      </c>
      <c r="N6" s="104">
        <v>1</v>
      </c>
      <c r="O6" s="112">
        <v>1</v>
      </c>
      <c r="P6" s="132" t="s">
        <v>70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54" t="s">
        <v>2219</v>
      </c>
      <c r="B7" s="113" t="s">
        <v>40</v>
      </c>
      <c r="C7" s="118" t="s">
        <v>2220</v>
      </c>
      <c r="D7" s="104">
        <v>5</v>
      </c>
      <c r="E7" s="109">
        <v>35500</v>
      </c>
      <c r="F7" s="113">
        <v>2</v>
      </c>
      <c r="G7" s="104">
        <v>7</v>
      </c>
      <c r="H7" s="112">
        <v>4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32" t="s">
        <v>128</v>
      </c>
      <c r="Q7" s="104">
        <v>1</v>
      </c>
      <c r="R7" s="104">
        <v>3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54" t="s">
        <v>2221</v>
      </c>
      <c r="B8" s="113" t="s">
        <v>40</v>
      </c>
      <c r="C8" s="118" t="s">
        <v>2222</v>
      </c>
      <c r="D8" s="104">
        <v>4</v>
      </c>
      <c r="E8" s="109">
        <v>35508</v>
      </c>
      <c r="F8" s="113">
        <v>1</v>
      </c>
      <c r="G8" s="104">
        <v>3</v>
      </c>
      <c r="H8" s="112">
        <v>1</v>
      </c>
      <c r="I8" s="113">
        <v>3</v>
      </c>
      <c r="J8" s="104">
        <v>3</v>
      </c>
      <c r="K8" s="104">
        <v>4</v>
      </c>
      <c r="L8" s="104">
        <v>4</v>
      </c>
      <c r="M8" s="104">
        <v>3</v>
      </c>
      <c r="N8" s="104">
        <v>2</v>
      </c>
      <c r="O8" s="112">
        <v>2</v>
      </c>
      <c r="P8" s="132" t="s">
        <v>2223</v>
      </c>
      <c r="Q8" s="104">
        <v>2</v>
      </c>
      <c r="R8" s="104">
        <v>1</v>
      </c>
      <c r="S8" s="104">
        <v>1</v>
      </c>
      <c r="T8" s="104">
        <v>1</v>
      </c>
      <c r="U8" s="112">
        <v>2</v>
      </c>
      <c r="V8" s="104"/>
      <c r="W8" s="113" t="s">
        <v>2224</v>
      </c>
      <c r="X8" s="104">
        <v>1</v>
      </c>
      <c r="Y8" s="104">
        <v>1</v>
      </c>
      <c r="Z8" s="104">
        <v>2</v>
      </c>
      <c r="AA8" s="104">
        <v>4</v>
      </c>
      <c r="AB8" s="112">
        <v>2</v>
      </c>
      <c r="AC8" s="103"/>
      <c r="AD8" s="108" t="s">
        <v>2225</v>
      </c>
      <c r="AE8" s="104">
        <v>2</v>
      </c>
      <c r="AF8" s="104">
        <v>1</v>
      </c>
      <c r="AG8" s="104">
        <v>1</v>
      </c>
      <c r="AH8" s="104">
        <v>3</v>
      </c>
      <c r="AI8" s="112">
        <v>2</v>
      </c>
      <c r="AJ8" s="103"/>
      <c r="AK8" s="108"/>
      <c r="AL8" s="104"/>
      <c r="AM8" s="104"/>
      <c r="AN8" s="104"/>
      <c r="AO8" s="104"/>
      <c r="AP8" s="112"/>
    </row>
    <row r="9" spans="1:42" ht="31.5" customHeight="1" x14ac:dyDescent="0.2">
      <c r="A9" s="154" t="s">
        <v>2226</v>
      </c>
      <c r="B9" s="113" t="s">
        <v>91</v>
      </c>
      <c r="C9" s="118" t="s">
        <v>2227</v>
      </c>
      <c r="D9" s="104" t="s">
        <v>2228</v>
      </c>
      <c r="E9" s="109">
        <v>35508</v>
      </c>
      <c r="F9" s="113">
        <v>1</v>
      </c>
      <c r="G9" s="104">
        <v>3</v>
      </c>
      <c r="H9" s="112">
        <v>1</v>
      </c>
      <c r="I9" s="113">
        <v>1</v>
      </c>
      <c r="J9" s="104">
        <v>1</v>
      </c>
      <c r="K9" s="104">
        <v>3</v>
      </c>
      <c r="L9" s="104">
        <v>1</v>
      </c>
      <c r="M9" s="104">
        <v>2</v>
      </c>
      <c r="N9" s="104">
        <v>1</v>
      </c>
      <c r="O9" s="112">
        <v>1</v>
      </c>
      <c r="P9" s="132" t="s">
        <v>2229</v>
      </c>
      <c r="Q9" s="104">
        <v>1</v>
      </c>
      <c r="R9" s="104">
        <v>1</v>
      </c>
      <c r="S9" s="104">
        <v>1</v>
      </c>
      <c r="T9" s="104">
        <v>4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54" t="s">
        <v>2230</v>
      </c>
      <c r="B10" s="155" t="s">
        <v>27</v>
      </c>
      <c r="C10" s="156" t="s">
        <v>2231</v>
      </c>
      <c r="D10" s="157">
        <v>5</v>
      </c>
      <c r="E10" s="109">
        <v>35516</v>
      </c>
      <c r="F10" s="155">
        <v>2</v>
      </c>
      <c r="G10" s="157">
        <v>6</v>
      </c>
      <c r="H10" s="158">
        <v>4</v>
      </c>
      <c r="I10" s="155">
        <v>1</v>
      </c>
      <c r="J10" s="157">
        <v>3</v>
      </c>
      <c r="K10" s="157">
        <v>10</v>
      </c>
      <c r="L10" s="157">
        <v>4</v>
      </c>
      <c r="M10" s="157">
        <v>3</v>
      </c>
      <c r="N10" s="157">
        <v>2</v>
      </c>
      <c r="O10" s="158">
        <v>1</v>
      </c>
      <c r="P10" s="159" t="s">
        <v>2232</v>
      </c>
      <c r="Q10" s="157">
        <v>5</v>
      </c>
      <c r="R10" s="157">
        <v>2</v>
      </c>
      <c r="S10" s="157">
        <v>1</v>
      </c>
      <c r="T10" s="157">
        <v>1</v>
      </c>
      <c r="U10" s="158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54" t="s">
        <v>2233</v>
      </c>
      <c r="B11" s="113" t="s">
        <v>31</v>
      </c>
      <c r="C11" s="118" t="s">
        <v>2234</v>
      </c>
      <c r="D11" s="104">
        <v>13</v>
      </c>
      <c r="E11" s="109">
        <v>35516</v>
      </c>
      <c r="F11" s="113">
        <v>2</v>
      </c>
      <c r="G11" s="104">
        <v>6</v>
      </c>
      <c r="H11" s="112">
        <v>1</v>
      </c>
      <c r="I11" s="113">
        <v>1</v>
      </c>
      <c r="J11" s="104">
        <v>1</v>
      </c>
      <c r="K11" s="104">
        <v>1</v>
      </c>
      <c r="L11" s="104">
        <v>4</v>
      </c>
      <c r="M11" s="104">
        <v>3</v>
      </c>
      <c r="N11" s="104">
        <v>1</v>
      </c>
      <c r="O11" s="112">
        <v>1</v>
      </c>
      <c r="P11" s="132" t="s">
        <v>2235</v>
      </c>
      <c r="Q11" s="104">
        <v>1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54" t="s">
        <v>2236</v>
      </c>
      <c r="B12" s="113" t="s">
        <v>40</v>
      </c>
      <c r="C12" s="118" t="s">
        <v>2237</v>
      </c>
      <c r="D12" s="104">
        <v>4</v>
      </c>
      <c r="E12" s="109">
        <v>35524</v>
      </c>
      <c r="F12" s="113">
        <v>1</v>
      </c>
      <c r="G12" s="104">
        <v>3</v>
      </c>
      <c r="H12" s="112">
        <v>1</v>
      </c>
      <c r="I12" s="113">
        <v>2</v>
      </c>
      <c r="J12" s="104">
        <v>1</v>
      </c>
      <c r="K12" s="104">
        <v>10</v>
      </c>
      <c r="L12" s="104">
        <v>2</v>
      </c>
      <c r="M12" s="104">
        <v>1</v>
      </c>
      <c r="N12" s="104">
        <v>2</v>
      </c>
      <c r="O12" s="112">
        <v>1</v>
      </c>
      <c r="P12" s="132" t="s">
        <v>70</v>
      </c>
      <c r="Q12" s="104">
        <v>1</v>
      </c>
      <c r="R12" s="104">
        <v>1</v>
      </c>
      <c r="S12" s="104">
        <v>1</v>
      </c>
      <c r="T12" s="104">
        <v>3</v>
      </c>
      <c r="U12" s="112">
        <v>2</v>
      </c>
      <c r="V12" s="104"/>
      <c r="W12" s="113" t="s">
        <v>2238</v>
      </c>
      <c r="X12" s="104">
        <v>4</v>
      </c>
      <c r="Y12" s="104">
        <v>2</v>
      </c>
      <c r="Z12" s="104">
        <v>2</v>
      </c>
      <c r="AA12" s="104">
        <v>3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54" t="s">
        <v>2239</v>
      </c>
      <c r="B13" s="113" t="s">
        <v>40</v>
      </c>
      <c r="C13" s="118" t="s">
        <v>2240</v>
      </c>
      <c r="D13" s="104">
        <v>4</v>
      </c>
      <c r="E13" s="109">
        <v>35524</v>
      </c>
      <c r="F13" s="113">
        <v>2</v>
      </c>
      <c r="G13" s="104">
        <v>7</v>
      </c>
      <c r="H13" s="112">
        <v>4</v>
      </c>
      <c r="I13" s="113">
        <v>1</v>
      </c>
      <c r="J13" s="104">
        <v>3</v>
      </c>
      <c r="K13" s="104">
        <v>7</v>
      </c>
      <c r="L13" s="104">
        <v>4</v>
      </c>
      <c r="M13" s="104">
        <v>3</v>
      </c>
      <c r="N13" s="104">
        <v>3</v>
      </c>
      <c r="O13" s="112">
        <v>2</v>
      </c>
      <c r="P13" s="132" t="s">
        <v>532</v>
      </c>
      <c r="Q13" s="104">
        <v>2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54" t="s">
        <v>2241</v>
      </c>
      <c r="B14" s="113" t="s">
        <v>40</v>
      </c>
      <c r="C14" s="118" t="s">
        <v>2242</v>
      </c>
      <c r="D14" s="104">
        <v>6</v>
      </c>
      <c r="E14" s="109">
        <v>35532</v>
      </c>
      <c r="F14" s="113">
        <v>2</v>
      </c>
      <c r="G14" s="104">
        <v>6</v>
      </c>
      <c r="H14" s="112">
        <v>4</v>
      </c>
      <c r="I14" s="113">
        <v>4</v>
      </c>
      <c r="J14" s="104">
        <v>3</v>
      </c>
      <c r="K14" s="104">
        <v>4</v>
      </c>
      <c r="L14" s="104">
        <v>3</v>
      </c>
      <c r="M14" s="104">
        <v>1</v>
      </c>
      <c r="N14" s="104">
        <v>3</v>
      </c>
      <c r="O14" s="112">
        <v>1</v>
      </c>
      <c r="P14" s="132" t="s">
        <v>2223</v>
      </c>
      <c r="Q14" s="104">
        <v>2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08" t="s">
        <v>2243</v>
      </c>
      <c r="X14" s="104">
        <v>2</v>
      </c>
      <c r="Y14" s="104">
        <v>1</v>
      </c>
      <c r="Z14" s="104">
        <v>1</v>
      </c>
      <c r="AA14" s="104">
        <v>1</v>
      </c>
      <c r="AB14" s="112">
        <v>2</v>
      </c>
      <c r="AC14" s="103"/>
      <c r="AD14" s="108" t="s">
        <v>2244</v>
      </c>
      <c r="AE14" s="104">
        <v>2</v>
      </c>
      <c r="AF14" s="104">
        <v>1</v>
      </c>
      <c r="AG14" s="104">
        <v>1</v>
      </c>
      <c r="AH14" s="104">
        <v>1</v>
      </c>
      <c r="AI14" s="112">
        <v>2</v>
      </c>
      <c r="AJ14" s="103"/>
      <c r="AK14" s="108" t="s">
        <v>2245</v>
      </c>
      <c r="AL14" s="104">
        <v>1</v>
      </c>
      <c r="AM14" s="104">
        <v>1</v>
      </c>
      <c r="AN14" s="104">
        <v>2</v>
      </c>
      <c r="AO14" s="104">
        <v>1</v>
      </c>
      <c r="AP14" s="112">
        <v>2</v>
      </c>
    </row>
    <row r="15" spans="1:42" ht="31.5" customHeight="1" thickBot="1" x14ac:dyDescent="0.25">
      <c r="A15" s="154" t="s">
        <v>2246</v>
      </c>
      <c r="B15" s="113" t="s">
        <v>31</v>
      </c>
      <c r="C15" s="118" t="s">
        <v>2247</v>
      </c>
      <c r="D15" s="104">
        <v>13</v>
      </c>
      <c r="E15" s="109">
        <v>35532</v>
      </c>
      <c r="F15" s="113">
        <v>2</v>
      </c>
      <c r="G15" s="104">
        <v>3</v>
      </c>
      <c r="H15" s="112">
        <v>1</v>
      </c>
      <c r="I15" s="113">
        <v>1</v>
      </c>
      <c r="J15" s="104">
        <v>2</v>
      </c>
      <c r="K15" s="104">
        <v>10</v>
      </c>
      <c r="L15" s="104">
        <v>3</v>
      </c>
      <c r="M15" s="104">
        <v>2</v>
      </c>
      <c r="N15" s="104">
        <v>3</v>
      </c>
      <c r="O15" s="112">
        <v>2</v>
      </c>
      <c r="P15" s="132" t="s">
        <v>2248</v>
      </c>
      <c r="Q15" s="104">
        <v>4</v>
      </c>
      <c r="R15" s="104">
        <v>2</v>
      </c>
      <c r="S15" s="104">
        <v>1</v>
      </c>
      <c r="T15" s="104">
        <v>4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54" t="s">
        <v>2249</v>
      </c>
      <c r="B16" s="113" t="s">
        <v>40</v>
      </c>
      <c r="C16" s="118" t="s">
        <v>2250</v>
      </c>
      <c r="D16" s="104">
        <v>8</v>
      </c>
      <c r="E16" s="109">
        <v>35540</v>
      </c>
      <c r="F16" s="113">
        <v>2</v>
      </c>
      <c r="G16" s="104">
        <v>3</v>
      </c>
      <c r="H16" s="112">
        <v>1</v>
      </c>
      <c r="I16" s="113">
        <v>2</v>
      </c>
      <c r="J16" s="104">
        <v>3</v>
      </c>
      <c r="K16" s="104">
        <v>2</v>
      </c>
      <c r="L16" s="104">
        <v>4</v>
      </c>
      <c r="M16" s="104">
        <v>1</v>
      </c>
      <c r="N16" s="104">
        <v>2</v>
      </c>
      <c r="O16" s="112">
        <v>2</v>
      </c>
      <c r="P16" s="132" t="s">
        <v>2251</v>
      </c>
      <c r="Q16" s="104">
        <v>4</v>
      </c>
      <c r="R16" s="104">
        <v>1</v>
      </c>
      <c r="S16" s="104">
        <v>1</v>
      </c>
      <c r="T16" s="104">
        <v>2</v>
      </c>
      <c r="U16" s="112">
        <v>1</v>
      </c>
      <c r="V16" s="104"/>
      <c r="W16" s="108" t="s">
        <v>2252</v>
      </c>
      <c r="X16" s="104">
        <v>3</v>
      </c>
      <c r="Y16" s="104">
        <v>1</v>
      </c>
      <c r="Z16" s="104">
        <v>2</v>
      </c>
      <c r="AA16" s="104">
        <v>4</v>
      </c>
      <c r="AB16" s="112">
        <v>2</v>
      </c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54" t="s">
        <v>2253</v>
      </c>
      <c r="B17" s="113" t="s">
        <v>31</v>
      </c>
      <c r="C17" s="118" t="s">
        <v>2254</v>
      </c>
      <c r="D17" s="104">
        <v>10</v>
      </c>
      <c r="E17" s="109">
        <v>35540</v>
      </c>
      <c r="F17" s="113">
        <v>1</v>
      </c>
      <c r="G17" s="104">
        <v>3</v>
      </c>
      <c r="H17" s="112">
        <v>1</v>
      </c>
      <c r="I17" s="113">
        <v>1</v>
      </c>
      <c r="J17" s="104">
        <v>2</v>
      </c>
      <c r="K17" s="104">
        <v>5</v>
      </c>
      <c r="L17" s="104">
        <v>1</v>
      </c>
      <c r="M17" s="104">
        <v>3</v>
      </c>
      <c r="N17" s="104">
        <v>2</v>
      </c>
      <c r="O17" s="112">
        <v>1</v>
      </c>
      <c r="P17" s="132" t="s">
        <v>533</v>
      </c>
      <c r="Q17" s="104">
        <v>1</v>
      </c>
      <c r="R17" s="104">
        <v>1</v>
      </c>
      <c r="S17" s="104">
        <v>1</v>
      </c>
      <c r="T17" s="104">
        <v>3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54" t="s">
        <v>2255</v>
      </c>
      <c r="B18" s="113" t="s">
        <v>40</v>
      </c>
      <c r="C18" s="118" t="s">
        <v>2256</v>
      </c>
      <c r="D18" s="104">
        <v>4</v>
      </c>
      <c r="E18" s="109">
        <v>35646</v>
      </c>
      <c r="F18" s="113">
        <v>1</v>
      </c>
      <c r="G18" s="104">
        <v>3</v>
      </c>
      <c r="H18" s="112">
        <v>1</v>
      </c>
      <c r="I18" s="113">
        <v>3</v>
      </c>
      <c r="J18" s="104">
        <v>2</v>
      </c>
      <c r="K18" s="104">
        <v>4</v>
      </c>
      <c r="L18" s="104">
        <v>2</v>
      </c>
      <c r="M18" s="104">
        <v>1</v>
      </c>
      <c r="N18" s="104">
        <v>2</v>
      </c>
      <c r="O18" s="112">
        <v>1</v>
      </c>
      <c r="P18" s="132" t="s">
        <v>128</v>
      </c>
      <c r="Q18" s="104">
        <v>1</v>
      </c>
      <c r="R18" s="104">
        <v>1</v>
      </c>
      <c r="S18" s="104">
        <v>1</v>
      </c>
      <c r="T18" s="104">
        <v>4</v>
      </c>
      <c r="U18" s="112">
        <v>2</v>
      </c>
      <c r="V18" s="104"/>
      <c r="W18" s="108" t="s">
        <v>2257</v>
      </c>
      <c r="X18" s="104">
        <v>4</v>
      </c>
      <c r="Y18" s="104">
        <v>1</v>
      </c>
      <c r="Z18" s="104">
        <v>2</v>
      </c>
      <c r="AA18" s="104">
        <v>2</v>
      </c>
      <c r="AB18" s="112">
        <v>2</v>
      </c>
      <c r="AC18" s="103"/>
      <c r="AD18" s="108" t="s">
        <v>2258</v>
      </c>
      <c r="AE18" s="104">
        <v>2</v>
      </c>
      <c r="AF18" s="104">
        <v>1</v>
      </c>
      <c r="AG18" s="104">
        <v>2</v>
      </c>
      <c r="AH18" s="104">
        <v>1</v>
      </c>
      <c r="AI18" s="112">
        <v>2</v>
      </c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54" t="s">
        <v>2259</v>
      </c>
      <c r="B19" s="113" t="s">
        <v>40</v>
      </c>
      <c r="C19" s="118" t="s">
        <v>2260</v>
      </c>
      <c r="D19" s="104">
        <v>4</v>
      </c>
      <c r="E19" s="109">
        <v>35646</v>
      </c>
      <c r="F19" s="113">
        <v>2</v>
      </c>
      <c r="G19" s="104">
        <v>5</v>
      </c>
      <c r="H19" s="112">
        <v>1</v>
      </c>
      <c r="I19" s="113">
        <v>3</v>
      </c>
      <c r="J19" s="104">
        <v>2</v>
      </c>
      <c r="K19" s="104">
        <v>4</v>
      </c>
      <c r="L19" s="104">
        <v>3</v>
      </c>
      <c r="M19" s="104">
        <v>1</v>
      </c>
      <c r="N19" s="104">
        <v>2</v>
      </c>
      <c r="O19" s="112">
        <v>2</v>
      </c>
      <c r="P19" s="132" t="s">
        <v>532</v>
      </c>
      <c r="Q19" s="104">
        <v>2</v>
      </c>
      <c r="R19" s="104">
        <v>1</v>
      </c>
      <c r="S19" s="104">
        <v>1</v>
      </c>
      <c r="T19" s="104">
        <v>2</v>
      </c>
      <c r="U19" s="112">
        <v>2</v>
      </c>
      <c r="V19" s="104"/>
      <c r="W19" s="108" t="s">
        <v>531</v>
      </c>
      <c r="X19" s="104">
        <v>2</v>
      </c>
      <c r="Y19" s="104">
        <v>1</v>
      </c>
      <c r="Z19" s="104">
        <v>1</v>
      </c>
      <c r="AA19" s="104">
        <v>1</v>
      </c>
      <c r="AB19" s="112">
        <v>2</v>
      </c>
      <c r="AC19" s="103"/>
      <c r="AD19" s="108" t="s">
        <v>70</v>
      </c>
      <c r="AE19" s="104">
        <v>1</v>
      </c>
      <c r="AF19" s="104">
        <v>1</v>
      </c>
      <c r="AG19" s="104">
        <v>1</v>
      </c>
      <c r="AH19" s="104">
        <v>1</v>
      </c>
      <c r="AI19" s="112">
        <v>2</v>
      </c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54" t="s">
        <v>2261</v>
      </c>
      <c r="B20" s="113" t="s">
        <v>40</v>
      </c>
      <c r="C20" s="118" t="s">
        <v>2262</v>
      </c>
      <c r="D20" s="104">
        <v>4</v>
      </c>
      <c r="E20" s="109">
        <v>35654</v>
      </c>
      <c r="F20" s="113">
        <v>2</v>
      </c>
      <c r="G20" s="104">
        <v>5</v>
      </c>
      <c r="H20" s="112">
        <v>4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1</v>
      </c>
      <c r="O20" s="112">
        <v>1</v>
      </c>
      <c r="P20" s="132" t="s">
        <v>501</v>
      </c>
      <c r="Q20" s="104">
        <v>1</v>
      </c>
      <c r="R20" s="104">
        <v>1</v>
      </c>
      <c r="S20" s="104">
        <v>1</v>
      </c>
      <c r="T20" s="104">
        <v>2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54" t="s">
        <v>2263</v>
      </c>
      <c r="B21" s="113" t="s">
        <v>40</v>
      </c>
      <c r="C21" s="118" t="s">
        <v>2264</v>
      </c>
      <c r="D21" s="104">
        <v>4</v>
      </c>
      <c r="E21" s="109">
        <v>35654</v>
      </c>
      <c r="F21" s="113">
        <v>2</v>
      </c>
      <c r="G21" s="104">
        <v>6</v>
      </c>
      <c r="H21" s="112">
        <v>4</v>
      </c>
      <c r="I21" s="113">
        <v>1</v>
      </c>
      <c r="J21" s="104">
        <v>1</v>
      </c>
      <c r="K21" s="104">
        <v>1</v>
      </c>
      <c r="L21" s="104">
        <v>4</v>
      </c>
      <c r="M21" s="104">
        <v>3</v>
      </c>
      <c r="N21" s="104">
        <v>2</v>
      </c>
      <c r="O21" s="112">
        <v>1</v>
      </c>
      <c r="P21" s="132" t="s">
        <v>128</v>
      </c>
      <c r="Q21" s="104">
        <v>1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54" t="s">
        <v>2265</v>
      </c>
      <c r="B22" s="113" t="s">
        <v>27</v>
      </c>
      <c r="C22" s="118" t="s">
        <v>2266</v>
      </c>
      <c r="D22" s="104">
        <v>5</v>
      </c>
      <c r="E22" s="109">
        <v>35662</v>
      </c>
      <c r="F22" s="113">
        <v>2</v>
      </c>
      <c r="G22" s="104">
        <v>5</v>
      </c>
      <c r="H22" s="112">
        <v>1</v>
      </c>
      <c r="I22" s="113">
        <v>1</v>
      </c>
      <c r="J22" s="104">
        <v>3</v>
      </c>
      <c r="K22" s="104">
        <v>2</v>
      </c>
      <c r="L22" s="104">
        <v>3</v>
      </c>
      <c r="M22" s="104">
        <v>2</v>
      </c>
      <c r="N22" s="104">
        <v>3</v>
      </c>
      <c r="O22" s="112">
        <v>2</v>
      </c>
      <c r="P22" s="132" t="s">
        <v>2267</v>
      </c>
      <c r="Q22" s="104">
        <v>5</v>
      </c>
      <c r="R22" s="104">
        <v>1</v>
      </c>
      <c r="S22" s="104">
        <v>1</v>
      </c>
      <c r="T22" s="104">
        <v>4</v>
      </c>
      <c r="U22" s="112">
        <v>1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54" t="s">
        <v>2268</v>
      </c>
      <c r="B23" s="113" t="s">
        <v>91</v>
      </c>
      <c r="C23" s="118" t="s">
        <v>2269</v>
      </c>
      <c r="D23" s="104">
        <v>10</v>
      </c>
      <c r="E23" s="109">
        <v>35662</v>
      </c>
      <c r="F23" s="113">
        <v>2</v>
      </c>
      <c r="G23" s="104">
        <v>5</v>
      </c>
      <c r="H23" s="112">
        <v>1</v>
      </c>
      <c r="I23" s="113">
        <v>3</v>
      </c>
      <c r="J23" s="104">
        <v>2</v>
      </c>
      <c r="K23" s="104">
        <v>3</v>
      </c>
      <c r="L23" s="104">
        <v>3</v>
      </c>
      <c r="M23" s="104">
        <v>2</v>
      </c>
      <c r="N23" s="104">
        <v>2</v>
      </c>
      <c r="O23" s="112">
        <v>2</v>
      </c>
      <c r="P23" s="132" t="s">
        <v>2270</v>
      </c>
      <c r="Q23" s="104">
        <v>2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08" t="s">
        <v>2271</v>
      </c>
      <c r="X23" s="104">
        <v>2</v>
      </c>
      <c r="Y23" s="104">
        <v>1</v>
      </c>
      <c r="Z23" s="104">
        <v>1</v>
      </c>
      <c r="AA23" s="104">
        <v>1</v>
      </c>
      <c r="AB23" s="112">
        <v>2</v>
      </c>
      <c r="AC23" s="103"/>
      <c r="AD23" s="108" t="s">
        <v>2272</v>
      </c>
      <c r="AE23" s="104">
        <v>2</v>
      </c>
      <c r="AF23" s="104">
        <v>1</v>
      </c>
      <c r="AG23" s="104">
        <v>1</v>
      </c>
      <c r="AH23" s="104">
        <v>1</v>
      </c>
      <c r="AI23" s="112">
        <v>2</v>
      </c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54" t="s">
        <v>2273</v>
      </c>
      <c r="B24" s="113" t="s">
        <v>40</v>
      </c>
      <c r="C24" s="118" t="s">
        <v>2274</v>
      </c>
      <c r="D24" s="104">
        <v>5</v>
      </c>
      <c r="E24" s="109">
        <v>35670</v>
      </c>
      <c r="F24" s="113">
        <v>2</v>
      </c>
      <c r="G24" s="104">
        <v>6</v>
      </c>
      <c r="H24" s="112">
        <v>4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2</v>
      </c>
      <c r="O24" s="112">
        <v>1</v>
      </c>
      <c r="P24" s="132" t="s">
        <v>128</v>
      </c>
      <c r="Q24" s="104">
        <v>1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54" t="s">
        <v>2275</v>
      </c>
      <c r="B25" s="113" t="s">
        <v>31</v>
      </c>
      <c r="C25" s="118" t="s">
        <v>2276</v>
      </c>
      <c r="D25" s="104">
        <v>9</v>
      </c>
      <c r="E25" s="109">
        <v>35670</v>
      </c>
      <c r="F25" s="113">
        <v>2</v>
      </c>
      <c r="G25" s="104">
        <v>6</v>
      </c>
      <c r="H25" s="112">
        <v>4</v>
      </c>
      <c r="I25" s="113">
        <v>1</v>
      </c>
      <c r="J25" s="104">
        <v>1</v>
      </c>
      <c r="K25" s="104">
        <v>1</v>
      </c>
      <c r="L25" s="104">
        <v>4</v>
      </c>
      <c r="M25" s="104">
        <v>3</v>
      </c>
      <c r="N25" s="104">
        <v>2</v>
      </c>
      <c r="O25" s="112">
        <v>1</v>
      </c>
      <c r="P25" s="132" t="s">
        <v>65</v>
      </c>
      <c r="Q25" s="104">
        <v>1</v>
      </c>
      <c r="R25" s="104">
        <v>2</v>
      </c>
      <c r="S25" s="104">
        <v>1</v>
      </c>
      <c r="T25" s="104">
        <v>1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54" t="s">
        <v>2277</v>
      </c>
      <c r="B26" s="113" t="s">
        <v>40</v>
      </c>
      <c r="C26" s="118" t="s">
        <v>2278</v>
      </c>
      <c r="D26" s="104">
        <v>5</v>
      </c>
      <c r="E26" s="109">
        <v>35678</v>
      </c>
      <c r="F26" s="113">
        <v>2</v>
      </c>
      <c r="G26" s="104">
        <v>5</v>
      </c>
      <c r="H26" s="112">
        <v>1</v>
      </c>
      <c r="I26" s="113">
        <v>3</v>
      </c>
      <c r="J26" s="104">
        <v>2</v>
      </c>
      <c r="K26" s="104">
        <v>10</v>
      </c>
      <c r="L26" s="104">
        <v>3</v>
      </c>
      <c r="M26" s="104">
        <v>2</v>
      </c>
      <c r="N26" s="104">
        <v>2</v>
      </c>
      <c r="O26" s="112">
        <v>2</v>
      </c>
      <c r="P26" s="132" t="s">
        <v>454</v>
      </c>
      <c r="Q26" s="104">
        <v>4</v>
      </c>
      <c r="R26" s="104">
        <v>1</v>
      </c>
      <c r="S26" s="104">
        <v>1</v>
      </c>
      <c r="T26" s="104">
        <v>4</v>
      </c>
      <c r="U26" s="112">
        <v>2</v>
      </c>
      <c r="V26" s="104"/>
      <c r="W26" s="108" t="s">
        <v>444</v>
      </c>
      <c r="X26" s="104">
        <v>4</v>
      </c>
      <c r="Y26" s="104">
        <v>1</v>
      </c>
      <c r="Z26" s="104">
        <v>2</v>
      </c>
      <c r="AA26" s="104">
        <v>1</v>
      </c>
      <c r="AB26" s="112">
        <v>2</v>
      </c>
      <c r="AC26" s="103"/>
      <c r="AD26" s="108" t="s">
        <v>2279</v>
      </c>
      <c r="AE26" s="104">
        <v>1</v>
      </c>
      <c r="AF26" s="104">
        <v>1</v>
      </c>
      <c r="AG26" s="104">
        <v>2</v>
      </c>
      <c r="AH26" s="104">
        <v>1</v>
      </c>
      <c r="AI26" s="112">
        <v>2</v>
      </c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54" t="s">
        <v>2280</v>
      </c>
      <c r="B27" s="113" t="s">
        <v>36</v>
      </c>
      <c r="C27" s="118" t="s">
        <v>2281</v>
      </c>
      <c r="D27" s="104">
        <v>8</v>
      </c>
      <c r="E27" s="109">
        <v>35678</v>
      </c>
      <c r="F27" s="113">
        <v>2</v>
      </c>
      <c r="G27" s="104">
        <v>6</v>
      </c>
      <c r="H27" s="112">
        <v>1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1</v>
      </c>
      <c r="O27" s="112">
        <v>1</v>
      </c>
      <c r="P27" s="132" t="s">
        <v>136</v>
      </c>
      <c r="Q27" s="104">
        <v>1</v>
      </c>
      <c r="R27" s="104">
        <v>3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54" t="s">
        <v>2282</v>
      </c>
      <c r="B28" s="113" t="s">
        <v>40</v>
      </c>
      <c r="C28" s="118" t="s">
        <v>2283</v>
      </c>
      <c r="D28" s="104">
        <v>4</v>
      </c>
      <c r="E28" s="109">
        <v>35686</v>
      </c>
      <c r="F28" s="113">
        <v>2</v>
      </c>
      <c r="G28" s="104">
        <v>6</v>
      </c>
      <c r="H28" s="112">
        <v>4</v>
      </c>
      <c r="I28" s="113">
        <v>1</v>
      </c>
      <c r="J28" s="104">
        <v>3</v>
      </c>
      <c r="K28" s="104">
        <v>8</v>
      </c>
      <c r="L28" s="104">
        <v>3</v>
      </c>
      <c r="M28" s="104">
        <v>2</v>
      </c>
      <c r="N28" s="104">
        <v>3</v>
      </c>
      <c r="O28" s="112">
        <v>2</v>
      </c>
      <c r="P28" s="132" t="s">
        <v>2284</v>
      </c>
      <c r="Q28" s="104">
        <v>4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54" t="s">
        <v>2285</v>
      </c>
      <c r="B29" s="113" t="s">
        <v>40</v>
      </c>
      <c r="C29" s="118" t="s">
        <v>2286</v>
      </c>
      <c r="D29" s="104">
        <v>5</v>
      </c>
      <c r="E29" s="109">
        <v>35686</v>
      </c>
      <c r="F29" s="113">
        <v>2</v>
      </c>
      <c r="G29" s="104">
        <v>5</v>
      </c>
      <c r="H29" s="112">
        <v>4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2</v>
      </c>
      <c r="O29" s="112">
        <v>1</v>
      </c>
      <c r="P29" s="132" t="s">
        <v>128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54" t="s">
        <v>2287</v>
      </c>
      <c r="B30" s="113" t="s">
        <v>40</v>
      </c>
      <c r="C30" s="118" t="s">
        <v>2288</v>
      </c>
      <c r="D30" s="104">
        <v>6</v>
      </c>
      <c r="E30" s="109">
        <v>35693</v>
      </c>
      <c r="F30" s="113">
        <v>2</v>
      </c>
      <c r="G30" s="104">
        <v>6</v>
      </c>
      <c r="H30" s="112">
        <v>4</v>
      </c>
      <c r="I30" s="113">
        <v>1</v>
      </c>
      <c r="J30" s="104">
        <v>1</v>
      </c>
      <c r="K30" s="104">
        <v>1</v>
      </c>
      <c r="L30" s="104">
        <v>4</v>
      </c>
      <c r="M30" s="104">
        <v>3</v>
      </c>
      <c r="N30" s="104">
        <v>1</v>
      </c>
      <c r="O30" s="112">
        <v>1</v>
      </c>
      <c r="P30" s="132" t="s">
        <v>128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60" t="s">
        <v>2289</v>
      </c>
      <c r="B31" s="107" t="s">
        <v>40</v>
      </c>
      <c r="C31" s="118" t="s">
        <v>2290</v>
      </c>
      <c r="D31" s="106">
        <v>6</v>
      </c>
      <c r="E31" s="109">
        <v>35693</v>
      </c>
      <c r="F31" s="107">
        <v>2</v>
      </c>
      <c r="G31" s="106">
        <v>7</v>
      </c>
      <c r="H31" s="105">
        <v>4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32" t="s">
        <v>128</v>
      </c>
      <c r="Q31" s="106">
        <v>1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19</v>
      </c>
      <c r="D36" s="44">
        <f t="shared" ref="D36:D42" si="0">C36/C$42</f>
        <v>0.6785714285714286</v>
      </c>
      <c r="E36" s="8"/>
      <c r="F36" s="91" t="s">
        <v>143</v>
      </c>
      <c r="G36" s="43">
        <f>COUNTIF(F4:F31,1)</f>
        <v>7</v>
      </c>
      <c r="H36" s="44">
        <f>G36/G38</f>
        <v>0.25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16</v>
      </c>
      <c r="P36" s="44">
        <f>O36/O$40</f>
        <v>0.5714285714285714</v>
      </c>
      <c r="Q36"/>
      <c r="R36" s="93">
        <v>1</v>
      </c>
      <c r="S36" s="43">
        <f>COUNTIF(I4:I31,1)</f>
        <v>19</v>
      </c>
      <c r="T36" s="44">
        <f>S36/28</f>
        <v>0.6785714285714286</v>
      </c>
      <c r="U36"/>
      <c r="V36" s="94" t="s">
        <v>160</v>
      </c>
      <c r="W36" s="57">
        <f>COUNTIF(J4:J31,1)</f>
        <v>15</v>
      </c>
      <c r="X36" s="58">
        <f>W36/W$39</f>
        <v>0.5357142857142857</v>
      </c>
      <c r="Y36"/>
      <c r="Z36" s="95" t="s">
        <v>163</v>
      </c>
      <c r="AA36" s="42">
        <f>COUNTIF(K4:K31,1)</f>
        <v>10</v>
      </c>
      <c r="AB36" s="44">
        <f t="shared" ref="AB36:AB46" si="2">AA36/AA$46</f>
        <v>0.35714285714285715</v>
      </c>
      <c r="AC36"/>
      <c r="AD36" s="95" t="s">
        <v>799</v>
      </c>
      <c r="AE36" s="57">
        <f>COUNTIF(L4:L31,1)</f>
        <v>4</v>
      </c>
      <c r="AF36" s="58">
        <f>AE36/AA$46</f>
        <v>0.14285714285714285</v>
      </c>
      <c r="AG36"/>
      <c r="AH36" s="95" t="s">
        <v>143</v>
      </c>
      <c r="AI36" s="42">
        <f>COUNTIF(M4:M31,1)</f>
        <v>6</v>
      </c>
      <c r="AJ36" s="44">
        <f>AI36/AA$46</f>
        <v>0.21428571428571427</v>
      </c>
      <c r="AK36"/>
      <c r="AL36" s="95" t="s">
        <v>175</v>
      </c>
      <c r="AM36" s="42">
        <f>COUNTIF(N4:N31,1)</f>
        <v>8</v>
      </c>
      <c r="AN36" s="44">
        <f>AM36/AA$46</f>
        <v>0.2857142857142857</v>
      </c>
      <c r="AO36"/>
      <c r="AP36" s="95" t="s">
        <v>143</v>
      </c>
      <c r="AQ36" s="42">
        <f>COUNTIF(O4:O31,1)</f>
        <v>19</v>
      </c>
      <c r="AR36" s="44">
        <f>AQ36/AQ$39</f>
        <v>0.6785714285714286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7.1428571428571425E-2</v>
      </c>
      <c r="E37" s="8"/>
      <c r="F37" s="91" t="s">
        <v>144</v>
      </c>
      <c r="G37" s="43">
        <f>COUNTIF(F4:F31,2)</f>
        <v>21</v>
      </c>
      <c r="H37" s="44">
        <f>G37/G38</f>
        <v>0.75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COUNTIF(H5:H32,2)</f>
        <v>0</v>
      </c>
      <c r="P37" s="44">
        <f>O37/O$40</f>
        <v>0</v>
      </c>
      <c r="Q37"/>
      <c r="R37" s="93">
        <v>2</v>
      </c>
      <c r="S37" s="43">
        <f>COUNTIF(I4:I31,2)</f>
        <v>3</v>
      </c>
      <c r="T37" s="44">
        <f t="shared" ref="T37:T40" si="3">S37/28</f>
        <v>0.10714285714285714</v>
      </c>
      <c r="U37"/>
      <c r="V37" s="95" t="s">
        <v>161</v>
      </c>
      <c r="W37" s="57">
        <f>COUNTIF(J4:J31,2)</f>
        <v>6</v>
      </c>
      <c r="X37" s="58">
        <f>W37/W$39</f>
        <v>0.21428571428571427</v>
      </c>
      <c r="Y37"/>
      <c r="Z37" s="90" t="s">
        <v>164</v>
      </c>
      <c r="AA37" s="42">
        <f>COUNTIF(K4:K31,2)</f>
        <v>2</v>
      </c>
      <c r="AB37" s="44">
        <f t="shared" si="2"/>
        <v>7.1428571428571425E-2</v>
      </c>
      <c r="AC37"/>
      <c r="AD37" s="94" t="s">
        <v>800</v>
      </c>
      <c r="AE37" s="57">
        <f>COUNTIF(L4:L31,2)</f>
        <v>3</v>
      </c>
      <c r="AF37" s="58">
        <f>AE37/AA$46</f>
        <v>0.10714285714285714</v>
      </c>
      <c r="AG37"/>
      <c r="AH37" s="90" t="s">
        <v>173</v>
      </c>
      <c r="AI37" s="42">
        <f>COUNTIF(M4:M31,2)</f>
        <v>8</v>
      </c>
      <c r="AJ37" s="44">
        <f>AI37/AA$46</f>
        <v>0.2857142857142857</v>
      </c>
      <c r="AK37"/>
      <c r="AL37" s="90" t="s">
        <v>176</v>
      </c>
      <c r="AM37" s="42">
        <f>COUNTIF(N4:N31,2)</f>
        <v>15</v>
      </c>
      <c r="AN37" s="44">
        <f>AM37/AA$46</f>
        <v>0.5357142857142857</v>
      </c>
      <c r="AO37"/>
      <c r="AP37" s="90" t="s">
        <v>173</v>
      </c>
      <c r="AQ37" s="42">
        <f>COUNTIF(O4:O31,2)</f>
        <v>9</v>
      </c>
      <c r="AR37" s="44">
        <f>AQ37/AQ$39</f>
        <v>0.32142857142857145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4</v>
      </c>
      <c r="D38" s="44">
        <f t="shared" si="0"/>
        <v>0.14285714285714285</v>
      </c>
      <c r="E38" s="8"/>
      <c r="F38" s="83"/>
      <c r="G38" s="85">
        <v>28</v>
      </c>
      <c r="H38" s="86">
        <v>1</v>
      </c>
      <c r="I38"/>
      <c r="J38" s="92" t="s">
        <v>146</v>
      </c>
      <c r="K38" s="45">
        <f>COUNTIF(G4:G31,3)</f>
        <v>9</v>
      </c>
      <c r="L38" s="44">
        <f t="shared" si="1"/>
        <v>0.32142857142857145</v>
      </c>
      <c r="M38"/>
      <c r="N38" s="91" t="s">
        <v>156</v>
      </c>
      <c r="O38" s="43">
        <f>COUNTIF(H6:H33,3)</f>
        <v>0</v>
      </c>
      <c r="P38" s="44">
        <f>O38/O$40</f>
        <v>0</v>
      </c>
      <c r="Q38"/>
      <c r="R38" s="93">
        <v>3</v>
      </c>
      <c r="S38" s="43">
        <f>COUNTIF(I4:I31,3)</f>
        <v>5</v>
      </c>
      <c r="T38" s="44">
        <f t="shared" si="3"/>
        <v>0.17857142857142858</v>
      </c>
      <c r="U38"/>
      <c r="V38" s="94" t="s">
        <v>162</v>
      </c>
      <c r="W38" s="57">
        <f>COUNTIF(J4:J31,3)</f>
        <v>7</v>
      </c>
      <c r="X38" s="58">
        <f>W38/W$39</f>
        <v>0.25</v>
      </c>
      <c r="Y38"/>
      <c r="Z38" s="90" t="s">
        <v>165</v>
      </c>
      <c r="AA38" s="42">
        <f>COUNTIF(K4:K31,3)</f>
        <v>3</v>
      </c>
      <c r="AB38" s="44">
        <f t="shared" si="2"/>
        <v>0.10714285714285714</v>
      </c>
      <c r="AC38"/>
      <c r="AD38" s="94" t="s">
        <v>801</v>
      </c>
      <c r="AE38" s="57">
        <f>COUNTIF(L4:L31,3)</f>
        <v>7</v>
      </c>
      <c r="AF38" s="58">
        <f>AE38/AA$46</f>
        <v>0.25</v>
      </c>
      <c r="AG38"/>
      <c r="AH38" s="90" t="s">
        <v>174</v>
      </c>
      <c r="AI38" s="42">
        <f>COUNTIF(M4:M31,3)</f>
        <v>14</v>
      </c>
      <c r="AJ38" s="44">
        <f>AI38/AA$46</f>
        <v>0.5</v>
      </c>
      <c r="AK38"/>
      <c r="AL38" s="90" t="s">
        <v>177</v>
      </c>
      <c r="AM38" s="42">
        <f>COUNTIF(N4:N31,3)</f>
        <v>5</v>
      </c>
      <c r="AN38" s="44">
        <f>AM38/AA$46</f>
        <v>0.17857142857142858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1</v>
      </c>
      <c r="D39" s="44">
        <f t="shared" si="0"/>
        <v>3.5714285714285712E-2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COUNTIF(H7:H34,4)</f>
        <v>12</v>
      </c>
      <c r="P39" s="44">
        <f>O39/O$40</f>
        <v>0.42857142857142855</v>
      </c>
      <c r="Q39"/>
      <c r="R39" s="93">
        <v>4</v>
      </c>
      <c r="S39" s="43">
        <f>COUNTIF(I4:I31,4)</f>
        <v>1</v>
      </c>
      <c r="T39" s="44">
        <f t="shared" si="3"/>
        <v>3.5714285714285712E-2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4</v>
      </c>
      <c r="AB39" s="44">
        <f t="shared" si="2"/>
        <v>0.14285714285714285</v>
      </c>
      <c r="AC39"/>
      <c r="AD39" s="94" t="s">
        <v>802</v>
      </c>
      <c r="AE39" s="57">
        <f>COUNTIF(L4:L31,4)</f>
        <v>14</v>
      </c>
      <c r="AF39" s="58">
        <f>AE39/AA$46</f>
        <v>0.5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7.1428571428571425E-2</v>
      </c>
      <c r="E40" s="8"/>
      <c r="F40"/>
      <c r="G40"/>
      <c r="H40"/>
      <c r="I40"/>
      <c r="J40" s="92" t="s">
        <v>151</v>
      </c>
      <c r="K40" s="45">
        <f>COUNTIF(G4:G31,5)</f>
        <v>7</v>
      </c>
      <c r="L40" s="44">
        <f t="shared" si="1"/>
        <v>0.25</v>
      </c>
      <c r="M40"/>
      <c r="N40" s="83"/>
      <c r="O40" s="85"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7.1428571428571425E-2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9</v>
      </c>
      <c r="L41" s="44">
        <f t="shared" si="1"/>
        <v>0.32142857142857145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44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0.10714285714285714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3.5714285714285712E-2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5</v>
      </c>
      <c r="AB45" s="44">
        <f t="shared" si="2"/>
        <v>0.17857142857142858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11</v>
      </c>
      <c r="D51" s="58">
        <f t="shared" ref="D51:D63" si="4">C51/C$63</f>
        <v>0.39285714285714285</v>
      </c>
      <c r="E51" s="37"/>
      <c r="F51" s="75" t="s">
        <v>384</v>
      </c>
      <c r="G51" s="45">
        <f>COUNTIFS(B4:B31,"girona",K4:K31,1)</f>
        <v>7</v>
      </c>
      <c r="H51" s="58">
        <f t="shared" ref="H51:H63" si="5">G51/G$63</f>
        <v>0.25</v>
      </c>
      <c r="I51" s="61"/>
      <c r="J51" s="63" t="s">
        <v>397</v>
      </c>
      <c r="K51" s="45">
        <f>COUNTIFS(B4:B31,"girona",J4:J31,1)</f>
        <v>11</v>
      </c>
      <c r="L51" s="58">
        <f t="shared" ref="L51:L69" si="6">K51/K$69</f>
        <v>0.39285714285714285</v>
      </c>
      <c r="M51" s="61"/>
      <c r="N51" s="142" t="s">
        <v>199</v>
      </c>
      <c r="O51" s="59">
        <f>COUNTIFS(G4:G31,3,H4:H31,1)</f>
        <v>9</v>
      </c>
      <c r="P51" s="60">
        <f t="shared" ref="P51:P60" si="7">O51/O$60</f>
        <v>0.32142857142857145</v>
      </c>
      <c r="Q51" s="61"/>
      <c r="R51" s="142" t="s">
        <v>208</v>
      </c>
      <c r="S51" s="59">
        <f>COUNTIFS(H4:H31,1,I4:I31,1)</f>
        <v>8</v>
      </c>
      <c r="T51" s="60">
        <f>S51/S$55</f>
        <v>0.2857142857142857</v>
      </c>
      <c r="U51" s="61"/>
      <c r="V51" s="61"/>
      <c r="W51" s="142" t="s">
        <v>213</v>
      </c>
      <c r="X51" s="59">
        <f>COUNTIFS(I4:I31,1,K4:K31,1)</f>
        <v>10</v>
      </c>
      <c r="Y51" s="60">
        <f t="shared" ref="Y51:Y66" si="8">X51/X$66</f>
        <v>0.35714285714285715</v>
      </c>
      <c r="Z51" s="61"/>
      <c r="AA51" s="142" t="s">
        <v>224</v>
      </c>
      <c r="AB51" s="59">
        <f>COUNTIFS(I4:I31,1,J4:J31,1)</f>
        <v>13</v>
      </c>
      <c r="AC51" s="60">
        <f t="shared" ref="AC51:AC57" si="9">AB51/AB$57</f>
        <v>0.4642857142857143</v>
      </c>
      <c r="AD51" s="61"/>
      <c r="AE51" s="142" t="s">
        <v>231</v>
      </c>
      <c r="AF51" s="59">
        <f>COUNTIFS(J4:J31,1,M4:M31,1)</f>
        <v>2</v>
      </c>
      <c r="AG51" s="60">
        <f>AF51/AF$60</f>
        <v>7.6923076923076927E-2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3</v>
      </c>
      <c r="AS51" s="60">
        <f t="shared" ref="AS51:AS56" si="12">AR51/AF$60</f>
        <v>0.11538461538461539</v>
      </c>
      <c r="AT51" s="61"/>
      <c r="AU51" s="142" t="s">
        <v>296</v>
      </c>
      <c r="AV51" s="59">
        <f>COUNTIFS(K4:K31,1,N4:N31,1)</f>
        <v>4</v>
      </c>
      <c r="AW51" s="60">
        <f t="shared" ref="AW51:AW70" si="13">AV51/AN$75</f>
        <v>0.21052631578947367</v>
      </c>
      <c r="AX51" s="61"/>
      <c r="AY51" s="142" t="s">
        <v>314</v>
      </c>
      <c r="AZ51" s="59">
        <f>COUNTIFS(L4:L31,1,N4:N31,1)</f>
        <v>3</v>
      </c>
      <c r="BA51" s="60">
        <f t="shared" ref="BA51:BA59" si="14">AZ51/AZ$63</f>
        <v>0.10714285714285714</v>
      </c>
      <c r="BB51" s="61"/>
      <c r="BC51" s="142" t="s">
        <v>325</v>
      </c>
      <c r="BD51" s="59">
        <f>COUNTIFS(J4:J31,1,O4:O31,1)</f>
        <v>15</v>
      </c>
      <c r="BE51" s="60">
        <f>BD51/BD57</f>
        <v>0.5357142857142857</v>
      </c>
      <c r="BF51" s="61"/>
      <c r="BG51" s="63" t="s">
        <v>332</v>
      </c>
      <c r="BH51" s="54">
        <f>COUNTIFS(N4:N31,1,O14:O41,1)</f>
        <v>3</v>
      </c>
      <c r="BI51" s="66">
        <f>BH51/BH$57</f>
        <v>0.2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8</v>
      </c>
      <c r="D52" s="58">
        <f t="shared" si="4"/>
        <v>0.2857142857142857</v>
      </c>
      <c r="E52" s="64"/>
      <c r="F52" s="75" t="s">
        <v>385</v>
      </c>
      <c r="G52" s="45">
        <f>COUNTIFS(B4:B31,"girona",K4:K31,"&gt;1")</f>
        <v>12</v>
      </c>
      <c r="H52" s="58">
        <f t="shared" si="5"/>
        <v>0.42857142857142855</v>
      </c>
      <c r="I52" s="61"/>
      <c r="J52" s="63" t="s">
        <v>398</v>
      </c>
      <c r="K52" s="45">
        <f>COUNTIFS(B4:B31,"girona",J4:J31,2)</f>
        <v>3</v>
      </c>
      <c r="L52" s="58">
        <f t="shared" si="6"/>
        <v>0.10714285714285714</v>
      </c>
      <c r="M52" s="61"/>
      <c r="N52" s="142" t="s">
        <v>200</v>
      </c>
      <c r="O52" s="45">
        <f>COUNTIFS(G4:G31,5,H4:H31,1)</f>
        <v>5</v>
      </c>
      <c r="P52" s="60">
        <f t="shared" si="7"/>
        <v>0.17857142857142858</v>
      </c>
      <c r="Q52" s="61"/>
      <c r="R52" s="142" t="s">
        <v>209</v>
      </c>
      <c r="S52" s="59">
        <f>COUNTIFS(H4:H31,1,I4:I31,"&gt;1")</f>
        <v>8</v>
      </c>
      <c r="T52" s="60">
        <f>S52/S$55</f>
        <v>0.2857142857142857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2</v>
      </c>
      <c r="AC52" s="60">
        <f t="shared" si="9"/>
        <v>7.1428571428571425E-2</v>
      </c>
      <c r="AD52" s="61"/>
      <c r="AE52" s="142" t="s">
        <v>232</v>
      </c>
      <c r="AF52" s="45">
        <f>COUNTIFS(J4:J31,1,M4:M31,2)</f>
        <v>3</v>
      </c>
      <c r="AG52" s="60">
        <f t="shared" ref="AG52:AG60" si="15">AF52/AF$60</f>
        <v>0.11538461538461539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2</v>
      </c>
      <c r="AS52" s="60">
        <f t="shared" si="12"/>
        <v>7.6923076923076927E-2</v>
      </c>
      <c r="AT52" s="61"/>
      <c r="AU52" s="142" t="s">
        <v>297</v>
      </c>
      <c r="AV52" s="45">
        <f>COUNTIFS(K4:K31,1,N4:N31,2)</f>
        <v>6</v>
      </c>
      <c r="AW52" s="60">
        <f t="shared" si="13"/>
        <v>0.31578947368421051</v>
      </c>
      <c r="AX52" s="61"/>
      <c r="AY52" s="142" t="s">
        <v>316</v>
      </c>
      <c r="AZ52" s="45">
        <f>COUNTIFS(L4:L31,1,N4:N31,2)</f>
        <v>1</v>
      </c>
      <c r="BA52" s="60">
        <f t="shared" si="14"/>
        <v>3.5714285714285712E-2</v>
      </c>
      <c r="BB52" s="61"/>
      <c r="BC52" s="142" t="s">
        <v>326</v>
      </c>
      <c r="BD52" s="45">
        <f>COUNTIFS(J4:J31,1,O4:O31,2)</f>
        <v>0</v>
      </c>
      <c r="BE52" s="60">
        <f t="shared" ref="BE52:BE57" si="16">BD52/BD$57</f>
        <v>0</v>
      </c>
      <c r="BF52" s="61"/>
      <c r="BG52" s="63" t="s">
        <v>333</v>
      </c>
      <c r="BH52" s="65">
        <f>COUNTIFS(N4:N31,1,O14:O41,2)</f>
        <v>3</v>
      </c>
      <c r="BI52" s="66">
        <f t="shared" ref="BI52:BI57" si="17">BH52/BH$57</f>
        <v>0.2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7.1428571428571425E-2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5</v>
      </c>
      <c r="L53" s="58">
        <f t="shared" si="6"/>
        <v>0.17857142857142858</v>
      </c>
      <c r="M53" s="61"/>
      <c r="N53" s="142" t="s">
        <v>201</v>
      </c>
      <c r="O53" s="45">
        <f>COUNTIFS(G4:G31,6,H4:H31,1)</f>
        <v>2</v>
      </c>
      <c r="P53" s="60">
        <f t="shared" si="7"/>
        <v>7.1428571428571425E-2</v>
      </c>
      <c r="Q53" s="61"/>
      <c r="R53" s="142" t="s">
        <v>210</v>
      </c>
      <c r="S53" s="59">
        <f>COUNTIFS(H4:H31,4,I4:I31,1)</f>
        <v>11</v>
      </c>
      <c r="T53" s="60">
        <f>S53/S$55</f>
        <v>0.39285714285714285</v>
      </c>
      <c r="U53" s="61"/>
      <c r="V53" s="61"/>
      <c r="W53" s="142" t="s">
        <v>215</v>
      </c>
      <c r="X53" s="45">
        <f>COUNTIFS(I4:I31,1,K4:K31,2)</f>
        <v>1</v>
      </c>
      <c r="Y53" s="60">
        <f t="shared" si="8"/>
        <v>3.5714285714285712E-2</v>
      </c>
      <c r="Z53" s="61"/>
      <c r="AA53" s="142" t="s">
        <v>226</v>
      </c>
      <c r="AB53" s="45">
        <f>COUNTIFS(I4:I31,1,J4:J31,2)</f>
        <v>2</v>
      </c>
      <c r="AC53" s="60">
        <f t="shared" si="9"/>
        <v>7.1428571428571425E-2</v>
      </c>
      <c r="AD53" s="61"/>
      <c r="AE53" s="142" t="s">
        <v>233</v>
      </c>
      <c r="AF53" s="45">
        <f>COUNTIFS(J4:J31,2,M4:M31,1)</f>
        <v>2</v>
      </c>
      <c r="AG53" s="60">
        <f t="shared" si="15"/>
        <v>7.6923076923076927E-2</v>
      </c>
      <c r="AH53" s="61"/>
      <c r="AI53" s="142" t="s">
        <v>239</v>
      </c>
      <c r="AJ53" s="45">
        <f>COUNTIFS(K4:K31,1,M4:M31,3)</f>
        <v>10</v>
      </c>
      <c r="AK53" s="60">
        <f t="shared" si="10"/>
        <v>0.35714285714285715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2</v>
      </c>
      <c r="BE53" s="60">
        <f t="shared" si="16"/>
        <v>7.1428571428571425E-2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2</v>
      </c>
      <c r="H54" s="58">
        <f t="shared" si="5"/>
        <v>7.1428571428571425E-2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1</v>
      </c>
      <c r="T54" s="60">
        <f>S54/S$55</f>
        <v>3.5714285714285712E-2</v>
      </c>
      <c r="U54" s="61"/>
      <c r="V54" s="61"/>
      <c r="W54" s="142" t="s">
        <v>216</v>
      </c>
      <c r="X54" s="45">
        <f>COUNTIFS(I4:I31,"&gt;1",K4:K31,2)</f>
        <v>1</v>
      </c>
      <c r="Y54" s="60">
        <f t="shared" si="8"/>
        <v>3.5714285714285712E-2</v>
      </c>
      <c r="Z54" s="61"/>
      <c r="AA54" s="142" t="s">
        <v>227</v>
      </c>
      <c r="AB54" s="45">
        <f>COUNTIFS(I4:I31,"&gt;1",J4:J31,2)</f>
        <v>4</v>
      </c>
      <c r="AC54" s="60">
        <f t="shared" si="9"/>
        <v>0.14285714285714285</v>
      </c>
      <c r="AD54" s="61"/>
      <c r="AE54" s="142" t="s">
        <v>234</v>
      </c>
      <c r="AF54" s="45">
        <f>COUNTIFS(J4:J31,2,M4:M31,2)</f>
        <v>3</v>
      </c>
      <c r="AG54" s="60">
        <f t="shared" si="15"/>
        <v>0.11538461538461539</v>
      </c>
      <c r="AH54" s="61"/>
      <c r="AI54" s="142" t="s">
        <v>240</v>
      </c>
      <c r="AJ54" s="45">
        <f>COUNTIFS(K4:K31,2,M4:M31,1)</f>
        <v>1</v>
      </c>
      <c r="AK54" s="60">
        <f t="shared" si="10"/>
        <v>3.5714285714285712E-2</v>
      </c>
      <c r="AL54" s="61"/>
      <c r="AM54" s="142" t="s">
        <v>276</v>
      </c>
      <c r="AN54" s="45">
        <f>COUNTIFS(K4:K31,1,L4:L31,4)</f>
        <v>10</v>
      </c>
      <c r="AO54" s="60">
        <f t="shared" si="11"/>
        <v>0.52631578947368418</v>
      </c>
      <c r="AP54" s="61"/>
      <c r="AQ54" s="142" t="s">
        <v>286</v>
      </c>
      <c r="AR54" s="45">
        <f>COUNTIFS(J4:J31,1,L4:L31,4)</f>
        <v>10</v>
      </c>
      <c r="AS54" s="60">
        <f t="shared" si="12"/>
        <v>0.38461538461538464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42" t="s">
        <v>328</v>
      </c>
      <c r="BD54" s="59">
        <f>COUNTIFS(J4:J31,2,O4:O31,2)</f>
        <v>4</v>
      </c>
      <c r="BE54" s="60">
        <f t="shared" si="16"/>
        <v>0.14285714285714285</v>
      </c>
      <c r="BF54" s="61"/>
      <c r="BG54" s="63" t="s">
        <v>335</v>
      </c>
      <c r="BH54" s="54">
        <f>COUNTIFS(N4:N31,2,O14:O41,1)</f>
        <v>6</v>
      </c>
      <c r="BI54" s="66">
        <f t="shared" si="17"/>
        <v>0.4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0.14285714285714285</v>
      </c>
      <c r="E55" s="64"/>
      <c r="F55" s="75" t="s">
        <v>388</v>
      </c>
      <c r="G55" s="45">
        <f>COUNTIFS(B4:B31,"figueres",K4:K31,1)</f>
        <v>2</v>
      </c>
      <c r="H55" s="58">
        <f t="shared" si="5"/>
        <v>7.1428571428571425E-2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2</v>
      </c>
      <c r="Y55" s="60">
        <f t="shared" si="8"/>
        <v>7.1428571428571425E-2</v>
      </c>
      <c r="Z55" s="61"/>
      <c r="AA55" s="142" t="s">
        <v>228</v>
      </c>
      <c r="AB55" s="45">
        <f>COUNTIFS(I4:I31,1,J4:J31,3)</f>
        <v>4</v>
      </c>
      <c r="AC55" s="60">
        <f t="shared" si="9"/>
        <v>0.14285714285714285</v>
      </c>
      <c r="AD55" s="61"/>
      <c r="AE55" s="142" t="s">
        <v>237</v>
      </c>
      <c r="AF55" s="45">
        <f>COUNTIFS(J4:J31,1,M4:M31,3)</f>
        <v>10</v>
      </c>
      <c r="AG55" s="60">
        <f t="shared" si="15"/>
        <v>0.38461538461538464</v>
      </c>
      <c r="AH55" s="61"/>
      <c r="AI55" s="142" t="s">
        <v>241</v>
      </c>
      <c r="AJ55" s="45">
        <f>COUNTIFS(K4:K31,2,M4:M31,2)</f>
        <v>1</v>
      </c>
      <c r="AK55" s="60">
        <f t="shared" si="10"/>
        <v>3.5714285714285712E-2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1</v>
      </c>
      <c r="AS55" s="60">
        <f t="shared" si="12"/>
        <v>3.8461538461538464E-2</v>
      </c>
      <c r="AT55" s="61"/>
      <c r="AU55" s="142" t="s">
        <v>300</v>
      </c>
      <c r="AV55" s="45">
        <f>COUNTIFS(K4:K31,2,N4:N31,2)</f>
        <v>1</v>
      </c>
      <c r="AW55" s="60">
        <f t="shared" si="13"/>
        <v>5.2631578947368418E-2</v>
      </c>
      <c r="AX55" s="61"/>
      <c r="AY55" s="142" t="s">
        <v>319</v>
      </c>
      <c r="AZ55" s="45">
        <f>COUNTIFS(L4:L31,2,N4:N31,2)</f>
        <v>2</v>
      </c>
      <c r="BA55" s="60">
        <f t="shared" si="14"/>
        <v>7.1428571428571425E-2</v>
      </c>
      <c r="BB55" s="61"/>
      <c r="BC55" s="142" t="s">
        <v>329</v>
      </c>
      <c r="BD55" s="59">
        <f>COUNTIFS(J4:J31,3,O4:O31,1)</f>
        <v>2</v>
      </c>
      <c r="BE55" s="60">
        <f t="shared" si="16"/>
        <v>7.1428571428571425E-2</v>
      </c>
      <c r="BF55" s="61"/>
      <c r="BG55" s="63" t="s">
        <v>336</v>
      </c>
      <c r="BH55" s="54">
        <f>COUNTIFS(N4:N31,2,O14:O41,2)</f>
        <v>3</v>
      </c>
      <c r="BI55" s="66">
        <f t="shared" si="17"/>
        <v>0.2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2</v>
      </c>
      <c r="H56" s="58">
        <f t="shared" si="5"/>
        <v>7.1428571428571425E-2</v>
      </c>
      <c r="I56" s="61"/>
      <c r="J56" s="63" t="s">
        <v>387</v>
      </c>
      <c r="K56" s="45">
        <f>COUNTIFS(B4:B31,"salt",J4:J31,3)</f>
        <v>2</v>
      </c>
      <c r="L56" s="58">
        <f t="shared" si="6"/>
        <v>7.1428571428571425E-2</v>
      </c>
      <c r="M56" s="61"/>
      <c r="N56" s="142" t="s">
        <v>204</v>
      </c>
      <c r="O56" s="45">
        <f>COUNTIFS(G4:G31,5,H4:H31,4)</f>
        <v>2</v>
      </c>
      <c r="P56" s="60">
        <f t="shared" si="7"/>
        <v>7.1428571428571425E-2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42" t="s">
        <v>229</v>
      </c>
      <c r="AB56" s="45">
        <f>COUNTIFS(I4:I31,"&gt;1",J4:J31,3)</f>
        <v>3</v>
      </c>
      <c r="AC56" s="60">
        <f t="shared" si="9"/>
        <v>0.10714285714285714</v>
      </c>
      <c r="AD56" s="61"/>
      <c r="AE56" s="142" t="s">
        <v>251</v>
      </c>
      <c r="AF56" s="59">
        <f>COUNTIFS(J4:J31,2,M4:M31,3)</f>
        <v>1</v>
      </c>
      <c r="AG56" s="60">
        <f t="shared" si="15"/>
        <v>3.8461538461538464E-2</v>
      </c>
      <c r="AH56" s="61"/>
      <c r="AI56" s="142" t="s">
        <v>242</v>
      </c>
      <c r="AJ56" s="45">
        <f>COUNTIFS(K4:K31,2,M4:M31,3)</f>
        <v>0</v>
      </c>
      <c r="AK56" s="60">
        <f t="shared" si="10"/>
        <v>0</v>
      </c>
      <c r="AL56" s="61"/>
      <c r="AM56" s="142" t="s">
        <v>256</v>
      </c>
      <c r="AN56" s="45">
        <f>COUNTIFS(K4:K31,2,L4:L31,2)</f>
        <v>0</v>
      </c>
      <c r="AO56" s="60">
        <f t="shared" si="11"/>
        <v>0</v>
      </c>
      <c r="AP56" s="61"/>
      <c r="AQ56" s="142" t="s">
        <v>288</v>
      </c>
      <c r="AR56" s="59">
        <f>COUNTIFS(J4:J31,2,L4:L31,2)</f>
        <v>1</v>
      </c>
      <c r="AS56" s="60">
        <f t="shared" si="12"/>
        <v>3.8461538461538464E-2</v>
      </c>
      <c r="AT56" s="61"/>
      <c r="AU56" s="142" t="s">
        <v>301</v>
      </c>
      <c r="AV56" s="45">
        <f>COUNTIFS(K4:K31,2,N4:N31,3)</f>
        <v>1</v>
      </c>
      <c r="AW56" s="60">
        <f t="shared" si="13"/>
        <v>5.2631578947368418E-2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5</v>
      </c>
      <c r="BE56" s="60">
        <f t="shared" si="16"/>
        <v>0.17857142857142858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3.5714285714285712E-2</v>
      </c>
      <c r="E57" s="64"/>
      <c r="F57" s="75" t="s">
        <v>390</v>
      </c>
      <c r="G57" s="45">
        <f>COUNTIFS(B4:B31,"olot",K4:K31,1)</f>
        <v>1</v>
      </c>
      <c r="H57" s="58">
        <f t="shared" si="5"/>
        <v>3.5714285714285712E-2</v>
      </c>
      <c r="I57" s="61"/>
      <c r="J57" s="63" t="s">
        <v>401</v>
      </c>
      <c r="K57" s="45">
        <f>COUNTIFS(B4:B31,"figueres",J4:J31,1)</f>
        <v>2</v>
      </c>
      <c r="L57" s="58">
        <f t="shared" si="6"/>
        <v>7.1428571428571425E-2</v>
      </c>
      <c r="M57" s="61"/>
      <c r="N57" s="142" t="s">
        <v>205</v>
      </c>
      <c r="O57" s="45">
        <f>COUNTIFS(G4:G31,6,H4:H31,4)</f>
        <v>7</v>
      </c>
      <c r="P57" s="60">
        <f t="shared" si="7"/>
        <v>0.25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2</v>
      </c>
      <c r="AG57" s="60">
        <f t="shared" si="15"/>
        <v>7.6923076923076927E-2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1</v>
      </c>
      <c r="AO57" s="60">
        <f t="shared" si="11"/>
        <v>5.2631578947368418E-2</v>
      </c>
      <c r="AP57" s="61"/>
      <c r="AQ57" s="142" t="s">
        <v>289</v>
      </c>
      <c r="AR57" s="59">
        <f>COUNTIFS(J4:J31,2,L4:L31,3)</f>
        <v>4</v>
      </c>
      <c r="AS57" s="60">
        <f>AR57/AR$63</f>
        <v>0.14285714285714285</v>
      </c>
      <c r="AT57" s="61"/>
      <c r="AU57" s="142" t="s">
        <v>302</v>
      </c>
      <c r="AV57" s="45">
        <f>COUNTIFS(K4:K31,3,N4:N31,1)</f>
        <v>2</v>
      </c>
      <c r="AW57" s="60">
        <f t="shared" si="13"/>
        <v>0.10526315789473684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15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0</v>
      </c>
      <c r="H58" s="58">
        <f t="shared" si="5"/>
        <v>0</v>
      </c>
      <c r="I58" s="61"/>
      <c r="J58" s="63" t="s">
        <v>402</v>
      </c>
      <c r="K58" s="45">
        <f>COUNTIFS(B4:B31,"figueres",J4:J31,2)</f>
        <v>2</v>
      </c>
      <c r="L58" s="58">
        <f t="shared" si="6"/>
        <v>7.1428571428571425E-2</v>
      </c>
      <c r="M58" s="61"/>
      <c r="N58" s="142" t="s">
        <v>206</v>
      </c>
      <c r="O58" s="45">
        <f>COUNTIFS(G4:G31,7,H4:H31,4)</f>
        <v>3</v>
      </c>
      <c r="P58" s="60">
        <f t="shared" si="7"/>
        <v>0.10714285714285714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4</v>
      </c>
      <c r="Y58" s="60">
        <f t="shared" si="8"/>
        <v>0.14285714285714285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2</v>
      </c>
      <c r="AG58" s="60">
        <f t="shared" si="15"/>
        <v>7.6923076923076927E-2</v>
      </c>
      <c r="AH58" s="61"/>
      <c r="AI58" s="142" t="s">
        <v>244</v>
      </c>
      <c r="AJ58" s="45">
        <f>COUNTIFS(K4:K31,3,M4:M31,2)</f>
        <v>3</v>
      </c>
      <c r="AK58" s="60">
        <f t="shared" si="10"/>
        <v>0.10714285714285714</v>
      </c>
      <c r="AL58" s="61"/>
      <c r="AM58" s="142" t="s">
        <v>277</v>
      </c>
      <c r="AN58" s="45">
        <f>COUNTIFS(K4:K31,2,L4:L31,4)</f>
        <v>1</v>
      </c>
      <c r="AO58" s="60">
        <f t="shared" si="11"/>
        <v>5.2631578947368418E-2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1</v>
      </c>
      <c r="AW58" s="60">
        <f t="shared" si="13"/>
        <v>5.2631578947368418E-2</v>
      </c>
      <c r="AX58" s="61"/>
      <c r="AY58" s="142" t="s">
        <v>321</v>
      </c>
      <c r="AZ58" s="45">
        <f>COUNTIFS(L4:L31,3,N4:N31,2)</f>
        <v>3</v>
      </c>
      <c r="BA58" s="60">
        <f t="shared" si="14"/>
        <v>0.10714285714285714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7.1428571428571425E-2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3</v>
      </c>
      <c r="AG59" s="60">
        <f t="shared" si="15"/>
        <v>0.11538461538461539</v>
      </c>
      <c r="AH59" s="61"/>
      <c r="AI59" s="142" t="s">
        <v>245</v>
      </c>
      <c r="AJ59" s="59">
        <f>COUNTIFS(K4:K31,3,M4:M31,3)</f>
        <v>0</v>
      </c>
      <c r="AK59" s="60">
        <f t="shared" si="10"/>
        <v>0</v>
      </c>
      <c r="AL59" s="61"/>
      <c r="AM59" s="142" t="s">
        <v>259</v>
      </c>
      <c r="AN59" s="45">
        <f>COUNTIFS(K4:K31,3,L4:L31,1)</f>
        <v>2</v>
      </c>
      <c r="AO59" s="60">
        <f t="shared" si="11"/>
        <v>0.10526315789473684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4</v>
      </c>
      <c r="BA59" s="60">
        <f t="shared" si="14"/>
        <v>0.14285714285714285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7.1428571428571425E-2</v>
      </c>
      <c r="I60" s="61"/>
      <c r="J60" s="63" t="s">
        <v>403</v>
      </c>
      <c r="K60" s="45">
        <f>COUNTIFS(B4:B31,"olot",J4:J31,1)</f>
        <v>1</v>
      </c>
      <c r="L60" s="58">
        <f t="shared" si="6"/>
        <v>3.5714285714285712E-2</v>
      </c>
      <c r="M60" s="61"/>
      <c r="N60" s="61"/>
      <c r="O60" s="45">
        <f>SUM(O51:O59)</f>
        <v>28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 s="37"/>
      <c r="AF60" s="45">
        <f>SUM(AF52:AF59)</f>
        <v>26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4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1</v>
      </c>
      <c r="AO61" s="60">
        <f t="shared" si="11"/>
        <v>5.2631578947368418E-2</v>
      </c>
      <c r="AP61" s="61"/>
      <c r="AQ61" s="142" t="s">
        <v>293</v>
      </c>
      <c r="AR61" s="45">
        <f>COUNTIFS(J4:J31,3,L4:L31,3)</f>
        <v>3</v>
      </c>
      <c r="AS61" s="60">
        <f t="shared" si="18"/>
        <v>0.10714285714285714</v>
      </c>
      <c r="AT61" s="61"/>
      <c r="AU61" s="142" t="s">
        <v>262</v>
      </c>
      <c r="AV61" s="59">
        <f>COUNTIFS(K4:K31,5,N4:N31,1)</f>
        <v>1</v>
      </c>
      <c r="AW61" s="60">
        <f t="shared" si="13"/>
        <v>5.2631578947368418E-2</v>
      </c>
      <c r="AX61" s="61"/>
      <c r="AY61" s="142" t="s">
        <v>440</v>
      </c>
      <c r="AZ61" s="45">
        <f>COUNTIFS(L4:L31,4,N4:N31,2)</f>
        <v>9</v>
      </c>
      <c r="BA61" s="60">
        <f>AZ61/AZ$60</f>
        <v>2.25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1</v>
      </c>
      <c r="AK62" s="60">
        <f t="shared" si="10"/>
        <v>3.5714285714285712E-2</v>
      </c>
      <c r="AL62" s="61"/>
      <c r="AM62" s="142" t="s">
        <v>278</v>
      </c>
      <c r="AN62" s="59">
        <f>COUNTIFS(K4:K31,3,L4:L31,4)</f>
        <v>0</v>
      </c>
      <c r="AO62" s="60">
        <f t="shared" si="11"/>
        <v>0</v>
      </c>
      <c r="AP62" s="61"/>
      <c r="AQ62" s="142" t="s">
        <v>294</v>
      </c>
      <c r="AR62" s="45">
        <f>COUNTIFS(J4:J31,3,L4:L31,4)</f>
        <v>4</v>
      </c>
      <c r="AS62" s="60">
        <f t="shared" si="18"/>
        <v>0.14285714285714285</v>
      </c>
      <c r="AT62" s="61"/>
      <c r="AU62" s="142" t="s">
        <v>307</v>
      </c>
      <c r="AV62" s="59">
        <f>COUNTIFS(K4:K31,5,N4:N31,2)</f>
        <v>1</v>
      </c>
      <c r="AW62" s="60">
        <f t="shared" si="13"/>
        <v>5.2631578947368418E-2</v>
      </c>
      <c r="AX62" s="61"/>
      <c r="AY62" s="142" t="s">
        <v>440</v>
      </c>
      <c r="AZ62" s="45">
        <f>COUNTIFS(L4:L31,4,N4:N31,3)</f>
        <v>1</v>
      </c>
      <c r="BA62" s="60">
        <f>AZ62/AZ$60</f>
        <v>0.25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3.5714285714285712E-2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1</v>
      </c>
      <c r="Y63" s="60">
        <f t="shared" si="8"/>
        <v>3.5714285714285712E-2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2</v>
      </c>
      <c r="AO63" s="60">
        <f t="shared" si="11"/>
        <v>0.10526315789473684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3.5714285714285712E-2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5</v>
      </c>
      <c r="Y65" s="60">
        <f t="shared" si="8"/>
        <v>0.17857142857142858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0</v>
      </c>
      <c r="AK65" s="60">
        <f t="shared" si="10"/>
        <v>0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11</v>
      </c>
      <c r="AK66" s="60">
        <f t="shared" si="10"/>
        <v>0.39285714285714285</v>
      </c>
      <c r="AL66" s="61"/>
      <c r="AM66" s="142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1</v>
      </c>
      <c r="AW66" s="60">
        <f t="shared" si="13"/>
        <v>5.2631578947368418E-2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0</v>
      </c>
      <c r="AW68" s="60">
        <f t="shared" si="13"/>
        <v>0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1</v>
      </c>
      <c r="AW69" s="60">
        <f t="shared" si="13"/>
        <v>5.2631578947368418E-2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1</v>
      </c>
      <c r="AO70" s="60">
        <f t="shared" si="11"/>
        <v>5.2631578947368418E-2</v>
      </c>
      <c r="AP70" s="61"/>
      <c r="AQ70" s="61"/>
      <c r="AR70" s="61"/>
      <c r="AS70" s="61"/>
      <c r="AT70" s="61"/>
      <c r="AU70" s="98"/>
      <c r="AV70" s="45">
        <f>SUM(AV51:AV69)</f>
        <v>19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5.2631578947368418E-2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19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17</v>
      </c>
      <c r="D83" s="58">
        <f t="shared" ref="D83:D89" si="19">C83/C$89</f>
        <v>0.6071428571428571</v>
      </c>
      <c r="E83" s="64"/>
      <c r="F83" s="55" t="s">
        <v>186</v>
      </c>
      <c r="G83" s="57">
        <f>COUNTIF(R4:R31,1)</f>
        <v>23</v>
      </c>
      <c r="H83" s="58">
        <f>G83/C$89</f>
        <v>0.8214285714285714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</v>
      </c>
      <c r="M83" s="61"/>
      <c r="N83" s="55" t="s">
        <v>357</v>
      </c>
      <c r="O83" s="57">
        <f>COUNTIFS(Q4:Q31,1,U4:U31,1)</f>
        <v>0</v>
      </c>
      <c r="P83" s="58">
        <f t="shared" ref="P83:P95" si="21">O83/O$95</f>
        <v>0</v>
      </c>
      <c r="Q83" s="61"/>
      <c r="R83" s="55" t="s">
        <v>411</v>
      </c>
      <c r="S83" s="57">
        <f>COUNTIFS(Q4:Q31,1,T4:T31,1)</f>
        <v>7</v>
      </c>
      <c r="T83" s="58">
        <f t="shared" ref="T83:T95" si="22">S83/S$95</f>
        <v>0.25</v>
      </c>
      <c r="U83" s="61"/>
      <c r="V83" s="47" t="s">
        <v>181</v>
      </c>
      <c r="W83" s="57">
        <f>COUNTIF(X4:X31,1)</f>
        <v>1</v>
      </c>
      <c r="X83" s="58">
        <f t="shared" ref="X83:X89" si="23">W83/W$89</f>
        <v>0.1111111111111111</v>
      </c>
      <c r="Y83" s="61"/>
      <c r="Z83" s="55" t="s">
        <v>186</v>
      </c>
      <c r="AA83" s="57">
        <f>COUNTIF(Y4:Y31,1)</f>
        <v>7</v>
      </c>
      <c r="AB83" s="58">
        <f>AA83/W$89</f>
        <v>0.77777777777777779</v>
      </c>
      <c r="AC83" s="61"/>
      <c r="AD83" s="61"/>
      <c r="AE83" s="47" t="s">
        <v>339</v>
      </c>
      <c r="AF83" s="57">
        <f>COUNTIFS(X4:X31,1,Y4:Y31,1)</f>
        <v>1</v>
      </c>
      <c r="AG83" s="58">
        <f t="shared" ref="AG83:AG101" si="24">AF83/AF$101</f>
        <v>0.1111111111111111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0</v>
      </c>
      <c r="AO83" s="58">
        <f t="shared" ref="AO83:AO95" si="26">AN83/AN$95</f>
        <v>0</v>
      </c>
      <c r="AP83" s="61"/>
      <c r="AQ83" s="61"/>
      <c r="AR83" s="55" t="s">
        <v>181</v>
      </c>
      <c r="AS83" s="57">
        <f>COUNTIF(AE4:AE31,1)</f>
        <v>2</v>
      </c>
      <c r="AT83" s="58">
        <f t="shared" ref="AT83:AT89" si="27">AS83/AS$89</f>
        <v>0.33333333333333331</v>
      </c>
      <c r="AU83" s="61"/>
      <c r="AV83" s="47" t="s">
        <v>186</v>
      </c>
      <c r="AW83" s="57">
        <f>COUNTIF(AF4:AF31,1)</f>
        <v>6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2</v>
      </c>
      <c r="BC83" s="58">
        <f t="shared" ref="BC83:BC101" si="28">BB83/BB$101</f>
        <v>0.33333333333333331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2</v>
      </c>
      <c r="BK83" s="58">
        <f t="shared" ref="BK83:BK95" si="30">BJ83/BJ$95</f>
        <v>0.33333333333333331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5</v>
      </c>
      <c r="D84" s="58">
        <f t="shared" si="19"/>
        <v>0.17857142857142858</v>
      </c>
      <c r="E84" s="64"/>
      <c r="F84" s="46" t="s">
        <v>187</v>
      </c>
      <c r="G84" s="57">
        <f>COUNTIF(R4:R31,2)</f>
        <v>3</v>
      </c>
      <c r="H84" s="58">
        <f>G84/C$89</f>
        <v>0.10714285714285714</v>
      </c>
      <c r="I84" s="61"/>
      <c r="J84" s="55" t="s">
        <v>340</v>
      </c>
      <c r="K84" s="57">
        <f>COUNTIFS(Q4:Q31,1,R4:R31,2)</f>
        <v>1</v>
      </c>
      <c r="L84" s="58">
        <f t="shared" si="20"/>
        <v>3.5714285714285712E-2</v>
      </c>
      <c r="M84" s="61"/>
      <c r="N84" s="55" t="s">
        <v>359</v>
      </c>
      <c r="O84" s="57">
        <f>COUNTIFS(Q4:Q31,1,U4:U31,2)</f>
        <v>17</v>
      </c>
      <c r="P84" s="58">
        <f t="shared" si="21"/>
        <v>0.6071428571428571</v>
      </c>
      <c r="Q84" s="61"/>
      <c r="R84" s="55" t="s">
        <v>412</v>
      </c>
      <c r="S84" s="57">
        <f>COUNTIFS(Q4:Q31,1,T4:T31,"&gt;1")</f>
        <v>10</v>
      </c>
      <c r="T84" s="58">
        <f t="shared" si="22"/>
        <v>0.35714285714285715</v>
      </c>
      <c r="U84" s="61"/>
      <c r="V84" s="46" t="s">
        <v>182</v>
      </c>
      <c r="W84" s="57">
        <f>COUNTIF(X4:X31,2)</f>
        <v>3</v>
      </c>
      <c r="X84" s="58">
        <f t="shared" si="23"/>
        <v>0.33333333333333331</v>
      </c>
      <c r="Y84" s="61"/>
      <c r="Z84" s="46" t="s">
        <v>187</v>
      </c>
      <c r="AA84" s="57">
        <f>COUNTIF(Y4:Y31,2)</f>
        <v>2</v>
      </c>
      <c r="AB84" s="58">
        <f>AA84/W$89</f>
        <v>0.22222222222222221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0.1111111111111111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0.1111111111111111</v>
      </c>
      <c r="AP84" s="61"/>
      <c r="AQ84" s="61"/>
      <c r="AR84" s="46" t="s">
        <v>182</v>
      </c>
      <c r="AS84" s="57">
        <f>COUNTIF(AE4:AE31,2)</f>
        <v>4</v>
      </c>
      <c r="AT84" s="58">
        <f t="shared" si="27"/>
        <v>0.66666666666666663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0.33333333333333331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0</v>
      </c>
      <c r="D85" s="58">
        <f t="shared" si="19"/>
        <v>0</v>
      </c>
      <c r="E85" s="64"/>
      <c r="F85" s="46" t="s">
        <v>188</v>
      </c>
      <c r="G85" s="57">
        <f>COUNTIF(R4:R31,3)</f>
        <v>2</v>
      </c>
      <c r="H85" s="58">
        <f>G85/C$89</f>
        <v>7.1428571428571425E-2</v>
      </c>
      <c r="I85" s="61"/>
      <c r="J85" s="55" t="s">
        <v>341</v>
      </c>
      <c r="K85" s="57">
        <f>COUNTIFS(Q4:Q31,1,R4:R31,3)</f>
        <v>2</v>
      </c>
      <c r="L85" s="58">
        <f t="shared" si="20"/>
        <v>7.1428571428571425E-2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4</v>
      </c>
      <c r="T85" s="58">
        <f t="shared" si="22"/>
        <v>0.14285714285714285</v>
      </c>
      <c r="U85" s="61"/>
      <c r="V85" s="46" t="s">
        <v>183</v>
      </c>
      <c r="W85" s="57">
        <f>COUNTIF(X4:X31,3)</f>
        <v>1</v>
      </c>
      <c r="X85" s="58">
        <f t="shared" si="23"/>
        <v>0.1111111111111111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3</v>
      </c>
      <c r="AO85" s="58">
        <f t="shared" si="26"/>
        <v>0.33333333333333331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3</v>
      </c>
      <c r="BK85" s="58">
        <f t="shared" si="30"/>
        <v>0.5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0.14285714285714285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5</v>
      </c>
      <c r="L86" s="58">
        <f t="shared" si="20"/>
        <v>0.17857142857142858</v>
      </c>
      <c r="M86" s="61"/>
      <c r="N86" s="50" t="s">
        <v>358</v>
      </c>
      <c r="O86" s="57">
        <f>COUNTIFS(Q4:Q31,2,U4:U31,2)</f>
        <v>5</v>
      </c>
      <c r="P86" s="58">
        <f t="shared" si="21"/>
        <v>0.17857142857142858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3</v>
      </c>
      <c r="X86" s="58">
        <f t="shared" si="23"/>
        <v>0.33333333333333331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0.33333333333333331</v>
      </c>
      <c r="AH86" s="61"/>
      <c r="AI86" s="50" t="s">
        <v>358</v>
      </c>
      <c r="AJ86" s="57">
        <f>COUNTIFS(X4:X31,2,AB4:AB31,2)</f>
        <v>3</v>
      </c>
      <c r="AK86" s="58">
        <f t="shared" si="25"/>
        <v>0.33333333333333331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6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4</v>
      </c>
      <c r="BC86" s="58">
        <f t="shared" si="28"/>
        <v>0.66666666666666663</v>
      </c>
      <c r="BD86" s="61"/>
      <c r="BE86" s="50" t="s">
        <v>358</v>
      </c>
      <c r="BF86" s="57">
        <f>COUNTIFS(AE4:AE31,2,AI4:AI31,2)</f>
        <v>4</v>
      </c>
      <c r="BG86" s="58">
        <f t="shared" si="29"/>
        <v>0.66666666666666663</v>
      </c>
      <c r="BH86" s="61"/>
      <c r="BI86" s="50" t="s">
        <v>414</v>
      </c>
      <c r="BJ86" s="57">
        <f>COUNTIFS(AE4:AE31,2,AH4:AH31,"&gt;1")</f>
        <v>1</v>
      </c>
      <c r="BK86" s="58">
        <f t="shared" si="30"/>
        <v>0.16666666666666666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7.1428571428571425E-2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1</v>
      </c>
      <c r="X87" s="58">
        <f t="shared" si="23"/>
        <v>0.1111111111111111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0</v>
      </c>
      <c r="P88" s="58">
        <f t="shared" si="21"/>
        <v>0</v>
      </c>
      <c r="Q88" s="61"/>
      <c r="R88" s="50" t="s">
        <v>416</v>
      </c>
      <c r="S88" s="57">
        <f>COUNTIFS(Q4:Q31,3,T4:T31,"&gt;1")</f>
        <v>0</v>
      </c>
      <c r="T88" s="58">
        <f t="shared" si="22"/>
        <v>0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0.1111111111111111</v>
      </c>
      <c r="AL88" s="61"/>
      <c r="AM88" s="50" t="s">
        <v>416</v>
      </c>
      <c r="AN88" s="57">
        <f>COUNTIFS(X4:X31,3,AA4:AA31,"&gt;1")</f>
        <v>1</v>
      </c>
      <c r="AO88" s="58">
        <f t="shared" si="26"/>
        <v>0.1111111111111111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0</v>
      </c>
      <c r="L89" s="58">
        <f t="shared" si="20"/>
        <v>0</v>
      </c>
      <c r="M89" s="61"/>
      <c r="N89" s="50" t="s">
        <v>363</v>
      </c>
      <c r="O89" s="57">
        <f>COUNTIFS(Q4:Q31,4,U4:U31,1)</f>
        <v>1</v>
      </c>
      <c r="P89" s="58">
        <f t="shared" si="21"/>
        <v>3.5714285714285712E-2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0.1111111111111111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0.1111111111111111</v>
      </c>
      <c r="AP89" s="61"/>
      <c r="AQ89" s="61"/>
      <c r="AR89" s="77" t="s">
        <v>142</v>
      </c>
      <c r="AS89" s="54">
        <f>SUM(AS83:AS88)</f>
        <v>6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3</v>
      </c>
      <c r="P90" s="58">
        <f t="shared" si="21"/>
        <v>0.10714285714285714</v>
      </c>
      <c r="Q90" s="61"/>
      <c r="R90" s="50" t="s">
        <v>418</v>
      </c>
      <c r="S90" s="57">
        <f>COUNTIFS(Q4:Q31,4,T4:T31,"&gt;1")</f>
        <v>4</v>
      </c>
      <c r="T90" s="58">
        <f t="shared" si="22"/>
        <v>0.14285714285714285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3</v>
      </c>
      <c r="AK90" s="58">
        <f t="shared" si="25"/>
        <v>0.33333333333333331</v>
      </c>
      <c r="AL90" s="61"/>
      <c r="AM90" s="50" t="s">
        <v>418</v>
      </c>
      <c r="AN90" s="57">
        <f>COUNTIFS(X4:X31,4,AA4:AA31,"&gt;1")</f>
        <v>2</v>
      </c>
      <c r="AO90" s="58">
        <f t="shared" si="26"/>
        <v>0.22222222222222221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3.5714285714285712E-2</v>
      </c>
      <c r="Q91" s="61"/>
      <c r="R91" s="50" t="s">
        <v>419</v>
      </c>
      <c r="S91" s="57">
        <f>COUNTIFS(Q4:Q31,5,T4:T31,1)</f>
        <v>1</v>
      </c>
      <c r="T91" s="58">
        <f t="shared" si="22"/>
        <v>3.5714285714285712E-2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12</v>
      </c>
      <c r="H92" s="58">
        <f>G92/C$89</f>
        <v>0.42857142857142855</v>
      </c>
      <c r="I92" s="61"/>
      <c r="J92" s="50" t="s">
        <v>345</v>
      </c>
      <c r="K92" s="57">
        <f>COUNTIFS(Q4:Q31,4,R4:R31,1)</f>
        <v>3</v>
      </c>
      <c r="L92" s="58">
        <f t="shared" si="20"/>
        <v>0.10714285714285714</v>
      </c>
      <c r="M92" s="61"/>
      <c r="N92" s="50" t="s">
        <v>366</v>
      </c>
      <c r="O92" s="57">
        <f>COUNTIFS(Q4:Q31,5,U4:U31,2)</f>
        <v>1</v>
      </c>
      <c r="P92" s="58">
        <f t="shared" si="21"/>
        <v>3.5714285714285712E-2</v>
      </c>
      <c r="Q92" s="61"/>
      <c r="R92" s="50" t="s">
        <v>420</v>
      </c>
      <c r="S92" s="57">
        <f>COUNTIFS(Q4:Q31,5,T4:T31,"&gt;1")</f>
        <v>1</v>
      </c>
      <c r="T92" s="58">
        <f t="shared" si="22"/>
        <v>3.5714285714285712E-2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0.22222222222222221</v>
      </c>
      <c r="AH92" s="61"/>
      <c r="AI92" s="50" t="s">
        <v>366</v>
      </c>
      <c r="AJ92" s="57">
        <f>COUNTIFS(X4:X31,5,AB4:AB31,2)</f>
        <v>1</v>
      </c>
      <c r="AK92" s="58">
        <f t="shared" si="25"/>
        <v>0.1111111111111111</v>
      </c>
      <c r="AL92" s="61"/>
      <c r="AM92" s="50" t="s">
        <v>420</v>
      </c>
      <c r="AN92" s="57">
        <f>COUNTIFS(X4:X31,5,AA4:AA31,"&gt;1")</f>
        <v>1</v>
      </c>
      <c r="AO92" s="58">
        <f t="shared" si="26"/>
        <v>0.1111111111111111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4</v>
      </c>
      <c r="H93" s="58">
        <f>G93/C$89</f>
        <v>0.14285714285714285</v>
      </c>
      <c r="I93" s="61"/>
      <c r="J93" s="50" t="s">
        <v>347</v>
      </c>
      <c r="K93" s="57">
        <f>COUNTIFS(Q4:Q31,4,R4:R31,2)</f>
        <v>1</v>
      </c>
      <c r="L93" s="58">
        <f t="shared" si="20"/>
        <v>3.5714285714285712E-2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0.33333333333333331</v>
      </c>
      <c r="Y93" s="61"/>
      <c r="Z93" s="47" t="s">
        <v>191</v>
      </c>
      <c r="AA93" s="57">
        <f>COUNTIF(AA4:AA31,1)</f>
        <v>4</v>
      </c>
      <c r="AB93" s="58">
        <f>AA93/W$89</f>
        <v>0.44444444444444442</v>
      </c>
      <c r="AC93" s="61"/>
      <c r="AD93" s="61"/>
      <c r="AE93" s="50" t="s">
        <v>347</v>
      </c>
      <c r="AF93" s="57">
        <f>COUNTIFS(X4:X31,4,Y4:Y31,2)</f>
        <v>1</v>
      </c>
      <c r="AG93" s="58">
        <f t="shared" si="24"/>
        <v>0.1111111111111111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4</v>
      </c>
      <c r="AT93" s="58">
        <f>AS93/AS$89</f>
        <v>0.66666666666666663</v>
      </c>
      <c r="AU93" s="61"/>
      <c r="AV93" s="47" t="s">
        <v>191</v>
      </c>
      <c r="AW93" s="57">
        <f>COUNTIF(AH4:AH31,1)</f>
        <v>5</v>
      </c>
      <c r="AX93" s="58">
        <f>AW93/AS$89</f>
        <v>0.83333333333333337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0.14285714285714285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0.66666666666666663</v>
      </c>
      <c r="Y94" s="61"/>
      <c r="Z94" s="46" t="s">
        <v>192</v>
      </c>
      <c r="AA94" s="57">
        <f>COUNTIF(AA4:AA31,2)</f>
        <v>1</v>
      </c>
      <c r="AB94" s="58">
        <f>AA94/W$89</f>
        <v>0.1111111111111111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0.33333333333333331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8</v>
      </c>
      <c r="H95" s="58">
        <f>G95/C$89</f>
        <v>0.2857142857142857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2</v>
      </c>
      <c r="AB95" s="58">
        <f>AA95/W$89</f>
        <v>0.22222222222222221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6</v>
      </c>
      <c r="AT95" s="76">
        <f>AS95/AS$89</f>
        <v>1</v>
      </c>
      <c r="AU95" s="61"/>
      <c r="AV95" s="46" t="s">
        <v>193</v>
      </c>
      <c r="AW95" s="57">
        <f>COUNTIF(AH4:AH31,3)</f>
        <v>1</v>
      </c>
      <c r="AX95" s="58">
        <f>AW95/AS$89</f>
        <v>0.16666666666666666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6</v>
      </c>
      <c r="BG95" s="58">
        <f t="shared" si="29"/>
        <v>1</v>
      </c>
      <c r="BH95" s="61"/>
      <c r="BI95" s="37"/>
      <c r="BJ95" s="45">
        <f>SUM(BJ83:BJ94)</f>
        <v>6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3.5714285714285712E-2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2</v>
      </c>
      <c r="AB96" s="58">
        <f>AA96/W$89</f>
        <v>0.22222222222222221</v>
      </c>
      <c r="AC96" s="61"/>
      <c r="AD96" s="61"/>
      <c r="AE96" s="50" t="s">
        <v>349</v>
      </c>
      <c r="AF96" s="57">
        <f>COUNTIFS(X4:X31,5,Y4:Y31,2)</f>
        <v>1</v>
      </c>
      <c r="AG96" s="58">
        <f t="shared" si="24"/>
        <v>0.1111111111111111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6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0</v>
      </c>
      <c r="X99" s="58">
        <f>W99/W$89</f>
        <v>0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1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6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6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6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2</v>
      </c>
      <c r="D102" s="58">
        <f>C102/C$89</f>
        <v>7.1428571428571425E-2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26</v>
      </c>
      <c r="D103" s="58">
        <f>C103/C$89</f>
        <v>0.9285714285714286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M184"/>
  <sheetViews>
    <sheetView topLeftCell="C1" zoomScale="10" zoomScaleNormal="10" workbookViewId="0">
      <pane ySplit="3" topLeftCell="A59" activePane="bottomLeft" state="frozen"/>
      <selection activeCell="BJ52" sqref="BJ52:BJ64"/>
      <selection pane="bottomLeft" activeCell="B33" sqref="B33:BK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2291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2292</v>
      </c>
      <c r="B4" s="117" t="s">
        <v>40</v>
      </c>
      <c r="C4" s="118" t="s">
        <v>2293</v>
      </c>
      <c r="D4" s="116">
        <v>4</v>
      </c>
      <c r="E4" s="114">
        <v>35919</v>
      </c>
      <c r="F4" s="117">
        <v>1</v>
      </c>
      <c r="G4" s="116">
        <v>3</v>
      </c>
      <c r="H4" s="115">
        <v>1</v>
      </c>
      <c r="I4" s="117">
        <v>1</v>
      </c>
      <c r="J4" s="116">
        <v>1</v>
      </c>
      <c r="K4" s="116">
        <v>1</v>
      </c>
      <c r="L4" s="116">
        <v>1</v>
      </c>
      <c r="M4" s="116">
        <v>2</v>
      </c>
      <c r="N4" s="116">
        <v>1</v>
      </c>
      <c r="O4" s="115">
        <v>1</v>
      </c>
      <c r="P4" s="117" t="s">
        <v>128</v>
      </c>
      <c r="Q4" s="116">
        <v>1</v>
      </c>
      <c r="R4" s="116">
        <v>1</v>
      </c>
      <c r="S4" s="116">
        <v>1</v>
      </c>
      <c r="T4" s="116">
        <v>4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2294</v>
      </c>
      <c r="B5" s="113" t="s">
        <v>27</v>
      </c>
      <c r="C5" s="110" t="s">
        <v>2295</v>
      </c>
      <c r="D5" s="104">
        <v>4</v>
      </c>
      <c r="E5" s="114">
        <v>35919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1</v>
      </c>
      <c r="L5" s="104">
        <v>4</v>
      </c>
      <c r="M5" s="104">
        <v>3</v>
      </c>
      <c r="N5" s="104">
        <v>1</v>
      </c>
      <c r="O5" s="112">
        <v>1</v>
      </c>
      <c r="P5" s="108" t="s">
        <v>2296</v>
      </c>
      <c r="Q5" s="104">
        <v>1</v>
      </c>
      <c r="R5" s="104">
        <v>1</v>
      </c>
      <c r="S5" s="104">
        <v>1</v>
      </c>
      <c r="T5" s="104">
        <v>4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2297</v>
      </c>
      <c r="B6" s="113" t="s">
        <v>27</v>
      </c>
      <c r="C6" s="110" t="s">
        <v>2298</v>
      </c>
      <c r="D6" s="104">
        <v>4</v>
      </c>
      <c r="E6" s="109">
        <v>35927</v>
      </c>
      <c r="F6" s="113">
        <v>2</v>
      </c>
      <c r="G6" s="104">
        <v>6</v>
      </c>
      <c r="H6" s="112">
        <v>4</v>
      </c>
      <c r="I6" s="113">
        <v>1</v>
      </c>
      <c r="J6" s="104">
        <v>1</v>
      </c>
      <c r="K6" s="104">
        <v>1</v>
      </c>
      <c r="L6" s="104">
        <v>4</v>
      </c>
      <c r="M6" s="104">
        <v>3</v>
      </c>
      <c r="N6" s="104">
        <v>2</v>
      </c>
      <c r="O6" s="112">
        <v>1</v>
      </c>
      <c r="P6" s="108" t="s">
        <v>2296</v>
      </c>
      <c r="Q6" s="104">
        <v>1</v>
      </c>
      <c r="R6" s="104">
        <v>1</v>
      </c>
      <c r="S6" s="104">
        <v>1</v>
      </c>
      <c r="T6" s="104">
        <v>1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2299</v>
      </c>
      <c r="B7" s="113" t="s">
        <v>40</v>
      </c>
      <c r="C7" s="110" t="s">
        <v>2300</v>
      </c>
      <c r="D7" s="104">
        <v>5</v>
      </c>
      <c r="E7" s="109">
        <v>35927</v>
      </c>
      <c r="F7" s="113">
        <v>1</v>
      </c>
      <c r="G7" s="104">
        <v>5</v>
      </c>
      <c r="H7" s="112">
        <v>1</v>
      </c>
      <c r="I7" s="113">
        <v>2</v>
      </c>
      <c r="J7" s="104">
        <v>1</v>
      </c>
      <c r="K7" s="104">
        <v>3</v>
      </c>
      <c r="L7" s="104">
        <v>1</v>
      </c>
      <c r="M7" s="104">
        <v>2</v>
      </c>
      <c r="N7" s="104">
        <v>2</v>
      </c>
      <c r="O7" s="112">
        <v>1</v>
      </c>
      <c r="P7" s="108" t="s">
        <v>70</v>
      </c>
      <c r="Q7" s="104">
        <v>1</v>
      </c>
      <c r="R7" s="104">
        <v>1</v>
      </c>
      <c r="S7" s="104">
        <v>1</v>
      </c>
      <c r="T7" s="104">
        <v>4</v>
      </c>
      <c r="U7" s="112">
        <v>2</v>
      </c>
      <c r="V7" s="104"/>
      <c r="W7" s="108" t="s">
        <v>2301</v>
      </c>
      <c r="X7" s="104">
        <v>1</v>
      </c>
      <c r="Y7" s="104">
        <v>1</v>
      </c>
      <c r="Z7" s="104">
        <v>1</v>
      </c>
      <c r="AA7" s="104">
        <v>1</v>
      </c>
      <c r="AB7" s="112">
        <v>2</v>
      </c>
      <c r="AC7" s="103"/>
      <c r="AD7" s="108"/>
      <c r="AE7" s="104"/>
      <c r="AF7" s="104"/>
      <c r="AG7" s="104"/>
      <c r="AH7" s="104"/>
      <c r="AI7" s="112"/>
      <c r="AJ7" s="103"/>
      <c r="AK7" s="108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2302</v>
      </c>
      <c r="B8" s="113" t="s">
        <v>36</v>
      </c>
      <c r="C8" s="110" t="s">
        <v>2303</v>
      </c>
      <c r="D8" s="104">
        <v>12</v>
      </c>
      <c r="E8" s="109">
        <v>35935</v>
      </c>
      <c r="F8" s="113">
        <v>2</v>
      </c>
      <c r="G8" s="104">
        <v>5</v>
      </c>
      <c r="H8" s="112">
        <v>1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2</v>
      </c>
      <c r="O8" s="112">
        <v>1</v>
      </c>
      <c r="P8" s="108" t="s">
        <v>599</v>
      </c>
      <c r="Q8" s="104">
        <v>1</v>
      </c>
      <c r="R8" s="104">
        <v>1</v>
      </c>
      <c r="S8" s="104">
        <v>1</v>
      </c>
      <c r="T8" s="104">
        <v>3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2304</v>
      </c>
      <c r="B9" s="113" t="s">
        <v>36</v>
      </c>
      <c r="C9" s="110" t="s">
        <v>2305</v>
      </c>
      <c r="D9" s="104">
        <v>12</v>
      </c>
      <c r="E9" s="109">
        <v>35935</v>
      </c>
      <c r="F9" s="113">
        <v>2</v>
      </c>
      <c r="G9" s="104">
        <v>6</v>
      </c>
      <c r="H9" s="112">
        <v>1</v>
      </c>
      <c r="I9" s="113">
        <v>2</v>
      </c>
      <c r="J9" s="104">
        <v>2</v>
      </c>
      <c r="K9" s="104">
        <v>1</v>
      </c>
      <c r="L9" s="104">
        <v>2</v>
      </c>
      <c r="M9" s="104">
        <v>1</v>
      </c>
      <c r="N9" s="104">
        <v>2</v>
      </c>
      <c r="O9" s="112">
        <v>1</v>
      </c>
      <c r="P9" s="108" t="s">
        <v>2306</v>
      </c>
      <c r="Q9" s="104">
        <v>4</v>
      </c>
      <c r="R9" s="104">
        <v>1</v>
      </c>
      <c r="S9" s="104">
        <v>1</v>
      </c>
      <c r="T9" s="104">
        <v>3</v>
      </c>
      <c r="U9" s="112">
        <v>2</v>
      </c>
      <c r="V9" s="104"/>
      <c r="W9" s="108" t="s">
        <v>2307</v>
      </c>
      <c r="X9" s="104">
        <v>1</v>
      </c>
      <c r="Y9" s="104">
        <v>1</v>
      </c>
      <c r="Z9" s="104">
        <v>2</v>
      </c>
      <c r="AA9" s="104">
        <v>1</v>
      </c>
      <c r="AB9" s="112">
        <v>1</v>
      </c>
      <c r="AC9" s="103"/>
      <c r="AD9" s="108"/>
      <c r="AE9" s="104"/>
      <c r="AF9" s="104"/>
      <c r="AG9" s="104"/>
      <c r="AH9" s="104"/>
      <c r="AI9" s="112"/>
      <c r="AJ9" s="103"/>
      <c r="AK9" s="108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2308</v>
      </c>
      <c r="B10" s="113" t="s">
        <v>91</v>
      </c>
      <c r="C10" s="110" t="s">
        <v>2309</v>
      </c>
      <c r="D10" s="104">
        <v>8</v>
      </c>
      <c r="E10" s="109">
        <v>35943</v>
      </c>
      <c r="F10" s="113">
        <v>2</v>
      </c>
      <c r="G10" s="104">
        <v>6</v>
      </c>
      <c r="H10" s="112">
        <v>1</v>
      </c>
      <c r="I10" s="113">
        <v>4</v>
      </c>
      <c r="J10" s="104">
        <v>3</v>
      </c>
      <c r="K10" s="104">
        <v>4</v>
      </c>
      <c r="L10" s="104">
        <v>3</v>
      </c>
      <c r="M10" s="104">
        <v>1</v>
      </c>
      <c r="N10" s="104">
        <v>2</v>
      </c>
      <c r="O10" s="112">
        <v>2</v>
      </c>
      <c r="P10" s="108" t="s">
        <v>2271</v>
      </c>
      <c r="Q10" s="104">
        <v>2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2272</v>
      </c>
      <c r="X10" s="104">
        <v>2</v>
      </c>
      <c r="Y10" s="104">
        <v>1</v>
      </c>
      <c r="Z10" s="104">
        <v>2</v>
      </c>
      <c r="AA10" s="104">
        <v>1</v>
      </c>
      <c r="AB10" s="112">
        <v>2</v>
      </c>
      <c r="AC10" s="103"/>
      <c r="AD10" s="113" t="s">
        <v>2310</v>
      </c>
      <c r="AE10" s="104">
        <v>1</v>
      </c>
      <c r="AF10" s="104">
        <v>1</v>
      </c>
      <c r="AG10" s="104">
        <v>2</v>
      </c>
      <c r="AH10" s="104">
        <v>1</v>
      </c>
      <c r="AI10" s="112">
        <v>2</v>
      </c>
      <c r="AJ10" s="103"/>
      <c r="AK10" s="108" t="s">
        <v>2311</v>
      </c>
      <c r="AL10" s="104">
        <v>2</v>
      </c>
      <c r="AM10" s="104">
        <v>1</v>
      </c>
      <c r="AN10" s="104">
        <v>2</v>
      </c>
      <c r="AO10" s="104">
        <v>1</v>
      </c>
      <c r="AP10" s="112">
        <v>2</v>
      </c>
    </row>
    <row r="11" spans="1:42" ht="31.5" customHeight="1" thickBot="1" x14ac:dyDescent="0.25">
      <c r="A11" s="111" t="s">
        <v>2312</v>
      </c>
      <c r="B11" s="113" t="s">
        <v>36</v>
      </c>
      <c r="C11" s="110" t="s">
        <v>2313</v>
      </c>
      <c r="D11" s="104">
        <v>10</v>
      </c>
      <c r="E11" s="109">
        <v>35943</v>
      </c>
      <c r="F11" s="113">
        <v>2</v>
      </c>
      <c r="G11" s="104">
        <v>6</v>
      </c>
      <c r="H11" s="112">
        <v>1</v>
      </c>
      <c r="I11" s="113">
        <v>1</v>
      </c>
      <c r="J11" s="104">
        <v>3</v>
      </c>
      <c r="K11" s="104">
        <v>7</v>
      </c>
      <c r="L11" s="104">
        <v>4</v>
      </c>
      <c r="M11" s="104">
        <v>3</v>
      </c>
      <c r="N11" s="104">
        <v>2</v>
      </c>
      <c r="O11" s="112">
        <v>2</v>
      </c>
      <c r="P11" s="108" t="s">
        <v>131</v>
      </c>
      <c r="Q11" s="104">
        <v>2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2314</v>
      </c>
      <c r="B12" s="113" t="s">
        <v>31</v>
      </c>
      <c r="C12" s="110" t="s">
        <v>2315</v>
      </c>
      <c r="D12" s="104">
        <v>12</v>
      </c>
      <c r="E12" s="109">
        <v>35951</v>
      </c>
      <c r="F12" s="113">
        <v>1</v>
      </c>
      <c r="G12" s="104">
        <v>5</v>
      </c>
      <c r="H12" s="112">
        <v>1</v>
      </c>
      <c r="I12" s="113">
        <v>2</v>
      </c>
      <c r="J12" s="104">
        <v>3</v>
      </c>
      <c r="K12" s="104">
        <v>3</v>
      </c>
      <c r="L12" s="104">
        <v>4</v>
      </c>
      <c r="M12" s="104">
        <v>3</v>
      </c>
      <c r="N12" s="104">
        <v>2</v>
      </c>
      <c r="O12" s="112">
        <v>2</v>
      </c>
      <c r="P12" s="108" t="s">
        <v>2316</v>
      </c>
      <c r="Q12" s="104">
        <v>2</v>
      </c>
      <c r="R12" s="104">
        <v>1</v>
      </c>
      <c r="S12" s="104">
        <v>1</v>
      </c>
      <c r="T12" s="104">
        <v>3</v>
      </c>
      <c r="U12" s="112">
        <v>2</v>
      </c>
      <c r="V12" s="104"/>
      <c r="W12" s="108" t="s">
        <v>2317</v>
      </c>
      <c r="X12" s="104">
        <v>3</v>
      </c>
      <c r="Y12" s="104">
        <v>1</v>
      </c>
      <c r="Z12" s="104">
        <v>2</v>
      </c>
      <c r="AA12" s="104">
        <v>1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2318</v>
      </c>
      <c r="B13" s="113" t="s">
        <v>31</v>
      </c>
      <c r="C13" s="110" t="s">
        <v>2319</v>
      </c>
      <c r="D13" s="104">
        <v>12</v>
      </c>
      <c r="E13" s="109">
        <v>35951</v>
      </c>
      <c r="F13" s="113">
        <v>2</v>
      </c>
      <c r="G13" s="104">
        <v>7</v>
      </c>
      <c r="H13" s="112">
        <v>4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2</v>
      </c>
      <c r="O13" s="112">
        <v>1</v>
      </c>
      <c r="P13" s="108" t="s">
        <v>65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2320</v>
      </c>
      <c r="B14" s="113" t="s">
        <v>40</v>
      </c>
      <c r="C14" s="110" t="s">
        <v>2321</v>
      </c>
      <c r="D14" s="104">
        <v>4</v>
      </c>
      <c r="E14" s="109">
        <v>35959</v>
      </c>
      <c r="F14" s="113">
        <v>1</v>
      </c>
      <c r="G14" s="104">
        <v>3</v>
      </c>
      <c r="H14" s="112">
        <v>1</v>
      </c>
      <c r="I14" s="113">
        <v>2</v>
      </c>
      <c r="J14" s="104">
        <v>2</v>
      </c>
      <c r="K14" s="104">
        <v>7</v>
      </c>
      <c r="L14" s="104">
        <v>2</v>
      </c>
      <c r="M14" s="104">
        <v>1</v>
      </c>
      <c r="N14" s="104">
        <v>2</v>
      </c>
      <c r="O14" s="112">
        <v>1</v>
      </c>
      <c r="P14" s="108" t="s">
        <v>2322</v>
      </c>
      <c r="Q14" s="104">
        <v>2</v>
      </c>
      <c r="R14" s="104">
        <v>1</v>
      </c>
      <c r="S14" s="104">
        <v>1</v>
      </c>
      <c r="T14" s="104">
        <v>4</v>
      </c>
      <c r="U14" s="112">
        <v>2</v>
      </c>
      <c r="V14" s="104"/>
      <c r="W14" s="113" t="s">
        <v>70</v>
      </c>
      <c r="X14" s="104">
        <v>1</v>
      </c>
      <c r="Y14" s="104">
        <v>1</v>
      </c>
      <c r="Z14" s="104">
        <v>1</v>
      </c>
      <c r="AA14" s="104">
        <v>2</v>
      </c>
      <c r="AB14" s="112">
        <v>2</v>
      </c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2323</v>
      </c>
      <c r="B15" s="113" t="s">
        <v>40</v>
      </c>
      <c r="C15" s="110" t="s">
        <v>2324</v>
      </c>
      <c r="D15" s="104">
        <v>6</v>
      </c>
      <c r="E15" s="109">
        <v>35959</v>
      </c>
      <c r="F15" s="113">
        <v>2</v>
      </c>
      <c r="G15" s="104">
        <v>7</v>
      </c>
      <c r="H15" s="112">
        <v>4</v>
      </c>
      <c r="I15" s="113">
        <v>2</v>
      </c>
      <c r="J15" s="104">
        <v>2</v>
      </c>
      <c r="K15" s="104">
        <v>7</v>
      </c>
      <c r="L15" s="104">
        <v>2</v>
      </c>
      <c r="M15" s="104">
        <v>1</v>
      </c>
      <c r="N15" s="104">
        <v>2</v>
      </c>
      <c r="O15" s="112">
        <v>2</v>
      </c>
      <c r="P15" s="108" t="s">
        <v>2325</v>
      </c>
      <c r="Q15" s="104">
        <v>3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 t="s">
        <v>70</v>
      </c>
      <c r="X15" s="104">
        <v>1</v>
      </c>
      <c r="Y15" s="104">
        <v>1</v>
      </c>
      <c r="Z15" s="104">
        <v>2</v>
      </c>
      <c r="AA15" s="104">
        <v>1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2326</v>
      </c>
      <c r="B16" s="113" t="s">
        <v>40</v>
      </c>
      <c r="C16" s="110" t="s">
        <v>2327</v>
      </c>
      <c r="D16" s="104">
        <v>4</v>
      </c>
      <c r="E16" s="109">
        <v>35967</v>
      </c>
      <c r="F16" s="113">
        <v>2</v>
      </c>
      <c r="G16" s="104">
        <v>6</v>
      </c>
      <c r="H16" s="112">
        <v>4</v>
      </c>
      <c r="I16" s="113">
        <v>1</v>
      </c>
      <c r="J16" s="104">
        <v>1</v>
      </c>
      <c r="K16" s="104">
        <v>1</v>
      </c>
      <c r="L16" s="104">
        <v>4</v>
      </c>
      <c r="M16" s="104">
        <v>3</v>
      </c>
      <c r="N16" s="104">
        <v>2</v>
      </c>
      <c r="O16" s="112">
        <v>1</v>
      </c>
      <c r="P16" s="108" t="s">
        <v>128</v>
      </c>
      <c r="Q16" s="104">
        <v>1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2328</v>
      </c>
      <c r="B17" s="113" t="s">
        <v>40</v>
      </c>
      <c r="C17" s="110" t="s">
        <v>2329</v>
      </c>
      <c r="D17" s="104">
        <v>4</v>
      </c>
      <c r="E17" s="109">
        <v>35967</v>
      </c>
      <c r="F17" s="113">
        <v>2</v>
      </c>
      <c r="G17" s="104">
        <v>5</v>
      </c>
      <c r="H17" s="112">
        <v>1</v>
      </c>
      <c r="I17" s="113">
        <v>1</v>
      </c>
      <c r="J17" s="104">
        <v>2</v>
      </c>
      <c r="K17" s="104">
        <v>3</v>
      </c>
      <c r="L17" s="104">
        <v>1</v>
      </c>
      <c r="M17" s="104">
        <v>2</v>
      </c>
      <c r="N17" s="104">
        <v>1</v>
      </c>
      <c r="O17" s="112">
        <v>2</v>
      </c>
      <c r="P17" s="108" t="s">
        <v>619</v>
      </c>
      <c r="Q17" s="104">
        <v>1</v>
      </c>
      <c r="R17" s="104">
        <v>1</v>
      </c>
      <c r="S17" s="104">
        <v>1</v>
      </c>
      <c r="T17" s="104">
        <v>3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2330</v>
      </c>
      <c r="B18" s="113"/>
      <c r="C18" s="110"/>
      <c r="D18" s="104"/>
      <c r="E18" s="109">
        <v>36038</v>
      </c>
      <c r="F18" s="113"/>
      <c r="G18" s="104"/>
      <c r="H18" s="112"/>
      <c r="I18" s="113"/>
      <c r="J18" s="104"/>
      <c r="K18" s="104"/>
      <c r="L18" s="104"/>
      <c r="M18" s="104"/>
      <c r="N18" s="104"/>
      <c r="O18" s="112"/>
      <c r="P18" s="108" t="s">
        <v>2296</v>
      </c>
      <c r="Q18" s="104"/>
      <c r="R18" s="104"/>
      <c r="S18" s="104"/>
      <c r="T18" s="104"/>
      <c r="U18" s="112"/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2331</v>
      </c>
      <c r="B19" s="113"/>
      <c r="C19" s="110"/>
      <c r="D19" s="104"/>
      <c r="E19" s="109">
        <v>36038</v>
      </c>
      <c r="F19" s="113"/>
      <c r="G19" s="104"/>
      <c r="H19" s="112"/>
      <c r="I19" s="113"/>
      <c r="J19" s="104"/>
      <c r="K19" s="104"/>
      <c r="L19" s="104"/>
      <c r="M19" s="104"/>
      <c r="N19" s="104"/>
      <c r="O19" s="112"/>
      <c r="P19" s="108" t="s">
        <v>2296</v>
      </c>
      <c r="Q19" s="104"/>
      <c r="R19" s="104"/>
      <c r="S19" s="104"/>
      <c r="T19" s="104"/>
      <c r="U19" s="112"/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2332</v>
      </c>
      <c r="B20" s="113" t="s">
        <v>27</v>
      </c>
      <c r="C20" s="110" t="s">
        <v>2333</v>
      </c>
      <c r="D20" s="104">
        <v>5</v>
      </c>
      <c r="E20" s="109">
        <v>36046</v>
      </c>
      <c r="F20" s="113">
        <v>2</v>
      </c>
      <c r="G20" s="104">
        <v>5</v>
      </c>
      <c r="H20" s="112">
        <v>1</v>
      </c>
      <c r="I20" s="113">
        <v>2</v>
      </c>
      <c r="J20" s="104">
        <v>1</v>
      </c>
      <c r="K20" s="104">
        <v>1</v>
      </c>
      <c r="L20" s="104">
        <v>2</v>
      </c>
      <c r="M20" s="104">
        <v>1</v>
      </c>
      <c r="N20" s="104">
        <v>2</v>
      </c>
      <c r="O20" s="112">
        <v>1</v>
      </c>
      <c r="P20" s="108" t="s">
        <v>556</v>
      </c>
      <c r="Q20" s="104">
        <v>1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13" t="s">
        <v>2334</v>
      </c>
      <c r="X20" s="104">
        <v>1</v>
      </c>
      <c r="Y20" s="104">
        <v>1</v>
      </c>
      <c r="Z20" s="104">
        <v>2</v>
      </c>
      <c r="AA20" s="104">
        <v>1</v>
      </c>
      <c r="AB20" s="112">
        <v>2</v>
      </c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2335</v>
      </c>
      <c r="B21" s="113" t="s">
        <v>40</v>
      </c>
      <c r="C21" s="110" t="s">
        <v>2336</v>
      </c>
      <c r="D21" s="104">
        <v>5</v>
      </c>
      <c r="E21" s="109">
        <v>36046</v>
      </c>
      <c r="F21" s="113">
        <v>2</v>
      </c>
      <c r="G21" s="104">
        <v>6</v>
      </c>
      <c r="H21" s="112">
        <v>4</v>
      </c>
      <c r="I21" s="113">
        <v>1</v>
      </c>
      <c r="J21" s="104">
        <v>3</v>
      </c>
      <c r="K21" s="104">
        <v>7</v>
      </c>
      <c r="L21" s="104">
        <v>2</v>
      </c>
      <c r="M21" s="104">
        <v>1</v>
      </c>
      <c r="N21" s="104">
        <v>3</v>
      </c>
      <c r="O21" s="112">
        <v>1</v>
      </c>
      <c r="P21" s="108" t="s">
        <v>618</v>
      </c>
      <c r="Q21" s="104">
        <v>2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08" t="s">
        <v>501</v>
      </c>
      <c r="X21" s="104">
        <v>1</v>
      </c>
      <c r="Y21" s="104">
        <v>1</v>
      </c>
      <c r="Z21" s="104">
        <v>2</v>
      </c>
      <c r="AA21" s="104">
        <v>1</v>
      </c>
      <c r="AB21" s="112">
        <v>2</v>
      </c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2337</v>
      </c>
      <c r="B22" s="113" t="s">
        <v>40</v>
      </c>
      <c r="C22" s="110" t="s">
        <v>2338</v>
      </c>
      <c r="D22" s="104">
        <v>6</v>
      </c>
      <c r="E22" s="109">
        <v>36054</v>
      </c>
      <c r="F22" s="113">
        <v>2</v>
      </c>
      <c r="G22" s="104">
        <v>7</v>
      </c>
      <c r="H22" s="112">
        <v>4</v>
      </c>
      <c r="I22" s="113">
        <v>1</v>
      </c>
      <c r="J22" s="104">
        <v>1</v>
      </c>
      <c r="K22" s="104">
        <v>1</v>
      </c>
      <c r="L22" s="104">
        <v>4</v>
      </c>
      <c r="M22" s="104">
        <v>3</v>
      </c>
      <c r="N22" s="104">
        <v>2</v>
      </c>
      <c r="O22" s="112">
        <v>1</v>
      </c>
      <c r="P22" s="108" t="s">
        <v>128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2339</v>
      </c>
      <c r="B23" s="113" t="s">
        <v>31</v>
      </c>
      <c r="C23" s="110" t="s">
        <v>2340</v>
      </c>
      <c r="D23" s="104">
        <v>10</v>
      </c>
      <c r="E23" s="109">
        <v>36054</v>
      </c>
      <c r="F23" s="113">
        <v>2</v>
      </c>
      <c r="G23" s="104">
        <v>6</v>
      </c>
      <c r="H23" s="112">
        <v>4</v>
      </c>
      <c r="I23" s="113">
        <v>1</v>
      </c>
      <c r="J23" s="104">
        <v>1</v>
      </c>
      <c r="K23" s="104">
        <v>1</v>
      </c>
      <c r="L23" s="104">
        <v>4</v>
      </c>
      <c r="M23" s="104">
        <v>3</v>
      </c>
      <c r="N23" s="104">
        <v>2</v>
      </c>
      <c r="O23" s="112">
        <v>1</v>
      </c>
      <c r="P23" s="108" t="s">
        <v>65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2341</v>
      </c>
      <c r="B24" s="113" t="s">
        <v>40</v>
      </c>
      <c r="C24" s="110" t="s">
        <v>2342</v>
      </c>
      <c r="D24" s="104">
        <v>4</v>
      </c>
      <c r="E24" s="109">
        <v>36062</v>
      </c>
      <c r="F24" s="113">
        <v>2</v>
      </c>
      <c r="G24" s="104">
        <v>3</v>
      </c>
      <c r="H24" s="112">
        <v>1</v>
      </c>
      <c r="I24" s="113">
        <v>1</v>
      </c>
      <c r="J24" s="104">
        <v>1</v>
      </c>
      <c r="K24" s="104">
        <v>3</v>
      </c>
      <c r="L24" s="104">
        <v>1</v>
      </c>
      <c r="M24" s="104">
        <v>2</v>
      </c>
      <c r="N24" s="104">
        <v>2</v>
      </c>
      <c r="O24" s="112">
        <v>1</v>
      </c>
      <c r="P24" s="108" t="s">
        <v>2343</v>
      </c>
      <c r="Q24" s="104">
        <v>1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2344</v>
      </c>
      <c r="B25" s="113" t="s">
        <v>40</v>
      </c>
      <c r="C25" s="110" t="s">
        <v>2345</v>
      </c>
      <c r="D25" s="104">
        <v>4</v>
      </c>
      <c r="E25" s="109">
        <v>36062</v>
      </c>
      <c r="F25" s="113">
        <v>2</v>
      </c>
      <c r="G25" s="104">
        <v>6</v>
      </c>
      <c r="H25" s="112">
        <v>4</v>
      </c>
      <c r="I25" s="113">
        <v>1</v>
      </c>
      <c r="J25" s="104">
        <v>3</v>
      </c>
      <c r="K25" s="104">
        <v>7</v>
      </c>
      <c r="L25" s="104">
        <v>4</v>
      </c>
      <c r="M25" s="104">
        <v>3</v>
      </c>
      <c r="N25" s="104">
        <v>3</v>
      </c>
      <c r="O25" s="112">
        <v>2</v>
      </c>
      <c r="P25" s="108" t="s">
        <v>2346</v>
      </c>
      <c r="Q25" s="104">
        <v>2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2347</v>
      </c>
      <c r="B26" s="113" t="s">
        <v>40</v>
      </c>
      <c r="C26" s="110" t="s">
        <v>2348</v>
      </c>
      <c r="D26" s="104">
        <v>4</v>
      </c>
      <c r="E26" s="109">
        <v>36070</v>
      </c>
      <c r="F26" s="113">
        <v>1</v>
      </c>
      <c r="G26" s="104">
        <v>3</v>
      </c>
      <c r="H26" s="112">
        <v>1</v>
      </c>
      <c r="I26" s="113">
        <v>1</v>
      </c>
      <c r="J26" s="104">
        <v>3</v>
      </c>
      <c r="K26" s="104">
        <v>2</v>
      </c>
      <c r="L26" s="104">
        <v>3</v>
      </c>
      <c r="M26" s="104">
        <v>2</v>
      </c>
      <c r="N26" s="104">
        <v>2</v>
      </c>
      <c r="O26" s="112">
        <v>2</v>
      </c>
      <c r="P26" s="108" t="s">
        <v>2349</v>
      </c>
      <c r="Q26" s="104">
        <v>3</v>
      </c>
      <c r="R26" s="104">
        <v>3</v>
      </c>
      <c r="S26" s="104">
        <v>1</v>
      </c>
      <c r="T26" s="104">
        <v>4</v>
      </c>
      <c r="U26" s="112">
        <v>1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2350</v>
      </c>
      <c r="B27" s="113" t="s">
        <v>40</v>
      </c>
      <c r="C27" s="110" t="s">
        <v>2351</v>
      </c>
      <c r="D27" s="104">
        <v>4</v>
      </c>
      <c r="E27" s="109">
        <v>36070</v>
      </c>
      <c r="F27" s="113">
        <v>2</v>
      </c>
      <c r="G27" s="104">
        <v>5</v>
      </c>
      <c r="H27" s="112">
        <v>1</v>
      </c>
      <c r="I27" s="113">
        <v>1</v>
      </c>
      <c r="J27" s="104">
        <v>2</v>
      </c>
      <c r="K27" s="104">
        <v>3</v>
      </c>
      <c r="L27" s="104">
        <v>4</v>
      </c>
      <c r="M27" s="104">
        <v>3</v>
      </c>
      <c r="N27" s="104">
        <v>2</v>
      </c>
      <c r="O27" s="112">
        <v>2</v>
      </c>
      <c r="P27" s="108" t="s">
        <v>2343</v>
      </c>
      <c r="Q27" s="104">
        <v>1</v>
      </c>
      <c r="R27" s="104">
        <v>1</v>
      </c>
      <c r="S27" s="104">
        <v>1</v>
      </c>
      <c r="T27" s="104">
        <v>4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2352</v>
      </c>
      <c r="B28" s="113" t="s">
        <v>91</v>
      </c>
      <c r="C28" s="110" t="s">
        <v>2353</v>
      </c>
      <c r="D28" s="104">
        <v>12</v>
      </c>
      <c r="E28" s="109">
        <v>36078</v>
      </c>
      <c r="F28" s="113">
        <v>2</v>
      </c>
      <c r="G28" s="104">
        <v>6</v>
      </c>
      <c r="H28" s="112">
        <v>1</v>
      </c>
      <c r="I28" s="113">
        <v>1</v>
      </c>
      <c r="J28" s="104">
        <v>2</v>
      </c>
      <c r="K28" s="104">
        <v>6</v>
      </c>
      <c r="L28" s="104">
        <v>1</v>
      </c>
      <c r="M28" s="104">
        <v>2</v>
      </c>
      <c r="N28" s="104">
        <v>1</v>
      </c>
      <c r="O28" s="112">
        <v>2</v>
      </c>
      <c r="P28" s="108" t="s">
        <v>617</v>
      </c>
      <c r="Q28" s="104">
        <v>1</v>
      </c>
      <c r="R28" s="104">
        <v>1</v>
      </c>
      <c r="S28" s="104">
        <v>1</v>
      </c>
      <c r="T28" s="104">
        <v>4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2354</v>
      </c>
      <c r="B29" s="113" t="s">
        <v>40</v>
      </c>
      <c r="C29" s="110" t="s">
        <v>2355</v>
      </c>
      <c r="D29" s="104">
        <v>14</v>
      </c>
      <c r="E29" s="109">
        <v>36078</v>
      </c>
      <c r="F29" s="113">
        <v>2</v>
      </c>
      <c r="G29" s="104">
        <v>6</v>
      </c>
      <c r="H29" s="112">
        <v>1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2</v>
      </c>
      <c r="O29" s="112">
        <v>1</v>
      </c>
      <c r="P29" s="108" t="s">
        <v>128</v>
      </c>
      <c r="Q29" s="104">
        <v>1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2356</v>
      </c>
      <c r="B30" s="113" t="s">
        <v>36</v>
      </c>
      <c r="C30" s="110" t="s">
        <v>2357</v>
      </c>
      <c r="D30" s="104">
        <v>8</v>
      </c>
      <c r="E30" s="109">
        <v>36086</v>
      </c>
      <c r="F30" s="113">
        <v>2</v>
      </c>
      <c r="G30" s="104">
        <v>3</v>
      </c>
      <c r="H30" s="112">
        <v>1</v>
      </c>
      <c r="I30" s="113">
        <v>1</v>
      </c>
      <c r="J30" s="104">
        <v>3</v>
      </c>
      <c r="K30" s="104">
        <v>5</v>
      </c>
      <c r="L30" s="104">
        <v>4</v>
      </c>
      <c r="M30" s="104">
        <v>3</v>
      </c>
      <c r="N30" s="104">
        <v>1</v>
      </c>
      <c r="O30" s="112">
        <v>1</v>
      </c>
      <c r="P30" s="108" t="s">
        <v>2358</v>
      </c>
      <c r="Q30" s="104">
        <v>3</v>
      </c>
      <c r="R30" s="104">
        <v>1</v>
      </c>
      <c r="S30" s="104">
        <v>1</v>
      </c>
      <c r="T30" s="104">
        <v>1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2359</v>
      </c>
      <c r="B31" s="107" t="s">
        <v>31</v>
      </c>
      <c r="C31" s="110" t="s">
        <v>2360</v>
      </c>
      <c r="D31" s="106">
        <v>10</v>
      </c>
      <c r="E31" s="109">
        <v>36086</v>
      </c>
      <c r="F31" s="107">
        <v>2</v>
      </c>
      <c r="G31" s="106">
        <v>6</v>
      </c>
      <c r="H31" s="105">
        <v>1</v>
      </c>
      <c r="I31" s="107">
        <v>1</v>
      </c>
      <c r="J31" s="106">
        <v>2</v>
      </c>
      <c r="K31" s="106">
        <v>2</v>
      </c>
      <c r="L31" s="106">
        <v>3</v>
      </c>
      <c r="M31" s="106">
        <v>2</v>
      </c>
      <c r="N31" s="106">
        <v>3</v>
      </c>
      <c r="O31" s="105">
        <v>2</v>
      </c>
      <c r="P31" s="108" t="s">
        <v>2361</v>
      </c>
      <c r="Q31" s="106">
        <v>5</v>
      </c>
      <c r="R31" s="106">
        <v>1</v>
      </c>
      <c r="S31" s="106">
        <v>1</v>
      </c>
      <c r="T31" s="106">
        <v>2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0.5</v>
      </c>
      <c r="E36" s="8"/>
      <c r="F36" s="91" t="s">
        <v>143</v>
      </c>
      <c r="G36" s="43">
        <f>COUNTIF(F4:F31,1)</f>
        <v>5</v>
      </c>
      <c r="H36" s="44">
        <f>G36/G38</f>
        <v>0.19230769230769232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18</v>
      </c>
      <c r="P36" s="44">
        <f>O36/O$40</f>
        <v>0.69230769230769229</v>
      </c>
      <c r="Q36"/>
      <c r="R36" s="93">
        <v>1</v>
      </c>
      <c r="S36" s="43">
        <f>COUNTIF(I4:I31,1)</f>
        <v>19</v>
      </c>
      <c r="T36" s="44">
        <f>S36/26</f>
        <v>0.73076923076923073</v>
      </c>
      <c r="U36"/>
      <c r="V36" s="94" t="s">
        <v>160</v>
      </c>
      <c r="W36" s="57">
        <f>COUNTIF(J4:J31,1)</f>
        <v>12</v>
      </c>
      <c r="X36" s="58">
        <f>W36/W$39</f>
        <v>0.46153846153846156</v>
      </c>
      <c r="Y36"/>
      <c r="Z36" s="95" t="s">
        <v>163</v>
      </c>
      <c r="AA36" s="42">
        <f>COUNTIF(K4:K31,1)</f>
        <v>11</v>
      </c>
      <c r="AB36" s="44">
        <f t="shared" ref="AB36:AB46" si="2">AA36/AA$46</f>
        <v>0.42307692307692307</v>
      </c>
      <c r="AC36"/>
      <c r="AD36" s="95" t="s">
        <v>799</v>
      </c>
      <c r="AE36" s="57">
        <f>COUNTIF(L4:L31,1)</f>
        <v>5</v>
      </c>
      <c r="AF36" s="58">
        <f>AE36/AA$46</f>
        <v>0.19230769230769232</v>
      </c>
      <c r="AG36"/>
      <c r="AH36" s="95" t="s">
        <v>143</v>
      </c>
      <c r="AI36" s="42">
        <f>COUNTIF(M4:M31,1)</f>
        <v>6</v>
      </c>
      <c r="AJ36" s="44">
        <f>AI36/AA$46</f>
        <v>0.23076923076923078</v>
      </c>
      <c r="AK36"/>
      <c r="AL36" s="95" t="s">
        <v>175</v>
      </c>
      <c r="AM36" s="42">
        <f>COUNTIF(N4:N31,1)</f>
        <v>5</v>
      </c>
      <c r="AN36" s="44">
        <f>AM36/AA$46</f>
        <v>0.19230769230769232</v>
      </c>
      <c r="AO36"/>
      <c r="AP36" s="95" t="s">
        <v>143</v>
      </c>
      <c r="AQ36" s="42">
        <f>COUNTIF(O4:O31,1)</f>
        <v>16</v>
      </c>
      <c r="AR36" s="44">
        <f>AQ36/AQ$39</f>
        <v>0.61538461538461542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0.11538461538461539</v>
      </c>
      <c r="E37" s="8"/>
      <c r="F37" s="91" t="s">
        <v>144</v>
      </c>
      <c r="G37" s="43">
        <f>COUNTIF(F4:F31,2)</f>
        <v>21</v>
      </c>
      <c r="H37" s="44">
        <f>G37/G38</f>
        <v>0.80769230769230771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S37/26</f>
        <v>0.23076923076923078</v>
      </c>
      <c r="U37"/>
      <c r="V37" s="95" t="s">
        <v>161</v>
      </c>
      <c r="W37" s="57">
        <f>COUNTIF(J4:J31,2)</f>
        <v>7</v>
      </c>
      <c r="X37" s="58">
        <f>W37/W$39</f>
        <v>0.26923076923076922</v>
      </c>
      <c r="Y37"/>
      <c r="Z37" s="90" t="s">
        <v>164</v>
      </c>
      <c r="AA37" s="42">
        <f>COUNTIF(K4:K31,2)</f>
        <v>2</v>
      </c>
      <c r="AB37" s="44">
        <f t="shared" si="2"/>
        <v>7.6923076923076927E-2</v>
      </c>
      <c r="AC37"/>
      <c r="AD37" s="94" t="s">
        <v>800</v>
      </c>
      <c r="AE37" s="57">
        <f>COUNTIF(L4:L31,2)</f>
        <v>5</v>
      </c>
      <c r="AF37" s="58">
        <f>AE37/AA$46</f>
        <v>0.19230769230769232</v>
      </c>
      <c r="AG37"/>
      <c r="AH37" s="90" t="s">
        <v>173</v>
      </c>
      <c r="AI37" s="42">
        <f>COUNTIF(M4:M31,2)</f>
        <v>7</v>
      </c>
      <c r="AJ37" s="44">
        <f>AI37/AA$46</f>
        <v>0.26923076923076922</v>
      </c>
      <c r="AK37"/>
      <c r="AL37" s="90" t="s">
        <v>176</v>
      </c>
      <c r="AM37" s="42">
        <f>COUNTIF(N4:N31,2)</f>
        <v>18</v>
      </c>
      <c r="AN37" s="44">
        <f>AM37/AA$46</f>
        <v>0.69230769230769229</v>
      </c>
      <c r="AO37"/>
      <c r="AP37" s="90" t="s">
        <v>173</v>
      </c>
      <c r="AQ37" s="42">
        <f>COUNTIF(O4:O31,2)</f>
        <v>10</v>
      </c>
      <c r="AR37" s="44">
        <f>AQ37/AQ$39</f>
        <v>0.38461538461538464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4</v>
      </c>
      <c r="D38" s="44">
        <f t="shared" si="0"/>
        <v>0.15384615384615385</v>
      </c>
      <c r="E38" s="8"/>
      <c r="F38" s="83"/>
      <c r="G38" s="85">
        <f>SUM(G36:G37)</f>
        <v>26</v>
      </c>
      <c r="H38" s="86">
        <v>1</v>
      </c>
      <c r="I38"/>
      <c r="J38" s="92" t="s">
        <v>146</v>
      </c>
      <c r="K38" s="45">
        <f>COUNTIF(G4:G31,3)</f>
        <v>5</v>
      </c>
      <c r="L38" s="44">
        <f t="shared" si="1"/>
        <v>0.19230769230769232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0</v>
      </c>
      <c r="T38" s="44">
        <f t="shared" si="3"/>
        <v>0</v>
      </c>
      <c r="U38"/>
      <c r="V38" s="94" t="s">
        <v>162</v>
      </c>
      <c r="W38" s="57">
        <f>COUNTIF(J4:J31,3)</f>
        <v>7</v>
      </c>
      <c r="X38" s="58">
        <f>W38/W$39</f>
        <v>0.26923076923076922</v>
      </c>
      <c r="Y38"/>
      <c r="Z38" s="90" t="s">
        <v>165</v>
      </c>
      <c r="AA38" s="42">
        <f>COUNTIF(K4:K31,3)</f>
        <v>5</v>
      </c>
      <c r="AB38" s="44">
        <f t="shared" si="2"/>
        <v>0.19230769230769232</v>
      </c>
      <c r="AC38"/>
      <c r="AD38" s="94" t="s">
        <v>801</v>
      </c>
      <c r="AE38" s="57">
        <f>COUNTIF(L4:L31,3)</f>
        <v>3</v>
      </c>
      <c r="AF38" s="58">
        <f>AE38/AA$46</f>
        <v>0.11538461538461539</v>
      </c>
      <c r="AG38"/>
      <c r="AH38" s="90" t="s">
        <v>174</v>
      </c>
      <c r="AI38" s="42">
        <f>COUNTIF(M4:M31,3)</f>
        <v>13</v>
      </c>
      <c r="AJ38" s="44">
        <f>AI38/AA$46</f>
        <v>0.5</v>
      </c>
      <c r="AK38"/>
      <c r="AL38" s="90" t="s">
        <v>177</v>
      </c>
      <c r="AM38" s="42">
        <f>COUNTIF(N4:N31,3)</f>
        <v>3</v>
      </c>
      <c r="AN38" s="44">
        <f>AM38/AA$46</f>
        <v>0.11538461538461539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0.15384615384615385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8</v>
      </c>
      <c r="P39" s="44">
        <f>O39/O$40</f>
        <v>0.30769230769230771</v>
      </c>
      <c r="Q39"/>
      <c r="R39" s="93">
        <v>4</v>
      </c>
      <c r="S39" s="43">
        <f>COUNTIF(I4:I31,4)</f>
        <v>1</v>
      </c>
      <c r="T39" s="44">
        <f t="shared" si="3"/>
        <v>3.8461538461538464E-2</v>
      </c>
      <c r="U39"/>
      <c r="V39" s="77"/>
      <c r="W39" s="54">
        <f>SUM(W36:W38)</f>
        <v>26</v>
      </c>
      <c r="X39" s="66">
        <f>W39/W$39</f>
        <v>1</v>
      </c>
      <c r="Y39"/>
      <c r="Z39" s="90" t="s">
        <v>166</v>
      </c>
      <c r="AA39" s="42">
        <f>COUNTIF(K4:K31,4)</f>
        <v>1</v>
      </c>
      <c r="AB39" s="44">
        <f t="shared" si="2"/>
        <v>3.8461538461538464E-2</v>
      </c>
      <c r="AC39"/>
      <c r="AD39" s="94" t="s">
        <v>802</v>
      </c>
      <c r="AE39" s="57">
        <f>COUNTIF(L4:L31,4)</f>
        <v>13</v>
      </c>
      <c r="AF39" s="58">
        <f>AE39/AA$46</f>
        <v>0.5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26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7.6923076923076927E-2</v>
      </c>
      <c r="E40" s="8"/>
      <c r="F40"/>
      <c r="G40"/>
      <c r="H40"/>
      <c r="I40"/>
      <c r="J40" s="92" t="s">
        <v>151</v>
      </c>
      <c r="K40" s="45">
        <f>COUNTIF(G4:G31,5)</f>
        <v>7</v>
      </c>
      <c r="L40" s="44">
        <f t="shared" si="1"/>
        <v>0.26923076923076922</v>
      </c>
      <c r="M40"/>
      <c r="N40" s="83"/>
      <c r="O40" s="85">
        <f>SUM(O36:O39)</f>
        <v>26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3.8461538461538464E-2</v>
      </c>
      <c r="AC40"/>
      <c r="AD40" s="77"/>
      <c r="AE40" s="54">
        <f>SUM(AE36:AE39)</f>
        <v>26</v>
      </c>
      <c r="AF40" s="76">
        <f>AE40/AA$46</f>
        <v>1</v>
      </c>
      <c r="AG40"/>
      <c r="AH40" s="82"/>
      <c r="AI40" s="83">
        <f>SUM(AI36:AI39)</f>
        <v>26</v>
      </c>
      <c r="AJ40" s="87">
        <f>AI40/AA$46</f>
        <v>1</v>
      </c>
      <c r="AK40"/>
      <c r="AL40" s="82"/>
      <c r="AM40" s="83">
        <f>SUM(AM36:AM39)</f>
        <v>26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11</v>
      </c>
      <c r="L41" s="44">
        <f t="shared" si="1"/>
        <v>0.42307692307692307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35</v>
      </c>
      <c r="T41" s="87">
        <f>SUM(T36:T40)</f>
        <v>0.99999999999999989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3.8461538461538464E-2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26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0.11538461538461539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5</v>
      </c>
      <c r="AB42" s="44">
        <f t="shared" si="2"/>
        <v>0.19230769230769232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26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26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10</v>
      </c>
      <c r="D51" s="58">
        <f t="shared" ref="D51:D63" si="4">C51/C$63</f>
        <v>0.38461538461538464</v>
      </c>
      <c r="E51" s="37"/>
      <c r="F51" s="75" t="s">
        <v>384</v>
      </c>
      <c r="G51" s="45">
        <f>COUNTIFS(B4:B31,"girona",K4:K31,1)</f>
        <v>4</v>
      </c>
      <c r="H51" s="58">
        <f t="shared" ref="H51:H63" si="5">G51/G$63</f>
        <v>0.15384615384615385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0.23076923076923078</v>
      </c>
      <c r="M51" s="61"/>
      <c r="N51" s="142" t="s">
        <v>199</v>
      </c>
      <c r="O51" s="59">
        <f>COUNTIFS(G4:G31,3,H4:H31,1)</f>
        <v>5</v>
      </c>
      <c r="P51" s="60">
        <f t="shared" ref="P51:P60" si="7">O51/O$60</f>
        <v>0.19230769230769232</v>
      </c>
      <c r="Q51" s="61"/>
      <c r="R51" s="142" t="s">
        <v>208</v>
      </c>
      <c r="S51" s="59">
        <f>COUNTIFS(H4:H31,1,I4:I31,1)</f>
        <v>12</v>
      </c>
      <c r="T51" s="60">
        <f>S51/S$55</f>
        <v>0.46153846153846156</v>
      </c>
      <c r="U51" s="61"/>
      <c r="V51" s="61"/>
      <c r="W51" s="142" t="s">
        <v>213</v>
      </c>
      <c r="X51" s="59">
        <f>COUNTIFS(I4:I31,1,K4:K31,1)</f>
        <v>9</v>
      </c>
      <c r="Y51" s="60">
        <f t="shared" ref="Y51:Y66" si="8">X51/X$66</f>
        <v>0.34615384615384615</v>
      </c>
      <c r="Z51" s="61"/>
      <c r="AA51" s="142" t="s">
        <v>224</v>
      </c>
      <c r="AB51" s="59">
        <f>COUNTIFS(I4:I31,1,J4:J31,1)</f>
        <v>10</v>
      </c>
      <c r="AC51" s="60">
        <f t="shared" ref="AC51:AC57" si="9">AB51/AB$57</f>
        <v>0.38461538461538464</v>
      </c>
      <c r="AD51" s="61"/>
      <c r="AE51" s="142" t="s">
        <v>231</v>
      </c>
      <c r="AF51" s="59">
        <f>COUNTIFS(J4:J31,1,M4:M31,1)</f>
        <v>1</v>
      </c>
      <c r="AG51" s="60">
        <f>AF51/AF$60</f>
        <v>0.04</v>
      </c>
      <c r="AH51" s="61"/>
      <c r="AI51" s="142" t="s">
        <v>236</v>
      </c>
      <c r="AJ51" s="59">
        <f>COUNTIFS(K4:K31,1,M4:M31,1)</f>
        <v>2</v>
      </c>
      <c r="AK51" s="60">
        <f t="shared" ref="AK51:AK67" si="10">AJ51/AJ$67</f>
        <v>7.6923076923076927E-2</v>
      </c>
      <c r="AL51" s="61"/>
      <c r="AM51" s="142" t="s">
        <v>253</v>
      </c>
      <c r="AN51" s="59">
        <f>COUNTIFS(K4:K31,1,L4:L31,1)</f>
        <v>1</v>
      </c>
      <c r="AO51" s="60">
        <f t="shared" ref="AO51:AO75" si="11">AN51/AN$75</f>
        <v>4.1666666666666664E-2</v>
      </c>
      <c r="AP51" s="61"/>
      <c r="AQ51" s="142" t="s">
        <v>283</v>
      </c>
      <c r="AR51" s="59">
        <f>COUNTIFS(J4:J31,1,L4:L31,1)</f>
        <v>3</v>
      </c>
      <c r="AS51" s="60">
        <f t="shared" ref="AS51:AS56" si="12">AR51/AF$60</f>
        <v>0.12</v>
      </c>
      <c r="AT51" s="61"/>
      <c r="AU51" s="142" t="s">
        <v>296</v>
      </c>
      <c r="AV51" s="59">
        <f>COUNTIFS(K4:K31,1,N4:N31,1)</f>
        <v>2</v>
      </c>
      <c r="AW51" s="60">
        <f t="shared" ref="AW51:AW70" si="13">AV51/AN$75</f>
        <v>8.3333333333333329E-2</v>
      </c>
      <c r="AX51" s="61"/>
      <c r="AY51" s="142" t="s">
        <v>314</v>
      </c>
      <c r="AZ51" s="59">
        <f>COUNTIFS(L4:L31,1,N4:N31,1)</f>
        <v>3</v>
      </c>
      <c r="BA51" s="60">
        <f t="shared" ref="BA51:BA59" si="14">AZ51/AZ$63</f>
        <v>0.11538461538461539</v>
      </c>
      <c r="BB51" s="61"/>
      <c r="BC51" s="142" t="s">
        <v>325</v>
      </c>
      <c r="BD51" s="59">
        <f>COUNTIFS(J4:J31,1,O4:O31,1)</f>
        <v>12</v>
      </c>
      <c r="BE51" s="60">
        <f>BD51/BD57</f>
        <v>0.46153846153846156</v>
      </c>
      <c r="BF51" s="61"/>
      <c r="BG51" s="63" t="s">
        <v>332</v>
      </c>
      <c r="BH51" s="54">
        <f>COUNTIFS(N4:N31,1,O14:O41,1)</f>
        <v>1</v>
      </c>
      <c r="BI51" s="66">
        <f>BH51/BH$57</f>
        <v>7.6923076923076927E-2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0.11538461538461539</v>
      </c>
      <c r="E52" s="64"/>
      <c r="F52" s="75" t="s">
        <v>385</v>
      </c>
      <c r="G52" s="45">
        <f>COUNTIFS(B4:B31,"girona",K4:K31,"&gt;1")</f>
        <v>9</v>
      </c>
      <c r="H52" s="58">
        <f t="shared" si="5"/>
        <v>0.34615384615384615</v>
      </c>
      <c r="I52" s="61"/>
      <c r="J52" s="63" t="s">
        <v>398</v>
      </c>
      <c r="K52" s="45">
        <f>COUNTIFS(B4:B31,"girona",J4:J31,2)</f>
        <v>4</v>
      </c>
      <c r="L52" s="58">
        <f t="shared" si="6"/>
        <v>0.15384615384615385</v>
      </c>
      <c r="M52" s="61"/>
      <c r="N52" s="142" t="s">
        <v>200</v>
      </c>
      <c r="O52" s="45">
        <f>COUNTIFS(G4:G31,5,H4:H31,1)</f>
        <v>7</v>
      </c>
      <c r="P52" s="60">
        <f t="shared" si="7"/>
        <v>0.26923076923076922</v>
      </c>
      <c r="Q52" s="61"/>
      <c r="R52" s="142" t="s">
        <v>209</v>
      </c>
      <c r="S52" s="59">
        <f>COUNTIFS(H4:H31,1,I4:I31,"&gt;1")</f>
        <v>6</v>
      </c>
      <c r="T52" s="60">
        <f>S52/S$55</f>
        <v>0.23076923076923078</v>
      </c>
      <c r="U52" s="61"/>
      <c r="V52" s="61"/>
      <c r="W52" s="142" t="s">
        <v>214</v>
      </c>
      <c r="X52" s="45">
        <f>COUNTIFS(I4:I31,"&gt;1",K4:K31,1)</f>
        <v>2</v>
      </c>
      <c r="Y52" s="60">
        <f t="shared" si="8"/>
        <v>7.6923076923076927E-2</v>
      </c>
      <c r="Z52" s="61"/>
      <c r="AA52" s="142" t="s">
        <v>225</v>
      </c>
      <c r="AB52" s="45">
        <f>COUNTIFS(I4:I31,"&gt;1",J4:J31,1)</f>
        <v>2</v>
      </c>
      <c r="AC52" s="60">
        <f t="shared" si="9"/>
        <v>7.6923076923076927E-2</v>
      </c>
      <c r="AD52" s="61"/>
      <c r="AE52" s="142" t="s">
        <v>232</v>
      </c>
      <c r="AF52" s="45">
        <f>COUNTIFS(J4:J31,1,M4:M31,2)</f>
        <v>3</v>
      </c>
      <c r="AG52" s="60">
        <f t="shared" ref="AG52:AG60" si="15">AF52/AF$60</f>
        <v>0.12</v>
      </c>
      <c r="AH52" s="61"/>
      <c r="AI52" s="142" t="s">
        <v>238</v>
      </c>
      <c r="AJ52" s="45">
        <f>COUNTIFS(K4:K31,1,M4:M31,2)</f>
        <v>1</v>
      </c>
      <c r="AK52" s="60">
        <f t="shared" si="10"/>
        <v>3.8461538461538464E-2</v>
      </c>
      <c r="AL52" s="61"/>
      <c r="AM52" s="142" t="s">
        <v>254</v>
      </c>
      <c r="AN52" s="45">
        <f>COUNTIFS(K4:K31,1,L4:L31,2)</f>
        <v>2</v>
      </c>
      <c r="AO52" s="60">
        <f t="shared" si="11"/>
        <v>8.3333333333333329E-2</v>
      </c>
      <c r="AP52" s="61"/>
      <c r="AQ52" s="142" t="s">
        <v>284</v>
      </c>
      <c r="AR52" s="45">
        <f>COUNTIFS(J4:J31,1,L4:L31,2)</f>
        <v>1</v>
      </c>
      <c r="AS52" s="60">
        <f t="shared" si="12"/>
        <v>0.04</v>
      </c>
      <c r="AT52" s="61"/>
      <c r="AU52" s="142" t="s">
        <v>297</v>
      </c>
      <c r="AV52" s="45">
        <f>COUNTIFS(K4:K31,1,N4:N31,2)</f>
        <v>9</v>
      </c>
      <c r="AW52" s="60">
        <f t="shared" si="13"/>
        <v>0.375</v>
      </c>
      <c r="AX52" s="61"/>
      <c r="AY52" s="142" t="s">
        <v>316</v>
      </c>
      <c r="AZ52" s="45">
        <f>COUNTIFS(L4:L31,1,N4:N31,2)</f>
        <v>2</v>
      </c>
      <c r="BA52" s="60">
        <f t="shared" si="14"/>
        <v>7.6923076923076927E-2</v>
      </c>
      <c r="BB52" s="61"/>
      <c r="BC52" s="142" t="s">
        <v>326</v>
      </c>
      <c r="BD52" s="45">
        <f>COUNTIFS(J4:J31,1,O4:O31,2)</f>
        <v>0</v>
      </c>
      <c r="BE52" s="60">
        <f t="shared" ref="BE52:BE57" si="16">BD52/BD$57</f>
        <v>0</v>
      </c>
      <c r="BF52" s="61"/>
      <c r="BG52" s="63" t="s">
        <v>333</v>
      </c>
      <c r="BH52" s="65">
        <f>COUNTIFS(N4:N31,1,O14:O41,2)</f>
        <v>2</v>
      </c>
      <c r="BI52" s="66">
        <f t="shared" ref="BI52:BI57" si="17">BH52/BH$57</f>
        <v>0.15384615384615385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7.6923076923076927E-2</v>
      </c>
      <c r="E53" s="64"/>
      <c r="F53" s="75" t="s">
        <v>386</v>
      </c>
      <c r="G53" s="45">
        <f>COUNTIFS(B4:B31,"salt",K4:K31,1)</f>
        <v>3</v>
      </c>
      <c r="H53" s="58">
        <f t="shared" si="5"/>
        <v>0.11538461538461539</v>
      </c>
      <c r="I53" s="61"/>
      <c r="J53" s="63" t="s">
        <v>385</v>
      </c>
      <c r="K53" s="45">
        <f>COUNTIFS(B4:B31,"girona",J4:J31,3)</f>
        <v>3</v>
      </c>
      <c r="L53" s="58">
        <f t="shared" si="6"/>
        <v>0.11538461538461539</v>
      </c>
      <c r="M53" s="61"/>
      <c r="N53" s="142" t="s">
        <v>201</v>
      </c>
      <c r="O53" s="45">
        <f>COUNTIFS(G4:G31,6,H4:H31,1)</f>
        <v>6</v>
      </c>
      <c r="P53" s="60">
        <f t="shared" si="7"/>
        <v>0.23076923076923078</v>
      </c>
      <c r="Q53" s="61"/>
      <c r="R53" s="142" t="s">
        <v>210</v>
      </c>
      <c r="S53" s="59">
        <f>COUNTIFS(H4:H31,4,I4:I31,1)</f>
        <v>7</v>
      </c>
      <c r="T53" s="60">
        <f>S53/S$55</f>
        <v>0.26923076923076922</v>
      </c>
      <c r="U53" s="61"/>
      <c r="V53" s="61"/>
      <c r="W53" s="142" t="s">
        <v>215</v>
      </c>
      <c r="X53" s="45">
        <f>COUNTIFS(I4:I31,1,K4:K31,2)</f>
        <v>2</v>
      </c>
      <c r="Y53" s="60">
        <f t="shared" si="8"/>
        <v>7.6923076923076927E-2</v>
      </c>
      <c r="Z53" s="61"/>
      <c r="AA53" s="142" t="s">
        <v>226</v>
      </c>
      <c r="AB53" s="45">
        <f>COUNTIFS(I4:I31,1,J4:J31,2)</f>
        <v>4</v>
      </c>
      <c r="AC53" s="60">
        <f t="shared" si="9"/>
        <v>0.15384615384615385</v>
      </c>
      <c r="AD53" s="61"/>
      <c r="AE53" s="142" t="s">
        <v>233</v>
      </c>
      <c r="AF53" s="45">
        <f>COUNTIFS(J4:J31,2,M4:M31,1)</f>
        <v>3</v>
      </c>
      <c r="AG53" s="60">
        <f t="shared" si="15"/>
        <v>0.12</v>
      </c>
      <c r="AH53" s="61"/>
      <c r="AI53" s="142" t="s">
        <v>239</v>
      </c>
      <c r="AJ53" s="45">
        <f>COUNTIFS(K4:K31,1,M4:M31,3)</f>
        <v>8</v>
      </c>
      <c r="AK53" s="60">
        <f t="shared" si="10"/>
        <v>0.30769230769230771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2</v>
      </c>
      <c r="BE53" s="60">
        <f t="shared" si="16"/>
        <v>7.6923076923076927E-2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3.8461538461538464E-2</v>
      </c>
      <c r="E54" s="64"/>
      <c r="F54" s="75" t="s">
        <v>387</v>
      </c>
      <c r="G54" s="45">
        <f>COUNTIFS(B4:B31,"salt",K4:K31,"&gt;1")</f>
        <v>0</v>
      </c>
      <c r="H54" s="58">
        <f t="shared" si="5"/>
        <v>0</v>
      </c>
      <c r="I54" s="61"/>
      <c r="J54" s="63" t="s">
        <v>399</v>
      </c>
      <c r="K54" s="45">
        <f>COUNTIFS(B4:B31,"salt",J4:J31,1)</f>
        <v>3</v>
      </c>
      <c r="L54" s="58">
        <f t="shared" si="6"/>
        <v>0.11538461538461539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1</v>
      </c>
      <c r="T54" s="60">
        <f>S54/S$55</f>
        <v>3.8461538461538464E-2</v>
      </c>
      <c r="U54" s="61"/>
      <c r="V54" s="61"/>
      <c r="W54" s="142" t="s">
        <v>216</v>
      </c>
      <c r="X54" s="45">
        <f>COUNTIFS(I4:I31,"&gt;1",K4:K31,2)</f>
        <v>0</v>
      </c>
      <c r="Y54" s="60">
        <f t="shared" si="8"/>
        <v>0</v>
      </c>
      <c r="Z54" s="61"/>
      <c r="AA54" s="142" t="s">
        <v>227</v>
      </c>
      <c r="AB54" s="45">
        <f>COUNTIFS(I4:I31,"&gt;1",J4:J31,2)</f>
        <v>3</v>
      </c>
      <c r="AC54" s="60">
        <f t="shared" si="9"/>
        <v>0.11538461538461539</v>
      </c>
      <c r="AD54" s="61"/>
      <c r="AE54" s="142" t="s">
        <v>234</v>
      </c>
      <c r="AF54" s="45">
        <f>COUNTIFS(J4:J31,2,M4:M31,2)</f>
        <v>3</v>
      </c>
      <c r="AG54" s="60">
        <f t="shared" si="15"/>
        <v>0.12</v>
      </c>
      <c r="AH54" s="61"/>
      <c r="AI54" s="142" t="s">
        <v>240</v>
      </c>
      <c r="AJ54" s="45">
        <f>COUNTIFS(K4:K31,2,M4:M31,1)</f>
        <v>0</v>
      </c>
      <c r="AK54" s="60">
        <f t="shared" si="10"/>
        <v>0</v>
      </c>
      <c r="AL54" s="61"/>
      <c r="AM54" s="142" t="s">
        <v>276</v>
      </c>
      <c r="AN54" s="45">
        <f>COUNTIFS(K4:K31,1,L4:L31,4)</f>
        <v>8</v>
      </c>
      <c r="AO54" s="60">
        <f t="shared" si="11"/>
        <v>0.33333333333333331</v>
      </c>
      <c r="AP54" s="61"/>
      <c r="AQ54" s="142" t="s">
        <v>286</v>
      </c>
      <c r="AR54" s="45">
        <f>COUNTIFS(J4:J31,1,L4:L31,4)</f>
        <v>8</v>
      </c>
      <c r="AS54" s="60">
        <f t="shared" si="12"/>
        <v>0.32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5</v>
      </c>
      <c r="BE54" s="60">
        <f t="shared" si="16"/>
        <v>0.19230769230769232</v>
      </c>
      <c r="BF54" s="61"/>
      <c r="BG54" s="63" t="s">
        <v>335</v>
      </c>
      <c r="BH54" s="54">
        <f>COUNTIFS(N4:N31,2,O14:O41,1)</f>
        <v>7</v>
      </c>
      <c r="BI54" s="66">
        <f t="shared" si="17"/>
        <v>0.53846153846153844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0.11538461538461539</v>
      </c>
      <c r="E55" s="64"/>
      <c r="F55" s="75" t="s">
        <v>388</v>
      </c>
      <c r="G55" s="45">
        <f>COUNTIFS(B4:B31,"figueres",K4:K31,1)</f>
        <v>2</v>
      </c>
      <c r="H55" s="58">
        <f t="shared" si="5"/>
        <v>7.6923076923076927E-2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3</v>
      </c>
      <c r="Y55" s="60">
        <f t="shared" si="8"/>
        <v>0.11538461538461539</v>
      </c>
      <c r="Z55" s="61"/>
      <c r="AA55" s="142" t="s">
        <v>228</v>
      </c>
      <c r="AB55" s="45">
        <f>COUNTIFS(I4:I31,1,J4:J31,3)</f>
        <v>5</v>
      </c>
      <c r="AC55" s="60">
        <f t="shared" si="9"/>
        <v>0.19230769230769232</v>
      </c>
      <c r="AD55" s="61"/>
      <c r="AE55" s="142" t="s">
        <v>237</v>
      </c>
      <c r="AF55" s="45">
        <f>COUNTIFS(J4:J31,1,M4:M31,3)</f>
        <v>8</v>
      </c>
      <c r="AG55" s="60">
        <f t="shared" si="15"/>
        <v>0.32</v>
      </c>
      <c r="AH55" s="61"/>
      <c r="AI55" s="142" t="s">
        <v>241</v>
      </c>
      <c r="AJ55" s="45">
        <f>COUNTIFS(K4:K31,2,M4:M31,2)</f>
        <v>2</v>
      </c>
      <c r="AK55" s="60">
        <f t="shared" si="10"/>
        <v>7.6923076923076927E-2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2</v>
      </c>
      <c r="AS55" s="60">
        <f t="shared" si="12"/>
        <v>0.08</v>
      </c>
      <c r="AT55" s="61"/>
      <c r="AU55" s="142" t="s">
        <v>300</v>
      </c>
      <c r="AV55" s="45">
        <f>COUNTIFS(K4:K31,2,N4:N31,2)</f>
        <v>1</v>
      </c>
      <c r="AW55" s="60">
        <f t="shared" si="13"/>
        <v>4.1666666666666664E-2</v>
      </c>
      <c r="AX55" s="61"/>
      <c r="AY55" s="142" t="s">
        <v>319</v>
      </c>
      <c r="AZ55" s="45">
        <f>COUNTIFS(L4:L31,2,N4:N31,2)</f>
        <v>4</v>
      </c>
      <c r="BA55" s="60">
        <f t="shared" si="14"/>
        <v>0.15384615384615385</v>
      </c>
      <c r="BB55" s="61"/>
      <c r="BC55" s="142" t="s">
        <v>329</v>
      </c>
      <c r="BD55" s="59">
        <f>COUNTIFS(J4:J31,3,O4:O31,1)</f>
        <v>2</v>
      </c>
      <c r="BE55" s="60">
        <f t="shared" si="16"/>
        <v>7.6923076923076927E-2</v>
      </c>
      <c r="BF55" s="61"/>
      <c r="BG55" s="63" t="s">
        <v>336</v>
      </c>
      <c r="BH55" s="54">
        <f>COUNTIFS(N4:N31,2,O14:O41,2)</f>
        <v>3</v>
      </c>
      <c r="BI55" s="66">
        <f t="shared" si="17"/>
        <v>0.23076923076923078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3.8461538461538464E-2</v>
      </c>
      <c r="E56" s="64"/>
      <c r="F56" s="75" t="s">
        <v>389</v>
      </c>
      <c r="G56" s="45">
        <f>COUNTIFS(B4:B31,"figueres",K4:K31,"&gt;1")</f>
        <v>2</v>
      </c>
      <c r="H56" s="58">
        <f t="shared" si="5"/>
        <v>7.6923076923076927E-2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0</v>
      </c>
      <c r="P56" s="60">
        <f t="shared" si="7"/>
        <v>0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2</v>
      </c>
      <c r="Y56" s="60">
        <f t="shared" si="8"/>
        <v>7.6923076923076927E-2</v>
      </c>
      <c r="Z56" s="61"/>
      <c r="AA56" s="142" t="s">
        <v>229</v>
      </c>
      <c r="AB56" s="45">
        <f>COUNTIFS(I4:I31,"&gt;1",J4:J31,3)</f>
        <v>2</v>
      </c>
      <c r="AC56" s="60">
        <f t="shared" si="9"/>
        <v>7.6923076923076927E-2</v>
      </c>
      <c r="AD56" s="61"/>
      <c r="AE56" s="142" t="s">
        <v>251</v>
      </c>
      <c r="AF56" s="59">
        <f>COUNTIFS(J4:J31,2,M4:M31,3)</f>
        <v>1</v>
      </c>
      <c r="AG56" s="60">
        <f t="shared" si="15"/>
        <v>0.04</v>
      </c>
      <c r="AH56" s="61"/>
      <c r="AI56" s="142" t="s">
        <v>242</v>
      </c>
      <c r="AJ56" s="45">
        <f>COUNTIFS(K4:K31,2,M4:M31,3)</f>
        <v>0</v>
      </c>
      <c r="AK56" s="60">
        <f t="shared" si="10"/>
        <v>0</v>
      </c>
      <c r="AL56" s="61"/>
      <c r="AM56" s="142" t="s">
        <v>256</v>
      </c>
      <c r="AN56" s="45">
        <f>COUNTIFS(K4:K31,2,L4:L31,2)</f>
        <v>0</v>
      </c>
      <c r="AO56" s="60">
        <f t="shared" si="11"/>
        <v>0</v>
      </c>
      <c r="AP56" s="61"/>
      <c r="AQ56" s="142" t="s">
        <v>288</v>
      </c>
      <c r="AR56" s="59">
        <f>COUNTIFS(J4:J31,2,L4:L31,2)</f>
        <v>3</v>
      </c>
      <c r="AS56" s="60">
        <f t="shared" si="12"/>
        <v>0.12</v>
      </c>
      <c r="AT56" s="61"/>
      <c r="AU56" s="142" t="s">
        <v>301</v>
      </c>
      <c r="AV56" s="45">
        <f>COUNTIFS(K4:K31,2,N4:N31,3)</f>
        <v>1</v>
      </c>
      <c r="AW56" s="60">
        <f t="shared" si="13"/>
        <v>4.1666666666666664E-2</v>
      </c>
      <c r="AX56" s="61"/>
      <c r="AY56" s="142" t="s">
        <v>320</v>
      </c>
      <c r="AZ56" s="45">
        <f>COUNTIFS(L4:L31,2,N4:N31,3)</f>
        <v>1</v>
      </c>
      <c r="BA56" s="60">
        <f t="shared" si="14"/>
        <v>3.8461538461538464E-2</v>
      </c>
      <c r="BB56" s="61"/>
      <c r="BC56" s="142" t="s">
        <v>330</v>
      </c>
      <c r="BD56" s="45">
        <f>COUNTIFS(J4:J31,3,O4:O31,2)</f>
        <v>5</v>
      </c>
      <c r="BE56" s="60">
        <f t="shared" si="16"/>
        <v>0.19230769230769232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0.11538461538461539</v>
      </c>
      <c r="E57" s="64"/>
      <c r="F57" s="75" t="s">
        <v>390</v>
      </c>
      <c r="G57" s="45">
        <f>COUNTIFS(B4:B31,"olot",K4:K31,1)</f>
        <v>2</v>
      </c>
      <c r="H57" s="58">
        <f t="shared" si="5"/>
        <v>7.6923076923076927E-2</v>
      </c>
      <c r="I57" s="61"/>
      <c r="J57" s="63" t="s">
        <v>401</v>
      </c>
      <c r="K57" s="45">
        <f>COUNTIFS(B4:B31,"figueres",J4:J31,1)</f>
        <v>2</v>
      </c>
      <c r="L57" s="58">
        <f t="shared" si="6"/>
        <v>7.6923076923076927E-2</v>
      </c>
      <c r="M57" s="61"/>
      <c r="N57" s="142" t="s">
        <v>205</v>
      </c>
      <c r="O57" s="45">
        <f>COUNTIFS(G4:G31,6,H4:H31,4)</f>
        <v>5</v>
      </c>
      <c r="P57" s="60">
        <f t="shared" si="7"/>
        <v>0.19230769230769232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26</v>
      </c>
      <c r="AC57" s="60">
        <f t="shared" si="9"/>
        <v>1</v>
      </c>
      <c r="AD57" s="61"/>
      <c r="AE57" s="142" t="s">
        <v>435</v>
      </c>
      <c r="AF57" s="59">
        <f>COUNTIFS(J4:J31,3,M4:M31,1)</f>
        <v>2</v>
      </c>
      <c r="AG57" s="60">
        <f t="shared" si="15"/>
        <v>0.08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2</v>
      </c>
      <c r="AO57" s="60">
        <f t="shared" si="11"/>
        <v>8.3333333333333329E-2</v>
      </c>
      <c r="AP57" s="61"/>
      <c r="AQ57" s="142" t="s">
        <v>289</v>
      </c>
      <c r="AR57" s="59">
        <f>COUNTIFS(J4:J31,2,L4:L31,3)</f>
        <v>1</v>
      </c>
      <c r="AS57" s="60">
        <f>AR57/AR$63</f>
        <v>3.8461538461538464E-2</v>
      </c>
      <c r="AT57" s="61"/>
      <c r="AU57" s="142" t="s">
        <v>302</v>
      </c>
      <c r="AV57" s="45">
        <f>COUNTIFS(K4:K31,3,N4:N31,1)</f>
        <v>1</v>
      </c>
      <c r="AW57" s="60">
        <f t="shared" si="13"/>
        <v>4.1666666666666664E-2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26</v>
      </c>
      <c r="BE57" s="60">
        <f t="shared" si="16"/>
        <v>1</v>
      </c>
      <c r="BF57" s="61"/>
      <c r="BG57" s="98"/>
      <c r="BH57" s="65">
        <f>SUM(BH51:BH56)</f>
        <v>13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3.8461538461538464E-2</v>
      </c>
      <c r="E58" s="64"/>
      <c r="F58" s="75" t="s">
        <v>391</v>
      </c>
      <c r="G58" s="45">
        <f>COUNTIFS(B4:B31,"olot",K4:K31,"&gt;1")</f>
        <v>2</v>
      </c>
      <c r="H58" s="58">
        <f t="shared" si="5"/>
        <v>7.6923076923076927E-2</v>
      </c>
      <c r="I58" s="61"/>
      <c r="J58" s="63" t="s">
        <v>402</v>
      </c>
      <c r="K58" s="45">
        <f>COUNTIFS(B4:B31,"figueres",J4:J31,2)</f>
        <v>1</v>
      </c>
      <c r="L58" s="58">
        <f t="shared" si="6"/>
        <v>3.8461538461538464E-2</v>
      </c>
      <c r="M58" s="61"/>
      <c r="N58" s="142" t="s">
        <v>206</v>
      </c>
      <c r="O58" s="45">
        <f>COUNTIFS(G4:G31,7,H4:H31,4)</f>
        <v>3</v>
      </c>
      <c r="P58" s="60">
        <f t="shared" si="7"/>
        <v>0.11538461538461539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1</v>
      </c>
      <c r="Y58" s="60">
        <f t="shared" si="8"/>
        <v>3.8461538461538464E-2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1</v>
      </c>
      <c r="AG58" s="60">
        <f t="shared" si="15"/>
        <v>0.04</v>
      </c>
      <c r="AH58" s="61"/>
      <c r="AI58" s="142" t="s">
        <v>244</v>
      </c>
      <c r="AJ58" s="45">
        <f>COUNTIFS(K4:K31,3,M4:M31,2)</f>
        <v>3</v>
      </c>
      <c r="AK58" s="60">
        <f t="shared" si="10"/>
        <v>0.11538461538461539</v>
      </c>
      <c r="AL58" s="61"/>
      <c r="AM58" s="142" t="s">
        <v>277</v>
      </c>
      <c r="AN58" s="45">
        <f>COUNTIFS(K4:K31,2,L4:L31,4)</f>
        <v>0</v>
      </c>
      <c r="AO58" s="60">
        <f t="shared" si="11"/>
        <v>0</v>
      </c>
      <c r="AP58" s="61"/>
      <c r="AQ58" s="142" t="s">
        <v>290</v>
      </c>
      <c r="AR58" s="45">
        <f>COUNTIFS(J4:J31,2,L4:L31,4)</f>
        <v>1</v>
      </c>
      <c r="AS58" s="60">
        <f t="shared" ref="AS58:AS63" si="18">AR58/AR$63</f>
        <v>3.8461538461538464E-2</v>
      </c>
      <c r="AT58" s="61"/>
      <c r="AU58" s="142" t="s">
        <v>304</v>
      </c>
      <c r="AV58" s="45">
        <f>COUNTIFS(K4:K31,3,N4:N31,2)</f>
        <v>4</v>
      </c>
      <c r="AW58" s="60">
        <f t="shared" si="13"/>
        <v>0.16666666666666666</v>
      </c>
      <c r="AX58" s="61"/>
      <c r="AY58" s="142" t="s">
        <v>321</v>
      </c>
      <c r="AZ58" s="45">
        <f>COUNTIFS(L4:L31,3,N4:N31,2)</f>
        <v>2</v>
      </c>
      <c r="BA58" s="60">
        <f t="shared" si="14"/>
        <v>7.6923076923076927E-2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3.8461538461538464E-2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3.8461538461538464E-2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1</v>
      </c>
      <c r="Y59" s="60">
        <f t="shared" si="8"/>
        <v>3.8461538461538464E-2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4</v>
      </c>
      <c r="AG59" s="60">
        <f t="shared" si="15"/>
        <v>0.16</v>
      </c>
      <c r="AH59" s="61"/>
      <c r="AI59" s="142" t="s">
        <v>245</v>
      </c>
      <c r="AJ59" s="59">
        <f>COUNTIFS(K4:K31,3,M4:M31,3)</f>
        <v>2</v>
      </c>
      <c r="AK59" s="60">
        <f t="shared" si="10"/>
        <v>7.6923076923076927E-2</v>
      </c>
      <c r="AL59" s="61"/>
      <c r="AM59" s="142" t="s">
        <v>259</v>
      </c>
      <c r="AN59" s="45">
        <f>COUNTIFS(K4:K31,3,L4:L31,1)</f>
        <v>3</v>
      </c>
      <c r="AO59" s="60">
        <f t="shared" si="11"/>
        <v>0.125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1</v>
      </c>
      <c r="BA59" s="60">
        <f t="shared" si="14"/>
        <v>3.8461538461538464E-2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3.8461538461538464E-2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7.6923076923076927E-2</v>
      </c>
      <c r="I60" s="61"/>
      <c r="J60" s="63" t="s">
        <v>403</v>
      </c>
      <c r="K60" s="45">
        <f>COUNTIFS(B4:B31,"olot",J4:J31,1)</f>
        <v>1</v>
      </c>
      <c r="L60" s="58">
        <f t="shared" si="6"/>
        <v>3.8461538461538464E-2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 s="37"/>
      <c r="AF60" s="45">
        <f>SUM(AF52:AF59)</f>
        <v>25</v>
      </c>
      <c r="AG60" s="60">
        <f t="shared" si="15"/>
        <v>1</v>
      </c>
      <c r="AH60" s="61"/>
      <c r="AI60" s="142" t="s">
        <v>248</v>
      </c>
      <c r="AJ60" s="45">
        <f>COUNTIFS(K4:K31,7,M4:M31,1)</f>
        <v>3</v>
      </c>
      <c r="AK60" s="60">
        <f t="shared" si="10"/>
        <v>0.11538461538461539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1</v>
      </c>
      <c r="AS60" s="60">
        <f t="shared" si="18"/>
        <v>3.8461538461538464E-2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2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1</v>
      </c>
      <c r="L61" s="58">
        <f t="shared" si="6"/>
        <v>3.8461538461538464E-2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3</v>
      </c>
      <c r="Y61" s="60">
        <f t="shared" si="8"/>
        <v>0.11538461538461539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2</v>
      </c>
      <c r="AS61" s="60">
        <f t="shared" si="18"/>
        <v>7.6923076923076927E-2</v>
      </c>
      <c r="AT61" s="61"/>
      <c r="AU61" s="142" t="s">
        <v>262</v>
      </c>
      <c r="AV61" s="59">
        <f>COUNTIFS(K4:K31,5,N4:N31,1)</f>
        <v>1</v>
      </c>
      <c r="AW61" s="60">
        <f t="shared" si="13"/>
        <v>4.1666666666666664E-2</v>
      </c>
      <c r="AX61" s="61"/>
      <c r="AY61" s="142" t="s">
        <v>440</v>
      </c>
      <c r="AZ61" s="45">
        <f>COUNTIFS(L4:L31,4,N4:N31,2)</f>
        <v>10</v>
      </c>
      <c r="BA61" s="60">
        <f>AZ61/AZ$60</f>
        <v>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2</v>
      </c>
      <c r="L62" s="58">
        <f t="shared" si="6"/>
        <v>7.6923076923076927E-2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2</v>
      </c>
      <c r="Y62" s="60">
        <f t="shared" si="8"/>
        <v>7.6923076923076927E-2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2</v>
      </c>
      <c r="AK62" s="60">
        <f t="shared" si="10"/>
        <v>7.6923076923076927E-2</v>
      </c>
      <c r="AL62" s="61"/>
      <c r="AM62" s="142" t="s">
        <v>278</v>
      </c>
      <c r="AN62" s="59">
        <f>COUNTIFS(K4:K31,3,L4:L31,4)</f>
        <v>2</v>
      </c>
      <c r="AO62" s="60">
        <f t="shared" si="11"/>
        <v>8.3333333333333329E-2</v>
      </c>
      <c r="AP62" s="61"/>
      <c r="AQ62" s="142" t="s">
        <v>294</v>
      </c>
      <c r="AR62" s="45">
        <f>COUNTIFS(J4:J31,3,L4:L31,4)</f>
        <v>4</v>
      </c>
      <c r="AS62" s="60">
        <f t="shared" si="18"/>
        <v>0.15384615384615385</v>
      </c>
      <c r="AT62" s="61"/>
      <c r="AU62" s="142" t="s">
        <v>307</v>
      </c>
      <c r="AV62" s="59">
        <f>COUNTIFS(K4:K31,5,N4:N31,2)</f>
        <v>0</v>
      </c>
      <c r="AW62" s="60">
        <f t="shared" si="13"/>
        <v>0</v>
      </c>
      <c r="AX62" s="61"/>
      <c r="AY62" s="142" t="s">
        <v>440</v>
      </c>
      <c r="AZ62" s="45">
        <f>COUNTIFS(L4:L31,4,N4:N31,3)</f>
        <v>1</v>
      </c>
      <c r="BA62" s="60">
        <f>AZ62/AZ$60</f>
        <v>0.5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26</v>
      </c>
      <c r="D63" s="58">
        <f t="shared" si="4"/>
        <v>1</v>
      </c>
      <c r="E63" s="64"/>
      <c r="F63" s="61"/>
      <c r="G63" s="45">
        <f>SUM(G51:G62)</f>
        <v>26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26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26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3.8461538461538464E-2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3.8461538461538464E-2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1</v>
      </c>
      <c r="Y65" s="60">
        <f t="shared" si="8"/>
        <v>3.8461538461538464E-2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0</v>
      </c>
      <c r="AK65" s="60">
        <f t="shared" si="10"/>
        <v>0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3</v>
      </c>
      <c r="AW65" s="60">
        <f t="shared" si="13"/>
        <v>0.125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26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3</v>
      </c>
      <c r="AK66" s="60">
        <f t="shared" si="10"/>
        <v>0.11538461538461539</v>
      </c>
      <c r="AL66" s="61"/>
      <c r="AM66" s="142" t="s">
        <v>279</v>
      </c>
      <c r="AN66" s="45">
        <f>COUNTIFS(K4:K31,5,L4:L31,4)</f>
        <v>1</v>
      </c>
      <c r="AO66" s="60">
        <f t="shared" si="11"/>
        <v>4.1666666666666664E-2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2</v>
      </c>
      <c r="AW66" s="60">
        <f t="shared" si="13"/>
        <v>8.3333333333333329E-2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26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3</v>
      </c>
      <c r="AO68" s="60">
        <f t="shared" si="11"/>
        <v>0.125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0</v>
      </c>
      <c r="AW68" s="60">
        <f t="shared" si="13"/>
        <v>0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26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2</v>
      </c>
      <c r="AO70" s="60">
        <f t="shared" si="11"/>
        <v>8.3333333333333329E-2</v>
      </c>
      <c r="AP70" s="61"/>
      <c r="AQ70" s="61"/>
      <c r="AR70" s="61"/>
      <c r="AS70" s="61"/>
      <c r="AT70" s="61"/>
      <c r="AU70" s="98"/>
      <c r="AV70" s="45">
        <f>SUM(AV51:AV69)</f>
        <v>24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24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15</v>
      </c>
      <c r="D83" s="58">
        <f t="shared" ref="D83:D89" si="19">C83/C$89</f>
        <v>0.57692307692307687</v>
      </c>
      <c r="E83" s="64"/>
      <c r="F83" s="55" t="s">
        <v>186</v>
      </c>
      <c r="G83" s="57">
        <f>COUNTIF(R4:R31,1)</f>
        <v>25</v>
      </c>
      <c r="H83" s="58">
        <f>G83/C$89</f>
        <v>0.96153846153846156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0.57692307692307687</v>
      </c>
      <c r="M83" s="61"/>
      <c r="N83" s="55" t="s">
        <v>357</v>
      </c>
      <c r="O83" s="57">
        <f>COUNTIFS(Q4:Q31,1,U4:U31,1)</f>
        <v>0</v>
      </c>
      <c r="P83" s="58">
        <f t="shared" ref="P83:P95" si="21">O83/O$95</f>
        <v>0</v>
      </c>
      <c r="Q83" s="61"/>
      <c r="R83" s="55" t="s">
        <v>411</v>
      </c>
      <c r="S83" s="57">
        <f>COUNTIFS(Q4:Q31,1,T4:T31,1)</f>
        <v>6</v>
      </c>
      <c r="T83" s="58">
        <f t="shared" ref="T83:T95" si="22">S83/S$95</f>
        <v>0.23076923076923078</v>
      </c>
      <c r="U83" s="61"/>
      <c r="V83" s="47" t="s">
        <v>181</v>
      </c>
      <c r="W83" s="57">
        <f>COUNTIF(X4:X31,1)</f>
        <v>6</v>
      </c>
      <c r="X83" s="58">
        <f t="shared" ref="X83:X89" si="23">W83/W$89</f>
        <v>0.75</v>
      </c>
      <c r="Y83" s="61"/>
      <c r="Z83" s="55" t="s">
        <v>186</v>
      </c>
      <c r="AA83" s="57">
        <f>COUNTIF(Y4:Y31,1)</f>
        <v>8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6</v>
      </c>
      <c r="AG83" s="58">
        <f t="shared" ref="AG83:AG101" si="24">AF83/AF$101</f>
        <v>0.75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0.125</v>
      </c>
      <c r="AL83" s="61"/>
      <c r="AM83" s="55" t="s">
        <v>411</v>
      </c>
      <c r="AN83" s="57">
        <f>COUNTIFS(X4:X31,1,AA4:AA31,1)</f>
        <v>5</v>
      </c>
      <c r="AO83" s="58">
        <f t="shared" ref="AO83:AO95" si="26">AN83/AN$95</f>
        <v>0.625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1</v>
      </c>
      <c r="AU83" s="61"/>
      <c r="AV83" s="47" t="s">
        <v>186</v>
      </c>
      <c r="AW83" s="57">
        <f>COUNTIF(AF4:AF31,1)</f>
        <v>1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1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6</v>
      </c>
      <c r="D84" s="58">
        <f t="shared" si="19"/>
        <v>0.23076923076923078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15</v>
      </c>
      <c r="P84" s="58">
        <f t="shared" si="21"/>
        <v>0.57692307692307687</v>
      </c>
      <c r="Q84" s="61"/>
      <c r="R84" s="55" t="s">
        <v>412</v>
      </c>
      <c r="S84" s="57">
        <f>COUNTIFS(Q4:Q31,1,T4:T31,"&gt;1")</f>
        <v>9</v>
      </c>
      <c r="T84" s="58">
        <f t="shared" si="22"/>
        <v>0.34615384615384615</v>
      </c>
      <c r="U84" s="61"/>
      <c r="V84" s="46" t="s">
        <v>182</v>
      </c>
      <c r="W84" s="57">
        <f>COUNTIF(X4:X31,2)</f>
        <v>1</v>
      </c>
      <c r="X84" s="58">
        <f t="shared" si="23"/>
        <v>0.125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5</v>
      </c>
      <c r="AK84" s="58">
        <f t="shared" si="25"/>
        <v>0.625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0.125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1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3</v>
      </c>
      <c r="D85" s="58">
        <f t="shared" si="19"/>
        <v>0.11538461538461539</v>
      </c>
      <c r="E85" s="64"/>
      <c r="F85" s="46" t="s">
        <v>188</v>
      </c>
      <c r="G85" s="57">
        <f>COUNTIF(R4:R31,3)</f>
        <v>1</v>
      </c>
      <c r="H85" s="58">
        <f>G85/C$89</f>
        <v>3.8461538461538464E-2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3.8461538461538464E-2</v>
      </c>
      <c r="U85" s="61"/>
      <c r="V85" s="46" t="s">
        <v>183</v>
      </c>
      <c r="W85" s="57">
        <f>COUNTIF(X4:X31,3)</f>
        <v>1</v>
      </c>
      <c r="X85" s="58">
        <f t="shared" si="23"/>
        <v>0.125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0.125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1</v>
      </c>
      <c r="D86" s="58">
        <f t="shared" si="19"/>
        <v>3.8461538461538464E-2</v>
      </c>
      <c r="E86" s="64"/>
      <c r="F86" s="77"/>
      <c r="G86" s="54">
        <f>SUM(G83:G85)</f>
        <v>26</v>
      </c>
      <c r="H86" s="76">
        <f>G86/C$89</f>
        <v>1</v>
      </c>
      <c r="I86" s="61"/>
      <c r="J86" s="50" t="s">
        <v>344</v>
      </c>
      <c r="K86" s="57">
        <f>COUNTIFS(Q4:Q31,2,R4:R31,1)</f>
        <v>6</v>
      </c>
      <c r="L86" s="58">
        <f t="shared" si="20"/>
        <v>0.23076923076923078</v>
      </c>
      <c r="M86" s="61"/>
      <c r="N86" s="50" t="s">
        <v>358</v>
      </c>
      <c r="O86" s="57">
        <f>COUNTIFS(Q4:Q31,2,U4:U31,2)</f>
        <v>6</v>
      </c>
      <c r="P86" s="58">
        <f t="shared" si="21"/>
        <v>0.23076923076923078</v>
      </c>
      <c r="Q86" s="61"/>
      <c r="R86" s="50" t="s">
        <v>414</v>
      </c>
      <c r="S86" s="57">
        <f>COUNTIFS(Q4:Q31,2,T4:T31,"&gt;1")</f>
        <v>5</v>
      </c>
      <c r="T86" s="58">
        <f t="shared" si="22"/>
        <v>0.19230769230769232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8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0.125</v>
      </c>
      <c r="AH86" s="61"/>
      <c r="AI86" s="50" t="s">
        <v>358</v>
      </c>
      <c r="AJ86" s="57">
        <f>COUNTIFS(X4:X31,2,AB4:AB31,2)</f>
        <v>1</v>
      </c>
      <c r="AK86" s="58">
        <f t="shared" si="25"/>
        <v>0.125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1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3.8461538461538464E-2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3.8461538461538464E-2</v>
      </c>
      <c r="Q87" s="61"/>
      <c r="R87" s="50" t="s">
        <v>415</v>
      </c>
      <c r="S87" s="57">
        <f>COUNTIFS(Q4:Q31,3,T4:T31,1)</f>
        <v>2</v>
      </c>
      <c r="T87" s="58">
        <f t="shared" si="22"/>
        <v>7.6923076923076927E-2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0.125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7.6923076923076927E-2</v>
      </c>
      <c r="Q88" s="61"/>
      <c r="R88" s="50" t="s">
        <v>416</v>
      </c>
      <c r="S88" s="57">
        <f>COUNTIFS(Q4:Q31,3,T4:T31,"&gt;1")</f>
        <v>1</v>
      </c>
      <c r="T88" s="58">
        <f t="shared" si="22"/>
        <v>3.8461538461538464E-2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0.125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26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7.6923076923076927E-2</v>
      </c>
      <c r="M89" s="61"/>
      <c r="N89" s="50" t="s">
        <v>363</v>
      </c>
      <c r="O89" s="57">
        <f>COUNTIFS(Q4:Q31,4,U4:U31,1)</f>
        <v>0</v>
      </c>
      <c r="P89" s="58">
        <f t="shared" si="21"/>
        <v>0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8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0.125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1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1</v>
      </c>
      <c r="P90" s="58">
        <f t="shared" si="21"/>
        <v>3.8461538461538464E-2</v>
      </c>
      <c r="Q90" s="61"/>
      <c r="R90" s="50" t="s">
        <v>418</v>
      </c>
      <c r="S90" s="57">
        <f>COUNTIFS(Q4:Q31,4,T4:T31,"&gt;1")</f>
        <v>1</v>
      </c>
      <c r="T90" s="58">
        <f t="shared" si="22"/>
        <v>3.8461538461538464E-2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1</v>
      </c>
      <c r="L91" s="58">
        <f t="shared" si="20"/>
        <v>3.8461538461538464E-2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9</v>
      </c>
      <c r="H92" s="58">
        <f>G92/C$89</f>
        <v>0.34615384615384615</v>
      </c>
      <c r="I92" s="61"/>
      <c r="J92" s="50" t="s">
        <v>345</v>
      </c>
      <c r="K92" s="57">
        <f>COUNTIFS(Q4:Q31,4,R4:R31,1)</f>
        <v>1</v>
      </c>
      <c r="L92" s="58">
        <f t="shared" si="20"/>
        <v>3.8461538461538464E-2</v>
      </c>
      <c r="M92" s="61"/>
      <c r="N92" s="50" t="s">
        <v>366</v>
      </c>
      <c r="O92" s="57">
        <f>COUNTIFS(Q4:Q31,5,U4:U31,2)</f>
        <v>1</v>
      </c>
      <c r="P92" s="58">
        <f t="shared" si="21"/>
        <v>3.8461538461538464E-2</v>
      </c>
      <c r="Q92" s="61"/>
      <c r="R92" s="50" t="s">
        <v>420</v>
      </c>
      <c r="S92" s="57">
        <f>COUNTIFS(Q4:Q31,5,T4:T31,"&gt;1")</f>
        <v>1</v>
      </c>
      <c r="T92" s="58">
        <f t="shared" si="22"/>
        <v>3.8461538461538464E-2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3</v>
      </c>
      <c r="H93" s="58">
        <f>G93/C$89</f>
        <v>0.11538461538461539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2</v>
      </c>
      <c r="X93" s="58">
        <f>W93/W$89</f>
        <v>0.25</v>
      </c>
      <c r="Y93" s="61"/>
      <c r="Z93" s="47" t="s">
        <v>191</v>
      </c>
      <c r="AA93" s="57">
        <f>COUNTIF(AA4:AA31,1)</f>
        <v>7</v>
      </c>
      <c r="AB93" s="58">
        <f>AA93/W$89</f>
        <v>0.875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1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6</v>
      </c>
      <c r="H94" s="58">
        <f>G94/C$89</f>
        <v>0.23076923076923078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0.75</v>
      </c>
      <c r="Y94" s="61"/>
      <c r="Z94" s="46" t="s">
        <v>192</v>
      </c>
      <c r="AA94" s="57">
        <f>COUNTIF(AA4:AA31,2)</f>
        <v>1</v>
      </c>
      <c r="AB94" s="58">
        <f>AA94/W$89</f>
        <v>0.125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8</v>
      </c>
      <c r="H95" s="58">
        <f>G95/C$89</f>
        <v>0.30769230769230771</v>
      </c>
      <c r="I95" s="61"/>
      <c r="J95" s="50" t="s">
        <v>350</v>
      </c>
      <c r="K95" s="57">
        <f>COUNTIFS(Q4:Q31,5,R4:R31,1)</f>
        <v>1</v>
      </c>
      <c r="L95" s="58">
        <f t="shared" si="20"/>
        <v>3.8461538461538464E-2</v>
      </c>
      <c r="M95" s="61"/>
      <c r="N95" s="37"/>
      <c r="O95" s="45">
        <f>SUM(O83:O94)</f>
        <v>26</v>
      </c>
      <c r="P95" s="58">
        <f t="shared" si="21"/>
        <v>1</v>
      </c>
      <c r="Q95" s="61"/>
      <c r="R95" s="37"/>
      <c r="S95" s="45">
        <f>SUM(S83:S94)</f>
        <v>26</v>
      </c>
      <c r="T95" s="58">
        <f t="shared" si="22"/>
        <v>1</v>
      </c>
      <c r="U95" s="61"/>
      <c r="V95" s="77"/>
      <c r="W95" s="54">
        <f>SUM(W93:W94)</f>
        <v>8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8</v>
      </c>
      <c r="AK95" s="58">
        <f t="shared" si="25"/>
        <v>1</v>
      </c>
      <c r="AL95" s="61"/>
      <c r="AM95" s="37"/>
      <c r="AN95" s="45">
        <f>SUM(AN83:AN94)</f>
        <v>8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1</v>
      </c>
      <c r="BG95" s="58">
        <f t="shared" si="29"/>
        <v>1</v>
      </c>
      <c r="BH95" s="61"/>
      <c r="BI95" s="37"/>
      <c r="BJ95" s="45">
        <f>SUM(BJ83:BJ94)</f>
        <v>1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1</v>
      </c>
      <c r="E96" s="64"/>
      <c r="F96" s="77"/>
      <c r="G96" s="54">
        <f>SUM(G92:G95)</f>
        <v>26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8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1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26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1</v>
      </c>
      <c r="X99" s="58">
        <f>W99/W$89</f>
        <v>0.125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0.875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26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8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8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1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1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1</v>
      </c>
      <c r="D102" s="58">
        <f>C102/C$89</f>
        <v>3.8461538461538464E-2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25</v>
      </c>
      <c r="D103" s="58">
        <f>C103/C$89</f>
        <v>0.96153846153846156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26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M184"/>
  <sheetViews>
    <sheetView zoomScale="10" zoomScaleNormal="10" workbookViewId="0">
      <pane ySplit="3" topLeftCell="A66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0" ht="30" customHeight="1" thickBot="1" x14ac:dyDescent="0.25">
      <c r="A1" s="193" t="s">
        <v>2362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</row>
    <row r="3" spans="1:4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</row>
    <row r="4" spans="1:40" ht="31.5" customHeight="1" thickBot="1" x14ac:dyDescent="0.25">
      <c r="A4" s="111" t="s">
        <v>2363</v>
      </c>
      <c r="B4" s="117" t="s">
        <v>40</v>
      </c>
      <c r="C4" s="118" t="s">
        <v>2364</v>
      </c>
      <c r="D4" s="116">
        <v>8</v>
      </c>
      <c r="E4" s="114">
        <v>36346</v>
      </c>
      <c r="F4" s="117">
        <v>2</v>
      </c>
      <c r="G4" s="116">
        <v>5</v>
      </c>
      <c r="H4" s="115">
        <v>1</v>
      </c>
      <c r="I4" s="117">
        <v>2</v>
      </c>
      <c r="J4" s="116">
        <v>1</v>
      </c>
      <c r="K4" s="116">
        <v>2</v>
      </c>
      <c r="L4" s="116">
        <v>4</v>
      </c>
      <c r="M4" s="116">
        <v>3</v>
      </c>
      <c r="N4" s="116">
        <v>1</v>
      </c>
      <c r="O4" s="115">
        <v>1</v>
      </c>
      <c r="P4" s="117" t="s">
        <v>128</v>
      </c>
      <c r="Q4" s="116">
        <v>1</v>
      </c>
      <c r="R4" s="116">
        <v>1</v>
      </c>
      <c r="S4" s="116">
        <v>1</v>
      </c>
      <c r="T4" s="116">
        <v>4</v>
      </c>
      <c r="U4" s="115">
        <v>2</v>
      </c>
      <c r="V4" s="104"/>
      <c r="W4" s="117" t="s">
        <v>2365</v>
      </c>
      <c r="X4" s="116">
        <v>3</v>
      </c>
      <c r="Y4" s="116">
        <v>1</v>
      </c>
      <c r="Z4" s="116">
        <v>1</v>
      </c>
      <c r="AA4" s="116">
        <v>3</v>
      </c>
      <c r="AB4" s="115">
        <v>2</v>
      </c>
      <c r="AC4" s="103"/>
      <c r="AD4" s="117" t="s">
        <v>2365</v>
      </c>
      <c r="AE4" s="116">
        <v>3</v>
      </c>
      <c r="AF4" s="116">
        <v>1</v>
      </c>
      <c r="AG4" s="116">
        <v>1</v>
      </c>
      <c r="AH4" s="116">
        <v>3</v>
      </c>
      <c r="AI4" s="115">
        <v>2</v>
      </c>
      <c r="AJ4" s="103"/>
      <c r="AK4" s="103"/>
      <c r="AL4" s="103"/>
      <c r="AM4" s="103"/>
      <c r="AN4" s="103"/>
    </row>
    <row r="5" spans="1:40" ht="31.5" customHeight="1" thickBot="1" x14ac:dyDescent="0.25">
      <c r="A5" s="111" t="s">
        <v>2366</v>
      </c>
      <c r="B5" s="113" t="s">
        <v>40</v>
      </c>
      <c r="C5" s="118" t="s">
        <v>2367</v>
      </c>
      <c r="D5" s="104">
        <v>12</v>
      </c>
      <c r="E5" s="114">
        <v>36346</v>
      </c>
      <c r="F5" s="113">
        <v>1</v>
      </c>
      <c r="G5" s="104">
        <v>2</v>
      </c>
      <c r="H5" s="112">
        <v>1</v>
      </c>
      <c r="I5" s="113">
        <v>1</v>
      </c>
      <c r="J5" s="104">
        <v>1</v>
      </c>
      <c r="K5" s="104">
        <v>2</v>
      </c>
      <c r="L5" s="104">
        <v>4</v>
      </c>
      <c r="M5" s="104">
        <v>3</v>
      </c>
      <c r="N5" s="104">
        <v>2</v>
      </c>
      <c r="O5" s="112">
        <v>1</v>
      </c>
      <c r="P5" s="108" t="s">
        <v>2368</v>
      </c>
      <c r="Q5" s="104">
        <v>3</v>
      </c>
      <c r="R5" s="104">
        <v>1</v>
      </c>
      <c r="S5" s="104">
        <v>1</v>
      </c>
      <c r="T5" s="104">
        <v>4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40" ht="31.5" customHeight="1" thickBot="1" x14ac:dyDescent="0.25">
      <c r="A6" s="111" t="s">
        <v>2369</v>
      </c>
      <c r="B6" s="113" t="s">
        <v>40</v>
      </c>
      <c r="C6" s="118" t="s">
        <v>2370</v>
      </c>
      <c r="D6" s="104">
        <v>4</v>
      </c>
      <c r="E6" s="114">
        <v>36354</v>
      </c>
      <c r="F6" s="113">
        <v>2</v>
      </c>
      <c r="G6" s="104">
        <v>5</v>
      </c>
      <c r="H6" s="112">
        <v>4</v>
      </c>
      <c r="I6" s="113">
        <v>1</v>
      </c>
      <c r="J6" s="104">
        <v>1</v>
      </c>
      <c r="K6" s="104">
        <v>1</v>
      </c>
      <c r="L6" s="104">
        <v>4</v>
      </c>
      <c r="M6" s="104">
        <v>2</v>
      </c>
      <c r="N6" s="104">
        <v>1</v>
      </c>
      <c r="O6" s="112">
        <v>1</v>
      </c>
      <c r="P6" s="108" t="s">
        <v>128</v>
      </c>
      <c r="Q6" s="104">
        <v>1</v>
      </c>
      <c r="R6" s="104">
        <v>3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03"/>
      <c r="AL6" s="103"/>
      <c r="AM6" s="103"/>
      <c r="AN6" s="103"/>
    </row>
    <row r="7" spans="1:40" ht="31.5" customHeight="1" thickBot="1" x14ac:dyDescent="0.25">
      <c r="A7" s="111" t="s">
        <v>2371</v>
      </c>
      <c r="B7" s="113" t="s">
        <v>40</v>
      </c>
      <c r="C7" s="118" t="s">
        <v>2372</v>
      </c>
      <c r="D7" s="104">
        <v>4</v>
      </c>
      <c r="E7" s="114">
        <v>36354</v>
      </c>
      <c r="F7" s="113">
        <v>2</v>
      </c>
      <c r="G7" s="104">
        <v>6</v>
      </c>
      <c r="H7" s="112">
        <v>4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1</v>
      </c>
      <c r="O7" s="112">
        <v>1</v>
      </c>
      <c r="P7" s="108" t="s">
        <v>2373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03"/>
      <c r="AL7" s="103"/>
      <c r="AM7" s="103"/>
      <c r="AN7" s="103"/>
    </row>
    <row r="8" spans="1:40" ht="31.5" customHeight="1" thickBot="1" x14ac:dyDescent="0.25">
      <c r="A8" s="111" t="s">
        <v>2374</v>
      </c>
      <c r="B8" s="113" t="s">
        <v>91</v>
      </c>
      <c r="C8" s="118" t="s">
        <v>2375</v>
      </c>
      <c r="D8" s="104">
        <v>6</v>
      </c>
      <c r="E8" s="114">
        <v>36362</v>
      </c>
      <c r="F8" s="113">
        <v>2</v>
      </c>
      <c r="G8" s="104">
        <v>6</v>
      </c>
      <c r="H8" s="112">
        <v>1</v>
      </c>
      <c r="I8" s="113">
        <v>1</v>
      </c>
      <c r="J8" s="104">
        <v>1</v>
      </c>
      <c r="K8" s="104">
        <v>10</v>
      </c>
      <c r="L8" s="104">
        <v>4</v>
      </c>
      <c r="M8" s="104">
        <v>3</v>
      </c>
      <c r="N8" s="104">
        <v>1</v>
      </c>
      <c r="O8" s="112">
        <v>1</v>
      </c>
      <c r="P8" s="108" t="s">
        <v>638</v>
      </c>
      <c r="Q8" s="104">
        <v>1</v>
      </c>
      <c r="R8" s="104">
        <v>1</v>
      </c>
      <c r="S8" s="104">
        <v>1</v>
      </c>
      <c r="T8" s="104">
        <v>3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40" ht="31.5" customHeight="1" thickBot="1" x14ac:dyDescent="0.25">
      <c r="A9" s="111" t="s">
        <v>2376</v>
      </c>
      <c r="B9" s="113" t="s">
        <v>36</v>
      </c>
      <c r="C9" s="118" t="s">
        <v>2377</v>
      </c>
      <c r="D9" s="104">
        <v>11</v>
      </c>
      <c r="E9" s="114">
        <v>36362</v>
      </c>
      <c r="F9" s="113">
        <v>2</v>
      </c>
      <c r="G9" s="104">
        <v>5</v>
      </c>
      <c r="H9" s="112">
        <v>1</v>
      </c>
      <c r="I9" s="113">
        <v>1</v>
      </c>
      <c r="J9" s="104">
        <v>2</v>
      </c>
      <c r="K9" s="104">
        <v>10</v>
      </c>
      <c r="L9" s="104">
        <v>1</v>
      </c>
      <c r="M9" s="104">
        <v>2</v>
      </c>
      <c r="N9" s="104">
        <v>2</v>
      </c>
      <c r="O9" s="112">
        <v>1</v>
      </c>
      <c r="P9" s="108" t="s">
        <v>702</v>
      </c>
      <c r="Q9" s="104">
        <v>1</v>
      </c>
      <c r="R9" s="104">
        <v>1</v>
      </c>
      <c r="S9" s="104">
        <v>1</v>
      </c>
      <c r="T9" s="104">
        <v>3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40" ht="31.5" customHeight="1" thickBot="1" x14ac:dyDescent="0.25">
      <c r="A10" s="111" t="s">
        <v>2378</v>
      </c>
      <c r="B10" s="113" t="s">
        <v>36</v>
      </c>
      <c r="C10" s="118" t="s">
        <v>2379</v>
      </c>
      <c r="D10" s="104">
        <v>7</v>
      </c>
      <c r="E10" s="109">
        <v>36370</v>
      </c>
      <c r="F10" s="113">
        <v>2</v>
      </c>
      <c r="G10" s="104">
        <v>5</v>
      </c>
      <c r="H10" s="112">
        <v>1</v>
      </c>
      <c r="I10" s="113">
        <v>1</v>
      </c>
      <c r="J10" s="104">
        <v>3</v>
      </c>
      <c r="K10" s="104">
        <v>7</v>
      </c>
      <c r="L10" s="104">
        <v>4</v>
      </c>
      <c r="M10" s="104">
        <v>3</v>
      </c>
      <c r="N10" s="104">
        <v>3</v>
      </c>
      <c r="O10" s="112">
        <v>2</v>
      </c>
      <c r="P10" s="108" t="s">
        <v>2380</v>
      </c>
      <c r="Q10" s="104">
        <v>2</v>
      </c>
      <c r="R10" s="104">
        <v>1</v>
      </c>
      <c r="S10" s="104">
        <v>1</v>
      </c>
      <c r="T10" s="104">
        <v>4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03"/>
      <c r="AL10" s="103"/>
      <c r="AM10" s="103"/>
      <c r="AN10" s="103"/>
    </row>
    <row r="11" spans="1:40" ht="31.5" customHeight="1" thickBot="1" x14ac:dyDescent="0.25">
      <c r="A11" s="111" t="s">
        <v>2381</v>
      </c>
      <c r="B11" s="113" t="s">
        <v>36</v>
      </c>
      <c r="C11" s="118" t="s">
        <v>2382</v>
      </c>
      <c r="D11" s="104">
        <v>7</v>
      </c>
      <c r="E11" s="109">
        <v>36370</v>
      </c>
      <c r="F11" s="113">
        <v>2</v>
      </c>
      <c r="G11" s="104">
        <v>5</v>
      </c>
      <c r="H11" s="112">
        <v>1</v>
      </c>
      <c r="I11" s="113">
        <v>1</v>
      </c>
      <c r="J11" s="104">
        <v>1</v>
      </c>
      <c r="K11" s="104">
        <v>1</v>
      </c>
      <c r="L11" s="104">
        <v>4</v>
      </c>
      <c r="M11" s="104">
        <v>3</v>
      </c>
      <c r="N11" s="104">
        <v>2</v>
      </c>
      <c r="O11" s="112">
        <v>1</v>
      </c>
      <c r="P11" s="108" t="s">
        <v>136</v>
      </c>
      <c r="Q11" s="104">
        <v>1</v>
      </c>
      <c r="R11" s="104">
        <v>1</v>
      </c>
      <c r="S11" s="104">
        <v>1</v>
      </c>
      <c r="T11" s="104">
        <v>4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40" ht="31.5" customHeight="1" thickBot="1" x14ac:dyDescent="0.25">
      <c r="A12" s="111" t="s">
        <v>2383</v>
      </c>
      <c r="B12" s="113" t="s">
        <v>40</v>
      </c>
      <c r="C12" s="118" t="s">
        <v>2384</v>
      </c>
      <c r="D12" s="104">
        <v>3</v>
      </c>
      <c r="E12" s="109">
        <v>36378</v>
      </c>
      <c r="F12" s="113">
        <v>1</v>
      </c>
      <c r="G12" s="104">
        <v>3</v>
      </c>
      <c r="H12" s="112">
        <v>1</v>
      </c>
      <c r="I12" s="113">
        <v>2</v>
      </c>
      <c r="J12" s="104">
        <v>3</v>
      </c>
      <c r="K12" s="104">
        <v>2</v>
      </c>
      <c r="L12" s="104">
        <v>3</v>
      </c>
      <c r="M12" s="104">
        <v>2</v>
      </c>
      <c r="N12" s="104">
        <v>2</v>
      </c>
      <c r="O12" s="112">
        <v>2</v>
      </c>
      <c r="P12" s="108" t="s">
        <v>2385</v>
      </c>
      <c r="Q12" s="104">
        <v>5</v>
      </c>
      <c r="R12" s="104">
        <v>2</v>
      </c>
      <c r="S12" s="104">
        <v>1</v>
      </c>
      <c r="T12" s="104">
        <v>1</v>
      </c>
      <c r="U12" s="112">
        <v>1</v>
      </c>
      <c r="V12" s="104"/>
      <c r="W12" s="108" t="s">
        <v>2386</v>
      </c>
      <c r="X12" s="104">
        <v>4</v>
      </c>
      <c r="Y12" s="104">
        <v>1</v>
      </c>
      <c r="Z12" s="104">
        <v>1</v>
      </c>
      <c r="AA12" s="104">
        <v>2</v>
      </c>
      <c r="AB12" s="112">
        <v>1</v>
      </c>
      <c r="AC12" s="103"/>
      <c r="AD12" s="108"/>
      <c r="AE12" s="104"/>
      <c r="AF12" s="104"/>
      <c r="AG12" s="104"/>
      <c r="AH12" s="104"/>
      <c r="AI12" s="112"/>
      <c r="AJ12" s="103"/>
      <c r="AK12" s="103"/>
      <c r="AL12" s="103"/>
      <c r="AM12" s="103"/>
      <c r="AN12" s="103"/>
    </row>
    <row r="13" spans="1:40" ht="31.5" customHeight="1" thickBot="1" x14ac:dyDescent="0.25">
      <c r="A13" s="111" t="s">
        <v>2387</v>
      </c>
      <c r="B13" s="113" t="s">
        <v>40</v>
      </c>
      <c r="C13" s="118" t="s">
        <v>2388</v>
      </c>
      <c r="D13" s="104">
        <v>3</v>
      </c>
      <c r="E13" s="109">
        <v>36378</v>
      </c>
      <c r="F13" s="113">
        <v>2</v>
      </c>
      <c r="G13" s="104">
        <v>5</v>
      </c>
      <c r="H13" s="112">
        <v>4</v>
      </c>
      <c r="I13" s="113">
        <v>1</v>
      </c>
      <c r="J13" s="104">
        <v>1</v>
      </c>
      <c r="K13" s="104">
        <v>10</v>
      </c>
      <c r="L13" s="104">
        <v>4</v>
      </c>
      <c r="M13" s="104">
        <v>3</v>
      </c>
      <c r="N13" s="104">
        <v>2</v>
      </c>
      <c r="O13" s="112">
        <v>1</v>
      </c>
      <c r="P13" s="108" t="s">
        <v>70</v>
      </c>
      <c r="Q13" s="104">
        <v>1</v>
      </c>
      <c r="R13" s="104">
        <v>1</v>
      </c>
      <c r="S13" s="104">
        <v>1</v>
      </c>
      <c r="T13" s="104">
        <v>3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03"/>
      <c r="AL13" s="103"/>
      <c r="AM13" s="103"/>
      <c r="AN13" s="103"/>
    </row>
    <row r="14" spans="1:40" ht="31.5" customHeight="1" thickBot="1" x14ac:dyDescent="0.25">
      <c r="A14" s="111" t="s">
        <v>2389</v>
      </c>
      <c r="B14" s="113" t="s">
        <v>2390</v>
      </c>
      <c r="C14" s="118" t="s">
        <v>2391</v>
      </c>
      <c r="D14" s="104">
        <v>8</v>
      </c>
      <c r="E14" s="109">
        <v>36386</v>
      </c>
      <c r="F14" s="113">
        <v>2</v>
      </c>
      <c r="G14" s="104">
        <v>7</v>
      </c>
      <c r="H14" s="112">
        <v>4</v>
      </c>
      <c r="I14" s="113">
        <v>1</v>
      </c>
      <c r="J14" s="104">
        <v>2</v>
      </c>
      <c r="K14" s="104">
        <v>1</v>
      </c>
      <c r="L14" s="104">
        <v>4</v>
      </c>
      <c r="M14" s="104">
        <v>3</v>
      </c>
      <c r="N14" s="104">
        <v>2</v>
      </c>
      <c r="O14" s="112">
        <v>1</v>
      </c>
      <c r="P14" s="108" t="s">
        <v>137</v>
      </c>
      <c r="Q14" s="104">
        <v>1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03"/>
      <c r="AL14" s="103"/>
      <c r="AM14" s="103"/>
      <c r="AN14" s="103"/>
    </row>
    <row r="15" spans="1:40" ht="31.5" customHeight="1" thickBot="1" x14ac:dyDescent="0.25">
      <c r="A15" s="111" t="s">
        <v>2392</v>
      </c>
      <c r="B15" s="113"/>
      <c r="C15" s="118"/>
      <c r="D15" s="104"/>
      <c r="E15" s="109">
        <v>36386</v>
      </c>
      <c r="F15" s="113"/>
      <c r="G15" s="104"/>
      <c r="H15" s="112"/>
      <c r="I15" s="113"/>
      <c r="J15" s="104"/>
      <c r="K15" s="104"/>
      <c r="L15" s="104"/>
      <c r="M15" s="104"/>
      <c r="N15" s="104"/>
      <c r="O15" s="112"/>
      <c r="P15" s="108"/>
      <c r="Q15" s="104"/>
      <c r="R15" s="104"/>
      <c r="S15" s="104"/>
      <c r="T15" s="104"/>
      <c r="U15" s="112"/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40" ht="31.5" customHeight="1" thickBot="1" x14ac:dyDescent="0.25">
      <c r="A16" s="111" t="s">
        <v>2393</v>
      </c>
      <c r="B16" s="113" t="s">
        <v>40</v>
      </c>
      <c r="C16" s="118" t="s">
        <v>2394</v>
      </c>
      <c r="D16" s="104">
        <v>5</v>
      </c>
      <c r="E16" s="109">
        <v>36394</v>
      </c>
      <c r="F16" s="113">
        <v>2</v>
      </c>
      <c r="G16" s="104">
        <v>3</v>
      </c>
      <c r="H16" s="112">
        <v>1</v>
      </c>
      <c r="I16" s="113">
        <v>1</v>
      </c>
      <c r="J16" s="104">
        <v>1</v>
      </c>
      <c r="K16" s="104">
        <v>3</v>
      </c>
      <c r="L16" s="104">
        <v>1</v>
      </c>
      <c r="M16" s="104">
        <v>2</v>
      </c>
      <c r="N16" s="104">
        <v>1</v>
      </c>
      <c r="O16" s="112">
        <v>1</v>
      </c>
      <c r="P16" s="108" t="s">
        <v>2395</v>
      </c>
      <c r="Q16" s="104">
        <v>1</v>
      </c>
      <c r="R16" s="104">
        <v>1</v>
      </c>
      <c r="S16" s="104">
        <v>1</v>
      </c>
      <c r="T16" s="104">
        <v>3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03"/>
      <c r="AL16" s="103"/>
      <c r="AM16" s="103"/>
      <c r="AN16" s="103"/>
    </row>
    <row r="17" spans="1:40" ht="31.5" customHeight="1" thickBot="1" x14ac:dyDescent="0.25">
      <c r="A17" s="111" t="s">
        <v>2396</v>
      </c>
      <c r="B17" s="113" t="s">
        <v>40</v>
      </c>
      <c r="C17" s="118" t="s">
        <v>2397</v>
      </c>
      <c r="D17" s="104">
        <v>5</v>
      </c>
      <c r="E17" s="109">
        <v>36394</v>
      </c>
      <c r="F17" s="113">
        <v>2</v>
      </c>
      <c r="G17" s="104">
        <v>5</v>
      </c>
      <c r="H17" s="112">
        <v>4</v>
      </c>
      <c r="I17" s="113">
        <v>1</v>
      </c>
      <c r="J17" s="104">
        <v>1</v>
      </c>
      <c r="K17" s="104">
        <v>1</v>
      </c>
      <c r="L17" s="104">
        <v>4</v>
      </c>
      <c r="M17" s="104">
        <v>3</v>
      </c>
      <c r="N17" s="104">
        <v>2</v>
      </c>
      <c r="O17" s="112">
        <v>1</v>
      </c>
      <c r="P17" s="108" t="s">
        <v>128</v>
      </c>
      <c r="Q17" s="104">
        <v>1</v>
      </c>
      <c r="R17" s="104">
        <v>1</v>
      </c>
      <c r="S17" s="104">
        <v>1</v>
      </c>
      <c r="T17" s="104">
        <v>2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1.5" customHeight="1" thickBot="1" x14ac:dyDescent="0.25">
      <c r="A18" s="111" t="s">
        <v>2398</v>
      </c>
      <c r="B18" s="113" t="s">
        <v>27</v>
      </c>
      <c r="C18" s="118" t="s">
        <v>2399</v>
      </c>
      <c r="D18" s="104">
        <v>8</v>
      </c>
      <c r="E18" s="109">
        <v>36472</v>
      </c>
      <c r="F18" s="113">
        <v>2</v>
      </c>
      <c r="G18" s="104">
        <v>5</v>
      </c>
      <c r="H18" s="112">
        <v>1</v>
      </c>
      <c r="I18" s="113">
        <v>1</v>
      </c>
      <c r="J18" s="104">
        <v>2</v>
      </c>
      <c r="K18" s="104">
        <v>2</v>
      </c>
      <c r="L18" s="104">
        <v>1</v>
      </c>
      <c r="M18" s="104">
        <v>1</v>
      </c>
      <c r="N18" s="104">
        <v>2</v>
      </c>
      <c r="O18" s="112">
        <v>1</v>
      </c>
      <c r="P18" s="108" t="s">
        <v>648</v>
      </c>
      <c r="Q18" s="104">
        <v>1</v>
      </c>
      <c r="R18" s="104">
        <v>1</v>
      </c>
      <c r="S18" s="104">
        <v>1</v>
      </c>
      <c r="T18" s="104">
        <v>3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1.5" customHeight="1" thickBot="1" x14ac:dyDescent="0.25">
      <c r="A19" s="111" t="s">
        <v>2400</v>
      </c>
      <c r="B19" s="113" t="s">
        <v>27</v>
      </c>
      <c r="C19" s="118" t="s">
        <v>2364</v>
      </c>
      <c r="D19" s="104">
        <v>11</v>
      </c>
      <c r="E19" s="109">
        <v>36472</v>
      </c>
      <c r="F19" s="113">
        <v>2</v>
      </c>
      <c r="G19" s="104">
        <v>4</v>
      </c>
      <c r="H19" s="112">
        <v>1</v>
      </c>
      <c r="I19" s="113">
        <v>1</v>
      </c>
      <c r="J19" s="104">
        <v>1</v>
      </c>
      <c r="K19" s="104">
        <v>2</v>
      </c>
      <c r="L19" s="104">
        <v>1</v>
      </c>
      <c r="M19" s="104">
        <v>2</v>
      </c>
      <c r="N19" s="104">
        <v>1</v>
      </c>
      <c r="O19" s="112">
        <v>1</v>
      </c>
      <c r="P19" s="108" t="s">
        <v>2401</v>
      </c>
      <c r="Q19" s="104">
        <v>1</v>
      </c>
      <c r="R19" s="104">
        <v>1</v>
      </c>
      <c r="S19" s="104">
        <v>1</v>
      </c>
      <c r="T19" s="104">
        <v>2</v>
      </c>
      <c r="U19" s="112">
        <v>1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1.5" customHeight="1" thickBot="1" x14ac:dyDescent="0.25">
      <c r="A20" s="111" t="s">
        <v>2402</v>
      </c>
      <c r="B20" s="113" t="s">
        <v>40</v>
      </c>
      <c r="C20" s="118" t="s">
        <v>2403</v>
      </c>
      <c r="D20" s="104">
        <v>6</v>
      </c>
      <c r="E20" s="109">
        <v>36480</v>
      </c>
      <c r="F20" s="113">
        <v>2</v>
      </c>
      <c r="G20" s="104">
        <v>7</v>
      </c>
      <c r="H20" s="112">
        <v>4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2</v>
      </c>
      <c r="O20" s="112">
        <v>1</v>
      </c>
      <c r="P20" s="108" t="s">
        <v>128</v>
      </c>
      <c r="Q20" s="104">
        <v>1</v>
      </c>
      <c r="R20" s="104">
        <v>1</v>
      </c>
      <c r="S20" s="104">
        <v>1</v>
      </c>
      <c r="T20" s="104">
        <v>4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03"/>
      <c r="AL20" s="103"/>
      <c r="AM20" s="103"/>
      <c r="AN20" s="103"/>
    </row>
    <row r="21" spans="1:40" ht="31.5" customHeight="1" thickBot="1" x14ac:dyDescent="0.25">
      <c r="A21" s="111" t="s">
        <v>2404</v>
      </c>
      <c r="B21" s="113" t="s">
        <v>36</v>
      </c>
      <c r="C21" s="118" t="s">
        <v>2405</v>
      </c>
      <c r="D21" s="104">
        <v>12</v>
      </c>
      <c r="E21" s="109">
        <v>36480</v>
      </c>
      <c r="F21" s="113">
        <v>2</v>
      </c>
      <c r="G21" s="104">
        <v>5</v>
      </c>
      <c r="H21" s="112">
        <v>1</v>
      </c>
      <c r="I21" s="113">
        <v>2</v>
      </c>
      <c r="J21" s="104">
        <v>2</v>
      </c>
      <c r="K21" s="104">
        <v>5</v>
      </c>
      <c r="L21" s="104">
        <v>2</v>
      </c>
      <c r="M21" s="104">
        <v>1</v>
      </c>
      <c r="N21" s="104">
        <v>2</v>
      </c>
      <c r="O21" s="112">
        <v>2</v>
      </c>
      <c r="P21" s="108" t="s">
        <v>2406</v>
      </c>
      <c r="Q21" s="104">
        <v>3</v>
      </c>
      <c r="R21" s="104">
        <v>1</v>
      </c>
      <c r="S21" s="104">
        <v>1</v>
      </c>
      <c r="T21" s="104">
        <v>2</v>
      </c>
      <c r="U21" s="112">
        <v>1</v>
      </c>
      <c r="V21" s="104"/>
      <c r="W21" s="108" t="s">
        <v>2407</v>
      </c>
      <c r="X21" s="104">
        <v>1</v>
      </c>
      <c r="Y21" s="104">
        <v>1</v>
      </c>
      <c r="Z21" s="104">
        <v>2</v>
      </c>
      <c r="AA21" s="104">
        <v>1</v>
      </c>
      <c r="AB21" s="112">
        <v>1</v>
      </c>
      <c r="AC21" s="103"/>
      <c r="AD21" s="108"/>
      <c r="AE21" s="104"/>
      <c r="AF21" s="104"/>
      <c r="AG21" s="104"/>
      <c r="AH21" s="104"/>
      <c r="AI21" s="112"/>
      <c r="AJ21" s="103"/>
      <c r="AK21" s="103"/>
      <c r="AL21" s="103"/>
      <c r="AM21" s="103"/>
      <c r="AN21" s="103"/>
    </row>
    <row r="22" spans="1:40" ht="31.5" customHeight="1" thickBot="1" x14ac:dyDescent="0.25">
      <c r="A22" s="111" t="s">
        <v>2408</v>
      </c>
      <c r="B22" s="113" t="s">
        <v>40</v>
      </c>
      <c r="C22" s="118" t="s">
        <v>2409</v>
      </c>
      <c r="D22" s="104">
        <v>3</v>
      </c>
      <c r="E22" s="109">
        <v>36488</v>
      </c>
      <c r="F22" s="113">
        <v>2</v>
      </c>
      <c r="G22" s="104">
        <v>3</v>
      </c>
      <c r="H22" s="112">
        <v>1</v>
      </c>
      <c r="I22" s="113">
        <v>2</v>
      </c>
      <c r="J22" s="104">
        <v>2</v>
      </c>
      <c r="K22" s="104">
        <v>2</v>
      </c>
      <c r="L22" s="104">
        <v>2</v>
      </c>
      <c r="M22" s="104">
        <v>1</v>
      </c>
      <c r="N22" s="104">
        <v>2</v>
      </c>
      <c r="O22" s="112">
        <v>1</v>
      </c>
      <c r="P22" s="108" t="s">
        <v>2410</v>
      </c>
      <c r="Q22" s="104">
        <v>4</v>
      </c>
      <c r="R22" s="104">
        <v>2</v>
      </c>
      <c r="S22" s="104">
        <v>1</v>
      </c>
      <c r="T22" s="104">
        <v>2</v>
      </c>
      <c r="U22" s="112">
        <v>1</v>
      </c>
      <c r="V22" s="104"/>
      <c r="W22" s="108" t="s">
        <v>635</v>
      </c>
      <c r="X22" s="104">
        <v>1</v>
      </c>
      <c r="Y22" s="104">
        <v>1</v>
      </c>
      <c r="Z22" s="104">
        <v>2</v>
      </c>
      <c r="AA22" s="104">
        <v>1</v>
      </c>
      <c r="AB22" s="112">
        <v>1</v>
      </c>
      <c r="AC22" s="103"/>
      <c r="AD22" s="108"/>
      <c r="AE22" s="104"/>
      <c r="AF22" s="104"/>
      <c r="AG22" s="104"/>
      <c r="AH22" s="104"/>
      <c r="AI22" s="112"/>
      <c r="AJ22" s="103"/>
      <c r="AK22" s="103"/>
      <c r="AL22" s="103"/>
      <c r="AM22" s="103"/>
      <c r="AN22" s="103"/>
    </row>
    <row r="23" spans="1:40" ht="31.5" customHeight="1" thickBot="1" x14ac:dyDescent="0.25">
      <c r="A23" s="111" t="s">
        <v>2411</v>
      </c>
      <c r="B23" s="113" t="s">
        <v>27</v>
      </c>
      <c r="C23" s="118" t="s">
        <v>2412</v>
      </c>
      <c r="D23" s="104">
        <v>3</v>
      </c>
      <c r="E23" s="109">
        <v>36488</v>
      </c>
      <c r="F23" s="113">
        <v>2</v>
      </c>
      <c r="G23" s="104">
        <v>5</v>
      </c>
      <c r="H23" s="112">
        <v>1</v>
      </c>
      <c r="I23" s="113">
        <v>1</v>
      </c>
      <c r="J23" s="104">
        <v>2</v>
      </c>
      <c r="K23" s="104">
        <v>2</v>
      </c>
      <c r="L23" s="104">
        <v>1</v>
      </c>
      <c r="M23" s="104">
        <v>3</v>
      </c>
      <c r="N23" s="104">
        <v>2</v>
      </c>
      <c r="O23" s="112">
        <v>1</v>
      </c>
      <c r="P23" s="108" t="s">
        <v>2413</v>
      </c>
      <c r="Q23" s="104">
        <v>1</v>
      </c>
      <c r="R23" s="104">
        <v>1</v>
      </c>
      <c r="S23" s="104">
        <v>1</v>
      </c>
      <c r="T23" s="104">
        <v>1</v>
      </c>
      <c r="U23" s="112">
        <v>1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1.5" customHeight="1" thickBot="1" x14ac:dyDescent="0.25">
      <c r="A24" s="111" t="s">
        <v>2414</v>
      </c>
      <c r="B24" s="113" t="s">
        <v>91</v>
      </c>
      <c r="C24" s="118" t="s">
        <v>2415</v>
      </c>
      <c r="D24" s="104">
        <v>10</v>
      </c>
      <c r="E24" s="109">
        <v>36496</v>
      </c>
      <c r="F24" s="113">
        <v>2</v>
      </c>
      <c r="G24" s="104">
        <v>5</v>
      </c>
      <c r="H24" s="112">
        <v>1</v>
      </c>
      <c r="I24" s="113">
        <v>2</v>
      </c>
      <c r="J24" s="104">
        <v>3</v>
      </c>
      <c r="K24" s="104">
        <v>2</v>
      </c>
      <c r="L24" s="104">
        <v>3</v>
      </c>
      <c r="M24" s="104">
        <v>2</v>
      </c>
      <c r="N24" s="104">
        <v>3</v>
      </c>
      <c r="O24" s="112">
        <v>2</v>
      </c>
      <c r="P24" s="108" t="s">
        <v>2416</v>
      </c>
      <c r="Q24" s="104">
        <v>4</v>
      </c>
      <c r="R24" s="104">
        <v>1</v>
      </c>
      <c r="S24" s="104">
        <v>1</v>
      </c>
      <c r="T24" s="104">
        <v>3</v>
      </c>
      <c r="U24" s="112">
        <v>1</v>
      </c>
      <c r="V24" s="104"/>
      <c r="W24" s="108" t="s">
        <v>639</v>
      </c>
      <c r="X24" s="104">
        <v>2</v>
      </c>
      <c r="Y24" s="104">
        <v>1</v>
      </c>
      <c r="Z24" s="104">
        <v>1</v>
      </c>
      <c r="AA24" s="104">
        <v>2</v>
      </c>
      <c r="AB24" s="112">
        <v>2</v>
      </c>
      <c r="AC24" s="103"/>
      <c r="AD24" s="108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1.5" customHeight="1" thickBot="1" x14ac:dyDescent="0.25">
      <c r="A25" s="111" t="s">
        <v>2417</v>
      </c>
      <c r="B25" s="113" t="s">
        <v>31</v>
      </c>
      <c r="C25" s="118" t="s">
        <v>2418</v>
      </c>
      <c r="D25" s="104">
        <v>12</v>
      </c>
      <c r="E25" s="109">
        <v>36496</v>
      </c>
      <c r="F25" s="113">
        <v>2</v>
      </c>
      <c r="G25" s="104">
        <v>5</v>
      </c>
      <c r="H25" s="112">
        <v>1</v>
      </c>
      <c r="I25" s="113">
        <v>1</v>
      </c>
      <c r="J25" s="104">
        <v>3</v>
      </c>
      <c r="K25" s="104">
        <v>3</v>
      </c>
      <c r="L25" s="104">
        <v>4</v>
      </c>
      <c r="M25" s="104">
        <v>2</v>
      </c>
      <c r="N25" s="104">
        <v>2</v>
      </c>
      <c r="O25" s="112">
        <v>2</v>
      </c>
      <c r="P25" s="108" t="s">
        <v>2419</v>
      </c>
      <c r="Q25" s="104">
        <v>2</v>
      </c>
      <c r="R25" s="104">
        <v>1</v>
      </c>
      <c r="S25" s="104">
        <v>1</v>
      </c>
      <c r="T25" s="104">
        <v>4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03"/>
      <c r="AL25" s="103"/>
      <c r="AM25" s="103"/>
      <c r="AN25" s="103"/>
    </row>
    <row r="26" spans="1:40" ht="31.5" customHeight="1" thickBot="1" x14ac:dyDescent="0.25">
      <c r="A26" s="111" t="s">
        <v>2420</v>
      </c>
      <c r="B26" s="113" t="s">
        <v>31</v>
      </c>
      <c r="C26" s="118" t="s">
        <v>2421</v>
      </c>
      <c r="D26" s="104">
        <v>10</v>
      </c>
      <c r="E26" s="109">
        <v>36504</v>
      </c>
      <c r="F26" s="113">
        <v>2</v>
      </c>
      <c r="G26" s="104">
        <v>5</v>
      </c>
      <c r="H26" s="112">
        <v>4</v>
      </c>
      <c r="I26" s="113">
        <v>3</v>
      </c>
      <c r="J26" s="104">
        <v>3</v>
      </c>
      <c r="K26" s="104">
        <v>5</v>
      </c>
      <c r="L26" s="104">
        <v>4</v>
      </c>
      <c r="M26" s="104">
        <v>1</v>
      </c>
      <c r="N26" s="104">
        <v>2</v>
      </c>
      <c r="O26" s="112">
        <v>2</v>
      </c>
      <c r="P26" s="108" t="s">
        <v>2422</v>
      </c>
      <c r="Q26" s="104">
        <v>5</v>
      </c>
      <c r="R26" s="104">
        <v>3</v>
      </c>
      <c r="S26" s="104">
        <v>1</v>
      </c>
      <c r="T26" s="104">
        <v>1</v>
      </c>
      <c r="U26" s="112">
        <v>2</v>
      </c>
      <c r="V26" s="104"/>
      <c r="W26" s="113" t="s">
        <v>2423</v>
      </c>
      <c r="X26" s="104">
        <v>5</v>
      </c>
      <c r="Y26" s="104">
        <v>3</v>
      </c>
      <c r="Z26" s="104">
        <v>1</v>
      </c>
      <c r="AA26" s="104">
        <v>1</v>
      </c>
      <c r="AB26" s="112">
        <v>2</v>
      </c>
      <c r="AC26" s="103"/>
      <c r="AD26" s="108" t="s">
        <v>2424</v>
      </c>
      <c r="AE26" s="104">
        <v>3</v>
      </c>
      <c r="AF26" s="104">
        <v>3</v>
      </c>
      <c r="AG26" s="104">
        <v>2</v>
      </c>
      <c r="AH26" s="104">
        <v>3</v>
      </c>
      <c r="AI26" s="112">
        <v>2</v>
      </c>
      <c r="AJ26" s="103"/>
      <c r="AK26" s="103"/>
      <c r="AL26" s="103"/>
      <c r="AM26" s="103"/>
      <c r="AN26" s="103"/>
    </row>
    <row r="27" spans="1:40" ht="31.5" customHeight="1" thickBot="1" x14ac:dyDescent="0.25">
      <c r="A27" s="111" t="s">
        <v>2425</v>
      </c>
      <c r="B27" s="113" t="s">
        <v>40</v>
      </c>
      <c r="C27" s="118" t="s">
        <v>2426</v>
      </c>
      <c r="D27" s="104">
        <v>6</v>
      </c>
      <c r="E27" s="109">
        <v>36504</v>
      </c>
      <c r="F27" s="113">
        <v>2</v>
      </c>
      <c r="G27" s="104">
        <v>3</v>
      </c>
      <c r="H27" s="112">
        <v>4</v>
      </c>
      <c r="I27" s="113">
        <v>1</v>
      </c>
      <c r="J27" s="104">
        <v>2</v>
      </c>
      <c r="K27" s="104">
        <v>10</v>
      </c>
      <c r="L27" s="104">
        <v>4</v>
      </c>
      <c r="M27" s="104">
        <v>3</v>
      </c>
      <c r="N27" s="104">
        <v>1</v>
      </c>
      <c r="O27" s="112">
        <v>1</v>
      </c>
      <c r="P27" s="108" t="s">
        <v>2427</v>
      </c>
      <c r="Q27" s="104">
        <v>1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1.5" customHeight="1" thickBot="1" x14ac:dyDescent="0.25">
      <c r="A28" s="111" t="s">
        <v>2428</v>
      </c>
      <c r="B28" s="113" t="s">
        <v>40</v>
      </c>
      <c r="C28" s="118" t="s">
        <v>2429</v>
      </c>
      <c r="D28" s="104">
        <v>3</v>
      </c>
      <c r="E28" s="109">
        <v>36512</v>
      </c>
      <c r="F28" s="113">
        <v>2</v>
      </c>
      <c r="G28" s="104">
        <v>3</v>
      </c>
      <c r="H28" s="112">
        <v>1</v>
      </c>
      <c r="I28" s="113">
        <v>1</v>
      </c>
      <c r="J28" s="104">
        <v>3</v>
      </c>
      <c r="K28" s="104">
        <v>2</v>
      </c>
      <c r="L28" s="104">
        <v>4</v>
      </c>
      <c r="M28" s="104">
        <v>3</v>
      </c>
      <c r="N28" s="104">
        <v>2</v>
      </c>
      <c r="O28" s="112">
        <v>2</v>
      </c>
      <c r="P28" s="108" t="s">
        <v>2430</v>
      </c>
      <c r="Q28" s="104">
        <v>4</v>
      </c>
      <c r="R28" s="104">
        <v>1</v>
      </c>
      <c r="S28" s="104">
        <v>1</v>
      </c>
      <c r="T28" s="104">
        <v>3</v>
      </c>
      <c r="U28" s="112">
        <v>1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1.5" customHeight="1" thickBot="1" x14ac:dyDescent="0.25">
      <c r="A29" s="111" t="s">
        <v>2431</v>
      </c>
      <c r="B29" s="113" t="s">
        <v>2390</v>
      </c>
      <c r="C29" s="118" t="s">
        <v>2432</v>
      </c>
      <c r="D29" s="104">
        <v>3</v>
      </c>
      <c r="E29" s="109">
        <v>36512</v>
      </c>
      <c r="F29" s="113">
        <v>2</v>
      </c>
      <c r="G29" s="104">
        <v>6</v>
      </c>
      <c r="H29" s="112">
        <v>1</v>
      </c>
      <c r="I29" s="113">
        <v>1</v>
      </c>
      <c r="J29" s="104">
        <v>3</v>
      </c>
      <c r="K29" s="104">
        <v>7</v>
      </c>
      <c r="L29" s="104">
        <v>3</v>
      </c>
      <c r="M29" s="104">
        <v>2</v>
      </c>
      <c r="N29" s="104">
        <v>3</v>
      </c>
      <c r="O29" s="112">
        <v>2</v>
      </c>
      <c r="P29" s="108" t="s">
        <v>2433</v>
      </c>
      <c r="Q29" s="104">
        <v>2</v>
      </c>
      <c r="R29" s="104">
        <v>2</v>
      </c>
      <c r="S29" s="104">
        <v>1</v>
      </c>
      <c r="T29" s="104">
        <v>4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1.5" customHeight="1" thickBot="1" x14ac:dyDescent="0.25">
      <c r="A30" s="111" t="s">
        <v>2434</v>
      </c>
      <c r="B30" s="113" t="s">
        <v>40</v>
      </c>
      <c r="C30" s="118" t="s">
        <v>2435</v>
      </c>
      <c r="D30" s="104">
        <v>3</v>
      </c>
      <c r="E30" s="109">
        <v>36521</v>
      </c>
      <c r="F30" s="113">
        <v>1</v>
      </c>
      <c r="G30" s="104">
        <v>3</v>
      </c>
      <c r="H30" s="112">
        <v>1</v>
      </c>
      <c r="I30" s="113">
        <v>1</v>
      </c>
      <c r="J30" s="104">
        <v>1</v>
      </c>
      <c r="K30" s="104">
        <v>3</v>
      </c>
      <c r="L30" s="104">
        <v>1</v>
      </c>
      <c r="M30" s="104">
        <v>2</v>
      </c>
      <c r="N30" s="104">
        <v>2</v>
      </c>
      <c r="O30" s="112">
        <v>2</v>
      </c>
      <c r="P30" s="108" t="s">
        <v>70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1.5" customHeight="1" thickBot="1" x14ac:dyDescent="0.25">
      <c r="A31" s="111" t="s">
        <v>2436</v>
      </c>
      <c r="B31" s="107" t="s">
        <v>40</v>
      </c>
      <c r="C31" s="118" t="s">
        <v>2437</v>
      </c>
      <c r="D31" s="106">
        <v>3</v>
      </c>
      <c r="E31" s="109">
        <v>36521</v>
      </c>
      <c r="F31" s="107">
        <v>2</v>
      </c>
      <c r="G31" s="106">
        <v>7</v>
      </c>
      <c r="H31" s="105">
        <v>4</v>
      </c>
      <c r="I31" s="107">
        <v>1</v>
      </c>
      <c r="J31" s="106">
        <v>1</v>
      </c>
      <c r="K31" s="106">
        <v>3</v>
      </c>
      <c r="L31" s="106">
        <v>4</v>
      </c>
      <c r="M31" s="106">
        <v>3</v>
      </c>
      <c r="N31" s="106">
        <v>2</v>
      </c>
      <c r="O31" s="105">
        <v>2</v>
      </c>
      <c r="P31" s="108" t="s">
        <v>70</v>
      </c>
      <c r="Q31" s="106">
        <v>1</v>
      </c>
      <c r="R31" s="106">
        <v>1</v>
      </c>
      <c r="S31" s="106">
        <v>1</v>
      </c>
      <c r="T31" s="106">
        <v>2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14</v>
      </c>
      <c r="D36" s="44">
        <f t="shared" ref="D36:D42" si="0">C36/C$42</f>
        <v>0.51851851851851849</v>
      </c>
      <c r="E36" s="8"/>
      <c r="F36" s="91" t="s">
        <v>143</v>
      </c>
      <c r="G36" s="43">
        <f>COUNTIF(F4:F31,1)</f>
        <v>3</v>
      </c>
      <c r="H36" s="44">
        <f>G36/G38</f>
        <v>0.1111111111111111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18</v>
      </c>
      <c r="P36" s="44">
        <f>O36/O$40</f>
        <v>0.66666666666666663</v>
      </c>
      <c r="Q36"/>
      <c r="R36" s="93">
        <v>1</v>
      </c>
      <c r="S36" s="43">
        <f>COUNTIF(I4:I31,1)</f>
        <v>21</v>
      </c>
      <c r="T36" s="44">
        <f>S36/27</f>
        <v>0.77777777777777779</v>
      </c>
      <c r="U36"/>
      <c r="V36" s="94" t="s">
        <v>160</v>
      </c>
      <c r="W36" s="57">
        <f>COUNTIF(J4:J31,1)</f>
        <v>13</v>
      </c>
      <c r="X36" s="58">
        <f>W36/W$39</f>
        <v>0.48148148148148145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0.22222222222222221</v>
      </c>
      <c r="AC36"/>
      <c r="AD36" s="95" t="s">
        <v>799</v>
      </c>
      <c r="AE36" s="57">
        <f>COUNTIF(L4:L31,1)</f>
        <v>6</v>
      </c>
      <c r="AF36" s="58">
        <f>AE36/AA$46</f>
        <v>0.22222222222222221</v>
      </c>
      <c r="AG36"/>
      <c r="AH36" s="95" t="s">
        <v>143</v>
      </c>
      <c r="AI36" s="42">
        <f>COUNTIF(M4:M31,1)</f>
        <v>4</v>
      </c>
      <c r="AJ36" s="44">
        <f>AI36/AA$46</f>
        <v>0.14814814814814814</v>
      </c>
      <c r="AK36"/>
      <c r="AL36" s="95" t="s">
        <v>175</v>
      </c>
      <c r="AM36" s="42">
        <f>COUNTIF(N4:N31,1)</f>
        <v>7</v>
      </c>
      <c r="AN36" s="44">
        <f>AM36/AA$46</f>
        <v>0.25925925925925924</v>
      </c>
      <c r="AO36"/>
      <c r="AP36" s="95" t="s">
        <v>143</v>
      </c>
      <c r="AQ36" s="42">
        <f>COUNTIF(O4:O31,1)</f>
        <v>17</v>
      </c>
      <c r="AR36" s="44">
        <f>AQ36/AQ$39</f>
        <v>0.62962962962962965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5</v>
      </c>
      <c r="D37" s="44">
        <f t="shared" si="0"/>
        <v>0.18518518518518517</v>
      </c>
      <c r="E37" s="8"/>
      <c r="F37" s="91" t="s">
        <v>144</v>
      </c>
      <c r="G37" s="43">
        <f>COUNTIF(F4:F31,2)</f>
        <v>24</v>
      </c>
      <c r="H37" s="44">
        <f>G37/G38</f>
        <v>0.88888888888888884</v>
      </c>
      <c r="I37"/>
      <c r="J37" s="92" t="s">
        <v>148</v>
      </c>
      <c r="K37" s="45">
        <f>COUNTIF(G4:G31,2)</f>
        <v>1</v>
      </c>
      <c r="L37" s="44">
        <f t="shared" si="1"/>
        <v>3.7037037037037035E-2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S37/27</f>
        <v>0.18518518518518517</v>
      </c>
      <c r="U37"/>
      <c r="V37" s="95" t="s">
        <v>161</v>
      </c>
      <c r="W37" s="57">
        <f>COUNTIF(J4:J31,2)</f>
        <v>7</v>
      </c>
      <c r="X37" s="58">
        <f>W37/W$39</f>
        <v>0.25925925925925924</v>
      </c>
      <c r="Y37"/>
      <c r="Z37" s="90" t="s">
        <v>164</v>
      </c>
      <c r="AA37" s="42">
        <f>COUNTIF(K4:K31,2)</f>
        <v>9</v>
      </c>
      <c r="AB37" s="44">
        <f t="shared" si="2"/>
        <v>0.33333333333333331</v>
      </c>
      <c r="AC37"/>
      <c r="AD37" s="94" t="s">
        <v>800</v>
      </c>
      <c r="AE37" s="57">
        <f>COUNTIF(L4:L31,2)</f>
        <v>2</v>
      </c>
      <c r="AF37" s="58">
        <f>AE37/AA$46</f>
        <v>7.407407407407407E-2</v>
      </c>
      <c r="AG37"/>
      <c r="AH37" s="90" t="s">
        <v>173</v>
      </c>
      <c r="AI37" s="42">
        <f>COUNTIF(M4:M31,2)</f>
        <v>9</v>
      </c>
      <c r="AJ37" s="44">
        <f>AI37/AA$46</f>
        <v>0.33333333333333331</v>
      </c>
      <c r="AK37"/>
      <c r="AL37" s="90" t="s">
        <v>176</v>
      </c>
      <c r="AM37" s="42">
        <f>COUNTIF(N4:N31,2)</f>
        <v>17</v>
      </c>
      <c r="AN37" s="44">
        <f>AM37/AA$46</f>
        <v>0.62962962962962965</v>
      </c>
      <c r="AO37"/>
      <c r="AP37" s="90" t="s">
        <v>173</v>
      </c>
      <c r="AQ37" s="42">
        <f>COUNTIF(O4:O31,2)</f>
        <v>10</v>
      </c>
      <c r="AR37" s="44">
        <f>AQ37/AQ$39</f>
        <v>0.37037037037037035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2</v>
      </c>
      <c r="D38" s="44">
        <f t="shared" si="0"/>
        <v>7.407407407407407E-2</v>
      </c>
      <c r="E38" s="8"/>
      <c r="F38" s="83"/>
      <c r="G38" s="85">
        <f>SUM(G36,G37)</f>
        <v>27</v>
      </c>
      <c r="H38" s="86">
        <v>1</v>
      </c>
      <c r="I38"/>
      <c r="J38" s="92" t="s">
        <v>146</v>
      </c>
      <c r="K38" s="45">
        <f>COUNTIF(G4:G31,3)</f>
        <v>6</v>
      </c>
      <c r="L38" s="44">
        <f t="shared" si="1"/>
        <v>0.22222222222222221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3.7037037037037035E-2</v>
      </c>
      <c r="U38"/>
      <c r="V38" s="94" t="s">
        <v>162</v>
      </c>
      <c r="W38" s="57">
        <f>COUNTIF(J4:J31,3)</f>
        <v>7</v>
      </c>
      <c r="X38" s="58">
        <f>W38/W$39</f>
        <v>0.25925925925925924</v>
      </c>
      <c r="Y38"/>
      <c r="Z38" s="90" t="s">
        <v>165</v>
      </c>
      <c r="AA38" s="42">
        <f>COUNTIF(K4:K31,3)</f>
        <v>4</v>
      </c>
      <c r="AB38" s="44">
        <f t="shared" si="2"/>
        <v>0.14814814814814814</v>
      </c>
      <c r="AC38"/>
      <c r="AD38" s="94" t="s">
        <v>801</v>
      </c>
      <c r="AE38" s="57">
        <f>COUNTIF(L4:L31,3)</f>
        <v>3</v>
      </c>
      <c r="AF38" s="58">
        <f>AE38/AA$46</f>
        <v>0.1111111111111111</v>
      </c>
      <c r="AG38"/>
      <c r="AH38" s="90" t="s">
        <v>174</v>
      </c>
      <c r="AI38" s="42">
        <f>COUNTIF(M4:M31,3)</f>
        <v>14</v>
      </c>
      <c r="AJ38" s="44">
        <f>AI38/AA$46</f>
        <v>0.51851851851851849</v>
      </c>
      <c r="AK38"/>
      <c r="AL38" s="90" t="s">
        <v>177</v>
      </c>
      <c r="AM38" s="42">
        <f>COUNTIF(N4:N31,3)</f>
        <v>3</v>
      </c>
      <c r="AN38" s="44">
        <f>AM38/AA$46</f>
        <v>0.1111111111111111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0.14814814814814814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3.7037037037037035E-2</v>
      </c>
      <c r="M39"/>
      <c r="N39" s="91" t="s">
        <v>157</v>
      </c>
      <c r="O39" s="43">
        <f>COUNTIF(H4:H31,4)</f>
        <v>9</v>
      </c>
      <c r="P39" s="44">
        <f>O39/O$40</f>
        <v>0.33333333333333331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0</v>
      </c>
      <c r="AB39" s="44">
        <f t="shared" si="2"/>
        <v>0</v>
      </c>
      <c r="AC39"/>
      <c r="AD39" s="94" t="s">
        <v>802</v>
      </c>
      <c r="AE39" s="57">
        <f>COUNTIF(L4:L31,4)</f>
        <v>16</v>
      </c>
      <c r="AF39" s="58">
        <f>AE39/AA$46</f>
        <v>0.59259259259259256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13</v>
      </c>
      <c r="L40" s="44">
        <f t="shared" si="1"/>
        <v>0.48148148148148145</v>
      </c>
      <c r="M40"/>
      <c r="N40" s="83"/>
      <c r="O40" s="85">
        <f>Q38+SUM(O36:O39)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7.407407407407407E-2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3</v>
      </c>
      <c r="L41" s="44">
        <f t="shared" si="1"/>
        <v>0.1111111111111111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34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0.1111111111111111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7.407407407407407E-2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4</v>
      </c>
      <c r="AB45" s="44">
        <f t="shared" si="2"/>
        <v>0.14814814814814814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11</v>
      </c>
      <c r="D51" s="58">
        <f t="shared" ref="D51:D63" si="4">C51/C$63</f>
        <v>0.40740740740740738</v>
      </c>
      <c r="E51" s="37"/>
      <c r="F51" s="75" t="s">
        <v>384</v>
      </c>
      <c r="G51" s="45">
        <f>COUNTIFS(B4:B31,"girona",K4:K31,1)</f>
        <v>4</v>
      </c>
      <c r="H51" s="58">
        <f t="shared" ref="H51:H63" si="5">G51/G$63</f>
        <v>0.14814814814814814</v>
      </c>
      <c r="I51" s="61"/>
      <c r="J51" s="63" t="s">
        <v>397</v>
      </c>
      <c r="K51" s="45">
        <f>COUNTIFS(B4:B31,"girona",J4:J31,1)</f>
        <v>10</v>
      </c>
      <c r="L51" s="58">
        <f t="shared" ref="L51:L69" si="6">K51/K$69</f>
        <v>0.37037037037037035</v>
      </c>
      <c r="M51" s="61"/>
      <c r="N51" s="142" t="s">
        <v>199</v>
      </c>
      <c r="O51" s="59">
        <f>COUNTIFS(G4:G31,3,H4:H31,1)</f>
        <v>5</v>
      </c>
      <c r="P51" s="60">
        <f t="shared" ref="P51:P60" si="7">O51/O$60</f>
        <v>0.19230769230769232</v>
      </c>
      <c r="Q51" s="61"/>
      <c r="R51" s="142" t="s">
        <v>208</v>
      </c>
      <c r="S51" s="59">
        <f>COUNTIFS(H4:H31,1,I4:I31,1)</f>
        <v>13</v>
      </c>
      <c r="T51" s="60">
        <f>S51/S$55</f>
        <v>0.48148148148148145</v>
      </c>
      <c r="U51" s="61"/>
      <c r="V51" s="61"/>
      <c r="W51" s="142" t="s">
        <v>213</v>
      </c>
      <c r="X51" s="59">
        <f>COUNTIFS(I4:I31,1,K4:K31,1)</f>
        <v>6</v>
      </c>
      <c r="Y51" s="60">
        <f t="shared" ref="Y51:Y66" si="8">X51/X$66</f>
        <v>0.22222222222222221</v>
      </c>
      <c r="Z51" s="61"/>
      <c r="AA51" s="142" t="s">
        <v>224</v>
      </c>
      <c r="AB51" s="59">
        <f>COUNTIFS(I4:I31,1,J4:J31,1)</f>
        <v>12</v>
      </c>
      <c r="AC51" s="60">
        <f t="shared" ref="AC51:AC57" si="9">AB51/AB$57</f>
        <v>0.44444444444444442</v>
      </c>
      <c r="AD51" s="61"/>
      <c r="AE51" s="142" t="s">
        <v>231</v>
      </c>
      <c r="AF51" s="59">
        <f>COUNTIFS(J4:J31,1,M4:M31,1)</f>
        <v>0</v>
      </c>
      <c r="AG51" s="60">
        <f>AF51/AF$60</f>
        <v>0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3</v>
      </c>
      <c r="AS51" s="60">
        <f t="shared" ref="AS51:AS56" si="12">AR51/AF$60</f>
        <v>0.1111111111111111</v>
      </c>
      <c r="AT51" s="61"/>
      <c r="AU51" s="142" t="s">
        <v>296</v>
      </c>
      <c r="AV51" s="59">
        <f>COUNTIFS(K4:K31,1,N4:N31,1)</f>
        <v>2</v>
      </c>
      <c r="AW51" s="60">
        <f t="shared" ref="AW51:AW70" si="13">AV51/AN$75</f>
        <v>8.6956521739130432E-2</v>
      </c>
      <c r="AX51" s="61"/>
      <c r="AY51" s="142" t="s">
        <v>314</v>
      </c>
      <c r="AZ51" s="59">
        <f>COUNTIFS(L4:L31,1,N4:N31,1)</f>
        <v>2</v>
      </c>
      <c r="BA51" s="60">
        <f t="shared" ref="BA51:BA59" si="14">AZ51/AZ$63</f>
        <v>7.407407407407407E-2</v>
      </c>
      <c r="BB51" s="61"/>
      <c r="BC51" s="142" t="s">
        <v>325</v>
      </c>
      <c r="BD51" s="59">
        <f>COUNTIFS(J4:J31,1,O4:O31,1)</f>
        <v>11</v>
      </c>
      <c r="BE51" s="60">
        <f>BD51/BD57</f>
        <v>0.40740740740740738</v>
      </c>
      <c r="BF51" s="61"/>
      <c r="BG51" s="63" t="s">
        <v>332</v>
      </c>
      <c r="BH51" s="54">
        <f>COUNTIFS(N4:N31,1,O14:O41,1)</f>
        <v>4</v>
      </c>
      <c r="BI51" s="66">
        <f>BH51/BH$57</f>
        <v>0.26666666666666666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0.1111111111111111</v>
      </c>
      <c r="E52" s="64"/>
      <c r="F52" s="75" t="s">
        <v>385</v>
      </c>
      <c r="G52" s="45">
        <f>COUNTIFS(B4:B31,"girona",K4:K31,"&gt;1")</f>
        <v>10</v>
      </c>
      <c r="H52" s="58">
        <f t="shared" si="5"/>
        <v>0.37037037037037035</v>
      </c>
      <c r="I52" s="61"/>
      <c r="J52" s="63" t="s">
        <v>398</v>
      </c>
      <c r="K52" s="45">
        <f>COUNTIFS(B4:B31,"girona",J4:J31,2)</f>
        <v>2</v>
      </c>
      <c r="L52" s="58">
        <f t="shared" si="6"/>
        <v>7.407407407407407E-2</v>
      </c>
      <c r="M52" s="61"/>
      <c r="N52" s="142" t="s">
        <v>200</v>
      </c>
      <c r="O52" s="45">
        <f>COUNTIFS(G4:G31,5,H4:H31,1)</f>
        <v>9</v>
      </c>
      <c r="P52" s="60">
        <f t="shared" si="7"/>
        <v>0.34615384615384615</v>
      </c>
      <c r="Q52" s="61"/>
      <c r="R52" s="142" t="s">
        <v>209</v>
      </c>
      <c r="S52" s="59">
        <f>COUNTIFS(H4:H31,1,I4:I31,"&gt;1")</f>
        <v>5</v>
      </c>
      <c r="T52" s="60">
        <f>S52/S$55</f>
        <v>0.18518518518518517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1</v>
      </c>
      <c r="AC52" s="60">
        <f t="shared" si="9"/>
        <v>3.7037037037037035E-2</v>
      </c>
      <c r="AD52" s="61"/>
      <c r="AE52" s="142" t="s">
        <v>232</v>
      </c>
      <c r="AF52" s="45">
        <f>COUNTIFS(J4:J31,1,M4:M31,2)</f>
        <v>4</v>
      </c>
      <c r="AG52" s="60">
        <f t="shared" ref="AG52:AG60" si="15">AF52/AF$60</f>
        <v>0.14814814814814814</v>
      </c>
      <c r="AH52" s="61"/>
      <c r="AI52" s="142" t="s">
        <v>238</v>
      </c>
      <c r="AJ52" s="45">
        <f>COUNTIFS(K4:K31,1,M4:M31,2)</f>
        <v>1</v>
      </c>
      <c r="AK52" s="60">
        <f t="shared" si="10"/>
        <v>3.7037037037037035E-2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0</v>
      </c>
      <c r="AS52" s="60">
        <f t="shared" si="12"/>
        <v>0</v>
      </c>
      <c r="AT52" s="61"/>
      <c r="AU52" s="142" t="s">
        <v>297</v>
      </c>
      <c r="AV52" s="45">
        <f>COUNTIFS(K4:K31,1,N4:N31,2)</f>
        <v>4</v>
      </c>
      <c r="AW52" s="60">
        <f t="shared" si="13"/>
        <v>0.17391304347826086</v>
      </c>
      <c r="AX52" s="61"/>
      <c r="AY52" s="142" t="s">
        <v>316</v>
      </c>
      <c r="AZ52" s="45">
        <f>COUNTIFS(L4:L31,1,N4:N31,2)</f>
        <v>4</v>
      </c>
      <c r="BA52" s="60">
        <f t="shared" si="14"/>
        <v>0.14814814814814814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7.407407407407407E-2</v>
      </c>
      <c r="BF52" s="61"/>
      <c r="BG52" s="63" t="s">
        <v>333</v>
      </c>
      <c r="BH52" s="65">
        <f>COUNTIFS(N4:N31,1,O14:O41,2)</f>
        <v>2</v>
      </c>
      <c r="BI52" s="66">
        <f t="shared" ref="BI52:BI57" si="17">BH52/BH$57</f>
        <v>0.13333333333333333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5</v>
      </c>
      <c r="D53" s="58">
        <f t="shared" si="4"/>
        <v>0.18518518518518517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2</v>
      </c>
      <c r="L53" s="58">
        <f t="shared" si="6"/>
        <v>7.407407407407407E-2</v>
      </c>
      <c r="M53" s="61"/>
      <c r="N53" s="142" t="s">
        <v>201</v>
      </c>
      <c r="O53" s="45">
        <f>COUNTIFS(G4:G31,6,H4:H31,1)</f>
        <v>2</v>
      </c>
      <c r="P53" s="60">
        <f t="shared" si="7"/>
        <v>7.6923076923076927E-2</v>
      </c>
      <c r="Q53" s="61"/>
      <c r="R53" s="142" t="s">
        <v>210</v>
      </c>
      <c r="S53" s="59">
        <f>COUNTIFS(H4:H31,4,I4:I31,1)</f>
        <v>8</v>
      </c>
      <c r="T53" s="60">
        <f>S53/S$55</f>
        <v>0.29629629629629628</v>
      </c>
      <c r="U53" s="61"/>
      <c r="V53" s="61"/>
      <c r="W53" s="142" t="s">
        <v>215</v>
      </c>
      <c r="X53" s="45">
        <f>COUNTIFS(I4:I31,1,K4:K31,2)</f>
        <v>5</v>
      </c>
      <c r="Y53" s="60">
        <f t="shared" si="8"/>
        <v>0.18518518518518517</v>
      </c>
      <c r="Z53" s="61"/>
      <c r="AA53" s="142" t="s">
        <v>226</v>
      </c>
      <c r="AB53" s="45">
        <f>COUNTIFS(I4:I31,1,J4:J31,2)</f>
        <v>5</v>
      </c>
      <c r="AC53" s="60">
        <f t="shared" si="9"/>
        <v>0.18518518518518517</v>
      </c>
      <c r="AD53" s="61"/>
      <c r="AE53" s="142" t="s">
        <v>233</v>
      </c>
      <c r="AF53" s="45">
        <f>COUNTIFS(J4:J31,2,M4:M31,1)</f>
        <v>3</v>
      </c>
      <c r="AG53" s="60">
        <f t="shared" si="15"/>
        <v>0.1111111111111111</v>
      </c>
      <c r="AH53" s="61"/>
      <c r="AI53" s="142" t="s">
        <v>239</v>
      </c>
      <c r="AJ53" s="45">
        <f>COUNTIFS(K4:K31,1,M4:M31,3)</f>
        <v>5</v>
      </c>
      <c r="AK53" s="60">
        <f t="shared" si="10"/>
        <v>0.18518518518518517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6</v>
      </c>
      <c r="BE53" s="60">
        <f t="shared" si="16"/>
        <v>0.22222222222222221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4</v>
      </c>
      <c r="H54" s="58">
        <f t="shared" si="5"/>
        <v>0.14814814814814814</v>
      </c>
      <c r="I54" s="61"/>
      <c r="J54" s="63" t="s">
        <v>399</v>
      </c>
      <c r="K54" s="45">
        <f>COUNTIFS(B4:B31,"salt",J4:J31,1)</f>
        <v>1</v>
      </c>
      <c r="L54" s="58">
        <f t="shared" si="6"/>
        <v>3.7037037037037035E-2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1</v>
      </c>
      <c r="T54" s="60">
        <f>S54/S$55</f>
        <v>3.7037037037037035E-2</v>
      </c>
      <c r="U54" s="61"/>
      <c r="V54" s="61"/>
      <c r="W54" s="142" t="s">
        <v>216</v>
      </c>
      <c r="X54" s="45">
        <f>COUNTIFS(I4:I31,"&gt;1",K4:K31,2)</f>
        <v>4</v>
      </c>
      <c r="Y54" s="60">
        <f t="shared" si="8"/>
        <v>0.14814814814814814</v>
      </c>
      <c r="Z54" s="61"/>
      <c r="AA54" s="142" t="s">
        <v>227</v>
      </c>
      <c r="AB54" s="45">
        <f>COUNTIFS(I4:I31,"&gt;1",J4:J31,2)</f>
        <v>2</v>
      </c>
      <c r="AC54" s="60">
        <f t="shared" si="9"/>
        <v>7.407407407407407E-2</v>
      </c>
      <c r="AD54" s="61"/>
      <c r="AE54" s="142" t="s">
        <v>234</v>
      </c>
      <c r="AF54" s="45">
        <f>COUNTIFS(J4:J31,2,M4:M31,2)</f>
        <v>1</v>
      </c>
      <c r="AG54" s="60">
        <f t="shared" si="15"/>
        <v>3.7037037037037035E-2</v>
      </c>
      <c r="AH54" s="61"/>
      <c r="AI54" s="142" t="s">
        <v>240</v>
      </c>
      <c r="AJ54" s="45">
        <f>COUNTIFS(K4:K31,2,M4:M31,1)</f>
        <v>2</v>
      </c>
      <c r="AK54" s="60">
        <f t="shared" si="10"/>
        <v>7.407407407407407E-2</v>
      </c>
      <c r="AL54" s="61"/>
      <c r="AM54" s="142" t="s">
        <v>276</v>
      </c>
      <c r="AN54" s="45">
        <f>COUNTIFS(K4:K31,1,L4:L31,4)</f>
        <v>6</v>
      </c>
      <c r="AO54" s="60">
        <f t="shared" si="11"/>
        <v>0.2608695652173913</v>
      </c>
      <c r="AP54" s="61"/>
      <c r="AQ54" s="142" t="s">
        <v>286</v>
      </c>
      <c r="AR54" s="45">
        <f>COUNTIFS(J4:J31,1,L4:L31,4)</f>
        <v>10</v>
      </c>
      <c r="AS54" s="60">
        <f t="shared" si="12"/>
        <v>0.37037037037037035</v>
      </c>
      <c r="AT54" s="61"/>
      <c r="AU54" s="142" t="s">
        <v>299</v>
      </c>
      <c r="AV54" s="45">
        <f>COUNTIFS(K4:K31,2,N4:N31,1)</f>
        <v>2</v>
      </c>
      <c r="AW54" s="60">
        <f t="shared" si="13"/>
        <v>8.6956521739130432E-2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1</v>
      </c>
      <c r="BE54" s="60">
        <f t="shared" si="16"/>
        <v>3.7037037037037035E-2</v>
      </c>
      <c r="BF54" s="61"/>
      <c r="BG54" s="63" t="s">
        <v>335</v>
      </c>
      <c r="BH54" s="54">
        <f>COUNTIFS(N4:N31,2,O14:O41,1)</f>
        <v>4</v>
      </c>
      <c r="BI54" s="66">
        <f t="shared" si="17"/>
        <v>0.26666666666666666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3.7037037037037035E-2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3</v>
      </c>
      <c r="L55" s="58">
        <f t="shared" si="6"/>
        <v>0.1111111111111111</v>
      </c>
      <c r="M55" s="61"/>
      <c r="N55" s="142" t="s">
        <v>203</v>
      </c>
      <c r="O55" s="45">
        <f>COUNTIFS(G4:G31,3,H4:H31,4)</f>
        <v>1</v>
      </c>
      <c r="P55" s="60">
        <f t="shared" si="7"/>
        <v>3.8461538461538464E-2</v>
      </c>
      <c r="Q55" s="61"/>
      <c r="R55" s="37"/>
      <c r="S55" s="45">
        <f>SUM(S51:S54)</f>
        <v>27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4</v>
      </c>
      <c r="Y55" s="60">
        <f t="shared" si="8"/>
        <v>0.14814814814814814</v>
      </c>
      <c r="Z55" s="61"/>
      <c r="AA55" s="142" t="s">
        <v>228</v>
      </c>
      <c r="AB55" s="45">
        <f>COUNTIFS(I4:I31,1,J4:J31,3)</f>
        <v>4</v>
      </c>
      <c r="AC55" s="60">
        <f t="shared" si="9"/>
        <v>0.14814814814814814</v>
      </c>
      <c r="AD55" s="61"/>
      <c r="AE55" s="142" t="s">
        <v>237</v>
      </c>
      <c r="AF55" s="45">
        <f>COUNTIFS(J4:J31,1,M4:M31,3)</f>
        <v>9</v>
      </c>
      <c r="AG55" s="60">
        <f t="shared" si="15"/>
        <v>0.33333333333333331</v>
      </c>
      <c r="AH55" s="61"/>
      <c r="AI55" s="142" t="s">
        <v>241</v>
      </c>
      <c r="AJ55" s="45">
        <f>COUNTIFS(K4:K31,2,M4:M31,2)</f>
        <v>3</v>
      </c>
      <c r="AK55" s="60">
        <f t="shared" si="10"/>
        <v>0.1111111111111111</v>
      </c>
      <c r="AL55" s="61"/>
      <c r="AM55" s="142" t="s">
        <v>257</v>
      </c>
      <c r="AN55" s="45">
        <f>COUNTIFS(K4:K31,2,L4:L31,1)</f>
        <v>3</v>
      </c>
      <c r="AO55" s="60">
        <f t="shared" si="11"/>
        <v>0.13043478260869565</v>
      </c>
      <c r="AP55" s="61"/>
      <c r="AQ55" s="142" t="s">
        <v>287</v>
      </c>
      <c r="AR55" s="45">
        <f>COUNTIFS(J4:J31,2,L4:L31,1)</f>
        <v>3</v>
      </c>
      <c r="AS55" s="60">
        <f t="shared" si="12"/>
        <v>0.1111111111111111</v>
      </c>
      <c r="AT55" s="61"/>
      <c r="AU55" s="142" t="s">
        <v>300</v>
      </c>
      <c r="AV55" s="45">
        <f>COUNTIFS(K4:K31,2,N4:N31,2)</f>
        <v>6</v>
      </c>
      <c r="AW55" s="60">
        <f t="shared" si="13"/>
        <v>0.2608695652173913</v>
      </c>
      <c r="AX55" s="61"/>
      <c r="AY55" s="142" t="s">
        <v>319</v>
      </c>
      <c r="AZ55" s="45">
        <f>COUNTIFS(L4:L31,2,N4:N31,2)</f>
        <v>2</v>
      </c>
      <c r="BA55" s="60">
        <f t="shared" si="14"/>
        <v>7.407407407407407E-2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5</v>
      </c>
      <c r="BI55" s="66">
        <f t="shared" si="17"/>
        <v>0.33333333333333331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3.7037037037037035E-2</v>
      </c>
      <c r="E56" s="64"/>
      <c r="F56" s="75" t="s">
        <v>389</v>
      </c>
      <c r="G56" s="45">
        <f>COUNTIFS(B4:B31,"figueres",K4:K31,"&gt;1")</f>
        <v>2</v>
      </c>
      <c r="H56" s="58">
        <f t="shared" si="5"/>
        <v>7.407407407407407E-2</v>
      </c>
      <c r="I56" s="61"/>
      <c r="J56" s="63" t="s">
        <v>387</v>
      </c>
      <c r="K56" s="45">
        <f>COUNTIFS(B4:B31,"salt",J4:J31,3)</f>
        <v>1</v>
      </c>
      <c r="L56" s="58">
        <f t="shared" si="6"/>
        <v>3.7037037037037035E-2</v>
      </c>
      <c r="M56" s="61"/>
      <c r="N56" s="142" t="s">
        <v>204</v>
      </c>
      <c r="O56" s="45">
        <f>COUNTIFS(G4:G31,5,H4:H31,4)</f>
        <v>4</v>
      </c>
      <c r="P56" s="60">
        <f t="shared" si="7"/>
        <v>0.15384615384615385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0</v>
      </c>
      <c r="Y56" s="60">
        <f t="shared" si="8"/>
        <v>0</v>
      </c>
      <c r="Z56" s="61"/>
      <c r="AA56" s="142" t="s">
        <v>229</v>
      </c>
      <c r="AB56" s="45">
        <f>COUNTIFS(I4:I31,"&gt;1",J4:J31,3)</f>
        <v>3</v>
      </c>
      <c r="AC56" s="60">
        <f t="shared" si="9"/>
        <v>0.1111111111111111</v>
      </c>
      <c r="AD56" s="61"/>
      <c r="AE56" s="142" t="s">
        <v>251</v>
      </c>
      <c r="AF56" s="59">
        <f>COUNTIFS(J4:J31,2,M4:M31,3)</f>
        <v>3</v>
      </c>
      <c r="AG56" s="60">
        <f t="shared" si="15"/>
        <v>0.1111111111111111</v>
      </c>
      <c r="AH56" s="61"/>
      <c r="AI56" s="142" t="s">
        <v>242</v>
      </c>
      <c r="AJ56" s="45">
        <f>COUNTIFS(K4:K31,2,M4:M31,3)</f>
        <v>4</v>
      </c>
      <c r="AK56" s="60">
        <f t="shared" si="10"/>
        <v>0.14814814814814814</v>
      </c>
      <c r="AL56" s="61"/>
      <c r="AM56" s="142" t="s">
        <v>256</v>
      </c>
      <c r="AN56" s="45">
        <f>COUNTIFS(K4:K31,2,L4:L31,2)</f>
        <v>1</v>
      </c>
      <c r="AO56" s="60">
        <f t="shared" si="11"/>
        <v>4.3478260869565216E-2</v>
      </c>
      <c r="AP56" s="61"/>
      <c r="AQ56" s="142" t="s">
        <v>288</v>
      </c>
      <c r="AR56" s="59">
        <f>COUNTIFS(J4:J31,2,L4:L31,2)</f>
        <v>2</v>
      </c>
      <c r="AS56" s="60">
        <f t="shared" si="12"/>
        <v>7.407407407407407E-2</v>
      </c>
      <c r="AT56" s="61"/>
      <c r="AU56" s="142" t="s">
        <v>301</v>
      </c>
      <c r="AV56" s="45">
        <f>COUNTIFS(K4:K31,2,N4:N31,3)</f>
        <v>1</v>
      </c>
      <c r="AW56" s="60">
        <f t="shared" si="13"/>
        <v>4.3478260869565216E-2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7</v>
      </c>
      <c r="BE56" s="60">
        <f t="shared" si="16"/>
        <v>0.25925925925925924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0.1111111111111111</v>
      </c>
      <c r="E57" s="64"/>
      <c r="F57" s="75" t="s">
        <v>390</v>
      </c>
      <c r="G57" s="45">
        <f>COUNTIFS(B4:B31,"olot",K4:K31,1)</f>
        <v>1</v>
      </c>
      <c r="H57" s="58">
        <f t="shared" si="5"/>
        <v>3.7037037037037035E-2</v>
      </c>
      <c r="I57" s="61"/>
      <c r="J57" s="63" t="s">
        <v>401</v>
      </c>
      <c r="K57" s="45">
        <f>COUNTIFS(B4:B31,"figueres",J4:J31,1)</f>
        <v>0</v>
      </c>
      <c r="L57" s="58">
        <f t="shared" si="6"/>
        <v>0</v>
      </c>
      <c r="M57" s="61"/>
      <c r="N57" s="142" t="s">
        <v>205</v>
      </c>
      <c r="O57" s="45">
        <f>COUNTIFS(G4:G31,6,H4:H31,4)</f>
        <v>1</v>
      </c>
      <c r="P57" s="60">
        <f t="shared" si="7"/>
        <v>3.8461538461538464E-2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3.7037037037037035E-2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2</v>
      </c>
      <c r="AO57" s="60">
        <f t="shared" si="11"/>
        <v>8.6956521739130432E-2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1</v>
      </c>
      <c r="AW57" s="60">
        <f t="shared" si="13"/>
        <v>4.3478260869565216E-2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6"/>
        <v>1</v>
      </c>
      <c r="BF57" s="61"/>
      <c r="BG57" s="98"/>
      <c r="BH57" s="65">
        <f>SUM(BH51:BH56)</f>
        <v>15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3.7037037037037035E-2</v>
      </c>
      <c r="E58" s="64"/>
      <c r="F58" s="75" t="s">
        <v>391</v>
      </c>
      <c r="G58" s="45">
        <f>COUNTIFS(B4:B31,"olot",K4:K31,"&gt;1")</f>
        <v>3</v>
      </c>
      <c r="H58" s="58">
        <f t="shared" si="5"/>
        <v>0.1111111111111111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3</v>
      </c>
      <c r="P58" s="60">
        <f t="shared" si="7"/>
        <v>0.11538461538461539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4</v>
      </c>
      <c r="AG58" s="60">
        <f t="shared" si="15"/>
        <v>0.14814814814814814</v>
      </c>
      <c r="AH58" s="61"/>
      <c r="AI58" s="142" t="s">
        <v>244</v>
      </c>
      <c r="AJ58" s="45">
        <f>COUNTIFS(K4:K31,3,M4:M31,2)</f>
        <v>3</v>
      </c>
      <c r="AK58" s="60">
        <f t="shared" si="10"/>
        <v>0.1111111111111111</v>
      </c>
      <c r="AL58" s="61"/>
      <c r="AM58" s="142" t="s">
        <v>277</v>
      </c>
      <c r="AN58" s="45">
        <f>COUNTIFS(K4:K31,2,L4:L31,4)</f>
        <v>3</v>
      </c>
      <c r="AO58" s="60">
        <f t="shared" si="11"/>
        <v>0.13043478260869565</v>
      </c>
      <c r="AP58" s="61"/>
      <c r="AQ58" s="142" t="s">
        <v>290</v>
      </c>
      <c r="AR58" s="45">
        <f>COUNTIFS(J4:J31,2,L4:L31,4)</f>
        <v>2</v>
      </c>
      <c r="AS58" s="60">
        <f t="shared" ref="AS58:AS63" si="18">AR58/AR$63</f>
        <v>7.407407407407407E-2</v>
      </c>
      <c r="AT58" s="61"/>
      <c r="AU58" s="142" t="s">
        <v>304</v>
      </c>
      <c r="AV58" s="45">
        <f>COUNTIFS(K4:K31,3,N4:N31,2)</f>
        <v>3</v>
      </c>
      <c r="AW58" s="60">
        <f t="shared" si="13"/>
        <v>0.13043478260869565</v>
      </c>
      <c r="AX58" s="61"/>
      <c r="AY58" s="142" t="s">
        <v>321</v>
      </c>
      <c r="AZ58" s="45">
        <f>COUNTIFS(L4:L31,3,N4:N31,2)</f>
        <v>1</v>
      </c>
      <c r="BA58" s="60">
        <f t="shared" si="14"/>
        <v>3.7037037037037035E-2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3.7037037037037035E-2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2</v>
      </c>
      <c r="L59" s="58">
        <f t="shared" si="6"/>
        <v>7.407407407407407E-2</v>
      </c>
      <c r="M59" s="61"/>
      <c r="N59" s="142" t="s">
        <v>250</v>
      </c>
      <c r="O59" s="45">
        <f>COUNTIFS(G4:G31,4,H4:H31,1)</f>
        <v>1</v>
      </c>
      <c r="P59" s="60">
        <f t="shared" si="7"/>
        <v>3.8461538461538464E-2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2</v>
      </c>
      <c r="AG59" s="60">
        <f t="shared" si="15"/>
        <v>7.407407407407407E-2</v>
      </c>
      <c r="AH59" s="61"/>
      <c r="AI59" s="142" t="s">
        <v>245</v>
      </c>
      <c r="AJ59" s="59">
        <f>COUNTIFS(K4:K31,3,M4:M31,3)</f>
        <v>1</v>
      </c>
      <c r="AK59" s="60">
        <f t="shared" si="10"/>
        <v>3.7037037037037035E-2</v>
      </c>
      <c r="AL59" s="61"/>
      <c r="AM59" s="142" t="s">
        <v>259</v>
      </c>
      <c r="AN59" s="45">
        <f>COUNTIFS(K4:K31,3,L4:L31,1)</f>
        <v>2</v>
      </c>
      <c r="AO59" s="60">
        <f t="shared" si="11"/>
        <v>8.6956521739130432E-2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2</v>
      </c>
      <c r="BA59" s="60">
        <f t="shared" si="14"/>
        <v>7.407407407407407E-2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7.407407407407407E-2</v>
      </c>
      <c r="I60" s="61"/>
      <c r="J60" s="63" t="s">
        <v>403</v>
      </c>
      <c r="K60" s="45">
        <f>COUNTIFS(B4:B31,"olot",J4:J31,1)</f>
        <v>1</v>
      </c>
      <c r="L60" s="58">
        <f t="shared" si="6"/>
        <v>3.7037037037037035E-2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2</v>
      </c>
      <c r="Y60" s="60">
        <f t="shared" si="8"/>
        <v>7.407407407407407E-2</v>
      </c>
      <c r="Z60" s="61"/>
      <c r="AA60" s="61"/>
      <c r="AB60" s="61"/>
      <c r="AC60" s="61"/>
      <c r="AD60" s="61"/>
      <c r="AE60" s="37"/>
      <c r="AF60" s="45">
        <f>SUM(AF52:AF59)</f>
        <v>27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5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2</v>
      </c>
      <c r="L61" s="58">
        <f t="shared" si="6"/>
        <v>7.407407407407407E-2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2</v>
      </c>
      <c r="Y61" s="60">
        <f t="shared" si="8"/>
        <v>7.407407407407407E-2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1</v>
      </c>
      <c r="AK61" s="60">
        <f t="shared" si="10"/>
        <v>3.7037037037037035E-2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3</v>
      </c>
      <c r="AS61" s="60">
        <f t="shared" si="18"/>
        <v>0.1111111111111111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10</v>
      </c>
      <c r="BA61" s="60">
        <f>AZ61/AZ$60</f>
        <v>2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1</v>
      </c>
      <c r="AK62" s="60">
        <f t="shared" si="10"/>
        <v>3.7037037037037035E-2</v>
      </c>
      <c r="AL62" s="61"/>
      <c r="AM62" s="142" t="s">
        <v>278</v>
      </c>
      <c r="AN62" s="59">
        <f>COUNTIFS(K4:K31,3,L4:L31,4)</f>
        <v>2</v>
      </c>
      <c r="AO62" s="60">
        <f t="shared" si="11"/>
        <v>8.6956521739130432E-2</v>
      </c>
      <c r="AP62" s="61"/>
      <c r="AQ62" s="142" t="s">
        <v>294</v>
      </c>
      <c r="AR62" s="45">
        <f>COUNTIFS(J4:J31,3,L4:L31,4)</f>
        <v>4</v>
      </c>
      <c r="AS62" s="60">
        <f t="shared" si="18"/>
        <v>0.14814814814814814</v>
      </c>
      <c r="AT62" s="61"/>
      <c r="AU62" s="142" t="s">
        <v>307</v>
      </c>
      <c r="AV62" s="59">
        <f>COUNTIFS(K4:K31,5,N4:N31,2)</f>
        <v>2</v>
      </c>
      <c r="AW62" s="60">
        <f t="shared" si="13"/>
        <v>8.6956521739130432E-2</v>
      </c>
      <c r="AX62" s="61"/>
      <c r="AY62" s="142" t="s">
        <v>440</v>
      </c>
      <c r="AZ62" s="45">
        <f>COUNTIFS(L4:L31,4,N4:N31,3)</f>
        <v>1</v>
      </c>
      <c r="BA62" s="60">
        <f>AZ62/AZ$60</f>
        <v>0.2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3.7037037037037035E-2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1</v>
      </c>
      <c r="AO64" s="60">
        <f t="shared" si="11"/>
        <v>4.3478260869565216E-2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3.7037037037037035E-2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4</v>
      </c>
      <c r="Y65" s="60">
        <f t="shared" si="8"/>
        <v>0.14814814814814814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0</v>
      </c>
      <c r="AK65" s="60">
        <f t="shared" si="10"/>
        <v>0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6</v>
      </c>
      <c r="AK66" s="60">
        <f t="shared" si="10"/>
        <v>0.22222222222222221</v>
      </c>
      <c r="AL66" s="61"/>
      <c r="AM66" s="142" t="s">
        <v>279</v>
      </c>
      <c r="AN66" s="45">
        <f>COUNTIFS(K4:K31,5,L4:L31,4)</f>
        <v>1</v>
      </c>
      <c r="AO66" s="60">
        <f t="shared" si="11"/>
        <v>4.3478260869565216E-2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2</v>
      </c>
      <c r="AW66" s="60">
        <f t="shared" si="13"/>
        <v>8.6956521739130432E-2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0</v>
      </c>
      <c r="AW68" s="60">
        <f t="shared" si="13"/>
        <v>0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1</v>
      </c>
      <c r="AO69" s="60">
        <f t="shared" si="11"/>
        <v>4.3478260869565216E-2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1</v>
      </c>
      <c r="AO70" s="60">
        <f t="shared" si="11"/>
        <v>4.3478260869565216E-2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17</v>
      </c>
      <c r="D83" s="58">
        <f t="shared" ref="D83:D89" si="19">C83/C$89</f>
        <v>0.62962962962962965</v>
      </c>
      <c r="E83" s="64"/>
      <c r="F83" s="55" t="s">
        <v>186</v>
      </c>
      <c r="G83" s="57">
        <f>COUNTIF(R4:R31,1)</f>
        <v>22</v>
      </c>
      <c r="H83" s="58">
        <f>G83/C$89</f>
        <v>0.81481481481481477</v>
      </c>
      <c r="I83" s="61"/>
      <c r="J83" s="55" t="s">
        <v>339</v>
      </c>
      <c r="K83" s="57">
        <f>COUNTIFS(Q4:Q31,1,R4:R31,1)</f>
        <v>16</v>
      </c>
      <c r="L83" s="58">
        <f t="shared" ref="L83:L101" si="20">K83/K$101</f>
        <v>0.59259259259259256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0.1111111111111111</v>
      </c>
      <c r="Q83" s="61"/>
      <c r="R83" s="55" t="s">
        <v>411</v>
      </c>
      <c r="S83" s="57">
        <f>COUNTIFS(Q4:Q31,1,T4:T31,1)</f>
        <v>3</v>
      </c>
      <c r="T83" s="58">
        <f t="shared" ref="T83:T95" si="22">S83/S$95</f>
        <v>0.1111111111111111</v>
      </c>
      <c r="U83" s="61"/>
      <c r="V83" s="47" t="s">
        <v>181</v>
      </c>
      <c r="W83" s="57">
        <f>COUNTIF(X4:X31,1)</f>
        <v>2</v>
      </c>
      <c r="X83" s="58">
        <f t="shared" ref="X83:X89" si="23">W83/W$89</f>
        <v>0.33333333333333331</v>
      </c>
      <c r="Y83" s="61"/>
      <c r="Z83" s="55" t="s">
        <v>186</v>
      </c>
      <c r="AA83" s="57">
        <f>COUNTIF(Y4:Y31,1)</f>
        <v>5</v>
      </c>
      <c r="AB83" s="58">
        <f>AA83/W$89</f>
        <v>0.83333333333333337</v>
      </c>
      <c r="AC83" s="61"/>
      <c r="AD83" s="61"/>
      <c r="AE83" s="47" t="s">
        <v>339</v>
      </c>
      <c r="AF83" s="57">
        <f>COUNTIFS(X4:X31,1,Y4:Y31,1)</f>
        <v>2</v>
      </c>
      <c r="AG83" s="58">
        <f t="shared" ref="AG83:AG101" si="24">AF83/AF$101</f>
        <v>0.33333333333333331</v>
      </c>
      <c r="AH83" s="61"/>
      <c r="AI83" s="55" t="s">
        <v>357</v>
      </c>
      <c r="AJ83" s="57">
        <f>COUNTIFS(X4:X31,1,AB4:AB31,1)</f>
        <v>2</v>
      </c>
      <c r="AK83" s="58">
        <f t="shared" ref="AK83:AK95" si="25">AJ83/AJ$95</f>
        <v>0.33333333333333331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0.33333333333333331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1</v>
      </c>
      <c r="AX83" s="58">
        <f>AW83/AS$89</f>
        <v>0.5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0.1111111111111111</v>
      </c>
      <c r="E84" s="64"/>
      <c r="F84" s="46" t="s">
        <v>187</v>
      </c>
      <c r="G84" s="57">
        <f>COUNTIF(R4:R31,2)</f>
        <v>3</v>
      </c>
      <c r="H84" s="58">
        <f>G84/C$89</f>
        <v>0.1111111111111111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14</v>
      </c>
      <c r="P84" s="58">
        <f t="shared" si="21"/>
        <v>0.51851851851851849</v>
      </c>
      <c r="Q84" s="61"/>
      <c r="R84" s="55" t="s">
        <v>412</v>
      </c>
      <c r="S84" s="57">
        <f>COUNTIFS(Q4:Q31,1,T4:T31,"&gt;1")</f>
        <v>14</v>
      </c>
      <c r="T84" s="58">
        <f t="shared" si="22"/>
        <v>0.51851851851851849</v>
      </c>
      <c r="U84" s="61"/>
      <c r="V84" s="46" t="s">
        <v>182</v>
      </c>
      <c r="W84" s="57">
        <f>COUNTIF(X4:X31,2)</f>
        <v>1</v>
      </c>
      <c r="X84" s="58">
        <f t="shared" si="23"/>
        <v>0.16666666666666666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0</v>
      </c>
      <c r="AK84" s="58">
        <f t="shared" si="25"/>
        <v>0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7.407407407407407E-2</v>
      </c>
      <c r="E85" s="64"/>
      <c r="F85" s="46" t="s">
        <v>188</v>
      </c>
      <c r="G85" s="57">
        <f>COUNTIF(R4:R31,3)</f>
        <v>2</v>
      </c>
      <c r="H85" s="58">
        <f>G85/C$89</f>
        <v>7.407407407407407E-2</v>
      </c>
      <c r="I85" s="61"/>
      <c r="J85" s="55" t="s">
        <v>341</v>
      </c>
      <c r="K85" s="57">
        <f>COUNTIFS(Q4:Q31,1,R4:R31,3)</f>
        <v>1</v>
      </c>
      <c r="L85" s="58">
        <f t="shared" si="20"/>
        <v>3.7037037037037035E-2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1</v>
      </c>
      <c r="X85" s="58">
        <f t="shared" si="23"/>
        <v>0.16666666666666666</v>
      </c>
      <c r="Y85" s="61"/>
      <c r="Z85" s="46" t="s">
        <v>188</v>
      </c>
      <c r="AA85" s="57">
        <f>COUNTIF(Y4:Y31,3)</f>
        <v>1</v>
      </c>
      <c r="AB85" s="58">
        <f>AA85/W$89</f>
        <v>0.16666666666666666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0</v>
      </c>
      <c r="AO85" s="58">
        <f t="shared" si="26"/>
        <v>0</v>
      </c>
      <c r="AP85" s="61"/>
      <c r="AQ85" s="61"/>
      <c r="AR85" s="46" t="s">
        <v>183</v>
      </c>
      <c r="AS85" s="57">
        <f>COUNTIF(AE4:AE31,3)</f>
        <v>2</v>
      </c>
      <c r="AT85" s="58">
        <f t="shared" si="27"/>
        <v>1</v>
      </c>
      <c r="AU85" s="61"/>
      <c r="AV85" s="46" t="s">
        <v>188</v>
      </c>
      <c r="AW85" s="57">
        <f>COUNTIF(AF4:AF31,3)</f>
        <v>1</v>
      </c>
      <c r="AX85" s="58">
        <f>AW85/AS$89</f>
        <v>0.5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0.1111111111111111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7.407407407407407E-2</v>
      </c>
      <c r="M86" s="61"/>
      <c r="N86" s="50" t="s">
        <v>358</v>
      </c>
      <c r="O86" s="57">
        <f>COUNTIFS(Q4:Q31,2,U4:U31,2)</f>
        <v>3</v>
      </c>
      <c r="P86" s="58">
        <f t="shared" si="21"/>
        <v>0.1111111111111111</v>
      </c>
      <c r="Q86" s="61"/>
      <c r="R86" s="50" t="s">
        <v>414</v>
      </c>
      <c r="S86" s="57">
        <f>COUNTIFS(Q4:Q31,2,T4:T31,"&gt;1")</f>
        <v>3</v>
      </c>
      <c r="T86" s="58">
        <f t="shared" si="22"/>
        <v>0.1111111111111111</v>
      </c>
      <c r="U86" s="61"/>
      <c r="V86" s="46" t="s">
        <v>184</v>
      </c>
      <c r="W86" s="57">
        <f>COUNTIF(X4:X31,4)</f>
        <v>1</v>
      </c>
      <c r="X86" s="58">
        <f t="shared" si="23"/>
        <v>0.16666666666666666</v>
      </c>
      <c r="Y86" s="61"/>
      <c r="Z86" s="77"/>
      <c r="AA86" s="54">
        <f>SUM(AA83:AA85)</f>
        <v>6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0.16666666666666666</v>
      </c>
      <c r="AH86" s="61"/>
      <c r="AI86" s="50" t="s">
        <v>358</v>
      </c>
      <c r="AJ86" s="57">
        <f>COUNTIFS(X4:X31,2,AB4:AB31,2)</f>
        <v>1</v>
      </c>
      <c r="AK86" s="58">
        <f t="shared" si="25"/>
        <v>0.16666666666666666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0.16666666666666666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7.407407407407407E-2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1</v>
      </c>
      <c r="L87" s="58">
        <f t="shared" si="20"/>
        <v>3.7037037037037035E-2</v>
      </c>
      <c r="M87" s="61"/>
      <c r="N87" s="50" t="s">
        <v>361</v>
      </c>
      <c r="O87" s="57">
        <f>COUNTIFS(Q4:Q31,3,U4:U31,1)</f>
        <v>2</v>
      </c>
      <c r="P87" s="58">
        <f t="shared" si="21"/>
        <v>7.407407407407407E-2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1</v>
      </c>
      <c r="X87" s="58">
        <f t="shared" si="23"/>
        <v>0.16666666666666666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0</v>
      </c>
      <c r="P88" s="58">
        <f t="shared" si="21"/>
        <v>0</v>
      </c>
      <c r="Q88" s="61"/>
      <c r="R88" s="50" t="s">
        <v>416</v>
      </c>
      <c r="S88" s="57">
        <f>COUNTIFS(Q4:Q31,3,T4:T31,"&gt;1")</f>
        <v>2</v>
      </c>
      <c r="T88" s="58">
        <f t="shared" si="22"/>
        <v>7.407407407407407E-2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0.16666666666666666</v>
      </c>
      <c r="AL88" s="61"/>
      <c r="AM88" s="50" t="s">
        <v>416</v>
      </c>
      <c r="AN88" s="57">
        <f>COUNTIFS(X4:X31,3,AA4:AA31,"&gt;1")</f>
        <v>1</v>
      </c>
      <c r="AO88" s="58">
        <f t="shared" si="26"/>
        <v>0.16666666666666666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2</v>
      </c>
      <c r="BG88" s="58">
        <f t="shared" si="29"/>
        <v>1</v>
      </c>
      <c r="BH88" s="61"/>
      <c r="BI88" s="50" t="s">
        <v>416</v>
      </c>
      <c r="BJ88" s="57">
        <f>COUNTIFS(AE4:AE31,3,AH4:AH31,"&gt;1")</f>
        <v>2</v>
      </c>
      <c r="BK88" s="58">
        <f t="shared" si="30"/>
        <v>1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7.407407407407407E-2</v>
      </c>
      <c r="M89" s="61"/>
      <c r="N89" s="50" t="s">
        <v>363</v>
      </c>
      <c r="O89" s="57">
        <f>COUNTIFS(Q4:Q31,4,U4:U31,1)</f>
        <v>3</v>
      </c>
      <c r="P89" s="58">
        <f t="shared" si="21"/>
        <v>0.1111111111111111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6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0.16666666666666666</v>
      </c>
      <c r="AH89" s="61"/>
      <c r="AI89" s="50" t="s">
        <v>363</v>
      </c>
      <c r="AJ89" s="57">
        <f>COUNTIFS(X4:X31,4,AB4:AB31,1)</f>
        <v>1</v>
      </c>
      <c r="AK89" s="58">
        <f t="shared" si="25"/>
        <v>0.16666666666666666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3</v>
      </c>
      <c r="T90" s="58">
        <f t="shared" si="22"/>
        <v>0.1111111111111111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1</v>
      </c>
      <c r="AO90" s="58">
        <f t="shared" si="26"/>
        <v>0.16666666666666666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3.7037037037037035E-2</v>
      </c>
      <c r="Q91" s="61"/>
      <c r="R91" s="50" t="s">
        <v>419</v>
      </c>
      <c r="S91" s="57">
        <f>COUNTIFS(Q4:Q31,5,T4:T31,1)</f>
        <v>2</v>
      </c>
      <c r="T91" s="58">
        <f t="shared" si="22"/>
        <v>7.407407407407407E-2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1</v>
      </c>
      <c r="AO91" s="58">
        <f t="shared" si="26"/>
        <v>0.16666666666666666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1</v>
      </c>
      <c r="BC91" s="58">
        <f t="shared" si="28"/>
        <v>0.5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5</v>
      </c>
      <c r="H92" s="58">
        <f>G92/C$89</f>
        <v>0.18518518518518517</v>
      </c>
      <c r="I92" s="61"/>
      <c r="J92" s="50" t="s">
        <v>345</v>
      </c>
      <c r="K92" s="57">
        <f>COUNTIFS(Q4:Q31,4,R4:R31,1)</f>
        <v>2</v>
      </c>
      <c r="L92" s="58">
        <f t="shared" si="20"/>
        <v>7.407407407407407E-2</v>
      </c>
      <c r="M92" s="61"/>
      <c r="N92" s="50" t="s">
        <v>366</v>
      </c>
      <c r="O92" s="57">
        <f>COUNTIFS(Q4:Q31,5,U4:U31,2)</f>
        <v>1</v>
      </c>
      <c r="P92" s="58">
        <f t="shared" si="21"/>
        <v>3.7037037037037035E-2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0.16666666666666666</v>
      </c>
      <c r="AH92" s="61"/>
      <c r="AI92" s="50" t="s">
        <v>366</v>
      </c>
      <c r="AJ92" s="57">
        <f>COUNTIFS(X4:X31,5,AB4:AB31,2)</f>
        <v>1</v>
      </c>
      <c r="AK92" s="58">
        <f t="shared" si="25"/>
        <v>0.16666666666666666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0.22222222222222221</v>
      </c>
      <c r="I93" s="61"/>
      <c r="J93" s="50" t="s">
        <v>347</v>
      </c>
      <c r="K93" s="57">
        <f>COUNTIFS(Q4:Q31,4,R4:R31,2)</f>
        <v>1</v>
      </c>
      <c r="L93" s="58">
        <f t="shared" si="20"/>
        <v>3.7037037037037035E-2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4</v>
      </c>
      <c r="X93" s="58">
        <f>W93/W$89</f>
        <v>0.66666666666666663</v>
      </c>
      <c r="Y93" s="61"/>
      <c r="Z93" s="47" t="s">
        <v>191</v>
      </c>
      <c r="AA93" s="57">
        <f>COUNTIF(AA4:AA31,1)</f>
        <v>3</v>
      </c>
      <c r="AB93" s="58">
        <f>AA93/W$89</f>
        <v>0.5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0.5</v>
      </c>
      <c r="AU93" s="61"/>
      <c r="AV93" s="47" t="s">
        <v>191</v>
      </c>
      <c r="AW93" s="57">
        <f>COUNTIF(AH4:AH31,1)</f>
        <v>0</v>
      </c>
      <c r="AX93" s="58">
        <f>AW93/AS$89</f>
        <v>0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7</v>
      </c>
      <c r="H94" s="58">
        <f>G94/C$89</f>
        <v>0.25925925925925924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2</v>
      </c>
      <c r="X94" s="58">
        <f>W94/W$89</f>
        <v>0.33333333333333331</v>
      </c>
      <c r="Y94" s="61"/>
      <c r="Z94" s="46" t="s">
        <v>192</v>
      </c>
      <c r="AA94" s="57">
        <f>COUNTIF(AA4:AA31,2)</f>
        <v>2</v>
      </c>
      <c r="AB94" s="58">
        <f>AA94/W$89</f>
        <v>0.33333333333333331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0.5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9</v>
      </c>
      <c r="H95" s="58">
        <f>G95/C$89</f>
        <v>0.33333333333333331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6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0.16666666666666666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6</v>
      </c>
      <c r="AK95" s="58">
        <f t="shared" si="25"/>
        <v>1</v>
      </c>
      <c r="AL95" s="61"/>
      <c r="AM95" s="37"/>
      <c r="AN95" s="45">
        <f>SUM(AN83:AN94)</f>
        <v>6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2</v>
      </c>
      <c r="AX95" s="58">
        <f>AW95/AS$89</f>
        <v>1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3.7037037037037035E-2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1</v>
      </c>
      <c r="L97" s="58">
        <f t="shared" si="20"/>
        <v>3.7037037037037035E-2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6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1</v>
      </c>
      <c r="AG97" s="58">
        <f t="shared" si="24"/>
        <v>0.16666666666666666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3</v>
      </c>
      <c r="X100" s="58">
        <f>W100/W$89</f>
        <v>0.5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6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6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9</v>
      </c>
      <c r="D102" s="58">
        <f>C102/C$89</f>
        <v>0.33333333333333331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18</v>
      </c>
      <c r="D103" s="58">
        <f>C103/C$89</f>
        <v>0.66666666666666663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6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AA50:AC50"/>
    <mergeCell ref="AE50:AG50"/>
    <mergeCell ref="AI50:AK50"/>
    <mergeCell ref="AM50:AO50"/>
    <mergeCell ref="AQ50:AS50"/>
    <mergeCell ref="AU50:AW50"/>
    <mergeCell ref="B80:H80"/>
    <mergeCell ref="J80:T80"/>
    <mergeCell ref="V80:AB80"/>
    <mergeCell ref="AE80:AO80"/>
    <mergeCell ref="AR80:AX80"/>
    <mergeCell ref="B48:BI48"/>
    <mergeCell ref="B50:D50"/>
    <mergeCell ref="F50:H50"/>
    <mergeCell ref="J50:L50"/>
    <mergeCell ref="N50:P50"/>
    <mergeCell ref="R50:T50"/>
    <mergeCell ref="W50:Y50"/>
    <mergeCell ref="AY50:BA50"/>
    <mergeCell ref="BC50:BE50"/>
    <mergeCell ref="BG50:BI50"/>
    <mergeCell ref="AD2:AI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W2:AB2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BM184"/>
  <sheetViews>
    <sheetView zoomScale="10" zoomScaleNormal="10" workbookViewId="0">
      <pane ySplit="3" topLeftCell="A66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0" ht="30" customHeight="1" thickBot="1" x14ac:dyDescent="0.25">
      <c r="A1" s="193" t="s">
        <v>2438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</row>
    <row r="3" spans="1:4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</row>
    <row r="4" spans="1:40" ht="31.5" customHeight="1" thickBot="1" x14ac:dyDescent="0.25">
      <c r="A4" s="111" t="s">
        <v>2439</v>
      </c>
      <c r="B4" s="117" t="s">
        <v>40</v>
      </c>
      <c r="C4" s="118" t="s">
        <v>2440</v>
      </c>
      <c r="D4" s="116">
        <v>3</v>
      </c>
      <c r="E4" s="114">
        <v>36528</v>
      </c>
      <c r="F4" s="117">
        <v>2</v>
      </c>
      <c r="G4" s="116">
        <v>5</v>
      </c>
      <c r="H4" s="115">
        <v>1</v>
      </c>
      <c r="I4" s="117">
        <v>1</v>
      </c>
      <c r="J4" s="116">
        <v>3</v>
      </c>
      <c r="K4" s="116">
        <v>2</v>
      </c>
      <c r="L4" s="116">
        <v>4</v>
      </c>
      <c r="M4" s="116">
        <v>3</v>
      </c>
      <c r="N4" s="116">
        <v>2</v>
      </c>
      <c r="O4" s="115">
        <v>2</v>
      </c>
      <c r="P4" s="117" t="s">
        <v>2441</v>
      </c>
      <c r="Q4" s="116">
        <v>5</v>
      </c>
      <c r="R4" s="116">
        <v>1</v>
      </c>
      <c r="S4" s="116">
        <v>1</v>
      </c>
      <c r="T4" s="116">
        <v>3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03"/>
      <c r="AL4" s="103"/>
      <c r="AM4" s="103"/>
      <c r="AN4" s="103"/>
    </row>
    <row r="5" spans="1:40" ht="31.5" customHeight="1" thickBot="1" x14ac:dyDescent="0.25">
      <c r="A5" s="111" t="s">
        <v>2442</v>
      </c>
      <c r="B5" s="113"/>
      <c r="C5" s="118"/>
      <c r="D5" s="104"/>
      <c r="E5" s="109">
        <v>36528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13"/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40" ht="31.5" customHeight="1" thickBot="1" x14ac:dyDescent="0.25">
      <c r="A6" s="111" t="s">
        <v>2443</v>
      </c>
      <c r="B6" s="113" t="s">
        <v>27</v>
      </c>
      <c r="C6" s="118" t="s">
        <v>2444</v>
      </c>
      <c r="D6" s="104">
        <v>3</v>
      </c>
      <c r="E6" s="109">
        <v>36536</v>
      </c>
      <c r="F6" s="113">
        <v>2</v>
      </c>
      <c r="G6" s="104">
        <v>7</v>
      </c>
      <c r="H6" s="112">
        <v>1</v>
      </c>
      <c r="I6" s="113">
        <v>2</v>
      </c>
      <c r="J6" s="104">
        <v>2</v>
      </c>
      <c r="K6" s="104">
        <v>2</v>
      </c>
      <c r="L6" s="104">
        <v>4</v>
      </c>
      <c r="M6" s="104">
        <v>1</v>
      </c>
      <c r="N6" s="104">
        <v>2</v>
      </c>
      <c r="O6" s="112">
        <v>2</v>
      </c>
      <c r="P6" s="108" t="s">
        <v>2445</v>
      </c>
      <c r="Q6" s="104">
        <v>1</v>
      </c>
      <c r="R6" s="104">
        <v>1</v>
      </c>
      <c r="S6" s="104">
        <v>1</v>
      </c>
      <c r="T6" s="104">
        <v>2</v>
      </c>
      <c r="U6" s="112">
        <v>1</v>
      </c>
      <c r="V6" s="104"/>
      <c r="W6" s="113" t="s">
        <v>2446</v>
      </c>
      <c r="X6" s="104">
        <v>1</v>
      </c>
      <c r="Y6" s="104">
        <v>2</v>
      </c>
      <c r="Z6" s="104">
        <v>1</v>
      </c>
      <c r="AA6" s="104">
        <v>1</v>
      </c>
      <c r="AB6" s="112">
        <v>1</v>
      </c>
      <c r="AC6" s="103"/>
      <c r="AD6" s="108"/>
      <c r="AE6" s="104"/>
      <c r="AF6" s="104"/>
      <c r="AG6" s="104"/>
      <c r="AH6" s="104"/>
      <c r="AI6" s="112"/>
      <c r="AJ6" s="103"/>
      <c r="AK6" s="103"/>
      <c r="AL6" s="103"/>
      <c r="AM6" s="103"/>
      <c r="AN6" s="103"/>
    </row>
    <row r="7" spans="1:40" ht="31.5" customHeight="1" thickBot="1" x14ac:dyDescent="0.25">
      <c r="A7" s="111" t="s">
        <v>2447</v>
      </c>
      <c r="B7" s="113" t="s">
        <v>27</v>
      </c>
      <c r="C7" s="118" t="s">
        <v>2448</v>
      </c>
      <c r="D7" s="104">
        <v>4</v>
      </c>
      <c r="E7" s="109">
        <v>36536</v>
      </c>
      <c r="F7" s="113">
        <v>2</v>
      </c>
      <c r="G7" s="104">
        <v>3</v>
      </c>
      <c r="H7" s="112">
        <v>1</v>
      </c>
      <c r="I7" s="113">
        <v>3</v>
      </c>
      <c r="J7" s="104">
        <v>1</v>
      </c>
      <c r="K7" s="104">
        <v>3</v>
      </c>
      <c r="L7" s="104">
        <v>1</v>
      </c>
      <c r="M7" s="104">
        <v>3</v>
      </c>
      <c r="N7" s="104">
        <v>1</v>
      </c>
      <c r="O7" s="112">
        <v>2</v>
      </c>
      <c r="P7" s="108" t="s">
        <v>2449</v>
      </c>
      <c r="Q7" s="104">
        <v>3</v>
      </c>
      <c r="R7" s="104">
        <v>1</v>
      </c>
      <c r="S7" s="104">
        <v>1</v>
      </c>
      <c r="T7" s="104">
        <v>1</v>
      </c>
      <c r="U7" s="112">
        <v>2</v>
      </c>
      <c r="V7" s="104"/>
      <c r="W7" s="113" t="s">
        <v>648</v>
      </c>
      <c r="X7" s="104">
        <v>1</v>
      </c>
      <c r="Y7" s="104">
        <v>1</v>
      </c>
      <c r="Z7" s="104">
        <v>1</v>
      </c>
      <c r="AA7" s="104">
        <v>1</v>
      </c>
      <c r="AB7" s="112">
        <v>2</v>
      </c>
      <c r="AC7" s="103"/>
      <c r="AD7" s="108" t="s">
        <v>2445</v>
      </c>
      <c r="AE7" s="104">
        <v>1</v>
      </c>
      <c r="AF7" s="104">
        <v>1</v>
      </c>
      <c r="AG7" s="104">
        <v>1</v>
      </c>
      <c r="AH7" s="104">
        <v>1</v>
      </c>
      <c r="AI7" s="112">
        <v>2</v>
      </c>
      <c r="AJ7" s="103"/>
      <c r="AK7" s="103"/>
      <c r="AL7" s="103"/>
      <c r="AM7" s="103"/>
      <c r="AN7" s="103"/>
    </row>
    <row r="8" spans="1:40" ht="31.5" customHeight="1" thickBot="1" x14ac:dyDescent="0.25">
      <c r="A8" s="111" t="s">
        <v>2450</v>
      </c>
      <c r="B8" s="113" t="s">
        <v>40</v>
      </c>
      <c r="C8" s="118" t="s">
        <v>2451</v>
      </c>
      <c r="D8" s="104">
        <v>4</v>
      </c>
      <c r="E8" s="109">
        <v>36544</v>
      </c>
      <c r="F8" s="113">
        <v>2</v>
      </c>
      <c r="G8" s="104">
        <v>5</v>
      </c>
      <c r="H8" s="112">
        <v>4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2</v>
      </c>
      <c r="O8" s="112">
        <v>1</v>
      </c>
      <c r="P8" s="108" t="s">
        <v>2452</v>
      </c>
      <c r="Q8" s="104">
        <v>1</v>
      </c>
      <c r="R8" s="104">
        <v>1</v>
      </c>
      <c r="S8" s="104">
        <v>1</v>
      </c>
      <c r="T8" s="104">
        <v>4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40" ht="31.5" customHeight="1" thickBot="1" x14ac:dyDescent="0.25">
      <c r="A9" s="111" t="s">
        <v>2453</v>
      </c>
      <c r="B9" s="113" t="s">
        <v>40</v>
      </c>
      <c r="C9" s="118" t="s">
        <v>2454</v>
      </c>
      <c r="D9" s="104">
        <v>4</v>
      </c>
      <c r="E9" s="109">
        <v>36544</v>
      </c>
      <c r="F9" s="113">
        <v>2</v>
      </c>
      <c r="G9" s="104">
        <v>5</v>
      </c>
      <c r="H9" s="112">
        <v>1</v>
      </c>
      <c r="I9" s="113">
        <v>1</v>
      </c>
      <c r="J9" s="104">
        <v>1</v>
      </c>
      <c r="K9" s="104">
        <v>2</v>
      </c>
      <c r="L9" s="104">
        <v>1</v>
      </c>
      <c r="M9" s="104">
        <v>2</v>
      </c>
      <c r="N9" s="104">
        <v>2</v>
      </c>
      <c r="O9" s="112">
        <v>1</v>
      </c>
      <c r="P9" s="108" t="s">
        <v>128</v>
      </c>
      <c r="Q9" s="104">
        <v>1</v>
      </c>
      <c r="R9" s="104">
        <v>1</v>
      </c>
      <c r="S9" s="104">
        <v>1</v>
      </c>
      <c r="T9" s="104">
        <v>4</v>
      </c>
      <c r="U9" s="112">
        <v>1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40" ht="31.5" customHeight="1" thickBot="1" x14ac:dyDescent="0.25">
      <c r="A10" s="111" t="s">
        <v>2455</v>
      </c>
      <c r="B10" s="113" t="s">
        <v>40</v>
      </c>
      <c r="C10" s="118" t="s">
        <v>2456</v>
      </c>
      <c r="D10" s="104">
        <v>5</v>
      </c>
      <c r="E10" s="109">
        <v>36552</v>
      </c>
      <c r="F10" s="113">
        <v>2</v>
      </c>
      <c r="G10" s="104">
        <v>3</v>
      </c>
      <c r="H10" s="112">
        <v>1</v>
      </c>
      <c r="I10" s="113">
        <v>1</v>
      </c>
      <c r="J10" s="104">
        <v>1</v>
      </c>
      <c r="K10" s="104">
        <v>10</v>
      </c>
      <c r="L10" s="104">
        <v>4</v>
      </c>
      <c r="M10" s="104">
        <v>3</v>
      </c>
      <c r="N10" s="104">
        <v>2</v>
      </c>
      <c r="O10" s="112">
        <v>1</v>
      </c>
      <c r="P10" s="108" t="s">
        <v>128</v>
      </c>
      <c r="Q10" s="104">
        <v>1</v>
      </c>
      <c r="R10" s="104">
        <v>1</v>
      </c>
      <c r="S10" s="104">
        <v>1</v>
      </c>
      <c r="T10" s="104">
        <v>2</v>
      </c>
      <c r="U10" s="112">
        <v>1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03"/>
      <c r="AL10" s="103"/>
      <c r="AM10" s="103"/>
      <c r="AN10" s="103"/>
    </row>
    <row r="11" spans="1:40" ht="31.5" customHeight="1" thickBot="1" x14ac:dyDescent="0.25">
      <c r="A11" s="111" t="s">
        <v>2457</v>
      </c>
      <c r="B11" s="113" t="s">
        <v>40</v>
      </c>
      <c r="C11" s="118" t="s">
        <v>2458</v>
      </c>
      <c r="D11" s="104">
        <v>5</v>
      </c>
      <c r="E11" s="109">
        <v>36552</v>
      </c>
      <c r="F11" s="113">
        <v>2</v>
      </c>
      <c r="G11" s="104">
        <v>6</v>
      </c>
      <c r="H11" s="112">
        <v>4</v>
      </c>
      <c r="I11" s="113">
        <v>2</v>
      </c>
      <c r="J11" s="104">
        <v>2</v>
      </c>
      <c r="K11" s="104">
        <v>4</v>
      </c>
      <c r="L11" s="104">
        <v>2</v>
      </c>
      <c r="M11" s="104">
        <v>1</v>
      </c>
      <c r="N11" s="104">
        <v>2</v>
      </c>
      <c r="O11" s="112">
        <v>2</v>
      </c>
      <c r="P11" s="108" t="s">
        <v>2459</v>
      </c>
      <c r="Q11" s="104">
        <v>2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 t="s">
        <v>128</v>
      </c>
      <c r="X11" s="104">
        <v>1</v>
      </c>
      <c r="Y11" s="104">
        <v>1</v>
      </c>
      <c r="Z11" s="104">
        <v>2</v>
      </c>
      <c r="AA11" s="104">
        <v>1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40" ht="31.5" customHeight="1" thickBot="1" x14ac:dyDescent="0.25">
      <c r="A12" s="111" t="s">
        <v>2460</v>
      </c>
      <c r="B12" s="113" t="s">
        <v>27</v>
      </c>
      <c r="C12" s="118" t="s">
        <v>2461</v>
      </c>
      <c r="D12" s="104">
        <v>6</v>
      </c>
      <c r="E12" s="109">
        <v>36560</v>
      </c>
      <c r="F12" s="113">
        <v>2</v>
      </c>
      <c r="G12" s="104">
        <v>5</v>
      </c>
      <c r="H12" s="112">
        <v>1</v>
      </c>
      <c r="I12" s="113">
        <v>1</v>
      </c>
      <c r="J12" s="104">
        <v>1</v>
      </c>
      <c r="K12" s="104">
        <v>3</v>
      </c>
      <c r="L12" s="104">
        <v>4</v>
      </c>
      <c r="M12" s="104">
        <v>3</v>
      </c>
      <c r="N12" s="104">
        <v>1</v>
      </c>
      <c r="O12" s="112">
        <v>1</v>
      </c>
      <c r="P12" s="108" t="s">
        <v>2462</v>
      </c>
      <c r="Q12" s="104">
        <v>1</v>
      </c>
      <c r="R12" s="104">
        <v>1</v>
      </c>
      <c r="S12" s="104">
        <v>1</v>
      </c>
      <c r="T12" s="104">
        <v>1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03"/>
      <c r="AL12" s="103"/>
      <c r="AM12" s="103"/>
      <c r="AN12" s="103"/>
    </row>
    <row r="13" spans="1:40" ht="31.5" customHeight="1" thickBot="1" x14ac:dyDescent="0.25">
      <c r="A13" s="111" t="s">
        <v>2463</v>
      </c>
      <c r="B13" s="113" t="s">
        <v>40</v>
      </c>
      <c r="C13" s="118" t="s">
        <v>2464</v>
      </c>
      <c r="D13" s="104">
        <v>6</v>
      </c>
      <c r="E13" s="109">
        <v>36560</v>
      </c>
      <c r="F13" s="113">
        <v>2</v>
      </c>
      <c r="G13" s="104">
        <v>5</v>
      </c>
      <c r="H13" s="112">
        <v>4</v>
      </c>
      <c r="I13" s="113">
        <v>2</v>
      </c>
      <c r="J13" s="104">
        <v>2</v>
      </c>
      <c r="K13" s="104">
        <v>8</v>
      </c>
      <c r="L13" s="104">
        <v>2</v>
      </c>
      <c r="M13" s="104">
        <v>3</v>
      </c>
      <c r="N13" s="104">
        <v>2</v>
      </c>
      <c r="O13" s="112">
        <v>2</v>
      </c>
      <c r="P13" s="108" t="s">
        <v>2465</v>
      </c>
      <c r="Q13" s="104">
        <v>3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 t="s">
        <v>128</v>
      </c>
      <c r="X13" s="104">
        <v>1</v>
      </c>
      <c r="Y13" s="104">
        <v>1</v>
      </c>
      <c r="Z13" s="104">
        <v>1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03"/>
      <c r="AL13" s="103"/>
      <c r="AM13" s="103"/>
      <c r="AN13" s="103"/>
    </row>
    <row r="14" spans="1:40" ht="31.5" customHeight="1" thickBot="1" x14ac:dyDescent="0.25">
      <c r="A14" s="111" t="s">
        <v>2466</v>
      </c>
      <c r="B14" s="113" t="s">
        <v>40</v>
      </c>
      <c r="C14" s="118" t="s">
        <v>2467</v>
      </c>
      <c r="D14" s="104">
        <v>3</v>
      </c>
      <c r="E14" s="109">
        <v>36568</v>
      </c>
      <c r="F14" s="113">
        <v>1</v>
      </c>
      <c r="G14" s="104">
        <v>4</v>
      </c>
      <c r="H14" s="112">
        <v>1</v>
      </c>
      <c r="I14" s="113">
        <v>1</v>
      </c>
      <c r="J14" s="104">
        <v>1</v>
      </c>
      <c r="K14" s="104">
        <v>10</v>
      </c>
      <c r="L14" s="104">
        <v>1</v>
      </c>
      <c r="M14" s="104">
        <v>2</v>
      </c>
      <c r="N14" s="104">
        <v>1</v>
      </c>
      <c r="O14" s="112">
        <v>2</v>
      </c>
      <c r="P14" s="108" t="s">
        <v>70</v>
      </c>
      <c r="Q14" s="104">
        <v>1</v>
      </c>
      <c r="R14" s="104">
        <v>1</v>
      </c>
      <c r="S14" s="104">
        <v>1</v>
      </c>
      <c r="T14" s="104">
        <v>4</v>
      </c>
      <c r="U14" s="112">
        <v>1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03"/>
      <c r="AL14" s="103"/>
      <c r="AM14" s="103"/>
      <c r="AN14" s="103"/>
    </row>
    <row r="15" spans="1:40" ht="31.5" customHeight="1" thickBot="1" x14ac:dyDescent="0.25">
      <c r="A15" s="111" t="s">
        <v>2468</v>
      </c>
      <c r="B15" s="113" t="s">
        <v>40</v>
      </c>
      <c r="C15" s="118" t="s">
        <v>2469</v>
      </c>
      <c r="D15" s="104">
        <v>3</v>
      </c>
      <c r="E15" s="109">
        <v>36568</v>
      </c>
      <c r="F15" s="113">
        <v>2</v>
      </c>
      <c r="G15" s="104">
        <v>5</v>
      </c>
      <c r="H15" s="112">
        <v>1</v>
      </c>
      <c r="I15" s="113">
        <v>1</v>
      </c>
      <c r="J15" s="104">
        <v>3</v>
      </c>
      <c r="K15" s="104">
        <v>2</v>
      </c>
      <c r="L15" s="104">
        <v>4</v>
      </c>
      <c r="M15" s="104">
        <v>3</v>
      </c>
      <c r="N15" s="104">
        <v>3</v>
      </c>
      <c r="O15" s="112">
        <v>2</v>
      </c>
      <c r="P15" s="108" t="s">
        <v>784</v>
      </c>
      <c r="Q15" s="104">
        <v>2</v>
      </c>
      <c r="R15" s="104">
        <v>1</v>
      </c>
      <c r="S15" s="104">
        <v>1</v>
      </c>
      <c r="T15" s="104">
        <v>1</v>
      </c>
      <c r="U15" s="112">
        <v>1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40" ht="31.5" customHeight="1" thickBot="1" x14ac:dyDescent="0.25">
      <c r="A16" s="111" t="s">
        <v>2470</v>
      </c>
      <c r="B16" s="113" t="s">
        <v>27</v>
      </c>
      <c r="C16" s="118" t="s">
        <v>2471</v>
      </c>
      <c r="D16" s="104">
        <v>3</v>
      </c>
      <c r="E16" s="109">
        <v>36576</v>
      </c>
      <c r="F16" s="113">
        <v>2</v>
      </c>
      <c r="G16" s="104">
        <v>6</v>
      </c>
      <c r="H16" s="112">
        <v>4</v>
      </c>
      <c r="I16" s="113">
        <v>2</v>
      </c>
      <c r="J16" s="104">
        <v>2</v>
      </c>
      <c r="K16" s="104">
        <v>4</v>
      </c>
      <c r="L16" s="104">
        <v>2</v>
      </c>
      <c r="M16" s="104">
        <v>1</v>
      </c>
      <c r="N16" s="104">
        <v>2</v>
      </c>
      <c r="O16" s="112">
        <v>2</v>
      </c>
      <c r="P16" s="108" t="s">
        <v>2472</v>
      </c>
      <c r="Q16" s="104">
        <v>2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08" t="s">
        <v>2462</v>
      </c>
      <c r="X16" s="104">
        <v>1</v>
      </c>
      <c r="Y16" s="104">
        <v>1</v>
      </c>
      <c r="Z16" s="104">
        <v>2</v>
      </c>
      <c r="AA16" s="104">
        <v>1</v>
      </c>
      <c r="AB16" s="112">
        <v>2</v>
      </c>
      <c r="AC16" s="103"/>
      <c r="AD16" s="113"/>
      <c r="AE16" s="104"/>
      <c r="AF16" s="104"/>
      <c r="AG16" s="104"/>
      <c r="AH16" s="104"/>
      <c r="AI16" s="112"/>
      <c r="AJ16" s="103"/>
      <c r="AK16" s="103"/>
      <c r="AL16" s="103"/>
      <c r="AM16" s="103"/>
      <c r="AN16" s="103"/>
    </row>
    <row r="17" spans="1:40" ht="31.5" customHeight="1" thickBot="1" x14ac:dyDescent="0.25">
      <c r="A17" s="111" t="s">
        <v>2473</v>
      </c>
      <c r="B17" s="113" t="s">
        <v>40</v>
      </c>
      <c r="C17" s="118" t="s">
        <v>2474</v>
      </c>
      <c r="D17" s="104">
        <v>4</v>
      </c>
      <c r="E17" s="109">
        <v>36576</v>
      </c>
      <c r="F17" s="113">
        <v>1</v>
      </c>
      <c r="G17" s="104">
        <v>3</v>
      </c>
      <c r="H17" s="112">
        <v>1</v>
      </c>
      <c r="I17" s="113">
        <v>1</v>
      </c>
      <c r="J17" s="104">
        <v>3</v>
      </c>
      <c r="K17" s="104">
        <v>5</v>
      </c>
      <c r="L17" s="104">
        <v>3</v>
      </c>
      <c r="M17" s="104">
        <v>2</v>
      </c>
      <c r="N17" s="104">
        <v>3</v>
      </c>
      <c r="O17" s="112">
        <v>2</v>
      </c>
      <c r="P17" s="108" t="s">
        <v>2475</v>
      </c>
      <c r="Q17" s="104">
        <v>4</v>
      </c>
      <c r="R17" s="104">
        <v>2</v>
      </c>
      <c r="S17" s="104">
        <v>1</v>
      </c>
      <c r="T17" s="104">
        <v>4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1.5" customHeight="1" thickBot="1" x14ac:dyDescent="0.25">
      <c r="A18" s="111" t="s">
        <v>2476</v>
      </c>
      <c r="B18" s="113"/>
      <c r="C18" s="118"/>
      <c r="D18" s="104"/>
      <c r="E18" s="109">
        <v>36640</v>
      </c>
      <c r="F18" s="113"/>
      <c r="G18" s="104"/>
      <c r="H18" s="112"/>
      <c r="I18" s="113"/>
      <c r="J18" s="104"/>
      <c r="K18" s="104"/>
      <c r="L18" s="104"/>
      <c r="M18" s="104"/>
      <c r="N18" s="104"/>
      <c r="O18" s="112"/>
      <c r="P18" s="108" t="s">
        <v>2449</v>
      </c>
      <c r="Q18" s="104"/>
      <c r="R18" s="104"/>
      <c r="S18" s="104"/>
      <c r="T18" s="104"/>
      <c r="U18" s="112"/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1.5" customHeight="1" thickBot="1" x14ac:dyDescent="0.25">
      <c r="A19" s="111" t="s">
        <v>2477</v>
      </c>
      <c r="B19" s="113"/>
      <c r="C19" s="118"/>
      <c r="D19" s="104"/>
      <c r="E19" s="109">
        <v>36640</v>
      </c>
      <c r="F19" s="113"/>
      <c r="G19" s="104"/>
      <c r="H19" s="112"/>
      <c r="I19" s="113"/>
      <c r="J19" s="104"/>
      <c r="K19" s="104"/>
      <c r="L19" s="104"/>
      <c r="M19" s="104"/>
      <c r="N19" s="104"/>
      <c r="O19" s="112"/>
      <c r="P19" s="108" t="s">
        <v>2449</v>
      </c>
      <c r="Q19" s="104"/>
      <c r="R19" s="104"/>
      <c r="S19" s="104"/>
      <c r="T19" s="104"/>
      <c r="U19" s="112"/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1.5" customHeight="1" thickBot="1" x14ac:dyDescent="0.25">
      <c r="A20" s="111" t="s">
        <v>2478</v>
      </c>
      <c r="B20" s="113" t="s">
        <v>31</v>
      </c>
      <c r="C20" s="118" t="s">
        <v>2479</v>
      </c>
      <c r="D20" s="104">
        <v>6</v>
      </c>
      <c r="E20" s="109">
        <v>36648</v>
      </c>
      <c r="F20" s="113">
        <v>2</v>
      </c>
      <c r="G20" s="104">
        <v>6</v>
      </c>
      <c r="H20" s="112">
        <v>4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2</v>
      </c>
      <c r="O20" s="112">
        <v>1</v>
      </c>
      <c r="P20" s="108" t="s">
        <v>65</v>
      </c>
      <c r="Q20" s="104">
        <v>1</v>
      </c>
      <c r="R20" s="104">
        <v>1</v>
      </c>
      <c r="S20" s="104">
        <v>1</v>
      </c>
      <c r="T20" s="104">
        <v>2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03"/>
      <c r="AL20" s="103"/>
      <c r="AM20" s="103"/>
      <c r="AN20" s="103"/>
    </row>
    <row r="21" spans="1:40" ht="31.5" customHeight="1" thickBot="1" x14ac:dyDescent="0.25">
      <c r="A21" s="111" t="s">
        <v>2480</v>
      </c>
      <c r="B21" s="113" t="s">
        <v>40</v>
      </c>
      <c r="C21" s="118" t="s">
        <v>2481</v>
      </c>
      <c r="D21" s="104">
        <v>4</v>
      </c>
      <c r="E21" s="109">
        <v>36648</v>
      </c>
      <c r="F21" s="113">
        <v>2</v>
      </c>
      <c r="G21" s="104">
        <v>6</v>
      </c>
      <c r="H21" s="112">
        <v>4</v>
      </c>
      <c r="I21" s="113">
        <v>1</v>
      </c>
      <c r="J21" s="104">
        <v>1</v>
      </c>
      <c r="K21" s="104">
        <v>1</v>
      </c>
      <c r="L21" s="104">
        <v>4</v>
      </c>
      <c r="M21" s="104">
        <v>3</v>
      </c>
      <c r="N21" s="104">
        <v>2</v>
      </c>
      <c r="O21" s="112">
        <v>1</v>
      </c>
      <c r="P21" s="108" t="s">
        <v>128</v>
      </c>
      <c r="Q21" s="104">
        <v>1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03"/>
      <c r="AL21" s="103"/>
      <c r="AM21" s="103"/>
      <c r="AN21" s="103"/>
    </row>
    <row r="22" spans="1:40" ht="31.5" customHeight="1" thickBot="1" x14ac:dyDescent="0.25">
      <c r="A22" s="111" t="s">
        <v>2482</v>
      </c>
      <c r="B22" s="113" t="s">
        <v>40</v>
      </c>
      <c r="C22" s="118" t="s">
        <v>2483</v>
      </c>
      <c r="D22" s="104">
        <v>4</v>
      </c>
      <c r="E22" s="109">
        <v>36656</v>
      </c>
      <c r="F22" s="113">
        <v>2</v>
      </c>
      <c r="G22" s="104">
        <v>7</v>
      </c>
      <c r="H22" s="112">
        <v>4</v>
      </c>
      <c r="I22" s="113">
        <v>1</v>
      </c>
      <c r="J22" s="104">
        <v>1</v>
      </c>
      <c r="K22" s="104">
        <v>1</v>
      </c>
      <c r="L22" s="104">
        <v>4</v>
      </c>
      <c r="M22" s="104">
        <v>3</v>
      </c>
      <c r="N22" s="104">
        <v>2</v>
      </c>
      <c r="O22" s="112">
        <v>1</v>
      </c>
      <c r="P22" s="108" t="s">
        <v>128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03"/>
      <c r="AL22" s="103"/>
      <c r="AM22" s="103"/>
      <c r="AN22" s="103"/>
    </row>
    <row r="23" spans="1:40" ht="31.5" customHeight="1" thickBot="1" x14ac:dyDescent="0.25">
      <c r="A23" s="111" t="s">
        <v>2484</v>
      </c>
      <c r="B23" s="113" t="s">
        <v>40</v>
      </c>
      <c r="C23" s="118" t="s">
        <v>2485</v>
      </c>
      <c r="D23" s="104">
        <v>4</v>
      </c>
      <c r="E23" s="109">
        <v>36656</v>
      </c>
      <c r="F23" s="113">
        <v>2</v>
      </c>
      <c r="G23" s="104">
        <v>6</v>
      </c>
      <c r="H23" s="112">
        <v>4</v>
      </c>
      <c r="I23" s="113">
        <v>1</v>
      </c>
      <c r="J23" s="104">
        <v>3</v>
      </c>
      <c r="K23" s="104">
        <v>10</v>
      </c>
      <c r="L23" s="104">
        <v>4</v>
      </c>
      <c r="M23" s="104">
        <v>3</v>
      </c>
      <c r="N23" s="104">
        <v>2</v>
      </c>
      <c r="O23" s="112">
        <v>3</v>
      </c>
      <c r="P23" s="108" t="s">
        <v>2486</v>
      </c>
      <c r="Q23" s="104">
        <v>6</v>
      </c>
      <c r="R23" s="104">
        <v>3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1.5" customHeight="1" thickBot="1" x14ac:dyDescent="0.25">
      <c r="A24" s="111" t="s">
        <v>2487</v>
      </c>
      <c r="B24" s="113" t="s">
        <v>40</v>
      </c>
      <c r="C24" s="118" t="s">
        <v>2488</v>
      </c>
      <c r="D24" s="104">
        <v>4</v>
      </c>
      <c r="E24" s="109">
        <v>36664</v>
      </c>
      <c r="F24" s="113">
        <v>2</v>
      </c>
      <c r="G24" s="104">
        <v>5</v>
      </c>
      <c r="H24" s="112">
        <v>1</v>
      </c>
      <c r="I24" s="113">
        <v>1</v>
      </c>
      <c r="J24" s="104">
        <v>3</v>
      </c>
      <c r="K24" s="104">
        <v>9</v>
      </c>
      <c r="L24" s="104">
        <v>3</v>
      </c>
      <c r="M24" s="104">
        <v>2</v>
      </c>
      <c r="N24" s="104">
        <v>2</v>
      </c>
      <c r="O24" s="112">
        <v>2</v>
      </c>
      <c r="P24" s="108" t="s">
        <v>2489</v>
      </c>
      <c r="Q24" s="104">
        <v>4</v>
      </c>
      <c r="R24" s="104">
        <v>1</v>
      </c>
      <c r="S24" s="104">
        <v>1</v>
      </c>
      <c r="T24" s="104">
        <v>3</v>
      </c>
      <c r="U24" s="112">
        <v>1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1.5" customHeight="1" thickBot="1" x14ac:dyDescent="0.25">
      <c r="A25" s="111" t="s">
        <v>2490</v>
      </c>
      <c r="B25" s="113" t="s">
        <v>40</v>
      </c>
      <c r="C25" s="118" t="s">
        <v>2491</v>
      </c>
      <c r="D25" s="104">
        <v>6</v>
      </c>
      <c r="E25" s="109">
        <v>36664</v>
      </c>
      <c r="F25" s="113">
        <v>2</v>
      </c>
      <c r="G25" s="104">
        <v>5</v>
      </c>
      <c r="H25" s="112">
        <v>1</v>
      </c>
      <c r="I25" s="113">
        <v>1</v>
      </c>
      <c r="J25" s="104">
        <v>3</v>
      </c>
      <c r="K25" s="104">
        <v>2</v>
      </c>
      <c r="L25" s="104">
        <v>3</v>
      </c>
      <c r="M25" s="104">
        <v>2</v>
      </c>
      <c r="N25" s="104">
        <v>2</v>
      </c>
      <c r="O25" s="112">
        <v>1</v>
      </c>
      <c r="P25" s="108" t="s">
        <v>2492</v>
      </c>
      <c r="Q25" s="104">
        <v>3</v>
      </c>
      <c r="R25" s="104">
        <v>2</v>
      </c>
      <c r="S25" s="104">
        <v>1</v>
      </c>
      <c r="T25" s="104">
        <v>3</v>
      </c>
      <c r="U25" s="112">
        <v>1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03"/>
      <c r="AL25" s="103"/>
      <c r="AM25" s="103"/>
      <c r="AN25" s="103"/>
    </row>
    <row r="26" spans="1:40" ht="31.5" customHeight="1" thickBot="1" x14ac:dyDescent="0.25">
      <c r="A26" s="111" t="s">
        <v>2493</v>
      </c>
      <c r="B26" s="113" t="s">
        <v>40</v>
      </c>
      <c r="C26" s="118" t="s">
        <v>2494</v>
      </c>
      <c r="D26" s="104">
        <v>6</v>
      </c>
      <c r="E26" s="109">
        <v>36672</v>
      </c>
      <c r="F26" s="113">
        <v>1</v>
      </c>
      <c r="G26" s="104">
        <v>3</v>
      </c>
      <c r="H26" s="112">
        <v>1</v>
      </c>
      <c r="I26" s="113">
        <v>1</v>
      </c>
      <c r="J26" s="104">
        <v>1</v>
      </c>
      <c r="K26" s="104">
        <v>2</v>
      </c>
      <c r="L26" s="104">
        <v>1</v>
      </c>
      <c r="M26" s="104">
        <v>2</v>
      </c>
      <c r="N26" s="104">
        <v>2</v>
      </c>
      <c r="O26" s="112">
        <v>2</v>
      </c>
      <c r="P26" s="108" t="s">
        <v>128</v>
      </c>
      <c r="Q26" s="104">
        <v>1</v>
      </c>
      <c r="R26" s="104">
        <v>3</v>
      </c>
      <c r="S26" s="104">
        <v>1</v>
      </c>
      <c r="T26" s="104">
        <v>4</v>
      </c>
      <c r="U26" s="112">
        <v>1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03"/>
      <c r="AL26" s="103"/>
      <c r="AM26" s="103"/>
      <c r="AN26" s="103"/>
    </row>
    <row r="27" spans="1:40" ht="31.5" customHeight="1" thickBot="1" x14ac:dyDescent="0.25">
      <c r="A27" s="111" t="s">
        <v>2495</v>
      </c>
      <c r="B27" s="113" t="s">
        <v>27</v>
      </c>
      <c r="C27" s="118" t="s">
        <v>2496</v>
      </c>
      <c r="D27" s="104">
        <v>6</v>
      </c>
      <c r="E27" s="109">
        <v>36672</v>
      </c>
      <c r="F27" s="113">
        <v>2</v>
      </c>
      <c r="G27" s="104">
        <v>6</v>
      </c>
      <c r="H27" s="112">
        <v>4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2</v>
      </c>
      <c r="O27" s="112">
        <v>1</v>
      </c>
      <c r="P27" s="108" t="s">
        <v>137</v>
      </c>
      <c r="Q27" s="104">
        <v>1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1.5" customHeight="1" thickBot="1" x14ac:dyDescent="0.25">
      <c r="A28" s="111" t="s">
        <v>2497</v>
      </c>
      <c r="B28" s="113" t="s">
        <v>91</v>
      </c>
      <c r="C28" s="118" t="s">
        <v>2498</v>
      </c>
      <c r="D28" s="104">
        <v>6</v>
      </c>
      <c r="E28" s="109">
        <v>36680</v>
      </c>
      <c r="F28" s="113">
        <v>2</v>
      </c>
      <c r="G28" s="104">
        <v>3</v>
      </c>
      <c r="H28" s="112">
        <v>1</v>
      </c>
      <c r="I28" s="113">
        <v>1</v>
      </c>
      <c r="J28" s="104">
        <v>3</v>
      </c>
      <c r="K28" s="104">
        <v>5</v>
      </c>
      <c r="L28" s="104">
        <v>4</v>
      </c>
      <c r="M28" s="104">
        <v>3</v>
      </c>
      <c r="N28" s="104">
        <v>2</v>
      </c>
      <c r="O28" s="112">
        <v>1</v>
      </c>
      <c r="P28" s="108" t="s">
        <v>2499</v>
      </c>
      <c r="Q28" s="104">
        <v>3</v>
      </c>
      <c r="R28" s="104">
        <v>1</v>
      </c>
      <c r="S28" s="104">
        <v>1</v>
      </c>
      <c r="T28" s="104">
        <v>4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1.5" customHeight="1" thickBot="1" x14ac:dyDescent="0.25">
      <c r="A29" s="111" t="s">
        <v>2500</v>
      </c>
      <c r="B29" s="113" t="s">
        <v>91</v>
      </c>
      <c r="C29" s="118" t="s">
        <v>2501</v>
      </c>
      <c r="D29" s="104">
        <v>8</v>
      </c>
      <c r="E29" s="109">
        <v>36680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5</v>
      </c>
      <c r="L29" s="104">
        <v>4</v>
      </c>
      <c r="M29" s="104">
        <v>3</v>
      </c>
      <c r="N29" s="104">
        <v>1</v>
      </c>
      <c r="O29" s="112">
        <v>1</v>
      </c>
      <c r="P29" s="108" t="s">
        <v>2502</v>
      </c>
      <c r="Q29" s="104">
        <v>1</v>
      </c>
      <c r="R29" s="104">
        <v>1</v>
      </c>
      <c r="S29" s="104">
        <v>1</v>
      </c>
      <c r="T29" s="104">
        <v>1</v>
      </c>
      <c r="U29" s="112">
        <v>1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1.5" customHeight="1" thickBot="1" x14ac:dyDescent="0.25">
      <c r="A30" s="111" t="s">
        <v>2503</v>
      </c>
      <c r="B30" s="113" t="s">
        <v>27</v>
      </c>
      <c r="C30" s="118" t="s">
        <v>2504</v>
      </c>
      <c r="D30" s="104">
        <v>10</v>
      </c>
      <c r="E30" s="109">
        <v>36688</v>
      </c>
      <c r="F30" s="113">
        <v>2</v>
      </c>
      <c r="G30" s="104">
        <v>3</v>
      </c>
      <c r="H30" s="112">
        <v>1</v>
      </c>
      <c r="I30" s="113">
        <v>2</v>
      </c>
      <c r="J30" s="104">
        <v>2</v>
      </c>
      <c r="K30" s="104">
        <v>3</v>
      </c>
      <c r="L30" s="104">
        <v>1</v>
      </c>
      <c r="M30" s="104">
        <v>3</v>
      </c>
      <c r="N30" s="104">
        <v>1</v>
      </c>
      <c r="O30" s="112">
        <v>2</v>
      </c>
      <c r="P30" s="108" t="s">
        <v>648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08" t="s">
        <v>2505</v>
      </c>
      <c r="X30" s="104">
        <v>1</v>
      </c>
      <c r="Y30" s="104">
        <v>1</v>
      </c>
      <c r="Z30" s="104">
        <v>1</v>
      </c>
      <c r="AA30" s="104">
        <v>2</v>
      </c>
      <c r="AB30" s="112">
        <v>2</v>
      </c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1.5" customHeight="1" thickBot="1" x14ac:dyDescent="0.25">
      <c r="A31" s="111" t="s">
        <v>2506</v>
      </c>
      <c r="B31" s="107" t="s">
        <v>40</v>
      </c>
      <c r="C31" s="118" t="s">
        <v>2507</v>
      </c>
      <c r="D31" s="106">
        <v>10</v>
      </c>
      <c r="E31" s="134">
        <v>36688</v>
      </c>
      <c r="F31" s="107">
        <v>2</v>
      </c>
      <c r="G31" s="106">
        <v>6</v>
      </c>
      <c r="H31" s="105">
        <v>4</v>
      </c>
      <c r="I31" s="107">
        <v>1</v>
      </c>
      <c r="J31" s="106">
        <v>3</v>
      </c>
      <c r="K31" s="106">
        <v>9</v>
      </c>
      <c r="L31" s="106">
        <v>4</v>
      </c>
      <c r="M31" s="106">
        <v>3</v>
      </c>
      <c r="N31" s="106">
        <v>2</v>
      </c>
      <c r="O31" s="105">
        <v>2</v>
      </c>
      <c r="P31" s="108" t="s">
        <v>2508</v>
      </c>
      <c r="Q31" s="106">
        <v>4</v>
      </c>
      <c r="R31" s="106">
        <v>2</v>
      </c>
      <c r="S31" s="106">
        <v>1</v>
      </c>
      <c r="T31" s="106">
        <v>1</v>
      </c>
      <c r="U31" s="105">
        <v>1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16</v>
      </c>
      <c r="D36" s="44">
        <f t="shared" ref="D36:D42" si="0">C36/C$42</f>
        <v>0.64</v>
      </c>
      <c r="E36" s="8"/>
      <c r="F36" s="91" t="s">
        <v>143</v>
      </c>
      <c r="G36" s="43">
        <f>COUNTIF(F4:F31,1)</f>
        <v>3</v>
      </c>
      <c r="H36" s="44">
        <f>G36/G38</f>
        <v>0.12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15</v>
      </c>
      <c r="P36" s="44">
        <f>O36/O$40</f>
        <v>0.6</v>
      </c>
      <c r="Q36"/>
      <c r="R36" s="93">
        <v>1</v>
      </c>
      <c r="S36" s="43">
        <f>COUNTIF(I4:I31,1)</f>
        <v>19</v>
      </c>
      <c r="T36" s="44">
        <f>S36/25</f>
        <v>0.76</v>
      </c>
      <c r="U36"/>
      <c r="V36" s="94" t="s">
        <v>160</v>
      </c>
      <c r="W36" s="57">
        <f>COUNTIF(J4:J31,1)</f>
        <v>12</v>
      </c>
      <c r="X36" s="58">
        <f>W36/W$39</f>
        <v>0.48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0.2</v>
      </c>
      <c r="AC36"/>
      <c r="AD36" s="95" t="s">
        <v>799</v>
      </c>
      <c r="AE36" s="57">
        <f>COUNTIF(L4:L31,1)</f>
        <v>5</v>
      </c>
      <c r="AF36" s="58">
        <f>AE36/AA$46</f>
        <v>0.2</v>
      </c>
      <c r="AG36"/>
      <c r="AH36" s="95" t="s">
        <v>143</v>
      </c>
      <c r="AI36" s="42">
        <f>COUNTIF(M4:M31,1)</f>
        <v>3</v>
      </c>
      <c r="AJ36" s="44">
        <f>AI36/AA$46</f>
        <v>0.12</v>
      </c>
      <c r="AK36"/>
      <c r="AL36" s="95" t="s">
        <v>175</v>
      </c>
      <c r="AM36" s="42">
        <f>COUNTIF(N4:N31,1)</f>
        <v>5</v>
      </c>
      <c r="AN36" s="44">
        <f>AM36/AA$46</f>
        <v>0.2</v>
      </c>
      <c r="AO36"/>
      <c r="AP36" s="95" t="s">
        <v>143</v>
      </c>
      <c r="AQ36" s="42">
        <f>COUNTIF(O4:O31,1)</f>
        <v>11</v>
      </c>
      <c r="AR36" s="44">
        <f>AQ36/AQ$39</f>
        <v>0.44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6</v>
      </c>
      <c r="D37" s="44">
        <f t="shared" si="0"/>
        <v>0.24</v>
      </c>
      <c r="E37" s="8"/>
      <c r="F37" s="91" t="s">
        <v>144</v>
      </c>
      <c r="G37" s="43">
        <f>COUNTIF(F4:F31,2)</f>
        <v>22</v>
      </c>
      <c r="H37" s="44">
        <f>G37/G38</f>
        <v>0.88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S37/25</f>
        <v>0.2</v>
      </c>
      <c r="U37"/>
      <c r="V37" s="95" t="s">
        <v>161</v>
      </c>
      <c r="W37" s="57">
        <f>COUNTIF(J4:J31,2)</f>
        <v>5</v>
      </c>
      <c r="X37" s="58">
        <f>W37/W$39</f>
        <v>0.2</v>
      </c>
      <c r="Y37"/>
      <c r="Z37" s="90" t="s">
        <v>164</v>
      </c>
      <c r="AA37" s="42">
        <f>COUNTIF(K4:K31,2)</f>
        <v>6</v>
      </c>
      <c r="AB37" s="44">
        <f t="shared" si="2"/>
        <v>0.24</v>
      </c>
      <c r="AC37"/>
      <c r="AD37" s="94" t="s">
        <v>800</v>
      </c>
      <c r="AE37" s="57">
        <f>COUNTIF(L4:L31,2)</f>
        <v>3</v>
      </c>
      <c r="AF37" s="58">
        <f>AE37/AA$46</f>
        <v>0.12</v>
      </c>
      <c r="AG37"/>
      <c r="AH37" s="90" t="s">
        <v>173</v>
      </c>
      <c r="AI37" s="42">
        <f>COUNTIF(M4:M31,2)</f>
        <v>6</v>
      </c>
      <c r="AJ37" s="44">
        <f>AI37/AA$46</f>
        <v>0.24</v>
      </c>
      <c r="AK37"/>
      <c r="AL37" s="90" t="s">
        <v>176</v>
      </c>
      <c r="AM37" s="42">
        <f>COUNTIF(N4:N31,2)</f>
        <v>18</v>
      </c>
      <c r="AN37" s="44">
        <f>AM37/AA$46</f>
        <v>0.72</v>
      </c>
      <c r="AO37"/>
      <c r="AP37" s="90" t="s">
        <v>173</v>
      </c>
      <c r="AQ37" s="42">
        <f>COUNTIF(O4:O31,2)</f>
        <v>13</v>
      </c>
      <c r="AR37" s="44">
        <f>AQ37/AQ$39</f>
        <v>0.52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1</v>
      </c>
      <c r="D38" s="44">
        <f t="shared" si="0"/>
        <v>0.04</v>
      </c>
      <c r="E38" s="8"/>
      <c r="F38" s="83"/>
      <c r="G38" s="85">
        <f>SUM(G36:G37)</f>
        <v>25</v>
      </c>
      <c r="H38" s="86">
        <v>1</v>
      </c>
      <c r="I38"/>
      <c r="J38" s="92" t="s">
        <v>146</v>
      </c>
      <c r="K38" s="45">
        <f>COUNTIF(G4:G31,3)</f>
        <v>6</v>
      </c>
      <c r="L38" s="44">
        <f t="shared" si="1"/>
        <v>0.24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0.04</v>
      </c>
      <c r="U38"/>
      <c r="V38" s="94" t="s">
        <v>162</v>
      </c>
      <c r="W38" s="57">
        <f>COUNTIF(J4:J31,3)</f>
        <v>8</v>
      </c>
      <c r="X38" s="58">
        <f>W38/W$39</f>
        <v>0.32</v>
      </c>
      <c r="Y38"/>
      <c r="Z38" s="90" t="s">
        <v>165</v>
      </c>
      <c r="AA38" s="42">
        <f>COUNTIF(K4:K31,3)</f>
        <v>3</v>
      </c>
      <c r="AB38" s="44">
        <f t="shared" si="2"/>
        <v>0.12</v>
      </c>
      <c r="AC38"/>
      <c r="AD38" s="94" t="s">
        <v>801</v>
      </c>
      <c r="AE38" s="57">
        <f>COUNTIF(L4:L31,3)</f>
        <v>3</v>
      </c>
      <c r="AF38" s="58">
        <f>AE38/AA$46</f>
        <v>0.12</v>
      </c>
      <c r="AG38"/>
      <c r="AH38" s="90" t="s">
        <v>174</v>
      </c>
      <c r="AI38" s="42">
        <f>COUNTIF(M4:M31,3)</f>
        <v>16</v>
      </c>
      <c r="AJ38" s="44">
        <f>AI38/AA$46</f>
        <v>0.64</v>
      </c>
      <c r="AK38"/>
      <c r="AL38" s="90" t="s">
        <v>177</v>
      </c>
      <c r="AM38" s="42">
        <f>COUNTIF(N4:N31,3)</f>
        <v>2</v>
      </c>
      <c r="AN38" s="44">
        <f>AM38/AA$46</f>
        <v>0.08</v>
      </c>
      <c r="AO38"/>
      <c r="AP38" s="90" t="s">
        <v>171</v>
      </c>
      <c r="AQ38" s="42">
        <f>COUNTIF(O4:O31,3)</f>
        <v>1</v>
      </c>
      <c r="AR38" s="44">
        <f>AQ38/AQ$39</f>
        <v>0.04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0</v>
      </c>
      <c r="D39" s="44">
        <f t="shared" si="0"/>
        <v>0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0.04</v>
      </c>
      <c r="M39"/>
      <c r="N39" s="91" t="s">
        <v>157</v>
      </c>
      <c r="O39" s="43">
        <f>COUNTIF(H4:H31,4)</f>
        <v>10</v>
      </c>
      <c r="P39" s="44">
        <f>O39/O$40</f>
        <v>0.4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25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0.08</v>
      </c>
      <c r="AC39"/>
      <c r="AD39" s="94" t="s">
        <v>802</v>
      </c>
      <c r="AE39" s="57">
        <f>COUNTIF(L4:L31,4)</f>
        <v>14</v>
      </c>
      <c r="AF39" s="58">
        <f>AE39/AA$46</f>
        <v>0.56000000000000005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25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0.08</v>
      </c>
      <c r="E40" s="8"/>
      <c r="F40"/>
      <c r="G40"/>
      <c r="H40"/>
      <c r="I40"/>
      <c r="J40" s="92" t="s">
        <v>151</v>
      </c>
      <c r="K40" s="45">
        <f>COUNTIF(G4:G31,5)</f>
        <v>9</v>
      </c>
      <c r="L40" s="44">
        <f t="shared" si="1"/>
        <v>0.36</v>
      </c>
      <c r="M40"/>
      <c r="N40" s="83"/>
      <c r="O40" s="85">
        <f>SUM(O36:O39)</f>
        <v>25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3</v>
      </c>
      <c r="AB40" s="44">
        <f t="shared" si="2"/>
        <v>0.12</v>
      </c>
      <c r="AC40"/>
      <c r="AD40" s="77"/>
      <c r="AE40" s="54">
        <f>SUM(AE36:AE39)</f>
        <v>25</v>
      </c>
      <c r="AF40" s="76">
        <f>AE40/AA$46</f>
        <v>1</v>
      </c>
      <c r="AG40"/>
      <c r="AH40" s="82"/>
      <c r="AI40" s="83">
        <f>SUM(AI36:AI39)</f>
        <v>25</v>
      </c>
      <c r="AJ40" s="87">
        <f>AI40/AA$46</f>
        <v>1</v>
      </c>
      <c r="AK40"/>
      <c r="AL40" s="82"/>
      <c r="AM40" s="83">
        <f>SUM(AM36:AM39)</f>
        <v>25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7</v>
      </c>
      <c r="L41" s="44">
        <f t="shared" si="1"/>
        <v>0.28000000000000003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32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25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0.08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25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0.04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2</v>
      </c>
      <c r="AB44" s="44">
        <f t="shared" si="2"/>
        <v>0.08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3</v>
      </c>
      <c r="AB45" s="44">
        <f t="shared" si="2"/>
        <v>0.12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25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14</v>
      </c>
      <c r="D51" s="58">
        <f t="shared" ref="D51:D63" si="4">C51/C$63</f>
        <v>0.56000000000000005</v>
      </c>
      <c r="E51" s="37"/>
      <c r="F51" s="75" t="s">
        <v>384</v>
      </c>
      <c r="G51" s="45">
        <f>COUNTIFS(B4:B31,"girona",K4:K31,1)</f>
        <v>3</v>
      </c>
      <c r="H51" s="58">
        <f t="shared" ref="H51:H63" si="5">G51/G$63</f>
        <v>0.12</v>
      </c>
      <c r="I51" s="61"/>
      <c r="J51" s="63" t="s">
        <v>397</v>
      </c>
      <c r="K51" s="45">
        <f>COUNTIFS(B4:B31,"girona",J4:J31,1)</f>
        <v>7</v>
      </c>
      <c r="L51" s="58">
        <f t="shared" ref="L51:L69" si="6">K51/K$69</f>
        <v>0.28000000000000003</v>
      </c>
      <c r="M51" s="61"/>
      <c r="N51" s="142" t="s">
        <v>199</v>
      </c>
      <c r="O51" s="59">
        <f>COUNTIFS(G4:G31,3,H4:H31,1)</f>
        <v>6</v>
      </c>
      <c r="P51" s="60">
        <f t="shared" ref="P51:P60" si="7">O51/O$60</f>
        <v>0.24</v>
      </c>
      <c r="Q51" s="61"/>
      <c r="R51" s="142" t="s">
        <v>208</v>
      </c>
      <c r="S51" s="59">
        <f>COUNTIFS(H4:H31,1,I4:I31,1)</f>
        <v>12</v>
      </c>
      <c r="T51" s="60">
        <f>S51/S$55</f>
        <v>0.48</v>
      </c>
      <c r="U51" s="61"/>
      <c r="V51" s="61"/>
      <c r="W51" s="142" t="s">
        <v>213</v>
      </c>
      <c r="X51" s="59">
        <f>COUNTIFS(I4:I31,1,K4:K31,1)</f>
        <v>5</v>
      </c>
      <c r="Y51" s="60">
        <f t="shared" ref="Y51:Y66" si="8">X51/X$66</f>
        <v>0.2</v>
      </c>
      <c r="Z51" s="61"/>
      <c r="AA51" s="142" t="s">
        <v>224</v>
      </c>
      <c r="AB51" s="59">
        <f>COUNTIFS(I4:I31,1,J4:J31,1)</f>
        <v>11</v>
      </c>
      <c r="AC51" s="60">
        <f t="shared" ref="AC51:AC57" si="9">AB51/AB$57</f>
        <v>0.44</v>
      </c>
      <c r="AD51" s="61"/>
      <c r="AE51" s="142" t="s">
        <v>231</v>
      </c>
      <c r="AF51" s="59">
        <f>COUNTIFS(J4:J31,1,M4:M31,1)</f>
        <v>0</v>
      </c>
      <c r="AG51" s="60">
        <f>AF51/AF$60</f>
        <v>0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4</v>
      </c>
      <c r="AS51" s="60">
        <f t="shared" ref="AS51:AS56" si="12">AR51/AF$60</f>
        <v>0.16</v>
      </c>
      <c r="AT51" s="61"/>
      <c r="AU51" s="142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42" t="s">
        <v>314</v>
      </c>
      <c r="AZ51" s="59">
        <f>COUNTIFS(L4:L31,1,N4:N31,1)</f>
        <v>3</v>
      </c>
      <c r="BA51" s="60">
        <f t="shared" ref="BA51:BA59" si="14">AZ51/AZ$63</f>
        <v>0.12</v>
      </c>
      <c r="BB51" s="61"/>
      <c r="BC51" s="142" t="s">
        <v>325</v>
      </c>
      <c r="BD51" s="59">
        <f>COUNTIFS(J4:J31,1,O4:O31,1)</f>
        <v>9</v>
      </c>
      <c r="BE51" s="60">
        <f>BD51/BD57</f>
        <v>0.375</v>
      </c>
      <c r="BF51" s="61"/>
      <c r="BG51" s="63" t="s">
        <v>332</v>
      </c>
      <c r="BH51" s="54">
        <f>COUNTIFS(N4:N31,1,O14:O41,1)</f>
        <v>1</v>
      </c>
      <c r="BI51" s="66">
        <f>BH51/BH$57</f>
        <v>9.0909090909090912E-2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2</v>
      </c>
      <c r="D52" s="58">
        <f t="shared" si="4"/>
        <v>0.08</v>
      </c>
      <c r="E52" s="64"/>
      <c r="F52" s="75" t="s">
        <v>385</v>
      </c>
      <c r="G52" s="45">
        <f>COUNTIFS(B4:B31,"girona",K4:K31,"&gt;1")</f>
        <v>13</v>
      </c>
      <c r="H52" s="58">
        <f t="shared" si="5"/>
        <v>0.52</v>
      </c>
      <c r="I52" s="61"/>
      <c r="J52" s="63" t="s">
        <v>398</v>
      </c>
      <c r="K52" s="45">
        <f>COUNTIFS(B4:B31,"girona",J4:J31,2)</f>
        <v>2</v>
      </c>
      <c r="L52" s="58">
        <f t="shared" si="6"/>
        <v>0.08</v>
      </c>
      <c r="M52" s="61"/>
      <c r="N52" s="142" t="s">
        <v>200</v>
      </c>
      <c r="O52" s="45">
        <f>COUNTIFS(G4:G31,5,H4:H31,1)</f>
        <v>7</v>
      </c>
      <c r="P52" s="60">
        <f t="shared" si="7"/>
        <v>0.28000000000000003</v>
      </c>
      <c r="Q52" s="61"/>
      <c r="R52" s="142" t="s">
        <v>209</v>
      </c>
      <c r="S52" s="59">
        <f>COUNTIFS(H4:H31,1,I4:I31,"&gt;1")</f>
        <v>3</v>
      </c>
      <c r="T52" s="60">
        <f>S52/S$55</f>
        <v>0.12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1</v>
      </c>
      <c r="AC52" s="60">
        <f t="shared" si="9"/>
        <v>0.04</v>
      </c>
      <c r="AD52" s="61"/>
      <c r="AE52" s="142" t="s">
        <v>232</v>
      </c>
      <c r="AF52" s="45">
        <f>COUNTIFS(J4:J31,1,M4:M31,2)</f>
        <v>3</v>
      </c>
      <c r="AG52" s="60">
        <f t="shared" ref="AG52:AG60" si="15">AF52/AF$60</f>
        <v>0.12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0</v>
      </c>
      <c r="AS52" s="60">
        <f t="shared" si="12"/>
        <v>0</v>
      </c>
      <c r="AT52" s="61"/>
      <c r="AU52" s="142" t="s">
        <v>297</v>
      </c>
      <c r="AV52" s="45">
        <f>COUNTIFS(K4:K31,1,N4:N31,2)</f>
        <v>5</v>
      </c>
      <c r="AW52" s="60">
        <f t="shared" si="13"/>
        <v>0.27777777777777779</v>
      </c>
      <c r="AX52" s="61"/>
      <c r="AY52" s="142" t="s">
        <v>316</v>
      </c>
      <c r="AZ52" s="45">
        <f>COUNTIFS(L4:L31,1,N4:N31,2)</f>
        <v>2</v>
      </c>
      <c r="BA52" s="60">
        <f t="shared" si="14"/>
        <v>0.08</v>
      </c>
      <c r="BB52" s="61"/>
      <c r="BC52" s="142" t="s">
        <v>326</v>
      </c>
      <c r="BD52" s="45">
        <f>COUNTIFS(J4:J31,1,O4:O31,2)</f>
        <v>3</v>
      </c>
      <c r="BE52" s="60">
        <f t="shared" ref="BE52:BE57" si="16">BD52/BD$57</f>
        <v>0.125</v>
      </c>
      <c r="BF52" s="61"/>
      <c r="BG52" s="63" t="s">
        <v>333</v>
      </c>
      <c r="BH52" s="65">
        <f>COUNTIFS(N4:N31,1,O14:O41,2)</f>
        <v>2</v>
      </c>
      <c r="BI52" s="66">
        <f t="shared" ref="BI52:BI57" si="17">BH52/BH$57</f>
        <v>0.18181818181818182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2</v>
      </c>
      <c r="D53" s="58">
        <f t="shared" si="4"/>
        <v>0.08</v>
      </c>
      <c r="E53" s="64"/>
      <c r="F53" s="75" t="s">
        <v>386</v>
      </c>
      <c r="G53" s="45">
        <f>COUNTIFS(B4:B31,"salt",K4:K31,1)</f>
        <v>1</v>
      </c>
      <c r="H53" s="58">
        <f t="shared" si="5"/>
        <v>0.04</v>
      </c>
      <c r="I53" s="61"/>
      <c r="J53" s="63" t="s">
        <v>385</v>
      </c>
      <c r="K53" s="45">
        <f>COUNTIFS(B4:B31,"girona",J4:J31,3)</f>
        <v>7</v>
      </c>
      <c r="L53" s="58">
        <f t="shared" si="6"/>
        <v>0.28000000000000003</v>
      </c>
      <c r="M53" s="61"/>
      <c r="N53" s="142" t="s">
        <v>201</v>
      </c>
      <c r="O53" s="45">
        <f>COUNTIFS(G4:G31,6,H4:H31,1)</f>
        <v>0</v>
      </c>
      <c r="P53" s="60">
        <f t="shared" si="7"/>
        <v>0</v>
      </c>
      <c r="Q53" s="61"/>
      <c r="R53" s="142" t="s">
        <v>210</v>
      </c>
      <c r="S53" s="59">
        <f>COUNTIFS(H4:H31,4,I4:I31,1)</f>
        <v>7</v>
      </c>
      <c r="T53" s="60">
        <f>S53/S$55</f>
        <v>0.28000000000000003</v>
      </c>
      <c r="U53" s="61"/>
      <c r="V53" s="61"/>
      <c r="W53" s="142" t="s">
        <v>215</v>
      </c>
      <c r="X53" s="45">
        <f>COUNTIFS(I4:I31,1,K4:K31,2)</f>
        <v>5</v>
      </c>
      <c r="Y53" s="60">
        <f t="shared" si="8"/>
        <v>0.2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3</v>
      </c>
      <c r="AG53" s="60">
        <f t="shared" si="15"/>
        <v>0.12</v>
      </c>
      <c r="AH53" s="61"/>
      <c r="AI53" s="142" t="s">
        <v>239</v>
      </c>
      <c r="AJ53" s="45">
        <f>COUNTIFS(K4:K31,1,M4:M31,3)</f>
        <v>5</v>
      </c>
      <c r="AK53" s="60">
        <f t="shared" si="10"/>
        <v>0.2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0</v>
      </c>
      <c r="BE53" s="60">
        <f t="shared" si="16"/>
        <v>0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4</v>
      </c>
      <c r="D54" s="58">
        <f t="shared" si="4"/>
        <v>0.16</v>
      </c>
      <c r="E54" s="64"/>
      <c r="F54" s="75" t="s">
        <v>387</v>
      </c>
      <c r="G54" s="45">
        <f>COUNTIFS(B4:B31,"salt",K4:K31,"&gt;1")</f>
        <v>5</v>
      </c>
      <c r="H54" s="58">
        <f t="shared" si="5"/>
        <v>0.2</v>
      </c>
      <c r="I54" s="61"/>
      <c r="J54" s="63" t="s">
        <v>399</v>
      </c>
      <c r="K54" s="45">
        <f>COUNTIFS(B4:B31,"salt",J4:J31,1)</f>
        <v>3</v>
      </c>
      <c r="L54" s="58">
        <f t="shared" si="6"/>
        <v>0.12</v>
      </c>
      <c r="M54" s="61"/>
      <c r="N54" s="142" t="s">
        <v>202</v>
      </c>
      <c r="O54" s="45">
        <f>COUNTIFS(G4:G31,7,H4:H31,1)</f>
        <v>1</v>
      </c>
      <c r="P54" s="60">
        <f t="shared" si="7"/>
        <v>0.04</v>
      </c>
      <c r="Q54" s="61"/>
      <c r="R54" s="142" t="s">
        <v>211</v>
      </c>
      <c r="S54" s="59">
        <f>COUNTIFS(H4:H31,4,I4:I31,"&gt;1")</f>
        <v>3</v>
      </c>
      <c r="T54" s="60">
        <f>S54/S$55</f>
        <v>0.12</v>
      </c>
      <c r="U54" s="61"/>
      <c r="V54" s="61"/>
      <c r="W54" s="142" t="s">
        <v>216</v>
      </c>
      <c r="X54" s="45">
        <f>COUNTIFS(I4:I31,"&gt;1",K4:K31,2)</f>
        <v>1</v>
      </c>
      <c r="Y54" s="60">
        <f t="shared" si="8"/>
        <v>0.04</v>
      </c>
      <c r="Z54" s="61"/>
      <c r="AA54" s="142" t="s">
        <v>227</v>
      </c>
      <c r="AB54" s="45">
        <f>COUNTIFS(I4:I31,"&gt;1",J4:J31,2)</f>
        <v>5</v>
      </c>
      <c r="AC54" s="60">
        <f t="shared" si="9"/>
        <v>0.2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1</v>
      </c>
      <c r="AK54" s="60">
        <f t="shared" si="10"/>
        <v>0.04</v>
      </c>
      <c r="AL54" s="61"/>
      <c r="AM54" s="142" t="s">
        <v>276</v>
      </c>
      <c r="AN54" s="45">
        <f>COUNTIFS(K4:K31,1,L4:L31,4)</f>
        <v>5</v>
      </c>
      <c r="AO54" s="60">
        <f t="shared" si="11"/>
        <v>0.27777777777777779</v>
      </c>
      <c r="AP54" s="61"/>
      <c r="AQ54" s="142" t="s">
        <v>286</v>
      </c>
      <c r="AR54" s="45">
        <f>COUNTIFS(J4:J31,1,L4:L31,4)</f>
        <v>8</v>
      </c>
      <c r="AS54" s="60">
        <f t="shared" si="12"/>
        <v>0.32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5</v>
      </c>
      <c r="BE54" s="60">
        <f t="shared" si="16"/>
        <v>0.20833333333333334</v>
      </c>
      <c r="BF54" s="61"/>
      <c r="BG54" s="63" t="s">
        <v>335</v>
      </c>
      <c r="BH54" s="54">
        <f>COUNTIFS(N4:N31,2,O14:O41,1)</f>
        <v>2</v>
      </c>
      <c r="BI54" s="66">
        <f t="shared" si="17"/>
        <v>0.18181818181818182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0.04</v>
      </c>
      <c r="E55" s="64"/>
      <c r="F55" s="75" t="s">
        <v>388</v>
      </c>
      <c r="G55" s="45">
        <f>COUNTIFS(B4:B31,"figueres",K4:K31,1)</f>
        <v>1</v>
      </c>
      <c r="H55" s="58">
        <f t="shared" si="5"/>
        <v>0.04</v>
      </c>
      <c r="I55" s="61"/>
      <c r="J55" s="63" t="s">
        <v>400</v>
      </c>
      <c r="K55" s="45">
        <f>COUNTIFS(B4:B31,"salt",J4:J31,2)</f>
        <v>3</v>
      </c>
      <c r="L55" s="58">
        <f t="shared" si="6"/>
        <v>0.12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25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1</v>
      </c>
      <c r="Y55" s="60">
        <f t="shared" si="8"/>
        <v>0.04</v>
      </c>
      <c r="Z55" s="61"/>
      <c r="AA55" s="142" t="s">
        <v>228</v>
      </c>
      <c r="AB55" s="45">
        <f>COUNTIFS(I4:I31,1,J4:J31,3)</f>
        <v>8</v>
      </c>
      <c r="AC55" s="60">
        <f t="shared" si="9"/>
        <v>0.32</v>
      </c>
      <c r="AD55" s="61"/>
      <c r="AE55" s="142" t="s">
        <v>237</v>
      </c>
      <c r="AF55" s="45">
        <f>COUNTIFS(J4:J31,1,M4:M31,3)</f>
        <v>9</v>
      </c>
      <c r="AG55" s="60">
        <f t="shared" si="15"/>
        <v>0.36</v>
      </c>
      <c r="AH55" s="61"/>
      <c r="AI55" s="142" t="s">
        <v>241</v>
      </c>
      <c r="AJ55" s="45">
        <f>COUNTIFS(K4:K31,2,M4:M31,2)</f>
        <v>3</v>
      </c>
      <c r="AK55" s="60">
        <f t="shared" si="10"/>
        <v>0.12</v>
      </c>
      <c r="AL55" s="61"/>
      <c r="AM55" s="142" t="s">
        <v>257</v>
      </c>
      <c r="AN55" s="45">
        <f>COUNTIFS(K4:K31,2,L4:L31,1)</f>
        <v>2</v>
      </c>
      <c r="AO55" s="60">
        <f t="shared" si="11"/>
        <v>0.1111111111111111</v>
      </c>
      <c r="AP55" s="61"/>
      <c r="AQ55" s="142" t="s">
        <v>287</v>
      </c>
      <c r="AR55" s="45">
        <f>COUNTIFS(J4:J31,2,L4:L31,1)</f>
        <v>1</v>
      </c>
      <c r="AS55" s="60">
        <f t="shared" si="12"/>
        <v>0.04</v>
      </c>
      <c r="AT55" s="61"/>
      <c r="AU55" s="142" t="s">
        <v>300</v>
      </c>
      <c r="AV55" s="45">
        <f>COUNTIFS(K4:K31,2,N4:N31,2)</f>
        <v>5</v>
      </c>
      <c r="AW55" s="60">
        <f t="shared" si="13"/>
        <v>0.27777777777777779</v>
      </c>
      <c r="AX55" s="61"/>
      <c r="AY55" s="142" t="s">
        <v>319</v>
      </c>
      <c r="AZ55" s="45">
        <f>COUNTIFS(L4:L31,2,N4:N31,2)</f>
        <v>3</v>
      </c>
      <c r="BA55" s="60">
        <f t="shared" si="14"/>
        <v>0.12</v>
      </c>
      <c r="BB55" s="61"/>
      <c r="BC55" s="142" t="s">
        <v>329</v>
      </c>
      <c r="BD55" s="59">
        <f>COUNTIFS(J4:J31,3,O4:O31,1)</f>
        <v>2</v>
      </c>
      <c r="BE55" s="60">
        <f t="shared" si="16"/>
        <v>8.3333333333333329E-2</v>
      </c>
      <c r="BF55" s="61"/>
      <c r="BG55" s="63" t="s">
        <v>336</v>
      </c>
      <c r="BH55" s="54">
        <f>COUNTIFS(N4:N31,2,O14:O41,2)</f>
        <v>5</v>
      </c>
      <c r="BI55" s="66">
        <f t="shared" si="17"/>
        <v>0.45454545454545453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0</v>
      </c>
      <c r="H56" s="58">
        <f t="shared" si="5"/>
        <v>0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2</v>
      </c>
      <c r="P56" s="60">
        <f t="shared" si="7"/>
        <v>0.08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2</v>
      </c>
      <c r="Y56" s="60">
        <f t="shared" si="8"/>
        <v>0.08</v>
      </c>
      <c r="Z56" s="61"/>
      <c r="AA56" s="142" t="s">
        <v>229</v>
      </c>
      <c r="AB56" s="45">
        <f>COUNTIFS(I4:I31,"&gt;1",J4:J31,3)</f>
        <v>0</v>
      </c>
      <c r="AC56" s="60">
        <f t="shared" si="9"/>
        <v>0</v>
      </c>
      <c r="AD56" s="61"/>
      <c r="AE56" s="142" t="s">
        <v>251</v>
      </c>
      <c r="AF56" s="59">
        <f>COUNTIFS(J4:J31,2,M4:M31,3)</f>
        <v>2</v>
      </c>
      <c r="AG56" s="60">
        <f t="shared" si="15"/>
        <v>0.08</v>
      </c>
      <c r="AH56" s="61"/>
      <c r="AI56" s="142" t="s">
        <v>242</v>
      </c>
      <c r="AJ56" s="45">
        <f>COUNTIFS(K4:K31,2,M4:M31,3)</f>
        <v>2</v>
      </c>
      <c r="AK56" s="60">
        <f t="shared" si="10"/>
        <v>0.08</v>
      </c>
      <c r="AL56" s="61"/>
      <c r="AM56" s="142" t="s">
        <v>256</v>
      </c>
      <c r="AN56" s="45">
        <f>COUNTIFS(K4:K31,2,L4:L31,2)</f>
        <v>0</v>
      </c>
      <c r="AO56" s="60">
        <f t="shared" si="11"/>
        <v>0</v>
      </c>
      <c r="AP56" s="61"/>
      <c r="AQ56" s="142" t="s">
        <v>288</v>
      </c>
      <c r="AR56" s="59">
        <f>COUNTIFS(J4:J31,2,L4:L31,2)</f>
        <v>3</v>
      </c>
      <c r="AS56" s="60">
        <f t="shared" si="12"/>
        <v>0.12</v>
      </c>
      <c r="AT56" s="61"/>
      <c r="AU56" s="142" t="s">
        <v>301</v>
      </c>
      <c r="AV56" s="45">
        <f>COUNTIFS(K4:K31,2,N4:N31,3)</f>
        <v>1</v>
      </c>
      <c r="AW56" s="60">
        <f t="shared" si="13"/>
        <v>5.5555555555555552E-2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5</v>
      </c>
      <c r="BE56" s="60">
        <f t="shared" si="16"/>
        <v>0.20833333333333334</v>
      </c>
      <c r="BF56" s="61"/>
      <c r="BG56" s="63" t="s">
        <v>337</v>
      </c>
      <c r="BH56" s="65">
        <f>COUNTIFS(N4:N31,2,O14:O41,3)</f>
        <v>1</v>
      </c>
      <c r="BI56" s="66">
        <f t="shared" si="17"/>
        <v>9.0909090909090912E-2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0</v>
      </c>
      <c r="D57" s="58">
        <f t="shared" si="4"/>
        <v>0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1</v>
      </c>
      <c r="L57" s="58">
        <f t="shared" si="6"/>
        <v>0.04</v>
      </c>
      <c r="M57" s="61"/>
      <c r="N57" s="142" t="s">
        <v>205</v>
      </c>
      <c r="O57" s="45">
        <f>COUNTIFS(G4:G31,6,H4:H31,4)</f>
        <v>7</v>
      </c>
      <c r="P57" s="60">
        <f t="shared" si="7"/>
        <v>0.28000000000000003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25</v>
      </c>
      <c r="AC57" s="60">
        <f t="shared" si="9"/>
        <v>1</v>
      </c>
      <c r="AD57" s="61"/>
      <c r="AE57" s="142" t="s">
        <v>435</v>
      </c>
      <c r="AF57" s="59">
        <f>COUNTIFS(J4:J31,3,M4:M31,1)</f>
        <v>0</v>
      </c>
      <c r="AG57" s="60">
        <f t="shared" si="15"/>
        <v>0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1</v>
      </c>
      <c r="AO57" s="60">
        <f t="shared" si="11"/>
        <v>5.5555555555555552E-2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3</v>
      </c>
      <c r="AW57" s="60">
        <f t="shared" si="13"/>
        <v>0.16666666666666666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24</v>
      </c>
      <c r="BE57" s="60">
        <f t="shared" si="16"/>
        <v>1</v>
      </c>
      <c r="BF57" s="61"/>
      <c r="BG57" s="98"/>
      <c r="BH57" s="65">
        <f>SUM(BH51:BH56)</f>
        <v>11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0</v>
      </c>
      <c r="H58" s="58">
        <f t="shared" si="5"/>
        <v>0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1</v>
      </c>
      <c r="P58" s="60">
        <f t="shared" si="7"/>
        <v>0.04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2</v>
      </c>
      <c r="Y58" s="60">
        <f t="shared" si="8"/>
        <v>0.08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3</v>
      </c>
      <c r="AG58" s="60">
        <f t="shared" si="15"/>
        <v>0.12</v>
      </c>
      <c r="AH58" s="61"/>
      <c r="AI58" s="142" t="s">
        <v>244</v>
      </c>
      <c r="AJ58" s="45">
        <f>COUNTIFS(K4:K31,3,M4:M31,2)</f>
        <v>0</v>
      </c>
      <c r="AK58" s="60">
        <f t="shared" si="10"/>
        <v>0</v>
      </c>
      <c r="AL58" s="61"/>
      <c r="AM58" s="142" t="s">
        <v>277</v>
      </c>
      <c r="AN58" s="45">
        <f>COUNTIFS(K4:K31,2,L4:L31,4)</f>
        <v>3</v>
      </c>
      <c r="AO58" s="60">
        <f t="shared" si="11"/>
        <v>0.16666666666666666</v>
      </c>
      <c r="AP58" s="61"/>
      <c r="AQ58" s="142" t="s">
        <v>290</v>
      </c>
      <c r="AR58" s="45">
        <f>COUNTIFS(J4:J31,2,L4:L31,4)</f>
        <v>1</v>
      </c>
      <c r="AS58" s="60">
        <f t="shared" ref="AS58:AS63" si="18">AR58/AR$63</f>
        <v>0.04</v>
      </c>
      <c r="AT58" s="61"/>
      <c r="AU58" s="142" t="s">
        <v>304</v>
      </c>
      <c r="AV58" s="45">
        <f>COUNTIFS(K4:K31,3,N4:N31,2)</f>
        <v>0</v>
      </c>
      <c r="AW58" s="60">
        <f t="shared" si="13"/>
        <v>0</v>
      </c>
      <c r="AX58" s="61"/>
      <c r="AY58" s="142" t="s">
        <v>321</v>
      </c>
      <c r="AZ58" s="45">
        <f>COUNTIFS(L4:L31,3,N4:N31,2)</f>
        <v>2</v>
      </c>
      <c r="BA58" s="60">
        <f t="shared" si="14"/>
        <v>0.08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2</v>
      </c>
      <c r="D59" s="58">
        <f t="shared" si="4"/>
        <v>0.08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42" t="s">
        <v>250</v>
      </c>
      <c r="O59" s="45">
        <f>COUNTIFS(G4:G31,4,H4:H31,1)</f>
        <v>1</v>
      </c>
      <c r="P59" s="60">
        <f t="shared" si="7"/>
        <v>0.04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3</v>
      </c>
      <c r="Y59" s="60">
        <f t="shared" si="8"/>
        <v>0.12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5</v>
      </c>
      <c r="AG59" s="60">
        <f t="shared" si="15"/>
        <v>0.2</v>
      </c>
      <c r="AH59" s="61"/>
      <c r="AI59" s="142" t="s">
        <v>245</v>
      </c>
      <c r="AJ59" s="59">
        <f>COUNTIFS(K4:K31,3,M4:M31,3)</f>
        <v>3</v>
      </c>
      <c r="AK59" s="60">
        <f t="shared" si="10"/>
        <v>0.12</v>
      </c>
      <c r="AL59" s="61"/>
      <c r="AM59" s="142" t="s">
        <v>259</v>
      </c>
      <c r="AN59" s="45">
        <f>COUNTIFS(K4:K31,3,L4:L31,1)</f>
        <v>2</v>
      </c>
      <c r="AO59" s="60">
        <f t="shared" si="11"/>
        <v>0.1111111111111111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1</v>
      </c>
      <c r="BA59" s="60">
        <f t="shared" si="14"/>
        <v>0.04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2</v>
      </c>
      <c r="H60" s="58">
        <f t="shared" si="5"/>
        <v>0.08</v>
      </c>
      <c r="I60" s="61"/>
      <c r="J60" s="63" t="s">
        <v>403</v>
      </c>
      <c r="K60" s="45">
        <f>COUNTIFS(B4:B31,"olot",J4:J31,1)</f>
        <v>0</v>
      </c>
      <c r="L60" s="58">
        <f t="shared" si="6"/>
        <v>0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 s="37"/>
      <c r="AF60" s="45">
        <f>SUM(AF52:AF59)</f>
        <v>25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2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3</v>
      </c>
      <c r="AS61" s="60">
        <f t="shared" si="18"/>
        <v>0.12</v>
      </c>
      <c r="AT61" s="61"/>
      <c r="AU61" s="142" t="s">
        <v>262</v>
      </c>
      <c r="AV61" s="59">
        <f>COUNTIFS(K4:K31,5,N4:N31,1)</f>
        <v>1</v>
      </c>
      <c r="AW61" s="60">
        <f t="shared" si="13"/>
        <v>5.5555555555555552E-2</v>
      </c>
      <c r="AX61" s="61"/>
      <c r="AY61" s="142" t="s">
        <v>440</v>
      </c>
      <c r="AZ61" s="45">
        <f>COUNTIFS(L4:L31,4,N4:N31,2)</f>
        <v>11</v>
      </c>
      <c r="BA61" s="60">
        <f>AZ61/AZ$60</f>
        <v>5.5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1</v>
      </c>
      <c r="AO62" s="60">
        <f t="shared" si="11"/>
        <v>5.5555555555555552E-2</v>
      </c>
      <c r="AP62" s="61"/>
      <c r="AQ62" s="142" t="s">
        <v>294</v>
      </c>
      <c r="AR62" s="45">
        <f>COUNTIFS(J4:J31,3,L4:L31,4)</f>
        <v>5</v>
      </c>
      <c r="AS62" s="60">
        <f t="shared" si="18"/>
        <v>0.2</v>
      </c>
      <c r="AT62" s="61"/>
      <c r="AU62" s="142" t="s">
        <v>307</v>
      </c>
      <c r="AV62" s="59">
        <f>COUNTIFS(K4:K31,5,N4:N31,2)</f>
        <v>1</v>
      </c>
      <c r="AW62" s="60">
        <f t="shared" si="13"/>
        <v>5.5555555555555552E-2</v>
      </c>
      <c r="AX62" s="61"/>
      <c r="AY62" s="142" t="s">
        <v>440</v>
      </c>
      <c r="AZ62" s="45">
        <f>COUNTIFS(L4:L31,4,N4:N31,3)</f>
        <v>1</v>
      </c>
      <c r="BA62" s="60">
        <f>AZ62/AZ$60</f>
        <v>0.5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25</v>
      </c>
      <c r="D63" s="58">
        <f t="shared" si="4"/>
        <v>1</v>
      </c>
      <c r="E63" s="64"/>
      <c r="F63" s="61"/>
      <c r="G63" s="45">
        <f>SUM(G51:G62)</f>
        <v>25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0.04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25</v>
      </c>
      <c r="AS63" s="60">
        <f t="shared" si="18"/>
        <v>1</v>
      </c>
      <c r="AT63" s="61"/>
      <c r="AU63" s="142" t="s">
        <v>306</v>
      </c>
      <c r="AV63" s="45">
        <f>COUNTIFS(K4:K31,5,N4:N31,3)</f>
        <v>1</v>
      </c>
      <c r="AW63" s="60">
        <f t="shared" si="13"/>
        <v>5.5555555555555552E-2</v>
      </c>
      <c r="AX63" s="61"/>
      <c r="AY63" s="98"/>
      <c r="AZ63" s="45">
        <f>SUM(AZ51:AZ62)</f>
        <v>25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1</v>
      </c>
      <c r="Y64" s="60">
        <f t="shared" si="8"/>
        <v>0.04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0.04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5</v>
      </c>
      <c r="Y65" s="60">
        <f t="shared" si="8"/>
        <v>0.2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0.04</v>
      </c>
      <c r="AL65" s="61"/>
      <c r="AM65" s="142" t="s">
        <v>264</v>
      </c>
      <c r="AN65" s="45">
        <f>COUNTIFS(K4:K31,5,L4:L31,3)</f>
        <v>1</v>
      </c>
      <c r="AO65" s="60">
        <f t="shared" si="11"/>
        <v>5.5555555555555552E-2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25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10</v>
      </c>
      <c r="AK66" s="60">
        <f t="shared" si="10"/>
        <v>0.4</v>
      </c>
      <c r="AL66" s="61"/>
      <c r="AM66" s="142" t="s">
        <v>279</v>
      </c>
      <c r="AN66" s="45">
        <f>COUNTIFS(K4:K31,5,L4:L31,4)</f>
        <v>2</v>
      </c>
      <c r="AO66" s="60">
        <f t="shared" si="11"/>
        <v>0.1111111111111111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25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1</v>
      </c>
      <c r="AW68" s="60">
        <f t="shared" si="13"/>
        <v>5.5555555555555552E-2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25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18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1</v>
      </c>
      <c r="AO72" s="60">
        <f t="shared" si="11"/>
        <v>5.5555555555555552E-2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18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13</v>
      </c>
      <c r="D83" s="58">
        <f t="shared" ref="D83:D89" si="19">C83/C$89</f>
        <v>0.52</v>
      </c>
      <c r="E83" s="64"/>
      <c r="F83" s="55" t="s">
        <v>186</v>
      </c>
      <c r="G83" s="57">
        <f>COUNTIF(R4:R31,1)</f>
        <v>20</v>
      </c>
      <c r="H83" s="58">
        <f>G83/C$89</f>
        <v>0.8</v>
      </c>
      <c r="I83" s="61"/>
      <c r="J83" s="55" t="s">
        <v>339</v>
      </c>
      <c r="K83" s="57">
        <f>COUNTIFS(Q4:Q31,1,R4:R31,1)</f>
        <v>12</v>
      </c>
      <c r="L83" s="58">
        <f t="shared" ref="L83:L101" si="20">K83/K$101</f>
        <v>0.48</v>
      </c>
      <c r="M83" s="61"/>
      <c r="N83" s="55" t="s">
        <v>357</v>
      </c>
      <c r="O83" s="57">
        <f>COUNTIFS(Q4:Q31,1,U4:U31,1)</f>
        <v>6</v>
      </c>
      <c r="P83" s="58">
        <f t="shared" ref="P83:P95" si="21">O83/O$95</f>
        <v>0.24</v>
      </c>
      <c r="Q83" s="61"/>
      <c r="R83" s="55" t="s">
        <v>411</v>
      </c>
      <c r="S83" s="57">
        <f>COUNTIFS(Q4:Q31,1,T4:T31,1)</f>
        <v>3</v>
      </c>
      <c r="T83" s="58">
        <f t="shared" ref="T83:T95" si="22">S83/S$95</f>
        <v>0.12</v>
      </c>
      <c r="U83" s="61"/>
      <c r="V83" s="47" t="s">
        <v>181</v>
      </c>
      <c r="W83" s="57">
        <f>COUNTIF(X4:X31,1)</f>
        <v>6</v>
      </c>
      <c r="X83" s="58">
        <f t="shared" ref="X83:X89" si="23">W83/W$89</f>
        <v>1</v>
      </c>
      <c r="Y83" s="61"/>
      <c r="Z83" s="55" t="s">
        <v>186</v>
      </c>
      <c r="AA83" s="57">
        <f>COUNTIF(Y4:Y31,1)</f>
        <v>5</v>
      </c>
      <c r="AB83" s="58">
        <f>AA83/W$89</f>
        <v>0.83333333333333337</v>
      </c>
      <c r="AC83" s="61"/>
      <c r="AD83" s="61"/>
      <c r="AE83" s="47" t="s">
        <v>339</v>
      </c>
      <c r="AF83" s="57">
        <f>COUNTIFS(X4:X31,1,Y4:Y31,1)</f>
        <v>5</v>
      </c>
      <c r="AG83" s="58">
        <f t="shared" ref="AG83:AG101" si="24">AF83/AF$101</f>
        <v>0.83333333333333337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0.16666666666666666</v>
      </c>
      <c r="AL83" s="61"/>
      <c r="AM83" s="55" t="s">
        <v>411</v>
      </c>
      <c r="AN83" s="57">
        <f>COUNTIFS(X4:X31,1,AA4:AA31,1)</f>
        <v>5</v>
      </c>
      <c r="AO83" s="58">
        <f t="shared" ref="AO83:AO95" si="26">AN83/AN$95</f>
        <v>0.83333333333333337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1</v>
      </c>
      <c r="AU83" s="61"/>
      <c r="AV83" s="47" t="s">
        <v>186</v>
      </c>
      <c r="AW83" s="57">
        <f>COUNTIF(AF4:AF31,1)</f>
        <v>1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1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0.12</v>
      </c>
      <c r="E84" s="64"/>
      <c r="F84" s="46" t="s">
        <v>187</v>
      </c>
      <c r="G84" s="57">
        <f>COUNTIF(R4:R31,2)</f>
        <v>3</v>
      </c>
      <c r="H84" s="58">
        <f>G84/C$89</f>
        <v>0.12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7</v>
      </c>
      <c r="P84" s="58">
        <f t="shared" si="21"/>
        <v>0.28000000000000003</v>
      </c>
      <c r="Q84" s="61"/>
      <c r="R84" s="55" t="s">
        <v>412</v>
      </c>
      <c r="S84" s="57">
        <f>COUNTIFS(Q4:Q31,1,T4:T31,"&gt;1")</f>
        <v>10</v>
      </c>
      <c r="T84" s="58">
        <f t="shared" si="22"/>
        <v>0.4</v>
      </c>
      <c r="U84" s="61"/>
      <c r="V84" s="46" t="s">
        <v>182</v>
      </c>
      <c r="W84" s="57">
        <f>COUNTIF(X4:X31,2)</f>
        <v>0</v>
      </c>
      <c r="X84" s="58">
        <f t="shared" si="23"/>
        <v>0</v>
      </c>
      <c r="Y84" s="61"/>
      <c r="Z84" s="46" t="s">
        <v>187</v>
      </c>
      <c r="AA84" s="57">
        <f>COUNTIF(Y4:Y31,2)</f>
        <v>1</v>
      </c>
      <c r="AB84" s="58">
        <f>AA84/W$89</f>
        <v>0.16666666666666666</v>
      </c>
      <c r="AC84" s="61"/>
      <c r="AD84" s="61"/>
      <c r="AE84" s="47" t="s">
        <v>340</v>
      </c>
      <c r="AF84" s="57">
        <f>COUNTIFS(X4:X31,1,Y4:Y31,2)</f>
        <v>1</v>
      </c>
      <c r="AG84" s="58">
        <f t="shared" si="24"/>
        <v>0.16666666666666666</v>
      </c>
      <c r="AH84" s="61"/>
      <c r="AI84" s="55" t="s">
        <v>359</v>
      </c>
      <c r="AJ84" s="57">
        <f>COUNTIFS(X4:X31,1,AB4:AB31,2)</f>
        <v>5</v>
      </c>
      <c r="AK84" s="58">
        <f t="shared" si="25"/>
        <v>0.83333333333333337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0.16666666666666666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1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4</v>
      </c>
      <c r="D85" s="58">
        <f t="shared" si="19"/>
        <v>0.16</v>
      </c>
      <c r="E85" s="64"/>
      <c r="F85" s="46" t="s">
        <v>188</v>
      </c>
      <c r="G85" s="57">
        <f>COUNTIF(R4:R31,3)</f>
        <v>2</v>
      </c>
      <c r="H85" s="58">
        <f>G85/C$89</f>
        <v>0.08</v>
      </c>
      <c r="I85" s="61"/>
      <c r="J85" s="55" t="s">
        <v>341</v>
      </c>
      <c r="K85" s="57">
        <f>COUNTIFS(Q4:Q31,1,R4:R31,3)</f>
        <v>1</v>
      </c>
      <c r="L85" s="58">
        <f t="shared" si="20"/>
        <v>0.04</v>
      </c>
      <c r="M85" s="61"/>
      <c r="N85" s="50" t="s">
        <v>360</v>
      </c>
      <c r="O85" s="57">
        <f>COUNTIFS(Q4:Q31,2,U4:U31,1)</f>
        <v>1</v>
      </c>
      <c r="P85" s="58">
        <f t="shared" si="21"/>
        <v>0.04</v>
      </c>
      <c r="Q85" s="61"/>
      <c r="R85" s="50" t="s">
        <v>413</v>
      </c>
      <c r="S85" s="57">
        <f>COUNTIFS(Q4:Q31,2,T4:T31,1)</f>
        <v>2</v>
      </c>
      <c r="T85" s="58">
        <f t="shared" si="22"/>
        <v>0.08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0</v>
      </c>
      <c r="AO85" s="58">
        <f t="shared" si="26"/>
        <v>0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0.12</v>
      </c>
      <c r="E86" s="64"/>
      <c r="F86" s="77"/>
      <c r="G86" s="54">
        <f>SUM(G83:G85)</f>
        <v>25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0.12</v>
      </c>
      <c r="M86" s="61"/>
      <c r="N86" s="50" t="s">
        <v>358</v>
      </c>
      <c r="O86" s="57">
        <f>COUNTIFS(Q4:Q31,2,U4:U31,2)</f>
        <v>2</v>
      </c>
      <c r="P86" s="58">
        <f t="shared" si="21"/>
        <v>0.08</v>
      </c>
      <c r="Q86" s="61"/>
      <c r="R86" s="50" t="s">
        <v>414</v>
      </c>
      <c r="S86" s="57">
        <f>COUNTIFS(Q4:Q31,2,T4:T31,"&gt;1")</f>
        <v>1</v>
      </c>
      <c r="T86" s="58">
        <f t="shared" si="22"/>
        <v>0.04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6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0</v>
      </c>
      <c r="AG86" s="58">
        <f t="shared" si="24"/>
        <v>0</v>
      </c>
      <c r="AH86" s="61"/>
      <c r="AI86" s="50" t="s">
        <v>358</v>
      </c>
      <c r="AJ86" s="57">
        <f>COUNTIFS(X4:X31,2,AB4:AB31,2)</f>
        <v>0</v>
      </c>
      <c r="AK86" s="58">
        <f t="shared" si="25"/>
        <v>0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1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0.04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0.04</v>
      </c>
      <c r="Q87" s="61"/>
      <c r="R87" s="50" t="s">
        <v>415</v>
      </c>
      <c r="S87" s="57">
        <f>COUNTIFS(Q4:Q31,3,T4:T31,1)</f>
        <v>2</v>
      </c>
      <c r="T87" s="58">
        <f t="shared" si="22"/>
        <v>0.08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0.04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3</v>
      </c>
      <c r="P88" s="58">
        <f t="shared" si="21"/>
        <v>0.12</v>
      </c>
      <c r="Q88" s="61"/>
      <c r="R88" s="50" t="s">
        <v>416</v>
      </c>
      <c r="S88" s="57">
        <f>COUNTIFS(Q4:Q31,3,T4:T31,"&gt;1")</f>
        <v>2</v>
      </c>
      <c r="T88" s="58">
        <f t="shared" si="22"/>
        <v>0.08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25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3</v>
      </c>
      <c r="L89" s="58">
        <f t="shared" si="20"/>
        <v>0.12</v>
      </c>
      <c r="M89" s="61"/>
      <c r="N89" s="50" t="s">
        <v>363</v>
      </c>
      <c r="O89" s="57">
        <f>COUNTIFS(Q4:Q31,4,U4:U31,1)</f>
        <v>3</v>
      </c>
      <c r="P89" s="58">
        <f t="shared" si="21"/>
        <v>0.12</v>
      </c>
      <c r="Q89" s="61"/>
      <c r="R89" s="50" t="s">
        <v>417</v>
      </c>
      <c r="S89" s="57">
        <f>COUNTIFS(Q4:Q31,4,T4:T31,1)</f>
        <v>1</v>
      </c>
      <c r="T89" s="58">
        <f t="shared" si="22"/>
        <v>0.04</v>
      </c>
      <c r="U89" s="61"/>
      <c r="V89" s="77"/>
      <c r="W89" s="54">
        <f>SUM(W83:W88)</f>
        <v>6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1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1</v>
      </c>
      <c r="L90" s="58">
        <f t="shared" si="20"/>
        <v>0.04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2</v>
      </c>
      <c r="T90" s="58">
        <f t="shared" si="22"/>
        <v>0.08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0.04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9</v>
      </c>
      <c r="H92" s="58">
        <f>G92/C$89</f>
        <v>0.36</v>
      </c>
      <c r="I92" s="61"/>
      <c r="J92" s="50" t="s">
        <v>345</v>
      </c>
      <c r="K92" s="57">
        <f>COUNTIFS(Q4:Q31,4,R4:R31,1)</f>
        <v>1</v>
      </c>
      <c r="L92" s="58">
        <f t="shared" si="20"/>
        <v>0.04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1</v>
      </c>
      <c r="T92" s="58">
        <f t="shared" si="22"/>
        <v>0.04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5</v>
      </c>
      <c r="H93" s="58">
        <f>G93/C$89</f>
        <v>0.2</v>
      </c>
      <c r="I93" s="61"/>
      <c r="J93" s="50" t="s">
        <v>347</v>
      </c>
      <c r="K93" s="57">
        <f>COUNTIFS(Q4:Q31,4,R4:R31,2)</f>
        <v>2</v>
      </c>
      <c r="L93" s="58">
        <f t="shared" si="20"/>
        <v>0.08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1</v>
      </c>
      <c r="T93" s="58">
        <f t="shared" si="22"/>
        <v>0.04</v>
      </c>
      <c r="U93" s="61"/>
      <c r="V93" s="47" t="s">
        <v>189</v>
      </c>
      <c r="W93" s="57">
        <f>COUNTIF(Z4:Z31,1)</f>
        <v>4</v>
      </c>
      <c r="X93" s="58">
        <f>W93/W$89</f>
        <v>0.66666666666666663</v>
      </c>
      <c r="Y93" s="61"/>
      <c r="Z93" s="47" t="s">
        <v>191</v>
      </c>
      <c r="AA93" s="57">
        <f>COUNTIF(AA4:AA31,1)</f>
        <v>5</v>
      </c>
      <c r="AB93" s="58">
        <f>AA93/W$89</f>
        <v>0.83333333333333337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1</v>
      </c>
      <c r="AU93" s="61"/>
      <c r="AV93" s="47" t="s">
        <v>191</v>
      </c>
      <c r="AW93" s="57">
        <f>COUNTIF(AH4:AH31,1)</f>
        <v>1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0.16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1</v>
      </c>
      <c r="P94" s="58">
        <f t="shared" si="21"/>
        <v>0.04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2</v>
      </c>
      <c r="X94" s="58">
        <f>W94/W$89</f>
        <v>0.33333333333333331</v>
      </c>
      <c r="Y94" s="61"/>
      <c r="Z94" s="46" t="s">
        <v>192</v>
      </c>
      <c r="AA94" s="57">
        <f>COUNTIF(AA4:AA31,2)</f>
        <v>1</v>
      </c>
      <c r="AB94" s="58">
        <f>AA94/W$89</f>
        <v>0.16666666666666666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0</v>
      </c>
      <c r="AT94" s="58">
        <f>AS94/AS$89</f>
        <v>0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7</v>
      </c>
      <c r="H95" s="58">
        <f>G95/C$89</f>
        <v>0.28000000000000003</v>
      </c>
      <c r="I95" s="61"/>
      <c r="J95" s="50" t="s">
        <v>350</v>
      </c>
      <c r="K95" s="57">
        <f>COUNTIFS(Q4:Q31,5,R4:R31,1)</f>
        <v>1</v>
      </c>
      <c r="L95" s="58">
        <f t="shared" si="20"/>
        <v>0.04</v>
      </c>
      <c r="M95" s="61"/>
      <c r="N95" s="37"/>
      <c r="O95" s="45">
        <f>SUM(O83:O94)</f>
        <v>25</v>
      </c>
      <c r="P95" s="58">
        <f t="shared" si="21"/>
        <v>1</v>
      </c>
      <c r="Q95" s="61"/>
      <c r="R95" s="37"/>
      <c r="S95" s="45">
        <f>SUM(S83:S94)</f>
        <v>25</v>
      </c>
      <c r="T95" s="58">
        <f t="shared" si="22"/>
        <v>1</v>
      </c>
      <c r="U95" s="61"/>
      <c r="V95" s="77"/>
      <c r="W95" s="54">
        <f>SUM(W93:W94)</f>
        <v>6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6</v>
      </c>
      <c r="AK95" s="58">
        <f t="shared" si="25"/>
        <v>1</v>
      </c>
      <c r="AL95" s="61"/>
      <c r="AM95" s="37"/>
      <c r="AN95" s="45">
        <f>SUM(AN83:AN94)</f>
        <v>6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1</v>
      </c>
      <c r="BG95" s="58">
        <f t="shared" si="29"/>
        <v>1</v>
      </c>
      <c r="BH95" s="61"/>
      <c r="BI95" s="37"/>
      <c r="BJ95" s="45">
        <f>SUM(BJ83:BJ94)</f>
        <v>1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25</v>
      </c>
      <c r="D96" s="58">
        <f>C96/C$89</f>
        <v>1</v>
      </c>
      <c r="E96" s="64"/>
      <c r="F96" s="77"/>
      <c r="G96" s="54">
        <f>SUM(G92:G95)</f>
        <v>25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6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1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25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1</v>
      </c>
      <c r="X99" s="58">
        <f>W99/W$89</f>
        <v>0.16666666666666666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1</v>
      </c>
      <c r="L100" s="58">
        <f t="shared" si="20"/>
        <v>0.04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5</v>
      </c>
      <c r="X100" s="58">
        <f>W100/W$89</f>
        <v>0.83333333333333337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25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6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6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1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1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12</v>
      </c>
      <c r="D102" s="58">
        <f>C102/C$89</f>
        <v>0.48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13</v>
      </c>
      <c r="D103" s="58">
        <f>C103/C$89</f>
        <v>0.52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25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6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AA50:AC50"/>
    <mergeCell ref="AE50:AG50"/>
    <mergeCell ref="AI50:AK50"/>
    <mergeCell ref="AM50:AO50"/>
    <mergeCell ref="AQ50:AS50"/>
    <mergeCell ref="AU50:AW50"/>
    <mergeCell ref="B80:H80"/>
    <mergeCell ref="J80:T80"/>
    <mergeCell ref="V80:AB80"/>
    <mergeCell ref="AE80:AO80"/>
    <mergeCell ref="AR80:AX80"/>
    <mergeCell ref="B48:BI48"/>
    <mergeCell ref="B50:D50"/>
    <mergeCell ref="F50:H50"/>
    <mergeCell ref="J50:L50"/>
    <mergeCell ref="N50:P50"/>
    <mergeCell ref="R50:T50"/>
    <mergeCell ref="W50:Y50"/>
    <mergeCell ref="AY50:BA50"/>
    <mergeCell ref="BC50:BE50"/>
    <mergeCell ref="BG50:BI50"/>
    <mergeCell ref="AD2:AI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W2:AB2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BM184"/>
  <sheetViews>
    <sheetView topLeftCell="AK1" zoomScale="25" zoomScaleNormal="25" workbookViewId="0">
      <pane ySplit="3" topLeftCell="A71" activePane="bottomLeft" state="frozen"/>
      <selection activeCell="BJ52" sqref="BJ52:BJ64"/>
      <selection pane="bottomLeft" activeCell="B33" sqref="B33:BM106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0" ht="30" customHeight="1" thickBot="1" x14ac:dyDescent="0.25">
      <c r="A1" s="193" t="s">
        <v>2509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</row>
    <row r="3" spans="1:4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</row>
    <row r="4" spans="1:40" ht="31.5" customHeight="1" thickBot="1" x14ac:dyDescent="0.25">
      <c r="A4" s="111" t="s">
        <v>2510</v>
      </c>
      <c r="B4" s="117" t="s">
        <v>40</v>
      </c>
      <c r="C4" s="118" t="s">
        <v>2511</v>
      </c>
      <c r="D4" s="116">
        <v>3</v>
      </c>
      <c r="E4" s="136">
        <v>36941</v>
      </c>
      <c r="F4" s="117">
        <v>1</v>
      </c>
      <c r="G4" s="116">
        <v>3</v>
      </c>
      <c r="H4" s="115">
        <v>1</v>
      </c>
      <c r="I4" s="117">
        <v>2</v>
      </c>
      <c r="J4" s="116">
        <v>3</v>
      </c>
      <c r="K4" s="116">
        <v>2</v>
      </c>
      <c r="L4" s="116">
        <v>2</v>
      </c>
      <c r="M4" s="116">
        <v>1</v>
      </c>
      <c r="N4" s="116">
        <v>2</v>
      </c>
      <c r="O4" s="115">
        <v>2</v>
      </c>
      <c r="P4" s="117" t="s">
        <v>2512</v>
      </c>
      <c r="Q4" s="116">
        <v>4</v>
      </c>
      <c r="R4" s="116">
        <v>2</v>
      </c>
      <c r="S4" s="116">
        <v>1</v>
      </c>
      <c r="T4" s="116">
        <v>4</v>
      </c>
      <c r="U4" s="115">
        <v>1</v>
      </c>
      <c r="V4" s="104"/>
      <c r="W4" s="132" t="s">
        <v>70</v>
      </c>
      <c r="X4" s="116">
        <v>1</v>
      </c>
      <c r="Y4" s="116">
        <v>1</v>
      </c>
      <c r="Z4" s="116">
        <v>2</v>
      </c>
      <c r="AA4" s="116">
        <v>1</v>
      </c>
      <c r="AB4" s="115">
        <v>2</v>
      </c>
      <c r="AC4" s="103"/>
      <c r="AD4" s="132"/>
      <c r="AE4" s="116"/>
      <c r="AF4" s="116"/>
      <c r="AG4" s="116"/>
      <c r="AH4" s="116"/>
      <c r="AI4" s="115"/>
      <c r="AJ4" s="103"/>
      <c r="AK4" s="103"/>
      <c r="AL4" s="103"/>
      <c r="AM4" s="103"/>
      <c r="AN4" s="103"/>
    </row>
    <row r="5" spans="1:40" ht="31.5" customHeight="1" thickBot="1" x14ac:dyDescent="0.25">
      <c r="A5" s="111" t="s">
        <v>2513</v>
      </c>
      <c r="B5" s="113" t="s">
        <v>27</v>
      </c>
      <c r="C5" s="118" t="s">
        <v>2514</v>
      </c>
      <c r="D5" s="104">
        <v>3</v>
      </c>
      <c r="E5" s="136">
        <v>36941</v>
      </c>
      <c r="F5" s="113">
        <v>2</v>
      </c>
      <c r="G5" s="104">
        <v>5</v>
      </c>
      <c r="H5" s="112">
        <v>4</v>
      </c>
      <c r="I5" s="113">
        <v>1</v>
      </c>
      <c r="J5" s="104">
        <v>1</v>
      </c>
      <c r="K5" s="104">
        <v>1</v>
      </c>
      <c r="L5" s="104">
        <v>2</v>
      </c>
      <c r="M5" s="104">
        <v>1</v>
      </c>
      <c r="N5" s="104">
        <v>1</v>
      </c>
      <c r="O5" s="112">
        <v>1</v>
      </c>
      <c r="P5" s="113" t="s">
        <v>137</v>
      </c>
      <c r="Q5" s="104">
        <v>1</v>
      </c>
      <c r="R5" s="104">
        <v>1</v>
      </c>
      <c r="S5" s="104">
        <v>1</v>
      </c>
      <c r="T5" s="104">
        <v>3</v>
      </c>
      <c r="U5" s="112">
        <v>2</v>
      </c>
      <c r="V5" s="104"/>
      <c r="W5" s="113" t="s">
        <v>2515</v>
      </c>
      <c r="X5" s="104">
        <v>4</v>
      </c>
      <c r="Y5" s="104">
        <v>1</v>
      </c>
      <c r="Z5" s="104">
        <v>1</v>
      </c>
      <c r="AA5" s="104">
        <v>1</v>
      </c>
      <c r="AB5" s="112">
        <v>2</v>
      </c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40" ht="31.5" customHeight="1" thickBot="1" x14ac:dyDescent="0.25">
      <c r="A6" s="111" t="s">
        <v>2516</v>
      </c>
      <c r="B6" s="113" t="s">
        <v>27</v>
      </c>
      <c r="C6" s="118" t="s">
        <v>2517</v>
      </c>
      <c r="D6" s="104">
        <v>4</v>
      </c>
      <c r="E6" s="136">
        <v>36949</v>
      </c>
      <c r="F6" s="113">
        <v>2</v>
      </c>
      <c r="G6" s="104">
        <v>3</v>
      </c>
      <c r="H6" s="112">
        <v>1</v>
      </c>
      <c r="I6" s="113">
        <v>2</v>
      </c>
      <c r="J6" s="104">
        <v>2</v>
      </c>
      <c r="K6" s="104">
        <v>2</v>
      </c>
      <c r="L6" s="104">
        <v>1</v>
      </c>
      <c r="M6" s="104">
        <v>2</v>
      </c>
      <c r="N6" s="104">
        <v>2</v>
      </c>
      <c r="O6" s="112">
        <v>2</v>
      </c>
      <c r="P6" s="113" t="s">
        <v>137</v>
      </c>
      <c r="Q6" s="104">
        <v>1</v>
      </c>
      <c r="R6" s="104">
        <v>2</v>
      </c>
      <c r="S6" s="104">
        <v>1</v>
      </c>
      <c r="T6" s="104">
        <v>2</v>
      </c>
      <c r="U6" s="112">
        <v>1</v>
      </c>
      <c r="V6" s="104"/>
      <c r="W6" s="108" t="s">
        <v>2518</v>
      </c>
      <c r="X6" s="104">
        <v>1</v>
      </c>
      <c r="Y6" s="104">
        <v>1</v>
      </c>
      <c r="Z6" s="104">
        <v>2</v>
      </c>
      <c r="AA6" s="104">
        <v>1</v>
      </c>
      <c r="AB6" s="112">
        <v>2</v>
      </c>
      <c r="AC6" s="103"/>
      <c r="AD6" s="108"/>
      <c r="AE6" s="104"/>
      <c r="AF6" s="104"/>
      <c r="AG6" s="104"/>
      <c r="AH6" s="104"/>
      <c r="AI6" s="112"/>
      <c r="AJ6" s="103"/>
      <c r="AK6" s="103"/>
      <c r="AL6" s="103"/>
      <c r="AM6" s="103"/>
      <c r="AN6" s="103"/>
    </row>
    <row r="7" spans="1:40" ht="31.5" customHeight="1" thickBot="1" x14ac:dyDescent="0.25">
      <c r="A7" s="111" t="s">
        <v>2519</v>
      </c>
      <c r="B7" s="113" t="s">
        <v>27</v>
      </c>
      <c r="C7" s="118" t="s">
        <v>2520</v>
      </c>
      <c r="D7" s="104">
        <v>4</v>
      </c>
      <c r="E7" s="136">
        <v>36949</v>
      </c>
      <c r="F7" s="113">
        <v>2</v>
      </c>
      <c r="G7" s="104">
        <v>7</v>
      </c>
      <c r="H7" s="112">
        <v>4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13" t="s">
        <v>137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03"/>
      <c r="AL7" s="103"/>
      <c r="AM7" s="103"/>
      <c r="AN7" s="103"/>
    </row>
    <row r="8" spans="1:40" ht="31.5" customHeight="1" thickBot="1" x14ac:dyDescent="0.25">
      <c r="A8" s="111" t="s">
        <v>2521</v>
      </c>
      <c r="B8" s="113" t="s">
        <v>40</v>
      </c>
      <c r="C8" s="118" t="s">
        <v>2522</v>
      </c>
      <c r="D8" s="104">
        <v>4</v>
      </c>
      <c r="E8" s="136">
        <v>36957</v>
      </c>
      <c r="F8" s="113">
        <v>2</v>
      </c>
      <c r="G8" s="104">
        <v>5</v>
      </c>
      <c r="H8" s="112">
        <v>1</v>
      </c>
      <c r="I8" s="113">
        <v>1</v>
      </c>
      <c r="J8" s="104">
        <v>1</v>
      </c>
      <c r="K8" s="104">
        <v>2</v>
      </c>
      <c r="L8" s="104">
        <v>1</v>
      </c>
      <c r="M8" s="104">
        <v>2</v>
      </c>
      <c r="N8" s="104">
        <v>2</v>
      </c>
      <c r="O8" s="112">
        <v>1</v>
      </c>
      <c r="P8" s="113" t="s">
        <v>128</v>
      </c>
      <c r="Q8" s="104">
        <v>1</v>
      </c>
      <c r="R8" s="104">
        <v>1</v>
      </c>
      <c r="S8" s="104">
        <v>1</v>
      </c>
      <c r="T8" s="104">
        <v>4</v>
      </c>
      <c r="U8" s="112">
        <v>1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40" ht="31.5" customHeight="1" thickBot="1" x14ac:dyDescent="0.25">
      <c r="A9" s="111" t="s">
        <v>2523</v>
      </c>
      <c r="B9" s="113" t="s">
        <v>40</v>
      </c>
      <c r="C9" s="118" t="s">
        <v>2524</v>
      </c>
      <c r="D9" s="104">
        <v>4</v>
      </c>
      <c r="E9" s="136">
        <v>36957</v>
      </c>
      <c r="F9" s="113">
        <v>2</v>
      </c>
      <c r="G9" s="104">
        <v>7</v>
      </c>
      <c r="H9" s="112">
        <v>4</v>
      </c>
      <c r="I9" s="113">
        <v>1</v>
      </c>
      <c r="J9" s="104">
        <v>3</v>
      </c>
      <c r="K9" s="104">
        <v>8</v>
      </c>
      <c r="L9" s="104">
        <v>3</v>
      </c>
      <c r="M9" s="104">
        <v>2</v>
      </c>
      <c r="N9" s="104">
        <v>2</v>
      </c>
      <c r="O9" s="112">
        <v>2</v>
      </c>
      <c r="P9" s="113" t="s">
        <v>2525</v>
      </c>
      <c r="Q9" s="104">
        <v>5</v>
      </c>
      <c r="R9" s="104">
        <v>2</v>
      </c>
      <c r="S9" s="104">
        <v>1</v>
      </c>
      <c r="T9" s="104">
        <v>1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40" ht="31.5" customHeight="1" thickBot="1" x14ac:dyDescent="0.25">
      <c r="A10" s="111" t="s">
        <v>2526</v>
      </c>
      <c r="B10" s="113" t="s">
        <v>40</v>
      </c>
      <c r="C10" s="118" t="s">
        <v>2527</v>
      </c>
      <c r="D10" s="104">
        <v>6</v>
      </c>
      <c r="E10" s="136">
        <v>36965</v>
      </c>
      <c r="F10" s="113">
        <v>2</v>
      </c>
      <c r="G10" s="104">
        <v>3</v>
      </c>
      <c r="H10" s="112">
        <v>1</v>
      </c>
      <c r="I10" s="113">
        <v>2</v>
      </c>
      <c r="J10" s="104">
        <v>1</v>
      </c>
      <c r="K10" s="104">
        <v>3</v>
      </c>
      <c r="L10" s="104">
        <v>2</v>
      </c>
      <c r="M10" s="104">
        <v>1</v>
      </c>
      <c r="N10" s="104">
        <v>2</v>
      </c>
      <c r="O10" s="112">
        <v>2</v>
      </c>
      <c r="P10" s="108" t="s">
        <v>70</v>
      </c>
      <c r="Q10" s="104">
        <v>1</v>
      </c>
      <c r="R10" s="104">
        <v>1</v>
      </c>
      <c r="S10" s="104">
        <v>1</v>
      </c>
      <c r="T10" s="104">
        <v>3</v>
      </c>
      <c r="U10" s="112">
        <v>2</v>
      </c>
      <c r="V10" s="104"/>
      <c r="W10" s="108" t="s">
        <v>2528</v>
      </c>
      <c r="X10" s="104">
        <v>2</v>
      </c>
      <c r="Y10" s="104">
        <v>1</v>
      </c>
      <c r="Z10" s="104">
        <v>2</v>
      </c>
      <c r="AA10" s="104">
        <v>1</v>
      </c>
      <c r="AB10" s="112">
        <v>2</v>
      </c>
      <c r="AC10" s="103"/>
      <c r="AD10" s="108"/>
      <c r="AE10" s="104"/>
      <c r="AF10" s="104"/>
      <c r="AG10" s="104"/>
      <c r="AH10" s="104"/>
      <c r="AI10" s="112"/>
      <c r="AJ10" s="103"/>
      <c r="AK10" s="103"/>
      <c r="AL10" s="103"/>
      <c r="AM10" s="103"/>
      <c r="AN10" s="103"/>
    </row>
    <row r="11" spans="1:40" ht="31.5" customHeight="1" thickBot="1" x14ac:dyDescent="0.25">
      <c r="A11" s="111" t="s">
        <v>2529</v>
      </c>
      <c r="B11" s="113" t="s">
        <v>31</v>
      </c>
      <c r="C11" s="118" t="s">
        <v>2530</v>
      </c>
      <c r="D11" s="104">
        <v>7</v>
      </c>
      <c r="E11" s="136">
        <v>36965</v>
      </c>
      <c r="F11" s="113">
        <v>1</v>
      </c>
      <c r="G11" s="104">
        <v>3</v>
      </c>
      <c r="H11" s="112">
        <v>4</v>
      </c>
      <c r="I11" s="113">
        <v>1</v>
      </c>
      <c r="J11" s="104">
        <v>1</v>
      </c>
      <c r="K11" s="104">
        <v>6</v>
      </c>
      <c r="L11" s="104">
        <v>3</v>
      </c>
      <c r="M11" s="104">
        <v>2</v>
      </c>
      <c r="N11" s="104">
        <v>3</v>
      </c>
      <c r="O11" s="112">
        <v>2</v>
      </c>
      <c r="P11" s="108" t="s">
        <v>2531</v>
      </c>
      <c r="Q11" s="104">
        <v>4</v>
      </c>
      <c r="R11" s="104">
        <v>1</v>
      </c>
      <c r="S11" s="104">
        <v>1</v>
      </c>
      <c r="T11" s="104">
        <v>4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40" ht="31.5" customHeight="1" thickBot="1" x14ac:dyDescent="0.25">
      <c r="A12" s="111" t="s">
        <v>2532</v>
      </c>
      <c r="B12" s="113" t="s">
        <v>91</v>
      </c>
      <c r="C12" s="118" t="s">
        <v>2533</v>
      </c>
      <c r="D12" s="104">
        <v>4</v>
      </c>
      <c r="E12" s="136">
        <v>36973</v>
      </c>
      <c r="F12" s="113">
        <v>2</v>
      </c>
      <c r="G12" s="104">
        <v>5</v>
      </c>
      <c r="H12" s="112">
        <v>1</v>
      </c>
      <c r="I12" s="113">
        <v>2</v>
      </c>
      <c r="J12" s="104">
        <v>1</v>
      </c>
      <c r="K12" s="104">
        <v>3</v>
      </c>
      <c r="L12" s="104">
        <v>4</v>
      </c>
      <c r="M12" s="104">
        <v>3</v>
      </c>
      <c r="N12" s="104">
        <v>1</v>
      </c>
      <c r="O12" s="112">
        <v>1</v>
      </c>
      <c r="P12" s="108" t="s">
        <v>2534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08" t="s">
        <v>2535</v>
      </c>
      <c r="X12" s="104">
        <v>1</v>
      </c>
      <c r="Y12" s="104">
        <v>1</v>
      </c>
      <c r="Z12" s="104">
        <v>1</v>
      </c>
      <c r="AA12" s="104">
        <v>2</v>
      </c>
      <c r="AB12" s="112">
        <v>2</v>
      </c>
      <c r="AC12" s="103"/>
      <c r="AD12" s="108" t="s">
        <v>617</v>
      </c>
      <c r="AE12" s="104">
        <v>1</v>
      </c>
      <c r="AF12" s="104">
        <v>1</v>
      </c>
      <c r="AG12" s="104">
        <v>1</v>
      </c>
      <c r="AH12" s="104">
        <v>3</v>
      </c>
      <c r="AI12" s="112">
        <v>2</v>
      </c>
      <c r="AJ12" s="103"/>
      <c r="AK12" s="103"/>
      <c r="AL12" s="103"/>
      <c r="AM12" s="103"/>
      <c r="AN12" s="103"/>
    </row>
    <row r="13" spans="1:40" ht="31.5" customHeight="1" thickBot="1" x14ac:dyDescent="0.25">
      <c r="A13" s="111" t="s">
        <v>2536</v>
      </c>
      <c r="B13" s="113" t="s">
        <v>40</v>
      </c>
      <c r="C13" s="118" t="s">
        <v>2537</v>
      </c>
      <c r="D13" s="104">
        <v>8</v>
      </c>
      <c r="E13" s="136">
        <v>36973</v>
      </c>
      <c r="F13" s="113">
        <v>1</v>
      </c>
      <c r="G13" s="104">
        <v>2</v>
      </c>
      <c r="H13" s="112">
        <v>1</v>
      </c>
      <c r="I13" s="113">
        <v>3</v>
      </c>
      <c r="J13" s="104">
        <v>2</v>
      </c>
      <c r="K13" s="104">
        <v>2</v>
      </c>
      <c r="L13" s="104">
        <v>2</v>
      </c>
      <c r="M13" s="104">
        <v>1</v>
      </c>
      <c r="N13" s="104">
        <v>2</v>
      </c>
      <c r="O13" s="112">
        <v>2</v>
      </c>
      <c r="P13" s="108" t="s">
        <v>2538</v>
      </c>
      <c r="Q13" s="104">
        <v>3</v>
      </c>
      <c r="R13" s="104">
        <v>1</v>
      </c>
      <c r="S13" s="104">
        <v>1</v>
      </c>
      <c r="T13" s="104">
        <v>4</v>
      </c>
      <c r="U13" s="112">
        <v>1</v>
      </c>
      <c r="V13" s="104"/>
      <c r="W13" s="108" t="s">
        <v>70</v>
      </c>
      <c r="X13" s="104">
        <v>1</v>
      </c>
      <c r="Y13" s="104">
        <v>1</v>
      </c>
      <c r="Z13" s="104">
        <v>2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03"/>
      <c r="AL13" s="103"/>
      <c r="AM13" s="103"/>
      <c r="AN13" s="103"/>
    </row>
    <row r="14" spans="1:40" ht="31.5" customHeight="1" thickBot="1" x14ac:dyDescent="0.25">
      <c r="A14" s="111" t="s">
        <v>2539</v>
      </c>
      <c r="B14" s="113" t="s">
        <v>40</v>
      </c>
      <c r="C14" s="118" t="s">
        <v>2540</v>
      </c>
      <c r="D14" s="104">
        <v>6</v>
      </c>
      <c r="E14" s="136">
        <v>36981</v>
      </c>
      <c r="F14" s="113">
        <v>2</v>
      </c>
      <c r="G14" s="104">
        <v>3</v>
      </c>
      <c r="H14" s="112">
        <v>1</v>
      </c>
      <c r="I14" s="113">
        <v>2</v>
      </c>
      <c r="J14" s="104">
        <v>1</v>
      </c>
      <c r="K14" s="104">
        <v>3</v>
      </c>
      <c r="L14" s="104">
        <v>1</v>
      </c>
      <c r="M14" s="104">
        <v>2</v>
      </c>
      <c r="N14" s="104">
        <v>1</v>
      </c>
      <c r="O14" s="112">
        <v>1</v>
      </c>
      <c r="P14" s="108" t="s">
        <v>619</v>
      </c>
      <c r="Q14" s="104">
        <v>1</v>
      </c>
      <c r="R14" s="104">
        <v>1</v>
      </c>
      <c r="S14" s="104">
        <v>1</v>
      </c>
      <c r="T14" s="104">
        <v>3</v>
      </c>
      <c r="U14" s="112">
        <v>2</v>
      </c>
      <c r="V14" s="104"/>
      <c r="W14" s="108" t="s">
        <v>70</v>
      </c>
      <c r="X14" s="104">
        <v>1</v>
      </c>
      <c r="Y14" s="104">
        <v>1</v>
      </c>
      <c r="Z14" s="104">
        <v>1</v>
      </c>
      <c r="AA14" s="104">
        <v>2</v>
      </c>
      <c r="AB14" s="112">
        <v>2</v>
      </c>
      <c r="AC14" s="103"/>
      <c r="AD14" s="113"/>
      <c r="AE14" s="104"/>
      <c r="AF14" s="104"/>
      <c r="AG14" s="104"/>
      <c r="AH14" s="104"/>
      <c r="AI14" s="112"/>
      <c r="AJ14" s="103"/>
      <c r="AK14" s="103"/>
      <c r="AL14" s="103"/>
      <c r="AM14" s="103"/>
      <c r="AN14" s="103"/>
    </row>
    <row r="15" spans="1:40" ht="31.5" customHeight="1" thickBot="1" x14ac:dyDescent="0.25">
      <c r="A15" s="111" t="s">
        <v>2541</v>
      </c>
      <c r="B15" s="113" t="s">
        <v>27</v>
      </c>
      <c r="C15" s="118" t="s">
        <v>2542</v>
      </c>
      <c r="D15" s="104">
        <v>6</v>
      </c>
      <c r="E15" s="136">
        <v>36981</v>
      </c>
      <c r="F15" s="113">
        <v>2</v>
      </c>
      <c r="G15" s="104">
        <v>6</v>
      </c>
      <c r="H15" s="112">
        <v>4</v>
      </c>
      <c r="I15" s="113">
        <v>1</v>
      </c>
      <c r="J15" s="104">
        <v>2</v>
      </c>
      <c r="K15" s="104">
        <v>1</v>
      </c>
      <c r="L15" s="104">
        <v>4</v>
      </c>
      <c r="M15" s="104">
        <v>3</v>
      </c>
      <c r="N15" s="104">
        <v>2</v>
      </c>
      <c r="O15" s="112">
        <v>2</v>
      </c>
      <c r="P15" s="108" t="s">
        <v>648</v>
      </c>
      <c r="Q15" s="104">
        <v>1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40" ht="31.5" customHeight="1" thickBot="1" x14ac:dyDescent="0.25">
      <c r="A16" s="111" t="s">
        <v>2543</v>
      </c>
      <c r="B16" s="113" t="s">
        <v>40</v>
      </c>
      <c r="C16" s="118" t="s">
        <v>2544</v>
      </c>
      <c r="D16" s="104">
        <v>4</v>
      </c>
      <c r="E16" s="136">
        <v>36989</v>
      </c>
      <c r="F16" s="113">
        <v>2</v>
      </c>
      <c r="G16" s="104">
        <v>6</v>
      </c>
      <c r="H16" s="112">
        <v>4</v>
      </c>
      <c r="I16" s="113">
        <v>1</v>
      </c>
      <c r="J16" s="104">
        <v>1</v>
      </c>
      <c r="K16" s="104">
        <v>10</v>
      </c>
      <c r="L16" s="104">
        <v>4</v>
      </c>
      <c r="M16" s="104">
        <v>3</v>
      </c>
      <c r="N16" s="104">
        <v>2</v>
      </c>
      <c r="O16" s="112">
        <v>1</v>
      </c>
      <c r="P16" s="108" t="s">
        <v>70</v>
      </c>
      <c r="Q16" s="104">
        <v>1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03"/>
      <c r="AL16" s="103"/>
      <c r="AM16" s="103"/>
      <c r="AN16" s="103"/>
    </row>
    <row r="17" spans="1:40" ht="31.5" customHeight="1" thickBot="1" x14ac:dyDescent="0.25">
      <c r="A17" s="111" t="s">
        <v>2545</v>
      </c>
      <c r="B17" s="113" t="s">
        <v>27</v>
      </c>
      <c r="C17" s="118" t="s">
        <v>2546</v>
      </c>
      <c r="D17" s="104">
        <v>4</v>
      </c>
      <c r="E17" s="136">
        <v>36989</v>
      </c>
      <c r="F17" s="113">
        <v>2</v>
      </c>
      <c r="G17" s="104">
        <v>5</v>
      </c>
      <c r="H17" s="112">
        <v>1</v>
      </c>
      <c r="I17" s="113">
        <v>1</v>
      </c>
      <c r="J17" s="104">
        <v>1</v>
      </c>
      <c r="K17" s="104">
        <v>10</v>
      </c>
      <c r="L17" s="104">
        <v>4</v>
      </c>
      <c r="M17" s="104">
        <v>3</v>
      </c>
      <c r="N17" s="104">
        <v>1</v>
      </c>
      <c r="O17" s="112">
        <v>1</v>
      </c>
      <c r="P17" s="108" t="s">
        <v>2547</v>
      </c>
      <c r="Q17" s="104">
        <v>1</v>
      </c>
      <c r="R17" s="104">
        <v>1</v>
      </c>
      <c r="S17" s="104">
        <v>1</v>
      </c>
      <c r="T17" s="104">
        <v>4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1.5" customHeight="1" thickBot="1" x14ac:dyDescent="0.25">
      <c r="A18" s="111" t="s">
        <v>2548</v>
      </c>
      <c r="B18" s="113" t="s">
        <v>40</v>
      </c>
      <c r="C18" s="118" t="s">
        <v>2549</v>
      </c>
      <c r="D18" s="104">
        <v>4</v>
      </c>
      <c r="E18" s="136">
        <v>37060</v>
      </c>
      <c r="F18" s="113">
        <v>2</v>
      </c>
      <c r="G18" s="104">
        <v>3</v>
      </c>
      <c r="H18" s="112">
        <v>1</v>
      </c>
      <c r="I18" s="113">
        <v>2</v>
      </c>
      <c r="J18" s="104">
        <v>2</v>
      </c>
      <c r="K18" s="104">
        <v>2</v>
      </c>
      <c r="L18" s="104">
        <v>2</v>
      </c>
      <c r="M18" s="104">
        <v>1</v>
      </c>
      <c r="N18" s="104">
        <v>2</v>
      </c>
      <c r="O18" s="112">
        <v>1</v>
      </c>
      <c r="P18" s="108" t="s">
        <v>2550</v>
      </c>
      <c r="Q18" s="104">
        <v>3</v>
      </c>
      <c r="R18" s="104">
        <v>1</v>
      </c>
      <c r="S18" s="104">
        <v>1</v>
      </c>
      <c r="T18" s="104">
        <v>4</v>
      </c>
      <c r="U18" s="112">
        <v>1</v>
      </c>
      <c r="V18" s="104"/>
      <c r="W18" s="113" t="s">
        <v>128</v>
      </c>
      <c r="X18" s="104">
        <v>1</v>
      </c>
      <c r="Y18" s="104">
        <v>1</v>
      </c>
      <c r="Z18" s="104">
        <v>2</v>
      </c>
      <c r="AA18" s="104">
        <v>4</v>
      </c>
      <c r="AB18" s="112">
        <v>1</v>
      </c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1.5" customHeight="1" thickBot="1" x14ac:dyDescent="0.25">
      <c r="A19" s="111" t="s">
        <v>2551</v>
      </c>
      <c r="B19" s="113" t="s">
        <v>36</v>
      </c>
      <c r="C19" s="118" t="s">
        <v>2552</v>
      </c>
      <c r="D19" s="104">
        <v>11</v>
      </c>
      <c r="E19" s="136">
        <v>37060</v>
      </c>
      <c r="F19" s="113">
        <v>1</v>
      </c>
      <c r="G19" s="104">
        <v>5</v>
      </c>
      <c r="H19" s="112">
        <v>1</v>
      </c>
      <c r="I19" s="113">
        <v>2</v>
      </c>
      <c r="J19" s="104">
        <v>2</v>
      </c>
      <c r="K19" s="104">
        <v>5</v>
      </c>
      <c r="L19" s="104">
        <v>2</v>
      </c>
      <c r="M19" s="104">
        <v>1</v>
      </c>
      <c r="N19" s="104">
        <v>2</v>
      </c>
      <c r="O19" s="112">
        <v>2</v>
      </c>
      <c r="P19" s="108" t="s">
        <v>2553</v>
      </c>
      <c r="Q19" s="104">
        <v>5</v>
      </c>
      <c r="R19" s="104">
        <v>1</v>
      </c>
      <c r="S19" s="104">
        <v>1</v>
      </c>
      <c r="T19" s="104">
        <v>4</v>
      </c>
      <c r="U19" s="112">
        <v>1</v>
      </c>
      <c r="V19" s="104"/>
      <c r="W19" s="113" t="s">
        <v>625</v>
      </c>
      <c r="X19" s="104">
        <v>1</v>
      </c>
      <c r="Y19" s="104">
        <v>1</v>
      </c>
      <c r="Z19" s="104">
        <v>2</v>
      </c>
      <c r="AA19" s="104">
        <v>1</v>
      </c>
      <c r="AB19" s="112">
        <v>1</v>
      </c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1.5" customHeight="1" thickBot="1" x14ac:dyDescent="0.25">
      <c r="A20" s="111" t="s">
        <v>2554</v>
      </c>
      <c r="B20" s="113" t="s">
        <v>27</v>
      </c>
      <c r="C20" s="118" t="s">
        <v>2555</v>
      </c>
      <c r="D20" s="104">
        <v>6</v>
      </c>
      <c r="E20" s="136">
        <v>37068</v>
      </c>
      <c r="F20" s="113">
        <v>2</v>
      </c>
      <c r="G20" s="104">
        <v>3</v>
      </c>
      <c r="H20" s="112">
        <v>1</v>
      </c>
      <c r="I20" s="113">
        <v>1</v>
      </c>
      <c r="J20" s="104">
        <v>1</v>
      </c>
      <c r="K20" s="104">
        <v>3</v>
      </c>
      <c r="L20" s="104">
        <v>1</v>
      </c>
      <c r="M20" s="104">
        <v>2</v>
      </c>
      <c r="N20" s="104">
        <v>1</v>
      </c>
      <c r="O20" s="112">
        <v>1</v>
      </c>
      <c r="P20" s="108" t="s">
        <v>2547</v>
      </c>
      <c r="Q20" s="104">
        <v>1</v>
      </c>
      <c r="R20" s="104">
        <v>1</v>
      </c>
      <c r="S20" s="104">
        <v>1</v>
      </c>
      <c r="T20" s="104">
        <v>4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03"/>
      <c r="AL20" s="103"/>
      <c r="AM20" s="103"/>
      <c r="AN20" s="103"/>
    </row>
    <row r="21" spans="1:40" ht="31.5" customHeight="1" thickBot="1" x14ac:dyDescent="0.25">
      <c r="A21" s="111" t="s">
        <v>2556</v>
      </c>
      <c r="B21" s="113" t="s">
        <v>40</v>
      </c>
      <c r="C21" s="118" t="s">
        <v>2557</v>
      </c>
      <c r="D21" s="104">
        <v>6</v>
      </c>
      <c r="E21" s="136">
        <v>37068</v>
      </c>
      <c r="F21" s="113">
        <v>2</v>
      </c>
      <c r="G21" s="104">
        <v>5</v>
      </c>
      <c r="H21" s="112">
        <v>4</v>
      </c>
      <c r="I21" s="113">
        <v>1</v>
      </c>
      <c r="J21" s="104">
        <v>1</v>
      </c>
      <c r="K21" s="104">
        <v>1</v>
      </c>
      <c r="L21" s="104">
        <v>4</v>
      </c>
      <c r="M21" s="104">
        <v>3</v>
      </c>
      <c r="N21" s="104">
        <v>2</v>
      </c>
      <c r="O21" s="112">
        <v>1</v>
      </c>
      <c r="P21" s="108" t="s">
        <v>888</v>
      </c>
      <c r="Q21" s="104">
        <v>1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03"/>
      <c r="AL21" s="103"/>
      <c r="AM21" s="103"/>
      <c r="AN21" s="103"/>
    </row>
    <row r="22" spans="1:40" ht="31.5" customHeight="1" thickBot="1" x14ac:dyDescent="0.25">
      <c r="A22" s="111" t="s">
        <v>2558</v>
      </c>
      <c r="B22" s="113" t="s">
        <v>40</v>
      </c>
      <c r="C22" s="118" t="s">
        <v>2559</v>
      </c>
      <c r="D22" s="104">
        <v>4</v>
      </c>
      <c r="E22" s="136">
        <v>37076</v>
      </c>
      <c r="F22" s="113">
        <v>2</v>
      </c>
      <c r="G22" s="104">
        <v>3</v>
      </c>
      <c r="H22" s="112">
        <v>1</v>
      </c>
      <c r="I22" s="113">
        <v>1</v>
      </c>
      <c r="J22" s="104">
        <v>2</v>
      </c>
      <c r="K22" s="104">
        <v>2</v>
      </c>
      <c r="L22" s="104">
        <v>2</v>
      </c>
      <c r="M22" s="104">
        <v>4</v>
      </c>
      <c r="N22" s="104">
        <v>2</v>
      </c>
      <c r="O22" s="112">
        <v>1</v>
      </c>
      <c r="P22" s="108" t="s">
        <v>2560</v>
      </c>
      <c r="Q22" s="104">
        <v>4</v>
      </c>
      <c r="R22" s="104">
        <v>2</v>
      </c>
      <c r="S22" s="104">
        <v>1</v>
      </c>
      <c r="T22" s="104">
        <v>4</v>
      </c>
      <c r="U22" s="112">
        <v>1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03"/>
      <c r="AL22" s="103"/>
      <c r="AM22" s="103"/>
      <c r="AN22" s="103"/>
    </row>
    <row r="23" spans="1:40" ht="31.5" customHeight="1" thickBot="1" x14ac:dyDescent="0.25">
      <c r="A23" s="111" t="s">
        <v>2561</v>
      </c>
      <c r="B23" s="113" t="s">
        <v>27</v>
      </c>
      <c r="C23" s="118" t="s">
        <v>2562</v>
      </c>
      <c r="D23" s="104">
        <v>4</v>
      </c>
      <c r="E23" s="136">
        <v>37076</v>
      </c>
      <c r="F23" s="113">
        <v>2</v>
      </c>
      <c r="G23" s="104">
        <v>6</v>
      </c>
      <c r="H23" s="112">
        <v>1</v>
      </c>
      <c r="I23" s="113">
        <v>2</v>
      </c>
      <c r="J23" s="104">
        <v>2</v>
      </c>
      <c r="K23" s="104">
        <v>10</v>
      </c>
      <c r="L23" s="104">
        <v>2</v>
      </c>
      <c r="M23" s="104">
        <v>1</v>
      </c>
      <c r="N23" s="104">
        <v>2</v>
      </c>
      <c r="O23" s="112">
        <v>2</v>
      </c>
      <c r="P23" s="108" t="s">
        <v>2563</v>
      </c>
      <c r="Q23" s="104">
        <v>2</v>
      </c>
      <c r="R23" s="104">
        <v>1</v>
      </c>
      <c r="S23" s="104">
        <v>1</v>
      </c>
      <c r="T23" s="104">
        <v>2</v>
      </c>
      <c r="U23" s="112">
        <v>2</v>
      </c>
      <c r="V23" s="104"/>
      <c r="W23" s="108" t="s">
        <v>648</v>
      </c>
      <c r="X23" s="104">
        <v>1</v>
      </c>
      <c r="Y23" s="104">
        <v>1</v>
      </c>
      <c r="Z23" s="104">
        <v>2</v>
      </c>
      <c r="AA23" s="104">
        <v>1</v>
      </c>
      <c r="AB23" s="112">
        <v>2</v>
      </c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1.5" customHeight="1" thickBot="1" x14ac:dyDescent="0.25">
      <c r="A24" s="111" t="s">
        <v>2564</v>
      </c>
      <c r="B24" s="113" t="s">
        <v>27</v>
      </c>
      <c r="C24" s="118" t="s">
        <v>2565</v>
      </c>
      <c r="D24" s="104">
        <v>6</v>
      </c>
      <c r="E24" s="136">
        <v>37084</v>
      </c>
      <c r="F24" s="113">
        <v>2</v>
      </c>
      <c r="G24" s="104">
        <v>3</v>
      </c>
      <c r="H24" s="112">
        <v>1</v>
      </c>
      <c r="I24" s="113">
        <v>1</v>
      </c>
      <c r="J24" s="104">
        <v>1</v>
      </c>
      <c r="K24" s="104">
        <v>2</v>
      </c>
      <c r="L24" s="104">
        <v>1</v>
      </c>
      <c r="M24" s="104">
        <v>2</v>
      </c>
      <c r="N24" s="104">
        <v>2</v>
      </c>
      <c r="O24" s="112">
        <v>1</v>
      </c>
      <c r="P24" s="108" t="s">
        <v>137</v>
      </c>
      <c r="Q24" s="104">
        <v>1</v>
      </c>
      <c r="R24" s="104">
        <v>3</v>
      </c>
      <c r="S24" s="104">
        <v>1</v>
      </c>
      <c r="T24" s="104">
        <v>4</v>
      </c>
      <c r="U24" s="112">
        <v>1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1.5" customHeight="1" thickBot="1" x14ac:dyDescent="0.25">
      <c r="A25" s="111" t="s">
        <v>2566</v>
      </c>
      <c r="B25" s="113" t="s">
        <v>40</v>
      </c>
      <c r="C25" s="118" t="s">
        <v>2567</v>
      </c>
      <c r="D25" s="104">
        <v>6</v>
      </c>
      <c r="E25" s="136">
        <v>37084</v>
      </c>
      <c r="F25" s="113">
        <v>2</v>
      </c>
      <c r="G25" s="104">
        <v>5</v>
      </c>
      <c r="H25" s="112">
        <v>1</v>
      </c>
      <c r="I25" s="113">
        <v>2</v>
      </c>
      <c r="J25" s="104">
        <v>2</v>
      </c>
      <c r="K25" s="104">
        <v>10</v>
      </c>
      <c r="L25" s="104">
        <v>2</v>
      </c>
      <c r="M25" s="104">
        <v>1</v>
      </c>
      <c r="N25" s="104">
        <v>3</v>
      </c>
      <c r="O25" s="112">
        <v>1</v>
      </c>
      <c r="P25" s="108" t="s">
        <v>2568</v>
      </c>
      <c r="Q25" s="104">
        <v>2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13" t="s">
        <v>128</v>
      </c>
      <c r="X25" s="104">
        <v>1</v>
      </c>
      <c r="Y25" s="104">
        <v>1</v>
      </c>
      <c r="Z25" s="104">
        <v>2</v>
      </c>
      <c r="AA25" s="104">
        <v>2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03"/>
      <c r="AL25" s="103"/>
      <c r="AM25" s="103"/>
      <c r="AN25" s="103"/>
    </row>
    <row r="26" spans="1:40" ht="31.5" customHeight="1" thickBot="1" x14ac:dyDescent="0.25">
      <c r="A26" s="111" t="s">
        <v>2569</v>
      </c>
      <c r="B26" s="113" t="s">
        <v>40</v>
      </c>
      <c r="C26" s="118" t="s">
        <v>2570</v>
      </c>
      <c r="D26" s="104">
        <v>3</v>
      </c>
      <c r="E26" s="136">
        <v>37092</v>
      </c>
      <c r="F26" s="113">
        <v>2</v>
      </c>
      <c r="G26" s="104">
        <v>3</v>
      </c>
      <c r="H26" s="112">
        <v>1</v>
      </c>
      <c r="I26" s="113">
        <v>1</v>
      </c>
      <c r="J26" s="104">
        <v>3</v>
      </c>
      <c r="K26" s="104">
        <v>2</v>
      </c>
      <c r="L26" s="104">
        <v>3</v>
      </c>
      <c r="M26" s="104">
        <v>2</v>
      </c>
      <c r="N26" s="104">
        <v>3</v>
      </c>
      <c r="O26" s="112">
        <v>2</v>
      </c>
      <c r="P26" s="108" t="s">
        <v>2571</v>
      </c>
      <c r="Q26" s="104">
        <v>4</v>
      </c>
      <c r="R26" s="104">
        <v>1</v>
      </c>
      <c r="S26" s="104">
        <v>1</v>
      </c>
      <c r="T26" s="104">
        <v>4</v>
      </c>
      <c r="U26" s="112">
        <v>1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03"/>
      <c r="AL26" s="103"/>
      <c r="AM26" s="103"/>
      <c r="AN26" s="103"/>
    </row>
    <row r="27" spans="1:40" ht="31.5" customHeight="1" thickBot="1" x14ac:dyDescent="0.25">
      <c r="A27" s="111" t="s">
        <v>2572</v>
      </c>
      <c r="B27" s="113" t="s">
        <v>27</v>
      </c>
      <c r="C27" s="118" t="s">
        <v>2573</v>
      </c>
      <c r="D27" s="104">
        <v>4</v>
      </c>
      <c r="E27" s="136">
        <v>37092</v>
      </c>
      <c r="F27" s="113">
        <v>2</v>
      </c>
      <c r="G27" s="104">
        <v>3</v>
      </c>
      <c r="H27" s="112">
        <v>1</v>
      </c>
      <c r="I27" s="113">
        <v>1</v>
      </c>
      <c r="J27" s="104">
        <v>1</v>
      </c>
      <c r="K27" s="104">
        <v>2</v>
      </c>
      <c r="L27" s="104">
        <v>4</v>
      </c>
      <c r="M27" s="104">
        <v>3</v>
      </c>
      <c r="N27" s="104">
        <v>1</v>
      </c>
      <c r="O27" s="112">
        <v>1</v>
      </c>
      <c r="P27" s="108" t="s">
        <v>137</v>
      </c>
      <c r="Q27" s="104">
        <v>1</v>
      </c>
      <c r="R27" s="104">
        <v>1</v>
      </c>
      <c r="S27" s="104">
        <v>1</v>
      </c>
      <c r="T27" s="104">
        <v>4</v>
      </c>
      <c r="U27" s="112">
        <v>1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1.5" customHeight="1" thickBot="1" x14ac:dyDescent="0.25">
      <c r="A28" s="111" t="s">
        <v>2574</v>
      </c>
      <c r="B28" s="113" t="s">
        <v>40</v>
      </c>
      <c r="C28" s="118" t="s">
        <v>2575</v>
      </c>
      <c r="D28" s="104">
        <v>3</v>
      </c>
      <c r="E28" s="136">
        <v>37100</v>
      </c>
      <c r="F28" s="113">
        <v>2</v>
      </c>
      <c r="G28" s="104">
        <v>6</v>
      </c>
      <c r="H28" s="112">
        <v>4</v>
      </c>
      <c r="I28" s="113">
        <v>1</v>
      </c>
      <c r="J28" s="104">
        <v>1</v>
      </c>
      <c r="K28" s="104">
        <v>1</v>
      </c>
      <c r="L28" s="104">
        <v>4</v>
      </c>
      <c r="M28" s="104">
        <v>3</v>
      </c>
      <c r="N28" s="104">
        <v>2</v>
      </c>
      <c r="O28" s="112">
        <v>1</v>
      </c>
      <c r="P28" s="108" t="s">
        <v>128</v>
      </c>
      <c r="Q28" s="104">
        <v>1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1.5" customHeight="1" thickBot="1" x14ac:dyDescent="0.25">
      <c r="A29" s="111" t="s">
        <v>2576</v>
      </c>
      <c r="B29" s="113" t="s">
        <v>27</v>
      </c>
      <c r="C29" s="118" t="s">
        <v>2577</v>
      </c>
      <c r="D29" s="104">
        <v>4</v>
      </c>
      <c r="E29" s="136">
        <v>37100</v>
      </c>
      <c r="F29" s="113">
        <v>2</v>
      </c>
      <c r="G29" s="104">
        <v>5</v>
      </c>
      <c r="H29" s="112">
        <v>1</v>
      </c>
      <c r="I29" s="113">
        <v>1</v>
      </c>
      <c r="J29" s="104">
        <v>2</v>
      </c>
      <c r="K29" s="104">
        <v>10</v>
      </c>
      <c r="L29" s="104">
        <v>4</v>
      </c>
      <c r="M29" s="104">
        <v>3</v>
      </c>
      <c r="N29" s="104">
        <v>2</v>
      </c>
      <c r="O29" s="112">
        <v>2</v>
      </c>
      <c r="P29" s="108" t="s">
        <v>889</v>
      </c>
      <c r="Q29" s="104">
        <v>1</v>
      </c>
      <c r="R29" s="104">
        <v>1</v>
      </c>
      <c r="S29" s="104">
        <v>1</v>
      </c>
      <c r="T29" s="104">
        <v>3</v>
      </c>
      <c r="U29" s="112">
        <v>1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1.5" customHeight="1" thickBot="1" x14ac:dyDescent="0.25">
      <c r="A30" s="111" t="s">
        <v>2578</v>
      </c>
      <c r="B30" s="113" t="s">
        <v>27</v>
      </c>
      <c r="C30" s="118" t="s">
        <v>2579</v>
      </c>
      <c r="D30" s="104">
        <v>6</v>
      </c>
      <c r="E30" s="136">
        <v>37108</v>
      </c>
      <c r="F30" s="113">
        <v>2</v>
      </c>
      <c r="G30" s="104">
        <v>5</v>
      </c>
      <c r="H30" s="112">
        <v>1</v>
      </c>
      <c r="I30" s="113">
        <v>1</v>
      </c>
      <c r="J30" s="104">
        <v>1</v>
      </c>
      <c r="K30" s="104">
        <v>10</v>
      </c>
      <c r="L30" s="104">
        <v>4</v>
      </c>
      <c r="M30" s="104">
        <v>3</v>
      </c>
      <c r="N30" s="104">
        <v>2</v>
      </c>
      <c r="O30" s="112">
        <v>1</v>
      </c>
      <c r="P30" s="108" t="s">
        <v>2462</v>
      </c>
      <c r="Q30" s="104">
        <v>1</v>
      </c>
      <c r="R30" s="104">
        <v>1</v>
      </c>
      <c r="S30" s="104">
        <v>1</v>
      </c>
      <c r="T30" s="104">
        <v>3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1.5" customHeight="1" thickBot="1" x14ac:dyDescent="0.25">
      <c r="A31" s="111" t="s">
        <v>2580</v>
      </c>
      <c r="B31" s="107" t="s">
        <v>27</v>
      </c>
      <c r="C31" s="118" t="s">
        <v>2581</v>
      </c>
      <c r="D31" s="106">
        <v>6</v>
      </c>
      <c r="E31" s="136">
        <v>37108</v>
      </c>
      <c r="F31" s="107">
        <v>2</v>
      </c>
      <c r="G31" s="106">
        <v>7</v>
      </c>
      <c r="H31" s="105">
        <v>4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08" t="s">
        <v>137</v>
      </c>
      <c r="Q31" s="106">
        <v>1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31.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0.4642857142857143</v>
      </c>
      <c r="E36" s="8"/>
      <c r="F36" s="91" t="s">
        <v>143</v>
      </c>
      <c r="G36" s="43">
        <f>COUNTIF(F4:F31,1)</f>
        <v>4</v>
      </c>
      <c r="H36" s="44">
        <f>G36/G38</f>
        <v>0.14285714285714285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19</v>
      </c>
      <c r="P36" s="44">
        <f>O36/O$40</f>
        <v>0.6785714285714286</v>
      </c>
      <c r="Q36"/>
      <c r="R36" s="93">
        <v>1</v>
      </c>
      <c r="S36" s="43">
        <f>COUNTIF(I4:I31,1)</f>
        <v>18</v>
      </c>
      <c r="T36" s="44">
        <f>S36/28</f>
        <v>0.6428571428571429</v>
      </c>
      <c r="U36"/>
      <c r="V36" s="94" t="s">
        <v>160</v>
      </c>
      <c r="W36" s="57">
        <f>COUNTIF(J4:J31,1)</f>
        <v>16</v>
      </c>
      <c r="X36" s="58">
        <f>W36/W$39</f>
        <v>0.5714285714285714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0.21428571428571427</v>
      </c>
      <c r="AC36"/>
      <c r="AD36" s="95" t="s">
        <v>799</v>
      </c>
      <c r="AE36" s="57">
        <f>COUNTIF(L4:L31,1)</f>
        <v>5</v>
      </c>
      <c r="AF36" s="58">
        <f>AE36/AA$46</f>
        <v>0.17857142857142858</v>
      </c>
      <c r="AG36"/>
      <c r="AH36" s="95" t="s">
        <v>143</v>
      </c>
      <c r="AI36" s="42">
        <f>COUNTIF(M4:M31,1)</f>
        <v>8</v>
      </c>
      <c r="AJ36" s="44">
        <f>AI36/AA$46</f>
        <v>0.2857142857142857</v>
      </c>
      <c r="AK36"/>
      <c r="AL36" s="95" t="s">
        <v>175</v>
      </c>
      <c r="AM36" s="42">
        <f>COUNTIF(N4:N31,1)</f>
        <v>6</v>
      </c>
      <c r="AN36" s="44">
        <f>AM36/AA$46</f>
        <v>0.21428571428571427</v>
      </c>
      <c r="AO36"/>
      <c r="AP36" s="95" t="s">
        <v>143</v>
      </c>
      <c r="AQ36" s="42">
        <f>COUNTIF(O4:O31,1)</f>
        <v>17</v>
      </c>
      <c r="AR36" s="44">
        <f>AQ36/AQ$39</f>
        <v>0.6071428571428571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12</v>
      </c>
      <c r="D37" s="44">
        <f t="shared" si="0"/>
        <v>0.42857142857142855</v>
      </c>
      <c r="E37" s="8"/>
      <c r="F37" s="91" t="s">
        <v>144</v>
      </c>
      <c r="G37" s="43">
        <f>COUNTIF(F4:F31,2)</f>
        <v>24</v>
      </c>
      <c r="H37" s="44">
        <f>G37/G38</f>
        <v>0.8571428571428571</v>
      </c>
      <c r="I37"/>
      <c r="J37" s="92" t="s">
        <v>148</v>
      </c>
      <c r="K37" s="45">
        <f>COUNTIF(G4:G31,2)</f>
        <v>1</v>
      </c>
      <c r="L37" s="44">
        <f t="shared" si="1"/>
        <v>3.5714285714285712E-2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9</v>
      </c>
      <c r="T37" s="44">
        <f t="shared" ref="T37:T40" si="3">S37/28</f>
        <v>0.32142857142857145</v>
      </c>
      <c r="U37"/>
      <c r="V37" s="95" t="s">
        <v>161</v>
      </c>
      <c r="W37" s="57">
        <f>COUNTIF(J4:J31,2)</f>
        <v>9</v>
      </c>
      <c r="X37" s="58">
        <f>W37/W$39</f>
        <v>0.32142857142857145</v>
      </c>
      <c r="Y37"/>
      <c r="Z37" s="90" t="s">
        <v>164</v>
      </c>
      <c r="AA37" s="42">
        <f>COUNTIF(K4:K31,2)</f>
        <v>9</v>
      </c>
      <c r="AB37" s="44">
        <f t="shared" si="2"/>
        <v>0.32142857142857145</v>
      </c>
      <c r="AC37"/>
      <c r="AD37" s="94" t="s">
        <v>800</v>
      </c>
      <c r="AE37" s="57">
        <f>COUNTIF(L4:L31,2)</f>
        <v>9</v>
      </c>
      <c r="AF37" s="58">
        <f>AE37/AA$46</f>
        <v>0.32142857142857145</v>
      </c>
      <c r="AG37"/>
      <c r="AH37" s="90" t="s">
        <v>173</v>
      </c>
      <c r="AI37" s="42">
        <f>COUNTIF(M4:M31,2)</f>
        <v>8</v>
      </c>
      <c r="AJ37" s="44">
        <f>AI37/AA$46</f>
        <v>0.2857142857142857</v>
      </c>
      <c r="AK37"/>
      <c r="AL37" s="90" t="s">
        <v>176</v>
      </c>
      <c r="AM37" s="42">
        <f>COUNTIF(N4:N31,2)</f>
        <v>19</v>
      </c>
      <c r="AN37" s="44">
        <f>AM37/AA$46</f>
        <v>0.6785714285714286</v>
      </c>
      <c r="AO37"/>
      <c r="AP37" s="90" t="s">
        <v>173</v>
      </c>
      <c r="AQ37" s="42">
        <f>COUNTIF(O4:O31,2)</f>
        <v>11</v>
      </c>
      <c r="AR37" s="44">
        <f>AQ37/AQ$39</f>
        <v>0.39285714285714285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1</v>
      </c>
      <c r="D38" s="44">
        <f t="shared" si="0"/>
        <v>3.5714285714285712E-2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11</v>
      </c>
      <c r="L38" s="44">
        <f t="shared" si="1"/>
        <v>0.39285714285714285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3</v>
      </c>
      <c r="X38" s="58">
        <f>W38/W$39</f>
        <v>0.10714285714285714</v>
      </c>
      <c r="Y38"/>
      <c r="Z38" s="90" t="s">
        <v>165</v>
      </c>
      <c r="AA38" s="42">
        <f>COUNTIF(K4:K31,3)</f>
        <v>4</v>
      </c>
      <c r="AB38" s="44">
        <f t="shared" si="2"/>
        <v>0.14285714285714285</v>
      </c>
      <c r="AC38"/>
      <c r="AD38" s="94" t="s">
        <v>801</v>
      </c>
      <c r="AE38" s="57">
        <f>COUNTIF(L4:L31,3)</f>
        <v>3</v>
      </c>
      <c r="AF38" s="58">
        <f>AE38/AA$46</f>
        <v>0.10714285714285714</v>
      </c>
      <c r="AG38"/>
      <c r="AH38" s="90" t="s">
        <v>174</v>
      </c>
      <c r="AI38" s="42">
        <f>COUNTIF(M4:M31,3)</f>
        <v>11</v>
      </c>
      <c r="AJ38" s="44">
        <f>AI38/AA$46</f>
        <v>0.39285714285714285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1</v>
      </c>
      <c r="D39" s="44">
        <f t="shared" si="0"/>
        <v>3.5714285714285712E-2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9</v>
      </c>
      <c r="P39" s="44">
        <f>O39/O$40</f>
        <v>0.32142857142857145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0</v>
      </c>
      <c r="AB39" s="44">
        <f t="shared" si="2"/>
        <v>0</v>
      </c>
      <c r="AC39"/>
      <c r="AD39" s="94" t="s">
        <v>802</v>
      </c>
      <c r="AE39" s="57">
        <f>COUNTIF(L4:L31,4)</f>
        <v>11</v>
      </c>
      <c r="AF39" s="58">
        <f>AE39/AA$46</f>
        <v>0.39285714285714285</v>
      </c>
      <c r="AG39"/>
      <c r="AH39" s="90" t="s">
        <v>171</v>
      </c>
      <c r="AI39" s="42">
        <f>COUNTIF(M4:M31,4)</f>
        <v>1</v>
      </c>
      <c r="AJ39" s="44">
        <f>AI39/AA$46</f>
        <v>3.5714285714285712E-2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3.5714285714285712E-2</v>
      </c>
      <c r="E40" s="8"/>
      <c r="F40"/>
      <c r="G40"/>
      <c r="H40"/>
      <c r="I40"/>
      <c r="J40" s="92" t="s">
        <v>151</v>
      </c>
      <c r="K40" s="45">
        <f>COUNTIF(G4:G31,5)</f>
        <v>9</v>
      </c>
      <c r="L40" s="44">
        <f t="shared" si="1"/>
        <v>0.32142857142857145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3.5714285714285712E-2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4</v>
      </c>
      <c r="L41" s="44">
        <f t="shared" si="1"/>
        <v>0.14285714285714285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39</v>
      </c>
      <c r="T41" s="87">
        <f>SUM(T36:T40)</f>
        <v>1.0000000000000002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3.5714285714285712E-2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0.10714285714285714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3.5714285714285712E-2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6</v>
      </c>
      <c r="AB45" s="44">
        <f t="shared" si="2"/>
        <v>0.21428571428571427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7</v>
      </c>
      <c r="D51" s="58">
        <f t="shared" ref="D51:D63" si="4">C51/C$63</f>
        <v>0.25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7.1428571428571425E-2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0.21428571428571427</v>
      </c>
      <c r="M51" s="61"/>
      <c r="N51" s="142" t="s">
        <v>199</v>
      </c>
      <c r="O51" s="59">
        <f>COUNTIFS(G4:G31,3,H4:H31,1)</f>
        <v>10</v>
      </c>
      <c r="P51" s="60">
        <f t="shared" ref="P51:P60" si="7">O51/O$60</f>
        <v>0.37037037037037035</v>
      </c>
      <c r="Q51" s="61"/>
      <c r="R51" s="142" t="s">
        <v>208</v>
      </c>
      <c r="S51" s="59">
        <f>COUNTIFS(H4:H31,1,I4:I31,1)</f>
        <v>9</v>
      </c>
      <c r="T51" s="60">
        <f>S51/S$55</f>
        <v>0.32142857142857145</v>
      </c>
      <c r="U51" s="61"/>
      <c r="V51" s="61"/>
      <c r="W51" s="142" t="s">
        <v>213</v>
      </c>
      <c r="X51" s="59">
        <f>COUNTIFS(I4:I31,1,K4:K31,1)</f>
        <v>6</v>
      </c>
      <c r="Y51" s="60">
        <f t="shared" ref="Y51:Y66" si="8">X51/X$66</f>
        <v>0.21428571428571427</v>
      </c>
      <c r="Z51" s="61"/>
      <c r="AA51" s="142" t="s">
        <v>224</v>
      </c>
      <c r="AB51" s="59">
        <f>COUNTIFS(I4:I31,1,J4:J31,1)</f>
        <v>13</v>
      </c>
      <c r="AC51" s="60">
        <f t="shared" ref="AC51:AC57" si="9">AB51/AB$57</f>
        <v>0.4642857142857143</v>
      </c>
      <c r="AD51" s="61"/>
      <c r="AE51" s="142" t="s">
        <v>231</v>
      </c>
      <c r="AF51" s="59">
        <f>COUNTIFS(J4:J31,1,M4:M31,1)</f>
        <v>2</v>
      </c>
      <c r="AG51" s="60">
        <f>AF51/AF$60</f>
        <v>0.08</v>
      </c>
      <c r="AH51" s="61"/>
      <c r="AI51" s="142" t="s">
        <v>236</v>
      </c>
      <c r="AJ51" s="59">
        <f>COUNTIFS(K4:K31,1,M4:M31,1)</f>
        <v>1</v>
      </c>
      <c r="AK51" s="60">
        <f t="shared" ref="AK51:AK67" si="10">AJ51/AJ$67</f>
        <v>3.5714285714285712E-2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4</v>
      </c>
      <c r="AS51" s="60">
        <f t="shared" ref="AS51:AS56" si="12">AR51/AF$60</f>
        <v>0.16</v>
      </c>
      <c r="AT51" s="61"/>
      <c r="AU51" s="142" t="s">
        <v>296</v>
      </c>
      <c r="AV51" s="59">
        <f>COUNTIFS(K4:K31,1,N4:N31,1)</f>
        <v>1</v>
      </c>
      <c r="AW51" s="60">
        <f t="shared" ref="AW51:AW70" si="13">AV51/AN$75</f>
        <v>4.7619047619047616E-2</v>
      </c>
      <c r="AX51" s="61"/>
      <c r="AY51" s="142" t="s">
        <v>314</v>
      </c>
      <c r="AZ51" s="59">
        <f>COUNTIFS(L4:L31,1,N4:N31,1)</f>
        <v>2</v>
      </c>
      <c r="BA51" s="60">
        <f t="shared" ref="BA51:BA59" si="14">AZ51/AZ$63</f>
        <v>7.1428571428571425E-2</v>
      </c>
      <c r="BB51" s="61"/>
      <c r="BC51" s="142" t="s">
        <v>325</v>
      </c>
      <c r="BD51" s="59">
        <f>COUNTIFS(J4:J31,1,O4:O31,1)</f>
        <v>14</v>
      </c>
      <c r="BE51" s="60">
        <f>BD51/BD57</f>
        <v>0.5</v>
      </c>
      <c r="BF51" s="61"/>
      <c r="BG51" s="63" t="s">
        <v>332</v>
      </c>
      <c r="BH51" s="54">
        <f>COUNTIFS(N4:N31,1,O14:O41,1)</f>
        <v>4</v>
      </c>
      <c r="BI51" s="66">
        <f>BH51/BH$57</f>
        <v>0.23529411764705882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6</v>
      </c>
      <c r="D52" s="58">
        <f t="shared" si="4"/>
        <v>0.21428571428571427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0.39285714285714285</v>
      </c>
      <c r="I52" s="61"/>
      <c r="J52" s="63" t="s">
        <v>398</v>
      </c>
      <c r="K52" s="45">
        <f>COUNTIFS(B4:B31,"girona",J4:J31,2)</f>
        <v>4</v>
      </c>
      <c r="L52" s="58">
        <f t="shared" si="6"/>
        <v>0.14285714285714285</v>
      </c>
      <c r="M52" s="61"/>
      <c r="N52" s="142" t="s">
        <v>200</v>
      </c>
      <c r="O52" s="45">
        <f>COUNTIFS(G4:G31,5,H4:H31,1)</f>
        <v>7</v>
      </c>
      <c r="P52" s="60">
        <f t="shared" si="7"/>
        <v>0.25925925925925924</v>
      </c>
      <c r="Q52" s="61"/>
      <c r="R52" s="142" t="s">
        <v>209</v>
      </c>
      <c r="S52" s="59">
        <f>COUNTIFS(H4:H31,1,I4:I31,"&gt;1")</f>
        <v>10</v>
      </c>
      <c r="T52" s="60">
        <f>S52/S$55</f>
        <v>0.35714285714285715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3</v>
      </c>
      <c r="AC52" s="60">
        <f t="shared" si="9"/>
        <v>0.10714285714285714</v>
      </c>
      <c r="AD52" s="61"/>
      <c r="AE52" s="142" t="s">
        <v>232</v>
      </c>
      <c r="AF52" s="45">
        <f>COUNTIFS(J4:J31,1,M4:M31,2)</f>
        <v>5</v>
      </c>
      <c r="AG52" s="60">
        <f t="shared" ref="AG52:AG60" si="15">AF52/AF$60</f>
        <v>0.2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1</v>
      </c>
      <c r="AO52" s="60">
        <f t="shared" si="11"/>
        <v>4.7619047619047616E-2</v>
      </c>
      <c r="AP52" s="61"/>
      <c r="AQ52" s="142" t="s">
        <v>284</v>
      </c>
      <c r="AR52" s="45">
        <f>COUNTIFS(J4:J31,1,L4:L31,2)</f>
        <v>2</v>
      </c>
      <c r="AS52" s="60">
        <f t="shared" si="12"/>
        <v>0.08</v>
      </c>
      <c r="AT52" s="61"/>
      <c r="AU52" s="142" t="s">
        <v>297</v>
      </c>
      <c r="AV52" s="45">
        <f>COUNTIFS(K4:K31,1,N4:N31,2)</f>
        <v>5</v>
      </c>
      <c r="AW52" s="60">
        <f t="shared" si="13"/>
        <v>0.23809523809523808</v>
      </c>
      <c r="AX52" s="61"/>
      <c r="AY52" s="142" t="s">
        <v>316</v>
      </c>
      <c r="AZ52" s="45">
        <f>COUNTIFS(L4:L31,1,N4:N31,2)</f>
        <v>3</v>
      </c>
      <c r="BA52" s="60">
        <f t="shared" si="14"/>
        <v>0.10714285714285714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7.1428571428571425E-2</v>
      </c>
      <c r="BF52" s="61"/>
      <c r="BG52" s="63" t="s">
        <v>333</v>
      </c>
      <c r="BH52" s="65">
        <f>COUNTIFS(N4:N31,1,O14:O41,2)</f>
        <v>1</v>
      </c>
      <c r="BI52" s="66">
        <f t="shared" ref="BI52:BI57" si="17">BH52/BH$57</f>
        <v>5.8823529411764705E-2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10</v>
      </c>
      <c r="D53" s="58">
        <f t="shared" si="4"/>
        <v>0.35714285714285715</v>
      </c>
      <c r="E53" s="64"/>
      <c r="F53" s="75" t="s">
        <v>386</v>
      </c>
      <c r="G53" s="45">
        <f>COUNTIFS(B4:B31,"salt",K4:K31,1)</f>
        <v>4</v>
      </c>
      <c r="H53" s="58">
        <f t="shared" si="5"/>
        <v>0.14285714285714285</v>
      </c>
      <c r="I53" s="61"/>
      <c r="J53" s="63" t="s">
        <v>385</v>
      </c>
      <c r="K53" s="45">
        <f>COUNTIFS(B4:B31,"girona",J4:J31,3)</f>
        <v>3</v>
      </c>
      <c r="L53" s="58">
        <f t="shared" si="6"/>
        <v>0.10714285714285714</v>
      </c>
      <c r="M53" s="61"/>
      <c r="N53" s="142" t="s">
        <v>201</v>
      </c>
      <c r="O53" s="45">
        <f>COUNTIFS(G4:G31,6,H4:H31,1)</f>
        <v>1</v>
      </c>
      <c r="P53" s="60">
        <f t="shared" si="7"/>
        <v>3.7037037037037035E-2</v>
      </c>
      <c r="Q53" s="61"/>
      <c r="R53" s="142" t="s">
        <v>210</v>
      </c>
      <c r="S53" s="59">
        <f>COUNTIFS(H4:H31,4,I4:I31,1)</f>
        <v>9</v>
      </c>
      <c r="T53" s="60">
        <f>S53/S$55</f>
        <v>0.32142857142857145</v>
      </c>
      <c r="U53" s="61"/>
      <c r="V53" s="61"/>
      <c r="W53" s="142" t="s">
        <v>215</v>
      </c>
      <c r="X53" s="45">
        <f>COUNTIFS(I4:I31,1,K4:K31,2)</f>
        <v>5</v>
      </c>
      <c r="Y53" s="60">
        <f t="shared" si="8"/>
        <v>0.17857142857142858</v>
      </c>
      <c r="Z53" s="61"/>
      <c r="AA53" s="142" t="s">
        <v>226</v>
      </c>
      <c r="AB53" s="45">
        <f>COUNTIFS(I4:I31,1,J4:J31,2)</f>
        <v>3</v>
      </c>
      <c r="AC53" s="60">
        <f t="shared" si="9"/>
        <v>0.10714285714285714</v>
      </c>
      <c r="AD53" s="61"/>
      <c r="AE53" s="142" t="s">
        <v>233</v>
      </c>
      <c r="AF53" s="45">
        <f>COUNTIFS(J4:J31,2,M4:M31,1)</f>
        <v>5</v>
      </c>
      <c r="AG53" s="60">
        <f t="shared" si="15"/>
        <v>0.2</v>
      </c>
      <c r="AH53" s="61"/>
      <c r="AI53" s="142" t="s">
        <v>239</v>
      </c>
      <c r="AJ53" s="45">
        <f>COUNTIFS(K4:K31,1,M4:M31,3)</f>
        <v>5</v>
      </c>
      <c r="AK53" s="60">
        <f t="shared" si="10"/>
        <v>0.17857142857142858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0.04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3</v>
      </c>
      <c r="BE53" s="60">
        <f t="shared" si="16"/>
        <v>0.10714285714285714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2</v>
      </c>
      <c r="D54" s="58">
        <f t="shared" si="4"/>
        <v>7.1428571428571425E-2</v>
      </c>
      <c r="E54" s="64"/>
      <c r="F54" s="75" t="s">
        <v>387</v>
      </c>
      <c r="G54" s="45">
        <f>COUNTIFS(B4:B31,"salt",K4:K31,"&gt;1")</f>
        <v>8</v>
      </c>
      <c r="H54" s="58">
        <f t="shared" si="5"/>
        <v>0.2857142857142857</v>
      </c>
      <c r="I54" s="61"/>
      <c r="J54" s="63" t="s">
        <v>399</v>
      </c>
      <c r="K54" s="45">
        <f>COUNTIFS(B4:B31,"salt",J4:J31,1)</f>
        <v>8</v>
      </c>
      <c r="L54" s="58">
        <f t="shared" si="6"/>
        <v>0.2857142857142857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42" t="s">
        <v>216</v>
      </c>
      <c r="X54" s="45">
        <f>COUNTIFS(I4:I31,"&gt;1",K4:K31,2)</f>
        <v>4</v>
      </c>
      <c r="Y54" s="60">
        <f t="shared" si="8"/>
        <v>0.14285714285714285</v>
      </c>
      <c r="Z54" s="61"/>
      <c r="AA54" s="142" t="s">
        <v>227</v>
      </c>
      <c r="AB54" s="45">
        <f>COUNTIFS(I4:I31,"&gt;1",J4:J31,2)</f>
        <v>6</v>
      </c>
      <c r="AC54" s="60">
        <f t="shared" si="9"/>
        <v>0.21428571428571427</v>
      </c>
      <c r="AD54" s="61"/>
      <c r="AE54" s="142" t="s">
        <v>234</v>
      </c>
      <c r="AF54" s="45">
        <f>COUNTIFS(J4:J31,2,M4:M31,2)</f>
        <v>1</v>
      </c>
      <c r="AG54" s="60">
        <f t="shared" si="15"/>
        <v>0.04</v>
      </c>
      <c r="AH54" s="61"/>
      <c r="AI54" s="142" t="s">
        <v>240</v>
      </c>
      <c r="AJ54" s="45">
        <f>COUNTIFS(K4:K31,2,M4:M31,1)</f>
        <v>3</v>
      </c>
      <c r="AK54" s="60">
        <f t="shared" si="10"/>
        <v>0.10714285714285714</v>
      </c>
      <c r="AL54" s="61"/>
      <c r="AM54" s="142" t="s">
        <v>276</v>
      </c>
      <c r="AN54" s="45">
        <f>COUNTIFS(K4:K31,1,L4:L31,4)</f>
        <v>5</v>
      </c>
      <c r="AO54" s="60">
        <f t="shared" si="11"/>
        <v>0.23809523809523808</v>
      </c>
      <c r="AP54" s="61"/>
      <c r="AQ54" s="142" t="s">
        <v>286</v>
      </c>
      <c r="AR54" s="45">
        <f>COUNTIFS(J4:J31,1,L4:L31,4)</f>
        <v>9</v>
      </c>
      <c r="AS54" s="60">
        <f t="shared" si="12"/>
        <v>0.36</v>
      </c>
      <c r="AT54" s="61"/>
      <c r="AU54" s="142" t="s">
        <v>299</v>
      </c>
      <c r="AV54" s="45">
        <f>COUNTIFS(K4:K31,2,N4:N31,1)</f>
        <v>1</v>
      </c>
      <c r="AW54" s="60">
        <f t="shared" si="13"/>
        <v>4.7619047619047616E-2</v>
      </c>
      <c r="AX54" s="61"/>
      <c r="AY54" s="142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42" t="s">
        <v>328</v>
      </c>
      <c r="BD54" s="59">
        <f>COUNTIFS(J4:J31,2,O4:O31,2)</f>
        <v>6</v>
      </c>
      <c r="BE54" s="60">
        <f t="shared" si="16"/>
        <v>0.21428571428571427</v>
      </c>
      <c r="BF54" s="61"/>
      <c r="BG54" s="63" t="s">
        <v>335</v>
      </c>
      <c r="BH54" s="54">
        <f>COUNTIFS(N4:N31,2,O14:O41,1)</f>
        <v>8</v>
      </c>
      <c r="BI54" s="66">
        <f t="shared" si="17"/>
        <v>0.47058823529411764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3.5714285714285712E-2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4</v>
      </c>
      <c r="L55" s="58">
        <f t="shared" si="6"/>
        <v>0.14285714285714285</v>
      </c>
      <c r="M55" s="61"/>
      <c r="N55" s="142" t="s">
        <v>203</v>
      </c>
      <c r="O55" s="45">
        <f>COUNTIFS(G4:G31,3,H4:H31,4)</f>
        <v>1</v>
      </c>
      <c r="P55" s="60">
        <f t="shared" si="7"/>
        <v>3.7037037037037035E-2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1</v>
      </c>
      <c r="Y55" s="60">
        <f t="shared" si="8"/>
        <v>3.5714285714285712E-2</v>
      </c>
      <c r="Z55" s="61"/>
      <c r="AA55" s="142" t="s">
        <v>228</v>
      </c>
      <c r="AB55" s="45">
        <f>COUNTIFS(I4:I31,1,J4:J31,3)</f>
        <v>2</v>
      </c>
      <c r="AC55" s="60">
        <f t="shared" si="9"/>
        <v>7.1428571428571425E-2</v>
      </c>
      <c r="AD55" s="61"/>
      <c r="AE55" s="142" t="s">
        <v>237</v>
      </c>
      <c r="AF55" s="45">
        <f>COUNTIFS(J4:J31,1,M4:M31,3)</f>
        <v>9</v>
      </c>
      <c r="AG55" s="60">
        <f t="shared" si="15"/>
        <v>0.36</v>
      </c>
      <c r="AH55" s="61"/>
      <c r="AI55" s="142" t="s">
        <v>241</v>
      </c>
      <c r="AJ55" s="45">
        <f>COUNTIFS(K4:K31,2,M4:M31,2)</f>
        <v>4</v>
      </c>
      <c r="AK55" s="60">
        <f t="shared" si="10"/>
        <v>0.14285714285714285</v>
      </c>
      <c r="AL55" s="61"/>
      <c r="AM55" s="142" t="s">
        <v>257</v>
      </c>
      <c r="AN55" s="45">
        <f>COUNTIFS(K4:K31,2,L4:L31,1)</f>
        <v>3</v>
      </c>
      <c r="AO55" s="60">
        <f t="shared" si="11"/>
        <v>0.14285714285714285</v>
      </c>
      <c r="AP55" s="61"/>
      <c r="AQ55" s="142" t="s">
        <v>287</v>
      </c>
      <c r="AR55" s="45">
        <f>COUNTIFS(J4:J31,2,L4:L31,1)</f>
        <v>1</v>
      </c>
      <c r="AS55" s="60">
        <f t="shared" si="12"/>
        <v>0.04</v>
      </c>
      <c r="AT55" s="61"/>
      <c r="AU55" s="142" t="s">
        <v>300</v>
      </c>
      <c r="AV55" s="45">
        <f>COUNTIFS(K4:K31,2,N4:N31,2)</f>
        <v>7</v>
      </c>
      <c r="AW55" s="60">
        <f t="shared" si="13"/>
        <v>0.33333333333333331</v>
      </c>
      <c r="AX55" s="61"/>
      <c r="AY55" s="142" t="s">
        <v>319</v>
      </c>
      <c r="AZ55" s="45">
        <f>COUNTIFS(L4:L31,2,N4:N31,2)</f>
        <v>7</v>
      </c>
      <c r="BA55" s="60">
        <f t="shared" si="14"/>
        <v>0.25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4</v>
      </c>
      <c r="BI55" s="66">
        <f t="shared" si="17"/>
        <v>0.23529411764705882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1</v>
      </c>
      <c r="H56" s="58">
        <f t="shared" si="5"/>
        <v>3.5714285714285712E-2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2</v>
      </c>
      <c r="P56" s="60">
        <f t="shared" si="7"/>
        <v>7.407407407407407E-2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3</v>
      </c>
      <c r="Y56" s="60">
        <f t="shared" si="8"/>
        <v>0.10714285714285714</v>
      </c>
      <c r="Z56" s="61"/>
      <c r="AA56" s="142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42" t="s">
        <v>251</v>
      </c>
      <c r="AF56" s="59">
        <f>COUNTIFS(J4:J31,2,M4:M31,3)</f>
        <v>2</v>
      </c>
      <c r="AG56" s="60">
        <f t="shared" si="15"/>
        <v>0.08</v>
      </c>
      <c r="AH56" s="61"/>
      <c r="AI56" s="142" t="s">
        <v>242</v>
      </c>
      <c r="AJ56" s="45">
        <f>COUNTIFS(K4:K31,2,M4:M31,3)</f>
        <v>1</v>
      </c>
      <c r="AK56" s="60">
        <f t="shared" si="10"/>
        <v>3.5714285714285712E-2</v>
      </c>
      <c r="AL56" s="61"/>
      <c r="AM56" s="142" t="s">
        <v>256</v>
      </c>
      <c r="AN56" s="45">
        <f>COUNTIFS(K4:K31,2,L4:L31,2)</f>
        <v>4</v>
      </c>
      <c r="AO56" s="60">
        <f t="shared" si="11"/>
        <v>0.19047619047619047</v>
      </c>
      <c r="AP56" s="61"/>
      <c r="AQ56" s="142" t="s">
        <v>288</v>
      </c>
      <c r="AR56" s="59">
        <f>COUNTIFS(J4:J31,2,L4:L31,2)</f>
        <v>6</v>
      </c>
      <c r="AS56" s="60">
        <f t="shared" si="12"/>
        <v>0.24</v>
      </c>
      <c r="AT56" s="61"/>
      <c r="AU56" s="142" t="s">
        <v>301</v>
      </c>
      <c r="AV56" s="45">
        <f>COUNTIFS(K4:K31,2,N4:N31,3)</f>
        <v>1</v>
      </c>
      <c r="AW56" s="60">
        <f t="shared" si="13"/>
        <v>4.7619047619047616E-2</v>
      </c>
      <c r="AX56" s="61"/>
      <c r="AY56" s="142" t="s">
        <v>320</v>
      </c>
      <c r="AZ56" s="45">
        <f>COUNTIFS(L4:L31,2,N4:N31,3)</f>
        <v>1</v>
      </c>
      <c r="BA56" s="60">
        <f t="shared" si="14"/>
        <v>3.5714285714285712E-2</v>
      </c>
      <c r="BB56" s="61"/>
      <c r="BC56" s="142" t="s">
        <v>330</v>
      </c>
      <c r="BD56" s="45">
        <f>COUNTIFS(J4:J31,3,O4:O31,2)</f>
        <v>3</v>
      </c>
      <c r="BE56" s="60">
        <f t="shared" si="16"/>
        <v>0.10714285714285714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0</v>
      </c>
      <c r="D57" s="58">
        <f t="shared" si="4"/>
        <v>0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1</v>
      </c>
      <c r="L57" s="58">
        <f t="shared" si="6"/>
        <v>3.5714285714285712E-2</v>
      </c>
      <c r="M57" s="61"/>
      <c r="N57" s="142" t="s">
        <v>205</v>
      </c>
      <c r="O57" s="45">
        <f>COUNTIFS(G4:G31,6,H4:H31,4)</f>
        <v>3</v>
      </c>
      <c r="P57" s="60">
        <f t="shared" si="7"/>
        <v>0.1111111111111111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0.04</v>
      </c>
      <c r="AH57" s="61"/>
      <c r="AI57" s="142" t="s">
        <v>243</v>
      </c>
      <c r="AJ57" s="45">
        <f>COUNTIFS(K4:K31,3,M4:M31,1)</f>
        <v>1</v>
      </c>
      <c r="AK57" s="60">
        <f t="shared" si="10"/>
        <v>3.5714285714285712E-2</v>
      </c>
      <c r="AL57" s="61"/>
      <c r="AM57" s="142" t="s">
        <v>258</v>
      </c>
      <c r="AN57" s="45">
        <f>COUNTIFS(K4:K31,2,L4:L31,3)</f>
        <v>1</v>
      </c>
      <c r="AO57" s="60">
        <f t="shared" si="11"/>
        <v>4.7619047619047616E-2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3</v>
      </c>
      <c r="AW57" s="60">
        <f t="shared" si="13"/>
        <v>0.14285714285714285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3.5714285714285712E-2</v>
      </c>
      <c r="E58" s="64"/>
      <c r="F58" s="75" t="s">
        <v>391</v>
      </c>
      <c r="G58" s="45">
        <f>COUNTIFS(B4:B31,"olot",K4:K31,"&gt;1")</f>
        <v>1</v>
      </c>
      <c r="H58" s="58">
        <f t="shared" si="5"/>
        <v>3.5714285714285712E-2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3</v>
      </c>
      <c r="P58" s="60">
        <f t="shared" si="7"/>
        <v>0.1111111111111111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2</v>
      </c>
      <c r="AG58" s="60">
        <f t="shared" si="15"/>
        <v>0.08</v>
      </c>
      <c r="AH58" s="61"/>
      <c r="AI58" s="142" t="s">
        <v>244</v>
      </c>
      <c r="AJ58" s="45">
        <f>COUNTIFS(K4:K31,3,M4:M31,2)</f>
        <v>2</v>
      </c>
      <c r="AK58" s="60">
        <f t="shared" si="10"/>
        <v>7.1428571428571425E-2</v>
      </c>
      <c r="AL58" s="61"/>
      <c r="AM58" s="142" t="s">
        <v>277</v>
      </c>
      <c r="AN58" s="45">
        <f>COUNTIFS(K4:K31,2,L4:L31,4)</f>
        <v>1</v>
      </c>
      <c r="AO58" s="60">
        <f t="shared" si="11"/>
        <v>4.7619047619047616E-2</v>
      </c>
      <c r="AP58" s="61"/>
      <c r="AQ58" s="142" t="s">
        <v>290</v>
      </c>
      <c r="AR58" s="45">
        <f>COUNTIFS(J4:J31,2,L4:L31,4)</f>
        <v>2</v>
      </c>
      <c r="AS58" s="60">
        <f t="shared" ref="AS58:AS63" si="18">AR58/AR$63</f>
        <v>7.1428571428571425E-2</v>
      </c>
      <c r="AT58" s="61"/>
      <c r="AU58" s="142" t="s">
        <v>304</v>
      </c>
      <c r="AV58" s="45">
        <f>COUNTIFS(K4:K31,3,N4:N31,2)</f>
        <v>1</v>
      </c>
      <c r="AW58" s="60">
        <f t="shared" si="13"/>
        <v>4.7619047619047616E-2</v>
      </c>
      <c r="AX58" s="61"/>
      <c r="AY58" s="142" t="s">
        <v>321</v>
      </c>
      <c r="AZ58" s="45">
        <f>COUNTIFS(L4:L31,3,N4:N31,2)</f>
        <v>1</v>
      </c>
      <c r="BA58" s="60">
        <f t="shared" si="14"/>
        <v>3.5714285714285712E-2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0</v>
      </c>
      <c r="AG59" s="60">
        <f t="shared" si="15"/>
        <v>0</v>
      </c>
      <c r="AH59" s="61"/>
      <c r="AI59" s="142" t="s">
        <v>245</v>
      </c>
      <c r="AJ59" s="59">
        <f>COUNTIFS(K4:K31,3,M4:M31,3)</f>
        <v>1</v>
      </c>
      <c r="AK59" s="60">
        <f t="shared" si="10"/>
        <v>3.5714285714285712E-2</v>
      </c>
      <c r="AL59" s="61"/>
      <c r="AM59" s="142" t="s">
        <v>259</v>
      </c>
      <c r="AN59" s="45">
        <f>COUNTIFS(K4:K31,3,L4:L31,1)</f>
        <v>2</v>
      </c>
      <c r="AO59" s="60">
        <f t="shared" si="11"/>
        <v>9.5238095238095233E-2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2</v>
      </c>
      <c r="BA59" s="60">
        <f t="shared" si="14"/>
        <v>7.1428571428571425E-2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3.5714285714285712E-2</v>
      </c>
      <c r="I60" s="61"/>
      <c r="J60" s="63" t="s">
        <v>403</v>
      </c>
      <c r="K60" s="45">
        <f>COUNTIFS(B4:B31,"olot",J4:J31,1)</f>
        <v>0</v>
      </c>
      <c r="L60" s="58">
        <f t="shared" si="6"/>
        <v>0</v>
      </c>
      <c r="M60" s="61"/>
      <c r="N60" s="61"/>
      <c r="O60" s="45">
        <f>SUM(O51:O59)</f>
        <v>27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1</v>
      </c>
      <c r="Y60" s="60">
        <f t="shared" si="8"/>
        <v>3.5714285714285712E-2</v>
      </c>
      <c r="Z60" s="61"/>
      <c r="AA60" s="61"/>
      <c r="AB60" s="61"/>
      <c r="AC60" s="61"/>
      <c r="AD60" s="61"/>
      <c r="AE60" s="37"/>
      <c r="AF60" s="45">
        <f>SUM(AF52:AF59)</f>
        <v>25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1</v>
      </c>
      <c r="AO60" s="60">
        <f t="shared" si="11"/>
        <v>4.7619047619047616E-2</v>
      </c>
      <c r="AP60" s="61"/>
      <c r="AQ60" s="142" t="s">
        <v>292</v>
      </c>
      <c r="AR60" s="45">
        <f>COUNTIFS(J4:J31,3,L4:L31,2)</f>
        <v>1</v>
      </c>
      <c r="AS60" s="60">
        <f t="shared" si="18"/>
        <v>3.5714285714285712E-2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3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1</v>
      </c>
      <c r="L61" s="58">
        <f t="shared" si="6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2</v>
      </c>
      <c r="AS61" s="60">
        <f t="shared" si="18"/>
        <v>7.1428571428571425E-2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8</v>
      </c>
      <c r="BA61" s="60">
        <f>AZ61/AZ$60</f>
        <v>2.6666666666666665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1</v>
      </c>
      <c r="AO62" s="60">
        <f t="shared" si="11"/>
        <v>4.7619047619047616E-2</v>
      </c>
      <c r="AP62" s="61"/>
      <c r="AQ62" s="142" t="s">
        <v>294</v>
      </c>
      <c r="AR62" s="45">
        <f>COUNTIFS(J4:J31,3,L4:L31,4)</f>
        <v>0</v>
      </c>
      <c r="AS62" s="60">
        <f t="shared" si="18"/>
        <v>0</v>
      </c>
      <c r="AT62" s="61"/>
      <c r="AU62" s="142" t="s">
        <v>307</v>
      </c>
      <c r="AV62" s="59">
        <f>COUNTIFS(K4:K31,5,N4:N31,2)</f>
        <v>1</v>
      </c>
      <c r="AW62" s="60">
        <f t="shared" si="13"/>
        <v>4.7619047619047616E-2</v>
      </c>
      <c r="AX62" s="61"/>
      <c r="AY62" s="142" t="s">
        <v>440</v>
      </c>
      <c r="AZ62" s="45">
        <f>COUNTIFS(L4:L31,4,N4:N31,3)</f>
        <v>0</v>
      </c>
      <c r="BA62" s="60">
        <f>AZ62/AZ$60</f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3.5714285714285712E-2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1</v>
      </c>
      <c r="Y63" s="60">
        <f t="shared" si="8"/>
        <v>3.5714285714285712E-2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1</v>
      </c>
      <c r="AO64" s="60">
        <f t="shared" si="11"/>
        <v>4.7619047619047616E-2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7</v>
      </c>
      <c r="Y65" s="60">
        <f t="shared" si="8"/>
        <v>0.25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0</v>
      </c>
      <c r="AK65" s="60">
        <f t="shared" si="10"/>
        <v>0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9</v>
      </c>
      <c r="AK66" s="60">
        <f t="shared" si="10"/>
        <v>0.32142857142857145</v>
      </c>
      <c r="AL66" s="61"/>
      <c r="AM66" s="142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1</v>
      </c>
      <c r="AW68" s="60">
        <f t="shared" si="13"/>
        <v>4.7619047619047616E-2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4.7619047619047616E-2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18</v>
      </c>
      <c r="D83" s="58">
        <f t="shared" ref="D83:D89" si="19">C83/C$89</f>
        <v>0.6428571428571429</v>
      </c>
      <c r="E83" s="64"/>
      <c r="F83" s="55" t="s">
        <v>186</v>
      </c>
      <c r="G83" s="57">
        <f>COUNTIF(R4:R31,1)</f>
        <v>23</v>
      </c>
      <c r="H83" s="58">
        <f>G83/C$89</f>
        <v>0.8214285714285714</v>
      </c>
      <c r="I83" s="61"/>
      <c r="J83" s="55" t="s">
        <v>339</v>
      </c>
      <c r="K83" s="57">
        <f>COUNTIFS(Q4:Q31,1,R4:R31,1)</f>
        <v>16</v>
      </c>
      <c r="L83" s="58">
        <f t="shared" ref="L83:L101" si="20">K83/K$101</f>
        <v>0.5714285714285714</v>
      </c>
      <c r="M83" s="61"/>
      <c r="N83" s="55" t="s">
        <v>357</v>
      </c>
      <c r="O83" s="57">
        <f>COUNTIFS(Q4:Q31,1,U4:U31,1)</f>
        <v>6</v>
      </c>
      <c r="P83" s="58">
        <f t="shared" ref="P83:P95" si="21">O83/O$95</f>
        <v>0.21428571428571427</v>
      </c>
      <c r="Q83" s="61"/>
      <c r="R83" s="55" t="s">
        <v>411</v>
      </c>
      <c r="S83" s="57">
        <f>COUNTIFS(Q4:Q31,1,T4:T31,1)</f>
        <v>5</v>
      </c>
      <c r="T83" s="58">
        <f t="shared" ref="T83:T95" si="22">S83/S$95</f>
        <v>0.17857142857142858</v>
      </c>
      <c r="U83" s="61"/>
      <c r="V83" s="47" t="s">
        <v>181</v>
      </c>
      <c r="W83" s="57">
        <f>COUNTIF(X4:X31,1)</f>
        <v>9</v>
      </c>
      <c r="X83" s="58">
        <f t="shared" ref="X83:X89" si="23">W83/W$89</f>
        <v>0.81818181818181823</v>
      </c>
      <c r="Y83" s="61"/>
      <c r="Z83" s="55" t="s">
        <v>186</v>
      </c>
      <c r="AA83" s="57">
        <f>COUNTIF(Y4:Y31,1)</f>
        <v>11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9</v>
      </c>
      <c r="AG83" s="58">
        <f t="shared" ref="AG83:AG101" si="24">AF83/AF$101</f>
        <v>0.81818181818181823</v>
      </c>
      <c r="AH83" s="61"/>
      <c r="AI83" s="55" t="s">
        <v>357</v>
      </c>
      <c r="AJ83" s="57">
        <f>COUNTIFS(X4:X31,1,AB4:AB31,1)</f>
        <v>2</v>
      </c>
      <c r="AK83" s="58">
        <f t="shared" ref="AK83:AK95" si="25">AJ83/AJ$95</f>
        <v>0.18181818181818182</v>
      </c>
      <c r="AL83" s="61"/>
      <c r="AM83" s="55" t="s">
        <v>411</v>
      </c>
      <c r="AN83" s="57">
        <f>COUNTIFS(X4:X31,1,AA4:AA31,1)</f>
        <v>5</v>
      </c>
      <c r="AO83" s="58">
        <f t="shared" ref="AO83:AO95" si="26">AN83/AN$95</f>
        <v>0.45454545454545453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1</v>
      </c>
      <c r="AU83" s="61"/>
      <c r="AV83" s="47" t="s">
        <v>186</v>
      </c>
      <c r="AW83" s="57">
        <f>COUNTIF(AF4:AF31,1)</f>
        <v>1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7.1428571428571425E-2</v>
      </c>
      <c r="E84" s="64"/>
      <c r="F84" s="46" t="s">
        <v>187</v>
      </c>
      <c r="G84" s="57">
        <f>COUNTIF(R4:R31,2)</f>
        <v>4</v>
      </c>
      <c r="H84" s="58">
        <f>G84/C$89</f>
        <v>0.14285714285714285</v>
      </c>
      <c r="I84" s="61"/>
      <c r="J84" s="55" t="s">
        <v>340</v>
      </c>
      <c r="K84" s="57">
        <f>COUNTIFS(Q4:Q31,1,R4:R31,2)</f>
        <v>1</v>
      </c>
      <c r="L84" s="58">
        <f t="shared" si="20"/>
        <v>3.5714285714285712E-2</v>
      </c>
      <c r="M84" s="61"/>
      <c r="N84" s="55" t="s">
        <v>359</v>
      </c>
      <c r="O84" s="57">
        <f>COUNTIFS(Q4:Q31,1,U4:U31,2)</f>
        <v>12</v>
      </c>
      <c r="P84" s="58">
        <f t="shared" si="21"/>
        <v>0.42857142857142855</v>
      </c>
      <c r="Q84" s="61"/>
      <c r="R84" s="55" t="s">
        <v>412</v>
      </c>
      <c r="S84" s="57">
        <f>COUNTIFS(Q4:Q31,1,T4:T31,"&gt;1")</f>
        <v>13</v>
      </c>
      <c r="T84" s="58">
        <f t="shared" si="22"/>
        <v>0.4642857142857143</v>
      </c>
      <c r="U84" s="61"/>
      <c r="V84" s="46" t="s">
        <v>182</v>
      </c>
      <c r="W84" s="57">
        <f>COUNTIF(X4:X31,2)</f>
        <v>1</v>
      </c>
      <c r="X84" s="58">
        <f t="shared" si="23"/>
        <v>9.0909090909090912E-2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7</v>
      </c>
      <c r="AK84" s="58">
        <f t="shared" si="25"/>
        <v>0.63636363636363635</v>
      </c>
      <c r="AL84" s="61"/>
      <c r="AM84" s="55" t="s">
        <v>412</v>
      </c>
      <c r="AN84" s="57">
        <f>COUNTIFS(X4:X31,1,AA4:AA31,"&gt;1")</f>
        <v>4</v>
      </c>
      <c r="AO84" s="58">
        <f t="shared" si="26"/>
        <v>0.36363636363636365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1</v>
      </c>
      <c r="BH84" s="61"/>
      <c r="BI84" s="55" t="s">
        <v>412</v>
      </c>
      <c r="BJ84" s="57">
        <f>COUNTIFS(AE4:AE31,1,AH4:AH31,"&gt;1")</f>
        <v>1</v>
      </c>
      <c r="BK84" s="58">
        <f t="shared" si="30"/>
        <v>1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7.1428571428571425E-2</v>
      </c>
      <c r="E85" s="64"/>
      <c r="F85" s="46" t="s">
        <v>188</v>
      </c>
      <c r="G85" s="57">
        <f>COUNTIF(R4:R31,3)</f>
        <v>1</v>
      </c>
      <c r="H85" s="58">
        <f>G85/C$89</f>
        <v>3.5714285714285712E-2</v>
      </c>
      <c r="I85" s="61"/>
      <c r="J85" s="55" t="s">
        <v>341</v>
      </c>
      <c r="K85" s="57">
        <f>COUNTIFS(Q4:Q31,1,R4:R31,3)</f>
        <v>1</v>
      </c>
      <c r="L85" s="58">
        <f t="shared" si="20"/>
        <v>3.5714285714285712E-2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9.0909090909090912E-2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0.14285714285714285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7.1428571428571425E-2</v>
      </c>
      <c r="M86" s="61"/>
      <c r="N86" s="50" t="s">
        <v>358</v>
      </c>
      <c r="O86" s="57">
        <f>COUNTIFS(Q4:Q31,2,U4:U31,2)</f>
        <v>2</v>
      </c>
      <c r="P86" s="58">
        <f t="shared" si="21"/>
        <v>7.1428571428571425E-2</v>
      </c>
      <c r="Q86" s="61"/>
      <c r="R86" s="50" t="s">
        <v>414</v>
      </c>
      <c r="S86" s="57">
        <f>COUNTIFS(Q4:Q31,2,T4:T31,"&gt;1")</f>
        <v>2</v>
      </c>
      <c r="T86" s="58">
        <f t="shared" si="22"/>
        <v>7.1428571428571425E-2</v>
      </c>
      <c r="U86" s="61"/>
      <c r="V86" s="46" t="s">
        <v>184</v>
      </c>
      <c r="W86" s="57">
        <f>COUNTIF(X4:X31,4)</f>
        <v>1</v>
      </c>
      <c r="X86" s="58">
        <f t="shared" si="23"/>
        <v>9.0909090909090912E-2</v>
      </c>
      <c r="Y86" s="61"/>
      <c r="Z86" s="77"/>
      <c r="AA86" s="54">
        <f>SUM(AA83:AA85)</f>
        <v>11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9.0909090909090912E-2</v>
      </c>
      <c r="AH86" s="61"/>
      <c r="AI86" s="50" t="s">
        <v>358</v>
      </c>
      <c r="AJ86" s="57">
        <f>COUNTIFS(X4:X31,2,AB4:AB31,2)</f>
        <v>1</v>
      </c>
      <c r="AK86" s="58">
        <f t="shared" si="25"/>
        <v>9.0909090909090912E-2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1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7.1428571428571425E-2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2</v>
      </c>
      <c r="P87" s="58">
        <f t="shared" si="21"/>
        <v>7.1428571428571425E-2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0</v>
      </c>
      <c r="P88" s="58">
        <f t="shared" si="21"/>
        <v>0</v>
      </c>
      <c r="Q88" s="61"/>
      <c r="R88" s="50" t="s">
        <v>416</v>
      </c>
      <c r="S88" s="57">
        <f>COUNTIFS(Q4:Q31,3,T4:T31,"&gt;1")</f>
        <v>2</v>
      </c>
      <c r="T88" s="58">
        <f t="shared" si="22"/>
        <v>7.1428571428571425E-2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7.1428571428571425E-2</v>
      </c>
      <c r="M89" s="61"/>
      <c r="N89" s="50" t="s">
        <v>363</v>
      </c>
      <c r="O89" s="57">
        <f>COUNTIFS(Q4:Q31,4,U4:U31,1)</f>
        <v>3</v>
      </c>
      <c r="P89" s="58">
        <f t="shared" si="21"/>
        <v>0.10714285714285714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11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9.0909090909090912E-2</v>
      </c>
      <c r="AP89" s="61"/>
      <c r="AQ89" s="61"/>
      <c r="AR89" s="77" t="s">
        <v>142</v>
      </c>
      <c r="AS89" s="54">
        <f>SUM(AS83:AS88)</f>
        <v>1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1</v>
      </c>
      <c r="P90" s="58">
        <f t="shared" si="21"/>
        <v>3.5714285714285712E-2</v>
      </c>
      <c r="Q90" s="61"/>
      <c r="R90" s="50" t="s">
        <v>418</v>
      </c>
      <c r="S90" s="57">
        <f>COUNTIFS(Q4:Q31,4,T4:T31,"&gt;1")</f>
        <v>4</v>
      </c>
      <c r="T90" s="58">
        <f t="shared" si="22"/>
        <v>0.14285714285714285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9.0909090909090912E-2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3.5714285714285712E-2</v>
      </c>
      <c r="Q91" s="61"/>
      <c r="R91" s="50" t="s">
        <v>419</v>
      </c>
      <c r="S91" s="57">
        <f>COUNTIFS(Q4:Q31,5,T4:T31,1)</f>
        <v>1</v>
      </c>
      <c r="T91" s="58">
        <f t="shared" si="22"/>
        <v>3.5714285714285712E-2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6</v>
      </c>
      <c r="H92" s="58">
        <f>G92/C$89</f>
        <v>0.21428571428571427</v>
      </c>
      <c r="I92" s="61"/>
      <c r="J92" s="50" t="s">
        <v>345</v>
      </c>
      <c r="K92" s="57">
        <f>COUNTIFS(Q4:Q31,4,R4:R31,1)</f>
        <v>2</v>
      </c>
      <c r="L92" s="58">
        <f t="shared" si="20"/>
        <v>7.1428571428571425E-2</v>
      </c>
      <c r="M92" s="61"/>
      <c r="N92" s="50" t="s">
        <v>366</v>
      </c>
      <c r="O92" s="57">
        <f>COUNTIFS(Q4:Q31,5,U4:U31,2)</f>
        <v>1</v>
      </c>
      <c r="P92" s="58">
        <f t="shared" si="21"/>
        <v>3.5714285714285712E-2</v>
      </c>
      <c r="Q92" s="61"/>
      <c r="R92" s="50" t="s">
        <v>420</v>
      </c>
      <c r="S92" s="57">
        <f>COUNTIFS(Q4:Q31,5,T4:T31,"&gt;1")</f>
        <v>1</v>
      </c>
      <c r="T92" s="58">
        <f t="shared" si="22"/>
        <v>3.5714285714285712E-2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9.0909090909090912E-2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3</v>
      </c>
      <c r="H93" s="58">
        <f>G93/C$89</f>
        <v>0.10714285714285714</v>
      </c>
      <c r="I93" s="61"/>
      <c r="J93" s="50" t="s">
        <v>347</v>
      </c>
      <c r="K93" s="57">
        <f>COUNTIFS(Q4:Q31,4,R4:R31,2)</f>
        <v>2</v>
      </c>
      <c r="L93" s="58">
        <f t="shared" si="20"/>
        <v>7.1428571428571425E-2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0.27272727272727271</v>
      </c>
      <c r="Y93" s="61"/>
      <c r="Z93" s="47" t="s">
        <v>191</v>
      </c>
      <c r="AA93" s="57">
        <f>COUNTIF(AA4:AA31,1)</f>
        <v>7</v>
      </c>
      <c r="AB93" s="58">
        <f>AA93/W$89</f>
        <v>0.63636363636363635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1</v>
      </c>
      <c r="AU93" s="61"/>
      <c r="AV93" s="47" t="s">
        <v>191</v>
      </c>
      <c r="AW93" s="57">
        <f>COUNTIF(AH4:AH31,1)</f>
        <v>0</v>
      </c>
      <c r="AX93" s="58">
        <f>AW93/AS$89</f>
        <v>0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7</v>
      </c>
      <c r="H94" s="58">
        <f>G94/C$89</f>
        <v>0.25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8</v>
      </c>
      <c r="X94" s="58">
        <f>W94/W$89</f>
        <v>0.72727272727272729</v>
      </c>
      <c r="Y94" s="61"/>
      <c r="Z94" s="46" t="s">
        <v>192</v>
      </c>
      <c r="AA94" s="57">
        <f>COUNTIF(AA4:AA31,2)</f>
        <v>3</v>
      </c>
      <c r="AB94" s="58">
        <f>AA94/W$89</f>
        <v>0.27272727272727271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0</v>
      </c>
      <c r="AT94" s="58">
        <f>AS94/AS$89</f>
        <v>0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12</v>
      </c>
      <c r="H95" s="58">
        <f>G95/C$89</f>
        <v>0.42857142857142855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11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11</v>
      </c>
      <c r="AK95" s="58">
        <f t="shared" si="25"/>
        <v>1</v>
      </c>
      <c r="AL95" s="61"/>
      <c r="AM95" s="37"/>
      <c r="AN95" s="45">
        <f>SUM(AN83:AN94)</f>
        <v>11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1</v>
      </c>
      <c r="AU95" s="61"/>
      <c r="AV95" s="46" t="s">
        <v>193</v>
      </c>
      <c r="AW95" s="57">
        <f>COUNTIF(AH4:AH31,3)</f>
        <v>1</v>
      </c>
      <c r="AX95" s="58">
        <f>AW95/AS$89</f>
        <v>1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1</v>
      </c>
      <c r="BG95" s="58">
        <f t="shared" si="29"/>
        <v>1</v>
      </c>
      <c r="BH95" s="61"/>
      <c r="BI95" s="37"/>
      <c r="BJ95" s="45">
        <f>SUM(BJ83:BJ94)</f>
        <v>1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3.5714285714285712E-2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1</v>
      </c>
      <c r="AB96" s="58">
        <f>AA96/W$89</f>
        <v>9.0909090909090912E-2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11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1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0.18181818181818182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0.81818181818181823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11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11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1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1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12</v>
      </c>
      <c r="D102" s="58">
        <f>C102/C$89</f>
        <v>0.42857142857142855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16</v>
      </c>
      <c r="D103" s="58">
        <f>C103/C$89</f>
        <v>0.5714285714285714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6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AA50:AC50"/>
    <mergeCell ref="AE50:AG50"/>
    <mergeCell ref="AI50:AK50"/>
    <mergeCell ref="AM50:AO50"/>
    <mergeCell ref="AQ50:AS50"/>
    <mergeCell ref="AU50:AW50"/>
    <mergeCell ref="B80:H80"/>
    <mergeCell ref="J80:T80"/>
    <mergeCell ref="V80:AB80"/>
    <mergeCell ref="AE80:AO80"/>
    <mergeCell ref="AR80:AX80"/>
    <mergeCell ref="B48:BI48"/>
    <mergeCell ref="B50:D50"/>
    <mergeCell ref="F50:H50"/>
    <mergeCell ref="J50:L50"/>
    <mergeCell ref="N50:P50"/>
    <mergeCell ref="R50:T50"/>
    <mergeCell ref="W50:Y50"/>
    <mergeCell ref="AY50:BA50"/>
    <mergeCell ref="BC50:BE50"/>
    <mergeCell ref="BG50:BI50"/>
    <mergeCell ref="AD2:AI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W2:AB2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BM184"/>
  <sheetViews>
    <sheetView zoomScale="10" zoomScaleNormal="10" workbookViewId="0">
      <pane ySplit="3" topLeftCell="A66" activePane="bottomLeft" state="frozen"/>
      <selection activeCell="BJ52" sqref="BJ52:BJ64"/>
      <selection pane="bottomLeft" activeCell="B33" sqref="B33:BM106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2582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2583</v>
      </c>
      <c r="B4" s="117" t="s">
        <v>40</v>
      </c>
      <c r="C4" s="118" t="s">
        <v>2584</v>
      </c>
      <c r="D4" s="116">
        <v>3</v>
      </c>
      <c r="E4" s="114">
        <v>37361</v>
      </c>
      <c r="F4" s="117">
        <v>1</v>
      </c>
      <c r="G4" s="116">
        <v>3</v>
      </c>
      <c r="H4" s="115">
        <v>4</v>
      </c>
      <c r="I4" s="117">
        <v>3</v>
      </c>
      <c r="J4" s="116">
        <v>2</v>
      </c>
      <c r="K4" s="116">
        <v>10</v>
      </c>
      <c r="L4" s="116">
        <v>2</v>
      </c>
      <c r="M4" s="116">
        <v>1</v>
      </c>
      <c r="N4" s="116">
        <v>2</v>
      </c>
      <c r="O4" s="115">
        <v>2</v>
      </c>
      <c r="P4" s="132" t="s">
        <v>2585</v>
      </c>
      <c r="Q4" s="116">
        <v>5</v>
      </c>
      <c r="R4" s="116">
        <v>2</v>
      </c>
      <c r="S4" s="116">
        <v>1</v>
      </c>
      <c r="T4" s="116">
        <v>1</v>
      </c>
      <c r="U4" s="115">
        <v>2</v>
      </c>
      <c r="V4" s="104"/>
      <c r="W4" s="132" t="s">
        <v>648</v>
      </c>
      <c r="X4" s="116">
        <v>1</v>
      </c>
      <c r="Y4" s="116">
        <v>1</v>
      </c>
      <c r="Z4" s="116">
        <v>2</v>
      </c>
      <c r="AA4" s="116">
        <v>2</v>
      </c>
      <c r="AB4" s="115">
        <v>2</v>
      </c>
      <c r="AC4" s="103"/>
      <c r="AD4" s="132" t="s">
        <v>2586</v>
      </c>
      <c r="AE4" s="116">
        <v>5</v>
      </c>
      <c r="AF4" s="116">
        <v>1</v>
      </c>
      <c r="AG4" s="116">
        <v>2</v>
      </c>
      <c r="AH4" s="116">
        <v>3</v>
      </c>
      <c r="AI4" s="115">
        <v>2</v>
      </c>
      <c r="AJ4" s="103"/>
      <c r="AK4" s="132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2587</v>
      </c>
      <c r="B5" s="113" t="s">
        <v>91</v>
      </c>
      <c r="C5" s="118" t="s">
        <v>2588</v>
      </c>
      <c r="D5" s="104">
        <v>4</v>
      </c>
      <c r="E5" s="114">
        <v>37361</v>
      </c>
      <c r="F5" s="113">
        <v>2</v>
      </c>
      <c r="G5" s="104">
        <v>5</v>
      </c>
      <c r="H5" s="112">
        <v>1</v>
      </c>
      <c r="I5" s="113">
        <v>1</v>
      </c>
      <c r="J5" s="104">
        <v>3</v>
      </c>
      <c r="K5" s="104">
        <v>5</v>
      </c>
      <c r="L5" s="104">
        <v>4</v>
      </c>
      <c r="M5" s="104">
        <v>3</v>
      </c>
      <c r="N5" s="104">
        <v>2</v>
      </c>
      <c r="O5" s="112">
        <v>2</v>
      </c>
      <c r="P5" s="132" t="s">
        <v>2589</v>
      </c>
      <c r="Q5" s="104">
        <v>4</v>
      </c>
      <c r="R5" s="104">
        <v>1</v>
      </c>
      <c r="S5" s="104">
        <v>1</v>
      </c>
      <c r="T5" s="104">
        <v>2</v>
      </c>
      <c r="U5" s="112">
        <v>1</v>
      </c>
      <c r="V5" s="104"/>
      <c r="W5" s="108"/>
      <c r="X5" s="104"/>
      <c r="Y5" s="104"/>
      <c r="Z5" s="104"/>
      <c r="AA5" s="104"/>
      <c r="AB5" s="112"/>
      <c r="AC5" s="103"/>
      <c r="AD5" s="108"/>
      <c r="AE5" s="104"/>
      <c r="AF5" s="104"/>
      <c r="AG5" s="104"/>
      <c r="AH5" s="104"/>
      <c r="AI5" s="112"/>
      <c r="AJ5" s="103"/>
      <c r="AK5" s="108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2590</v>
      </c>
      <c r="B6" s="113" t="s">
        <v>40</v>
      </c>
      <c r="C6" s="118" t="s">
        <v>2591</v>
      </c>
      <c r="D6" s="104">
        <v>4</v>
      </c>
      <c r="E6" s="109">
        <v>37369</v>
      </c>
      <c r="F6" s="113">
        <v>2</v>
      </c>
      <c r="G6" s="104">
        <v>6</v>
      </c>
      <c r="H6" s="112">
        <v>4</v>
      </c>
      <c r="I6" s="113">
        <v>2</v>
      </c>
      <c r="J6" s="104">
        <v>2</v>
      </c>
      <c r="K6" s="104">
        <v>10</v>
      </c>
      <c r="L6" s="104">
        <v>2</v>
      </c>
      <c r="M6" s="104">
        <v>1</v>
      </c>
      <c r="N6" s="104">
        <v>2</v>
      </c>
      <c r="O6" s="112">
        <v>2</v>
      </c>
      <c r="P6" s="132" t="s">
        <v>943</v>
      </c>
      <c r="Q6" s="104">
        <v>1</v>
      </c>
      <c r="R6" s="104">
        <v>1</v>
      </c>
      <c r="S6" s="104">
        <v>1</v>
      </c>
      <c r="T6" s="104">
        <v>2</v>
      </c>
      <c r="U6" s="112">
        <v>2</v>
      </c>
      <c r="V6" s="104"/>
      <c r="W6" s="108" t="s">
        <v>2592</v>
      </c>
      <c r="X6" s="104">
        <v>5</v>
      </c>
      <c r="Y6" s="104">
        <v>2</v>
      </c>
      <c r="Z6" s="104">
        <v>2</v>
      </c>
      <c r="AA6" s="104">
        <v>2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2593</v>
      </c>
      <c r="B7" s="113" t="s">
        <v>40</v>
      </c>
      <c r="C7" s="118" t="s">
        <v>2594</v>
      </c>
      <c r="D7" s="104">
        <v>6</v>
      </c>
      <c r="E7" s="109">
        <v>37369</v>
      </c>
      <c r="F7" s="113">
        <v>2</v>
      </c>
      <c r="G7" s="104">
        <v>6</v>
      </c>
      <c r="H7" s="112">
        <v>4</v>
      </c>
      <c r="I7" s="113">
        <v>1</v>
      </c>
      <c r="J7" s="104">
        <v>3</v>
      </c>
      <c r="K7" s="104">
        <v>7</v>
      </c>
      <c r="L7" s="104">
        <v>3</v>
      </c>
      <c r="M7" s="104">
        <v>3</v>
      </c>
      <c r="N7" s="104">
        <v>2</v>
      </c>
      <c r="O7" s="112">
        <v>2</v>
      </c>
      <c r="P7" s="132" t="s">
        <v>856</v>
      </c>
      <c r="Q7" s="104">
        <v>2</v>
      </c>
      <c r="R7" s="104">
        <v>1</v>
      </c>
      <c r="S7" s="104">
        <v>1</v>
      </c>
      <c r="T7" s="104">
        <v>4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2595</v>
      </c>
      <c r="B8" s="113" t="s">
        <v>27</v>
      </c>
      <c r="C8" s="118" t="s">
        <v>2596</v>
      </c>
      <c r="D8" s="104">
        <v>4</v>
      </c>
      <c r="E8" s="109">
        <v>37378</v>
      </c>
      <c r="F8" s="113">
        <v>2</v>
      </c>
      <c r="G8" s="104">
        <v>5</v>
      </c>
      <c r="H8" s="112">
        <v>4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2</v>
      </c>
      <c r="O8" s="112">
        <v>1</v>
      </c>
      <c r="P8" s="132" t="s">
        <v>137</v>
      </c>
      <c r="Q8" s="104">
        <v>1</v>
      </c>
      <c r="R8" s="104">
        <v>2</v>
      </c>
      <c r="S8" s="104">
        <v>1</v>
      </c>
      <c r="T8" s="104">
        <v>3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2597</v>
      </c>
      <c r="B9" s="113" t="s">
        <v>36</v>
      </c>
      <c r="C9" s="118" t="s">
        <v>2598</v>
      </c>
      <c r="D9" s="104">
        <v>9</v>
      </c>
      <c r="E9" s="109">
        <v>37378</v>
      </c>
      <c r="F9" s="113">
        <v>2</v>
      </c>
      <c r="G9" s="104">
        <v>5</v>
      </c>
      <c r="H9" s="112">
        <v>1</v>
      </c>
      <c r="I9" s="113">
        <v>2</v>
      </c>
      <c r="J9" s="104">
        <v>1</v>
      </c>
      <c r="K9" s="104">
        <v>3</v>
      </c>
      <c r="L9" s="104">
        <v>2</v>
      </c>
      <c r="M9" s="104">
        <v>1</v>
      </c>
      <c r="N9" s="104">
        <v>2</v>
      </c>
      <c r="O9" s="112">
        <v>1</v>
      </c>
      <c r="P9" s="132" t="s">
        <v>628</v>
      </c>
      <c r="Q9" s="104">
        <v>1</v>
      </c>
      <c r="R9" s="104">
        <v>1</v>
      </c>
      <c r="S9" s="104">
        <v>1</v>
      </c>
      <c r="T9" s="104">
        <v>3</v>
      </c>
      <c r="U9" s="112">
        <v>2</v>
      </c>
      <c r="V9" s="104"/>
      <c r="W9" s="113" t="s">
        <v>2599</v>
      </c>
      <c r="X9" s="104">
        <v>4</v>
      </c>
      <c r="Y9" s="104">
        <v>2</v>
      </c>
      <c r="Z9" s="104">
        <v>2</v>
      </c>
      <c r="AA9" s="104">
        <v>1</v>
      </c>
      <c r="AB9" s="112">
        <v>2</v>
      </c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2600</v>
      </c>
      <c r="B10" s="113" t="s">
        <v>40</v>
      </c>
      <c r="C10" s="118" t="s">
        <v>2601</v>
      </c>
      <c r="D10" s="104">
        <v>6</v>
      </c>
      <c r="E10" s="109">
        <v>37385</v>
      </c>
      <c r="F10" s="113">
        <v>2</v>
      </c>
      <c r="G10" s="104">
        <v>5</v>
      </c>
      <c r="H10" s="112">
        <v>1</v>
      </c>
      <c r="I10" s="113">
        <v>4</v>
      </c>
      <c r="J10" s="104">
        <v>2</v>
      </c>
      <c r="K10" s="104">
        <v>2</v>
      </c>
      <c r="L10" s="104">
        <v>2</v>
      </c>
      <c r="M10" s="104">
        <v>1</v>
      </c>
      <c r="N10" s="104">
        <v>2</v>
      </c>
      <c r="O10" s="112">
        <v>2</v>
      </c>
      <c r="P10" s="132" t="s">
        <v>2365</v>
      </c>
      <c r="Q10" s="104">
        <v>3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2602</v>
      </c>
      <c r="X10" s="104">
        <v>1</v>
      </c>
      <c r="Y10" s="104">
        <v>1</v>
      </c>
      <c r="Z10" s="104">
        <v>1</v>
      </c>
      <c r="AA10" s="104">
        <v>1</v>
      </c>
      <c r="AB10" s="112">
        <v>2</v>
      </c>
      <c r="AC10" s="103"/>
      <c r="AD10" s="108" t="s">
        <v>2603</v>
      </c>
      <c r="AE10" s="104">
        <v>1</v>
      </c>
      <c r="AF10" s="104">
        <v>1</v>
      </c>
      <c r="AG10" s="104">
        <v>2</v>
      </c>
      <c r="AH10" s="104">
        <v>3</v>
      </c>
      <c r="AI10" s="112">
        <v>2</v>
      </c>
      <c r="AJ10" s="103"/>
      <c r="AK10" s="108" t="s">
        <v>2604</v>
      </c>
      <c r="AL10" s="104">
        <v>3</v>
      </c>
      <c r="AM10" s="104">
        <v>1</v>
      </c>
      <c r="AN10" s="104">
        <v>2</v>
      </c>
      <c r="AO10" s="104">
        <v>2</v>
      </c>
      <c r="AP10" s="112">
        <v>1</v>
      </c>
    </row>
    <row r="11" spans="1:42" ht="31.5" customHeight="1" thickBot="1" x14ac:dyDescent="0.25">
      <c r="A11" s="111" t="s">
        <v>2605</v>
      </c>
      <c r="B11" s="113" t="s">
        <v>40</v>
      </c>
      <c r="C11" s="118" t="s">
        <v>2606</v>
      </c>
      <c r="D11" s="104">
        <v>38</v>
      </c>
      <c r="E11" s="109">
        <v>37385</v>
      </c>
      <c r="F11" s="113">
        <v>2</v>
      </c>
      <c r="G11" s="104">
        <v>5</v>
      </c>
      <c r="H11" s="112">
        <v>2</v>
      </c>
      <c r="I11" s="113">
        <v>2</v>
      </c>
      <c r="J11" s="104">
        <v>1</v>
      </c>
      <c r="K11" s="104">
        <v>2</v>
      </c>
      <c r="L11" s="104">
        <v>4</v>
      </c>
      <c r="M11" s="104">
        <v>3</v>
      </c>
      <c r="N11" s="104">
        <v>2</v>
      </c>
      <c r="O11" s="112">
        <v>2</v>
      </c>
      <c r="P11" s="132" t="s">
        <v>943</v>
      </c>
      <c r="Q11" s="104">
        <v>1</v>
      </c>
      <c r="R11" s="104">
        <v>1</v>
      </c>
      <c r="S11" s="104">
        <v>1</v>
      </c>
      <c r="T11" s="104">
        <v>4</v>
      </c>
      <c r="U11" s="112">
        <v>1</v>
      </c>
      <c r="V11" s="104"/>
      <c r="W11" s="113" t="s">
        <v>136</v>
      </c>
      <c r="X11" s="104">
        <v>1</v>
      </c>
      <c r="Y11" s="104">
        <v>1</v>
      </c>
      <c r="Z11" s="104">
        <v>1</v>
      </c>
      <c r="AA11" s="104">
        <v>1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2607</v>
      </c>
      <c r="B12" s="113" t="s">
        <v>40</v>
      </c>
      <c r="C12" s="118" t="s">
        <v>1011</v>
      </c>
      <c r="D12" s="104">
        <v>3</v>
      </c>
      <c r="E12" s="109">
        <v>37393</v>
      </c>
      <c r="F12" s="113">
        <v>1</v>
      </c>
      <c r="G12" s="104">
        <v>3</v>
      </c>
      <c r="H12" s="112">
        <v>1</v>
      </c>
      <c r="I12" s="113">
        <v>1</v>
      </c>
      <c r="J12" s="104">
        <v>3</v>
      </c>
      <c r="K12" s="104">
        <v>3</v>
      </c>
      <c r="L12" s="104">
        <v>3</v>
      </c>
      <c r="M12" s="104">
        <v>2</v>
      </c>
      <c r="N12" s="104">
        <v>2</v>
      </c>
      <c r="O12" s="112">
        <v>2</v>
      </c>
      <c r="P12" s="132" t="s">
        <v>2608</v>
      </c>
      <c r="Q12" s="104">
        <v>3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2609</v>
      </c>
      <c r="B13" s="113" t="s">
        <v>40</v>
      </c>
      <c r="C13" s="118" t="s">
        <v>2610</v>
      </c>
      <c r="D13" s="104">
        <v>4</v>
      </c>
      <c r="E13" s="109">
        <v>37393</v>
      </c>
      <c r="F13" s="113">
        <v>2</v>
      </c>
      <c r="G13" s="104">
        <v>3</v>
      </c>
      <c r="H13" s="112">
        <v>1</v>
      </c>
      <c r="I13" s="113">
        <v>2</v>
      </c>
      <c r="J13" s="104">
        <v>2</v>
      </c>
      <c r="K13" s="104">
        <v>2</v>
      </c>
      <c r="L13" s="104">
        <v>2</v>
      </c>
      <c r="M13" s="104">
        <v>1</v>
      </c>
      <c r="N13" s="104">
        <v>2</v>
      </c>
      <c r="O13" s="112">
        <v>1</v>
      </c>
      <c r="P13" s="132" t="s">
        <v>2611</v>
      </c>
      <c r="Q13" s="104">
        <v>5</v>
      </c>
      <c r="R13" s="104">
        <v>2</v>
      </c>
      <c r="S13" s="104">
        <v>1</v>
      </c>
      <c r="T13" s="104">
        <v>1</v>
      </c>
      <c r="U13" s="112">
        <v>1</v>
      </c>
      <c r="V13" s="104"/>
      <c r="W13" s="108" t="s">
        <v>619</v>
      </c>
      <c r="X13" s="104">
        <v>1</v>
      </c>
      <c r="Y13" s="104">
        <v>1</v>
      </c>
      <c r="Z13" s="104">
        <v>2</v>
      </c>
      <c r="AA13" s="104">
        <v>3</v>
      </c>
      <c r="AB13" s="112">
        <v>1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2612</v>
      </c>
      <c r="B14" s="113" t="s">
        <v>27</v>
      </c>
      <c r="C14" s="118" t="s">
        <v>2613</v>
      </c>
      <c r="D14" s="104">
        <v>6</v>
      </c>
      <c r="E14" s="109">
        <v>37402</v>
      </c>
      <c r="F14" s="113">
        <v>2</v>
      </c>
      <c r="G14" s="104">
        <v>5</v>
      </c>
      <c r="H14" s="112">
        <v>1</v>
      </c>
      <c r="I14" s="113">
        <v>1</v>
      </c>
      <c r="J14" s="104">
        <v>3</v>
      </c>
      <c r="K14" s="104">
        <v>8</v>
      </c>
      <c r="L14" s="104">
        <v>3</v>
      </c>
      <c r="M14" s="104">
        <v>2</v>
      </c>
      <c r="N14" s="104">
        <v>3</v>
      </c>
      <c r="O14" s="112">
        <v>2</v>
      </c>
      <c r="P14" s="132" t="s">
        <v>1072</v>
      </c>
      <c r="Q14" s="104">
        <v>4</v>
      </c>
      <c r="R14" s="104">
        <v>1</v>
      </c>
      <c r="S14" s="104">
        <v>1</v>
      </c>
      <c r="T14" s="104">
        <v>4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2614</v>
      </c>
      <c r="B15" s="113" t="s">
        <v>40</v>
      </c>
      <c r="C15" s="118" t="s">
        <v>2615</v>
      </c>
      <c r="D15" s="104">
        <v>6</v>
      </c>
      <c r="E15" s="109">
        <v>37402</v>
      </c>
      <c r="F15" s="113">
        <v>2</v>
      </c>
      <c r="G15" s="104">
        <v>6</v>
      </c>
      <c r="H15" s="112">
        <v>4</v>
      </c>
      <c r="I15" s="113">
        <v>2</v>
      </c>
      <c r="J15" s="104">
        <v>1</v>
      </c>
      <c r="K15" s="104">
        <v>10</v>
      </c>
      <c r="L15" s="104">
        <v>2</v>
      </c>
      <c r="M15" s="104">
        <v>1</v>
      </c>
      <c r="N15" s="104">
        <v>2</v>
      </c>
      <c r="O15" s="112">
        <v>1</v>
      </c>
      <c r="P15" s="132" t="s">
        <v>2616</v>
      </c>
      <c r="Q15" s="104">
        <v>1</v>
      </c>
      <c r="R15" s="104">
        <v>1</v>
      </c>
      <c r="S15" s="104">
        <v>1</v>
      </c>
      <c r="T15" s="104">
        <v>2</v>
      </c>
      <c r="U15" s="112">
        <v>2</v>
      </c>
      <c r="V15" s="104"/>
      <c r="W15" s="108" t="s">
        <v>2617</v>
      </c>
      <c r="X15" s="104">
        <v>4</v>
      </c>
      <c r="Y15" s="104">
        <v>1</v>
      </c>
      <c r="Z15" s="104">
        <v>2</v>
      </c>
      <c r="AA15" s="104">
        <v>1</v>
      </c>
      <c r="AB15" s="112">
        <v>2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2618</v>
      </c>
      <c r="B16" s="113" t="s">
        <v>40</v>
      </c>
      <c r="C16" s="118" t="s">
        <v>2619</v>
      </c>
      <c r="D16" s="104">
        <v>6</v>
      </c>
      <c r="E16" s="109">
        <v>37409</v>
      </c>
      <c r="F16" s="113">
        <v>2</v>
      </c>
      <c r="G16" s="104">
        <v>3</v>
      </c>
      <c r="H16" s="112">
        <v>1</v>
      </c>
      <c r="I16" s="113">
        <v>1</v>
      </c>
      <c r="J16" s="104">
        <v>3</v>
      </c>
      <c r="K16" s="104">
        <v>5</v>
      </c>
      <c r="L16" s="104">
        <v>4</v>
      </c>
      <c r="M16" s="104">
        <v>3</v>
      </c>
      <c r="N16" s="104">
        <v>2</v>
      </c>
      <c r="O16" s="112">
        <v>2</v>
      </c>
      <c r="P16" s="132" t="s">
        <v>2620</v>
      </c>
      <c r="Q16" s="104">
        <v>3</v>
      </c>
      <c r="R16" s="104">
        <v>1</v>
      </c>
      <c r="S16" s="104">
        <v>1</v>
      </c>
      <c r="T16" s="104">
        <v>4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2621</v>
      </c>
      <c r="B17" s="113" t="s">
        <v>36</v>
      </c>
      <c r="C17" s="118" t="s">
        <v>2622</v>
      </c>
      <c r="D17" s="104">
        <v>13</v>
      </c>
      <c r="E17" s="109">
        <v>37409</v>
      </c>
      <c r="F17" s="113">
        <v>2</v>
      </c>
      <c r="G17" s="104">
        <v>6</v>
      </c>
      <c r="H17" s="112">
        <v>1</v>
      </c>
      <c r="I17" s="113">
        <v>1</v>
      </c>
      <c r="J17" s="104">
        <v>1</v>
      </c>
      <c r="K17" s="104">
        <v>1</v>
      </c>
      <c r="L17" s="104">
        <v>4</v>
      </c>
      <c r="M17" s="104">
        <v>3</v>
      </c>
      <c r="N17" s="104">
        <v>1</v>
      </c>
      <c r="O17" s="112">
        <v>1</v>
      </c>
      <c r="P17" s="132" t="s">
        <v>136</v>
      </c>
      <c r="Q17" s="104">
        <v>1</v>
      </c>
      <c r="R17" s="104">
        <v>1</v>
      </c>
      <c r="S17" s="104">
        <v>1</v>
      </c>
      <c r="T17" s="104">
        <v>4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2623</v>
      </c>
      <c r="B18" s="113" t="s">
        <v>36</v>
      </c>
      <c r="C18" s="118" t="s">
        <v>2624</v>
      </c>
      <c r="D18" s="104">
        <v>6</v>
      </c>
      <c r="E18" s="109">
        <v>37480</v>
      </c>
      <c r="F18" s="113">
        <v>2</v>
      </c>
      <c r="G18" s="104">
        <v>6</v>
      </c>
      <c r="H18" s="112">
        <v>1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1</v>
      </c>
      <c r="O18" s="112">
        <v>1</v>
      </c>
      <c r="P18" s="132" t="s">
        <v>2625</v>
      </c>
      <c r="Q18" s="104">
        <v>1</v>
      </c>
      <c r="R18" s="104">
        <v>1</v>
      </c>
      <c r="S18" s="104">
        <v>1</v>
      </c>
      <c r="T18" s="104">
        <v>3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2626</v>
      </c>
      <c r="B19" s="113" t="s">
        <v>40</v>
      </c>
      <c r="C19" s="118" t="s">
        <v>2627</v>
      </c>
      <c r="D19" s="104">
        <v>14</v>
      </c>
      <c r="E19" s="109">
        <v>37480</v>
      </c>
      <c r="F19" s="113">
        <v>2</v>
      </c>
      <c r="G19" s="104">
        <v>5</v>
      </c>
      <c r="H19" s="112">
        <v>1</v>
      </c>
      <c r="I19" s="113">
        <v>1</v>
      </c>
      <c r="J19" s="104">
        <v>1</v>
      </c>
      <c r="K19" s="104">
        <v>2</v>
      </c>
      <c r="L19" s="104">
        <v>1</v>
      </c>
      <c r="M19" s="104">
        <v>2</v>
      </c>
      <c r="N19" s="104">
        <v>2</v>
      </c>
      <c r="O19" s="112">
        <v>2</v>
      </c>
      <c r="P19" s="132" t="s">
        <v>1073</v>
      </c>
      <c r="Q19" s="104">
        <v>1</v>
      </c>
      <c r="R19" s="104">
        <v>1</v>
      </c>
      <c r="S19" s="104">
        <v>1</v>
      </c>
      <c r="T19" s="104">
        <v>4</v>
      </c>
      <c r="U19" s="112">
        <v>1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2628</v>
      </c>
      <c r="B20" s="113" t="s">
        <v>50</v>
      </c>
      <c r="C20" s="118" t="s">
        <v>2629</v>
      </c>
      <c r="D20" s="104">
        <v>6</v>
      </c>
      <c r="E20" s="109">
        <v>37488</v>
      </c>
      <c r="F20" s="113">
        <v>2</v>
      </c>
      <c r="G20" s="104">
        <v>5</v>
      </c>
      <c r="H20" s="112">
        <v>1</v>
      </c>
      <c r="I20" s="113">
        <v>1</v>
      </c>
      <c r="J20" s="104">
        <v>3</v>
      </c>
      <c r="K20" s="104">
        <v>7</v>
      </c>
      <c r="L20" s="104">
        <v>3</v>
      </c>
      <c r="M20" s="104">
        <v>2</v>
      </c>
      <c r="N20" s="104">
        <v>3</v>
      </c>
      <c r="O20" s="112">
        <v>2</v>
      </c>
      <c r="P20" s="132" t="s">
        <v>2630</v>
      </c>
      <c r="Q20" s="104">
        <v>2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2631</v>
      </c>
      <c r="B21" s="113" t="s">
        <v>36</v>
      </c>
      <c r="C21" s="118" t="s">
        <v>2632</v>
      </c>
      <c r="D21" s="104">
        <v>12</v>
      </c>
      <c r="E21" s="109">
        <v>37488</v>
      </c>
      <c r="F21" s="113">
        <v>2</v>
      </c>
      <c r="G21" s="104">
        <v>5</v>
      </c>
      <c r="H21" s="112">
        <v>1</v>
      </c>
      <c r="I21" s="113">
        <v>1</v>
      </c>
      <c r="J21" s="104">
        <v>3</v>
      </c>
      <c r="K21" s="104">
        <v>2</v>
      </c>
      <c r="L21" s="104">
        <v>4</v>
      </c>
      <c r="M21" s="104">
        <v>3</v>
      </c>
      <c r="N21" s="104">
        <v>2</v>
      </c>
      <c r="O21" s="112">
        <v>2</v>
      </c>
      <c r="P21" s="132" t="s">
        <v>2633</v>
      </c>
      <c r="Q21" s="104">
        <v>4</v>
      </c>
      <c r="R21" s="104">
        <v>1</v>
      </c>
      <c r="S21" s="104">
        <v>1</v>
      </c>
      <c r="T21" s="104">
        <v>2</v>
      </c>
      <c r="U21" s="112">
        <v>1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2634</v>
      </c>
      <c r="B22" s="113" t="s">
        <v>40</v>
      </c>
      <c r="C22" s="118" t="s">
        <v>2635</v>
      </c>
      <c r="D22" s="104">
        <v>4</v>
      </c>
      <c r="E22" s="109">
        <v>37496</v>
      </c>
      <c r="F22" s="113">
        <v>2</v>
      </c>
      <c r="G22" s="104">
        <v>5</v>
      </c>
      <c r="H22" s="112">
        <v>1</v>
      </c>
      <c r="I22" s="113">
        <v>1</v>
      </c>
      <c r="J22" s="104">
        <v>1</v>
      </c>
      <c r="K22" s="104">
        <v>5</v>
      </c>
      <c r="L22" s="104">
        <v>4</v>
      </c>
      <c r="M22" s="104">
        <v>3</v>
      </c>
      <c r="N22" s="104">
        <v>2</v>
      </c>
      <c r="O22" s="112">
        <v>1</v>
      </c>
      <c r="P22" s="132" t="s">
        <v>943</v>
      </c>
      <c r="Q22" s="104">
        <v>1</v>
      </c>
      <c r="R22" s="104">
        <v>1</v>
      </c>
      <c r="S22" s="104">
        <v>1</v>
      </c>
      <c r="T22" s="104">
        <v>2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2636</v>
      </c>
      <c r="B23" s="113" t="s">
        <v>36</v>
      </c>
      <c r="C23" s="118" t="s">
        <v>2637</v>
      </c>
      <c r="D23" s="104">
        <v>8</v>
      </c>
      <c r="E23" s="109">
        <v>37496</v>
      </c>
      <c r="F23" s="113">
        <v>1</v>
      </c>
      <c r="G23" s="104">
        <v>3</v>
      </c>
      <c r="H23" s="112">
        <v>1</v>
      </c>
      <c r="I23" s="113">
        <v>4</v>
      </c>
      <c r="J23" s="104">
        <v>2</v>
      </c>
      <c r="K23" s="104">
        <v>5</v>
      </c>
      <c r="L23" s="104">
        <v>2</v>
      </c>
      <c r="M23" s="104">
        <v>1</v>
      </c>
      <c r="N23" s="104">
        <v>2</v>
      </c>
      <c r="O23" s="112">
        <v>1</v>
      </c>
      <c r="P23" s="132" t="s">
        <v>2638</v>
      </c>
      <c r="Q23" s="104">
        <v>4</v>
      </c>
      <c r="R23" s="104">
        <v>1</v>
      </c>
      <c r="S23" s="104">
        <v>1</v>
      </c>
      <c r="T23" s="104">
        <v>1</v>
      </c>
      <c r="U23" s="112">
        <v>1</v>
      </c>
      <c r="V23" s="104"/>
      <c r="W23" s="108" t="s">
        <v>2639</v>
      </c>
      <c r="X23" s="104">
        <v>1</v>
      </c>
      <c r="Y23" s="104">
        <v>1</v>
      </c>
      <c r="Z23" s="104">
        <v>2</v>
      </c>
      <c r="AA23" s="104">
        <v>1</v>
      </c>
      <c r="AB23" s="112">
        <v>2</v>
      </c>
      <c r="AC23" s="103"/>
      <c r="AD23" s="108" t="s">
        <v>2640</v>
      </c>
      <c r="AE23" s="104">
        <v>2</v>
      </c>
      <c r="AF23" s="104">
        <v>1</v>
      </c>
      <c r="AG23" s="104">
        <v>2</v>
      </c>
      <c r="AH23" s="104">
        <v>1</v>
      </c>
      <c r="AI23" s="112">
        <v>2</v>
      </c>
      <c r="AJ23" s="103"/>
      <c r="AK23" s="108" t="s">
        <v>2641</v>
      </c>
      <c r="AL23" s="104">
        <v>2</v>
      </c>
      <c r="AM23" s="104">
        <v>1</v>
      </c>
      <c r="AN23" s="104">
        <v>2</v>
      </c>
      <c r="AO23" s="104">
        <v>2</v>
      </c>
      <c r="AP23" s="112">
        <v>2</v>
      </c>
    </row>
    <row r="24" spans="1:42" ht="31.5" customHeight="1" thickBot="1" x14ac:dyDescent="0.25">
      <c r="A24" s="111" t="s">
        <v>2642</v>
      </c>
      <c r="B24" s="113" t="s">
        <v>27</v>
      </c>
      <c r="C24" s="118" t="s">
        <v>2643</v>
      </c>
      <c r="D24" s="104">
        <v>4</v>
      </c>
      <c r="E24" s="109">
        <v>37504</v>
      </c>
      <c r="F24" s="113">
        <v>2</v>
      </c>
      <c r="G24" s="104">
        <v>3</v>
      </c>
      <c r="H24" s="112">
        <v>1</v>
      </c>
      <c r="I24" s="113">
        <v>1</v>
      </c>
      <c r="J24" s="104">
        <v>3</v>
      </c>
      <c r="K24" s="104">
        <v>3</v>
      </c>
      <c r="L24" s="104">
        <v>3</v>
      </c>
      <c r="M24" s="104">
        <v>1</v>
      </c>
      <c r="N24" s="104">
        <v>2</v>
      </c>
      <c r="O24" s="112">
        <v>1</v>
      </c>
      <c r="P24" s="132" t="s">
        <v>2644</v>
      </c>
      <c r="Q24" s="104">
        <v>2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2645</v>
      </c>
      <c r="B25" s="113" t="s">
        <v>36</v>
      </c>
      <c r="C25" s="118" t="s">
        <v>2646</v>
      </c>
      <c r="D25" s="104">
        <v>7</v>
      </c>
      <c r="E25" s="109">
        <v>37504</v>
      </c>
      <c r="F25" s="113">
        <v>2</v>
      </c>
      <c r="G25" s="104">
        <v>4</v>
      </c>
      <c r="H25" s="112">
        <v>4</v>
      </c>
      <c r="I25" s="113">
        <v>2</v>
      </c>
      <c r="J25" s="104">
        <v>3</v>
      </c>
      <c r="K25" s="104">
        <v>8</v>
      </c>
      <c r="L25" s="104">
        <v>2</v>
      </c>
      <c r="M25" s="104">
        <v>1</v>
      </c>
      <c r="N25" s="104">
        <v>2</v>
      </c>
      <c r="O25" s="112">
        <v>1</v>
      </c>
      <c r="P25" s="132" t="s">
        <v>2647</v>
      </c>
      <c r="Q25" s="104">
        <v>4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08" t="s">
        <v>2648</v>
      </c>
      <c r="X25" s="104">
        <v>1</v>
      </c>
      <c r="Y25" s="104">
        <v>1</v>
      </c>
      <c r="Z25" s="104">
        <v>2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2649</v>
      </c>
      <c r="B26" s="113" t="s">
        <v>40</v>
      </c>
      <c r="C26" s="118" t="s">
        <v>2650</v>
      </c>
      <c r="D26" s="104">
        <v>4</v>
      </c>
      <c r="E26" s="109">
        <v>37512</v>
      </c>
      <c r="F26" s="113">
        <v>2</v>
      </c>
      <c r="G26" s="104">
        <v>6</v>
      </c>
      <c r="H26" s="112">
        <v>4</v>
      </c>
      <c r="I26" s="113">
        <v>1</v>
      </c>
      <c r="J26" s="104">
        <v>3</v>
      </c>
      <c r="K26" s="104">
        <v>7</v>
      </c>
      <c r="L26" s="104">
        <v>4</v>
      </c>
      <c r="M26" s="104">
        <v>3</v>
      </c>
      <c r="N26" s="104">
        <v>3</v>
      </c>
      <c r="O26" s="112">
        <v>2</v>
      </c>
      <c r="P26" s="132" t="s">
        <v>1064</v>
      </c>
      <c r="Q26" s="104">
        <v>2</v>
      </c>
      <c r="R26" s="104">
        <v>1</v>
      </c>
      <c r="S26" s="104">
        <v>1</v>
      </c>
      <c r="T26" s="104">
        <v>3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2651</v>
      </c>
      <c r="B27" s="113" t="s">
        <v>31</v>
      </c>
      <c r="C27" s="118" t="s">
        <v>2652</v>
      </c>
      <c r="D27" s="104">
        <v>8</v>
      </c>
      <c r="E27" s="109">
        <v>37512</v>
      </c>
      <c r="F27" s="113">
        <v>2</v>
      </c>
      <c r="G27" s="104">
        <v>5</v>
      </c>
      <c r="H27" s="112">
        <v>1</v>
      </c>
      <c r="I27" s="113">
        <v>1</v>
      </c>
      <c r="J27" s="104">
        <v>1</v>
      </c>
      <c r="K27" s="104">
        <v>3</v>
      </c>
      <c r="L27" s="104">
        <v>1</v>
      </c>
      <c r="M27" s="104">
        <v>2</v>
      </c>
      <c r="N27" s="104">
        <v>2</v>
      </c>
      <c r="O27" s="112">
        <v>1</v>
      </c>
      <c r="P27" s="132" t="s">
        <v>533</v>
      </c>
      <c r="Q27" s="104">
        <v>1</v>
      </c>
      <c r="R27" s="104">
        <v>1</v>
      </c>
      <c r="S27" s="104">
        <v>1</v>
      </c>
      <c r="T27" s="104">
        <v>4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2653</v>
      </c>
      <c r="B28" s="113" t="s">
        <v>31</v>
      </c>
      <c r="C28" s="118" t="s">
        <v>2654</v>
      </c>
      <c r="D28" s="104">
        <v>8</v>
      </c>
      <c r="E28" s="109">
        <v>37520</v>
      </c>
      <c r="F28" s="113">
        <v>2</v>
      </c>
      <c r="G28" s="104">
        <v>5</v>
      </c>
      <c r="H28" s="112">
        <v>1</v>
      </c>
      <c r="I28" s="113">
        <v>1</v>
      </c>
      <c r="J28" s="104">
        <v>3</v>
      </c>
      <c r="K28" s="104">
        <v>8</v>
      </c>
      <c r="L28" s="104">
        <v>4</v>
      </c>
      <c r="M28" s="104">
        <v>3</v>
      </c>
      <c r="N28" s="104">
        <v>2</v>
      </c>
      <c r="O28" s="112">
        <v>2</v>
      </c>
      <c r="P28" s="132" t="s">
        <v>2655</v>
      </c>
      <c r="Q28" s="104">
        <v>3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2656</v>
      </c>
      <c r="B29" s="113" t="s">
        <v>36</v>
      </c>
      <c r="C29" s="118" t="s">
        <v>2657</v>
      </c>
      <c r="D29" s="104">
        <v>10</v>
      </c>
      <c r="E29" s="109">
        <v>37520</v>
      </c>
      <c r="F29" s="113">
        <v>2</v>
      </c>
      <c r="G29" s="104">
        <v>6</v>
      </c>
      <c r="H29" s="112">
        <v>1</v>
      </c>
      <c r="I29" s="113">
        <v>2</v>
      </c>
      <c r="J29" s="104">
        <v>2</v>
      </c>
      <c r="K29" s="104">
        <v>10</v>
      </c>
      <c r="L29" s="104">
        <v>2</v>
      </c>
      <c r="M29" s="104">
        <v>1</v>
      </c>
      <c r="N29" s="104">
        <v>2</v>
      </c>
      <c r="O29" s="112">
        <v>2</v>
      </c>
      <c r="P29" s="132" t="s">
        <v>2658</v>
      </c>
      <c r="Q29" s="104">
        <v>2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08" t="s">
        <v>2659</v>
      </c>
      <c r="X29" s="104">
        <v>2</v>
      </c>
      <c r="Y29" s="104">
        <v>1</v>
      </c>
      <c r="Z29" s="104">
        <v>2</v>
      </c>
      <c r="AA29" s="104">
        <v>1</v>
      </c>
      <c r="AB29" s="112">
        <v>2</v>
      </c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2660</v>
      </c>
      <c r="B30" s="113" t="s">
        <v>40</v>
      </c>
      <c r="C30" s="118" t="s">
        <v>2661</v>
      </c>
      <c r="D30" s="104">
        <v>3</v>
      </c>
      <c r="E30" s="109">
        <v>37528</v>
      </c>
      <c r="F30" s="113">
        <v>1</v>
      </c>
      <c r="G30" s="104">
        <v>3</v>
      </c>
      <c r="H30" s="112">
        <v>1</v>
      </c>
      <c r="I30" s="113">
        <v>2</v>
      </c>
      <c r="J30" s="104">
        <v>3</v>
      </c>
      <c r="K30" s="104">
        <v>2</v>
      </c>
      <c r="L30" s="104">
        <v>3</v>
      </c>
      <c r="M30" s="104">
        <v>2</v>
      </c>
      <c r="N30" s="104">
        <v>2</v>
      </c>
      <c r="O30" s="112">
        <v>2</v>
      </c>
      <c r="P30" s="132" t="s">
        <v>2662</v>
      </c>
      <c r="Q30" s="104">
        <v>3</v>
      </c>
      <c r="R30" s="104">
        <v>1</v>
      </c>
      <c r="S30" s="104">
        <v>1</v>
      </c>
      <c r="T30" s="104">
        <v>4</v>
      </c>
      <c r="U30" s="112">
        <v>1</v>
      </c>
      <c r="V30" s="104"/>
      <c r="W30" s="108" t="s">
        <v>2663</v>
      </c>
      <c r="X30" s="104">
        <v>2</v>
      </c>
      <c r="Y30" s="104">
        <v>1</v>
      </c>
      <c r="Z30" s="104">
        <v>2</v>
      </c>
      <c r="AA30" s="104">
        <v>1</v>
      </c>
      <c r="AB30" s="112">
        <v>2</v>
      </c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2664</v>
      </c>
      <c r="B31" s="107" t="s">
        <v>31</v>
      </c>
      <c r="C31" s="118" t="s">
        <v>2665</v>
      </c>
      <c r="D31" s="106">
        <v>6</v>
      </c>
      <c r="E31" s="109">
        <v>37528</v>
      </c>
      <c r="F31" s="107">
        <v>2</v>
      </c>
      <c r="G31" s="106">
        <v>6</v>
      </c>
      <c r="H31" s="105">
        <v>4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32" t="s">
        <v>65</v>
      </c>
      <c r="Q31" s="106">
        <v>1</v>
      </c>
      <c r="R31" s="106">
        <v>1</v>
      </c>
      <c r="S31" s="106">
        <v>1</v>
      </c>
      <c r="T31" s="106">
        <v>3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0.4642857142857143</v>
      </c>
      <c r="E36" s="8"/>
      <c r="F36" s="91" t="s">
        <v>143</v>
      </c>
      <c r="G36" s="43">
        <f>COUNTIF(F4:F31,1)</f>
        <v>4</v>
      </c>
      <c r="H36" s="44">
        <f>G36/G38</f>
        <v>0.14285714285714285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19</v>
      </c>
      <c r="P36" s="44">
        <f>O36/O$40</f>
        <v>0.6785714285714286</v>
      </c>
      <c r="Q36"/>
      <c r="R36" s="93">
        <v>1</v>
      </c>
      <c r="S36" s="43">
        <f>COUNTIF(I4:I31,1)</f>
        <v>17</v>
      </c>
      <c r="T36" s="44">
        <f>S36/28</f>
        <v>0.6071428571428571</v>
      </c>
      <c r="U36"/>
      <c r="V36" s="94" t="s">
        <v>160</v>
      </c>
      <c r="W36" s="57">
        <f>COUNTIF(J4:J31,1)</f>
        <v>10</v>
      </c>
      <c r="X36" s="58">
        <f>W36/W$39</f>
        <v>0.35714285714285715</v>
      </c>
      <c r="Y36"/>
      <c r="Z36" s="95" t="s">
        <v>163</v>
      </c>
      <c r="AA36" s="42">
        <f>COUNTIF(K4:K31,1)</f>
        <v>4</v>
      </c>
      <c r="AB36" s="44">
        <f t="shared" ref="AB36:AB46" si="2">AA36/AA$46</f>
        <v>0.14285714285714285</v>
      </c>
      <c r="AC36"/>
      <c r="AD36" s="95" t="s">
        <v>799</v>
      </c>
      <c r="AE36" s="57">
        <f>COUNTIF(L4:L31,1)</f>
        <v>2</v>
      </c>
      <c r="AF36" s="58">
        <f>AE36/AA$46</f>
        <v>7.1428571428571425E-2</v>
      </c>
      <c r="AG36"/>
      <c r="AH36" s="95" t="s">
        <v>143</v>
      </c>
      <c r="AI36" s="42">
        <f>COUNTIF(M4:M31,1)</f>
        <v>10</v>
      </c>
      <c r="AJ36" s="44">
        <f>AI36/AA$46</f>
        <v>0.35714285714285715</v>
      </c>
      <c r="AK36"/>
      <c r="AL36" s="95" t="s">
        <v>175</v>
      </c>
      <c r="AM36" s="42">
        <f>COUNTIF(N4:N31,1)</f>
        <v>2</v>
      </c>
      <c r="AN36" s="44">
        <f>AM36/AA$46</f>
        <v>7.1428571428571425E-2</v>
      </c>
      <c r="AO36"/>
      <c r="AP36" s="95" t="s">
        <v>143</v>
      </c>
      <c r="AQ36" s="42">
        <f>COUNTIF(O4:O31,1)</f>
        <v>12</v>
      </c>
      <c r="AR36" s="44">
        <f>AQ36/AQ$39</f>
        <v>0.42857142857142855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0.10714285714285714</v>
      </c>
      <c r="E37" s="8"/>
      <c r="F37" s="91" t="s">
        <v>144</v>
      </c>
      <c r="G37" s="43">
        <f>COUNTIF(F4:F31,2)</f>
        <v>24</v>
      </c>
      <c r="H37" s="44">
        <f>G37/G38</f>
        <v>0.8571428571428571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1</v>
      </c>
      <c r="P37" s="44">
        <f>O37/O$40</f>
        <v>3.5714285714285712E-2</v>
      </c>
      <c r="Q37"/>
      <c r="R37" s="93">
        <v>2</v>
      </c>
      <c r="S37" s="43">
        <f>COUNTIF(I4:I31,2)</f>
        <v>8</v>
      </c>
      <c r="T37" s="44">
        <f t="shared" ref="T37:T40" si="3">S37/28</f>
        <v>0.2857142857142857</v>
      </c>
      <c r="U37"/>
      <c r="V37" s="95" t="s">
        <v>161</v>
      </c>
      <c r="W37" s="57">
        <f>COUNTIF(J4:J31,2)</f>
        <v>6</v>
      </c>
      <c r="X37" s="58">
        <f>W37/W$39</f>
        <v>0.21428571428571427</v>
      </c>
      <c r="Y37"/>
      <c r="Z37" s="90" t="s">
        <v>164</v>
      </c>
      <c r="AA37" s="42">
        <f>COUNTIF(K4:K31,2)</f>
        <v>6</v>
      </c>
      <c r="AB37" s="44">
        <f t="shared" si="2"/>
        <v>0.21428571428571427</v>
      </c>
      <c r="AC37"/>
      <c r="AD37" s="94" t="s">
        <v>800</v>
      </c>
      <c r="AE37" s="57">
        <f>COUNTIF(L4:L31,2)</f>
        <v>9</v>
      </c>
      <c r="AF37" s="58">
        <f>AE37/AA$46</f>
        <v>0.32142857142857145</v>
      </c>
      <c r="AG37"/>
      <c r="AH37" s="90" t="s">
        <v>173</v>
      </c>
      <c r="AI37" s="42">
        <f>COUNTIF(M4:M31,2)</f>
        <v>6</v>
      </c>
      <c r="AJ37" s="44">
        <f>AI37/AA$46</f>
        <v>0.21428571428571427</v>
      </c>
      <c r="AK37"/>
      <c r="AL37" s="90" t="s">
        <v>176</v>
      </c>
      <c r="AM37" s="42">
        <f>COUNTIF(N4:N31,2)</f>
        <v>23</v>
      </c>
      <c r="AN37" s="44">
        <f>AM37/AA$46</f>
        <v>0.8214285714285714</v>
      </c>
      <c r="AO37"/>
      <c r="AP37" s="90" t="s">
        <v>173</v>
      </c>
      <c r="AQ37" s="42">
        <f>COUNTIF(O4:O31,2)</f>
        <v>16</v>
      </c>
      <c r="AR37" s="44">
        <f>AQ37/AQ$39</f>
        <v>0.5714285714285714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3</v>
      </c>
      <c r="D38" s="44">
        <f t="shared" si="0"/>
        <v>0.10714285714285714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7</v>
      </c>
      <c r="L38" s="44">
        <f t="shared" si="1"/>
        <v>0.25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12</v>
      </c>
      <c r="X38" s="58">
        <f>W38/W$39</f>
        <v>0.42857142857142855</v>
      </c>
      <c r="Y38"/>
      <c r="Z38" s="90" t="s">
        <v>165</v>
      </c>
      <c r="AA38" s="42">
        <f>COUNTIF(K4:K31,3)</f>
        <v>4</v>
      </c>
      <c r="AB38" s="44">
        <f t="shared" si="2"/>
        <v>0.14285714285714285</v>
      </c>
      <c r="AC38"/>
      <c r="AD38" s="94" t="s">
        <v>801</v>
      </c>
      <c r="AE38" s="57">
        <f>COUNTIF(L4:L31,3)</f>
        <v>6</v>
      </c>
      <c r="AF38" s="58">
        <f>AE38/AA$46</f>
        <v>0.21428571428571427</v>
      </c>
      <c r="AG38"/>
      <c r="AH38" s="90" t="s">
        <v>174</v>
      </c>
      <c r="AI38" s="42">
        <f>COUNTIF(M4:M31,3)</f>
        <v>12</v>
      </c>
      <c r="AJ38" s="44">
        <f>AI38/AA$46</f>
        <v>0.42857142857142855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7</v>
      </c>
      <c r="D39" s="44">
        <f t="shared" si="0"/>
        <v>0.25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3.5714285714285712E-2</v>
      </c>
      <c r="M39"/>
      <c r="N39" s="91" t="s">
        <v>157</v>
      </c>
      <c r="O39" s="43">
        <f>COUNTIF(H4:H31,4)</f>
        <v>8</v>
      </c>
      <c r="P39" s="44">
        <f>O39/O$40</f>
        <v>0.2857142857142857</v>
      </c>
      <c r="Q39"/>
      <c r="R39" s="93">
        <v>4</v>
      </c>
      <c r="S39" s="43">
        <f>COUNTIF(I4:I31,4)</f>
        <v>2</v>
      </c>
      <c r="T39" s="44">
        <f t="shared" si="3"/>
        <v>7.1428571428571425E-2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0</v>
      </c>
      <c r="AB39" s="44">
        <f t="shared" si="2"/>
        <v>0</v>
      </c>
      <c r="AC39"/>
      <c r="AD39" s="94" t="s">
        <v>802</v>
      </c>
      <c r="AE39" s="57">
        <f>COUNTIF(L4:L31,4)</f>
        <v>11</v>
      </c>
      <c r="AF39" s="58">
        <f>AE39/AA$46</f>
        <v>0.39285714285714285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3.5714285714285712E-2</v>
      </c>
      <c r="E40" s="8"/>
      <c r="F40"/>
      <c r="G40"/>
      <c r="H40"/>
      <c r="I40"/>
      <c r="J40" s="92" t="s">
        <v>151</v>
      </c>
      <c r="K40" s="45">
        <f>COUNTIF(G4:G31,5)</f>
        <v>12</v>
      </c>
      <c r="L40" s="44">
        <f t="shared" si="1"/>
        <v>0.42857142857142855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4</v>
      </c>
      <c r="AB40" s="44">
        <f t="shared" si="2"/>
        <v>0.14285714285714285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3.5714285714285712E-2</v>
      </c>
      <c r="E41" s="8"/>
      <c r="F41"/>
      <c r="G41"/>
      <c r="H41"/>
      <c r="I41"/>
      <c r="J41" s="92" t="s">
        <v>149</v>
      </c>
      <c r="K41" s="45">
        <f>COUNTIF(G4:G31,6)</f>
        <v>8</v>
      </c>
      <c r="L41" s="44">
        <f t="shared" si="1"/>
        <v>0.2857142857142857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44</v>
      </c>
      <c r="T41" s="87">
        <f>SUM(T36:T40)</f>
        <v>0.99999999999999989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0</v>
      </c>
      <c r="L42" s="44">
        <f t="shared" si="1"/>
        <v>0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3</v>
      </c>
      <c r="AB42" s="44">
        <f t="shared" si="2"/>
        <v>0.10714285714285714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3</v>
      </c>
      <c r="AB43" s="44">
        <f t="shared" si="2"/>
        <v>0.10714285714285714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4</v>
      </c>
      <c r="AB45" s="44">
        <f t="shared" si="2"/>
        <v>0.14285714285714285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6</v>
      </c>
      <c r="D51" s="58">
        <f t="shared" ref="D51:D63" si="4">C51/C$63</f>
        <v>0.21428571428571427</v>
      </c>
      <c r="E51" s="37"/>
      <c r="F51" s="75" t="s">
        <v>384</v>
      </c>
      <c r="G51" s="45">
        <f>COUNTIFS(B4:B31,"girona",K4:K31,1)</f>
        <v>0</v>
      </c>
      <c r="H51" s="58">
        <f t="shared" ref="H51:H63" si="5">G51/G$63</f>
        <v>0</v>
      </c>
      <c r="I51" s="61"/>
      <c r="J51" s="63" t="s">
        <v>397</v>
      </c>
      <c r="K51" s="45">
        <f>COUNTIFS(B4:B31,"girona",J4:J31,1)</f>
        <v>4</v>
      </c>
      <c r="L51" s="58">
        <f t="shared" ref="L51:L69" si="6">K51/K$69</f>
        <v>0.14285714285714285</v>
      </c>
      <c r="M51" s="61"/>
      <c r="N51" s="142" t="s">
        <v>199</v>
      </c>
      <c r="O51" s="59">
        <f>COUNTIFS(G4:G31,3,H4:H31,1)</f>
        <v>6</v>
      </c>
      <c r="P51" s="60">
        <f t="shared" ref="P51:P60" si="7">O51/O$60</f>
        <v>0.23076923076923078</v>
      </c>
      <c r="Q51" s="61"/>
      <c r="R51" s="142" t="s">
        <v>208</v>
      </c>
      <c r="S51" s="59">
        <f>COUNTIFS(H4:H31,1,I4:I31,1)</f>
        <v>13</v>
      </c>
      <c r="T51" s="60">
        <f>S51/S$55</f>
        <v>0.48148148148148145</v>
      </c>
      <c r="U51" s="61"/>
      <c r="V51" s="61"/>
      <c r="W51" s="142" t="s">
        <v>213</v>
      </c>
      <c r="X51" s="59">
        <f>COUNTIFS(I4:I31,1,K4:K31,1)</f>
        <v>4</v>
      </c>
      <c r="Y51" s="60">
        <f t="shared" ref="Y51:Y66" si="8">X51/X$66</f>
        <v>0.14285714285714285</v>
      </c>
      <c r="Z51" s="61"/>
      <c r="AA51" s="142" t="s">
        <v>224</v>
      </c>
      <c r="AB51" s="59">
        <f>COUNTIFS(I4:I31,1,J4:J31,1)</f>
        <v>7</v>
      </c>
      <c r="AC51" s="60">
        <f t="shared" ref="AC51:AC57" si="9">AB51/AB$57</f>
        <v>0.25</v>
      </c>
      <c r="AD51" s="61"/>
      <c r="AE51" s="142" t="s">
        <v>231</v>
      </c>
      <c r="AF51" s="59">
        <f>COUNTIFS(J4:J31,1,M4:M31,1)</f>
        <v>2</v>
      </c>
      <c r="AG51" s="60">
        <f>AF51/AF$60</f>
        <v>7.6923076923076927E-2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2</v>
      </c>
      <c r="AS51" s="60">
        <f t="shared" ref="AS51:AS56" si="12">AR51/AF$60</f>
        <v>7.6923076923076927E-2</v>
      </c>
      <c r="AT51" s="61"/>
      <c r="AU51" s="142" t="s">
        <v>296</v>
      </c>
      <c r="AV51" s="59">
        <f>COUNTIFS(K4:K31,1,N4:N31,1)</f>
        <v>2</v>
      </c>
      <c r="AW51" s="60">
        <f t="shared" ref="AW51:AW70" si="13">AV51/AN$75</f>
        <v>8.3333333333333329E-2</v>
      </c>
      <c r="AX51" s="61"/>
      <c r="AY51" s="142" t="s">
        <v>314</v>
      </c>
      <c r="AZ51" s="59">
        <f>COUNTIFS(L4:L31,1,N4:N31,1)</f>
        <v>0</v>
      </c>
      <c r="BA51" s="60">
        <f t="shared" ref="BA51:BA59" si="14">AZ51/AZ$63</f>
        <v>0</v>
      </c>
      <c r="BB51" s="61"/>
      <c r="BC51" s="142" t="s">
        <v>325</v>
      </c>
      <c r="BD51" s="59">
        <f>COUNTIFS(J4:J31,1,O4:O31,1)</f>
        <v>8</v>
      </c>
      <c r="BE51" s="60">
        <f>BD51/BD57</f>
        <v>0.2857142857142857</v>
      </c>
      <c r="BF51" s="61"/>
      <c r="BG51" s="63" t="s">
        <v>332</v>
      </c>
      <c r="BH51" s="54">
        <f>COUNTIFS(N4:N31,1,O14:O41,1)</f>
        <v>1</v>
      </c>
      <c r="BI51" s="66">
        <f>BH51/BH$57</f>
        <v>5.8823529411764705E-2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7</v>
      </c>
      <c r="D52" s="58">
        <f t="shared" si="4"/>
        <v>0.25</v>
      </c>
      <c r="E52" s="64"/>
      <c r="F52" s="75" t="s">
        <v>385</v>
      </c>
      <c r="G52" s="45">
        <f>COUNTIFS(B4:B31,"girona",K4:K31,"&gt;1")</f>
        <v>13</v>
      </c>
      <c r="H52" s="58">
        <f t="shared" si="5"/>
        <v>0.4642857142857143</v>
      </c>
      <c r="I52" s="61"/>
      <c r="J52" s="63" t="s">
        <v>398</v>
      </c>
      <c r="K52" s="45">
        <f>COUNTIFS(B4:B31,"girona",J4:J31,2)</f>
        <v>4</v>
      </c>
      <c r="L52" s="58">
        <f t="shared" si="6"/>
        <v>0.14285714285714285</v>
      </c>
      <c r="M52" s="61"/>
      <c r="N52" s="142" t="s">
        <v>200</v>
      </c>
      <c r="O52" s="45">
        <f>COUNTIFS(G4:G31,5,H4:H31,1)</f>
        <v>10</v>
      </c>
      <c r="P52" s="60">
        <f t="shared" si="7"/>
        <v>0.38461538461538464</v>
      </c>
      <c r="Q52" s="61"/>
      <c r="R52" s="142" t="s">
        <v>209</v>
      </c>
      <c r="S52" s="59">
        <f>COUNTIFS(H4:H31,1,I4:I31,"&gt;1")</f>
        <v>6</v>
      </c>
      <c r="T52" s="60">
        <f>S52/S$55</f>
        <v>0.22222222222222221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3</v>
      </c>
      <c r="AC52" s="60">
        <f t="shared" si="9"/>
        <v>0.10714285714285714</v>
      </c>
      <c r="AD52" s="61"/>
      <c r="AE52" s="142" t="s">
        <v>232</v>
      </c>
      <c r="AF52" s="45">
        <f>COUNTIFS(J4:J31,1,M4:M31,2)</f>
        <v>2</v>
      </c>
      <c r="AG52" s="60">
        <f t="shared" ref="AG52:AG60" si="15">AF52/AF$60</f>
        <v>7.6923076923076927E-2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2</v>
      </c>
      <c r="AS52" s="60">
        <f t="shared" si="12"/>
        <v>7.6923076923076927E-2</v>
      </c>
      <c r="AT52" s="61"/>
      <c r="AU52" s="142" t="s">
        <v>297</v>
      </c>
      <c r="AV52" s="45">
        <f>COUNTIFS(K4:K31,1,N4:N31,2)</f>
        <v>2</v>
      </c>
      <c r="AW52" s="60">
        <f t="shared" si="13"/>
        <v>8.3333333333333329E-2</v>
      </c>
      <c r="AX52" s="61"/>
      <c r="AY52" s="142" t="s">
        <v>316</v>
      </c>
      <c r="AZ52" s="45">
        <f>COUNTIFS(L4:L31,1,N4:N31,2)</f>
        <v>2</v>
      </c>
      <c r="BA52" s="60">
        <f t="shared" si="14"/>
        <v>7.1428571428571425E-2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7.1428571428571425E-2</v>
      </c>
      <c r="BF52" s="61"/>
      <c r="BG52" s="63" t="s">
        <v>333</v>
      </c>
      <c r="BH52" s="65">
        <f>COUNTIFS(N4:N31,1,O14:O41,2)</f>
        <v>1</v>
      </c>
      <c r="BI52" s="66">
        <f t="shared" ref="BI52:BI57" si="17">BH52/BH$57</f>
        <v>5.8823529411764705E-2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0.10714285714285714</v>
      </c>
      <c r="E53" s="64"/>
      <c r="F53" s="75" t="s">
        <v>386</v>
      </c>
      <c r="G53" s="45">
        <f>COUNTIFS(B4:B31,"salt",K4:K31,1)</f>
        <v>1</v>
      </c>
      <c r="H53" s="58">
        <f t="shared" si="5"/>
        <v>3.5714285714285712E-2</v>
      </c>
      <c r="I53" s="61"/>
      <c r="J53" s="63" t="s">
        <v>385</v>
      </c>
      <c r="K53" s="45">
        <f>COUNTIFS(B4:B31,"girona",J4:J31,3)</f>
        <v>5</v>
      </c>
      <c r="L53" s="58">
        <f t="shared" si="6"/>
        <v>0.17857142857142858</v>
      </c>
      <c r="M53" s="61"/>
      <c r="N53" s="142" t="s">
        <v>201</v>
      </c>
      <c r="O53" s="45">
        <f>COUNTIFS(G4:G31,6,H4:H31,1)</f>
        <v>3</v>
      </c>
      <c r="P53" s="60">
        <f t="shared" si="7"/>
        <v>0.11538461538461539</v>
      </c>
      <c r="Q53" s="61"/>
      <c r="R53" s="142" t="s">
        <v>210</v>
      </c>
      <c r="S53" s="59">
        <f>COUNTIFS(H4:H31,4,I4:I31,1)</f>
        <v>4</v>
      </c>
      <c r="T53" s="60">
        <f>S53/S$55</f>
        <v>0.14814814814814814</v>
      </c>
      <c r="U53" s="61"/>
      <c r="V53" s="61"/>
      <c r="W53" s="142" t="s">
        <v>215</v>
      </c>
      <c r="X53" s="45">
        <f>COUNTIFS(I4:I31,1,K4:K31,2)</f>
        <v>2</v>
      </c>
      <c r="Y53" s="60">
        <f t="shared" si="8"/>
        <v>7.1428571428571425E-2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6</v>
      </c>
      <c r="AG53" s="60">
        <f t="shared" si="15"/>
        <v>0.23076923076923078</v>
      </c>
      <c r="AH53" s="61"/>
      <c r="AI53" s="142" t="s">
        <v>239</v>
      </c>
      <c r="AJ53" s="45">
        <f>COUNTIFS(K4:K31,1,M4:M31,3)</f>
        <v>4</v>
      </c>
      <c r="AK53" s="60">
        <f t="shared" si="10"/>
        <v>0.14285714285714285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2</v>
      </c>
      <c r="BE53" s="60">
        <f t="shared" si="16"/>
        <v>7.1428571428571425E-2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2</v>
      </c>
      <c r="H54" s="58">
        <f t="shared" si="5"/>
        <v>7.1428571428571425E-2</v>
      </c>
      <c r="I54" s="61"/>
      <c r="J54" s="63" t="s">
        <v>399</v>
      </c>
      <c r="K54" s="45">
        <f>COUNTIFS(B4:B31,"salt",J4:J31,1)</f>
        <v>1</v>
      </c>
      <c r="L54" s="58">
        <f t="shared" si="6"/>
        <v>3.5714285714285712E-2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4</v>
      </c>
      <c r="T54" s="60">
        <f>S54/S$55</f>
        <v>0.14814814814814814</v>
      </c>
      <c r="U54" s="61"/>
      <c r="V54" s="61"/>
      <c r="W54" s="142" t="s">
        <v>216</v>
      </c>
      <c r="X54" s="45">
        <f>COUNTIFS(I4:I31,"&gt;1",K4:K31,2)</f>
        <v>4</v>
      </c>
      <c r="Y54" s="60">
        <f t="shared" si="8"/>
        <v>0.14285714285714285</v>
      </c>
      <c r="Z54" s="61"/>
      <c r="AA54" s="142" t="s">
        <v>227</v>
      </c>
      <c r="AB54" s="45">
        <f>COUNTIFS(I4:I31,"&gt;1",J4:J31,2)</f>
        <v>6</v>
      </c>
      <c r="AC54" s="60">
        <f t="shared" si="9"/>
        <v>0.21428571428571427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2</v>
      </c>
      <c r="AK54" s="60">
        <f t="shared" si="10"/>
        <v>7.1428571428571425E-2</v>
      </c>
      <c r="AL54" s="61"/>
      <c r="AM54" s="142" t="s">
        <v>276</v>
      </c>
      <c r="AN54" s="45">
        <f>COUNTIFS(K4:K31,1,L4:L31,4)</f>
        <v>4</v>
      </c>
      <c r="AO54" s="60">
        <f t="shared" si="11"/>
        <v>0.16666666666666666</v>
      </c>
      <c r="AP54" s="61"/>
      <c r="AQ54" s="142" t="s">
        <v>286</v>
      </c>
      <c r="AR54" s="45">
        <f>COUNTIFS(J4:J31,1,L4:L31,4)</f>
        <v>6</v>
      </c>
      <c r="AS54" s="60">
        <f t="shared" si="12"/>
        <v>0.23076923076923078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4</v>
      </c>
      <c r="BE54" s="60">
        <f t="shared" si="16"/>
        <v>0.14285714285714285</v>
      </c>
      <c r="BF54" s="61"/>
      <c r="BG54" s="63" t="s">
        <v>335</v>
      </c>
      <c r="BH54" s="54">
        <f>COUNTIFS(N4:N31,2,O14:O41,1)</f>
        <v>8</v>
      </c>
      <c r="BI54" s="66">
        <f t="shared" si="17"/>
        <v>0.47058823529411764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0.10714285714285714</v>
      </c>
      <c r="E55" s="64"/>
      <c r="F55" s="75" t="s">
        <v>388</v>
      </c>
      <c r="G55" s="45">
        <f>COUNTIFS(B4:B31,"figueres",K4:K31,1)</f>
        <v>1</v>
      </c>
      <c r="H55" s="58">
        <f t="shared" si="5"/>
        <v>3.5714285714285712E-2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1</v>
      </c>
      <c r="P55" s="60">
        <f t="shared" si="7"/>
        <v>3.8461538461538464E-2</v>
      </c>
      <c r="Q55" s="61"/>
      <c r="R55" s="37"/>
      <c r="S55" s="45">
        <f>SUM(S51:S54)</f>
        <v>27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3</v>
      </c>
      <c r="Y55" s="60">
        <f t="shared" si="8"/>
        <v>0.10714285714285714</v>
      </c>
      <c r="Z55" s="61"/>
      <c r="AA55" s="142" t="s">
        <v>228</v>
      </c>
      <c r="AB55" s="45">
        <f>COUNTIFS(I4:I31,1,J4:J31,3)</f>
        <v>10</v>
      </c>
      <c r="AC55" s="60">
        <f t="shared" si="9"/>
        <v>0.35714285714285715</v>
      </c>
      <c r="AD55" s="61"/>
      <c r="AE55" s="142" t="s">
        <v>237</v>
      </c>
      <c r="AF55" s="45">
        <f>COUNTIFS(J4:J31,1,M4:M31,3)</f>
        <v>6</v>
      </c>
      <c r="AG55" s="60">
        <f t="shared" si="15"/>
        <v>0.23076923076923078</v>
      </c>
      <c r="AH55" s="61"/>
      <c r="AI55" s="142" t="s">
        <v>241</v>
      </c>
      <c r="AJ55" s="45">
        <f>COUNTIFS(K4:K31,2,M4:M31,2)</f>
        <v>2</v>
      </c>
      <c r="AK55" s="60">
        <f t="shared" si="10"/>
        <v>7.1428571428571425E-2</v>
      </c>
      <c r="AL55" s="61"/>
      <c r="AM55" s="142" t="s">
        <v>257</v>
      </c>
      <c r="AN55" s="45">
        <f>COUNTIFS(K4:K31,2,L4:L31,1)</f>
        <v>1</v>
      </c>
      <c r="AO55" s="60">
        <f t="shared" si="11"/>
        <v>4.1666666666666664E-2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6</v>
      </c>
      <c r="AW55" s="60">
        <f t="shared" si="13"/>
        <v>0.25</v>
      </c>
      <c r="AX55" s="61"/>
      <c r="AY55" s="142" t="s">
        <v>319</v>
      </c>
      <c r="AZ55" s="45">
        <f>COUNTIFS(L4:L31,2,N4:N31,2)</f>
        <v>9</v>
      </c>
      <c r="BA55" s="60">
        <f t="shared" si="14"/>
        <v>0.32142857142857145</v>
      </c>
      <c r="BB55" s="61"/>
      <c r="BC55" s="142" t="s">
        <v>329</v>
      </c>
      <c r="BD55" s="59">
        <f>COUNTIFS(J4:J31,3,O4:O31,1)</f>
        <v>2</v>
      </c>
      <c r="BE55" s="60">
        <f t="shared" si="16"/>
        <v>7.1428571428571425E-2</v>
      </c>
      <c r="BF55" s="61"/>
      <c r="BG55" s="63" t="s">
        <v>336</v>
      </c>
      <c r="BH55" s="54">
        <f>COUNTIFS(N4:N31,2,O14:O41,2)</f>
        <v>7</v>
      </c>
      <c r="BI55" s="66">
        <f t="shared" si="17"/>
        <v>0.41176470588235292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2</v>
      </c>
      <c r="H56" s="58">
        <f t="shared" si="5"/>
        <v>7.1428571428571425E-2</v>
      </c>
      <c r="I56" s="61"/>
      <c r="J56" s="63" t="s">
        <v>387</v>
      </c>
      <c r="K56" s="45">
        <f>COUNTIFS(B4:B31,"salt",J4:J31,3)</f>
        <v>2</v>
      </c>
      <c r="L56" s="58">
        <f t="shared" si="6"/>
        <v>7.1428571428571425E-2</v>
      </c>
      <c r="M56" s="61"/>
      <c r="N56" s="142" t="s">
        <v>204</v>
      </c>
      <c r="O56" s="45">
        <f>COUNTIFS(G4:G31,5,H4:H31,4)</f>
        <v>1</v>
      </c>
      <c r="P56" s="60">
        <f t="shared" si="7"/>
        <v>3.8461538461538464E-2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42" t="s">
        <v>229</v>
      </c>
      <c r="AB56" s="45">
        <f>COUNTIFS(I4:I31,"&gt;1",J4:J31,3)</f>
        <v>2</v>
      </c>
      <c r="AC56" s="60">
        <f t="shared" si="9"/>
        <v>7.1428571428571425E-2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2</v>
      </c>
      <c r="AK56" s="60">
        <f t="shared" si="10"/>
        <v>7.1428571428571425E-2</v>
      </c>
      <c r="AL56" s="61"/>
      <c r="AM56" s="142" t="s">
        <v>256</v>
      </c>
      <c r="AN56" s="45">
        <f>COUNTIFS(K4:K31,2,L4:L31,2)</f>
        <v>2</v>
      </c>
      <c r="AO56" s="60">
        <f t="shared" si="11"/>
        <v>8.3333333333333329E-2</v>
      </c>
      <c r="AP56" s="61"/>
      <c r="AQ56" s="142" t="s">
        <v>288</v>
      </c>
      <c r="AR56" s="59">
        <f>COUNTIFS(J4:J31,2,L4:L31,2)</f>
        <v>6</v>
      </c>
      <c r="AS56" s="60">
        <f t="shared" si="12"/>
        <v>0.23076923076923078</v>
      </c>
      <c r="AT56" s="61"/>
      <c r="AU56" s="142" t="s">
        <v>301</v>
      </c>
      <c r="AV56" s="45">
        <f>COUNTIFS(K4:K31,2,N4:N31,3)</f>
        <v>0</v>
      </c>
      <c r="AW56" s="60">
        <f t="shared" si="13"/>
        <v>0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10</v>
      </c>
      <c r="BE56" s="60">
        <f t="shared" si="16"/>
        <v>0.35714285714285715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0.10714285714285714</v>
      </c>
      <c r="E57" s="64"/>
      <c r="F57" s="75" t="s">
        <v>390</v>
      </c>
      <c r="G57" s="45">
        <f>COUNTIFS(B4:B31,"olot",K4:K31,1)</f>
        <v>2</v>
      </c>
      <c r="H57" s="58">
        <f t="shared" si="5"/>
        <v>7.1428571428571425E-2</v>
      </c>
      <c r="I57" s="61"/>
      <c r="J57" s="63" t="s">
        <v>401</v>
      </c>
      <c r="K57" s="45">
        <f>COUNTIFS(B4:B31,"figueres",J4:J31,1)</f>
        <v>2</v>
      </c>
      <c r="L57" s="58">
        <f t="shared" si="6"/>
        <v>7.1428571428571425E-2</v>
      </c>
      <c r="M57" s="61"/>
      <c r="N57" s="142" t="s">
        <v>205</v>
      </c>
      <c r="O57" s="45">
        <f>COUNTIFS(G4:G31,6,H4:H31,4)</f>
        <v>5</v>
      </c>
      <c r="P57" s="60">
        <f t="shared" si="7"/>
        <v>0.19230769230769232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2</v>
      </c>
      <c r="AG57" s="60">
        <f t="shared" si="15"/>
        <v>7.6923076923076927E-2</v>
      </c>
      <c r="AH57" s="61"/>
      <c r="AI57" s="142" t="s">
        <v>243</v>
      </c>
      <c r="AJ57" s="45">
        <f>COUNTIFS(K4:K31,3,M4:M31,1)</f>
        <v>2</v>
      </c>
      <c r="AK57" s="60">
        <f t="shared" si="10"/>
        <v>7.1428571428571425E-2</v>
      </c>
      <c r="AL57" s="61"/>
      <c r="AM57" s="142" t="s">
        <v>258</v>
      </c>
      <c r="AN57" s="45">
        <f>COUNTIFS(K4:K31,2,L4:L31,3)</f>
        <v>1</v>
      </c>
      <c r="AO57" s="60">
        <f t="shared" si="11"/>
        <v>4.1666666666666664E-2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0</v>
      </c>
      <c r="AW57" s="60">
        <f t="shared" si="13"/>
        <v>0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4</v>
      </c>
      <c r="D58" s="58">
        <f t="shared" si="4"/>
        <v>0.14285714285714285</v>
      </c>
      <c r="E58" s="64"/>
      <c r="F58" s="75" t="s">
        <v>391</v>
      </c>
      <c r="G58" s="45">
        <f>COUNTIFS(B4:B31,"olot",K4:K31,"&gt;1")</f>
        <v>5</v>
      </c>
      <c r="H58" s="58">
        <f t="shared" si="5"/>
        <v>0.17857142857142858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4</v>
      </c>
      <c r="AG58" s="60">
        <f t="shared" si="15"/>
        <v>0.15384615384615385</v>
      </c>
      <c r="AH58" s="61"/>
      <c r="AI58" s="142" t="s">
        <v>244</v>
      </c>
      <c r="AJ58" s="45">
        <f>COUNTIFS(K4:K31,3,M4:M31,2)</f>
        <v>2</v>
      </c>
      <c r="AK58" s="60">
        <f t="shared" si="10"/>
        <v>7.1428571428571425E-2</v>
      </c>
      <c r="AL58" s="61"/>
      <c r="AM58" s="142" t="s">
        <v>277</v>
      </c>
      <c r="AN58" s="45">
        <f>COUNTIFS(K4:K31,2,L4:L31,4)</f>
        <v>2</v>
      </c>
      <c r="AO58" s="60">
        <f t="shared" si="11"/>
        <v>8.3333333333333329E-2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4</v>
      </c>
      <c r="AW58" s="60">
        <f t="shared" si="13"/>
        <v>0.16666666666666666</v>
      </c>
      <c r="AX58" s="61"/>
      <c r="AY58" s="142" t="s">
        <v>321</v>
      </c>
      <c r="AZ58" s="45">
        <f>COUNTIFS(L4:L31,3,N4:N31,2)</f>
        <v>4</v>
      </c>
      <c r="BA58" s="60">
        <f t="shared" si="14"/>
        <v>0.14285714285714285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3.5714285714285712E-2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3</v>
      </c>
      <c r="Y59" s="60">
        <f t="shared" si="8"/>
        <v>0.10714285714285714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6</v>
      </c>
      <c r="AG59" s="60">
        <f t="shared" si="15"/>
        <v>0.23076923076923078</v>
      </c>
      <c r="AH59" s="61"/>
      <c r="AI59" s="142" t="s">
        <v>245</v>
      </c>
      <c r="AJ59" s="59">
        <f>COUNTIFS(K4:K31,3,M4:M31,3)</f>
        <v>0</v>
      </c>
      <c r="AK59" s="60">
        <f t="shared" si="10"/>
        <v>0</v>
      </c>
      <c r="AL59" s="61"/>
      <c r="AM59" s="142" t="s">
        <v>259</v>
      </c>
      <c r="AN59" s="45">
        <f>COUNTIFS(K4:K31,3,L4:L31,1)</f>
        <v>1</v>
      </c>
      <c r="AO59" s="60">
        <f t="shared" si="11"/>
        <v>4.1666666666666664E-2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2</v>
      </c>
      <c r="BA59" s="60">
        <f t="shared" si="14"/>
        <v>7.1428571428571425E-2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3.5714285714285712E-2</v>
      </c>
      <c r="I60" s="61"/>
      <c r="J60" s="63" t="s">
        <v>403</v>
      </c>
      <c r="K60" s="45">
        <f>COUNTIFS(B4:B31,"olot",J4:J31,1)</f>
        <v>3</v>
      </c>
      <c r="L60" s="58">
        <f t="shared" si="6"/>
        <v>0.10714285714285714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1</v>
      </c>
      <c r="Y60" s="60">
        <f t="shared" si="8"/>
        <v>3.5714285714285712E-2</v>
      </c>
      <c r="Z60" s="61"/>
      <c r="AA60" s="61"/>
      <c r="AB60" s="61"/>
      <c r="AC60" s="61"/>
      <c r="AD60" s="61"/>
      <c r="AE60" s="37"/>
      <c r="AF60" s="45">
        <f>SUM(AF52:AF59)</f>
        <v>26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1</v>
      </c>
      <c r="AO60" s="60">
        <f t="shared" si="11"/>
        <v>4.1666666666666664E-2</v>
      </c>
      <c r="AP60" s="61"/>
      <c r="AQ60" s="142" t="s">
        <v>292</v>
      </c>
      <c r="AR60" s="45">
        <f>COUNTIFS(J4:J31,3,L4:L31,2)</f>
        <v>1</v>
      </c>
      <c r="AS60" s="60">
        <f t="shared" si="18"/>
        <v>3.5714285714285712E-2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2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3.5714285714285712E-2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2</v>
      </c>
      <c r="L61" s="58">
        <f t="shared" si="6"/>
        <v>7.1428571428571425E-2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3</v>
      </c>
      <c r="Y61" s="60">
        <f t="shared" si="8"/>
        <v>0.10714285714285714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1</v>
      </c>
      <c r="AK61" s="60">
        <f t="shared" si="10"/>
        <v>3.5714285714285712E-2</v>
      </c>
      <c r="AL61" s="61"/>
      <c r="AM61" s="142" t="s">
        <v>261</v>
      </c>
      <c r="AN61" s="59">
        <f>COUNTIFS(K4:K31,3,L4:L31,3)</f>
        <v>2</v>
      </c>
      <c r="AO61" s="60">
        <f t="shared" si="11"/>
        <v>8.3333333333333329E-2</v>
      </c>
      <c r="AP61" s="61"/>
      <c r="AQ61" s="142" t="s">
        <v>293</v>
      </c>
      <c r="AR61" s="45">
        <f>COUNTIFS(J4:J31,3,L4:L31,3)</f>
        <v>6</v>
      </c>
      <c r="AS61" s="60">
        <f t="shared" si="18"/>
        <v>0.21428571428571427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8</v>
      </c>
      <c r="BA61" s="60">
        <f>AZ61/AZ$60</f>
        <v>4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2</v>
      </c>
      <c r="L62" s="58">
        <f t="shared" si="6"/>
        <v>7.1428571428571425E-2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2</v>
      </c>
      <c r="AK62" s="60">
        <f t="shared" si="10"/>
        <v>7.1428571428571425E-2</v>
      </c>
      <c r="AL62" s="61"/>
      <c r="AM62" s="142" t="s">
        <v>278</v>
      </c>
      <c r="AN62" s="59">
        <f>COUNTIFS(K4:K31,3,L4:L31,4)</f>
        <v>0</v>
      </c>
      <c r="AO62" s="60">
        <f t="shared" si="11"/>
        <v>0</v>
      </c>
      <c r="AP62" s="61"/>
      <c r="AQ62" s="142" t="s">
        <v>294</v>
      </c>
      <c r="AR62" s="45">
        <f>COUNTIFS(J4:J31,3,L4:L31,4)</f>
        <v>5</v>
      </c>
      <c r="AS62" s="60">
        <f t="shared" si="18"/>
        <v>0.17857142857142858</v>
      </c>
      <c r="AT62" s="61"/>
      <c r="AU62" s="142" t="s">
        <v>307</v>
      </c>
      <c r="AV62" s="59">
        <f>COUNTIFS(K4:K31,5,N4:N31,2)</f>
        <v>4</v>
      </c>
      <c r="AW62" s="60">
        <f t="shared" si="13"/>
        <v>0.16666666666666666</v>
      </c>
      <c r="AX62" s="61"/>
      <c r="AY62" s="142" t="s">
        <v>440</v>
      </c>
      <c r="AZ62" s="45">
        <f>COUNTIFS(L4:L31,4,N4:N31,3)</f>
        <v>1</v>
      </c>
      <c r="BA62" s="60">
        <f>AZ62/AZ$60</f>
        <v>0.5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7.1428571428571425E-2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1</v>
      </c>
      <c r="AK63" s="60">
        <f t="shared" si="10"/>
        <v>3.5714285714285712E-2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1</v>
      </c>
      <c r="Y64" s="60">
        <f t="shared" si="8"/>
        <v>3.5714285714285712E-2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1</v>
      </c>
      <c r="AO64" s="60">
        <f t="shared" si="11"/>
        <v>4.1666666666666664E-2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3.5714285714285712E-2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4</v>
      </c>
      <c r="Y65" s="60">
        <f t="shared" si="8"/>
        <v>0.14285714285714285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3.5714285714285712E-2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1</v>
      </c>
      <c r="AW65" s="60">
        <f t="shared" si="13"/>
        <v>4.1666666666666664E-2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0.2857142857142857</v>
      </c>
      <c r="AL66" s="61"/>
      <c r="AM66" s="142" t="s">
        <v>279</v>
      </c>
      <c r="AN66" s="45">
        <f>COUNTIFS(K4:K31,5,L4:L31,4)</f>
        <v>3</v>
      </c>
      <c r="AO66" s="60">
        <f t="shared" si="11"/>
        <v>0.125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2</v>
      </c>
      <c r="AW66" s="60">
        <f t="shared" si="13"/>
        <v>8.3333333333333329E-2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3.5714285714285712E-2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2</v>
      </c>
      <c r="AW68" s="60">
        <f t="shared" si="13"/>
        <v>8.3333333333333329E-2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2</v>
      </c>
      <c r="AO69" s="60">
        <f t="shared" si="11"/>
        <v>8.3333333333333329E-2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1</v>
      </c>
      <c r="AW69" s="60">
        <f t="shared" si="13"/>
        <v>4.1666666666666664E-2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1</v>
      </c>
      <c r="AO70" s="60">
        <f t="shared" si="11"/>
        <v>4.1666666666666664E-2</v>
      </c>
      <c r="AP70" s="61"/>
      <c r="AQ70" s="61"/>
      <c r="AR70" s="61"/>
      <c r="AS70" s="61"/>
      <c r="AT70" s="61"/>
      <c r="AU70" s="98"/>
      <c r="AV70" s="45">
        <f>SUM(AV51:AV69)</f>
        <v>24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1</v>
      </c>
      <c r="AO72" s="60">
        <f t="shared" si="11"/>
        <v>4.1666666666666664E-2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4.1666666666666664E-2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1</v>
      </c>
      <c r="AO74" s="60">
        <f t="shared" si="11"/>
        <v>4.1666666666666664E-2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24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11</v>
      </c>
      <c r="D83" s="58">
        <f t="shared" ref="D83:D89" si="19">C83/C$89</f>
        <v>0.39285714285714285</v>
      </c>
      <c r="E83" s="64"/>
      <c r="F83" s="55" t="s">
        <v>186</v>
      </c>
      <c r="G83" s="57">
        <f>COUNTIF(R4:R31,1)</f>
        <v>25</v>
      </c>
      <c r="H83" s="58">
        <f>G83/C$89</f>
        <v>0.8928571428571429</v>
      </c>
      <c r="I83" s="61"/>
      <c r="J83" s="55" t="s">
        <v>339</v>
      </c>
      <c r="K83" s="57">
        <f>COUNTIFS(Q4:Q31,1,R4:R31,1)</f>
        <v>10</v>
      </c>
      <c r="L83" s="58">
        <f t="shared" ref="L83:L101" si="20">K83/K$101</f>
        <v>0.35714285714285715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0</v>
      </c>
      <c r="T83" s="58">
        <f t="shared" ref="T83:T95" si="22">S83/S$95</f>
        <v>0</v>
      </c>
      <c r="U83" s="61"/>
      <c r="V83" s="47" t="s">
        <v>181</v>
      </c>
      <c r="W83" s="57">
        <f>COUNTIF(X4:X31,1)</f>
        <v>6</v>
      </c>
      <c r="X83" s="58">
        <f t="shared" ref="X83:X89" si="23">W83/W$89</f>
        <v>0.54545454545454541</v>
      </c>
      <c r="Y83" s="61"/>
      <c r="Z83" s="55" t="s">
        <v>186</v>
      </c>
      <c r="AA83" s="57">
        <f>COUNTIF(Y4:Y31,1)</f>
        <v>9</v>
      </c>
      <c r="AB83" s="58">
        <f>AA83/W$89</f>
        <v>0.81818181818181823</v>
      </c>
      <c r="AC83" s="61"/>
      <c r="AD83" s="61"/>
      <c r="AE83" s="47" t="s">
        <v>339</v>
      </c>
      <c r="AF83" s="57">
        <f>COUNTIFS(X4:X31,1,Y4:Y31,1)</f>
        <v>6</v>
      </c>
      <c r="AG83" s="58">
        <f t="shared" ref="AG83:AG101" si="24">AF83/AF$101</f>
        <v>0.54545454545454541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9.0909090909090912E-2</v>
      </c>
      <c r="AL83" s="61"/>
      <c r="AM83" s="55" t="s">
        <v>411</v>
      </c>
      <c r="AN83" s="57">
        <f>COUNTIFS(X4:X31,1,AA4:AA31,1)</f>
        <v>4</v>
      </c>
      <c r="AO83" s="58">
        <f t="shared" ref="AO83:AO95" si="26">AN83/AN$95</f>
        <v>0.36363636363636365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0.33333333333333331</v>
      </c>
      <c r="AU83" s="61"/>
      <c r="AV83" s="47" t="s">
        <v>186</v>
      </c>
      <c r="AW83" s="57">
        <f>COUNTIF(AF4:AF31,1)</f>
        <v>3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0.33333333333333331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5</v>
      </c>
      <c r="D84" s="58">
        <f t="shared" si="19"/>
        <v>0.17857142857142858</v>
      </c>
      <c r="E84" s="64"/>
      <c r="F84" s="46" t="s">
        <v>187</v>
      </c>
      <c r="G84" s="57">
        <f>COUNTIF(R4:R31,2)</f>
        <v>3</v>
      </c>
      <c r="H84" s="58">
        <f>G84/C$89</f>
        <v>0.10714285714285714</v>
      </c>
      <c r="I84" s="61"/>
      <c r="J84" s="55" t="s">
        <v>340</v>
      </c>
      <c r="K84" s="57">
        <f>COUNTIFS(Q4:Q31,1,R4:R31,2)</f>
        <v>1</v>
      </c>
      <c r="L84" s="58">
        <f t="shared" si="20"/>
        <v>3.5714285714285712E-2</v>
      </c>
      <c r="M84" s="61"/>
      <c r="N84" s="55" t="s">
        <v>359</v>
      </c>
      <c r="O84" s="57">
        <f>COUNTIFS(Q4:Q31,1,U4:U31,2)</f>
        <v>9</v>
      </c>
      <c r="P84" s="58">
        <f t="shared" si="21"/>
        <v>0.32142857142857145</v>
      </c>
      <c r="Q84" s="61"/>
      <c r="R84" s="55" t="s">
        <v>412</v>
      </c>
      <c r="S84" s="57">
        <f>COUNTIFS(Q4:Q31,1,T4:T31,"&gt;1")</f>
        <v>11</v>
      </c>
      <c r="T84" s="58">
        <f t="shared" si="22"/>
        <v>0.39285714285714285</v>
      </c>
      <c r="U84" s="61"/>
      <c r="V84" s="46" t="s">
        <v>182</v>
      </c>
      <c r="W84" s="57">
        <f>COUNTIF(X4:X31,2)</f>
        <v>2</v>
      </c>
      <c r="X84" s="58">
        <f t="shared" si="23"/>
        <v>0.18181818181818182</v>
      </c>
      <c r="Y84" s="61"/>
      <c r="Z84" s="46" t="s">
        <v>187</v>
      </c>
      <c r="AA84" s="57">
        <f>COUNTIF(Y4:Y31,2)</f>
        <v>2</v>
      </c>
      <c r="AB84" s="58">
        <f>AA84/W$89</f>
        <v>0.18181818181818182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5</v>
      </c>
      <c r="AK84" s="58">
        <f t="shared" si="25"/>
        <v>0.45454545454545453</v>
      </c>
      <c r="AL84" s="61"/>
      <c r="AM84" s="55" t="s">
        <v>412</v>
      </c>
      <c r="AN84" s="57">
        <f>COUNTIFS(X4:X31,1,AA4:AA31,"&gt;1")</f>
        <v>2</v>
      </c>
      <c r="AO84" s="58">
        <f t="shared" si="26"/>
        <v>0.18181818181818182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0.33333333333333331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0.33333333333333331</v>
      </c>
      <c r="BH84" s="61"/>
      <c r="BI84" s="55" t="s">
        <v>412</v>
      </c>
      <c r="BJ84" s="57">
        <f>COUNTIFS(AE4:AE31,1,AH4:AH31,"&gt;1")</f>
        <v>1</v>
      </c>
      <c r="BK84" s="58">
        <f t="shared" si="30"/>
        <v>0.33333333333333331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5</v>
      </c>
      <c r="D85" s="58">
        <f t="shared" si="19"/>
        <v>0.17857142857142858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3.5714285714285712E-2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2</v>
      </c>
      <c r="AO85" s="58">
        <f t="shared" si="26"/>
        <v>0.18181818181818182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0.33333333333333331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5</v>
      </c>
      <c r="D86" s="58">
        <f t="shared" si="19"/>
        <v>0.17857142857142858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5</v>
      </c>
      <c r="L86" s="58">
        <f t="shared" si="20"/>
        <v>0.17857142857142858</v>
      </c>
      <c r="M86" s="61"/>
      <c r="N86" s="50" t="s">
        <v>358</v>
      </c>
      <c r="O86" s="57">
        <f>COUNTIFS(Q4:Q31,2,U4:U31,2)</f>
        <v>5</v>
      </c>
      <c r="P86" s="58">
        <f t="shared" si="21"/>
        <v>0.17857142857142858</v>
      </c>
      <c r="Q86" s="61"/>
      <c r="R86" s="50" t="s">
        <v>414</v>
      </c>
      <c r="S86" s="57">
        <f>COUNTIFS(Q4:Q31,2,T4:T31,"&gt;1")</f>
        <v>4</v>
      </c>
      <c r="T86" s="58">
        <f t="shared" si="22"/>
        <v>0.14285714285714285</v>
      </c>
      <c r="U86" s="61"/>
      <c r="V86" s="46" t="s">
        <v>184</v>
      </c>
      <c r="W86" s="57">
        <f>COUNTIF(X4:X31,4)</f>
        <v>2</v>
      </c>
      <c r="X86" s="58">
        <f t="shared" si="23"/>
        <v>0.18181818181818182</v>
      </c>
      <c r="Y86" s="61"/>
      <c r="Z86" s="77"/>
      <c r="AA86" s="54">
        <f>SUM(AA83:AA85)</f>
        <v>11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0.18181818181818182</v>
      </c>
      <c r="AH86" s="61"/>
      <c r="AI86" s="50" t="s">
        <v>358</v>
      </c>
      <c r="AJ86" s="57">
        <f>COUNTIFS(X4:X31,2,AB4:AB31,2)</f>
        <v>2</v>
      </c>
      <c r="AK86" s="58">
        <f t="shared" si="25"/>
        <v>0.18181818181818182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3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0.33333333333333331</v>
      </c>
      <c r="BD86" s="61"/>
      <c r="BE86" s="50" t="s">
        <v>358</v>
      </c>
      <c r="BF86" s="57">
        <f>COUNTIFS(AE4:AE31,2,AI4:AI31,2)</f>
        <v>1</v>
      </c>
      <c r="BG86" s="58">
        <f t="shared" si="29"/>
        <v>0.33333333333333331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7.1428571428571425E-2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3.5714285714285712E-2</v>
      </c>
      <c r="Q87" s="61"/>
      <c r="R87" s="50" t="s">
        <v>415</v>
      </c>
      <c r="S87" s="57">
        <f>COUNTIFS(Q4:Q31,3,T4:T31,1)</f>
        <v>1</v>
      </c>
      <c r="T87" s="58">
        <f t="shared" si="22"/>
        <v>3.5714285714285712E-2</v>
      </c>
      <c r="U87" s="61"/>
      <c r="V87" s="46" t="s">
        <v>185</v>
      </c>
      <c r="W87" s="57">
        <f>COUNTIF(X4:X31,5)</f>
        <v>1</v>
      </c>
      <c r="X87" s="58">
        <f t="shared" si="23"/>
        <v>9.0909090909090912E-2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1</v>
      </c>
      <c r="AT87" s="58">
        <f t="shared" si="27"/>
        <v>0.33333333333333331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4</v>
      </c>
      <c r="P88" s="58">
        <f t="shared" si="21"/>
        <v>0.14285714285714285</v>
      </c>
      <c r="Q88" s="61"/>
      <c r="R88" s="50" t="s">
        <v>416</v>
      </c>
      <c r="S88" s="57">
        <f>COUNTIFS(Q4:Q31,3,T4:T31,"&gt;1")</f>
        <v>4</v>
      </c>
      <c r="T88" s="58">
        <f t="shared" si="22"/>
        <v>0.14285714285714285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5</v>
      </c>
      <c r="L89" s="58">
        <f t="shared" si="20"/>
        <v>0.17857142857142858</v>
      </c>
      <c r="M89" s="61"/>
      <c r="N89" s="50" t="s">
        <v>363</v>
      </c>
      <c r="O89" s="57">
        <f>COUNTIFS(Q4:Q31,4,U4:U31,1)</f>
        <v>3</v>
      </c>
      <c r="P89" s="58">
        <f t="shared" si="21"/>
        <v>0.10714285714285714</v>
      </c>
      <c r="Q89" s="61"/>
      <c r="R89" s="50" t="s">
        <v>417</v>
      </c>
      <c r="S89" s="57">
        <f>COUNTIFS(Q4:Q31,4,T4:T31,1)</f>
        <v>1</v>
      </c>
      <c r="T89" s="58">
        <f t="shared" si="22"/>
        <v>3.5714285714285712E-2</v>
      </c>
      <c r="U89" s="61"/>
      <c r="V89" s="77"/>
      <c r="W89" s="54">
        <f>SUM(W83:W88)</f>
        <v>11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2</v>
      </c>
      <c r="AO89" s="58">
        <f t="shared" si="26"/>
        <v>0.18181818181818182</v>
      </c>
      <c r="AP89" s="61"/>
      <c r="AQ89" s="61"/>
      <c r="AR89" s="77" t="s">
        <v>142</v>
      </c>
      <c r="AS89" s="54">
        <f>SUM(AS83:AS88)</f>
        <v>3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7.1428571428571425E-2</v>
      </c>
      <c r="Q90" s="61"/>
      <c r="R90" s="50" t="s">
        <v>418</v>
      </c>
      <c r="S90" s="57">
        <f>COUNTIFS(Q4:Q31,4,T4:T31,"&gt;1")</f>
        <v>4</v>
      </c>
      <c r="T90" s="58">
        <f t="shared" si="22"/>
        <v>0.14285714285714285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2</v>
      </c>
      <c r="AK90" s="58">
        <f t="shared" si="25"/>
        <v>0.18181818181818182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3.5714285714285712E-2</v>
      </c>
      <c r="Q91" s="61"/>
      <c r="R91" s="50" t="s">
        <v>419</v>
      </c>
      <c r="S91" s="57">
        <f>COUNTIFS(Q4:Q31,5,T4:T31,1)</f>
        <v>2</v>
      </c>
      <c r="T91" s="58">
        <f t="shared" si="22"/>
        <v>7.1428571428571425E-2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5</v>
      </c>
      <c r="H92" s="58">
        <f>G92/C$89</f>
        <v>0.17857142857142858</v>
      </c>
      <c r="I92" s="61"/>
      <c r="J92" s="50" t="s">
        <v>345</v>
      </c>
      <c r="K92" s="57">
        <f>COUNTIFS(Q4:Q31,4,R4:R31,1)</f>
        <v>5</v>
      </c>
      <c r="L92" s="58">
        <f t="shared" si="20"/>
        <v>0.17857142857142858</v>
      </c>
      <c r="M92" s="61"/>
      <c r="N92" s="50" t="s">
        <v>366</v>
      </c>
      <c r="O92" s="57">
        <f>COUNTIFS(Q4:Q31,5,U4:U31,2)</f>
        <v>1</v>
      </c>
      <c r="P92" s="58">
        <f t="shared" si="21"/>
        <v>3.5714285714285712E-2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9.0909090909090912E-2</v>
      </c>
      <c r="AH92" s="61"/>
      <c r="AI92" s="50" t="s">
        <v>366</v>
      </c>
      <c r="AJ92" s="57">
        <f>COUNTIFS(X4:X31,5,AB4:AB31,2)</f>
        <v>1</v>
      </c>
      <c r="AK92" s="58">
        <f t="shared" si="25"/>
        <v>9.0909090909090912E-2</v>
      </c>
      <c r="AL92" s="61"/>
      <c r="AM92" s="50" t="s">
        <v>420</v>
      </c>
      <c r="AN92" s="57">
        <f>COUNTIFS(X4:X31,5,AA4:AA31,"&gt;1")</f>
        <v>1</v>
      </c>
      <c r="AO92" s="58">
        <f t="shared" si="26"/>
        <v>9.0909090909090912E-2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1</v>
      </c>
      <c r="BG92" s="58">
        <f t="shared" si="29"/>
        <v>0.33333333333333331</v>
      </c>
      <c r="BH92" s="61"/>
      <c r="BI92" s="50" t="s">
        <v>420</v>
      </c>
      <c r="BJ92" s="57">
        <f>COUNTIFS(AE4:AE31,5,AH4:AH31,"&gt;1")</f>
        <v>1</v>
      </c>
      <c r="BK92" s="58">
        <f t="shared" si="30"/>
        <v>0.33333333333333331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0.21428571428571427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2</v>
      </c>
      <c r="X93" s="58">
        <f>W93/W$89</f>
        <v>0.18181818181818182</v>
      </c>
      <c r="Y93" s="61"/>
      <c r="Z93" s="47" t="s">
        <v>191</v>
      </c>
      <c r="AA93" s="57">
        <f>COUNTIF(AA4:AA31,1)</f>
        <v>8</v>
      </c>
      <c r="AB93" s="58">
        <f>AA93/W$89</f>
        <v>0.72727272727272729</v>
      </c>
      <c r="AC93" s="61"/>
      <c r="AD93" s="61"/>
      <c r="AE93" s="50" t="s">
        <v>347</v>
      </c>
      <c r="AF93" s="57">
        <f>COUNTIFS(X4:X31,4,Y4:Y31,2)</f>
        <v>1</v>
      </c>
      <c r="AG93" s="58">
        <f t="shared" si="24"/>
        <v>9.0909090909090912E-2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1</v>
      </c>
      <c r="AX93" s="58">
        <f>AW93/AS$89</f>
        <v>0.33333333333333331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7</v>
      </c>
      <c r="H94" s="58">
        <f>G94/C$89</f>
        <v>0.25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9</v>
      </c>
      <c r="X94" s="58">
        <f>W94/W$89</f>
        <v>0.81818181818181823</v>
      </c>
      <c r="Y94" s="61"/>
      <c r="Z94" s="46" t="s">
        <v>192</v>
      </c>
      <c r="AA94" s="57">
        <f>COUNTIF(AA4:AA31,2)</f>
        <v>2</v>
      </c>
      <c r="AB94" s="58">
        <f>AA94/W$89</f>
        <v>0.18181818181818182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10</v>
      </c>
      <c r="H95" s="58">
        <f>G95/C$89</f>
        <v>0.35714285714285715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11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9.0909090909090912E-2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11</v>
      </c>
      <c r="AK95" s="58">
        <f t="shared" si="25"/>
        <v>1</v>
      </c>
      <c r="AL95" s="61"/>
      <c r="AM95" s="37"/>
      <c r="AN95" s="45">
        <f>SUM(AN83:AN94)</f>
        <v>11</v>
      </c>
      <c r="AO95" s="58">
        <f t="shared" si="26"/>
        <v>1</v>
      </c>
      <c r="AP95" s="61"/>
      <c r="AQ95" s="61"/>
      <c r="AR95" s="77"/>
      <c r="AS95" s="54">
        <f>SUM(AS93:AS94)</f>
        <v>3</v>
      </c>
      <c r="AT95" s="76">
        <f>AS95/AS$89</f>
        <v>1</v>
      </c>
      <c r="AU95" s="61"/>
      <c r="AV95" s="46" t="s">
        <v>193</v>
      </c>
      <c r="AW95" s="57">
        <f>COUNTIF(AH4:AH31,3)</f>
        <v>2</v>
      </c>
      <c r="AX95" s="58">
        <f>AW95/AS$89</f>
        <v>0.66666666666666663</v>
      </c>
      <c r="AY95" s="61"/>
      <c r="AZ95" s="61"/>
      <c r="BA95" s="50" t="s">
        <v>350</v>
      </c>
      <c r="BB95" s="57">
        <f>COUNTIFS(AE4:AE31,5,AF4:AF31,1)</f>
        <v>1</v>
      </c>
      <c r="BC95" s="58">
        <f t="shared" si="28"/>
        <v>0.33333333333333331</v>
      </c>
      <c r="BD95" s="61"/>
      <c r="BE95" s="37"/>
      <c r="BF95" s="45">
        <f>SUM(BF83:BF94)</f>
        <v>3</v>
      </c>
      <c r="BG95" s="58">
        <f t="shared" si="29"/>
        <v>1</v>
      </c>
      <c r="BH95" s="61"/>
      <c r="BI95" s="37"/>
      <c r="BJ95" s="45">
        <f>SUM(BJ83:BJ94)</f>
        <v>3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2</v>
      </c>
      <c r="L96" s="58">
        <f t="shared" si="20"/>
        <v>7.1428571428571425E-2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1</v>
      </c>
      <c r="AG96" s="58">
        <f t="shared" si="24"/>
        <v>9.0909090909090912E-2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11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3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1</v>
      </c>
      <c r="X99" s="58">
        <f>W99/W$89</f>
        <v>9.0909090909090912E-2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10</v>
      </c>
      <c r="X100" s="58">
        <f>W100/W$89</f>
        <v>0.90909090909090906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3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11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11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3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3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7</v>
      </c>
      <c r="D102" s="58">
        <f>C102/C$89</f>
        <v>0.25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0.75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BM184"/>
  <sheetViews>
    <sheetView topLeftCell="B1" zoomScale="85" zoomScaleNormal="85" workbookViewId="0">
      <pane ySplit="3" topLeftCell="A22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9" ht="30" customHeight="1" thickBot="1" x14ac:dyDescent="0.25">
      <c r="A1" s="193" t="s">
        <v>2666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9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</row>
    <row r="3" spans="1:49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</row>
    <row r="4" spans="1:49" ht="32.25" customHeight="1" thickBot="1" x14ac:dyDescent="0.25">
      <c r="A4" s="111" t="s">
        <v>2667</v>
      </c>
      <c r="B4" s="113" t="s">
        <v>40</v>
      </c>
      <c r="C4" s="110" t="s">
        <v>2668</v>
      </c>
      <c r="D4" s="116">
        <v>3</v>
      </c>
      <c r="E4" s="114">
        <v>37774</v>
      </c>
      <c r="F4" s="117">
        <v>1</v>
      </c>
      <c r="G4" s="116">
        <v>5</v>
      </c>
      <c r="H4" s="115">
        <v>4</v>
      </c>
      <c r="I4" s="117">
        <v>4</v>
      </c>
      <c r="J4" s="116">
        <v>2</v>
      </c>
      <c r="K4" s="116">
        <v>10</v>
      </c>
      <c r="L4" s="116">
        <v>3</v>
      </c>
      <c r="M4" s="116">
        <v>1</v>
      </c>
      <c r="N4" s="116">
        <v>2</v>
      </c>
      <c r="O4" s="115">
        <v>2</v>
      </c>
      <c r="P4" s="132" t="s">
        <v>2669</v>
      </c>
      <c r="Q4" s="116">
        <v>3</v>
      </c>
      <c r="R4" s="116">
        <v>3</v>
      </c>
      <c r="S4" s="116">
        <v>1</v>
      </c>
      <c r="T4" s="116">
        <v>1</v>
      </c>
      <c r="U4" s="115">
        <v>2</v>
      </c>
      <c r="V4" s="104"/>
      <c r="W4" s="132" t="s">
        <v>943</v>
      </c>
      <c r="X4" s="116">
        <v>1</v>
      </c>
      <c r="Y4" s="116">
        <v>1</v>
      </c>
      <c r="Z4" s="116">
        <v>1</v>
      </c>
      <c r="AA4" s="116">
        <v>1</v>
      </c>
      <c r="AB4" s="115">
        <v>2</v>
      </c>
      <c r="AC4" s="103"/>
      <c r="AD4" s="117" t="s">
        <v>2670</v>
      </c>
      <c r="AE4" s="116">
        <v>3</v>
      </c>
      <c r="AF4" s="116">
        <v>3</v>
      </c>
      <c r="AG4" s="116">
        <v>2</v>
      </c>
      <c r="AH4" s="116">
        <v>1</v>
      </c>
      <c r="AI4" s="115">
        <v>2</v>
      </c>
      <c r="AJ4" s="103"/>
      <c r="AK4" s="132" t="s">
        <v>2671</v>
      </c>
      <c r="AL4" s="116">
        <v>3</v>
      </c>
      <c r="AM4" s="116">
        <v>1</v>
      </c>
      <c r="AN4" s="116">
        <v>2</v>
      </c>
      <c r="AO4" s="116">
        <v>1</v>
      </c>
      <c r="AP4" s="115">
        <v>2</v>
      </c>
      <c r="AR4" s="132"/>
      <c r="AS4" s="116"/>
      <c r="AT4" s="116"/>
      <c r="AU4" s="116"/>
      <c r="AV4" s="116"/>
      <c r="AW4" s="115"/>
    </row>
    <row r="5" spans="1:49" ht="32.25" customHeight="1" thickBot="1" x14ac:dyDescent="0.25">
      <c r="A5" s="111" t="s">
        <v>2672</v>
      </c>
      <c r="B5" s="113" t="s">
        <v>40</v>
      </c>
      <c r="C5" s="110" t="s">
        <v>2673</v>
      </c>
      <c r="D5" s="104">
        <v>4</v>
      </c>
      <c r="E5" s="114">
        <v>37774</v>
      </c>
      <c r="F5" s="113">
        <v>2</v>
      </c>
      <c r="G5" s="104">
        <v>3</v>
      </c>
      <c r="H5" s="112">
        <v>1</v>
      </c>
      <c r="I5" s="113">
        <v>4</v>
      </c>
      <c r="J5" s="104">
        <v>2</v>
      </c>
      <c r="K5" s="104">
        <v>5</v>
      </c>
      <c r="L5" s="104">
        <v>4</v>
      </c>
      <c r="M5" s="104">
        <v>3</v>
      </c>
      <c r="N5" s="104">
        <v>2</v>
      </c>
      <c r="O5" s="112">
        <v>2</v>
      </c>
      <c r="P5" s="132" t="s">
        <v>1103</v>
      </c>
      <c r="Q5" s="104">
        <v>3</v>
      </c>
      <c r="R5" s="104">
        <v>1</v>
      </c>
      <c r="S5" s="104">
        <v>1</v>
      </c>
      <c r="T5" s="104">
        <v>2</v>
      </c>
      <c r="U5" s="112">
        <v>2</v>
      </c>
      <c r="V5" s="104"/>
      <c r="W5" s="108" t="s">
        <v>2674</v>
      </c>
      <c r="X5" s="104">
        <v>3</v>
      </c>
      <c r="Y5" s="104">
        <v>1</v>
      </c>
      <c r="Z5" s="104">
        <v>1</v>
      </c>
      <c r="AA5" s="104">
        <v>1</v>
      </c>
      <c r="AB5" s="112">
        <v>2</v>
      </c>
      <c r="AC5" s="103"/>
      <c r="AD5" s="108" t="s">
        <v>2675</v>
      </c>
      <c r="AE5" s="104">
        <v>4</v>
      </c>
      <c r="AF5" s="104">
        <v>1</v>
      </c>
      <c r="AG5" s="104">
        <v>1</v>
      </c>
      <c r="AH5" s="104">
        <v>1</v>
      </c>
      <c r="AI5" s="112">
        <v>2</v>
      </c>
      <c r="AJ5" s="103"/>
      <c r="AK5" s="108" t="s">
        <v>2676</v>
      </c>
      <c r="AL5" s="104">
        <v>1</v>
      </c>
      <c r="AM5" s="104">
        <v>1</v>
      </c>
      <c r="AN5" s="104">
        <v>1</v>
      </c>
      <c r="AO5" s="104">
        <v>2</v>
      </c>
      <c r="AP5" s="112">
        <v>2</v>
      </c>
      <c r="AR5" s="108"/>
      <c r="AS5" s="104"/>
      <c r="AT5" s="104"/>
      <c r="AU5" s="104"/>
      <c r="AV5" s="104"/>
      <c r="AW5" s="112"/>
    </row>
    <row r="6" spans="1:49" ht="32.25" customHeight="1" thickBot="1" x14ac:dyDescent="0.25">
      <c r="A6" s="111" t="s">
        <v>2677</v>
      </c>
      <c r="B6" s="113" t="s">
        <v>40</v>
      </c>
      <c r="C6" s="110" t="s">
        <v>2678</v>
      </c>
      <c r="D6" s="104">
        <v>4</v>
      </c>
      <c r="E6" s="109">
        <v>37782</v>
      </c>
      <c r="F6" s="113">
        <v>2</v>
      </c>
      <c r="G6" s="104">
        <v>3</v>
      </c>
      <c r="H6" s="112">
        <v>1</v>
      </c>
      <c r="I6" s="113">
        <v>1</v>
      </c>
      <c r="J6" s="104">
        <v>2</v>
      </c>
      <c r="K6" s="104">
        <v>2</v>
      </c>
      <c r="L6" s="104">
        <v>3</v>
      </c>
      <c r="M6" s="104">
        <v>2</v>
      </c>
      <c r="N6" s="104">
        <v>3</v>
      </c>
      <c r="O6" s="112">
        <v>2</v>
      </c>
      <c r="P6" s="132" t="s">
        <v>2679</v>
      </c>
      <c r="Q6" s="104">
        <v>4</v>
      </c>
      <c r="R6" s="104">
        <v>1</v>
      </c>
      <c r="S6" s="104">
        <v>1</v>
      </c>
      <c r="T6" s="104">
        <v>4</v>
      </c>
      <c r="U6" s="112">
        <v>1</v>
      </c>
      <c r="V6" s="104"/>
      <c r="W6" s="108"/>
      <c r="X6" s="104"/>
      <c r="Y6" s="104"/>
      <c r="Z6" s="104"/>
      <c r="AA6" s="104"/>
      <c r="AB6" s="112"/>
      <c r="AC6" s="103"/>
      <c r="AD6" s="108"/>
      <c r="AE6" s="104"/>
      <c r="AF6" s="104"/>
      <c r="AG6" s="104"/>
      <c r="AH6" s="104"/>
      <c r="AI6" s="112"/>
      <c r="AJ6" s="103"/>
      <c r="AK6" s="108"/>
      <c r="AL6" s="104"/>
      <c r="AM6" s="104"/>
      <c r="AN6" s="104"/>
      <c r="AO6" s="104"/>
      <c r="AP6" s="112"/>
      <c r="AR6" s="108"/>
      <c r="AS6" s="104"/>
      <c r="AT6" s="104"/>
      <c r="AU6" s="104"/>
      <c r="AV6" s="104"/>
      <c r="AW6" s="112"/>
    </row>
    <row r="7" spans="1:49" ht="32.25" customHeight="1" thickBot="1" x14ac:dyDescent="0.25">
      <c r="A7" s="111" t="s">
        <v>2680</v>
      </c>
      <c r="B7" s="113" t="s">
        <v>40</v>
      </c>
      <c r="C7" s="110" t="s">
        <v>2681</v>
      </c>
      <c r="D7" s="104">
        <v>4</v>
      </c>
      <c r="E7" s="109">
        <v>37782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2</v>
      </c>
      <c r="L7" s="104">
        <v>4</v>
      </c>
      <c r="M7" s="104">
        <v>3</v>
      </c>
      <c r="N7" s="104">
        <v>2</v>
      </c>
      <c r="O7" s="112">
        <v>1</v>
      </c>
      <c r="P7" s="132" t="s">
        <v>128</v>
      </c>
      <c r="Q7" s="104">
        <v>1</v>
      </c>
      <c r="R7" s="104">
        <v>1</v>
      </c>
      <c r="S7" s="104">
        <v>1</v>
      </c>
      <c r="T7" s="104">
        <v>4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49" ht="32.25" customHeight="1" thickBot="1" x14ac:dyDescent="0.25">
      <c r="A8" s="111" t="s">
        <v>2682</v>
      </c>
      <c r="B8" s="113" t="s">
        <v>91</v>
      </c>
      <c r="C8" s="110" t="s">
        <v>2683</v>
      </c>
      <c r="D8" s="104">
        <v>6</v>
      </c>
      <c r="E8" s="109">
        <v>37790</v>
      </c>
      <c r="F8" s="113">
        <v>2</v>
      </c>
      <c r="G8" s="104">
        <v>3</v>
      </c>
      <c r="H8" s="112">
        <v>4</v>
      </c>
      <c r="I8" s="113">
        <v>5</v>
      </c>
      <c r="J8" s="104">
        <v>2</v>
      </c>
      <c r="K8" s="104">
        <v>10</v>
      </c>
      <c r="L8" s="104">
        <v>2</v>
      </c>
      <c r="M8" s="104">
        <v>1</v>
      </c>
      <c r="N8" s="104">
        <v>2</v>
      </c>
      <c r="O8" s="112">
        <v>1</v>
      </c>
      <c r="P8" s="132" t="s">
        <v>1152</v>
      </c>
      <c r="Q8" s="104">
        <v>3</v>
      </c>
      <c r="R8" s="104">
        <v>1</v>
      </c>
      <c r="S8" s="104">
        <v>1</v>
      </c>
      <c r="T8" s="104">
        <v>2</v>
      </c>
      <c r="U8" s="112">
        <v>2</v>
      </c>
      <c r="V8" s="104"/>
      <c r="W8" s="108" t="s">
        <v>2684</v>
      </c>
      <c r="X8" s="104">
        <v>1</v>
      </c>
      <c r="Y8" s="104">
        <v>1</v>
      </c>
      <c r="Z8" s="104">
        <v>2</v>
      </c>
      <c r="AA8" s="104">
        <v>1</v>
      </c>
      <c r="AB8" s="112">
        <v>2</v>
      </c>
      <c r="AC8" s="103"/>
      <c r="AD8" s="108" t="s">
        <v>2685</v>
      </c>
      <c r="AE8" s="104">
        <v>1</v>
      </c>
      <c r="AF8" s="104">
        <v>1</v>
      </c>
      <c r="AG8" s="104">
        <v>2</v>
      </c>
      <c r="AH8" s="104">
        <v>1</v>
      </c>
      <c r="AI8" s="112">
        <v>2</v>
      </c>
      <c r="AJ8" s="103"/>
      <c r="AK8" s="108" t="s">
        <v>2686</v>
      </c>
      <c r="AL8" s="104">
        <v>1</v>
      </c>
      <c r="AM8" s="104">
        <v>1</v>
      </c>
      <c r="AN8" s="104">
        <v>2</v>
      </c>
      <c r="AO8" s="104">
        <v>1</v>
      </c>
      <c r="AP8" s="112">
        <v>2</v>
      </c>
      <c r="AR8" s="108" t="s">
        <v>2687</v>
      </c>
      <c r="AS8" s="104">
        <v>4</v>
      </c>
      <c r="AT8" s="104">
        <v>1</v>
      </c>
      <c r="AU8" s="104">
        <v>2</v>
      </c>
      <c r="AV8" s="104">
        <v>1</v>
      </c>
      <c r="AW8" s="112">
        <v>2</v>
      </c>
    </row>
    <row r="9" spans="1:49" ht="32.25" customHeight="1" thickBot="1" x14ac:dyDescent="0.25">
      <c r="A9" s="111" t="s">
        <v>2688</v>
      </c>
      <c r="B9" s="113" t="s">
        <v>27</v>
      </c>
      <c r="C9" s="110" t="s">
        <v>2689</v>
      </c>
      <c r="D9" s="104">
        <v>34</v>
      </c>
      <c r="E9" s="109">
        <v>37790</v>
      </c>
      <c r="F9" s="113">
        <v>2</v>
      </c>
      <c r="G9" s="104">
        <v>6</v>
      </c>
      <c r="H9" s="112">
        <v>4</v>
      </c>
      <c r="I9" s="113">
        <v>1</v>
      </c>
      <c r="J9" s="104">
        <v>3</v>
      </c>
      <c r="K9" s="104">
        <v>8</v>
      </c>
      <c r="L9" s="104">
        <v>4</v>
      </c>
      <c r="M9" s="104">
        <v>3</v>
      </c>
      <c r="N9" s="104">
        <v>2</v>
      </c>
      <c r="O9" s="112">
        <v>1</v>
      </c>
      <c r="P9" s="132" t="s">
        <v>2690</v>
      </c>
      <c r="Q9" s="104">
        <v>3</v>
      </c>
      <c r="R9" s="104">
        <v>1</v>
      </c>
      <c r="S9" s="104">
        <v>1</v>
      </c>
      <c r="T9" s="104">
        <v>2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49" ht="32.25" customHeight="1" thickBot="1" x14ac:dyDescent="0.25">
      <c r="A10" s="111" t="s">
        <v>2691</v>
      </c>
      <c r="B10" s="113" t="s">
        <v>40</v>
      </c>
      <c r="C10" s="110" t="s">
        <v>2692</v>
      </c>
      <c r="D10" s="104">
        <v>3</v>
      </c>
      <c r="E10" s="109">
        <v>37798</v>
      </c>
      <c r="F10" s="113">
        <v>2</v>
      </c>
      <c r="G10" s="104">
        <v>3</v>
      </c>
      <c r="H10" s="112">
        <v>1</v>
      </c>
      <c r="I10" s="113">
        <v>3</v>
      </c>
      <c r="J10" s="104">
        <v>3</v>
      </c>
      <c r="K10" s="104">
        <v>2</v>
      </c>
      <c r="L10" s="104">
        <v>3</v>
      </c>
      <c r="M10" s="104">
        <v>1</v>
      </c>
      <c r="N10" s="104">
        <v>2</v>
      </c>
      <c r="O10" s="112">
        <v>2</v>
      </c>
      <c r="P10" s="132" t="s">
        <v>2550</v>
      </c>
      <c r="Q10" s="104">
        <v>3</v>
      </c>
      <c r="R10" s="104">
        <v>1</v>
      </c>
      <c r="S10" s="104">
        <v>1</v>
      </c>
      <c r="T10" s="104">
        <v>2</v>
      </c>
      <c r="U10" s="112">
        <v>1</v>
      </c>
      <c r="V10" s="104"/>
      <c r="W10" s="113" t="s">
        <v>2693</v>
      </c>
      <c r="X10" s="104">
        <v>3</v>
      </c>
      <c r="Y10" s="104">
        <v>1</v>
      </c>
      <c r="Z10" s="104">
        <v>2</v>
      </c>
      <c r="AA10" s="104">
        <v>1</v>
      </c>
      <c r="AB10" s="112">
        <v>1</v>
      </c>
      <c r="AC10" s="103"/>
      <c r="AD10" s="108" t="s">
        <v>2694</v>
      </c>
      <c r="AE10" s="104">
        <v>4</v>
      </c>
      <c r="AF10" s="104">
        <v>1</v>
      </c>
      <c r="AG10" s="104">
        <v>2</v>
      </c>
      <c r="AH10" s="104">
        <v>1</v>
      </c>
      <c r="AI10" s="112">
        <v>1</v>
      </c>
      <c r="AJ10" s="103"/>
      <c r="AK10" s="113"/>
      <c r="AL10" s="104"/>
      <c r="AM10" s="104"/>
      <c r="AN10" s="104"/>
      <c r="AO10" s="104"/>
      <c r="AP10" s="112"/>
      <c r="AR10" s="113"/>
      <c r="AS10" s="104"/>
      <c r="AT10" s="104"/>
      <c r="AU10" s="104"/>
      <c r="AV10" s="104"/>
      <c r="AW10" s="112"/>
    </row>
    <row r="11" spans="1:49" ht="32.25" customHeight="1" thickBot="1" x14ac:dyDescent="0.25">
      <c r="A11" s="111" t="s">
        <v>2695</v>
      </c>
      <c r="B11" s="113" t="s">
        <v>40</v>
      </c>
      <c r="C11" s="110" t="s">
        <v>2696</v>
      </c>
      <c r="D11" s="104">
        <v>3</v>
      </c>
      <c r="E11" s="109">
        <v>37798</v>
      </c>
      <c r="F11" s="113">
        <v>2</v>
      </c>
      <c r="G11" s="104">
        <v>6</v>
      </c>
      <c r="H11" s="112">
        <v>4</v>
      </c>
      <c r="I11" s="113">
        <v>1</v>
      </c>
      <c r="J11" s="104">
        <v>1</v>
      </c>
      <c r="K11" s="104">
        <v>1</v>
      </c>
      <c r="L11" s="104">
        <v>4</v>
      </c>
      <c r="M11" s="104">
        <v>3</v>
      </c>
      <c r="N11" s="104">
        <v>2</v>
      </c>
      <c r="O11" s="112">
        <v>1</v>
      </c>
      <c r="P11" s="132" t="s">
        <v>128</v>
      </c>
      <c r="Q11" s="104">
        <v>1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49" ht="32.25" customHeight="1" thickBot="1" x14ac:dyDescent="0.25">
      <c r="A12" s="111" t="s">
        <v>2697</v>
      </c>
      <c r="B12" s="113" t="s">
        <v>40</v>
      </c>
      <c r="C12" s="110" t="s">
        <v>2698</v>
      </c>
      <c r="D12" s="104">
        <v>6</v>
      </c>
      <c r="E12" s="109">
        <v>37806</v>
      </c>
      <c r="F12" s="113">
        <v>2</v>
      </c>
      <c r="G12" s="104">
        <v>5</v>
      </c>
      <c r="H12" s="112">
        <v>1</v>
      </c>
      <c r="I12" s="113">
        <v>1</v>
      </c>
      <c r="J12" s="104">
        <v>2</v>
      </c>
      <c r="K12" s="104">
        <v>2</v>
      </c>
      <c r="L12" s="104">
        <v>1</v>
      </c>
      <c r="M12" s="104">
        <v>3</v>
      </c>
      <c r="N12" s="104">
        <v>2</v>
      </c>
      <c r="O12" s="112">
        <v>1</v>
      </c>
      <c r="P12" s="132" t="s">
        <v>888</v>
      </c>
      <c r="Q12" s="104">
        <v>1</v>
      </c>
      <c r="R12" s="104">
        <v>1</v>
      </c>
      <c r="S12" s="104">
        <v>1</v>
      </c>
      <c r="T12" s="104">
        <v>1</v>
      </c>
      <c r="U12" s="112">
        <v>1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  <c r="AR12" s="113"/>
      <c r="AS12" s="104"/>
      <c r="AT12" s="104"/>
      <c r="AU12" s="104"/>
      <c r="AV12" s="104"/>
      <c r="AW12" s="112"/>
    </row>
    <row r="13" spans="1:49" ht="32.25" customHeight="1" thickBot="1" x14ac:dyDescent="0.25">
      <c r="A13" s="111" t="s">
        <v>2699</v>
      </c>
      <c r="B13" s="113" t="s">
        <v>40</v>
      </c>
      <c r="C13" s="110" t="s">
        <v>2700</v>
      </c>
      <c r="D13" s="104">
        <v>9</v>
      </c>
      <c r="E13" s="109">
        <v>37806</v>
      </c>
      <c r="F13" s="113">
        <v>2</v>
      </c>
      <c r="G13" s="104">
        <v>5</v>
      </c>
      <c r="H13" s="112">
        <v>1</v>
      </c>
      <c r="I13" s="113">
        <v>1</v>
      </c>
      <c r="J13" s="104">
        <v>3</v>
      </c>
      <c r="K13" s="104">
        <v>5</v>
      </c>
      <c r="L13" s="104">
        <v>4</v>
      </c>
      <c r="M13" s="104">
        <v>3</v>
      </c>
      <c r="N13" s="104">
        <v>2</v>
      </c>
      <c r="O13" s="112">
        <v>2</v>
      </c>
      <c r="P13" s="132" t="s">
        <v>2701</v>
      </c>
      <c r="Q13" s="104">
        <v>4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</row>
    <row r="14" spans="1:49" ht="32.25" customHeight="1" thickBot="1" x14ac:dyDescent="0.25">
      <c r="A14" s="111" t="s">
        <v>2702</v>
      </c>
      <c r="B14" s="113" t="s">
        <v>36</v>
      </c>
      <c r="C14" s="110" t="s">
        <v>2703</v>
      </c>
      <c r="D14" s="104">
        <v>7</v>
      </c>
      <c r="E14" s="109">
        <v>37814</v>
      </c>
      <c r="F14" s="113">
        <v>2</v>
      </c>
      <c r="G14" s="104">
        <v>5</v>
      </c>
      <c r="H14" s="112">
        <v>1</v>
      </c>
      <c r="I14" s="113">
        <v>1</v>
      </c>
      <c r="J14" s="104">
        <v>3</v>
      </c>
      <c r="K14" s="104">
        <v>8</v>
      </c>
      <c r="L14" s="104">
        <v>4</v>
      </c>
      <c r="M14" s="104">
        <v>3</v>
      </c>
      <c r="N14" s="104">
        <v>2</v>
      </c>
      <c r="O14" s="112">
        <v>2</v>
      </c>
      <c r="P14" s="132" t="s">
        <v>2704</v>
      </c>
      <c r="Q14" s="104">
        <v>4</v>
      </c>
      <c r="R14" s="104">
        <v>1</v>
      </c>
      <c r="S14" s="104">
        <v>1</v>
      </c>
      <c r="T14" s="104">
        <v>1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</row>
    <row r="15" spans="1:49" ht="32.25" customHeight="1" thickBot="1" x14ac:dyDescent="0.25">
      <c r="A15" s="111" t="s">
        <v>2705</v>
      </c>
      <c r="B15" s="113" t="s">
        <v>40</v>
      </c>
      <c r="C15" s="110" t="s">
        <v>2706</v>
      </c>
      <c r="D15" s="104">
        <v>14</v>
      </c>
      <c r="E15" s="109">
        <v>37814</v>
      </c>
      <c r="F15" s="113">
        <v>1</v>
      </c>
      <c r="G15" s="104">
        <v>3</v>
      </c>
      <c r="H15" s="112">
        <v>1</v>
      </c>
      <c r="I15" s="113">
        <v>2</v>
      </c>
      <c r="J15" s="104">
        <v>2</v>
      </c>
      <c r="K15" s="104">
        <v>2</v>
      </c>
      <c r="L15" s="104">
        <v>2</v>
      </c>
      <c r="M15" s="104">
        <v>1</v>
      </c>
      <c r="N15" s="104">
        <v>2</v>
      </c>
      <c r="O15" s="112">
        <v>1</v>
      </c>
      <c r="P15" s="132" t="s">
        <v>2707</v>
      </c>
      <c r="Q15" s="104">
        <v>5</v>
      </c>
      <c r="R15" s="104">
        <v>2</v>
      </c>
      <c r="S15" s="104">
        <v>1</v>
      </c>
      <c r="T15" s="104">
        <v>4</v>
      </c>
      <c r="U15" s="112">
        <v>1</v>
      </c>
      <c r="V15" s="104"/>
      <c r="W15" s="108" t="s">
        <v>943</v>
      </c>
      <c r="X15" s="104">
        <v>1</v>
      </c>
      <c r="Y15" s="104">
        <v>1</v>
      </c>
      <c r="Z15" s="104">
        <v>2</v>
      </c>
      <c r="AA15" s="104">
        <v>1</v>
      </c>
      <c r="AB15" s="112">
        <v>1</v>
      </c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49" ht="32.25" customHeight="1" thickBot="1" x14ac:dyDescent="0.25">
      <c r="A16" s="111" t="s">
        <v>2708</v>
      </c>
      <c r="B16" s="113" t="s">
        <v>31</v>
      </c>
      <c r="C16" s="110" t="s">
        <v>2709</v>
      </c>
      <c r="D16" s="104">
        <v>9</v>
      </c>
      <c r="E16" s="109">
        <v>37822</v>
      </c>
      <c r="F16" s="113">
        <v>2</v>
      </c>
      <c r="G16" s="104">
        <v>7</v>
      </c>
      <c r="H16" s="112">
        <v>4</v>
      </c>
      <c r="I16" s="113">
        <v>1</v>
      </c>
      <c r="J16" s="104">
        <v>3</v>
      </c>
      <c r="K16" s="104">
        <v>8</v>
      </c>
      <c r="L16" s="104">
        <v>4</v>
      </c>
      <c r="M16" s="104">
        <v>3</v>
      </c>
      <c r="N16" s="104">
        <v>2</v>
      </c>
      <c r="O16" s="112">
        <v>2</v>
      </c>
      <c r="P16" s="132" t="s">
        <v>2710</v>
      </c>
      <c r="Q16" s="104">
        <v>3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32.25" customHeight="1" thickBot="1" x14ac:dyDescent="0.25">
      <c r="A17" s="111" t="s">
        <v>2711</v>
      </c>
      <c r="B17" s="113" t="s">
        <v>40</v>
      </c>
      <c r="C17" s="110" t="s">
        <v>2712</v>
      </c>
      <c r="D17" s="104">
        <v>10</v>
      </c>
      <c r="E17" s="109">
        <v>37822</v>
      </c>
      <c r="F17" s="113">
        <v>1</v>
      </c>
      <c r="G17" s="104">
        <v>3</v>
      </c>
      <c r="H17" s="112">
        <v>1</v>
      </c>
      <c r="I17" s="113">
        <v>2</v>
      </c>
      <c r="J17" s="104">
        <v>3</v>
      </c>
      <c r="K17" s="104">
        <v>2</v>
      </c>
      <c r="L17" s="104">
        <v>4</v>
      </c>
      <c r="M17" s="104">
        <v>1</v>
      </c>
      <c r="N17" s="104">
        <v>2</v>
      </c>
      <c r="O17" s="112">
        <v>2</v>
      </c>
      <c r="P17" s="132" t="s">
        <v>2713</v>
      </c>
      <c r="Q17" s="104">
        <v>4</v>
      </c>
      <c r="R17" s="104">
        <v>2</v>
      </c>
      <c r="S17" s="104">
        <v>1</v>
      </c>
      <c r="T17" s="104">
        <v>2</v>
      </c>
      <c r="U17" s="112">
        <v>1</v>
      </c>
      <c r="V17" s="104"/>
      <c r="W17" s="108" t="s">
        <v>2714</v>
      </c>
      <c r="X17" s="104">
        <v>4</v>
      </c>
      <c r="Y17" s="104">
        <v>1</v>
      </c>
      <c r="Z17" s="104">
        <v>1</v>
      </c>
      <c r="AA17" s="104">
        <v>2</v>
      </c>
      <c r="AB17" s="112">
        <v>1</v>
      </c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32.25" customHeight="1" thickBot="1" x14ac:dyDescent="0.25">
      <c r="A18" s="111" t="s">
        <v>2715</v>
      </c>
      <c r="B18" s="113" t="s">
        <v>27</v>
      </c>
      <c r="C18" s="110" t="s">
        <v>2716</v>
      </c>
      <c r="D18" s="104">
        <v>4</v>
      </c>
      <c r="E18" s="109">
        <v>37900</v>
      </c>
      <c r="F18" s="113">
        <v>2</v>
      </c>
      <c r="G18" s="104">
        <v>3</v>
      </c>
      <c r="H18" s="112">
        <v>1</v>
      </c>
      <c r="I18" s="113">
        <v>1</v>
      </c>
      <c r="J18" s="104">
        <v>3</v>
      </c>
      <c r="K18" s="104">
        <v>5</v>
      </c>
      <c r="L18" s="104">
        <v>4</v>
      </c>
      <c r="M18" s="104">
        <v>3</v>
      </c>
      <c r="N18" s="104">
        <v>2</v>
      </c>
      <c r="O18" s="112">
        <v>2</v>
      </c>
      <c r="P18" s="132" t="s">
        <v>2717</v>
      </c>
      <c r="Q18" s="104">
        <v>4</v>
      </c>
      <c r="R18" s="104">
        <v>1</v>
      </c>
      <c r="S18" s="104">
        <v>1</v>
      </c>
      <c r="T18" s="104">
        <v>4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</row>
    <row r="19" spans="1:49" ht="32.25" customHeight="1" thickBot="1" x14ac:dyDescent="0.25">
      <c r="A19" s="111" t="s">
        <v>2718</v>
      </c>
      <c r="B19" s="113"/>
      <c r="C19" s="110"/>
      <c r="D19" s="104"/>
      <c r="E19" s="109">
        <v>37900</v>
      </c>
      <c r="F19" s="113"/>
      <c r="G19" s="104"/>
      <c r="H19" s="112"/>
      <c r="I19" s="113"/>
      <c r="J19" s="104"/>
      <c r="K19" s="104"/>
      <c r="L19" s="104"/>
      <c r="M19" s="104"/>
      <c r="N19" s="104"/>
      <c r="O19" s="112"/>
      <c r="P19" s="132" t="s">
        <v>1103</v>
      </c>
      <c r="Q19" s="104"/>
      <c r="R19" s="104"/>
      <c r="S19" s="104"/>
      <c r="T19" s="104"/>
      <c r="U19" s="112"/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32.25" customHeight="1" thickBot="1" x14ac:dyDescent="0.25">
      <c r="A20" s="111" t="s">
        <v>2719</v>
      </c>
      <c r="B20" s="113" t="s">
        <v>27</v>
      </c>
      <c r="C20" s="110" t="s">
        <v>2720</v>
      </c>
      <c r="D20" s="104">
        <v>4</v>
      </c>
      <c r="E20" s="109">
        <v>37908</v>
      </c>
      <c r="F20" s="113">
        <v>2</v>
      </c>
      <c r="G20" s="104">
        <v>5</v>
      </c>
      <c r="H20" s="112">
        <v>4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3</v>
      </c>
      <c r="O20" s="112">
        <v>2</v>
      </c>
      <c r="P20" s="132" t="s">
        <v>137</v>
      </c>
      <c r="Q20" s="104">
        <v>1</v>
      </c>
      <c r="R20" s="104">
        <v>1</v>
      </c>
      <c r="S20" s="104">
        <v>1</v>
      </c>
      <c r="T20" s="104">
        <v>4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32.25" customHeight="1" thickBot="1" x14ac:dyDescent="0.25">
      <c r="A21" s="111" t="s">
        <v>2721</v>
      </c>
      <c r="B21" s="113" t="s">
        <v>40</v>
      </c>
      <c r="C21" s="110" t="s">
        <v>2722</v>
      </c>
      <c r="D21" s="104">
        <v>5</v>
      </c>
      <c r="E21" s="109">
        <v>37908</v>
      </c>
      <c r="F21" s="113">
        <v>2</v>
      </c>
      <c r="G21" s="104">
        <v>5</v>
      </c>
      <c r="H21" s="112">
        <v>1</v>
      </c>
      <c r="I21" s="113">
        <v>1</v>
      </c>
      <c r="J21" s="104">
        <v>1</v>
      </c>
      <c r="K21" s="104">
        <v>2</v>
      </c>
      <c r="L21" s="104">
        <v>1</v>
      </c>
      <c r="M21" s="104">
        <v>2</v>
      </c>
      <c r="N21" s="104">
        <v>1</v>
      </c>
      <c r="O21" s="112">
        <v>1</v>
      </c>
      <c r="P21" s="132" t="s">
        <v>2723</v>
      </c>
      <c r="Q21" s="104">
        <v>1</v>
      </c>
      <c r="R21" s="104">
        <v>1</v>
      </c>
      <c r="S21" s="104">
        <v>1</v>
      </c>
      <c r="T21" s="104">
        <v>4</v>
      </c>
      <c r="U21" s="112">
        <v>1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32.25" customHeight="1" thickBot="1" x14ac:dyDescent="0.25">
      <c r="A22" s="111" t="s">
        <v>2724</v>
      </c>
      <c r="B22" s="113" t="s">
        <v>36</v>
      </c>
      <c r="C22" s="110" t="s">
        <v>2725</v>
      </c>
      <c r="D22" s="104">
        <v>6</v>
      </c>
      <c r="E22" s="109">
        <v>37916</v>
      </c>
      <c r="F22" s="113">
        <v>2</v>
      </c>
      <c r="G22" s="104">
        <v>5</v>
      </c>
      <c r="H22" s="112">
        <v>1</v>
      </c>
      <c r="I22" s="113">
        <v>3</v>
      </c>
      <c r="J22" s="104">
        <v>1</v>
      </c>
      <c r="K22" s="104">
        <v>3</v>
      </c>
      <c r="L22" s="104">
        <v>1</v>
      </c>
      <c r="M22" s="104">
        <v>1</v>
      </c>
      <c r="N22" s="104">
        <v>1</v>
      </c>
      <c r="O22" s="112">
        <v>1</v>
      </c>
      <c r="P22" s="132" t="s">
        <v>625</v>
      </c>
      <c r="Q22" s="104">
        <v>1</v>
      </c>
      <c r="R22" s="104">
        <v>1</v>
      </c>
      <c r="S22" s="104">
        <v>1</v>
      </c>
      <c r="T22" s="104">
        <v>2</v>
      </c>
      <c r="U22" s="112">
        <v>2</v>
      </c>
      <c r="V22" s="104"/>
      <c r="W22" s="108" t="s">
        <v>2726</v>
      </c>
      <c r="X22" s="104">
        <v>5</v>
      </c>
      <c r="Y22" s="104">
        <v>1</v>
      </c>
      <c r="Z22" s="104">
        <v>1</v>
      </c>
      <c r="AA22" s="104">
        <v>1</v>
      </c>
      <c r="AB22" s="112">
        <v>1</v>
      </c>
      <c r="AC22" s="103"/>
      <c r="AD22" s="108" t="s">
        <v>2727</v>
      </c>
      <c r="AE22" s="104">
        <v>1</v>
      </c>
      <c r="AF22" s="104">
        <v>1</v>
      </c>
      <c r="AG22" s="104">
        <v>1</v>
      </c>
      <c r="AH22" s="104">
        <v>1</v>
      </c>
      <c r="AI22" s="112">
        <v>2</v>
      </c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32.25" customHeight="1" thickBot="1" x14ac:dyDescent="0.25">
      <c r="A23" s="111" t="s">
        <v>2728</v>
      </c>
      <c r="B23" s="113" t="s">
        <v>36</v>
      </c>
      <c r="C23" s="110" t="s">
        <v>2729</v>
      </c>
      <c r="D23" s="104">
        <v>6</v>
      </c>
      <c r="E23" s="109">
        <v>37916</v>
      </c>
      <c r="F23" s="113">
        <v>2</v>
      </c>
      <c r="G23" s="104">
        <v>5</v>
      </c>
      <c r="H23" s="112">
        <v>1</v>
      </c>
      <c r="I23" s="113">
        <v>1</v>
      </c>
      <c r="J23" s="104">
        <v>1</v>
      </c>
      <c r="K23" s="104">
        <v>3</v>
      </c>
      <c r="L23" s="104">
        <v>4</v>
      </c>
      <c r="M23" s="104">
        <v>3</v>
      </c>
      <c r="N23" s="104">
        <v>2</v>
      </c>
      <c r="O23" s="112">
        <v>1</v>
      </c>
      <c r="P23" s="132" t="s">
        <v>2730</v>
      </c>
      <c r="Q23" s="104">
        <v>1</v>
      </c>
      <c r="R23" s="104">
        <v>1</v>
      </c>
      <c r="S23" s="104">
        <v>1</v>
      </c>
      <c r="T23" s="104">
        <v>4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32.25" customHeight="1" thickBot="1" x14ac:dyDescent="0.25">
      <c r="A24" s="111" t="s">
        <v>2731</v>
      </c>
      <c r="B24" s="113" t="s">
        <v>31</v>
      </c>
      <c r="C24" s="110" t="s">
        <v>2732</v>
      </c>
      <c r="D24" s="104">
        <v>10</v>
      </c>
      <c r="E24" s="109">
        <v>37924</v>
      </c>
      <c r="F24" s="113">
        <v>2</v>
      </c>
      <c r="G24" s="104">
        <v>6</v>
      </c>
      <c r="H24" s="112">
        <v>4</v>
      </c>
      <c r="I24" s="113">
        <v>2</v>
      </c>
      <c r="J24" s="104">
        <v>3</v>
      </c>
      <c r="K24" s="104">
        <v>8</v>
      </c>
      <c r="L24" s="104">
        <v>4</v>
      </c>
      <c r="M24" s="104">
        <v>3</v>
      </c>
      <c r="N24" s="104">
        <v>2</v>
      </c>
      <c r="O24" s="112">
        <v>2</v>
      </c>
      <c r="P24" s="132" t="s">
        <v>2733</v>
      </c>
      <c r="Q24" s="104">
        <v>3</v>
      </c>
      <c r="R24" s="104">
        <v>1</v>
      </c>
      <c r="S24" s="104">
        <v>1</v>
      </c>
      <c r="T24" s="104">
        <v>2</v>
      </c>
      <c r="U24" s="112">
        <v>2</v>
      </c>
      <c r="V24" s="104"/>
      <c r="W24" s="113" t="s">
        <v>2734</v>
      </c>
      <c r="X24" s="104">
        <v>3</v>
      </c>
      <c r="Y24" s="104">
        <v>2</v>
      </c>
      <c r="Z24" s="104">
        <v>1</v>
      </c>
      <c r="AA24" s="104">
        <v>1</v>
      </c>
      <c r="AB24" s="112">
        <v>2</v>
      </c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</row>
    <row r="25" spans="1:49" ht="32.25" customHeight="1" thickBot="1" x14ac:dyDescent="0.25">
      <c r="A25" s="111" t="s">
        <v>2735</v>
      </c>
      <c r="B25" s="113" t="s">
        <v>36</v>
      </c>
      <c r="C25" s="110" t="s">
        <v>2736</v>
      </c>
      <c r="D25" s="104">
        <v>14</v>
      </c>
      <c r="E25" s="109">
        <v>37924</v>
      </c>
      <c r="F25" s="113">
        <v>2</v>
      </c>
      <c r="G25" s="104">
        <v>5</v>
      </c>
      <c r="H25" s="112">
        <v>1</v>
      </c>
      <c r="I25" s="113">
        <v>2</v>
      </c>
      <c r="J25" s="104">
        <v>1</v>
      </c>
      <c r="K25" s="104">
        <v>4</v>
      </c>
      <c r="L25" s="104">
        <v>2</v>
      </c>
      <c r="M25" s="104">
        <v>1</v>
      </c>
      <c r="N25" s="104">
        <v>2</v>
      </c>
      <c r="O25" s="112">
        <v>2</v>
      </c>
      <c r="P25" s="132" t="s">
        <v>2737</v>
      </c>
      <c r="Q25" s="104">
        <v>1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08" t="s">
        <v>1021</v>
      </c>
      <c r="X25" s="104">
        <v>2</v>
      </c>
      <c r="Y25" s="104">
        <v>1</v>
      </c>
      <c r="Z25" s="104">
        <v>1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32.25" customHeight="1" thickBot="1" x14ac:dyDescent="0.25">
      <c r="A26" s="111" t="s">
        <v>2738</v>
      </c>
      <c r="B26" s="113" t="s">
        <v>31</v>
      </c>
      <c r="C26" s="110" t="s">
        <v>2739</v>
      </c>
      <c r="D26" s="104">
        <v>21</v>
      </c>
      <c r="E26" s="109">
        <v>37932</v>
      </c>
      <c r="F26" s="113">
        <v>2</v>
      </c>
      <c r="G26" s="104">
        <v>2</v>
      </c>
      <c r="H26" s="112">
        <v>1</v>
      </c>
      <c r="I26" s="113">
        <v>2</v>
      </c>
      <c r="J26" s="104">
        <v>1</v>
      </c>
      <c r="K26" s="104">
        <v>5</v>
      </c>
      <c r="L26" s="104">
        <v>2</v>
      </c>
      <c r="M26" s="104">
        <v>1</v>
      </c>
      <c r="N26" s="104">
        <v>2</v>
      </c>
      <c r="O26" s="112">
        <v>1</v>
      </c>
      <c r="P26" s="132" t="s">
        <v>533</v>
      </c>
      <c r="Q26" s="104">
        <v>1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08" t="s">
        <v>2740</v>
      </c>
      <c r="X26" s="104">
        <v>3</v>
      </c>
      <c r="Y26" s="104">
        <v>1</v>
      </c>
      <c r="Z26" s="104">
        <v>2</v>
      </c>
      <c r="AA26" s="104">
        <v>1</v>
      </c>
      <c r="AB26" s="112">
        <v>2</v>
      </c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</row>
    <row r="27" spans="1:49" ht="32.25" customHeight="1" thickBot="1" x14ac:dyDescent="0.25">
      <c r="A27" s="111" t="s">
        <v>2741</v>
      </c>
      <c r="B27" s="113" t="s">
        <v>91</v>
      </c>
      <c r="C27" s="110" t="s">
        <v>2742</v>
      </c>
      <c r="D27" s="104">
        <v>22</v>
      </c>
      <c r="E27" s="109">
        <v>37932</v>
      </c>
      <c r="F27" s="113">
        <v>2</v>
      </c>
      <c r="G27" s="104">
        <v>6</v>
      </c>
      <c r="H27" s="112">
        <v>1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2</v>
      </c>
      <c r="O27" s="112">
        <v>1</v>
      </c>
      <c r="P27" s="132" t="s">
        <v>2743</v>
      </c>
      <c r="Q27" s="104">
        <v>1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32.25" customHeight="1" thickBot="1" x14ac:dyDescent="0.25">
      <c r="A28" s="111" t="s">
        <v>2744</v>
      </c>
      <c r="B28" s="113" t="s">
        <v>27</v>
      </c>
      <c r="C28" s="110" t="s">
        <v>2745</v>
      </c>
      <c r="D28" s="104">
        <v>9</v>
      </c>
      <c r="E28" s="109">
        <v>37940</v>
      </c>
      <c r="F28" s="113">
        <v>2</v>
      </c>
      <c r="G28" s="104">
        <v>3</v>
      </c>
      <c r="H28" s="112">
        <v>1</v>
      </c>
      <c r="I28" s="113">
        <v>2</v>
      </c>
      <c r="J28" s="104">
        <v>2</v>
      </c>
      <c r="K28" s="104">
        <v>2</v>
      </c>
      <c r="L28" s="104">
        <v>2</v>
      </c>
      <c r="M28" s="104">
        <v>1</v>
      </c>
      <c r="N28" s="104">
        <v>2</v>
      </c>
      <c r="O28" s="112">
        <v>1</v>
      </c>
      <c r="P28" s="132" t="s">
        <v>137</v>
      </c>
      <c r="Q28" s="104">
        <v>1</v>
      </c>
      <c r="R28" s="104">
        <v>2</v>
      </c>
      <c r="S28" s="104">
        <v>1</v>
      </c>
      <c r="T28" s="104">
        <v>3</v>
      </c>
      <c r="U28" s="112">
        <v>1</v>
      </c>
      <c r="V28" s="104"/>
      <c r="W28" s="113" t="s">
        <v>2746</v>
      </c>
      <c r="X28" s="104">
        <v>4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32.25" customHeight="1" thickBot="1" x14ac:dyDescent="0.25">
      <c r="A29" s="111" t="s">
        <v>2747</v>
      </c>
      <c r="B29" s="113" t="s">
        <v>40</v>
      </c>
      <c r="C29" s="110" t="s">
        <v>2748</v>
      </c>
      <c r="D29" s="104">
        <v>9</v>
      </c>
      <c r="E29" s="109">
        <v>37940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3</v>
      </c>
      <c r="L29" s="104">
        <v>4</v>
      </c>
      <c r="M29" s="104">
        <v>3</v>
      </c>
      <c r="N29" s="104">
        <v>2</v>
      </c>
      <c r="O29" s="112">
        <v>1</v>
      </c>
      <c r="P29" s="132" t="s">
        <v>888</v>
      </c>
      <c r="Q29" s="104">
        <v>1</v>
      </c>
      <c r="R29" s="104">
        <v>1</v>
      </c>
      <c r="S29" s="104">
        <v>1</v>
      </c>
      <c r="T29" s="104">
        <v>4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32.25" customHeight="1" thickBot="1" x14ac:dyDescent="0.25">
      <c r="A30" s="111" t="s">
        <v>2749</v>
      </c>
      <c r="B30" s="113" t="s">
        <v>40</v>
      </c>
      <c r="C30" s="110" t="s">
        <v>2750</v>
      </c>
      <c r="D30" s="104">
        <v>7</v>
      </c>
      <c r="E30" s="109">
        <v>37948</v>
      </c>
      <c r="F30" s="113">
        <v>1</v>
      </c>
      <c r="G30" s="104">
        <v>2</v>
      </c>
      <c r="H30" s="112">
        <v>1</v>
      </c>
      <c r="I30" s="113">
        <v>1</v>
      </c>
      <c r="J30" s="104">
        <v>3</v>
      </c>
      <c r="K30" s="104">
        <v>6</v>
      </c>
      <c r="L30" s="104">
        <v>3</v>
      </c>
      <c r="M30" s="104">
        <v>2</v>
      </c>
      <c r="N30" s="104">
        <v>2</v>
      </c>
      <c r="O30" s="112">
        <v>2</v>
      </c>
      <c r="P30" s="132" t="s">
        <v>2751</v>
      </c>
      <c r="Q30" s="104">
        <v>3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32.25" customHeight="1" thickBot="1" x14ac:dyDescent="0.25">
      <c r="A31" s="111" t="s">
        <v>2752</v>
      </c>
      <c r="B31" s="107" t="s">
        <v>31</v>
      </c>
      <c r="C31" s="110" t="s">
        <v>2753</v>
      </c>
      <c r="D31" s="106">
        <v>8</v>
      </c>
      <c r="E31" s="109">
        <v>37948</v>
      </c>
      <c r="F31" s="107">
        <v>2</v>
      </c>
      <c r="G31" s="106">
        <v>6</v>
      </c>
      <c r="H31" s="105">
        <v>1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32" t="s">
        <v>65</v>
      </c>
      <c r="Q31" s="106">
        <v>1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0.48148148148148145</v>
      </c>
      <c r="E36" s="8"/>
      <c r="F36" s="91" t="s">
        <v>143</v>
      </c>
      <c r="G36" s="43">
        <f>COUNTIF(F4:F31,1)</f>
        <v>4</v>
      </c>
      <c r="H36" s="44">
        <f>G36/G38</f>
        <v>0.14814814814814814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20</v>
      </c>
      <c r="P36" s="44">
        <f>O36/O$40</f>
        <v>0.7407407407407407</v>
      </c>
      <c r="Q36"/>
      <c r="R36" s="93">
        <v>1</v>
      </c>
      <c r="S36" s="43">
        <f>COUNTIF(I4:I31,1)</f>
        <v>16</v>
      </c>
      <c r="T36" s="44">
        <f>S36/27</f>
        <v>0.59259259259259256</v>
      </c>
      <c r="U36"/>
      <c r="V36" s="94" t="s">
        <v>160</v>
      </c>
      <c r="W36" s="57">
        <f>COUNTIF(J4:J31,1)</f>
        <v>11</v>
      </c>
      <c r="X36" s="58">
        <f>W36/W$39</f>
        <v>0.40740740740740738</v>
      </c>
      <c r="Y36"/>
      <c r="Z36" s="95" t="s">
        <v>163</v>
      </c>
      <c r="AA36" s="42">
        <f>COUNTIF(K4:K31,1)</f>
        <v>4</v>
      </c>
      <c r="AB36" s="44">
        <f t="shared" ref="AB36:AB46" si="2">AA36/AA$46</f>
        <v>0.14814814814814814</v>
      </c>
      <c r="AC36"/>
      <c r="AD36" s="95" t="s">
        <v>799</v>
      </c>
      <c r="AE36" s="57">
        <f>COUNTIF(L4:L31,1)</f>
        <v>3</v>
      </c>
      <c r="AF36" s="58">
        <f>AE36/AA$46</f>
        <v>0.1111111111111111</v>
      </c>
      <c r="AG36"/>
      <c r="AH36" s="95" t="s">
        <v>143</v>
      </c>
      <c r="AI36" s="42">
        <f>COUNTIF(M4:M31,1)</f>
        <v>9</v>
      </c>
      <c r="AJ36" s="44">
        <f>AI36/AA$46</f>
        <v>0.33333333333333331</v>
      </c>
      <c r="AK36"/>
      <c r="AL36" s="95" t="s">
        <v>175</v>
      </c>
      <c r="AM36" s="42">
        <f>COUNTIF(N4:N31,1)</f>
        <v>2</v>
      </c>
      <c r="AN36" s="44">
        <f>AM36/AA$46</f>
        <v>7.407407407407407E-2</v>
      </c>
      <c r="AO36"/>
      <c r="AP36" s="95" t="s">
        <v>143</v>
      </c>
      <c r="AQ36" s="42">
        <f>COUNTIF(O4:O31,1)</f>
        <v>14</v>
      </c>
      <c r="AR36" s="44">
        <f>AQ36/AQ$39</f>
        <v>0.51851851851851849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4</v>
      </c>
      <c r="D37" s="44">
        <f t="shared" si="0"/>
        <v>0.14814814814814814</v>
      </c>
      <c r="E37" s="8"/>
      <c r="F37" s="91" t="s">
        <v>144</v>
      </c>
      <c r="G37" s="43">
        <f>COUNTIF(F4:F31,2)</f>
        <v>23</v>
      </c>
      <c r="H37" s="44">
        <f>G37/G38</f>
        <v>0.85185185185185186</v>
      </c>
      <c r="I37"/>
      <c r="J37" s="92" t="s">
        <v>148</v>
      </c>
      <c r="K37" s="45">
        <f>COUNTIF(G4:G31,2)</f>
        <v>2</v>
      </c>
      <c r="L37" s="44">
        <f t="shared" si="1"/>
        <v>7.407407407407407E-2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S37/27</f>
        <v>0.22222222222222221</v>
      </c>
      <c r="U37"/>
      <c r="V37" s="95" t="s">
        <v>161</v>
      </c>
      <c r="W37" s="57">
        <f>COUNTIF(J4:J31,2)</f>
        <v>7</v>
      </c>
      <c r="X37" s="58">
        <f>W37/W$39</f>
        <v>0.25925925925925924</v>
      </c>
      <c r="Y37"/>
      <c r="Z37" s="90" t="s">
        <v>164</v>
      </c>
      <c r="AA37" s="42">
        <f>COUNTIF(K4:K31,2)</f>
        <v>8</v>
      </c>
      <c r="AB37" s="44">
        <f t="shared" si="2"/>
        <v>0.29629629629629628</v>
      </c>
      <c r="AC37"/>
      <c r="AD37" s="94" t="s">
        <v>800</v>
      </c>
      <c r="AE37" s="57">
        <f>COUNTIF(L4:L31,2)</f>
        <v>5</v>
      </c>
      <c r="AF37" s="58">
        <f>AE37/AA$46</f>
        <v>0.18518518518518517</v>
      </c>
      <c r="AG37"/>
      <c r="AH37" s="90" t="s">
        <v>173</v>
      </c>
      <c r="AI37" s="42">
        <f>COUNTIF(M4:M31,2)</f>
        <v>3</v>
      </c>
      <c r="AJ37" s="44">
        <f>AI37/AA$46</f>
        <v>0.1111111111111111</v>
      </c>
      <c r="AK37"/>
      <c r="AL37" s="90" t="s">
        <v>176</v>
      </c>
      <c r="AM37" s="42">
        <f>COUNTIF(N4:N31,2)</f>
        <v>23</v>
      </c>
      <c r="AN37" s="44">
        <f>AM37/AA$46</f>
        <v>0.85185185185185186</v>
      </c>
      <c r="AO37"/>
      <c r="AP37" s="90" t="s">
        <v>173</v>
      </c>
      <c r="AQ37" s="42">
        <f>COUNTIF(O4:O31,2)</f>
        <v>13</v>
      </c>
      <c r="AR37" s="44">
        <f>AQ37/AQ$39</f>
        <v>0.48148148148148145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4</v>
      </c>
      <c r="D38" s="44">
        <f t="shared" si="0"/>
        <v>0.14814814814814814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0.29629629629629628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2</v>
      </c>
      <c r="T38" s="44">
        <f t="shared" si="3"/>
        <v>7.407407407407407E-2</v>
      </c>
      <c r="U38"/>
      <c r="V38" s="94" t="s">
        <v>162</v>
      </c>
      <c r="W38" s="57">
        <f>COUNTIF(J4:J31,3)</f>
        <v>9</v>
      </c>
      <c r="X38" s="58">
        <f>W38/W$39</f>
        <v>0.33333333333333331</v>
      </c>
      <c r="Y38"/>
      <c r="Z38" s="90" t="s">
        <v>165</v>
      </c>
      <c r="AA38" s="42">
        <f>COUNTIF(K4:K31,3)</f>
        <v>3</v>
      </c>
      <c r="AB38" s="44">
        <f t="shared" si="2"/>
        <v>0.1111111111111111</v>
      </c>
      <c r="AC38"/>
      <c r="AD38" s="94" t="s">
        <v>801</v>
      </c>
      <c r="AE38" s="57">
        <f>COUNTIF(L4:L31,3)</f>
        <v>4</v>
      </c>
      <c r="AF38" s="58">
        <f>AE38/AA$46</f>
        <v>0.14814814814814814</v>
      </c>
      <c r="AG38"/>
      <c r="AH38" s="90" t="s">
        <v>174</v>
      </c>
      <c r="AI38" s="42">
        <f>COUNTIF(M4:M31,3)</f>
        <v>15</v>
      </c>
      <c r="AJ38" s="44">
        <f>AI38/AA$46</f>
        <v>0.55555555555555558</v>
      </c>
      <c r="AK38"/>
      <c r="AL38" s="90" t="s">
        <v>177</v>
      </c>
      <c r="AM38" s="42">
        <f>COUNTIF(N4:N31,3)</f>
        <v>2</v>
      </c>
      <c r="AN38" s="44">
        <f>AM38/AA$46</f>
        <v>7.407407407407407E-2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0.14814814814814814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7</v>
      </c>
      <c r="P39" s="44">
        <f>O39/O$40</f>
        <v>0.25925925925925924</v>
      </c>
      <c r="Q39"/>
      <c r="R39" s="93">
        <v>4</v>
      </c>
      <c r="S39" s="43">
        <f>COUNTIF(I4:I31,4)</f>
        <v>2</v>
      </c>
      <c r="T39" s="44">
        <f t="shared" si="3"/>
        <v>7.407407407407407E-2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1</v>
      </c>
      <c r="AB39" s="44">
        <f t="shared" si="2"/>
        <v>3.7037037037037035E-2</v>
      </c>
      <c r="AC39"/>
      <c r="AD39" s="94" t="s">
        <v>802</v>
      </c>
      <c r="AE39" s="57">
        <f>COUNTIF(L4:L31,4)</f>
        <v>15</v>
      </c>
      <c r="AF39" s="58">
        <f>AE39/AA$46</f>
        <v>0.55555555555555558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11</v>
      </c>
      <c r="L40" s="44">
        <f t="shared" si="1"/>
        <v>0.40740740740740738</v>
      </c>
      <c r="M40"/>
      <c r="N40" s="83"/>
      <c r="O40" s="85">
        <f>SUM(O36:O39)</f>
        <v>27</v>
      </c>
      <c r="P40" s="87">
        <f>O40/O$40</f>
        <v>1</v>
      </c>
      <c r="Q40"/>
      <c r="R40" s="93">
        <v>5</v>
      </c>
      <c r="S40" s="43">
        <f>COUNTIF(I4:I31,5)</f>
        <v>1</v>
      </c>
      <c r="T40" s="44">
        <f t="shared" si="3"/>
        <v>3.7037037037037035E-2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4</v>
      </c>
      <c r="AB40" s="44">
        <f t="shared" si="2"/>
        <v>0.14814814814814814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0</v>
      </c>
      <c r="D41" s="44">
        <f t="shared" si="0"/>
        <v>0</v>
      </c>
      <c r="E41" s="8"/>
      <c r="F41"/>
      <c r="G41"/>
      <c r="H41"/>
      <c r="I41"/>
      <c r="J41" s="92" t="s">
        <v>149</v>
      </c>
      <c r="K41" s="45">
        <f>COUNTIF(G4:G31,6)</f>
        <v>5</v>
      </c>
      <c r="L41" s="44">
        <f t="shared" si="1"/>
        <v>0.18518518518518517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47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3.7037037037037035E-2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1</v>
      </c>
      <c r="L42" s="44">
        <f t="shared" si="1"/>
        <v>3.7037037037037035E-2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4</v>
      </c>
      <c r="AB43" s="44">
        <f t="shared" si="2"/>
        <v>0.14814814814814814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2</v>
      </c>
      <c r="AB45" s="44">
        <f t="shared" si="2"/>
        <v>7.407407407407407E-2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8</v>
      </c>
      <c r="D51" s="58">
        <f t="shared" ref="D51:D63" si="4">C51/C$63</f>
        <v>0.29629629629629628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3.7037037037037035E-2</v>
      </c>
      <c r="I51" s="61"/>
      <c r="J51" s="63" t="s">
        <v>397</v>
      </c>
      <c r="K51" s="45">
        <f>COUNTIFS(B4:B31,"girona",J4:J31,1)</f>
        <v>4</v>
      </c>
      <c r="L51" s="58">
        <f t="shared" ref="L51:L69" si="6">K51/K$69</f>
        <v>0.14814814814814814</v>
      </c>
      <c r="M51" s="61"/>
      <c r="N51" s="142" t="s">
        <v>199</v>
      </c>
      <c r="O51" s="59">
        <f>COUNTIFS(G4:G31,3,H4:H31,1)</f>
        <v>7</v>
      </c>
      <c r="P51" s="60">
        <f t="shared" ref="P51:P60" si="7">O51/O$60</f>
        <v>0.28000000000000003</v>
      </c>
      <c r="Q51" s="61"/>
      <c r="R51" s="142" t="s">
        <v>208</v>
      </c>
      <c r="S51" s="59">
        <f>COUNTIFS(H4:H31,1,I4:I31,1)</f>
        <v>12</v>
      </c>
      <c r="T51" s="60">
        <f>S51/S$55</f>
        <v>0.44444444444444442</v>
      </c>
      <c r="U51" s="61"/>
      <c r="V51" s="61"/>
      <c r="W51" s="142" t="s">
        <v>213</v>
      </c>
      <c r="X51" s="59">
        <f>COUNTIFS(I4:I31,1,K4:K31,1)</f>
        <v>4</v>
      </c>
      <c r="Y51" s="60">
        <f t="shared" ref="Y51:Y66" si="8">X51/X$66</f>
        <v>0.14814814814814814</v>
      </c>
      <c r="Z51" s="61"/>
      <c r="AA51" s="142" t="s">
        <v>224</v>
      </c>
      <c r="AB51" s="59">
        <f>COUNTIFS(I4:I31,1,J4:J31,1)</f>
        <v>8</v>
      </c>
      <c r="AC51" s="60">
        <f t="shared" ref="AC51:AC57" si="9">AB51/AB$57</f>
        <v>0.29629629629629628</v>
      </c>
      <c r="AD51" s="61"/>
      <c r="AE51" s="142" t="s">
        <v>231</v>
      </c>
      <c r="AF51" s="59">
        <f>COUNTIFS(J4:J31,1,M4:M31,1)</f>
        <v>3</v>
      </c>
      <c r="AG51" s="60">
        <f>AF51/AF$60</f>
        <v>0.125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2</v>
      </c>
      <c r="AS51" s="60">
        <f t="shared" ref="AS51:AS56" si="12">AR51/AF$60</f>
        <v>8.3333333333333329E-2</v>
      </c>
      <c r="AT51" s="61"/>
      <c r="AU51" s="142" t="s">
        <v>296</v>
      </c>
      <c r="AV51" s="59">
        <f>COUNTIFS(K4:K31,1,N4:N31,1)</f>
        <v>0</v>
      </c>
      <c r="AW51" s="60">
        <f t="shared" ref="AW51:AW70" si="13">AV51/AN$75</f>
        <v>0</v>
      </c>
      <c r="AX51" s="61"/>
      <c r="AY51" s="142" t="s">
        <v>314</v>
      </c>
      <c r="AZ51" s="59">
        <f>COUNTIFS(L4:L31,1,N4:N31,1)</f>
        <v>2</v>
      </c>
      <c r="BA51" s="60">
        <f t="shared" ref="BA51:BA59" si="14">AZ51/AZ$63</f>
        <v>7.407407407407407E-2</v>
      </c>
      <c r="BB51" s="61"/>
      <c r="BC51" s="142" t="s">
        <v>325</v>
      </c>
      <c r="BD51" s="59">
        <f>COUNTIFS(J4:J31,1,O4:O31,1)</f>
        <v>9</v>
      </c>
      <c r="BE51" s="60">
        <f>BD51/BD57</f>
        <v>0.33333333333333331</v>
      </c>
      <c r="BF51" s="61"/>
      <c r="BG51" s="63" t="s">
        <v>332</v>
      </c>
      <c r="BH51" s="54">
        <f>COUNTIFS(N4:N31,1,O14:O41,1)</f>
        <v>1</v>
      </c>
      <c r="BI51" s="66">
        <f>BH51/BH$57</f>
        <v>7.1428571428571425E-2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5</v>
      </c>
      <c r="D52" s="58">
        <f t="shared" si="4"/>
        <v>0.18518518518518517</v>
      </c>
      <c r="E52" s="64"/>
      <c r="F52" s="75" t="s">
        <v>385</v>
      </c>
      <c r="G52" s="45">
        <f>COUNTIFS(B4:B31,"girona",K4:K31,"&gt;1")</f>
        <v>12</v>
      </c>
      <c r="H52" s="58">
        <f t="shared" si="5"/>
        <v>0.44444444444444442</v>
      </c>
      <c r="I52" s="61"/>
      <c r="J52" s="63" t="s">
        <v>398</v>
      </c>
      <c r="K52" s="45">
        <f>COUNTIFS(B4:B31,"girona",J4:J31,2)</f>
        <v>5</v>
      </c>
      <c r="L52" s="58">
        <f t="shared" si="6"/>
        <v>0.18518518518518517</v>
      </c>
      <c r="M52" s="61"/>
      <c r="N52" s="142" t="s">
        <v>200</v>
      </c>
      <c r="O52" s="45">
        <f>COUNTIFS(G4:G31,5,H4:H31,1)</f>
        <v>9</v>
      </c>
      <c r="P52" s="60">
        <f t="shared" si="7"/>
        <v>0.36</v>
      </c>
      <c r="Q52" s="61"/>
      <c r="R52" s="142" t="s">
        <v>209</v>
      </c>
      <c r="S52" s="59">
        <f>COUNTIFS(H4:H31,1,I4:I31,"&gt;1")</f>
        <v>8</v>
      </c>
      <c r="T52" s="60">
        <f>S52/S$55</f>
        <v>0.29629629629629628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3</v>
      </c>
      <c r="AC52" s="60">
        <f t="shared" si="9"/>
        <v>0.1111111111111111</v>
      </c>
      <c r="AD52" s="61"/>
      <c r="AE52" s="142" t="s">
        <v>232</v>
      </c>
      <c r="AF52" s="45">
        <f>COUNTIFS(J4:J31,1,M4:M31,2)</f>
        <v>1</v>
      </c>
      <c r="AG52" s="60">
        <f t="shared" ref="AG52:AG60" si="15">AF52/AF$60</f>
        <v>4.1666666666666664E-2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2</v>
      </c>
      <c r="AS52" s="60">
        <f t="shared" si="12"/>
        <v>8.3333333333333329E-2</v>
      </c>
      <c r="AT52" s="61"/>
      <c r="AU52" s="142" t="s">
        <v>297</v>
      </c>
      <c r="AV52" s="45">
        <f>COUNTIFS(K4:K31,1,N4:N31,2)</f>
        <v>3</v>
      </c>
      <c r="AW52" s="60">
        <f t="shared" si="13"/>
        <v>0.13043478260869565</v>
      </c>
      <c r="AX52" s="61"/>
      <c r="AY52" s="142" t="s">
        <v>316</v>
      </c>
      <c r="AZ52" s="45">
        <f>COUNTIFS(L4:L31,1,N4:N31,2)</f>
        <v>1</v>
      </c>
      <c r="BA52" s="60">
        <f t="shared" si="14"/>
        <v>3.7037037037037035E-2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7.407407407407407E-2</v>
      </c>
      <c r="BF52" s="61"/>
      <c r="BG52" s="63" t="s">
        <v>333</v>
      </c>
      <c r="BH52" s="65">
        <f>COUNTIFS(N4:N31,1,O14:O41,2)</f>
        <v>0</v>
      </c>
      <c r="BI52" s="66">
        <f t="shared" ref="BI52:BI57" si="17">BH52/BH$57</f>
        <v>0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0.1111111111111111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4</v>
      </c>
      <c r="L53" s="58">
        <f t="shared" si="6"/>
        <v>0.14814814814814814</v>
      </c>
      <c r="M53" s="61"/>
      <c r="N53" s="142" t="s">
        <v>201</v>
      </c>
      <c r="O53" s="45">
        <f>COUNTIFS(G4:G31,6,H4:H31,1)</f>
        <v>2</v>
      </c>
      <c r="P53" s="60">
        <f t="shared" si="7"/>
        <v>0.08</v>
      </c>
      <c r="Q53" s="61"/>
      <c r="R53" s="142" t="s">
        <v>210</v>
      </c>
      <c r="S53" s="59">
        <f>COUNTIFS(H4:H31,4,I4:I31,1)</f>
        <v>4</v>
      </c>
      <c r="T53" s="60">
        <f>S53/S$55</f>
        <v>0.14814814814814814</v>
      </c>
      <c r="U53" s="61"/>
      <c r="V53" s="61"/>
      <c r="W53" s="142" t="s">
        <v>215</v>
      </c>
      <c r="X53" s="45">
        <f>COUNTIFS(I4:I31,1,K4:K31,2)</f>
        <v>4</v>
      </c>
      <c r="Y53" s="60">
        <f t="shared" si="8"/>
        <v>0.14814814814814814</v>
      </c>
      <c r="Z53" s="61"/>
      <c r="AA53" s="142" t="s">
        <v>226</v>
      </c>
      <c r="AB53" s="45">
        <f>COUNTIFS(I4:I31,1,J4:J31,2)</f>
        <v>2</v>
      </c>
      <c r="AC53" s="60">
        <f t="shared" si="9"/>
        <v>7.407407407407407E-2</v>
      </c>
      <c r="AD53" s="61"/>
      <c r="AE53" s="142" t="s">
        <v>233</v>
      </c>
      <c r="AF53" s="45">
        <f>COUNTIFS(J4:J31,2,M4:M31,1)</f>
        <v>4</v>
      </c>
      <c r="AG53" s="60">
        <f t="shared" si="15"/>
        <v>0.16666666666666666</v>
      </c>
      <c r="AH53" s="61"/>
      <c r="AI53" s="142" t="s">
        <v>239</v>
      </c>
      <c r="AJ53" s="45">
        <f>COUNTIFS(K4:K31,1,M4:M31,3)</f>
        <v>4</v>
      </c>
      <c r="AK53" s="60">
        <f t="shared" si="10"/>
        <v>0.14814814814814814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1</v>
      </c>
      <c r="AW53" s="60">
        <f t="shared" si="13"/>
        <v>4.3478260869565216E-2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4</v>
      </c>
      <c r="BE53" s="60">
        <f t="shared" si="16"/>
        <v>0.14814814814814814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3.7037037037037035E-2</v>
      </c>
      <c r="E54" s="64"/>
      <c r="F54" s="75" t="s">
        <v>387</v>
      </c>
      <c r="G54" s="45">
        <f>COUNTIFS(B4:B31,"salt",K4:K31,"&gt;1")</f>
        <v>3</v>
      </c>
      <c r="H54" s="58">
        <f t="shared" si="5"/>
        <v>0.1111111111111111</v>
      </c>
      <c r="I54" s="61"/>
      <c r="J54" s="63" t="s">
        <v>399</v>
      </c>
      <c r="K54" s="45">
        <f>COUNTIFS(B4:B31,"salt",J4:J31,1)</f>
        <v>1</v>
      </c>
      <c r="L54" s="58">
        <f t="shared" si="6"/>
        <v>3.7037037037037035E-2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3</v>
      </c>
      <c r="T54" s="60">
        <f>S54/S$55</f>
        <v>0.1111111111111111</v>
      </c>
      <c r="U54" s="61"/>
      <c r="V54" s="61"/>
      <c r="W54" s="142" t="s">
        <v>216</v>
      </c>
      <c r="X54" s="45">
        <f>COUNTIFS(I4:I31,"&gt;1",K4:K31,2)</f>
        <v>4</v>
      </c>
      <c r="Y54" s="60">
        <f t="shared" si="8"/>
        <v>0.14814814814814814</v>
      </c>
      <c r="Z54" s="61"/>
      <c r="AA54" s="142" t="s">
        <v>227</v>
      </c>
      <c r="AB54" s="45">
        <f>COUNTIFS(I4:I31,"&gt;1",J4:J31,2)</f>
        <v>5</v>
      </c>
      <c r="AC54" s="60">
        <f t="shared" si="9"/>
        <v>0.18518518518518517</v>
      </c>
      <c r="AD54" s="61"/>
      <c r="AE54" s="142" t="s">
        <v>234</v>
      </c>
      <c r="AF54" s="45">
        <f>COUNTIFS(J4:J31,2,M4:M31,2)</f>
        <v>1</v>
      </c>
      <c r="AG54" s="60">
        <f t="shared" si="15"/>
        <v>4.1666666666666664E-2</v>
      </c>
      <c r="AH54" s="61"/>
      <c r="AI54" s="142" t="s">
        <v>240</v>
      </c>
      <c r="AJ54" s="45">
        <f>COUNTIFS(K4:K31,2,M4:M31,1)</f>
        <v>4</v>
      </c>
      <c r="AK54" s="60">
        <f t="shared" si="10"/>
        <v>0.14814814814814814</v>
      </c>
      <c r="AL54" s="61"/>
      <c r="AM54" s="142" t="s">
        <v>276</v>
      </c>
      <c r="AN54" s="45">
        <f>COUNTIFS(K4:K31,1,L4:L31,4)</f>
        <v>4</v>
      </c>
      <c r="AO54" s="60">
        <f t="shared" si="11"/>
        <v>0.17391304347826086</v>
      </c>
      <c r="AP54" s="61"/>
      <c r="AQ54" s="142" t="s">
        <v>286</v>
      </c>
      <c r="AR54" s="45">
        <f>COUNTIFS(J4:J31,1,L4:L31,4)</f>
        <v>7</v>
      </c>
      <c r="AS54" s="60">
        <f t="shared" si="12"/>
        <v>0.29166666666666669</v>
      </c>
      <c r="AT54" s="61"/>
      <c r="AU54" s="142" t="s">
        <v>299</v>
      </c>
      <c r="AV54" s="45">
        <f>COUNTIFS(K4:K31,2,N4:N31,1)</f>
        <v>1</v>
      </c>
      <c r="AW54" s="60">
        <f t="shared" si="13"/>
        <v>4.3478260869565216E-2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3</v>
      </c>
      <c r="BE54" s="60">
        <f t="shared" si="16"/>
        <v>0.1111111111111111</v>
      </c>
      <c r="BF54" s="61"/>
      <c r="BG54" s="63" t="s">
        <v>335</v>
      </c>
      <c r="BH54" s="54">
        <f>COUNTIFS(N4:N31,2,O14:O41,1)</f>
        <v>7</v>
      </c>
      <c r="BI54" s="66">
        <f t="shared" si="17"/>
        <v>0.5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2</v>
      </c>
      <c r="D55" s="58">
        <f t="shared" si="4"/>
        <v>7.407407407407407E-2</v>
      </c>
      <c r="E55" s="64"/>
      <c r="F55" s="75" t="s">
        <v>388</v>
      </c>
      <c r="G55" s="45">
        <f>COUNTIFS(B4:B31,"figueres",K4:K31,1)</f>
        <v>1</v>
      </c>
      <c r="H55" s="58">
        <f t="shared" si="5"/>
        <v>3.7037037037037035E-2</v>
      </c>
      <c r="I55" s="61"/>
      <c r="J55" s="63" t="s">
        <v>400</v>
      </c>
      <c r="K55" s="45">
        <f>COUNTIFS(B4:B31,"salt",J4:J31,2)</f>
        <v>1</v>
      </c>
      <c r="L55" s="58">
        <f t="shared" si="6"/>
        <v>3.7037037037037035E-2</v>
      </c>
      <c r="M55" s="61"/>
      <c r="N55" s="142" t="s">
        <v>203</v>
      </c>
      <c r="O55" s="45">
        <f>COUNTIFS(G4:G31,3,H4:H31,4)</f>
        <v>1</v>
      </c>
      <c r="P55" s="60">
        <f t="shared" si="7"/>
        <v>0.04</v>
      </c>
      <c r="Q55" s="61"/>
      <c r="R55" s="37"/>
      <c r="S55" s="45">
        <f>SUM(S51:S54)</f>
        <v>27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2</v>
      </c>
      <c r="Y55" s="60">
        <f t="shared" si="8"/>
        <v>7.407407407407407E-2</v>
      </c>
      <c r="Z55" s="61"/>
      <c r="AA55" s="142" t="s">
        <v>228</v>
      </c>
      <c r="AB55" s="45">
        <f>COUNTIFS(I4:I31,1,J4:J31,3)</f>
        <v>6</v>
      </c>
      <c r="AC55" s="60">
        <f t="shared" si="9"/>
        <v>0.22222222222222221</v>
      </c>
      <c r="AD55" s="61"/>
      <c r="AE55" s="142" t="s">
        <v>237</v>
      </c>
      <c r="AF55" s="45">
        <f>COUNTIFS(J4:J31,1,M4:M31,3)</f>
        <v>7</v>
      </c>
      <c r="AG55" s="60">
        <f t="shared" si="15"/>
        <v>0.29166666666666669</v>
      </c>
      <c r="AH55" s="61"/>
      <c r="AI55" s="142" t="s">
        <v>241</v>
      </c>
      <c r="AJ55" s="45">
        <f>COUNTIFS(K4:K31,2,M4:M31,2)</f>
        <v>2</v>
      </c>
      <c r="AK55" s="60">
        <f t="shared" si="10"/>
        <v>7.407407407407407E-2</v>
      </c>
      <c r="AL55" s="61"/>
      <c r="AM55" s="142" t="s">
        <v>257</v>
      </c>
      <c r="AN55" s="45">
        <f>COUNTIFS(K4:K31,2,L4:L31,1)</f>
        <v>2</v>
      </c>
      <c r="AO55" s="60">
        <f t="shared" si="11"/>
        <v>8.6956521739130432E-2</v>
      </c>
      <c r="AP55" s="61"/>
      <c r="AQ55" s="142" t="s">
        <v>287</v>
      </c>
      <c r="AR55" s="45">
        <f>COUNTIFS(J4:J31,2,L4:L31,1)</f>
        <v>1</v>
      </c>
      <c r="AS55" s="60">
        <f t="shared" si="12"/>
        <v>4.1666666666666664E-2</v>
      </c>
      <c r="AT55" s="61"/>
      <c r="AU55" s="142" t="s">
        <v>300</v>
      </c>
      <c r="AV55" s="45">
        <f>COUNTIFS(K4:K31,2,N4:N31,2)</f>
        <v>6</v>
      </c>
      <c r="AW55" s="60">
        <f t="shared" si="13"/>
        <v>0.2608695652173913</v>
      </c>
      <c r="AX55" s="61"/>
      <c r="AY55" s="142" t="s">
        <v>319</v>
      </c>
      <c r="AZ55" s="45">
        <f>COUNTIFS(L4:L31,2,N4:N31,2)</f>
        <v>5</v>
      </c>
      <c r="BA55" s="60">
        <f t="shared" si="14"/>
        <v>0.18518518518518517</v>
      </c>
      <c r="BB55" s="61"/>
      <c r="BC55" s="142" t="s">
        <v>329</v>
      </c>
      <c r="BD55" s="59">
        <f>COUNTIFS(J4:J31,3,O4:O31,1)</f>
        <v>1</v>
      </c>
      <c r="BE55" s="60">
        <f t="shared" si="16"/>
        <v>3.7037037037037035E-2</v>
      </c>
      <c r="BF55" s="61"/>
      <c r="BG55" s="63" t="s">
        <v>336</v>
      </c>
      <c r="BH55" s="54">
        <f>COUNTIFS(N4:N31,2,O14:O41,2)</f>
        <v>6</v>
      </c>
      <c r="BI55" s="66">
        <f t="shared" si="17"/>
        <v>0.42857142857142855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7.407407407407407E-2</v>
      </c>
      <c r="E56" s="64"/>
      <c r="F56" s="75" t="s">
        <v>389</v>
      </c>
      <c r="G56" s="45">
        <f>COUNTIFS(B4:B31,"figueres",K4:K31,"&gt;1")</f>
        <v>3</v>
      </c>
      <c r="H56" s="58">
        <f t="shared" si="5"/>
        <v>0.1111111111111111</v>
      </c>
      <c r="I56" s="61"/>
      <c r="J56" s="63" t="s">
        <v>387</v>
      </c>
      <c r="K56" s="45">
        <f>COUNTIFS(B4:B31,"salt",J4:J31,3)</f>
        <v>2</v>
      </c>
      <c r="L56" s="58">
        <f t="shared" si="6"/>
        <v>7.407407407407407E-2</v>
      </c>
      <c r="M56" s="61"/>
      <c r="N56" s="142" t="s">
        <v>204</v>
      </c>
      <c r="O56" s="45">
        <f>COUNTIFS(G4:G31,5,H4:H31,4)</f>
        <v>2</v>
      </c>
      <c r="P56" s="60">
        <f t="shared" si="7"/>
        <v>0.08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3.7037037037037035E-2</v>
      </c>
      <c r="Z56" s="61"/>
      <c r="AA56" s="142" t="s">
        <v>229</v>
      </c>
      <c r="AB56" s="45">
        <f>COUNTIFS(I4:I31,"&gt;1",J4:J31,3)</f>
        <v>3</v>
      </c>
      <c r="AC56" s="60">
        <f t="shared" si="9"/>
        <v>0.1111111111111111</v>
      </c>
      <c r="AD56" s="61"/>
      <c r="AE56" s="142" t="s">
        <v>251</v>
      </c>
      <c r="AF56" s="59">
        <f>COUNTIFS(J4:J31,2,M4:M31,3)</f>
        <v>2</v>
      </c>
      <c r="AG56" s="60">
        <f t="shared" si="15"/>
        <v>8.3333333333333329E-2</v>
      </c>
      <c r="AH56" s="61"/>
      <c r="AI56" s="142" t="s">
        <v>242</v>
      </c>
      <c r="AJ56" s="45">
        <f>COUNTIFS(K4:K31,2,M4:M31,3)</f>
        <v>2</v>
      </c>
      <c r="AK56" s="60">
        <f t="shared" si="10"/>
        <v>7.407407407407407E-2</v>
      </c>
      <c r="AL56" s="61"/>
      <c r="AM56" s="142" t="s">
        <v>256</v>
      </c>
      <c r="AN56" s="45">
        <f>COUNTIFS(K4:K31,2,L4:L31,2)</f>
        <v>2</v>
      </c>
      <c r="AO56" s="60">
        <f t="shared" si="11"/>
        <v>8.6956521739130432E-2</v>
      </c>
      <c r="AP56" s="61"/>
      <c r="AQ56" s="142" t="s">
        <v>288</v>
      </c>
      <c r="AR56" s="59">
        <f>COUNTIFS(J4:J31,2,L4:L31,2)</f>
        <v>3</v>
      </c>
      <c r="AS56" s="60">
        <f t="shared" si="12"/>
        <v>0.125</v>
      </c>
      <c r="AT56" s="61"/>
      <c r="AU56" s="142" t="s">
        <v>301</v>
      </c>
      <c r="AV56" s="45">
        <f>COUNTIFS(K4:K31,2,N4:N31,3)</f>
        <v>1</v>
      </c>
      <c r="AW56" s="60">
        <f t="shared" si="13"/>
        <v>4.3478260869565216E-2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8</v>
      </c>
      <c r="BE56" s="60">
        <f t="shared" si="16"/>
        <v>0.29629629629629628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7.407407407407407E-2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2</v>
      </c>
      <c r="L57" s="58">
        <f t="shared" si="6"/>
        <v>7.407407407407407E-2</v>
      </c>
      <c r="M57" s="61"/>
      <c r="N57" s="142" t="s">
        <v>205</v>
      </c>
      <c r="O57" s="45">
        <f>COUNTIFS(G4:G31,6,H4:H31,4)</f>
        <v>3</v>
      </c>
      <c r="P57" s="60">
        <f t="shared" si="7"/>
        <v>0.12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42" t="s">
        <v>435</v>
      </c>
      <c r="AF57" s="59">
        <f>COUNTIFS(J4:J31,3,M4:M31,1)</f>
        <v>2</v>
      </c>
      <c r="AG57" s="60">
        <f t="shared" si="15"/>
        <v>8.3333333333333329E-2</v>
      </c>
      <c r="AH57" s="61"/>
      <c r="AI57" s="142" t="s">
        <v>243</v>
      </c>
      <c r="AJ57" s="45">
        <f>COUNTIFS(K4:K31,3,M4:M31,1)</f>
        <v>1</v>
      </c>
      <c r="AK57" s="60">
        <f t="shared" si="10"/>
        <v>3.7037037037037035E-2</v>
      </c>
      <c r="AL57" s="61"/>
      <c r="AM57" s="142" t="s">
        <v>258</v>
      </c>
      <c r="AN57" s="45">
        <f>COUNTIFS(K4:K31,2,L4:L31,3)</f>
        <v>2</v>
      </c>
      <c r="AO57" s="60">
        <f t="shared" si="11"/>
        <v>8.6956521739130432E-2</v>
      </c>
      <c r="AP57" s="61"/>
      <c r="AQ57" s="142" t="s">
        <v>289</v>
      </c>
      <c r="AR57" s="59">
        <f>COUNTIFS(J4:J31,2,L4:L31,3)</f>
        <v>2</v>
      </c>
      <c r="AS57" s="60">
        <f>AR57/AR$63</f>
        <v>7.407407407407407E-2</v>
      </c>
      <c r="AT57" s="61"/>
      <c r="AU57" s="142" t="s">
        <v>302</v>
      </c>
      <c r="AV57" s="45">
        <f>COUNTIFS(K4:K31,3,N4:N31,1)</f>
        <v>1</v>
      </c>
      <c r="AW57" s="60">
        <f t="shared" si="13"/>
        <v>4.3478260869565216E-2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6"/>
        <v>1</v>
      </c>
      <c r="BF57" s="61"/>
      <c r="BG57" s="98"/>
      <c r="BH57" s="65">
        <f>SUM(BH51:BH56)</f>
        <v>14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7.407407407407407E-2</v>
      </c>
      <c r="E58" s="64"/>
      <c r="F58" s="75" t="s">
        <v>391</v>
      </c>
      <c r="G58" s="45">
        <f>COUNTIFS(B4:B31,"olot",K4:K31,"&gt;1")</f>
        <v>4</v>
      </c>
      <c r="H58" s="58">
        <f t="shared" si="5"/>
        <v>0.14814814814814814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1</v>
      </c>
      <c r="P58" s="60">
        <f t="shared" si="7"/>
        <v>0.04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1</v>
      </c>
      <c r="Y58" s="60">
        <f t="shared" si="8"/>
        <v>3.7037037037037035E-2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1</v>
      </c>
      <c r="AG58" s="60">
        <f t="shared" si="15"/>
        <v>4.1666666666666664E-2</v>
      </c>
      <c r="AH58" s="61"/>
      <c r="AI58" s="142" t="s">
        <v>244</v>
      </c>
      <c r="AJ58" s="45">
        <f>COUNTIFS(K4:K31,3,M4:M31,2)</f>
        <v>0</v>
      </c>
      <c r="AK58" s="60">
        <f t="shared" si="10"/>
        <v>0</v>
      </c>
      <c r="AL58" s="61"/>
      <c r="AM58" s="142" t="s">
        <v>277</v>
      </c>
      <c r="AN58" s="45">
        <f>COUNTIFS(K4:K31,2,L4:L31,4)</f>
        <v>2</v>
      </c>
      <c r="AO58" s="60">
        <f t="shared" si="11"/>
        <v>8.6956521739130432E-2</v>
      </c>
      <c r="AP58" s="61"/>
      <c r="AQ58" s="142" t="s">
        <v>290</v>
      </c>
      <c r="AR58" s="45">
        <f>COUNTIFS(J4:J31,2,L4:L31,4)</f>
        <v>1</v>
      </c>
      <c r="AS58" s="60">
        <f t="shared" ref="AS58:AS63" si="18">AR58/AR$63</f>
        <v>3.7037037037037035E-2</v>
      </c>
      <c r="AT58" s="61"/>
      <c r="AU58" s="142" t="s">
        <v>304</v>
      </c>
      <c r="AV58" s="45">
        <f>COUNTIFS(K4:K31,3,N4:N31,2)</f>
        <v>2</v>
      </c>
      <c r="AW58" s="60">
        <f t="shared" si="13"/>
        <v>8.6956521739130432E-2</v>
      </c>
      <c r="AX58" s="61"/>
      <c r="AY58" s="142" t="s">
        <v>321</v>
      </c>
      <c r="AZ58" s="45">
        <f>COUNTIFS(L4:L31,3,N4:N31,2)</f>
        <v>3</v>
      </c>
      <c r="BA58" s="60">
        <f t="shared" si="14"/>
        <v>0.1111111111111111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3.7037037037037035E-2</v>
      </c>
      <c r="E59" s="64"/>
      <c r="F59" s="75" t="s">
        <v>392</v>
      </c>
      <c r="G59" s="45">
        <f>COUNTIFS(B4:B31,"blanes",K4:K31,1)</f>
        <v>1</v>
      </c>
      <c r="H59" s="58">
        <f t="shared" si="5"/>
        <v>3.7037037037037035E-2</v>
      </c>
      <c r="I59" s="61"/>
      <c r="J59" s="63" t="s">
        <v>389</v>
      </c>
      <c r="K59" s="45">
        <f>COUNTIFS(B4:B31,"figueres",J4:J31,3)</f>
        <v>2</v>
      </c>
      <c r="L59" s="58">
        <f t="shared" si="6"/>
        <v>7.407407407407407E-2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7.407407407407407E-2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6</v>
      </c>
      <c r="AG59" s="60">
        <f t="shared" si="15"/>
        <v>0.25</v>
      </c>
      <c r="AH59" s="61"/>
      <c r="AI59" s="142" t="s">
        <v>245</v>
      </c>
      <c r="AJ59" s="59">
        <f>COUNTIFS(K4:K31,3,M4:M31,3)</f>
        <v>2</v>
      </c>
      <c r="AK59" s="60">
        <f t="shared" si="10"/>
        <v>7.407407407407407E-2</v>
      </c>
      <c r="AL59" s="61"/>
      <c r="AM59" s="142" t="s">
        <v>259</v>
      </c>
      <c r="AN59" s="45">
        <f>COUNTIFS(K4:K31,3,L4:L31,1)</f>
        <v>1</v>
      </c>
      <c r="AO59" s="60">
        <f t="shared" si="11"/>
        <v>4.3478260869565216E-2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1</v>
      </c>
      <c r="BA59" s="60">
        <f t="shared" si="14"/>
        <v>3.7037037037037035E-2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3.7037037037037035E-2</v>
      </c>
      <c r="I60" s="61"/>
      <c r="J60" s="63" t="s">
        <v>403</v>
      </c>
      <c r="K60" s="45">
        <f>COUNTIFS(B4:B31,"olot",J4:J31,1)</f>
        <v>3</v>
      </c>
      <c r="L60" s="58">
        <f t="shared" si="6"/>
        <v>0.1111111111111111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2</v>
      </c>
      <c r="Y60" s="60">
        <f t="shared" si="8"/>
        <v>7.407407407407407E-2</v>
      </c>
      <c r="Z60" s="61"/>
      <c r="AA60" s="61"/>
      <c r="AB60" s="61"/>
      <c r="AC60" s="61"/>
      <c r="AD60" s="61"/>
      <c r="AE60" s="37"/>
      <c r="AF60" s="45">
        <f>SUM(AF52:AF59)</f>
        <v>24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0</v>
      </c>
      <c r="BA60" s="60" t="e">
        <f>AZ60/AZ$60</f>
        <v>#DIV/0!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2</v>
      </c>
      <c r="AS61" s="60">
        <f t="shared" si="18"/>
        <v>7.407407407407407E-2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14</v>
      </c>
      <c r="BA61" s="60" t="e">
        <f>AZ61/AZ$60</f>
        <v>#DIV/0!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2</v>
      </c>
      <c r="AO62" s="60">
        <f t="shared" si="11"/>
        <v>8.6956521739130432E-2</v>
      </c>
      <c r="AP62" s="61"/>
      <c r="AQ62" s="142" t="s">
        <v>294</v>
      </c>
      <c r="AR62" s="45">
        <f>COUNTIFS(J4:J31,3,L4:L31,4)</f>
        <v>7</v>
      </c>
      <c r="AS62" s="60">
        <f t="shared" si="18"/>
        <v>0.25925925925925924</v>
      </c>
      <c r="AT62" s="61"/>
      <c r="AU62" s="142" t="s">
        <v>307</v>
      </c>
      <c r="AV62" s="59">
        <f>COUNTIFS(K4:K31,5,N4:N31,2)</f>
        <v>4</v>
      </c>
      <c r="AW62" s="60">
        <f t="shared" si="13"/>
        <v>0.17391304347826086</v>
      </c>
      <c r="AX62" s="61"/>
      <c r="AY62" s="142" t="s">
        <v>440</v>
      </c>
      <c r="AZ62" s="45">
        <f>COUNTIFS(L4:L31,4,N4:N31,3)</f>
        <v>1</v>
      </c>
      <c r="BA62" s="60" t="e">
        <f>AZ62/AZ$60</f>
        <v>#DIV/0!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3.7037037037037035E-2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3</v>
      </c>
      <c r="Y63" s="60">
        <f t="shared" si="8"/>
        <v>0.1111111111111111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3.7037037037037035E-2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1</v>
      </c>
      <c r="Y64" s="60">
        <f t="shared" si="8"/>
        <v>3.7037037037037035E-2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1</v>
      </c>
      <c r="AO64" s="60">
        <f t="shared" si="11"/>
        <v>4.3478260869565216E-2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3</v>
      </c>
      <c r="Y65" s="60">
        <f t="shared" si="8"/>
        <v>0.1111111111111111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4</v>
      </c>
      <c r="AK65" s="60">
        <f t="shared" si="10"/>
        <v>0.14814814814814814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0.29629629629629628</v>
      </c>
      <c r="AL66" s="61"/>
      <c r="AM66" s="142" t="s">
        <v>279</v>
      </c>
      <c r="AN66" s="45">
        <f>COUNTIFS(K4:K31,5,L4:L31,4)</f>
        <v>3</v>
      </c>
      <c r="AO66" s="60">
        <f t="shared" si="11"/>
        <v>0.13043478260869565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4</v>
      </c>
      <c r="AW68" s="60">
        <f t="shared" si="13"/>
        <v>0.17391304347826086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4</v>
      </c>
      <c r="AO74" s="60">
        <f t="shared" si="11"/>
        <v>0.17391304347826086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13</v>
      </c>
      <c r="D83" s="58">
        <f t="shared" ref="D83:D89" si="19">C83/C$89</f>
        <v>0.48148148148148145</v>
      </c>
      <c r="E83" s="64"/>
      <c r="F83" s="55" t="s">
        <v>186</v>
      </c>
      <c r="G83" s="57">
        <f>COUNTIF(R4:R31,1)</f>
        <v>23</v>
      </c>
      <c r="H83" s="58">
        <f>G83/C$89</f>
        <v>0.85185185185185186</v>
      </c>
      <c r="I83" s="61"/>
      <c r="J83" s="55" t="s">
        <v>339</v>
      </c>
      <c r="K83" s="57">
        <f>COUNTIFS(Q4:Q31,1,R4:R31,1)</f>
        <v>12</v>
      </c>
      <c r="L83" s="58">
        <f t="shared" ref="L83:L101" si="20">K83/K$101</f>
        <v>0.44444444444444442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0.1111111111111111</v>
      </c>
      <c r="Q83" s="61"/>
      <c r="R83" s="55" t="s">
        <v>411</v>
      </c>
      <c r="S83" s="57">
        <f>COUNTIFS(Q4:Q31,1,T4:T31,1)</f>
        <v>5</v>
      </c>
      <c r="T83" s="58">
        <f t="shared" ref="T83:T95" si="22">S83/S$95</f>
        <v>0.18518518518518517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0.27272727272727271</v>
      </c>
      <c r="Y83" s="61"/>
      <c r="Z83" s="55" t="s">
        <v>186</v>
      </c>
      <c r="AA83" s="57">
        <f>COUNTIF(Y4:Y31,1)</f>
        <v>10</v>
      </c>
      <c r="AB83" s="58">
        <f>AA83/W$89</f>
        <v>0.90909090909090906</v>
      </c>
      <c r="AC83" s="61"/>
      <c r="AD83" s="61"/>
      <c r="AE83" s="47" t="s">
        <v>339</v>
      </c>
      <c r="AF83" s="57">
        <f>COUNTIFS(X4:X31,1,Y4:Y31,1)</f>
        <v>3</v>
      </c>
      <c r="AG83" s="58">
        <f t="shared" ref="AG83:AG101" si="24">AF83/AF$101</f>
        <v>0.27272727272727271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9.0909090909090912E-2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0.27272727272727271</v>
      </c>
      <c r="AP83" s="61"/>
      <c r="AQ83" s="61"/>
      <c r="AR83" s="55" t="s">
        <v>181</v>
      </c>
      <c r="AS83" s="57">
        <f>COUNTIF(AE4:AE31,1)</f>
        <v>2</v>
      </c>
      <c r="AT83" s="58">
        <f t="shared" ref="AT83:AT89" si="27">AS83/AS$89</f>
        <v>0.4</v>
      </c>
      <c r="AU83" s="61"/>
      <c r="AV83" s="47" t="s">
        <v>186</v>
      </c>
      <c r="AW83" s="57">
        <f>COUNTIF(AF4:AF31,1)</f>
        <v>4</v>
      </c>
      <c r="AX83" s="58">
        <f>AW83/AS$89</f>
        <v>0.8</v>
      </c>
      <c r="AY83" s="61"/>
      <c r="AZ83" s="61"/>
      <c r="BA83" s="55" t="s">
        <v>339</v>
      </c>
      <c r="BB83" s="57">
        <f>COUNTIFS(AE4:AE31,1,AF4:AF31,1)</f>
        <v>2</v>
      </c>
      <c r="BC83" s="58">
        <f t="shared" ref="BC83:BC101" si="28">BB83/BB$101</f>
        <v>0.4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2</v>
      </c>
      <c r="BK83" s="58">
        <f t="shared" ref="BK83:BK95" si="30">BJ83/BJ$95</f>
        <v>0.4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0</v>
      </c>
      <c r="D84" s="58">
        <f t="shared" si="19"/>
        <v>0</v>
      </c>
      <c r="E84" s="64"/>
      <c r="F84" s="46" t="s">
        <v>187</v>
      </c>
      <c r="G84" s="57">
        <f>COUNTIF(R4:R31,2)</f>
        <v>3</v>
      </c>
      <c r="H84" s="58">
        <f>G84/C$89</f>
        <v>0.1111111111111111</v>
      </c>
      <c r="I84" s="61"/>
      <c r="J84" s="55" t="s">
        <v>340</v>
      </c>
      <c r="K84" s="57">
        <f>COUNTIFS(Q4:Q31,1,R4:R31,2)</f>
        <v>1</v>
      </c>
      <c r="L84" s="58">
        <f t="shared" si="20"/>
        <v>3.7037037037037035E-2</v>
      </c>
      <c r="M84" s="61"/>
      <c r="N84" s="55" t="s">
        <v>359</v>
      </c>
      <c r="O84" s="57">
        <f>COUNTIFS(Q4:Q31,1,U4:U31,2)</f>
        <v>10</v>
      </c>
      <c r="P84" s="58">
        <f t="shared" si="21"/>
        <v>0.37037037037037035</v>
      </c>
      <c r="Q84" s="61"/>
      <c r="R84" s="55" t="s">
        <v>412</v>
      </c>
      <c r="S84" s="57">
        <f>COUNTIFS(Q4:Q31,1,T4:T31,"&gt;1")</f>
        <v>8</v>
      </c>
      <c r="T84" s="58">
        <f t="shared" si="22"/>
        <v>0.29629629629629628</v>
      </c>
      <c r="U84" s="61"/>
      <c r="V84" s="46" t="s">
        <v>182</v>
      </c>
      <c r="W84" s="57">
        <f>COUNTIF(X4:X31,2)</f>
        <v>1</v>
      </c>
      <c r="X84" s="58">
        <f t="shared" si="23"/>
        <v>9.0909090909090912E-2</v>
      </c>
      <c r="Y84" s="61"/>
      <c r="Z84" s="46" t="s">
        <v>187</v>
      </c>
      <c r="AA84" s="57">
        <f>COUNTIF(Y4:Y31,2)</f>
        <v>1</v>
      </c>
      <c r="AB84" s="58">
        <f>AA84/W$89</f>
        <v>9.0909090909090912E-2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2</v>
      </c>
      <c r="AK84" s="58">
        <f t="shared" si="25"/>
        <v>0.18181818181818182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0.4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8</v>
      </c>
      <c r="D85" s="58">
        <f t="shared" si="19"/>
        <v>0.29629629629629628</v>
      </c>
      <c r="E85" s="64"/>
      <c r="F85" s="46" t="s">
        <v>188</v>
      </c>
      <c r="G85" s="57">
        <f>COUNTIF(R4:R31,3)</f>
        <v>1</v>
      </c>
      <c r="H85" s="58">
        <f>G85/C$89</f>
        <v>3.7037037037037035E-2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4</v>
      </c>
      <c r="X85" s="58">
        <f t="shared" si="23"/>
        <v>0.36363636363636365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9.0909090909090912E-2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0.2</v>
      </c>
      <c r="AU85" s="61"/>
      <c r="AV85" s="46" t="s">
        <v>188</v>
      </c>
      <c r="AW85" s="57">
        <f>COUNTIF(AF4:AF31,3)</f>
        <v>1</v>
      </c>
      <c r="AX85" s="58">
        <f>AW85/AS$89</f>
        <v>0.2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5</v>
      </c>
      <c r="D86" s="58">
        <f t="shared" si="19"/>
        <v>0.18518518518518517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0</v>
      </c>
      <c r="L86" s="58">
        <f t="shared" si="20"/>
        <v>0</v>
      </c>
      <c r="M86" s="61"/>
      <c r="N86" s="50" t="s">
        <v>358</v>
      </c>
      <c r="O86" s="57">
        <f>COUNTIFS(Q4:Q31,2,U4:U31,2)</f>
        <v>0</v>
      </c>
      <c r="P86" s="58">
        <f t="shared" si="21"/>
        <v>0</v>
      </c>
      <c r="Q86" s="61"/>
      <c r="R86" s="50" t="s">
        <v>414</v>
      </c>
      <c r="S86" s="57">
        <f>COUNTIFS(Q4:Q31,2,T4:T31,"&gt;1")</f>
        <v>0</v>
      </c>
      <c r="T86" s="58">
        <f t="shared" si="22"/>
        <v>0</v>
      </c>
      <c r="U86" s="61"/>
      <c r="V86" s="46" t="s">
        <v>184</v>
      </c>
      <c r="W86" s="57">
        <f>COUNTIF(X4:X31,4)</f>
        <v>2</v>
      </c>
      <c r="X86" s="58">
        <f t="shared" si="23"/>
        <v>0.18181818181818182</v>
      </c>
      <c r="Y86" s="61"/>
      <c r="Z86" s="77"/>
      <c r="AA86" s="54">
        <f>SUM(AA83:AA85)</f>
        <v>11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9.0909090909090912E-2</v>
      </c>
      <c r="AH86" s="61"/>
      <c r="AI86" s="50" t="s">
        <v>358</v>
      </c>
      <c r="AJ86" s="57">
        <f>COUNTIFS(X4:X31,2,AB4:AB31,2)</f>
        <v>1</v>
      </c>
      <c r="AK86" s="58">
        <f t="shared" si="25"/>
        <v>9.0909090909090912E-2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2</v>
      </c>
      <c r="AT86" s="58">
        <f t="shared" si="27"/>
        <v>0.4</v>
      </c>
      <c r="AU86" s="61"/>
      <c r="AV86" s="77"/>
      <c r="AW86" s="54">
        <f>SUM(AW83:AW85)</f>
        <v>5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3.7037037037037035E-2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3.7037037037037035E-2</v>
      </c>
      <c r="Q87" s="61"/>
      <c r="R87" s="50" t="s">
        <v>415</v>
      </c>
      <c r="S87" s="57">
        <f>COUNTIFS(Q4:Q31,3,T4:T31,1)</f>
        <v>2</v>
      </c>
      <c r="T87" s="58">
        <f t="shared" si="22"/>
        <v>7.407407407407407E-2</v>
      </c>
      <c r="U87" s="61"/>
      <c r="V87" s="46" t="s">
        <v>185</v>
      </c>
      <c r="W87" s="57">
        <f>COUNTIF(X4:X31,5)</f>
        <v>1</v>
      </c>
      <c r="X87" s="58">
        <f t="shared" si="23"/>
        <v>9.0909090909090912E-2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9.0909090909090912E-2</v>
      </c>
      <c r="AL87" s="61"/>
      <c r="AM87" s="50" t="s">
        <v>415</v>
      </c>
      <c r="AN87" s="57">
        <f>COUNTIFS(X4:X31,3,AA4:AA31,1)</f>
        <v>4</v>
      </c>
      <c r="AO87" s="58">
        <f t="shared" si="26"/>
        <v>0.36363636363636365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1</v>
      </c>
      <c r="BK87" s="58">
        <f t="shared" si="30"/>
        <v>0.2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7</v>
      </c>
      <c r="P88" s="58">
        <f t="shared" si="21"/>
        <v>0.25925925925925924</v>
      </c>
      <c r="Q88" s="61"/>
      <c r="R88" s="50" t="s">
        <v>416</v>
      </c>
      <c r="S88" s="57">
        <f>COUNTIFS(Q4:Q31,3,T4:T31,"&gt;1")</f>
        <v>6</v>
      </c>
      <c r="T88" s="58">
        <f t="shared" si="22"/>
        <v>0.22222222222222221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3</v>
      </c>
      <c r="AK88" s="58">
        <f t="shared" si="25"/>
        <v>0.27272727272727271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0.2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7</v>
      </c>
      <c r="L89" s="58">
        <f t="shared" si="20"/>
        <v>0.25925925925925924</v>
      </c>
      <c r="M89" s="61"/>
      <c r="N89" s="50" t="s">
        <v>363</v>
      </c>
      <c r="O89" s="57">
        <f>COUNTIFS(Q4:Q31,4,U4:U31,1)</f>
        <v>2</v>
      </c>
      <c r="P89" s="58">
        <f t="shared" si="21"/>
        <v>7.407407407407407E-2</v>
      </c>
      <c r="Q89" s="61"/>
      <c r="R89" s="50" t="s">
        <v>417</v>
      </c>
      <c r="S89" s="57">
        <f>COUNTIFS(Q4:Q31,4,T4:T31,1)</f>
        <v>2</v>
      </c>
      <c r="T89" s="58">
        <f t="shared" si="22"/>
        <v>7.407407407407407E-2</v>
      </c>
      <c r="U89" s="61"/>
      <c r="V89" s="77"/>
      <c r="W89" s="54">
        <f>SUM(W83:W88)</f>
        <v>11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3</v>
      </c>
      <c r="AG89" s="58">
        <f t="shared" si="24"/>
        <v>0.27272727272727271</v>
      </c>
      <c r="AH89" s="61"/>
      <c r="AI89" s="50" t="s">
        <v>363</v>
      </c>
      <c r="AJ89" s="57">
        <f>COUNTIFS(X4:X31,4,AB4:AB31,1)</f>
        <v>1</v>
      </c>
      <c r="AK89" s="58">
        <f t="shared" si="25"/>
        <v>9.0909090909090912E-2</v>
      </c>
      <c r="AL89" s="61"/>
      <c r="AM89" s="50" t="s">
        <v>417</v>
      </c>
      <c r="AN89" s="57">
        <f>COUNTIFS(X4:X31,4,AA4:AA31,1)</f>
        <v>1</v>
      </c>
      <c r="AO89" s="58">
        <f t="shared" si="26"/>
        <v>9.0909090909090912E-2</v>
      </c>
      <c r="AP89" s="61"/>
      <c r="AQ89" s="61"/>
      <c r="AR89" s="77" t="s">
        <v>142</v>
      </c>
      <c r="AS89" s="54">
        <f>SUM(AS83:AS88)</f>
        <v>5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1</v>
      </c>
      <c r="BG89" s="58">
        <f t="shared" si="29"/>
        <v>0.2</v>
      </c>
      <c r="BH89" s="61"/>
      <c r="BI89" s="50" t="s">
        <v>417</v>
      </c>
      <c r="BJ89" s="57">
        <f>COUNTIFS(AE4:AE31,4,AH4:AH31,1)</f>
        <v>2</v>
      </c>
      <c r="BK89" s="58">
        <f t="shared" si="30"/>
        <v>0.4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3</v>
      </c>
      <c r="P90" s="58">
        <f t="shared" si="21"/>
        <v>0.1111111111111111</v>
      </c>
      <c r="Q90" s="61"/>
      <c r="R90" s="50" t="s">
        <v>418</v>
      </c>
      <c r="S90" s="57">
        <f>COUNTIFS(Q4:Q31,4,T4:T31,"&gt;1")</f>
        <v>3</v>
      </c>
      <c r="T90" s="58">
        <f t="shared" si="22"/>
        <v>0.1111111111111111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1</v>
      </c>
      <c r="AG90" s="58">
        <f t="shared" si="24"/>
        <v>9.0909090909090912E-2</v>
      </c>
      <c r="AH90" s="61"/>
      <c r="AI90" s="50" t="s">
        <v>364</v>
      </c>
      <c r="AJ90" s="57">
        <f>COUNTIFS(X4:X31,4,AB4:AB31,2)</f>
        <v>1</v>
      </c>
      <c r="AK90" s="58">
        <f t="shared" si="25"/>
        <v>9.0909090909090912E-2</v>
      </c>
      <c r="AL90" s="61"/>
      <c r="AM90" s="50" t="s">
        <v>418</v>
      </c>
      <c r="AN90" s="57">
        <f>COUNTIFS(X4:X31,4,AA4:AA31,"&gt;1")</f>
        <v>1</v>
      </c>
      <c r="AO90" s="58">
        <f t="shared" si="26"/>
        <v>9.0909090909090912E-2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1</v>
      </c>
      <c r="BG90" s="58">
        <f t="shared" si="29"/>
        <v>0.2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1</v>
      </c>
      <c r="L91" s="58">
        <f t="shared" si="20"/>
        <v>3.7037037037037035E-2</v>
      </c>
      <c r="M91" s="61"/>
      <c r="N91" s="50" t="s">
        <v>365</v>
      </c>
      <c r="O91" s="57">
        <f>COUNTIFS(Q4:Q31,5,U4:U31,1)</f>
        <v>1</v>
      </c>
      <c r="P91" s="58">
        <f t="shared" si="21"/>
        <v>3.7037037037037035E-2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9.0909090909090912E-2</v>
      </c>
      <c r="AL91" s="61"/>
      <c r="AM91" s="50" t="s">
        <v>419</v>
      </c>
      <c r="AN91" s="57">
        <f>COUNTIFS(X4:X31,5,AA4:AA31,1)</f>
        <v>1</v>
      </c>
      <c r="AO91" s="58">
        <f t="shared" si="26"/>
        <v>9.0909090909090912E-2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1</v>
      </c>
      <c r="BC91" s="58">
        <f t="shared" si="28"/>
        <v>0.2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9</v>
      </c>
      <c r="H92" s="58">
        <f>G92/C$89</f>
        <v>0.33333333333333331</v>
      </c>
      <c r="I92" s="61"/>
      <c r="J92" s="50" t="s">
        <v>345</v>
      </c>
      <c r="K92" s="57">
        <f>COUNTIFS(Q4:Q31,4,R4:R31,1)</f>
        <v>4</v>
      </c>
      <c r="L92" s="58">
        <f t="shared" si="20"/>
        <v>0.14814814814814814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1</v>
      </c>
      <c r="T92" s="58">
        <f t="shared" si="22"/>
        <v>3.7037037037037035E-2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0.18181818181818182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2</v>
      </c>
      <c r="BC92" s="58">
        <f t="shared" si="28"/>
        <v>0.4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8</v>
      </c>
      <c r="H93" s="58">
        <f>G93/C$89</f>
        <v>0.29629629629629628</v>
      </c>
      <c r="I93" s="61"/>
      <c r="J93" s="50" t="s">
        <v>347</v>
      </c>
      <c r="K93" s="57">
        <f>COUNTIFS(Q4:Q31,4,R4:R31,2)</f>
        <v>1</v>
      </c>
      <c r="L93" s="58">
        <f t="shared" si="20"/>
        <v>3.7037037037037035E-2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0.54545454545454541</v>
      </c>
      <c r="Y93" s="61"/>
      <c r="Z93" s="47" t="s">
        <v>191</v>
      </c>
      <c r="AA93" s="57">
        <f>COUNTIF(AA4:AA31,1)</f>
        <v>10</v>
      </c>
      <c r="AB93" s="58">
        <f>AA93/W$89</f>
        <v>0.90909090909090906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0.4</v>
      </c>
      <c r="AU93" s="61"/>
      <c r="AV93" s="47" t="s">
        <v>191</v>
      </c>
      <c r="AW93" s="57">
        <f>COUNTIF(AH4:AH31,1)</f>
        <v>5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1</v>
      </c>
      <c r="H94" s="58">
        <f>G94/C$89</f>
        <v>3.7037037037037035E-2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5</v>
      </c>
      <c r="X94" s="58">
        <f>W94/W$89</f>
        <v>0.45454545454545453</v>
      </c>
      <c r="Y94" s="61"/>
      <c r="Z94" s="46" t="s">
        <v>192</v>
      </c>
      <c r="AA94" s="57">
        <f>COUNTIF(AA4:AA31,2)</f>
        <v>1</v>
      </c>
      <c r="AB94" s="58">
        <f>AA94/W$89</f>
        <v>9.0909090909090912E-2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0.6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9</v>
      </c>
      <c r="H95" s="58">
        <f>G95/C$89</f>
        <v>0.33333333333333331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11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1</v>
      </c>
      <c r="AG95" s="58">
        <f t="shared" si="24"/>
        <v>9.0909090909090912E-2</v>
      </c>
      <c r="AH95" s="61"/>
      <c r="AI95" s="37"/>
      <c r="AJ95" s="45">
        <f>SUM(AJ83:AJ94)</f>
        <v>11</v>
      </c>
      <c r="AK95" s="58">
        <f t="shared" si="25"/>
        <v>1</v>
      </c>
      <c r="AL95" s="61"/>
      <c r="AM95" s="37"/>
      <c r="AN95" s="45">
        <f>SUM(AN83:AN94)</f>
        <v>11</v>
      </c>
      <c r="AO95" s="58">
        <f t="shared" si="26"/>
        <v>1</v>
      </c>
      <c r="AP95" s="61"/>
      <c r="AQ95" s="61"/>
      <c r="AR95" s="77"/>
      <c r="AS95" s="54">
        <f>SUM(AS93:AS94)</f>
        <v>5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5</v>
      </c>
      <c r="BG95" s="58">
        <f t="shared" si="29"/>
        <v>1</v>
      </c>
      <c r="BH95" s="61"/>
      <c r="BI95" s="37"/>
      <c r="BJ95" s="45">
        <f>SUM(BJ83:BJ94)</f>
        <v>5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3.7037037037037035E-2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11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5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4</v>
      </c>
      <c r="X99" s="58">
        <f>W99/W$89</f>
        <v>0.36363636363636365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0.63636363636363635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0.8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11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11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5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5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7</v>
      </c>
      <c r="D102" s="58">
        <f>C102/C$89</f>
        <v>0.25925925925925924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20</v>
      </c>
      <c r="D103" s="58">
        <f>C103/C$89</f>
        <v>0.7407407407407407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8">
    <mergeCell ref="B95:D95"/>
    <mergeCell ref="V98:X98"/>
    <mergeCell ref="AR98:AT98"/>
    <mergeCell ref="B101:D101"/>
    <mergeCell ref="A107:AW108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R82:T82"/>
    <mergeCell ref="BA82:BC82"/>
    <mergeCell ref="BE82:BG82"/>
    <mergeCell ref="BI82:BK82"/>
    <mergeCell ref="F91:H91"/>
    <mergeCell ref="B50:D50"/>
    <mergeCell ref="B82:D82"/>
    <mergeCell ref="F82:H82"/>
    <mergeCell ref="J82:L82"/>
    <mergeCell ref="N82:P82"/>
    <mergeCell ref="F50:H50"/>
    <mergeCell ref="J50:L50"/>
    <mergeCell ref="N50:P50"/>
    <mergeCell ref="B48:BI48"/>
    <mergeCell ref="AY50:BA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A50:AC50"/>
    <mergeCell ref="AE50:AG50"/>
    <mergeCell ref="AI50:AK50"/>
    <mergeCell ref="AM50:AO50"/>
    <mergeCell ref="AQ50:AS50"/>
    <mergeCell ref="AU50:AW50"/>
    <mergeCell ref="R50:T50"/>
    <mergeCell ref="W50:Y50"/>
    <mergeCell ref="AD2:AI2"/>
    <mergeCell ref="AK2:AP2"/>
    <mergeCell ref="AR2:AW2"/>
    <mergeCell ref="B33:AR33"/>
    <mergeCell ref="B35:D35"/>
    <mergeCell ref="F35:H35"/>
    <mergeCell ref="J35:L35"/>
    <mergeCell ref="N35:P35"/>
    <mergeCell ref="R35:T35"/>
    <mergeCell ref="V35:X35"/>
    <mergeCell ref="W2:AB2"/>
    <mergeCell ref="Z35:AB35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BM184"/>
  <sheetViews>
    <sheetView zoomScale="10" zoomScaleNormal="10" workbookViewId="0">
      <pane ySplit="3" topLeftCell="A52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2754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2755</v>
      </c>
      <c r="B4" s="117" t="s">
        <v>91</v>
      </c>
      <c r="C4" s="118" t="s">
        <v>2756</v>
      </c>
      <c r="D4" s="116">
        <v>3</v>
      </c>
      <c r="E4" s="114">
        <v>38194</v>
      </c>
      <c r="F4" s="117">
        <v>1</v>
      </c>
      <c r="G4" s="116">
        <v>3</v>
      </c>
      <c r="H4" s="115">
        <v>4</v>
      </c>
      <c r="I4" s="117">
        <v>2</v>
      </c>
      <c r="J4" s="116">
        <v>2</v>
      </c>
      <c r="K4" s="116">
        <v>10</v>
      </c>
      <c r="L4" s="116">
        <v>2</v>
      </c>
      <c r="M4" s="116">
        <v>1</v>
      </c>
      <c r="N4" s="116">
        <v>2</v>
      </c>
      <c r="O4" s="115">
        <v>1</v>
      </c>
      <c r="P4" s="132" t="s">
        <v>2757</v>
      </c>
      <c r="Q4" s="116">
        <v>3</v>
      </c>
      <c r="R4" s="116">
        <v>1</v>
      </c>
      <c r="S4" s="116">
        <v>1</v>
      </c>
      <c r="T4" s="116">
        <v>4</v>
      </c>
      <c r="U4" s="115">
        <v>2</v>
      </c>
      <c r="V4" s="104"/>
      <c r="W4" s="132" t="s">
        <v>1128</v>
      </c>
      <c r="X4" s="116">
        <v>1</v>
      </c>
      <c r="Y4" s="116">
        <v>1</v>
      </c>
      <c r="Z4" s="116">
        <v>2</v>
      </c>
      <c r="AA4" s="116">
        <v>1</v>
      </c>
      <c r="AB4" s="115">
        <v>2</v>
      </c>
      <c r="AC4" s="103"/>
      <c r="AD4" s="132"/>
      <c r="AE4" s="116"/>
      <c r="AF4" s="116"/>
      <c r="AG4" s="116"/>
      <c r="AH4" s="116"/>
      <c r="AI4" s="115"/>
      <c r="AJ4" s="103"/>
      <c r="AK4" s="132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2758</v>
      </c>
      <c r="B5" s="113" t="s">
        <v>91</v>
      </c>
      <c r="C5" s="118" t="s">
        <v>2759</v>
      </c>
      <c r="D5" s="104">
        <v>4</v>
      </c>
      <c r="E5" s="114">
        <v>38194</v>
      </c>
      <c r="F5" s="113">
        <v>1</v>
      </c>
      <c r="G5" s="104">
        <v>3</v>
      </c>
      <c r="H5" s="112">
        <v>1</v>
      </c>
      <c r="I5" s="113">
        <v>2</v>
      </c>
      <c r="J5" s="104">
        <v>1</v>
      </c>
      <c r="K5" s="104">
        <v>3</v>
      </c>
      <c r="L5" s="104">
        <v>2</v>
      </c>
      <c r="M5" s="104">
        <v>1</v>
      </c>
      <c r="N5" s="104">
        <v>2</v>
      </c>
      <c r="O5" s="112">
        <v>1</v>
      </c>
      <c r="P5" s="132" t="s">
        <v>1189</v>
      </c>
      <c r="Q5" s="104">
        <v>4</v>
      </c>
      <c r="R5" s="104">
        <v>1</v>
      </c>
      <c r="S5" s="104">
        <v>1</v>
      </c>
      <c r="T5" s="104">
        <v>3</v>
      </c>
      <c r="U5" s="112">
        <v>2</v>
      </c>
      <c r="V5" s="104"/>
      <c r="W5" s="132" t="s">
        <v>1128</v>
      </c>
      <c r="X5" s="104">
        <v>1</v>
      </c>
      <c r="Y5" s="104">
        <v>1</v>
      </c>
      <c r="Z5" s="104">
        <v>1</v>
      </c>
      <c r="AA5" s="104">
        <v>4</v>
      </c>
      <c r="AB5" s="112">
        <v>2</v>
      </c>
      <c r="AC5" s="103"/>
      <c r="AD5" s="132"/>
      <c r="AE5" s="104"/>
      <c r="AF5" s="104"/>
      <c r="AG5" s="104"/>
      <c r="AH5" s="104"/>
      <c r="AI5" s="112"/>
      <c r="AJ5" s="103"/>
      <c r="AK5" s="132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2760</v>
      </c>
      <c r="B6" s="113" t="s">
        <v>40</v>
      </c>
      <c r="C6" s="118" t="s">
        <v>2761</v>
      </c>
      <c r="D6" s="104">
        <v>4</v>
      </c>
      <c r="E6" s="109">
        <v>38202</v>
      </c>
      <c r="F6" s="113">
        <v>2</v>
      </c>
      <c r="G6" s="104">
        <v>5</v>
      </c>
      <c r="H6" s="112">
        <v>4</v>
      </c>
      <c r="I6" s="113">
        <v>2</v>
      </c>
      <c r="J6" s="104">
        <v>1</v>
      </c>
      <c r="K6" s="104">
        <v>8</v>
      </c>
      <c r="L6" s="104">
        <v>2</v>
      </c>
      <c r="M6" s="104">
        <v>1</v>
      </c>
      <c r="N6" s="104">
        <v>2</v>
      </c>
      <c r="O6" s="112">
        <v>1</v>
      </c>
      <c r="P6" s="132" t="s">
        <v>1192</v>
      </c>
      <c r="Q6" s="104">
        <v>3</v>
      </c>
      <c r="R6" s="104">
        <v>1</v>
      </c>
      <c r="S6" s="104">
        <v>1</v>
      </c>
      <c r="T6" s="104">
        <v>3</v>
      </c>
      <c r="U6" s="112">
        <v>2</v>
      </c>
      <c r="V6" s="104"/>
      <c r="W6" s="113" t="s">
        <v>128</v>
      </c>
      <c r="X6" s="104">
        <v>1</v>
      </c>
      <c r="Y6" s="104">
        <v>1</v>
      </c>
      <c r="Z6" s="104">
        <v>1</v>
      </c>
      <c r="AA6" s="104">
        <v>2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2762</v>
      </c>
      <c r="B7" s="113" t="s">
        <v>31</v>
      </c>
      <c r="C7" s="118" t="s">
        <v>2763</v>
      </c>
      <c r="D7" s="104">
        <v>5</v>
      </c>
      <c r="E7" s="109">
        <v>38202</v>
      </c>
      <c r="F7" s="113">
        <v>2</v>
      </c>
      <c r="G7" s="104">
        <v>5</v>
      </c>
      <c r="H7" s="112">
        <v>1</v>
      </c>
      <c r="I7" s="113">
        <v>1</v>
      </c>
      <c r="J7" s="104">
        <v>3</v>
      </c>
      <c r="K7" s="104">
        <v>10</v>
      </c>
      <c r="L7" s="104">
        <v>4</v>
      </c>
      <c r="M7" s="104">
        <v>3</v>
      </c>
      <c r="N7" s="104">
        <v>2</v>
      </c>
      <c r="O7" s="112">
        <v>1</v>
      </c>
      <c r="P7" s="132" t="s">
        <v>1206</v>
      </c>
      <c r="Q7" s="104">
        <v>4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2764</v>
      </c>
      <c r="B8" s="113" t="s">
        <v>40</v>
      </c>
      <c r="C8" s="118" t="s">
        <v>2765</v>
      </c>
      <c r="D8" s="104">
        <v>4</v>
      </c>
      <c r="E8" s="109">
        <v>38210</v>
      </c>
      <c r="F8" s="113">
        <v>2</v>
      </c>
      <c r="G8" s="104">
        <v>5</v>
      </c>
      <c r="H8" s="112">
        <v>4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2</v>
      </c>
      <c r="O8" s="112">
        <v>1</v>
      </c>
      <c r="P8" s="132" t="s">
        <v>2766</v>
      </c>
      <c r="Q8" s="104">
        <v>1</v>
      </c>
      <c r="R8" s="104">
        <v>1</v>
      </c>
      <c r="S8" s="104">
        <v>1</v>
      </c>
      <c r="T8" s="104">
        <v>2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2767</v>
      </c>
      <c r="B9" s="113" t="s">
        <v>40</v>
      </c>
      <c r="C9" s="118" t="s">
        <v>2768</v>
      </c>
      <c r="D9" s="104">
        <v>4</v>
      </c>
      <c r="E9" s="109">
        <v>38210</v>
      </c>
      <c r="F9" s="113">
        <v>2</v>
      </c>
      <c r="G9" s="104">
        <v>5</v>
      </c>
      <c r="H9" s="112">
        <v>4</v>
      </c>
      <c r="I9" s="113">
        <v>1</v>
      </c>
      <c r="J9" s="104">
        <v>1</v>
      </c>
      <c r="K9" s="104">
        <v>1</v>
      </c>
      <c r="L9" s="104">
        <v>4</v>
      </c>
      <c r="M9" s="104">
        <v>3</v>
      </c>
      <c r="N9" s="104">
        <v>2</v>
      </c>
      <c r="O9" s="112">
        <v>1</v>
      </c>
      <c r="P9" s="132" t="s">
        <v>128</v>
      </c>
      <c r="Q9" s="104">
        <v>1</v>
      </c>
      <c r="R9" s="104">
        <v>1</v>
      </c>
      <c r="S9" s="104">
        <v>1</v>
      </c>
      <c r="T9" s="104">
        <v>4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2769</v>
      </c>
      <c r="B10" s="113" t="s">
        <v>50</v>
      </c>
      <c r="C10" s="118" t="s">
        <v>2770</v>
      </c>
      <c r="D10" s="104">
        <v>5</v>
      </c>
      <c r="E10" s="109">
        <v>38218</v>
      </c>
      <c r="F10" s="113">
        <v>1</v>
      </c>
      <c r="G10" s="104">
        <v>5</v>
      </c>
      <c r="H10" s="112">
        <v>4</v>
      </c>
      <c r="I10" s="113">
        <v>1</v>
      </c>
      <c r="J10" s="104">
        <v>1</v>
      </c>
      <c r="K10" s="104">
        <v>1</v>
      </c>
      <c r="L10" s="104">
        <v>1</v>
      </c>
      <c r="M10" s="104">
        <v>2</v>
      </c>
      <c r="N10" s="104">
        <v>2</v>
      </c>
      <c r="O10" s="112">
        <v>1</v>
      </c>
      <c r="P10" s="132" t="s">
        <v>2771</v>
      </c>
      <c r="Q10" s="104">
        <v>1</v>
      </c>
      <c r="R10" s="104">
        <v>1</v>
      </c>
      <c r="S10" s="104">
        <v>1</v>
      </c>
      <c r="T10" s="104">
        <v>4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2772</v>
      </c>
      <c r="B11" s="113" t="s">
        <v>50</v>
      </c>
      <c r="C11" s="118" t="s">
        <v>2773</v>
      </c>
      <c r="D11" s="104">
        <v>5</v>
      </c>
      <c r="E11" s="109">
        <v>38218</v>
      </c>
      <c r="F11" s="113">
        <v>2</v>
      </c>
      <c r="G11" s="104">
        <v>5</v>
      </c>
      <c r="H11" s="112">
        <v>3</v>
      </c>
      <c r="I11" s="113">
        <v>2</v>
      </c>
      <c r="J11" s="104">
        <v>2</v>
      </c>
      <c r="K11" s="104">
        <v>2</v>
      </c>
      <c r="L11" s="104">
        <v>1</v>
      </c>
      <c r="M11" s="104">
        <v>1</v>
      </c>
      <c r="N11" s="104">
        <v>2</v>
      </c>
      <c r="O11" s="112">
        <v>1</v>
      </c>
      <c r="P11" s="132" t="s">
        <v>2774</v>
      </c>
      <c r="Q11" s="104">
        <v>1</v>
      </c>
      <c r="R11" s="104">
        <v>1</v>
      </c>
      <c r="S11" s="104">
        <v>1</v>
      </c>
      <c r="T11" s="104">
        <v>4</v>
      </c>
      <c r="U11" s="112">
        <v>1</v>
      </c>
      <c r="V11" s="104"/>
      <c r="W11" s="113" t="s">
        <v>957</v>
      </c>
      <c r="X11" s="104">
        <v>1</v>
      </c>
      <c r="Y11" s="104">
        <v>1</v>
      </c>
      <c r="Z11" s="104">
        <v>1</v>
      </c>
      <c r="AA11" s="104">
        <v>2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2775</v>
      </c>
      <c r="B12" s="113" t="s">
        <v>40</v>
      </c>
      <c r="C12" s="118" t="s">
        <v>2776</v>
      </c>
      <c r="D12" s="104">
        <v>3</v>
      </c>
      <c r="E12" s="109">
        <v>38226</v>
      </c>
      <c r="F12" s="113">
        <v>2</v>
      </c>
      <c r="G12" s="104">
        <v>5</v>
      </c>
      <c r="H12" s="112">
        <v>4</v>
      </c>
      <c r="I12" s="113">
        <v>1</v>
      </c>
      <c r="J12" s="104">
        <v>3</v>
      </c>
      <c r="K12" s="104">
        <v>8</v>
      </c>
      <c r="L12" s="104">
        <v>3</v>
      </c>
      <c r="M12" s="104">
        <v>2</v>
      </c>
      <c r="N12" s="104">
        <v>3</v>
      </c>
      <c r="O12" s="112">
        <v>2</v>
      </c>
      <c r="P12" s="132" t="s">
        <v>2777</v>
      </c>
      <c r="Q12" s="104">
        <v>5</v>
      </c>
      <c r="R12" s="104">
        <v>2</v>
      </c>
      <c r="S12" s="104">
        <v>1</v>
      </c>
      <c r="T12" s="104">
        <v>1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2699</v>
      </c>
      <c r="B13" s="113" t="s">
        <v>40</v>
      </c>
      <c r="C13" s="118" t="s">
        <v>2778</v>
      </c>
      <c r="D13" s="104">
        <v>4</v>
      </c>
      <c r="E13" s="109">
        <v>38226</v>
      </c>
      <c r="F13" s="113">
        <v>2</v>
      </c>
      <c r="G13" s="104">
        <v>5</v>
      </c>
      <c r="H13" s="112">
        <v>4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1</v>
      </c>
      <c r="O13" s="112">
        <v>1</v>
      </c>
      <c r="P13" s="132" t="s">
        <v>128</v>
      </c>
      <c r="Q13" s="104">
        <v>1</v>
      </c>
      <c r="R13" s="104">
        <v>1</v>
      </c>
      <c r="S13" s="104">
        <v>1</v>
      </c>
      <c r="T13" s="104">
        <v>4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2779</v>
      </c>
      <c r="B14" s="113" t="s">
        <v>40</v>
      </c>
      <c r="C14" s="118" t="s">
        <v>2780</v>
      </c>
      <c r="D14" s="104">
        <v>4</v>
      </c>
      <c r="E14" s="109">
        <v>38234</v>
      </c>
      <c r="F14" s="113">
        <v>2</v>
      </c>
      <c r="G14" s="104">
        <v>5</v>
      </c>
      <c r="H14" s="112">
        <v>1</v>
      </c>
      <c r="I14" s="113">
        <v>1</v>
      </c>
      <c r="J14" s="104">
        <v>1</v>
      </c>
      <c r="K14" s="104">
        <v>3</v>
      </c>
      <c r="L14" s="104">
        <v>1</v>
      </c>
      <c r="M14" s="104">
        <v>2</v>
      </c>
      <c r="N14" s="104">
        <v>1</v>
      </c>
      <c r="O14" s="112">
        <v>1</v>
      </c>
      <c r="P14" s="132" t="s">
        <v>943</v>
      </c>
      <c r="Q14" s="104">
        <v>1</v>
      </c>
      <c r="R14" s="104">
        <v>1</v>
      </c>
      <c r="S14" s="104">
        <v>1</v>
      </c>
      <c r="T14" s="104">
        <v>4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2781</v>
      </c>
      <c r="B15" s="113" t="s">
        <v>40</v>
      </c>
      <c r="C15" s="118" t="s">
        <v>2782</v>
      </c>
      <c r="D15" s="104">
        <v>4</v>
      </c>
      <c r="E15" s="109">
        <v>38234</v>
      </c>
      <c r="F15" s="113">
        <v>2</v>
      </c>
      <c r="G15" s="104">
        <v>5</v>
      </c>
      <c r="H15" s="112">
        <v>4</v>
      </c>
      <c r="I15" s="113">
        <v>1</v>
      </c>
      <c r="J15" s="104">
        <v>1</v>
      </c>
      <c r="K15" s="104">
        <v>3</v>
      </c>
      <c r="L15" s="104">
        <v>4</v>
      </c>
      <c r="M15" s="104">
        <v>3</v>
      </c>
      <c r="N15" s="104">
        <v>2</v>
      </c>
      <c r="O15" s="112">
        <v>1</v>
      </c>
      <c r="P15" s="132" t="s">
        <v>943</v>
      </c>
      <c r="Q15" s="104">
        <v>1</v>
      </c>
      <c r="R15" s="104">
        <v>1</v>
      </c>
      <c r="S15" s="104">
        <v>1</v>
      </c>
      <c r="T15" s="104">
        <v>4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2783</v>
      </c>
      <c r="B16" s="113" t="s">
        <v>40</v>
      </c>
      <c r="C16" s="118" t="s">
        <v>2784</v>
      </c>
      <c r="D16" s="104">
        <v>11</v>
      </c>
      <c r="E16" s="109">
        <v>38242</v>
      </c>
      <c r="F16" s="113">
        <v>2</v>
      </c>
      <c r="G16" s="104">
        <v>3</v>
      </c>
      <c r="H16" s="112">
        <v>1</v>
      </c>
      <c r="I16" s="113">
        <v>1</v>
      </c>
      <c r="J16" s="104">
        <v>3</v>
      </c>
      <c r="K16" s="104">
        <v>2</v>
      </c>
      <c r="L16" s="104">
        <v>4</v>
      </c>
      <c r="M16" s="104">
        <v>3</v>
      </c>
      <c r="N16" s="104">
        <v>2</v>
      </c>
      <c r="O16" s="112">
        <v>2</v>
      </c>
      <c r="P16" s="132" t="s">
        <v>2785</v>
      </c>
      <c r="Q16" s="104">
        <v>4</v>
      </c>
      <c r="R16" s="104">
        <v>1</v>
      </c>
      <c r="S16" s="104">
        <v>1</v>
      </c>
      <c r="T16" s="104">
        <v>4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2786</v>
      </c>
      <c r="B17" s="113" t="s">
        <v>40</v>
      </c>
      <c r="C17" s="118" t="s">
        <v>2787</v>
      </c>
      <c r="D17" s="104">
        <v>15</v>
      </c>
      <c r="E17" s="109">
        <v>38242</v>
      </c>
      <c r="F17" s="113">
        <v>1</v>
      </c>
      <c r="G17" s="104">
        <v>2</v>
      </c>
      <c r="H17" s="112">
        <v>1</v>
      </c>
      <c r="I17" s="113">
        <v>1</v>
      </c>
      <c r="J17" s="104">
        <v>3</v>
      </c>
      <c r="K17" s="104">
        <v>2</v>
      </c>
      <c r="L17" s="104">
        <v>3</v>
      </c>
      <c r="M17" s="104">
        <v>2</v>
      </c>
      <c r="N17" s="104">
        <v>2</v>
      </c>
      <c r="O17" s="112">
        <v>2</v>
      </c>
      <c r="P17" s="132" t="s">
        <v>2788</v>
      </c>
      <c r="Q17" s="104">
        <v>5</v>
      </c>
      <c r="R17" s="104">
        <v>1</v>
      </c>
      <c r="S17" s="104">
        <v>1</v>
      </c>
      <c r="T17" s="104">
        <v>4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2789</v>
      </c>
      <c r="B18" s="113" t="s">
        <v>40</v>
      </c>
      <c r="C18" s="118" t="s">
        <v>2790</v>
      </c>
      <c r="D18" s="104">
        <v>6</v>
      </c>
      <c r="E18" s="109">
        <v>38299</v>
      </c>
      <c r="F18" s="113">
        <v>2</v>
      </c>
      <c r="G18" s="104">
        <v>6</v>
      </c>
      <c r="H18" s="112">
        <v>3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128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2791</v>
      </c>
      <c r="B19" s="113" t="s">
        <v>40</v>
      </c>
      <c r="C19" s="118" t="s">
        <v>2792</v>
      </c>
      <c r="D19" s="104">
        <v>5</v>
      </c>
      <c r="E19" s="109">
        <v>38299</v>
      </c>
      <c r="F19" s="113">
        <v>2</v>
      </c>
      <c r="G19" s="104">
        <v>7</v>
      </c>
      <c r="H19" s="112">
        <v>4</v>
      </c>
      <c r="I19" s="113">
        <v>1</v>
      </c>
      <c r="J19" s="104">
        <v>1</v>
      </c>
      <c r="K19" s="104">
        <v>1</v>
      </c>
      <c r="L19" s="104">
        <v>4</v>
      </c>
      <c r="M19" s="104">
        <v>3</v>
      </c>
      <c r="N19" s="104">
        <v>2</v>
      </c>
      <c r="O19" s="112">
        <v>1</v>
      </c>
      <c r="P19" s="132" t="s">
        <v>2793</v>
      </c>
      <c r="Q19" s="104">
        <v>1</v>
      </c>
      <c r="R19" s="104">
        <v>1</v>
      </c>
      <c r="S19" s="104">
        <v>1</v>
      </c>
      <c r="T19" s="104">
        <v>3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2794</v>
      </c>
      <c r="B20" s="113" t="s">
        <v>27</v>
      </c>
      <c r="C20" s="118" t="s">
        <v>2795</v>
      </c>
      <c r="D20" s="104">
        <v>3</v>
      </c>
      <c r="E20" s="109">
        <v>38307</v>
      </c>
      <c r="F20" s="113">
        <v>2</v>
      </c>
      <c r="G20" s="104">
        <v>3</v>
      </c>
      <c r="H20" s="112">
        <v>1</v>
      </c>
      <c r="I20" s="113">
        <v>4</v>
      </c>
      <c r="J20" s="104">
        <v>1</v>
      </c>
      <c r="K20" s="104">
        <v>4</v>
      </c>
      <c r="L20" s="104">
        <v>3</v>
      </c>
      <c r="M20" s="104">
        <v>1</v>
      </c>
      <c r="N20" s="104">
        <v>2</v>
      </c>
      <c r="O20" s="112">
        <v>2</v>
      </c>
      <c r="P20" s="132" t="s">
        <v>2796</v>
      </c>
      <c r="Q20" s="104">
        <v>1</v>
      </c>
      <c r="R20" s="104">
        <v>1</v>
      </c>
      <c r="S20" s="104">
        <v>1</v>
      </c>
      <c r="T20" s="104">
        <v>2</v>
      </c>
      <c r="U20" s="112">
        <v>2</v>
      </c>
      <c r="V20" s="104"/>
      <c r="W20" s="108" t="s">
        <v>2797</v>
      </c>
      <c r="X20" s="104">
        <v>2</v>
      </c>
      <c r="Y20" s="104">
        <v>1</v>
      </c>
      <c r="Z20" s="104">
        <v>2</v>
      </c>
      <c r="AA20" s="104">
        <v>2</v>
      </c>
      <c r="AB20" s="112">
        <v>2</v>
      </c>
      <c r="AC20" s="103"/>
      <c r="AD20" s="108" t="s">
        <v>2798</v>
      </c>
      <c r="AE20" s="104">
        <v>2</v>
      </c>
      <c r="AF20" s="104">
        <v>1</v>
      </c>
      <c r="AG20" s="104">
        <v>2</v>
      </c>
      <c r="AH20" s="104">
        <v>1</v>
      </c>
      <c r="AI20" s="112">
        <v>2</v>
      </c>
      <c r="AJ20" s="103"/>
      <c r="AK20" s="108" t="s">
        <v>2799</v>
      </c>
      <c r="AL20" s="104">
        <v>2</v>
      </c>
      <c r="AM20" s="104">
        <v>1</v>
      </c>
      <c r="AN20" s="104">
        <v>2</v>
      </c>
      <c r="AO20" s="104">
        <v>1</v>
      </c>
      <c r="AP20" s="112">
        <v>2</v>
      </c>
    </row>
    <row r="21" spans="1:42" ht="31.5" customHeight="1" thickBot="1" x14ac:dyDescent="0.25">
      <c r="A21" s="111" t="s">
        <v>2800</v>
      </c>
      <c r="B21" s="113" t="s">
        <v>27</v>
      </c>
      <c r="C21" s="118" t="s">
        <v>2801</v>
      </c>
      <c r="D21" s="104">
        <v>3</v>
      </c>
      <c r="E21" s="109">
        <v>38307</v>
      </c>
      <c r="F21" s="113">
        <v>2</v>
      </c>
      <c r="G21" s="104">
        <v>5</v>
      </c>
      <c r="H21" s="112">
        <v>1</v>
      </c>
      <c r="I21" s="113">
        <v>2</v>
      </c>
      <c r="J21" s="104">
        <v>2</v>
      </c>
      <c r="K21" s="104">
        <v>2</v>
      </c>
      <c r="L21" s="104">
        <v>2</v>
      </c>
      <c r="M21" s="104">
        <v>1</v>
      </c>
      <c r="N21" s="104">
        <v>2</v>
      </c>
      <c r="O21" s="112">
        <v>2</v>
      </c>
      <c r="P21" s="132" t="s">
        <v>2802</v>
      </c>
      <c r="Q21" s="104">
        <v>4</v>
      </c>
      <c r="R21" s="104">
        <v>1</v>
      </c>
      <c r="S21" s="104">
        <v>1</v>
      </c>
      <c r="T21" s="104">
        <v>1</v>
      </c>
      <c r="U21" s="112">
        <v>1</v>
      </c>
      <c r="V21" s="104"/>
      <c r="W21" s="108" t="s">
        <v>2803</v>
      </c>
      <c r="X21" s="104">
        <v>1</v>
      </c>
      <c r="Y21" s="104">
        <v>1</v>
      </c>
      <c r="Z21" s="104">
        <v>2</v>
      </c>
      <c r="AA21" s="104">
        <v>1</v>
      </c>
      <c r="AB21" s="112">
        <v>1</v>
      </c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2804</v>
      </c>
      <c r="B22" s="113" t="s">
        <v>40</v>
      </c>
      <c r="C22" s="118" t="s">
        <v>2805</v>
      </c>
      <c r="D22" s="104">
        <v>4</v>
      </c>
      <c r="E22" s="109">
        <v>38315</v>
      </c>
      <c r="F22" s="113">
        <v>2</v>
      </c>
      <c r="G22" s="104">
        <v>7</v>
      </c>
      <c r="H22" s="112">
        <v>4</v>
      </c>
      <c r="I22" s="113">
        <v>1</v>
      </c>
      <c r="J22" s="104">
        <v>1</v>
      </c>
      <c r="K22" s="104">
        <v>1</v>
      </c>
      <c r="L22" s="104">
        <v>4</v>
      </c>
      <c r="M22" s="104">
        <v>3</v>
      </c>
      <c r="N22" s="104">
        <v>2</v>
      </c>
      <c r="O22" s="112">
        <v>1</v>
      </c>
      <c r="P22" s="132" t="s">
        <v>128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2806</v>
      </c>
      <c r="B23" s="113" t="s">
        <v>91</v>
      </c>
      <c r="C23" s="118" t="s">
        <v>2807</v>
      </c>
      <c r="D23" s="104">
        <v>10</v>
      </c>
      <c r="E23" s="109">
        <v>38315</v>
      </c>
      <c r="F23" s="113">
        <v>2</v>
      </c>
      <c r="G23" s="104">
        <v>5</v>
      </c>
      <c r="H23" s="112">
        <v>1</v>
      </c>
      <c r="I23" s="113">
        <v>1</v>
      </c>
      <c r="J23" s="104">
        <v>3</v>
      </c>
      <c r="K23" s="104">
        <v>2</v>
      </c>
      <c r="L23" s="104">
        <v>1</v>
      </c>
      <c r="M23" s="104">
        <v>2</v>
      </c>
      <c r="N23" s="104">
        <v>1</v>
      </c>
      <c r="O23" s="112">
        <v>2</v>
      </c>
      <c r="P23" s="132" t="s">
        <v>2808</v>
      </c>
      <c r="Q23" s="104">
        <v>1</v>
      </c>
      <c r="R23" s="104">
        <v>3</v>
      </c>
      <c r="S23" s="104">
        <v>1</v>
      </c>
      <c r="T23" s="104">
        <v>2</v>
      </c>
      <c r="U23" s="112">
        <v>1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2809</v>
      </c>
      <c r="B24" s="113" t="s">
        <v>40</v>
      </c>
      <c r="C24" s="118" t="s">
        <v>2810</v>
      </c>
      <c r="D24" s="104">
        <v>15</v>
      </c>
      <c r="E24" s="109">
        <v>38323</v>
      </c>
      <c r="F24" s="113">
        <v>2</v>
      </c>
      <c r="G24" s="104">
        <v>5</v>
      </c>
      <c r="H24" s="112">
        <v>1</v>
      </c>
      <c r="I24" s="113">
        <v>1</v>
      </c>
      <c r="J24" s="104">
        <v>3</v>
      </c>
      <c r="K24" s="104">
        <v>8</v>
      </c>
      <c r="L24" s="104">
        <v>4</v>
      </c>
      <c r="M24" s="104">
        <v>3</v>
      </c>
      <c r="N24" s="104">
        <v>2</v>
      </c>
      <c r="O24" s="112">
        <v>2</v>
      </c>
      <c r="P24" s="132" t="s">
        <v>2811</v>
      </c>
      <c r="Q24" s="104">
        <v>4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2812</v>
      </c>
      <c r="B25" s="113" t="s">
        <v>36</v>
      </c>
      <c r="C25" s="118" t="s">
        <v>2813</v>
      </c>
      <c r="D25" s="104">
        <v>18</v>
      </c>
      <c r="E25" s="109">
        <v>38323</v>
      </c>
      <c r="F25" s="113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3</v>
      </c>
      <c r="L25" s="104">
        <v>1</v>
      </c>
      <c r="M25" s="104">
        <v>2</v>
      </c>
      <c r="N25" s="104">
        <v>2</v>
      </c>
      <c r="O25" s="112">
        <v>1</v>
      </c>
      <c r="P25" s="132" t="s">
        <v>628</v>
      </c>
      <c r="Q25" s="104">
        <v>1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2814</v>
      </c>
      <c r="B26" s="113" t="s">
        <v>40</v>
      </c>
      <c r="C26" s="118" t="s">
        <v>2815</v>
      </c>
      <c r="D26" s="104">
        <v>3</v>
      </c>
      <c r="E26" s="109">
        <v>38331</v>
      </c>
      <c r="F26" s="113">
        <v>1</v>
      </c>
      <c r="G26" s="104">
        <v>3</v>
      </c>
      <c r="H26" s="112">
        <v>1</v>
      </c>
      <c r="I26" s="113">
        <v>3</v>
      </c>
      <c r="J26" s="104">
        <v>2</v>
      </c>
      <c r="K26" s="104">
        <v>5</v>
      </c>
      <c r="L26" s="104">
        <v>3</v>
      </c>
      <c r="M26" s="104">
        <v>1</v>
      </c>
      <c r="N26" s="104">
        <v>2</v>
      </c>
      <c r="O26" s="112">
        <v>1</v>
      </c>
      <c r="P26" s="132" t="s">
        <v>1015</v>
      </c>
      <c r="Q26" s="104">
        <v>1</v>
      </c>
      <c r="R26" s="104">
        <v>1</v>
      </c>
      <c r="S26" s="104">
        <v>1</v>
      </c>
      <c r="T26" s="104">
        <v>3</v>
      </c>
      <c r="U26" s="112">
        <v>2</v>
      </c>
      <c r="V26" s="104"/>
      <c r="W26" s="113" t="s">
        <v>2816</v>
      </c>
      <c r="X26" s="104">
        <v>5</v>
      </c>
      <c r="Y26" s="104">
        <v>1</v>
      </c>
      <c r="Z26" s="104">
        <v>1</v>
      </c>
      <c r="AA26" s="104">
        <v>1</v>
      </c>
      <c r="AB26" s="112">
        <v>1</v>
      </c>
      <c r="AC26" s="103"/>
      <c r="AD26" s="108" t="s">
        <v>2817</v>
      </c>
      <c r="AE26" s="104">
        <v>5</v>
      </c>
      <c r="AF26" s="104">
        <v>1</v>
      </c>
      <c r="AG26" s="104">
        <v>1</v>
      </c>
      <c r="AH26" s="104">
        <v>1</v>
      </c>
      <c r="AI26" s="112">
        <v>1</v>
      </c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2818</v>
      </c>
      <c r="B27" s="113" t="s">
        <v>40</v>
      </c>
      <c r="C27" s="118" t="s">
        <v>2819</v>
      </c>
      <c r="D27" s="104">
        <v>4</v>
      </c>
      <c r="E27" s="109">
        <v>38331</v>
      </c>
      <c r="F27" s="113">
        <v>2</v>
      </c>
      <c r="G27" s="104">
        <v>5</v>
      </c>
      <c r="H27" s="112">
        <v>4</v>
      </c>
      <c r="I27" s="113">
        <v>1</v>
      </c>
      <c r="J27" s="104">
        <v>1</v>
      </c>
      <c r="K27" s="104">
        <v>6</v>
      </c>
      <c r="L27" s="104">
        <v>1</v>
      </c>
      <c r="M27" s="104">
        <v>2</v>
      </c>
      <c r="N27" s="104">
        <v>2</v>
      </c>
      <c r="O27" s="112">
        <v>2</v>
      </c>
      <c r="P27" s="132" t="s">
        <v>1231</v>
      </c>
      <c r="Q27" s="104">
        <v>1</v>
      </c>
      <c r="R27" s="104">
        <v>1</v>
      </c>
      <c r="S27" s="104">
        <v>1</v>
      </c>
      <c r="T27" s="104">
        <v>3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2820</v>
      </c>
      <c r="B28" s="113" t="s">
        <v>91</v>
      </c>
      <c r="C28" s="118" t="s">
        <v>2821</v>
      </c>
      <c r="D28" s="104">
        <v>6</v>
      </c>
      <c r="E28" s="109">
        <v>38339</v>
      </c>
      <c r="F28" s="113">
        <v>1</v>
      </c>
      <c r="G28" s="104">
        <v>3</v>
      </c>
      <c r="H28" s="112">
        <v>1</v>
      </c>
      <c r="I28" s="113">
        <v>3</v>
      </c>
      <c r="J28" s="104">
        <v>3</v>
      </c>
      <c r="K28" s="104">
        <v>5</v>
      </c>
      <c r="L28" s="104">
        <v>3</v>
      </c>
      <c r="M28" s="104">
        <v>1</v>
      </c>
      <c r="N28" s="104">
        <v>2</v>
      </c>
      <c r="O28" s="112">
        <v>2</v>
      </c>
      <c r="P28" s="132" t="s">
        <v>1239</v>
      </c>
      <c r="Q28" s="104">
        <v>3</v>
      </c>
      <c r="R28" s="104">
        <v>1</v>
      </c>
      <c r="S28" s="104">
        <v>1</v>
      </c>
      <c r="T28" s="104">
        <v>4</v>
      </c>
      <c r="U28" s="112">
        <v>1</v>
      </c>
      <c r="V28" s="104"/>
      <c r="W28" s="113" t="s">
        <v>2822</v>
      </c>
      <c r="X28" s="104">
        <v>5</v>
      </c>
      <c r="Y28" s="104">
        <v>1</v>
      </c>
      <c r="Z28" s="104">
        <v>1</v>
      </c>
      <c r="AA28" s="104">
        <v>1</v>
      </c>
      <c r="AB28" s="112">
        <v>1</v>
      </c>
      <c r="AC28" s="103"/>
      <c r="AD28" s="108" t="s">
        <v>1128</v>
      </c>
      <c r="AE28" s="104">
        <v>1</v>
      </c>
      <c r="AF28" s="104">
        <v>1</v>
      </c>
      <c r="AG28" s="104">
        <v>1</v>
      </c>
      <c r="AH28" s="104">
        <v>1</v>
      </c>
      <c r="AI28" s="112">
        <v>2</v>
      </c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2823</v>
      </c>
      <c r="B29" s="113" t="s">
        <v>36</v>
      </c>
      <c r="C29" s="118" t="s">
        <v>2824</v>
      </c>
      <c r="D29" s="104">
        <v>10</v>
      </c>
      <c r="E29" s="109">
        <v>38339</v>
      </c>
      <c r="F29" s="113">
        <v>2</v>
      </c>
      <c r="G29" s="104">
        <v>6</v>
      </c>
      <c r="H29" s="112">
        <v>1</v>
      </c>
      <c r="I29" s="113">
        <v>2</v>
      </c>
      <c r="J29" s="104">
        <v>1</v>
      </c>
      <c r="K29" s="104">
        <v>4</v>
      </c>
      <c r="L29" s="104">
        <v>4</v>
      </c>
      <c r="M29" s="104">
        <v>3</v>
      </c>
      <c r="N29" s="104">
        <v>2</v>
      </c>
      <c r="O29" s="112">
        <v>2</v>
      </c>
      <c r="P29" s="132" t="s">
        <v>2825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13" t="s">
        <v>625</v>
      </c>
      <c r="X29" s="104">
        <v>1</v>
      </c>
      <c r="Y29" s="104">
        <v>1</v>
      </c>
      <c r="Z29" s="104">
        <v>1</v>
      </c>
      <c r="AA29" s="104">
        <v>1</v>
      </c>
      <c r="AB29" s="112">
        <v>2</v>
      </c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2826</v>
      </c>
      <c r="B30" s="113" t="s">
        <v>40</v>
      </c>
      <c r="C30" s="118" t="s">
        <v>2827</v>
      </c>
      <c r="D30" s="104">
        <v>14</v>
      </c>
      <c r="E30" s="109">
        <v>38348</v>
      </c>
      <c r="F30" s="113">
        <v>1</v>
      </c>
      <c r="G30" s="104">
        <v>3</v>
      </c>
      <c r="H30" s="112">
        <v>1</v>
      </c>
      <c r="I30" s="113">
        <v>1</v>
      </c>
      <c r="J30" s="104">
        <v>3</v>
      </c>
      <c r="K30" s="104">
        <v>3</v>
      </c>
      <c r="L30" s="104">
        <v>3</v>
      </c>
      <c r="M30" s="104">
        <v>2</v>
      </c>
      <c r="N30" s="104">
        <v>1</v>
      </c>
      <c r="O30" s="112">
        <v>2</v>
      </c>
      <c r="P30" s="132" t="s">
        <v>2828</v>
      </c>
      <c r="Q30" s="104">
        <v>3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2829</v>
      </c>
      <c r="B31" s="107" t="s">
        <v>40</v>
      </c>
      <c r="C31" s="118" t="s">
        <v>2830</v>
      </c>
      <c r="D31" s="106">
        <v>14</v>
      </c>
      <c r="E31" s="109">
        <v>38348</v>
      </c>
      <c r="F31" s="107">
        <v>2</v>
      </c>
      <c r="G31" s="106">
        <v>3</v>
      </c>
      <c r="H31" s="105">
        <v>1</v>
      </c>
      <c r="I31" s="107">
        <v>1</v>
      </c>
      <c r="J31" s="106">
        <v>1</v>
      </c>
      <c r="K31" s="106">
        <v>3</v>
      </c>
      <c r="L31" s="106">
        <v>4</v>
      </c>
      <c r="M31" s="106">
        <v>3</v>
      </c>
      <c r="N31" s="106">
        <v>2</v>
      </c>
      <c r="O31" s="105">
        <v>1</v>
      </c>
      <c r="P31" s="132" t="s">
        <v>2831</v>
      </c>
      <c r="Q31" s="106">
        <v>4</v>
      </c>
      <c r="R31" s="106">
        <v>1</v>
      </c>
      <c r="S31" s="106">
        <v>1</v>
      </c>
      <c r="T31" s="106">
        <v>3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17</v>
      </c>
      <c r="D36" s="44">
        <f t="shared" ref="D36:D42" si="0">C36/C$42</f>
        <v>0.6071428571428571</v>
      </c>
      <c r="E36" s="8"/>
      <c r="F36" s="91" t="s">
        <v>143</v>
      </c>
      <c r="G36" s="43">
        <f>COUNTIF(F4:F31,1)</f>
        <v>7</v>
      </c>
      <c r="H36" s="44">
        <f>G36/G38</f>
        <v>0.25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15</v>
      </c>
      <c r="P36" s="44">
        <f>O36/O$40</f>
        <v>0.5357142857142857</v>
      </c>
      <c r="Q36"/>
      <c r="R36" s="93">
        <v>1</v>
      </c>
      <c r="S36" s="43">
        <f>COUNTIF(I4:I31,1)</f>
        <v>19</v>
      </c>
      <c r="T36" s="44">
        <f>S36/28</f>
        <v>0.6785714285714286</v>
      </c>
      <c r="U36"/>
      <c r="V36" s="94" t="s">
        <v>160</v>
      </c>
      <c r="W36" s="57">
        <f>COUNTIF(J4:J31,1)</f>
        <v>16</v>
      </c>
      <c r="X36" s="58">
        <f>W36/W$39</f>
        <v>0.5714285714285714</v>
      </c>
      <c r="Y36"/>
      <c r="Z36" s="95" t="s">
        <v>163</v>
      </c>
      <c r="AA36" s="42">
        <f>COUNTIF(K4:K31,1)</f>
        <v>7</v>
      </c>
      <c r="AB36" s="44">
        <f t="shared" ref="AB36:AB46" si="2">AA36/AA$46</f>
        <v>0.25</v>
      </c>
      <c r="AC36"/>
      <c r="AD36" s="95" t="s">
        <v>799</v>
      </c>
      <c r="AE36" s="57">
        <f>COUNTIF(L4:L31,1)</f>
        <v>6</v>
      </c>
      <c r="AF36" s="58">
        <f>AE36/AA$46</f>
        <v>0.21428571428571427</v>
      </c>
      <c r="AG36"/>
      <c r="AH36" s="95" t="s">
        <v>143</v>
      </c>
      <c r="AI36" s="42">
        <f>COUNTIF(M4:M31,1)</f>
        <v>8</v>
      </c>
      <c r="AJ36" s="44">
        <f>AI36/AA$46</f>
        <v>0.2857142857142857</v>
      </c>
      <c r="AK36"/>
      <c r="AL36" s="95" t="s">
        <v>175</v>
      </c>
      <c r="AM36" s="42">
        <f>COUNTIF(N4:N31,1)</f>
        <v>4</v>
      </c>
      <c r="AN36" s="44">
        <f>AM36/AA$46</f>
        <v>0.14285714285714285</v>
      </c>
      <c r="AO36"/>
      <c r="AP36" s="95" t="s">
        <v>143</v>
      </c>
      <c r="AQ36" s="42">
        <f>COUNTIF(O4:O31,1)</f>
        <v>17</v>
      </c>
      <c r="AR36" s="44">
        <f>AQ36/AQ$39</f>
        <v>0.6071428571428571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2</v>
      </c>
      <c r="D37" s="44">
        <f t="shared" si="0"/>
        <v>7.1428571428571425E-2</v>
      </c>
      <c r="E37" s="8"/>
      <c r="F37" s="91" t="s">
        <v>144</v>
      </c>
      <c r="G37" s="43">
        <f>COUNTIF(F4:F31,2)</f>
        <v>21</v>
      </c>
      <c r="H37" s="44">
        <f>G37/G38</f>
        <v>0.75</v>
      </c>
      <c r="I37"/>
      <c r="J37" s="92" t="s">
        <v>148</v>
      </c>
      <c r="K37" s="45">
        <f>COUNTIF(G4:G31,2)</f>
        <v>1</v>
      </c>
      <c r="L37" s="44">
        <f t="shared" si="1"/>
        <v>3.5714285714285712E-2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S37/28</f>
        <v>0.21428571428571427</v>
      </c>
      <c r="U37"/>
      <c r="V37" s="95" t="s">
        <v>161</v>
      </c>
      <c r="W37" s="57">
        <f>COUNTIF(J4:J31,2)</f>
        <v>4</v>
      </c>
      <c r="X37" s="58">
        <f>W37/W$39</f>
        <v>0.14285714285714285</v>
      </c>
      <c r="Y37"/>
      <c r="Z37" s="90" t="s">
        <v>164</v>
      </c>
      <c r="AA37" s="42">
        <f>COUNTIF(K4:K31,2)</f>
        <v>5</v>
      </c>
      <c r="AB37" s="44">
        <f t="shared" si="2"/>
        <v>0.17857142857142858</v>
      </c>
      <c r="AC37"/>
      <c r="AD37" s="94" t="s">
        <v>800</v>
      </c>
      <c r="AE37" s="57">
        <f>COUNTIF(L4:L31,2)</f>
        <v>4</v>
      </c>
      <c r="AF37" s="58">
        <f>AE37/AA$46</f>
        <v>0.14285714285714285</v>
      </c>
      <c r="AG37"/>
      <c r="AH37" s="90" t="s">
        <v>173</v>
      </c>
      <c r="AI37" s="42">
        <f>COUNTIF(M4:M31,2)</f>
        <v>8</v>
      </c>
      <c r="AJ37" s="44">
        <f>AI37/AA$46</f>
        <v>0.2857142857142857</v>
      </c>
      <c r="AK37"/>
      <c r="AL37" s="90" t="s">
        <v>176</v>
      </c>
      <c r="AM37" s="42">
        <f>COUNTIF(N4:N31,2)</f>
        <v>23</v>
      </c>
      <c r="AN37" s="44">
        <f>AM37/AA$46</f>
        <v>0.8214285714285714</v>
      </c>
      <c r="AO37"/>
      <c r="AP37" s="90" t="s">
        <v>173</v>
      </c>
      <c r="AQ37" s="42">
        <f>COUNTIF(O4:O31,2)</f>
        <v>11</v>
      </c>
      <c r="AR37" s="44">
        <f>AQ37/AQ$39</f>
        <v>0.39285714285714285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1</v>
      </c>
      <c r="D38" s="44">
        <f t="shared" si="0"/>
        <v>3.5714285714285712E-2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0.2857142857142857</v>
      </c>
      <c r="M38"/>
      <c r="N38" s="91" t="s">
        <v>156</v>
      </c>
      <c r="O38" s="43">
        <f>COUNTIF(H4:H31,3)</f>
        <v>2</v>
      </c>
      <c r="P38" s="44">
        <f>O38/O$40</f>
        <v>7.1428571428571425E-2</v>
      </c>
      <c r="Q38"/>
      <c r="R38" s="93">
        <v>3</v>
      </c>
      <c r="S38" s="43">
        <f>COUNTIF(I4:I31,3)</f>
        <v>2</v>
      </c>
      <c r="T38" s="44">
        <f t="shared" si="3"/>
        <v>7.1428571428571425E-2</v>
      </c>
      <c r="U38"/>
      <c r="V38" s="94" t="s">
        <v>162</v>
      </c>
      <c r="W38" s="57">
        <f>COUNTIF(J4:J31,3)</f>
        <v>8</v>
      </c>
      <c r="X38" s="58">
        <f>W38/W$39</f>
        <v>0.2857142857142857</v>
      </c>
      <c r="Y38"/>
      <c r="Z38" s="90" t="s">
        <v>165</v>
      </c>
      <c r="AA38" s="42">
        <f>COUNTIF(K4:K31,3)</f>
        <v>6</v>
      </c>
      <c r="AB38" s="44">
        <f t="shared" si="2"/>
        <v>0.21428571428571427</v>
      </c>
      <c r="AC38"/>
      <c r="AD38" s="94" t="s">
        <v>801</v>
      </c>
      <c r="AE38" s="57">
        <f>COUNTIF(L4:L31,3)</f>
        <v>6</v>
      </c>
      <c r="AF38" s="58">
        <f>AE38/AA$46</f>
        <v>0.21428571428571427</v>
      </c>
      <c r="AG38"/>
      <c r="AH38" s="90" t="s">
        <v>174</v>
      </c>
      <c r="AI38" s="42">
        <f>COUNTIF(M4:M31,3)</f>
        <v>12</v>
      </c>
      <c r="AJ38" s="44">
        <f>AI38/AA$46</f>
        <v>0.42857142857142855</v>
      </c>
      <c r="AK38"/>
      <c r="AL38" s="90" t="s">
        <v>177</v>
      </c>
      <c r="AM38" s="42">
        <f>COUNTIF(N4:N31,3)</f>
        <v>1</v>
      </c>
      <c r="AN38" s="44">
        <f>AM38/AA$46</f>
        <v>3.5714285714285712E-2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2</v>
      </c>
      <c r="D39" s="44">
        <f t="shared" si="0"/>
        <v>7.1428571428571425E-2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11</v>
      </c>
      <c r="P39" s="44">
        <f>O39/O$40</f>
        <v>0.39285714285714285</v>
      </c>
      <c r="Q39"/>
      <c r="R39" s="93">
        <v>4</v>
      </c>
      <c r="S39" s="43">
        <f>COUNTIF(I4:I31,4)</f>
        <v>1</v>
      </c>
      <c r="T39" s="44">
        <f t="shared" si="3"/>
        <v>3.5714285714285712E-2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7.1428571428571425E-2</v>
      </c>
      <c r="AC39"/>
      <c r="AD39" s="94" t="s">
        <v>802</v>
      </c>
      <c r="AE39" s="57">
        <f>COUNTIF(L4:L31,4)</f>
        <v>12</v>
      </c>
      <c r="AF39" s="58">
        <f>AE39/AA$46</f>
        <v>0.42857142857142855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4</v>
      </c>
      <c r="D40" s="44">
        <f t="shared" si="0"/>
        <v>0.14285714285714285</v>
      </c>
      <c r="E40" s="8"/>
      <c r="F40"/>
      <c r="G40"/>
      <c r="H40"/>
      <c r="I40"/>
      <c r="J40" s="92" t="s">
        <v>151</v>
      </c>
      <c r="K40" s="45">
        <f>COUNTIF(G4:G31,5)</f>
        <v>15</v>
      </c>
      <c r="L40" s="44">
        <f t="shared" si="1"/>
        <v>0.5357142857142857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7.1428571428571425E-2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2</v>
      </c>
      <c r="D41" s="44">
        <f t="shared" si="0"/>
        <v>7.1428571428571425E-2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7.1428571428571425E-2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41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3.5714285714285712E-2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7.1428571428571425E-2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3</v>
      </c>
      <c r="AB43" s="44">
        <f t="shared" si="2"/>
        <v>0.10714285714285714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2</v>
      </c>
      <c r="AB45" s="44">
        <f t="shared" si="2"/>
        <v>7.1428571428571425E-2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15</v>
      </c>
      <c r="D51" s="58">
        <f t="shared" ref="D51:D63" si="4">C51/C$63</f>
        <v>0.5357142857142857</v>
      </c>
      <c r="E51" s="37"/>
      <c r="F51" s="75" t="s">
        <v>384</v>
      </c>
      <c r="G51" s="45">
        <f>COUNTIFS(B4:B31,"girona",K4:K31,1)</f>
        <v>6</v>
      </c>
      <c r="H51" s="58">
        <f t="shared" ref="H51:H63" si="5">G51/G$63</f>
        <v>0.21428571428571427</v>
      </c>
      <c r="I51" s="61"/>
      <c r="J51" s="63" t="s">
        <v>397</v>
      </c>
      <c r="K51" s="45">
        <f>COUNTIFS(B4:B31,"girona",J4:J31,1)</f>
        <v>11</v>
      </c>
      <c r="L51" s="58">
        <f t="shared" ref="L51:L69" si="6">K51/K$69</f>
        <v>0.39285714285714285</v>
      </c>
      <c r="M51" s="61"/>
      <c r="N51" s="142" t="s">
        <v>199</v>
      </c>
      <c r="O51" s="59">
        <f>COUNTIFS(G4:G31,3,H4:H31,1)</f>
        <v>7</v>
      </c>
      <c r="P51" s="60">
        <f t="shared" ref="P51:P60" si="7">O51/O$60</f>
        <v>0.28000000000000003</v>
      </c>
      <c r="Q51" s="61"/>
      <c r="R51" s="142" t="s">
        <v>208</v>
      </c>
      <c r="S51" s="59">
        <f>COUNTIFS(H4:H31,1,I4:I31,1)</f>
        <v>9</v>
      </c>
      <c r="T51" s="60">
        <f>S51/S$55</f>
        <v>0.34615384615384615</v>
      </c>
      <c r="U51" s="61"/>
      <c r="V51" s="61"/>
      <c r="W51" s="142" t="s">
        <v>213</v>
      </c>
      <c r="X51" s="59">
        <f>COUNTIFS(I4:I31,1,K4:K31,1)</f>
        <v>7</v>
      </c>
      <c r="Y51" s="60">
        <f t="shared" ref="Y51:Y66" si="8">X51/X$66</f>
        <v>0.25</v>
      </c>
      <c r="Z51" s="61"/>
      <c r="AA51" s="142" t="s">
        <v>224</v>
      </c>
      <c r="AB51" s="59">
        <f>COUNTIFS(I4:I31,1,J4:J31,1)</f>
        <v>12</v>
      </c>
      <c r="AC51" s="60">
        <f t="shared" ref="AC51:AC57" si="9">AB51/AB$57</f>
        <v>0.42857142857142855</v>
      </c>
      <c r="AD51" s="61"/>
      <c r="AE51" s="142" t="s">
        <v>231</v>
      </c>
      <c r="AF51" s="59">
        <f>COUNTIFS(J4:J31,1,M4:M31,1)</f>
        <v>3</v>
      </c>
      <c r="AG51" s="60">
        <f>AF51/AF$60</f>
        <v>0.12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1</v>
      </c>
      <c r="AO51" s="60">
        <f t="shared" ref="AO51:AO75" si="11">AN51/AN$75</f>
        <v>4.3478260869565216E-2</v>
      </c>
      <c r="AP51" s="61"/>
      <c r="AQ51" s="142" t="s">
        <v>283</v>
      </c>
      <c r="AR51" s="59">
        <f>COUNTIFS(J4:J31,1,L4:L31,1)</f>
        <v>4</v>
      </c>
      <c r="AS51" s="60">
        <f t="shared" ref="AS51:AS56" si="12">AR51/AF$60</f>
        <v>0.16</v>
      </c>
      <c r="AT51" s="61"/>
      <c r="AU51" s="142" t="s">
        <v>296</v>
      </c>
      <c r="AV51" s="59">
        <f>COUNTIFS(K4:K31,1,N4:N31,1)</f>
        <v>1</v>
      </c>
      <c r="AW51" s="60">
        <f t="shared" ref="AW51:AW70" si="13">AV51/AN$75</f>
        <v>4.3478260869565216E-2</v>
      </c>
      <c r="AX51" s="61"/>
      <c r="AY51" s="142" t="s">
        <v>314</v>
      </c>
      <c r="AZ51" s="59">
        <f>COUNTIFS(L4:L31,1,N4:N31,1)</f>
        <v>2</v>
      </c>
      <c r="BA51" s="60">
        <f t="shared" ref="BA51:BA59" si="14">AZ51/AZ$63</f>
        <v>7.1428571428571425E-2</v>
      </c>
      <c r="BB51" s="61"/>
      <c r="BC51" s="142" t="s">
        <v>325</v>
      </c>
      <c r="BD51" s="59">
        <f>COUNTIFS(J4:J31,1,O4:O31,1)</f>
        <v>13</v>
      </c>
      <c r="BE51" s="60">
        <f>BD51/BD57</f>
        <v>0.4642857142857143</v>
      </c>
      <c r="BF51" s="61"/>
      <c r="BG51" s="63" t="s">
        <v>332</v>
      </c>
      <c r="BH51" s="54">
        <f>COUNTIFS(N4:N31,1,O14:O41,1)</f>
        <v>0</v>
      </c>
      <c r="BI51" s="66">
        <f>BH51/BH$57</f>
        <v>0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2</v>
      </c>
      <c r="D52" s="58">
        <f t="shared" si="4"/>
        <v>7.1428571428571425E-2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0.39285714285714285</v>
      </c>
      <c r="I52" s="61"/>
      <c r="J52" s="63" t="s">
        <v>398</v>
      </c>
      <c r="K52" s="45">
        <f>COUNTIFS(B4:B31,"girona",J4:J31,2)</f>
        <v>1</v>
      </c>
      <c r="L52" s="58">
        <f t="shared" si="6"/>
        <v>3.5714285714285712E-2</v>
      </c>
      <c r="M52" s="61"/>
      <c r="N52" s="142" t="s">
        <v>200</v>
      </c>
      <c r="O52" s="45">
        <f>COUNTIFS(G4:G31,5,H4:H31,1)</f>
        <v>6</v>
      </c>
      <c r="P52" s="60">
        <f t="shared" si="7"/>
        <v>0.24</v>
      </c>
      <c r="Q52" s="61"/>
      <c r="R52" s="142" t="s">
        <v>209</v>
      </c>
      <c r="S52" s="59">
        <f>COUNTIFS(H4:H31,1,I4:I31,"&gt;1")</f>
        <v>6</v>
      </c>
      <c r="T52" s="60">
        <f>S52/S$55</f>
        <v>0.23076923076923078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4</v>
      </c>
      <c r="AC52" s="60">
        <f t="shared" si="9"/>
        <v>0.14285714285714285</v>
      </c>
      <c r="AD52" s="61"/>
      <c r="AE52" s="142" t="s">
        <v>232</v>
      </c>
      <c r="AF52" s="45">
        <f>COUNTIFS(J4:J31,1,M4:M31,2)</f>
        <v>4</v>
      </c>
      <c r="AG52" s="60">
        <f t="shared" ref="AG52:AG60" si="15">AF52/AF$60</f>
        <v>0.16</v>
      </c>
      <c r="AH52" s="61"/>
      <c r="AI52" s="142" t="s">
        <v>238</v>
      </c>
      <c r="AJ52" s="45">
        <f>COUNTIFS(K4:K31,1,M4:M31,2)</f>
        <v>1</v>
      </c>
      <c r="AK52" s="60">
        <f t="shared" si="10"/>
        <v>3.5714285714285712E-2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2</v>
      </c>
      <c r="AS52" s="60">
        <f t="shared" si="12"/>
        <v>0.08</v>
      </c>
      <c r="AT52" s="61"/>
      <c r="AU52" s="142" t="s">
        <v>297</v>
      </c>
      <c r="AV52" s="45">
        <f>COUNTIFS(K4:K31,1,N4:N31,2)</f>
        <v>6</v>
      </c>
      <c r="AW52" s="60">
        <f t="shared" si="13"/>
        <v>0.2608695652173913</v>
      </c>
      <c r="AX52" s="61"/>
      <c r="AY52" s="142" t="s">
        <v>316</v>
      </c>
      <c r="AZ52" s="45">
        <f>COUNTIFS(L4:L31,1,N4:N31,2)</f>
        <v>4</v>
      </c>
      <c r="BA52" s="60">
        <f t="shared" si="14"/>
        <v>0.14285714285714285</v>
      </c>
      <c r="BB52" s="61"/>
      <c r="BC52" s="142" t="s">
        <v>326</v>
      </c>
      <c r="BD52" s="45">
        <f>COUNTIFS(J4:J31,1,O4:O31,2)</f>
        <v>3</v>
      </c>
      <c r="BE52" s="60">
        <f t="shared" ref="BE52:BE57" si="16">BD52/BD$57</f>
        <v>0.10714285714285714</v>
      </c>
      <c r="BF52" s="61"/>
      <c r="BG52" s="63" t="s">
        <v>333</v>
      </c>
      <c r="BH52" s="65">
        <f>COUNTIFS(N4:N31,1,O14:O41,2)</f>
        <v>2</v>
      </c>
      <c r="BI52" s="66">
        <f t="shared" ref="BI52:BI57" si="17">BH52/BH$57</f>
        <v>0.1111111111111111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0</v>
      </c>
      <c r="D53" s="58">
        <f t="shared" si="4"/>
        <v>0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5</v>
      </c>
      <c r="L53" s="58">
        <f t="shared" si="6"/>
        <v>0.17857142857142858</v>
      </c>
      <c r="M53" s="61"/>
      <c r="N53" s="142" t="s">
        <v>201</v>
      </c>
      <c r="O53" s="45">
        <f>COUNTIFS(G4:G31,6,H4:H31,1)</f>
        <v>1</v>
      </c>
      <c r="P53" s="60">
        <f t="shared" si="7"/>
        <v>0.04</v>
      </c>
      <c r="Q53" s="61"/>
      <c r="R53" s="142" t="s">
        <v>210</v>
      </c>
      <c r="S53" s="59">
        <f>COUNTIFS(H4:H31,4,I4:I31,1)</f>
        <v>9</v>
      </c>
      <c r="T53" s="60">
        <f>S53/S$55</f>
        <v>0.34615384615384615</v>
      </c>
      <c r="U53" s="61"/>
      <c r="V53" s="61"/>
      <c r="W53" s="142" t="s">
        <v>215</v>
      </c>
      <c r="X53" s="45">
        <f>COUNTIFS(I4:I31,1,K4:K31,2)</f>
        <v>3</v>
      </c>
      <c r="Y53" s="60">
        <f t="shared" si="8"/>
        <v>0.10714285714285714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4</v>
      </c>
      <c r="AG53" s="60">
        <f t="shared" si="15"/>
        <v>0.16</v>
      </c>
      <c r="AH53" s="61"/>
      <c r="AI53" s="142" t="s">
        <v>239</v>
      </c>
      <c r="AJ53" s="45">
        <f>COUNTIFS(K4:K31,1,M4:M31,3)</f>
        <v>6</v>
      </c>
      <c r="AK53" s="60">
        <f t="shared" si="10"/>
        <v>0.21428571428571427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0.04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3</v>
      </c>
      <c r="BE53" s="60">
        <f t="shared" si="16"/>
        <v>0.10714285714285714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2</v>
      </c>
      <c r="D54" s="58">
        <f t="shared" si="4"/>
        <v>7.1428571428571425E-2</v>
      </c>
      <c r="E54" s="64"/>
      <c r="F54" s="75" t="s">
        <v>387</v>
      </c>
      <c r="G54" s="45">
        <f>COUNTIFS(B4:B31,"salt",K4:K31,"&gt;1")</f>
        <v>2</v>
      </c>
      <c r="H54" s="58">
        <f t="shared" si="5"/>
        <v>7.1428571428571425E-2</v>
      </c>
      <c r="I54" s="61"/>
      <c r="J54" s="63" t="s">
        <v>399</v>
      </c>
      <c r="K54" s="45">
        <f>COUNTIFS(B4:B31,"salt",J4:J31,1)</f>
        <v>1</v>
      </c>
      <c r="L54" s="58">
        <f t="shared" si="6"/>
        <v>3.5714285714285712E-2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2</v>
      </c>
      <c r="T54" s="60">
        <f>S54/S$55</f>
        <v>7.6923076923076927E-2</v>
      </c>
      <c r="U54" s="61"/>
      <c r="V54" s="61"/>
      <c r="W54" s="142" t="s">
        <v>216</v>
      </c>
      <c r="X54" s="45">
        <f>COUNTIFS(I4:I31,"&gt;1",K4:K31,2)</f>
        <v>2</v>
      </c>
      <c r="Y54" s="60">
        <f t="shared" si="8"/>
        <v>7.1428571428571425E-2</v>
      </c>
      <c r="Z54" s="61"/>
      <c r="AA54" s="142" t="s">
        <v>227</v>
      </c>
      <c r="AB54" s="45">
        <f>COUNTIFS(I4:I31,"&gt;1",J4:J31,2)</f>
        <v>4</v>
      </c>
      <c r="AC54" s="60">
        <f t="shared" si="9"/>
        <v>0.14285714285714285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2</v>
      </c>
      <c r="AK54" s="60">
        <f t="shared" si="10"/>
        <v>7.1428571428571425E-2</v>
      </c>
      <c r="AL54" s="61"/>
      <c r="AM54" s="142" t="s">
        <v>276</v>
      </c>
      <c r="AN54" s="45">
        <f>COUNTIFS(K4:K31,1,L4:L31,4)</f>
        <v>6</v>
      </c>
      <c r="AO54" s="60">
        <f t="shared" si="11"/>
        <v>0.2608695652173913</v>
      </c>
      <c r="AP54" s="61"/>
      <c r="AQ54" s="142" t="s">
        <v>286</v>
      </c>
      <c r="AR54" s="45">
        <f>COUNTIFS(J4:J31,1,L4:L31,4)</f>
        <v>9</v>
      </c>
      <c r="AS54" s="60">
        <f t="shared" si="12"/>
        <v>0.36</v>
      </c>
      <c r="AT54" s="61"/>
      <c r="AU54" s="142" t="s">
        <v>299</v>
      </c>
      <c r="AV54" s="45">
        <f>COUNTIFS(K4:K31,2,N4:N31,1)</f>
        <v>1</v>
      </c>
      <c r="AW54" s="60">
        <f t="shared" si="13"/>
        <v>4.3478260869565216E-2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1</v>
      </c>
      <c r="BE54" s="60">
        <f t="shared" si="16"/>
        <v>3.5714285714285712E-2</v>
      </c>
      <c r="BF54" s="61"/>
      <c r="BG54" s="63" t="s">
        <v>335</v>
      </c>
      <c r="BH54" s="54">
        <f>COUNTIFS(N4:N31,2,O14:O41,1)</f>
        <v>7</v>
      </c>
      <c r="BI54" s="66">
        <f t="shared" si="17"/>
        <v>0.3888888888888889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3.5714285714285712E-2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1</v>
      </c>
      <c r="L55" s="58">
        <f t="shared" si="6"/>
        <v>3.5714285714285712E-2</v>
      </c>
      <c r="M55" s="61"/>
      <c r="N55" s="142" t="s">
        <v>203</v>
      </c>
      <c r="O55" s="45">
        <f>COUNTIFS(G4:G31,3,H4:H31,4)</f>
        <v>1</v>
      </c>
      <c r="P55" s="60">
        <f t="shared" si="7"/>
        <v>0.04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5</v>
      </c>
      <c r="Y55" s="60">
        <f t="shared" si="8"/>
        <v>0.17857142857142858</v>
      </c>
      <c r="Z55" s="61"/>
      <c r="AA55" s="142" t="s">
        <v>228</v>
      </c>
      <c r="AB55" s="45">
        <f>COUNTIFS(I4:I31,1,J4:J31,3)</f>
        <v>7</v>
      </c>
      <c r="AC55" s="60">
        <f t="shared" si="9"/>
        <v>0.25</v>
      </c>
      <c r="AD55" s="61"/>
      <c r="AE55" s="142" t="s">
        <v>237</v>
      </c>
      <c r="AF55" s="45">
        <f>COUNTIFS(J4:J31,1,M4:M31,3)</f>
        <v>9</v>
      </c>
      <c r="AG55" s="60">
        <f t="shared" si="15"/>
        <v>0.36</v>
      </c>
      <c r="AH55" s="61"/>
      <c r="AI55" s="142" t="s">
        <v>241</v>
      </c>
      <c r="AJ55" s="45">
        <f>COUNTIFS(K4:K31,2,M4:M31,2)</f>
        <v>2</v>
      </c>
      <c r="AK55" s="60">
        <f t="shared" si="10"/>
        <v>7.1428571428571425E-2</v>
      </c>
      <c r="AL55" s="61"/>
      <c r="AM55" s="142" t="s">
        <v>257</v>
      </c>
      <c r="AN55" s="45">
        <f>COUNTIFS(K4:K31,2,L4:L31,1)</f>
        <v>2</v>
      </c>
      <c r="AO55" s="60">
        <f t="shared" si="11"/>
        <v>8.6956521739130432E-2</v>
      </c>
      <c r="AP55" s="61"/>
      <c r="AQ55" s="142" t="s">
        <v>287</v>
      </c>
      <c r="AR55" s="45">
        <f>COUNTIFS(J4:J31,2,L4:L31,1)</f>
        <v>1</v>
      </c>
      <c r="AS55" s="60">
        <f t="shared" si="12"/>
        <v>0.04</v>
      </c>
      <c r="AT55" s="61"/>
      <c r="AU55" s="142" t="s">
        <v>300</v>
      </c>
      <c r="AV55" s="45">
        <f>COUNTIFS(K4:K31,2,N4:N31,2)</f>
        <v>4</v>
      </c>
      <c r="AW55" s="60">
        <f t="shared" si="13"/>
        <v>0.17391304347826086</v>
      </c>
      <c r="AX55" s="61"/>
      <c r="AY55" s="142" t="s">
        <v>319</v>
      </c>
      <c r="AZ55" s="45">
        <f>COUNTIFS(L4:L31,2,N4:N31,2)</f>
        <v>4</v>
      </c>
      <c r="BA55" s="60">
        <f t="shared" si="14"/>
        <v>0.14285714285714285</v>
      </c>
      <c r="BB55" s="61"/>
      <c r="BC55" s="142" t="s">
        <v>329</v>
      </c>
      <c r="BD55" s="59">
        <f>COUNTIFS(J4:J31,3,O4:O31,1)</f>
        <v>1</v>
      </c>
      <c r="BE55" s="60">
        <f t="shared" si="16"/>
        <v>3.5714285714285712E-2</v>
      </c>
      <c r="BF55" s="61"/>
      <c r="BG55" s="63" t="s">
        <v>336</v>
      </c>
      <c r="BH55" s="54">
        <f>COUNTIFS(N4:N31,2,O14:O41,2)</f>
        <v>9</v>
      </c>
      <c r="BI55" s="66">
        <f t="shared" si="17"/>
        <v>0.5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1</v>
      </c>
      <c r="H56" s="58">
        <f t="shared" si="5"/>
        <v>3.5714285714285712E-2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8</v>
      </c>
      <c r="P56" s="60">
        <f t="shared" si="7"/>
        <v>0.32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42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1</v>
      </c>
      <c r="AK56" s="60">
        <f t="shared" si="10"/>
        <v>3.5714285714285712E-2</v>
      </c>
      <c r="AL56" s="61"/>
      <c r="AM56" s="142" t="s">
        <v>256</v>
      </c>
      <c r="AN56" s="45">
        <f>COUNTIFS(K4:K31,2,L4:L31,2)</f>
        <v>1</v>
      </c>
      <c r="AO56" s="60">
        <f t="shared" si="11"/>
        <v>4.3478260869565216E-2</v>
      </c>
      <c r="AP56" s="61"/>
      <c r="AQ56" s="142" t="s">
        <v>288</v>
      </c>
      <c r="AR56" s="59">
        <f>COUNTIFS(J4:J31,2,L4:L31,2)</f>
        <v>2</v>
      </c>
      <c r="AS56" s="60">
        <f t="shared" si="12"/>
        <v>0.08</v>
      </c>
      <c r="AT56" s="61"/>
      <c r="AU56" s="142" t="s">
        <v>301</v>
      </c>
      <c r="AV56" s="45">
        <f>COUNTIFS(K4:K31,2,N4:N31,3)</f>
        <v>0</v>
      </c>
      <c r="AW56" s="60">
        <f t="shared" si="13"/>
        <v>0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7</v>
      </c>
      <c r="BE56" s="60">
        <f t="shared" si="16"/>
        <v>0.25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3.5714285714285712E-2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0</v>
      </c>
      <c r="L57" s="58">
        <f t="shared" si="6"/>
        <v>0</v>
      </c>
      <c r="M57" s="61"/>
      <c r="N57" s="142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0.04</v>
      </c>
      <c r="AH57" s="61"/>
      <c r="AI57" s="142" t="s">
        <v>243</v>
      </c>
      <c r="AJ57" s="45">
        <f>COUNTIFS(K4:K31,3,M4:M31,1)</f>
        <v>1</v>
      </c>
      <c r="AK57" s="60">
        <f t="shared" si="10"/>
        <v>3.5714285714285712E-2</v>
      </c>
      <c r="AL57" s="61"/>
      <c r="AM57" s="142" t="s">
        <v>258</v>
      </c>
      <c r="AN57" s="45">
        <f>COUNTIFS(K4:K31,2,L4:L31,3)</f>
        <v>1</v>
      </c>
      <c r="AO57" s="60">
        <f t="shared" si="11"/>
        <v>4.3478260869565216E-2</v>
      </c>
      <c r="AP57" s="61"/>
      <c r="AQ57" s="142" t="s">
        <v>289</v>
      </c>
      <c r="AR57" s="59">
        <f>COUNTIFS(J4:J31,2,L4:L31,3)</f>
        <v>1</v>
      </c>
      <c r="AS57" s="60">
        <f>AR57/AR$63</f>
        <v>3.5714285714285712E-2</v>
      </c>
      <c r="AT57" s="61"/>
      <c r="AU57" s="142" t="s">
        <v>302</v>
      </c>
      <c r="AV57" s="45">
        <f>COUNTIFS(K4:K31,3,N4:N31,1)</f>
        <v>2</v>
      </c>
      <c r="AW57" s="60">
        <f t="shared" si="13"/>
        <v>8.6956521739130432E-2</v>
      </c>
      <c r="AX57" s="61"/>
      <c r="AY57" s="142" t="s">
        <v>322</v>
      </c>
      <c r="AZ57" s="45">
        <f>COUNTIFS(L4:L31,3,N4:N31,1)</f>
        <v>1</v>
      </c>
      <c r="BA57" s="60">
        <f t="shared" si="14"/>
        <v>3.5714285714285712E-2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18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3.5714285714285712E-2</v>
      </c>
      <c r="E58" s="64"/>
      <c r="F58" s="75" t="s">
        <v>391</v>
      </c>
      <c r="G58" s="45">
        <f>COUNTIFS(B4:B31,"olot",K4:K31,"&gt;1")</f>
        <v>2</v>
      </c>
      <c r="H58" s="58">
        <f t="shared" si="5"/>
        <v>7.1428571428571425E-2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2</v>
      </c>
      <c r="P58" s="60">
        <f t="shared" si="7"/>
        <v>0.08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2</v>
      </c>
      <c r="Y58" s="60">
        <f t="shared" si="8"/>
        <v>7.1428571428571425E-2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4</v>
      </c>
      <c r="AG58" s="60">
        <f t="shared" si="15"/>
        <v>0.16</v>
      </c>
      <c r="AH58" s="61"/>
      <c r="AI58" s="142" t="s">
        <v>244</v>
      </c>
      <c r="AJ58" s="45">
        <f>COUNTIFS(K4:K31,3,M4:M31,2)</f>
        <v>3</v>
      </c>
      <c r="AK58" s="60">
        <f t="shared" si="10"/>
        <v>0.10714285714285714</v>
      </c>
      <c r="AL58" s="61"/>
      <c r="AM58" s="142" t="s">
        <v>277</v>
      </c>
      <c r="AN58" s="45">
        <f>COUNTIFS(K4:K31,2,L4:L31,4)</f>
        <v>1</v>
      </c>
      <c r="AO58" s="60">
        <f t="shared" si="11"/>
        <v>4.3478260869565216E-2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4</v>
      </c>
      <c r="AW58" s="60">
        <f t="shared" si="13"/>
        <v>0.17391304347826086</v>
      </c>
      <c r="AX58" s="61"/>
      <c r="AY58" s="142" t="s">
        <v>321</v>
      </c>
      <c r="AZ58" s="45">
        <f>COUNTIFS(L4:L31,3,N4:N31,2)</f>
        <v>4</v>
      </c>
      <c r="BA58" s="60">
        <f t="shared" si="14"/>
        <v>0.14285714285714285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3.5714285714285712E-2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3</v>
      </c>
      <c r="AG59" s="60">
        <f t="shared" si="15"/>
        <v>0.12</v>
      </c>
      <c r="AH59" s="61"/>
      <c r="AI59" s="142" t="s">
        <v>245</v>
      </c>
      <c r="AJ59" s="59">
        <f>COUNTIFS(K4:K31,3,M4:M31,3)</f>
        <v>2</v>
      </c>
      <c r="AK59" s="60">
        <f t="shared" si="10"/>
        <v>7.1428571428571425E-2</v>
      </c>
      <c r="AL59" s="61"/>
      <c r="AM59" s="142" t="s">
        <v>259</v>
      </c>
      <c r="AN59" s="45">
        <f>COUNTIFS(K4:K31,3,L4:L31,1)</f>
        <v>2</v>
      </c>
      <c r="AO59" s="60">
        <f t="shared" si="11"/>
        <v>8.6956521739130432E-2</v>
      </c>
      <c r="AP59" s="61"/>
      <c r="AQ59" s="142" t="s">
        <v>291</v>
      </c>
      <c r="AR59" s="45">
        <f>COUNTIFS(J4:J31,3,L4:L31,1)</f>
        <v>1</v>
      </c>
      <c r="AS59" s="60">
        <f t="shared" si="18"/>
        <v>3.5714285714285712E-2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1</v>
      </c>
      <c r="BA59" s="60">
        <f t="shared" si="14"/>
        <v>3.5714285714285712E-2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3</v>
      </c>
      <c r="D60" s="58">
        <f t="shared" si="4"/>
        <v>0.10714285714285714</v>
      </c>
      <c r="E60" s="64"/>
      <c r="F60" s="75" t="s">
        <v>393</v>
      </c>
      <c r="G60" s="45">
        <f>COUNTIFS(B4:B31,"blanes",K4:K31,"&gt;1")</f>
        <v>4</v>
      </c>
      <c r="H60" s="58">
        <f t="shared" si="5"/>
        <v>0.14285714285714285</v>
      </c>
      <c r="I60" s="61"/>
      <c r="J60" s="63" t="s">
        <v>403</v>
      </c>
      <c r="K60" s="45">
        <f>COUNTIFS(B4:B31,"olot",J4:J31,1)</f>
        <v>2</v>
      </c>
      <c r="L60" s="58">
        <f t="shared" si="6"/>
        <v>7.1428571428571425E-2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2</v>
      </c>
      <c r="Y60" s="60">
        <f t="shared" si="8"/>
        <v>7.1428571428571425E-2</v>
      </c>
      <c r="Z60" s="61"/>
      <c r="AA60" s="61"/>
      <c r="AB60" s="61"/>
      <c r="AC60" s="61"/>
      <c r="AD60" s="61"/>
      <c r="AE60" s="37"/>
      <c r="AF60" s="45">
        <f>SUM(AF52:AF59)</f>
        <v>25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1</v>
      </c>
      <c r="AO60" s="60">
        <f t="shared" si="11"/>
        <v>4.3478260869565216E-2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1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3.5714285714285712E-2</v>
      </c>
      <c r="E61" s="64"/>
      <c r="F61" s="75" t="s">
        <v>394</v>
      </c>
      <c r="G61" s="45">
        <f>COUNTIFS(B4:B31,"lloret",K4:K31,1)</f>
        <v>1</v>
      </c>
      <c r="H61" s="58">
        <f t="shared" si="5"/>
        <v>3.5714285714285712E-2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1</v>
      </c>
      <c r="AO61" s="60">
        <f t="shared" si="11"/>
        <v>4.3478260869565216E-2</v>
      </c>
      <c r="AP61" s="61"/>
      <c r="AQ61" s="142" t="s">
        <v>293</v>
      </c>
      <c r="AR61" s="45">
        <f>COUNTIFS(J4:J31,3,L4:L31,3)</f>
        <v>4</v>
      </c>
      <c r="AS61" s="60">
        <f t="shared" si="18"/>
        <v>0.14285714285714285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11</v>
      </c>
      <c r="BA61" s="60">
        <f>AZ61/AZ$60</f>
        <v>11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3.5714285714285712E-2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2</v>
      </c>
      <c r="AO62" s="60">
        <f t="shared" si="11"/>
        <v>8.6956521739130432E-2</v>
      </c>
      <c r="AP62" s="61"/>
      <c r="AQ62" s="142" t="s">
        <v>294</v>
      </c>
      <c r="AR62" s="45">
        <f>COUNTIFS(J4:J31,3,L4:L31,4)</f>
        <v>3</v>
      </c>
      <c r="AS62" s="60">
        <f t="shared" si="18"/>
        <v>0.10714285714285714</v>
      </c>
      <c r="AT62" s="61"/>
      <c r="AU62" s="142" t="s">
        <v>307</v>
      </c>
      <c r="AV62" s="59">
        <f>COUNTIFS(K4:K31,5,N4:N31,2)</f>
        <v>2</v>
      </c>
      <c r="AW62" s="60">
        <f t="shared" si="13"/>
        <v>8.6956521739130432E-2</v>
      </c>
      <c r="AX62" s="61"/>
      <c r="AY62" s="142" t="s">
        <v>440</v>
      </c>
      <c r="AZ62" s="45">
        <f>COUNTIFS(L4:L31,4,N4:N31,3)</f>
        <v>0</v>
      </c>
      <c r="BA62" s="60">
        <f>AZ62/AZ$60</f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3.5714285714285712E-2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7.1428571428571425E-2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1</v>
      </c>
      <c r="AK63" s="60">
        <f t="shared" si="10"/>
        <v>3.5714285714285712E-2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3.5714285714285712E-2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1</v>
      </c>
      <c r="Y64" s="60">
        <f t="shared" si="8"/>
        <v>3.5714285714285712E-2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2</v>
      </c>
      <c r="L65" s="58">
        <f t="shared" si="6"/>
        <v>7.1428571428571425E-2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3</v>
      </c>
      <c r="Y65" s="60">
        <f t="shared" si="8"/>
        <v>0.10714285714285714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3.5714285714285712E-2</v>
      </c>
      <c r="AL65" s="61"/>
      <c r="AM65" s="142" t="s">
        <v>264</v>
      </c>
      <c r="AN65" s="45">
        <f>COUNTIFS(K4:K31,5,L4:L31,3)</f>
        <v>2</v>
      </c>
      <c r="AO65" s="60">
        <f t="shared" si="11"/>
        <v>8.6956521739130432E-2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3.5714285714285712E-2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7</v>
      </c>
      <c r="AK66" s="60">
        <f t="shared" si="10"/>
        <v>0.25</v>
      </c>
      <c r="AL66" s="61"/>
      <c r="AM66" s="142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1</v>
      </c>
      <c r="L67" s="58">
        <f t="shared" si="6"/>
        <v>3.5714285714285712E-2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2</v>
      </c>
      <c r="AW68" s="60">
        <f t="shared" si="13"/>
        <v>8.6956521739130432E-2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1</v>
      </c>
      <c r="AW69" s="60">
        <f t="shared" si="13"/>
        <v>4.3478260869565216E-2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1</v>
      </c>
      <c r="AO72" s="60">
        <f t="shared" si="11"/>
        <v>4.3478260869565216E-2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4.3478260869565216E-2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1</v>
      </c>
      <c r="AO74" s="60">
        <f t="shared" si="11"/>
        <v>4.3478260869565216E-2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16</v>
      </c>
      <c r="D83" s="58">
        <f t="shared" ref="D83:D89" si="19">C83/C$89</f>
        <v>0.5714285714285714</v>
      </c>
      <c r="E83" s="64"/>
      <c r="F83" s="55" t="s">
        <v>186</v>
      </c>
      <c r="G83" s="57">
        <f>COUNTIF(R4:R31,1)</f>
        <v>26</v>
      </c>
      <c r="H83" s="58">
        <f>G83/C$89</f>
        <v>0.9285714285714286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0.5357142857142857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2</v>
      </c>
      <c r="T83" s="58">
        <f t="shared" ref="T83:T95" si="22">S83/S$95</f>
        <v>7.1428571428571425E-2</v>
      </c>
      <c r="U83" s="61"/>
      <c r="V83" s="47" t="s">
        <v>181</v>
      </c>
      <c r="W83" s="57">
        <f>COUNTIF(X4:X31,1)</f>
        <v>6</v>
      </c>
      <c r="X83" s="58">
        <f t="shared" ref="X83:X89" si="23">W83/W$89</f>
        <v>0.66666666666666663</v>
      </c>
      <c r="Y83" s="61"/>
      <c r="Z83" s="55" t="s">
        <v>186</v>
      </c>
      <c r="AA83" s="57">
        <f>COUNTIF(Y4:Y31,1)</f>
        <v>9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6</v>
      </c>
      <c r="AG83" s="58">
        <f t="shared" ref="AG83:AG101" si="24">AF83/AF$101</f>
        <v>0.66666666666666663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0.1111111111111111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0.33333333333333331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0.33333333333333331</v>
      </c>
      <c r="AU83" s="61"/>
      <c r="AV83" s="47" t="s">
        <v>186</v>
      </c>
      <c r="AW83" s="57">
        <f>COUNTIF(AF4:AF31,1)</f>
        <v>3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0.33333333333333331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0.33333333333333331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0</v>
      </c>
      <c r="D84" s="58">
        <f t="shared" si="19"/>
        <v>0</v>
      </c>
      <c r="E84" s="64"/>
      <c r="F84" s="46" t="s">
        <v>187</v>
      </c>
      <c r="G84" s="57">
        <f>COUNTIF(R4:R31,2)</f>
        <v>1</v>
      </c>
      <c r="H84" s="58">
        <f>G84/C$89</f>
        <v>3.5714285714285712E-2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14</v>
      </c>
      <c r="P84" s="58">
        <f t="shared" si="21"/>
        <v>0.5</v>
      </c>
      <c r="Q84" s="61"/>
      <c r="R84" s="55" t="s">
        <v>412</v>
      </c>
      <c r="S84" s="57">
        <f>COUNTIFS(Q4:Q31,1,T4:T31,"&gt;1")</f>
        <v>14</v>
      </c>
      <c r="T84" s="58">
        <f t="shared" si="22"/>
        <v>0.5</v>
      </c>
      <c r="U84" s="61"/>
      <c r="V84" s="46" t="s">
        <v>182</v>
      </c>
      <c r="W84" s="57">
        <f>COUNTIF(X4:X31,2)</f>
        <v>1</v>
      </c>
      <c r="X84" s="58">
        <f t="shared" si="23"/>
        <v>0.1111111111111111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5</v>
      </c>
      <c r="AK84" s="58">
        <f t="shared" si="25"/>
        <v>0.55555555555555558</v>
      </c>
      <c r="AL84" s="61"/>
      <c r="AM84" s="55" t="s">
        <v>412</v>
      </c>
      <c r="AN84" s="57">
        <f>COUNTIFS(X4:X31,1,AA4:AA31,"&gt;1")</f>
        <v>3</v>
      </c>
      <c r="AO84" s="58">
        <f t="shared" si="26"/>
        <v>0.33333333333333331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0.33333333333333331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0.33333333333333331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4</v>
      </c>
      <c r="D85" s="58">
        <f t="shared" si="19"/>
        <v>0.14285714285714285</v>
      </c>
      <c r="E85" s="64"/>
      <c r="F85" s="46" t="s">
        <v>188</v>
      </c>
      <c r="G85" s="57">
        <f>COUNTIF(R4:R31,3)</f>
        <v>1</v>
      </c>
      <c r="H85" s="58">
        <f>G85/C$89</f>
        <v>3.5714285714285712E-2</v>
      </c>
      <c r="I85" s="61"/>
      <c r="J85" s="55" t="s">
        <v>341</v>
      </c>
      <c r="K85" s="57">
        <f>COUNTIFS(Q4:Q31,1,R4:R31,3)</f>
        <v>1</v>
      </c>
      <c r="L85" s="58">
        <f t="shared" si="20"/>
        <v>3.5714285714285712E-2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0</v>
      </c>
      <c r="AO85" s="58">
        <f t="shared" si="26"/>
        <v>0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0.33333333333333331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6</v>
      </c>
      <c r="D86" s="58">
        <f t="shared" si="19"/>
        <v>0.21428571428571427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0</v>
      </c>
      <c r="L86" s="58">
        <f t="shared" si="20"/>
        <v>0</v>
      </c>
      <c r="M86" s="61"/>
      <c r="N86" s="50" t="s">
        <v>358</v>
      </c>
      <c r="O86" s="57">
        <f>COUNTIFS(Q4:Q31,2,U4:U31,2)</f>
        <v>0</v>
      </c>
      <c r="P86" s="58">
        <f t="shared" si="21"/>
        <v>0</v>
      </c>
      <c r="Q86" s="61"/>
      <c r="R86" s="50" t="s">
        <v>414</v>
      </c>
      <c r="S86" s="57">
        <f>COUNTIFS(Q4:Q31,2,T4:T31,"&gt;1")</f>
        <v>0</v>
      </c>
      <c r="T86" s="58">
        <f t="shared" si="22"/>
        <v>0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0.1111111111111111</v>
      </c>
      <c r="AH86" s="61"/>
      <c r="AI86" s="50" t="s">
        <v>358</v>
      </c>
      <c r="AJ86" s="57">
        <f>COUNTIFS(X4:X31,2,AB4:AB31,2)</f>
        <v>1</v>
      </c>
      <c r="AK86" s="58">
        <f t="shared" si="25"/>
        <v>0.1111111111111111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0.1111111111111111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3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0.33333333333333331</v>
      </c>
      <c r="BD86" s="61"/>
      <c r="BE86" s="50" t="s">
        <v>358</v>
      </c>
      <c r="BF86" s="57">
        <f>COUNTIFS(AE4:AE31,2,AI4:AI31,2)</f>
        <v>1</v>
      </c>
      <c r="BG86" s="58">
        <f t="shared" si="29"/>
        <v>0.33333333333333331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2</v>
      </c>
      <c r="D87" s="58">
        <f t="shared" si="19"/>
        <v>7.1428571428571425E-2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3.5714285714285712E-2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2</v>
      </c>
      <c r="X87" s="58">
        <f t="shared" si="23"/>
        <v>0.22222222222222221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1</v>
      </c>
      <c r="AT87" s="58">
        <f t="shared" si="27"/>
        <v>0.33333333333333331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3</v>
      </c>
      <c r="P88" s="58">
        <f t="shared" si="21"/>
        <v>0.10714285714285714</v>
      </c>
      <c r="Q88" s="61"/>
      <c r="R88" s="50" t="s">
        <v>416</v>
      </c>
      <c r="S88" s="57">
        <f>COUNTIFS(Q4:Q31,3,T4:T31,"&gt;1")</f>
        <v>4</v>
      </c>
      <c r="T88" s="58">
        <f t="shared" si="22"/>
        <v>0.14285714285714285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0.14285714285714285</v>
      </c>
      <c r="M89" s="61"/>
      <c r="N89" s="50" t="s">
        <v>363</v>
      </c>
      <c r="O89" s="57">
        <f>COUNTIFS(Q4:Q31,4,U4:U31,1)</f>
        <v>2</v>
      </c>
      <c r="P89" s="58">
        <f t="shared" si="21"/>
        <v>7.1428571428571425E-2</v>
      </c>
      <c r="Q89" s="61"/>
      <c r="R89" s="50" t="s">
        <v>417</v>
      </c>
      <c r="S89" s="57">
        <f>COUNTIFS(Q4:Q31,4,T4:T31,1)</f>
        <v>1</v>
      </c>
      <c r="T89" s="58">
        <f t="shared" si="22"/>
        <v>3.5714285714285712E-2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3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4</v>
      </c>
      <c r="P90" s="58">
        <f t="shared" si="21"/>
        <v>0.14285714285714285</v>
      </c>
      <c r="Q90" s="61"/>
      <c r="R90" s="50" t="s">
        <v>418</v>
      </c>
      <c r="S90" s="57">
        <f>COUNTIFS(Q4:Q31,4,T4:T31,"&gt;1")</f>
        <v>5</v>
      </c>
      <c r="T90" s="58">
        <f t="shared" si="22"/>
        <v>0.17857142857142858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3.5714285714285712E-2</v>
      </c>
      <c r="Q91" s="61"/>
      <c r="R91" s="50" t="s">
        <v>419</v>
      </c>
      <c r="S91" s="57">
        <f>COUNTIFS(Q4:Q31,5,T4:T31,1)</f>
        <v>1</v>
      </c>
      <c r="T91" s="58">
        <f t="shared" si="22"/>
        <v>3.5714285714285712E-2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2</v>
      </c>
      <c r="AK91" s="58">
        <f t="shared" si="25"/>
        <v>0.22222222222222221</v>
      </c>
      <c r="AL91" s="61"/>
      <c r="AM91" s="50" t="s">
        <v>419</v>
      </c>
      <c r="AN91" s="57">
        <f>COUNTIFS(X4:X31,5,AA4:AA31,1)</f>
        <v>2</v>
      </c>
      <c r="AO91" s="58">
        <f t="shared" si="26"/>
        <v>0.22222222222222221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1</v>
      </c>
      <c r="BG91" s="58">
        <f t="shared" si="29"/>
        <v>0.33333333333333331</v>
      </c>
      <c r="BH91" s="61"/>
      <c r="BI91" s="50" t="s">
        <v>419</v>
      </c>
      <c r="BJ91" s="57">
        <f>COUNTIFS(AE4:AE31,5,AH4:AH31,1)</f>
        <v>1</v>
      </c>
      <c r="BK91" s="58">
        <f t="shared" si="30"/>
        <v>0.33333333333333331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4</v>
      </c>
      <c r="H92" s="58">
        <f>G92/C$89</f>
        <v>0.14285714285714285</v>
      </c>
      <c r="I92" s="61"/>
      <c r="J92" s="50" t="s">
        <v>345</v>
      </c>
      <c r="K92" s="57">
        <f>COUNTIFS(Q4:Q31,4,R4:R31,1)</f>
        <v>6</v>
      </c>
      <c r="L92" s="58">
        <f t="shared" si="20"/>
        <v>0.21428571428571427</v>
      </c>
      <c r="M92" s="61"/>
      <c r="N92" s="50" t="s">
        <v>366</v>
      </c>
      <c r="O92" s="57">
        <f>COUNTIFS(Q4:Q31,5,U4:U31,2)</f>
        <v>1</v>
      </c>
      <c r="P92" s="58">
        <f t="shared" si="21"/>
        <v>3.5714285714285712E-2</v>
      </c>
      <c r="Q92" s="61"/>
      <c r="R92" s="50" t="s">
        <v>420</v>
      </c>
      <c r="S92" s="57">
        <f>COUNTIFS(Q4:Q31,5,T4:T31,"&gt;1")</f>
        <v>1</v>
      </c>
      <c r="T92" s="58">
        <f t="shared" si="22"/>
        <v>3.5714285714285712E-2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3</v>
      </c>
      <c r="H93" s="58">
        <f>G93/C$89</f>
        <v>0.10714285714285714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0.66666666666666663</v>
      </c>
      <c r="Y93" s="61"/>
      <c r="Z93" s="47" t="s">
        <v>191</v>
      </c>
      <c r="AA93" s="57">
        <f>COUNTIF(AA4:AA31,1)</f>
        <v>5</v>
      </c>
      <c r="AB93" s="58">
        <f>AA93/W$89</f>
        <v>0.55555555555555558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0.66666666666666663</v>
      </c>
      <c r="AU93" s="61"/>
      <c r="AV93" s="47" t="s">
        <v>191</v>
      </c>
      <c r="AW93" s="57">
        <f>COUNTIF(AH4:AH31,1)</f>
        <v>3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9</v>
      </c>
      <c r="H94" s="58">
        <f>G94/C$89</f>
        <v>0.32142857142857145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3</v>
      </c>
      <c r="X94" s="58">
        <f>W94/W$89</f>
        <v>0.33333333333333331</v>
      </c>
      <c r="Y94" s="61"/>
      <c r="Z94" s="46" t="s">
        <v>192</v>
      </c>
      <c r="AA94" s="57">
        <f>COUNTIF(AA4:AA31,2)</f>
        <v>3</v>
      </c>
      <c r="AB94" s="58">
        <f>AA94/W$89</f>
        <v>0.33333333333333331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0.33333333333333331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12</v>
      </c>
      <c r="H95" s="58">
        <f>G95/C$89</f>
        <v>0.42857142857142855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2</v>
      </c>
      <c r="AG95" s="58">
        <f t="shared" si="24"/>
        <v>0.22222222222222221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3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1</v>
      </c>
      <c r="BC95" s="58">
        <f t="shared" si="28"/>
        <v>0.33333333333333331</v>
      </c>
      <c r="BD95" s="61"/>
      <c r="BE95" s="37"/>
      <c r="BF95" s="45">
        <f>SUM(BF83:BF94)</f>
        <v>3</v>
      </c>
      <c r="BG95" s="58">
        <f t="shared" si="29"/>
        <v>1</v>
      </c>
      <c r="BH95" s="61"/>
      <c r="BI95" s="37"/>
      <c r="BJ95" s="45">
        <f>SUM(BJ83:BJ94)</f>
        <v>3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3.5714285714285712E-2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1</v>
      </c>
      <c r="AB96" s="58">
        <f>AA96/W$89</f>
        <v>0.1111111111111111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3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0.33333333333333331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0.33333333333333331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6</v>
      </c>
      <c r="X100" s="58">
        <f>W100/W$89</f>
        <v>0.66666666666666663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0.66666666666666663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3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3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0.21428571428571427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22</v>
      </c>
      <c r="D103" s="58">
        <f>C103/C$89</f>
        <v>0.7857142857142857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BM184"/>
  <sheetViews>
    <sheetView zoomScale="10" zoomScaleNormal="10" workbookViewId="0">
      <pane ySplit="3" topLeftCell="A58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0" ht="30" customHeight="1" thickBot="1" x14ac:dyDescent="0.25">
      <c r="A1" s="193" t="s">
        <v>2832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</row>
    <row r="3" spans="1:4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</row>
    <row r="4" spans="1:40" ht="31.5" customHeight="1" thickBot="1" x14ac:dyDescent="0.25">
      <c r="A4" s="111" t="s">
        <v>2833</v>
      </c>
      <c r="B4" s="117" t="s">
        <v>40</v>
      </c>
      <c r="C4" s="118" t="s">
        <v>2834</v>
      </c>
      <c r="D4" s="116">
        <v>3</v>
      </c>
      <c r="E4" s="114">
        <v>38355</v>
      </c>
      <c r="F4" s="117">
        <v>2</v>
      </c>
      <c r="G4" s="116">
        <v>3</v>
      </c>
      <c r="H4" s="115">
        <v>1</v>
      </c>
      <c r="I4" s="117">
        <v>1</v>
      </c>
      <c r="J4" s="116">
        <v>3</v>
      </c>
      <c r="K4" s="116">
        <v>2</v>
      </c>
      <c r="L4" s="116">
        <v>4</v>
      </c>
      <c r="M4" s="116">
        <v>3</v>
      </c>
      <c r="N4" s="116">
        <v>2</v>
      </c>
      <c r="O4" s="115">
        <v>2</v>
      </c>
      <c r="P4" s="132" t="s">
        <v>2835</v>
      </c>
      <c r="Q4" s="116">
        <v>3</v>
      </c>
      <c r="R4" s="116">
        <v>1</v>
      </c>
      <c r="S4" s="116">
        <v>1</v>
      </c>
      <c r="T4" s="116">
        <v>4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03"/>
      <c r="AL4" s="103"/>
      <c r="AM4" s="103"/>
      <c r="AN4" s="103"/>
    </row>
    <row r="5" spans="1:40" ht="31.5" customHeight="1" thickBot="1" x14ac:dyDescent="0.25">
      <c r="A5" s="111" t="s">
        <v>2836</v>
      </c>
      <c r="B5" s="113" t="s">
        <v>40</v>
      </c>
      <c r="C5" s="118" t="s">
        <v>2837</v>
      </c>
      <c r="D5" s="104">
        <v>8</v>
      </c>
      <c r="E5" s="114">
        <v>38355</v>
      </c>
      <c r="F5" s="113">
        <v>2</v>
      </c>
      <c r="G5" s="104">
        <v>6</v>
      </c>
      <c r="H5" s="112">
        <v>3</v>
      </c>
      <c r="I5" s="113">
        <v>1</v>
      </c>
      <c r="J5" s="104">
        <v>1</v>
      </c>
      <c r="K5" s="104">
        <v>1</v>
      </c>
      <c r="L5" s="104">
        <v>4</v>
      </c>
      <c r="M5" s="104">
        <v>3</v>
      </c>
      <c r="N5" s="104">
        <v>2</v>
      </c>
      <c r="O5" s="112">
        <v>1</v>
      </c>
      <c r="P5" s="132" t="s">
        <v>128</v>
      </c>
      <c r="Q5" s="104">
        <v>1</v>
      </c>
      <c r="R5" s="104">
        <v>1</v>
      </c>
      <c r="S5" s="104">
        <v>1</v>
      </c>
      <c r="T5" s="104">
        <v>1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40" ht="31.5" customHeight="1" thickBot="1" x14ac:dyDescent="0.25">
      <c r="A6" s="111" t="s">
        <v>2838</v>
      </c>
      <c r="B6" s="113" t="s">
        <v>40</v>
      </c>
      <c r="C6" s="118" t="s">
        <v>2839</v>
      </c>
      <c r="D6" s="104">
        <v>4</v>
      </c>
      <c r="E6" s="109">
        <v>38363</v>
      </c>
      <c r="F6" s="113">
        <v>2</v>
      </c>
      <c r="G6" s="104">
        <v>5</v>
      </c>
      <c r="H6" s="112">
        <v>1</v>
      </c>
      <c r="I6" s="113">
        <v>1</v>
      </c>
      <c r="J6" s="104">
        <v>1</v>
      </c>
      <c r="K6" s="104">
        <v>2</v>
      </c>
      <c r="L6" s="104">
        <v>4</v>
      </c>
      <c r="M6" s="104">
        <v>3</v>
      </c>
      <c r="N6" s="104">
        <v>2</v>
      </c>
      <c r="O6" s="112">
        <v>1</v>
      </c>
      <c r="P6" s="132" t="s">
        <v>2840</v>
      </c>
      <c r="Q6" s="104">
        <v>1</v>
      </c>
      <c r="R6" s="104">
        <v>1</v>
      </c>
      <c r="S6" s="104">
        <v>1</v>
      </c>
      <c r="T6" s="104">
        <v>4</v>
      </c>
      <c r="U6" s="112">
        <v>1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03"/>
      <c r="AL6" s="103"/>
      <c r="AM6" s="103"/>
      <c r="AN6" s="103"/>
    </row>
    <row r="7" spans="1:40" ht="31.5" customHeight="1" thickBot="1" x14ac:dyDescent="0.25">
      <c r="A7" s="111" t="s">
        <v>2841</v>
      </c>
      <c r="B7" s="113" t="s">
        <v>40</v>
      </c>
      <c r="C7" s="118" t="s">
        <v>2842</v>
      </c>
      <c r="D7" s="104">
        <v>4</v>
      </c>
      <c r="E7" s="109">
        <v>38363</v>
      </c>
      <c r="F7" s="113">
        <v>2</v>
      </c>
      <c r="G7" s="104">
        <v>7</v>
      </c>
      <c r="H7" s="112">
        <v>4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32" t="s">
        <v>128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03"/>
      <c r="AL7" s="103"/>
      <c r="AM7" s="103"/>
      <c r="AN7" s="103"/>
    </row>
    <row r="8" spans="1:40" ht="31.5" customHeight="1" thickBot="1" x14ac:dyDescent="0.25">
      <c r="A8" s="111" t="s">
        <v>2843</v>
      </c>
      <c r="B8" s="113" t="s">
        <v>40</v>
      </c>
      <c r="C8" s="118" t="s">
        <v>2844</v>
      </c>
      <c r="D8" s="104">
        <v>4</v>
      </c>
      <c r="E8" s="109">
        <v>38371</v>
      </c>
      <c r="F8" s="113">
        <v>2</v>
      </c>
      <c r="G8" s="104">
        <v>5</v>
      </c>
      <c r="H8" s="112">
        <v>3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1</v>
      </c>
      <c r="O8" s="112">
        <v>1</v>
      </c>
      <c r="P8" s="132" t="s">
        <v>943</v>
      </c>
      <c r="Q8" s="104">
        <v>1</v>
      </c>
      <c r="R8" s="104">
        <v>1</v>
      </c>
      <c r="S8" s="104">
        <v>1</v>
      </c>
      <c r="T8" s="104">
        <v>4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40" ht="31.5" customHeight="1" thickBot="1" x14ac:dyDescent="0.25">
      <c r="A9" s="111" t="s">
        <v>2845</v>
      </c>
      <c r="B9" s="113" t="s">
        <v>31</v>
      </c>
      <c r="C9" s="118" t="s">
        <v>2846</v>
      </c>
      <c r="D9" s="104">
        <v>6</v>
      </c>
      <c r="E9" s="109">
        <v>38371</v>
      </c>
      <c r="F9" s="113">
        <v>2</v>
      </c>
      <c r="G9" s="104">
        <v>3</v>
      </c>
      <c r="H9" s="112">
        <v>1</v>
      </c>
      <c r="I9" s="113">
        <v>2</v>
      </c>
      <c r="J9" s="104">
        <v>3</v>
      </c>
      <c r="K9" s="104">
        <v>2</v>
      </c>
      <c r="L9" s="104">
        <v>3</v>
      </c>
      <c r="M9" s="104">
        <v>2</v>
      </c>
      <c r="N9" s="104">
        <v>3</v>
      </c>
      <c r="O9" s="112">
        <v>2</v>
      </c>
      <c r="P9" s="132" t="s">
        <v>2847</v>
      </c>
      <c r="Q9" s="104">
        <v>6</v>
      </c>
      <c r="R9" s="104">
        <v>1</v>
      </c>
      <c r="S9" s="104">
        <v>1</v>
      </c>
      <c r="T9" s="104">
        <v>4</v>
      </c>
      <c r="U9" s="112">
        <v>1</v>
      </c>
      <c r="V9" s="104"/>
      <c r="W9" s="108" t="s">
        <v>2848</v>
      </c>
      <c r="X9" s="104">
        <v>2</v>
      </c>
      <c r="Y9" s="104">
        <v>1</v>
      </c>
      <c r="Z9" s="104">
        <v>2</v>
      </c>
      <c r="AA9" s="104">
        <v>1</v>
      </c>
      <c r="AB9" s="112">
        <v>1</v>
      </c>
      <c r="AC9" s="103"/>
      <c r="AD9" s="108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40" ht="31.5" customHeight="1" thickBot="1" x14ac:dyDescent="0.25">
      <c r="A10" s="111" t="s">
        <v>2849</v>
      </c>
      <c r="B10" s="113" t="s">
        <v>27</v>
      </c>
      <c r="C10" s="118" t="s">
        <v>2850</v>
      </c>
      <c r="D10" s="104">
        <v>15</v>
      </c>
      <c r="E10" s="109">
        <v>38379</v>
      </c>
      <c r="F10" s="113">
        <v>1</v>
      </c>
      <c r="G10" s="104">
        <v>3</v>
      </c>
      <c r="H10" s="112">
        <v>1</v>
      </c>
      <c r="I10" s="113">
        <v>2</v>
      </c>
      <c r="J10" s="104">
        <v>3</v>
      </c>
      <c r="K10" s="104">
        <v>2</v>
      </c>
      <c r="L10" s="104">
        <v>2</v>
      </c>
      <c r="M10" s="104">
        <v>1</v>
      </c>
      <c r="N10" s="104">
        <v>2</v>
      </c>
      <c r="O10" s="112">
        <v>2</v>
      </c>
      <c r="P10" s="132" t="s">
        <v>2851</v>
      </c>
      <c r="Q10" s="104">
        <v>5</v>
      </c>
      <c r="R10" s="104">
        <v>1</v>
      </c>
      <c r="S10" s="104">
        <v>1</v>
      </c>
      <c r="T10" s="104">
        <v>4</v>
      </c>
      <c r="U10" s="112">
        <v>1</v>
      </c>
      <c r="V10" s="104"/>
      <c r="W10" s="108" t="s">
        <v>2852</v>
      </c>
      <c r="X10" s="104">
        <v>4</v>
      </c>
      <c r="Y10" s="104">
        <v>1</v>
      </c>
      <c r="Z10" s="104">
        <v>2</v>
      </c>
      <c r="AA10" s="104">
        <v>1</v>
      </c>
      <c r="AB10" s="112">
        <v>1</v>
      </c>
      <c r="AC10" s="103"/>
      <c r="AD10" s="108"/>
      <c r="AE10" s="104"/>
      <c r="AF10" s="104"/>
      <c r="AG10" s="104"/>
      <c r="AH10" s="104"/>
      <c r="AI10" s="112"/>
      <c r="AJ10" s="103"/>
      <c r="AK10" s="103"/>
      <c r="AL10" s="103"/>
      <c r="AM10" s="103"/>
      <c r="AN10" s="103"/>
    </row>
    <row r="11" spans="1:40" ht="31.5" customHeight="1" thickBot="1" x14ac:dyDescent="0.25">
      <c r="A11" s="111" t="s">
        <v>2853</v>
      </c>
      <c r="B11" s="113" t="s">
        <v>40</v>
      </c>
      <c r="C11" s="118" t="s">
        <v>2854</v>
      </c>
      <c r="D11" s="104">
        <v>21</v>
      </c>
      <c r="E11" s="109">
        <v>38379</v>
      </c>
      <c r="F11" s="113">
        <v>2</v>
      </c>
      <c r="G11" s="104">
        <v>3</v>
      </c>
      <c r="H11" s="112">
        <v>1</v>
      </c>
      <c r="I11" s="113">
        <v>2</v>
      </c>
      <c r="J11" s="104">
        <v>3</v>
      </c>
      <c r="K11" s="104">
        <v>3</v>
      </c>
      <c r="L11" s="104">
        <v>4</v>
      </c>
      <c r="M11" s="104">
        <v>3</v>
      </c>
      <c r="N11" s="104">
        <v>2</v>
      </c>
      <c r="O11" s="112">
        <v>2</v>
      </c>
      <c r="P11" s="132" t="s">
        <v>2855</v>
      </c>
      <c r="Q11" s="104">
        <v>3</v>
      </c>
      <c r="R11" s="104">
        <v>1</v>
      </c>
      <c r="S11" s="104">
        <v>1</v>
      </c>
      <c r="T11" s="104">
        <v>4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40" ht="31.5" customHeight="1" thickBot="1" x14ac:dyDescent="0.25">
      <c r="A12" s="111" t="s">
        <v>2856</v>
      </c>
      <c r="B12" s="113" t="s">
        <v>27</v>
      </c>
      <c r="C12" s="118" t="s">
        <v>2857</v>
      </c>
      <c r="D12" s="104">
        <v>6</v>
      </c>
      <c r="E12" s="109">
        <v>38387</v>
      </c>
      <c r="F12" s="113">
        <v>2</v>
      </c>
      <c r="G12" s="104">
        <v>5</v>
      </c>
      <c r="H12" s="112">
        <v>4</v>
      </c>
      <c r="I12" s="113">
        <v>1</v>
      </c>
      <c r="J12" s="104">
        <v>1</v>
      </c>
      <c r="K12" s="104">
        <v>3</v>
      </c>
      <c r="L12" s="104">
        <v>4</v>
      </c>
      <c r="M12" s="104">
        <v>3</v>
      </c>
      <c r="N12" s="104">
        <v>2</v>
      </c>
      <c r="O12" s="112">
        <v>2</v>
      </c>
      <c r="P12" s="132" t="s">
        <v>648</v>
      </c>
      <c r="Q12" s="104">
        <v>1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03"/>
      <c r="AL12" s="103"/>
      <c r="AM12" s="103"/>
      <c r="AN12" s="103"/>
    </row>
    <row r="13" spans="1:40" ht="31.5" customHeight="1" thickBot="1" x14ac:dyDescent="0.25">
      <c r="A13" s="111" t="s">
        <v>2858</v>
      </c>
      <c r="B13" s="113" t="s">
        <v>50</v>
      </c>
      <c r="C13" s="118" t="s">
        <v>2859</v>
      </c>
      <c r="D13" s="104">
        <v>8</v>
      </c>
      <c r="E13" s="109">
        <v>38387</v>
      </c>
      <c r="F13" s="113">
        <v>1</v>
      </c>
      <c r="G13" s="104">
        <v>3</v>
      </c>
      <c r="H13" s="112">
        <v>1</v>
      </c>
      <c r="I13" s="113">
        <v>3</v>
      </c>
      <c r="J13" s="104">
        <v>1</v>
      </c>
      <c r="K13" s="104">
        <v>4</v>
      </c>
      <c r="L13" s="104">
        <v>3</v>
      </c>
      <c r="M13" s="104">
        <v>1</v>
      </c>
      <c r="N13" s="104">
        <v>2</v>
      </c>
      <c r="O13" s="112">
        <v>2</v>
      </c>
      <c r="P13" s="132" t="s">
        <v>2860</v>
      </c>
      <c r="Q13" s="104">
        <v>1</v>
      </c>
      <c r="R13" s="104">
        <v>1</v>
      </c>
      <c r="S13" s="104">
        <v>1</v>
      </c>
      <c r="T13" s="104">
        <v>4</v>
      </c>
      <c r="U13" s="112">
        <v>2</v>
      </c>
      <c r="V13" s="104"/>
      <c r="W13" s="108" t="s">
        <v>2861</v>
      </c>
      <c r="X13" s="104">
        <v>2</v>
      </c>
      <c r="Y13" s="104">
        <v>1</v>
      </c>
      <c r="Z13" s="104">
        <v>2</v>
      </c>
      <c r="AA13" s="104">
        <v>1</v>
      </c>
      <c r="AB13" s="112">
        <v>2</v>
      </c>
      <c r="AC13" s="103"/>
      <c r="AD13" s="108" t="s">
        <v>2862</v>
      </c>
      <c r="AE13" s="104">
        <v>2</v>
      </c>
      <c r="AF13" s="104">
        <v>1</v>
      </c>
      <c r="AG13" s="104">
        <v>2</v>
      </c>
      <c r="AH13" s="104">
        <v>1</v>
      </c>
      <c r="AI13" s="112">
        <v>2</v>
      </c>
      <c r="AJ13" s="103"/>
      <c r="AK13" s="103"/>
      <c r="AL13" s="103"/>
      <c r="AM13" s="103"/>
      <c r="AN13" s="103"/>
    </row>
    <row r="14" spans="1:40" ht="31.5" customHeight="1" thickBot="1" x14ac:dyDescent="0.25">
      <c r="A14" s="111" t="s">
        <v>2863</v>
      </c>
      <c r="B14" s="113" t="s">
        <v>27</v>
      </c>
      <c r="C14" s="118" t="s">
        <v>2864</v>
      </c>
      <c r="D14" s="104">
        <v>3</v>
      </c>
      <c r="E14" s="109">
        <v>38395</v>
      </c>
      <c r="F14" s="113">
        <v>1</v>
      </c>
      <c r="G14" s="104">
        <v>3</v>
      </c>
      <c r="H14" s="112">
        <v>1</v>
      </c>
      <c r="I14" s="113">
        <v>3</v>
      </c>
      <c r="J14" s="104">
        <v>3</v>
      </c>
      <c r="K14" s="104">
        <v>2</v>
      </c>
      <c r="L14" s="104">
        <v>3</v>
      </c>
      <c r="M14" s="104">
        <v>1</v>
      </c>
      <c r="N14" s="104">
        <v>2</v>
      </c>
      <c r="O14" s="112">
        <v>2</v>
      </c>
      <c r="P14" s="132" t="s">
        <v>2865</v>
      </c>
      <c r="Q14" s="104">
        <v>3</v>
      </c>
      <c r="R14" s="104">
        <v>1</v>
      </c>
      <c r="S14" s="104">
        <v>1</v>
      </c>
      <c r="T14" s="104">
        <v>4</v>
      </c>
      <c r="U14" s="112">
        <v>1</v>
      </c>
      <c r="V14" s="104"/>
      <c r="W14" s="113" t="s">
        <v>2866</v>
      </c>
      <c r="X14" s="104">
        <v>5</v>
      </c>
      <c r="Y14" s="104">
        <v>2</v>
      </c>
      <c r="Z14" s="104">
        <v>2</v>
      </c>
      <c r="AA14" s="104">
        <v>1</v>
      </c>
      <c r="AB14" s="112">
        <v>1</v>
      </c>
      <c r="AC14" s="103"/>
      <c r="AD14" s="113" t="s">
        <v>2867</v>
      </c>
      <c r="AE14" s="104">
        <v>4</v>
      </c>
      <c r="AF14" s="104">
        <v>2</v>
      </c>
      <c r="AG14" s="104">
        <v>2</v>
      </c>
      <c r="AH14" s="104">
        <v>1</v>
      </c>
      <c r="AI14" s="112">
        <v>1</v>
      </c>
      <c r="AJ14" s="103"/>
      <c r="AK14" s="103"/>
      <c r="AL14" s="103"/>
      <c r="AM14" s="103"/>
      <c r="AN14" s="103"/>
    </row>
    <row r="15" spans="1:40" ht="31.5" customHeight="1" thickBot="1" x14ac:dyDescent="0.25">
      <c r="A15" s="111" t="s">
        <v>2868</v>
      </c>
      <c r="B15" s="113" t="s">
        <v>40</v>
      </c>
      <c r="C15" s="118" t="s">
        <v>2869</v>
      </c>
      <c r="D15" s="104">
        <v>3</v>
      </c>
      <c r="E15" s="109">
        <v>38395</v>
      </c>
      <c r="F15" s="113">
        <v>2</v>
      </c>
      <c r="G15" s="104">
        <v>6</v>
      </c>
      <c r="H15" s="112">
        <v>4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2</v>
      </c>
      <c r="O15" s="112">
        <v>1</v>
      </c>
      <c r="P15" s="132" t="s">
        <v>128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40" ht="31.5" customHeight="1" thickBot="1" x14ac:dyDescent="0.25">
      <c r="A16" s="111" t="s">
        <v>2870</v>
      </c>
      <c r="B16" s="113" t="s">
        <v>27</v>
      </c>
      <c r="C16" s="118" t="s">
        <v>2871</v>
      </c>
      <c r="D16" s="104">
        <v>4</v>
      </c>
      <c r="E16" s="109">
        <v>38403</v>
      </c>
      <c r="F16" s="113">
        <v>2</v>
      </c>
      <c r="G16" s="104">
        <v>3</v>
      </c>
      <c r="H16" s="112">
        <v>1</v>
      </c>
      <c r="I16" s="113">
        <v>1</v>
      </c>
      <c r="J16" s="104">
        <v>3</v>
      </c>
      <c r="K16" s="104">
        <v>2</v>
      </c>
      <c r="L16" s="104">
        <v>3</v>
      </c>
      <c r="M16" s="104">
        <v>2</v>
      </c>
      <c r="N16" s="104">
        <v>2</v>
      </c>
      <c r="O16" s="112">
        <v>2</v>
      </c>
      <c r="P16" s="132" t="s">
        <v>2872</v>
      </c>
      <c r="Q16" s="104">
        <v>4</v>
      </c>
      <c r="R16" s="104">
        <v>1</v>
      </c>
      <c r="S16" s="104">
        <v>1</v>
      </c>
      <c r="T16" s="104">
        <v>4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03"/>
      <c r="AL16" s="103"/>
      <c r="AM16" s="103"/>
      <c r="AN16" s="103"/>
    </row>
    <row r="17" spans="1:40" ht="31.5" customHeight="1" thickBot="1" x14ac:dyDescent="0.25">
      <c r="A17" s="111" t="s">
        <v>2873</v>
      </c>
      <c r="B17" s="113" t="s">
        <v>40</v>
      </c>
      <c r="C17" s="118" t="s">
        <v>2874</v>
      </c>
      <c r="D17" s="104">
        <v>4</v>
      </c>
      <c r="E17" s="109">
        <v>38403</v>
      </c>
      <c r="F17" s="113">
        <v>2</v>
      </c>
      <c r="G17" s="104">
        <v>5</v>
      </c>
      <c r="H17" s="112">
        <v>1</v>
      </c>
      <c r="I17" s="113">
        <v>2</v>
      </c>
      <c r="J17" s="104">
        <v>2</v>
      </c>
      <c r="K17" s="104">
        <v>4</v>
      </c>
      <c r="L17" s="104">
        <v>2</v>
      </c>
      <c r="M17" s="104">
        <v>1</v>
      </c>
      <c r="N17" s="104">
        <v>2</v>
      </c>
      <c r="O17" s="112">
        <v>2</v>
      </c>
      <c r="P17" s="132" t="s">
        <v>950</v>
      </c>
      <c r="Q17" s="104">
        <v>1</v>
      </c>
      <c r="R17" s="104">
        <v>1</v>
      </c>
      <c r="S17" s="104">
        <v>1</v>
      </c>
      <c r="T17" s="104">
        <v>4</v>
      </c>
      <c r="U17" s="112">
        <v>2</v>
      </c>
      <c r="V17" s="104"/>
      <c r="W17" s="108" t="s">
        <v>838</v>
      </c>
      <c r="X17" s="104">
        <v>2</v>
      </c>
      <c r="Y17" s="104">
        <v>1</v>
      </c>
      <c r="Z17" s="104">
        <v>2</v>
      </c>
      <c r="AA17" s="104">
        <v>1</v>
      </c>
      <c r="AB17" s="112">
        <v>2</v>
      </c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1.5" customHeight="1" thickBot="1" x14ac:dyDescent="0.25">
      <c r="A18" s="111" t="s">
        <v>2875</v>
      </c>
      <c r="B18" s="113" t="s">
        <v>40</v>
      </c>
      <c r="C18" s="118" t="s">
        <v>2876</v>
      </c>
      <c r="D18" s="104">
        <v>14</v>
      </c>
      <c r="E18" s="109">
        <v>38607</v>
      </c>
      <c r="F18" s="113">
        <v>2</v>
      </c>
      <c r="G18" s="104">
        <v>1</v>
      </c>
      <c r="H18" s="112">
        <v>1</v>
      </c>
      <c r="I18" s="113">
        <v>2</v>
      </c>
      <c r="J18" s="104">
        <v>2</v>
      </c>
      <c r="K18" s="104">
        <v>2</v>
      </c>
      <c r="L18" s="104">
        <v>2</v>
      </c>
      <c r="M18" s="104">
        <v>1</v>
      </c>
      <c r="N18" s="104">
        <v>2</v>
      </c>
      <c r="O18" s="112">
        <v>2</v>
      </c>
      <c r="P18" s="132" t="s">
        <v>2877</v>
      </c>
      <c r="Q18" s="104">
        <v>3</v>
      </c>
      <c r="R18" s="104">
        <v>1</v>
      </c>
      <c r="S18" s="104">
        <v>1</v>
      </c>
      <c r="T18" s="104">
        <v>3</v>
      </c>
      <c r="U18" s="112">
        <v>1</v>
      </c>
      <c r="V18" s="104"/>
      <c r="W18" s="108" t="s">
        <v>2878</v>
      </c>
      <c r="X18" s="104">
        <v>1</v>
      </c>
      <c r="Y18" s="104">
        <v>1</v>
      </c>
      <c r="Z18" s="104">
        <v>1</v>
      </c>
      <c r="AA18" s="104">
        <v>2</v>
      </c>
      <c r="AB18" s="112">
        <v>1</v>
      </c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1.5" customHeight="1" thickBot="1" x14ac:dyDescent="0.25">
      <c r="A19" s="111" t="s">
        <v>2879</v>
      </c>
      <c r="B19" s="113" t="s">
        <v>31</v>
      </c>
      <c r="C19" s="118" t="s">
        <v>2880</v>
      </c>
      <c r="D19" s="104">
        <v>13</v>
      </c>
      <c r="E19" s="109">
        <v>38607</v>
      </c>
      <c r="F19" s="113">
        <v>2</v>
      </c>
      <c r="G19" s="104">
        <v>7</v>
      </c>
      <c r="H19" s="112">
        <v>3</v>
      </c>
      <c r="I19" s="113">
        <v>1</v>
      </c>
      <c r="J19" s="104">
        <v>2</v>
      </c>
      <c r="K19" s="104">
        <v>8</v>
      </c>
      <c r="L19" s="104">
        <v>4</v>
      </c>
      <c r="M19" s="104">
        <v>3</v>
      </c>
      <c r="N19" s="104">
        <v>2</v>
      </c>
      <c r="O19" s="112">
        <v>2</v>
      </c>
      <c r="P19" s="132" t="s">
        <v>1318</v>
      </c>
      <c r="Q19" s="104">
        <v>4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1.5" customHeight="1" thickBot="1" x14ac:dyDescent="0.25">
      <c r="A20" s="111" t="s">
        <v>2881</v>
      </c>
      <c r="B20" s="113" t="s">
        <v>40</v>
      </c>
      <c r="C20" s="118" t="s">
        <v>2882</v>
      </c>
      <c r="D20" s="104">
        <v>4</v>
      </c>
      <c r="E20" s="109">
        <v>38615</v>
      </c>
      <c r="F20" s="113">
        <v>2</v>
      </c>
      <c r="G20" s="104">
        <v>5</v>
      </c>
      <c r="H20" s="112">
        <v>1</v>
      </c>
      <c r="I20" s="113">
        <v>1</v>
      </c>
      <c r="J20" s="104">
        <v>1</v>
      </c>
      <c r="K20" s="104">
        <v>1</v>
      </c>
      <c r="L20" s="104">
        <v>1</v>
      </c>
      <c r="M20" s="104">
        <v>2</v>
      </c>
      <c r="N20" s="104">
        <v>1</v>
      </c>
      <c r="O20" s="112">
        <v>1</v>
      </c>
      <c r="P20" s="132" t="s">
        <v>128</v>
      </c>
      <c r="Q20" s="104">
        <v>1</v>
      </c>
      <c r="R20" s="104">
        <v>1</v>
      </c>
      <c r="S20" s="104">
        <v>1</v>
      </c>
      <c r="T20" s="104">
        <v>4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03"/>
      <c r="AL20" s="103"/>
      <c r="AM20" s="103"/>
      <c r="AN20" s="103"/>
    </row>
    <row r="21" spans="1:40" ht="31.5" customHeight="1" thickBot="1" x14ac:dyDescent="0.25">
      <c r="A21" s="111" t="s">
        <v>2883</v>
      </c>
      <c r="B21" s="113" t="s">
        <v>27</v>
      </c>
      <c r="C21" s="118" t="s">
        <v>2884</v>
      </c>
      <c r="D21" s="104">
        <v>4</v>
      </c>
      <c r="E21" s="109">
        <v>38615</v>
      </c>
      <c r="F21" s="113">
        <v>2</v>
      </c>
      <c r="G21" s="104">
        <v>5</v>
      </c>
      <c r="H21" s="112">
        <v>3</v>
      </c>
      <c r="I21" s="113">
        <v>2</v>
      </c>
      <c r="J21" s="104">
        <v>1</v>
      </c>
      <c r="K21" s="104">
        <v>3</v>
      </c>
      <c r="L21" s="104">
        <v>4</v>
      </c>
      <c r="M21" s="104">
        <v>3</v>
      </c>
      <c r="N21" s="104">
        <v>2</v>
      </c>
      <c r="O21" s="112">
        <v>1</v>
      </c>
      <c r="P21" s="132" t="s">
        <v>2885</v>
      </c>
      <c r="Q21" s="104">
        <v>6</v>
      </c>
      <c r="R21" s="104">
        <v>1</v>
      </c>
      <c r="S21" s="104">
        <v>1</v>
      </c>
      <c r="T21" s="104">
        <v>4</v>
      </c>
      <c r="U21" s="112">
        <v>2</v>
      </c>
      <c r="V21" s="104"/>
      <c r="W21" s="108" t="s">
        <v>648</v>
      </c>
      <c r="X21" s="104">
        <v>1</v>
      </c>
      <c r="Y21" s="104">
        <v>1</v>
      </c>
      <c r="Z21" s="104">
        <v>1</v>
      </c>
      <c r="AA21" s="104">
        <v>1</v>
      </c>
      <c r="AB21" s="112">
        <v>2</v>
      </c>
      <c r="AC21" s="103"/>
      <c r="AD21" s="113"/>
      <c r="AE21" s="104"/>
      <c r="AF21" s="104"/>
      <c r="AG21" s="104"/>
      <c r="AH21" s="104"/>
      <c r="AI21" s="112"/>
      <c r="AJ21" s="103"/>
      <c r="AK21" s="103"/>
      <c r="AL21" s="103"/>
      <c r="AM21" s="103"/>
      <c r="AN21" s="103"/>
    </row>
    <row r="22" spans="1:40" ht="31.5" customHeight="1" thickBot="1" x14ac:dyDescent="0.25">
      <c r="A22" s="111" t="s">
        <v>2886</v>
      </c>
      <c r="B22" s="113" t="s">
        <v>27</v>
      </c>
      <c r="C22" s="118" t="s">
        <v>2887</v>
      </c>
      <c r="D22" s="104">
        <v>3</v>
      </c>
      <c r="E22" s="109">
        <v>38623</v>
      </c>
      <c r="F22" s="113">
        <v>2</v>
      </c>
      <c r="G22" s="104">
        <v>6</v>
      </c>
      <c r="H22" s="112">
        <v>4</v>
      </c>
      <c r="I22" s="113">
        <v>1</v>
      </c>
      <c r="J22" s="104">
        <v>1</v>
      </c>
      <c r="K22" s="104">
        <v>1</v>
      </c>
      <c r="L22" s="104">
        <v>4</v>
      </c>
      <c r="M22" s="104">
        <v>3</v>
      </c>
      <c r="N22" s="104">
        <v>2</v>
      </c>
      <c r="O22" s="112">
        <v>1</v>
      </c>
      <c r="P22" s="132" t="s">
        <v>2888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03"/>
      <c r="AL22" s="103"/>
      <c r="AM22" s="103"/>
      <c r="AN22" s="103"/>
    </row>
    <row r="23" spans="1:40" ht="31.5" customHeight="1" thickBot="1" x14ac:dyDescent="0.25">
      <c r="A23" s="111" t="s">
        <v>2889</v>
      </c>
      <c r="B23" s="113" t="s">
        <v>31</v>
      </c>
      <c r="C23" s="118" t="s">
        <v>2890</v>
      </c>
      <c r="D23" s="104">
        <v>6</v>
      </c>
      <c r="E23" s="109">
        <v>38623</v>
      </c>
      <c r="F23" s="113">
        <v>2</v>
      </c>
      <c r="G23" s="104">
        <v>6</v>
      </c>
      <c r="H23" s="112">
        <v>3</v>
      </c>
      <c r="I23" s="113">
        <v>1</v>
      </c>
      <c r="J23" s="104">
        <v>3</v>
      </c>
      <c r="K23" s="104">
        <v>10</v>
      </c>
      <c r="L23" s="104">
        <v>4</v>
      </c>
      <c r="M23" s="104">
        <v>3</v>
      </c>
      <c r="N23" s="104">
        <v>1</v>
      </c>
      <c r="O23" s="112">
        <v>1</v>
      </c>
      <c r="P23" s="132" t="s">
        <v>1206</v>
      </c>
      <c r="Q23" s="104">
        <v>4</v>
      </c>
      <c r="R23" s="104">
        <v>1</v>
      </c>
      <c r="S23" s="104">
        <v>1</v>
      </c>
      <c r="T23" s="104">
        <v>2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1.5" customHeight="1" thickBot="1" x14ac:dyDescent="0.25">
      <c r="A24" s="111" t="s">
        <v>2891</v>
      </c>
      <c r="B24" s="113" t="s">
        <v>40</v>
      </c>
      <c r="C24" s="118" t="s">
        <v>2892</v>
      </c>
      <c r="D24" s="104">
        <v>6</v>
      </c>
      <c r="E24" s="109">
        <v>38631</v>
      </c>
      <c r="F24" s="113">
        <v>2</v>
      </c>
      <c r="G24" s="104">
        <v>7</v>
      </c>
      <c r="H24" s="112">
        <v>4</v>
      </c>
      <c r="I24" s="113">
        <v>1</v>
      </c>
      <c r="J24" s="104">
        <v>3</v>
      </c>
      <c r="K24" s="104">
        <v>7</v>
      </c>
      <c r="L24" s="104">
        <v>4</v>
      </c>
      <c r="M24" s="104">
        <v>3</v>
      </c>
      <c r="N24" s="104">
        <v>3</v>
      </c>
      <c r="O24" s="112">
        <v>2</v>
      </c>
      <c r="P24" s="132" t="s">
        <v>838</v>
      </c>
      <c r="Q24" s="104">
        <v>2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1.5" customHeight="1" thickBot="1" x14ac:dyDescent="0.25">
      <c r="A25" s="111" t="s">
        <v>2893</v>
      </c>
      <c r="B25" s="113" t="s">
        <v>50</v>
      </c>
      <c r="C25" s="118" t="s">
        <v>2894</v>
      </c>
      <c r="D25" s="104">
        <v>10</v>
      </c>
      <c r="E25" s="109">
        <v>38631</v>
      </c>
      <c r="F25" s="113">
        <v>2</v>
      </c>
      <c r="G25" s="104">
        <v>5</v>
      </c>
      <c r="H25" s="112">
        <v>1</v>
      </c>
      <c r="I25" s="113">
        <v>3</v>
      </c>
      <c r="J25" s="104">
        <v>3</v>
      </c>
      <c r="K25" s="104">
        <v>3</v>
      </c>
      <c r="L25" s="104">
        <v>3</v>
      </c>
      <c r="M25" s="104">
        <v>1</v>
      </c>
      <c r="N25" s="104">
        <v>2</v>
      </c>
      <c r="O25" s="112">
        <v>2</v>
      </c>
      <c r="P25" s="132" t="s">
        <v>2895</v>
      </c>
      <c r="Q25" s="104">
        <v>3</v>
      </c>
      <c r="R25" s="104">
        <v>1</v>
      </c>
      <c r="S25" s="104">
        <v>1</v>
      </c>
      <c r="T25" s="104">
        <v>4</v>
      </c>
      <c r="U25" s="112">
        <v>1</v>
      </c>
      <c r="V25" s="104"/>
      <c r="W25" s="108" t="s">
        <v>2896</v>
      </c>
      <c r="X25" s="104">
        <v>3</v>
      </c>
      <c r="Y25" s="104">
        <v>1</v>
      </c>
      <c r="Z25" s="104">
        <v>2</v>
      </c>
      <c r="AA25" s="104">
        <v>1</v>
      </c>
      <c r="AB25" s="112">
        <v>2</v>
      </c>
      <c r="AC25" s="103"/>
      <c r="AD25" s="108" t="s">
        <v>2897</v>
      </c>
      <c r="AE25" s="104">
        <v>4</v>
      </c>
      <c r="AF25" s="104">
        <v>1</v>
      </c>
      <c r="AG25" s="104">
        <v>1</v>
      </c>
      <c r="AH25" s="104">
        <v>1</v>
      </c>
      <c r="AI25" s="112">
        <v>1</v>
      </c>
      <c r="AJ25" s="103"/>
      <c r="AK25" s="103"/>
      <c r="AL25" s="103"/>
      <c r="AM25" s="103"/>
      <c r="AN25" s="103"/>
    </row>
    <row r="26" spans="1:40" ht="31.5" customHeight="1" thickBot="1" x14ac:dyDescent="0.25">
      <c r="A26" s="111" t="s">
        <v>2898</v>
      </c>
      <c r="B26" s="113" t="s">
        <v>40</v>
      </c>
      <c r="C26" s="118" t="s">
        <v>2899</v>
      </c>
      <c r="D26" s="104">
        <v>21</v>
      </c>
      <c r="E26" s="109">
        <v>38639</v>
      </c>
      <c r="F26" s="113">
        <v>1</v>
      </c>
      <c r="G26" s="104">
        <v>3</v>
      </c>
      <c r="H26" s="112">
        <v>1</v>
      </c>
      <c r="I26" s="113">
        <v>1</v>
      </c>
      <c r="J26" s="104">
        <v>1</v>
      </c>
      <c r="K26" s="104">
        <v>3</v>
      </c>
      <c r="L26" s="104">
        <v>4</v>
      </c>
      <c r="M26" s="104">
        <v>3</v>
      </c>
      <c r="N26" s="104">
        <v>2</v>
      </c>
      <c r="O26" s="112">
        <v>1</v>
      </c>
      <c r="P26" s="132" t="s">
        <v>943</v>
      </c>
      <c r="Q26" s="104">
        <v>1</v>
      </c>
      <c r="R26" s="104">
        <v>1</v>
      </c>
      <c r="S26" s="104">
        <v>1</v>
      </c>
      <c r="T26" s="104">
        <v>4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03"/>
      <c r="AL26" s="103"/>
      <c r="AM26" s="103"/>
      <c r="AN26" s="103"/>
    </row>
    <row r="27" spans="1:40" ht="31.5" customHeight="1" thickBot="1" x14ac:dyDescent="0.25">
      <c r="A27" s="111" t="s">
        <v>2900</v>
      </c>
      <c r="B27" s="113" t="s">
        <v>40</v>
      </c>
      <c r="C27" s="118" t="s">
        <v>2901</v>
      </c>
      <c r="D27" s="104">
        <v>21</v>
      </c>
      <c r="E27" s="109">
        <v>38639</v>
      </c>
      <c r="F27" s="113">
        <v>2</v>
      </c>
      <c r="G27" s="104">
        <v>6</v>
      </c>
      <c r="H27" s="112">
        <v>1</v>
      </c>
      <c r="I27" s="113">
        <v>1</v>
      </c>
      <c r="J27" s="104">
        <v>1</v>
      </c>
      <c r="K27" s="104">
        <v>3</v>
      </c>
      <c r="L27" s="104">
        <v>4</v>
      </c>
      <c r="M27" s="104">
        <v>3</v>
      </c>
      <c r="N27" s="104">
        <v>2</v>
      </c>
      <c r="O27" s="112">
        <v>1</v>
      </c>
      <c r="P27" s="132" t="s">
        <v>2902</v>
      </c>
      <c r="Q27" s="104">
        <v>1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1.5" customHeight="1" thickBot="1" x14ac:dyDescent="0.25">
      <c r="A28" s="111" t="s">
        <v>2903</v>
      </c>
      <c r="B28" s="113" t="s">
        <v>31</v>
      </c>
      <c r="C28" s="118" t="s">
        <v>2904</v>
      </c>
      <c r="D28" s="104">
        <v>9</v>
      </c>
      <c r="E28" s="109">
        <v>38647</v>
      </c>
      <c r="F28" s="113">
        <v>2</v>
      </c>
      <c r="G28" s="104">
        <v>5</v>
      </c>
      <c r="H28" s="112">
        <v>3</v>
      </c>
      <c r="I28" s="113">
        <v>1</v>
      </c>
      <c r="J28" s="104">
        <v>3</v>
      </c>
      <c r="K28" s="104">
        <v>3</v>
      </c>
      <c r="L28" s="104">
        <v>4</v>
      </c>
      <c r="M28" s="104">
        <v>3</v>
      </c>
      <c r="N28" s="104">
        <v>2</v>
      </c>
      <c r="O28" s="112">
        <v>2</v>
      </c>
      <c r="P28" s="132" t="s">
        <v>2905</v>
      </c>
      <c r="Q28" s="104">
        <v>2</v>
      </c>
      <c r="R28" s="104">
        <v>1</v>
      </c>
      <c r="S28" s="104">
        <v>1</v>
      </c>
      <c r="T28" s="104">
        <v>4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1.5" customHeight="1" thickBot="1" x14ac:dyDescent="0.25">
      <c r="A29" s="111" t="s">
        <v>2906</v>
      </c>
      <c r="B29" s="113" t="s">
        <v>36</v>
      </c>
      <c r="C29" s="118" t="s">
        <v>2907</v>
      </c>
      <c r="D29" s="104">
        <v>16</v>
      </c>
      <c r="E29" s="109">
        <v>38647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5</v>
      </c>
      <c r="L29" s="104">
        <v>1</v>
      </c>
      <c r="M29" s="104">
        <v>2</v>
      </c>
      <c r="N29" s="104">
        <v>1</v>
      </c>
      <c r="O29" s="112">
        <v>1</v>
      </c>
      <c r="P29" s="132" t="s">
        <v>2908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1.5" customHeight="1" thickBot="1" x14ac:dyDescent="0.25">
      <c r="A30" s="111" t="s">
        <v>2909</v>
      </c>
      <c r="B30" s="113" t="s">
        <v>91</v>
      </c>
      <c r="C30" s="118" t="s">
        <v>2910</v>
      </c>
      <c r="D30" s="104">
        <v>6</v>
      </c>
      <c r="E30" s="109">
        <v>38655</v>
      </c>
      <c r="F30" s="113">
        <v>2</v>
      </c>
      <c r="G30" s="104">
        <v>5</v>
      </c>
      <c r="H30" s="112">
        <v>1</v>
      </c>
      <c r="I30" s="113">
        <v>1</v>
      </c>
      <c r="J30" s="104">
        <v>2</v>
      </c>
      <c r="K30" s="104">
        <v>2</v>
      </c>
      <c r="L30" s="104">
        <v>4</v>
      </c>
      <c r="M30" s="104">
        <v>3</v>
      </c>
      <c r="N30" s="104">
        <v>2</v>
      </c>
      <c r="O30" s="112">
        <v>2</v>
      </c>
      <c r="P30" s="132" t="s">
        <v>1128</v>
      </c>
      <c r="Q30" s="104">
        <v>1</v>
      </c>
      <c r="R30" s="104">
        <v>1</v>
      </c>
      <c r="S30" s="104">
        <v>1</v>
      </c>
      <c r="T30" s="104">
        <v>4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1.5" customHeight="1" thickBot="1" x14ac:dyDescent="0.25">
      <c r="A31" s="111" t="s">
        <v>2911</v>
      </c>
      <c r="B31" s="107" t="s">
        <v>31</v>
      </c>
      <c r="C31" s="118" t="s">
        <v>2912</v>
      </c>
      <c r="D31" s="106">
        <v>6</v>
      </c>
      <c r="E31" s="109">
        <v>38655</v>
      </c>
      <c r="F31" s="107">
        <v>2</v>
      </c>
      <c r="G31" s="106">
        <v>5</v>
      </c>
      <c r="H31" s="105">
        <v>1</v>
      </c>
      <c r="I31" s="107">
        <v>1</v>
      </c>
      <c r="J31" s="106">
        <v>3</v>
      </c>
      <c r="K31" s="106">
        <v>8</v>
      </c>
      <c r="L31" s="106">
        <v>4</v>
      </c>
      <c r="M31" s="106">
        <v>3</v>
      </c>
      <c r="N31" s="106">
        <v>2</v>
      </c>
      <c r="O31" s="105">
        <v>2</v>
      </c>
      <c r="P31" s="132" t="s">
        <v>1318</v>
      </c>
      <c r="Q31" s="106">
        <v>4</v>
      </c>
      <c r="R31" s="106">
        <v>1</v>
      </c>
      <c r="S31" s="106">
        <v>1</v>
      </c>
      <c r="T31" s="106">
        <v>2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0.4642857142857143</v>
      </c>
      <c r="E36" s="8"/>
      <c r="F36" s="91" t="s">
        <v>143</v>
      </c>
      <c r="G36" s="43">
        <f>COUNTIF(F4:F31,1)</f>
        <v>4</v>
      </c>
      <c r="H36" s="44">
        <f>G36/G38</f>
        <v>0.14285714285714285</v>
      </c>
      <c r="I36"/>
      <c r="J36" s="92" t="s">
        <v>147</v>
      </c>
      <c r="K36" s="45">
        <f>COUNTIF(G4:G31,1)</f>
        <v>1</v>
      </c>
      <c r="L36" s="44">
        <f t="shared" ref="L36:L43" si="1">K36/K$43</f>
        <v>3.5714285714285712E-2</v>
      </c>
      <c r="M36"/>
      <c r="N36" s="91" t="s">
        <v>154</v>
      </c>
      <c r="O36" s="43">
        <f>COUNTIF(H4:H31,1)</f>
        <v>17</v>
      </c>
      <c r="P36" s="44">
        <f>O36/O$40</f>
        <v>0.6071428571428571</v>
      </c>
      <c r="Q36"/>
      <c r="R36" s="93">
        <v>1</v>
      </c>
      <c r="S36" s="43">
        <f>COUNTIF(I4:I31,1)</f>
        <v>19</v>
      </c>
      <c r="T36" s="44">
        <f>S36/28</f>
        <v>0.6785714285714286</v>
      </c>
      <c r="U36"/>
      <c r="V36" s="94" t="s">
        <v>160</v>
      </c>
      <c r="W36" s="57">
        <f>COUNTIF(J4:J31,1)</f>
        <v>13</v>
      </c>
      <c r="X36" s="58">
        <f>W36/W$39</f>
        <v>0.4642857142857143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0.21428571428571427</v>
      </c>
      <c r="AC36"/>
      <c r="AD36" s="95" t="s">
        <v>799</v>
      </c>
      <c r="AE36" s="57">
        <f>COUNTIF(L4:L31,1)</f>
        <v>2</v>
      </c>
      <c r="AF36" s="58">
        <f>AE36/AA$46</f>
        <v>7.1428571428571425E-2</v>
      </c>
      <c r="AG36"/>
      <c r="AH36" s="95" t="s">
        <v>143</v>
      </c>
      <c r="AI36" s="42">
        <f>COUNTIF(M4:M31,1)</f>
        <v>6</v>
      </c>
      <c r="AJ36" s="44">
        <f>AI36/AA$46</f>
        <v>0.21428571428571427</v>
      </c>
      <c r="AK36"/>
      <c r="AL36" s="95" t="s">
        <v>175</v>
      </c>
      <c r="AM36" s="42">
        <f>COUNTIF(N4:N31,1)</f>
        <v>4</v>
      </c>
      <c r="AN36" s="44">
        <f>AM36/AA$46</f>
        <v>0.14285714285714285</v>
      </c>
      <c r="AO36"/>
      <c r="AP36" s="95" t="s">
        <v>143</v>
      </c>
      <c r="AQ36" s="42">
        <f>COUNTIF(O4:O31,1)</f>
        <v>12</v>
      </c>
      <c r="AR36" s="44">
        <f>AQ36/AQ$39</f>
        <v>0.42857142857142855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6</v>
      </c>
      <c r="D37" s="44">
        <f t="shared" si="0"/>
        <v>0.21428571428571427</v>
      </c>
      <c r="E37" s="8"/>
      <c r="F37" s="91" t="s">
        <v>144</v>
      </c>
      <c r="G37" s="43">
        <f>COUNTIF(F4:F31,2)</f>
        <v>24</v>
      </c>
      <c r="H37" s="44">
        <f>G37/G38</f>
        <v>0.8571428571428571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S37/28</f>
        <v>0.21428571428571427</v>
      </c>
      <c r="U37"/>
      <c r="V37" s="95" t="s">
        <v>161</v>
      </c>
      <c r="W37" s="57">
        <f>COUNTIF(J4:J31,2)</f>
        <v>4</v>
      </c>
      <c r="X37" s="58">
        <f>W37/W$39</f>
        <v>0.14285714285714285</v>
      </c>
      <c r="Y37"/>
      <c r="Z37" s="90" t="s">
        <v>164</v>
      </c>
      <c r="AA37" s="42">
        <f>COUNTIF(K4:K31,2)</f>
        <v>8</v>
      </c>
      <c r="AB37" s="44">
        <f t="shared" si="2"/>
        <v>0.2857142857142857</v>
      </c>
      <c r="AC37"/>
      <c r="AD37" s="94" t="s">
        <v>800</v>
      </c>
      <c r="AE37" s="57">
        <f>COUNTIF(L4:L31,2)</f>
        <v>3</v>
      </c>
      <c r="AF37" s="58">
        <f>AE37/AA$46</f>
        <v>0.10714285714285714</v>
      </c>
      <c r="AG37"/>
      <c r="AH37" s="90" t="s">
        <v>173</v>
      </c>
      <c r="AI37" s="42">
        <f>COUNTIF(M4:M31,2)</f>
        <v>4</v>
      </c>
      <c r="AJ37" s="44">
        <f>AI37/AA$46</f>
        <v>0.14285714285714285</v>
      </c>
      <c r="AK37"/>
      <c r="AL37" s="90" t="s">
        <v>176</v>
      </c>
      <c r="AM37" s="42">
        <f>COUNTIF(N4:N31,2)</f>
        <v>22</v>
      </c>
      <c r="AN37" s="44">
        <f>AM37/AA$46</f>
        <v>0.7857142857142857</v>
      </c>
      <c r="AO37"/>
      <c r="AP37" s="90" t="s">
        <v>173</v>
      </c>
      <c r="AQ37" s="42">
        <f>COUNTIF(O4:O31,2)</f>
        <v>16</v>
      </c>
      <c r="AR37" s="44">
        <f>AQ37/AQ$39</f>
        <v>0.5714285714285714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5</v>
      </c>
      <c r="D38" s="44">
        <f t="shared" si="0"/>
        <v>0.17857142857142858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0.2857142857142857</v>
      </c>
      <c r="M38"/>
      <c r="N38" s="91" t="s">
        <v>156</v>
      </c>
      <c r="O38" s="43">
        <f>COUNTIF(H4:H31,3)</f>
        <v>6</v>
      </c>
      <c r="P38" s="44">
        <f>O38/O$40</f>
        <v>0.21428571428571427</v>
      </c>
      <c r="Q38"/>
      <c r="R38" s="93">
        <v>3</v>
      </c>
      <c r="S38" s="43">
        <f>COUNTIF(I4:I31,3)</f>
        <v>3</v>
      </c>
      <c r="T38" s="44">
        <f t="shared" si="3"/>
        <v>0.10714285714285714</v>
      </c>
      <c r="U38"/>
      <c r="V38" s="94" t="s">
        <v>162</v>
      </c>
      <c r="W38" s="57">
        <f>COUNTIF(J4:J31,3)</f>
        <v>11</v>
      </c>
      <c r="X38" s="58">
        <f>W38/W$39</f>
        <v>0.39285714285714285</v>
      </c>
      <c r="Y38"/>
      <c r="Z38" s="90" t="s">
        <v>165</v>
      </c>
      <c r="AA38" s="42">
        <f>COUNTIF(K4:K31,3)</f>
        <v>7</v>
      </c>
      <c r="AB38" s="44">
        <f t="shared" si="2"/>
        <v>0.25</v>
      </c>
      <c r="AC38"/>
      <c r="AD38" s="94" t="s">
        <v>801</v>
      </c>
      <c r="AE38" s="57">
        <f>COUNTIF(L4:L31,3)</f>
        <v>5</v>
      </c>
      <c r="AF38" s="58">
        <f>AE38/AA$46</f>
        <v>0.17857142857142858</v>
      </c>
      <c r="AG38"/>
      <c r="AH38" s="90" t="s">
        <v>174</v>
      </c>
      <c r="AI38" s="42">
        <f>COUNTIF(M4:M31,3)</f>
        <v>18</v>
      </c>
      <c r="AJ38" s="44">
        <f>AI38/AA$46</f>
        <v>0.6428571428571429</v>
      </c>
      <c r="AK38"/>
      <c r="AL38" s="90" t="s">
        <v>177</v>
      </c>
      <c r="AM38" s="42">
        <f>COUNTIF(N4:N31,3)</f>
        <v>2</v>
      </c>
      <c r="AN38" s="44">
        <f>AM38/AA$46</f>
        <v>7.1428571428571425E-2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1</v>
      </c>
      <c r="D39" s="44">
        <f t="shared" si="0"/>
        <v>3.5714285714285712E-2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5</v>
      </c>
      <c r="P39" s="44">
        <f>O39/O$40</f>
        <v>0.17857142857142858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2</v>
      </c>
      <c r="AB39" s="44">
        <f t="shared" si="2"/>
        <v>7.1428571428571425E-2</v>
      </c>
      <c r="AC39"/>
      <c r="AD39" s="94" t="s">
        <v>802</v>
      </c>
      <c r="AE39" s="57">
        <f>COUNTIF(L4:L31,4)</f>
        <v>18</v>
      </c>
      <c r="AF39" s="58">
        <f>AE39/AA$46</f>
        <v>0.6428571428571429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3.5714285714285712E-2</v>
      </c>
      <c r="E40" s="8"/>
      <c r="F40"/>
      <c r="G40"/>
      <c r="H40"/>
      <c r="I40"/>
      <c r="J40" s="92" t="s">
        <v>151</v>
      </c>
      <c r="K40" s="45">
        <f>COUNTIF(G4:G31,5)</f>
        <v>11</v>
      </c>
      <c r="L40" s="44">
        <f t="shared" si="1"/>
        <v>0.39285714285714285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1</v>
      </c>
      <c r="AB40" s="44">
        <f t="shared" si="2"/>
        <v>3.5714285714285712E-2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2</v>
      </c>
      <c r="D41" s="44">
        <f t="shared" si="0"/>
        <v>7.1428571428571425E-2</v>
      </c>
      <c r="E41" s="8"/>
      <c r="F41"/>
      <c r="G41"/>
      <c r="H41"/>
      <c r="I41"/>
      <c r="J41" s="92" t="s">
        <v>149</v>
      </c>
      <c r="K41" s="45">
        <f>COUNTIF(G4:G31,6)</f>
        <v>5</v>
      </c>
      <c r="L41" s="44">
        <f t="shared" si="1"/>
        <v>0.17857142857142858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40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0.10714285714285714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7.1428571428571425E-2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3.5714285714285712E-2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10</v>
      </c>
      <c r="D51" s="58">
        <f t="shared" ref="D51:D63" si="4">C51/C$63</f>
        <v>0.35714285714285715</v>
      </c>
      <c r="E51" s="37"/>
      <c r="F51" s="75" t="s">
        <v>384</v>
      </c>
      <c r="G51" s="45">
        <f>COUNTIFS(B4:B31,"girona",K4:K31,1)</f>
        <v>5</v>
      </c>
      <c r="H51" s="58">
        <f t="shared" ref="H51:H63" si="5">G51/G$63</f>
        <v>0.17857142857142858</v>
      </c>
      <c r="I51" s="61"/>
      <c r="J51" s="63" t="s">
        <v>397</v>
      </c>
      <c r="K51" s="45">
        <f>COUNTIFS(B4:B31,"girona",J4:J31,1)</f>
        <v>8</v>
      </c>
      <c r="L51" s="58">
        <f t="shared" ref="L51:L69" si="6">K51/K$69</f>
        <v>0.2857142857142857</v>
      </c>
      <c r="M51" s="61"/>
      <c r="N51" s="142" t="s">
        <v>199</v>
      </c>
      <c r="O51" s="59">
        <f>COUNTIFS(G4:G31,3,H4:H31,1)</f>
        <v>8</v>
      </c>
      <c r="P51" s="60">
        <f t="shared" ref="P51:P60" si="7">O51/O$60</f>
        <v>0.38095238095238093</v>
      </c>
      <c r="Q51" s="61"/>
      <c r="R51" s="142" t="s">
        <v>208</v>
      </c>
      <c r="S51" s="59">
        <f>COUNTIFS(H4:H31,1,I4:I31,1)</f>
        <v>9</v>
      </c>
      <c r="T51" s="60">
        <f>S51/S$55</f>
        <v>0.40909090909090912</v>
      </c>
      <c r="U51" s="61"/>
      <c r="V51" s="61"/>
      <c r="W51" s="142" t="s">
        <v>213</v>
      </c>
      <c r="X51" s="59">
        <f>COUNTIFS(I4:I31,1,K4:K31,1)</f>
        <v>6</v>
      </c>
      <c r="Y51" s="60">
        <f t="shared" ref="Y51:Y66" si="8">X51/X$66</f>
        <v>0.21428571428571427</v>
      </c>
      <c r="Z51" s="61"/>
      <c r="AA51" s="142" t="s">
        <v>224</v>
      </c>
      <c r="AB51" s="59">
        <f>COUNTIFS(I4:I31,1,J4:J31,1)</f>
        <v>11</v>
      </c>
      <c r="AC51" s="60">
        <f t="shared" ref="AC51:AC57" si="9">AB51/AB$57</f>
        <v>0.39285714285714285</v>
      </c>
      <c r="AD51" s="61"/>
      <c r="AE51" s="142" t="s">
        <v>231</v>
      </c>
      <c r="AF51" s="59">
        <f>COUNTIFS(J4:J31,1,M4:M31,1)</f>
        <v>1</v>
      </c>
      <c r="AG51" s="60">
        <f>AF51/AF$60</f>
        <v>3.7037037037037035E-2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1</v>
      </c>
      <c r="AO51" s="60">
        <f t="shared" ref="AO51:AO75" si="11">AN51/AN$75</f>
        <v>0.04</v>
      </c>
      <c r="AP51" s="61"/>
      <c r="AQ51" s="142" t="s">
        <v>283</v>
      </c>
      <c r="AR51" s="59">
        <f>COUNTIFS(J4:J31,1,L4:L31,1)</f>
        <v>2</v>
      </c>
      <c r="AS51" s="60">
        <f t="shared" ref="AS51:AS56" si="12">AR51/AF$60</f>
        <v>7.407407407407407E-2</v>
      </c>
      <c r="AT51" s="61"/>
      <c r="AU51" s="142" t="s">
        <v>296</v>
      </c>
      <c r="AV51" s="59">
        <f>COUNTIFS(K4:K31,1,N4:N31,1)</f>
        <v>2</v>
      </c>
      <c r="AW51" s="60">
        <f t="shared" ref="AW51:AW70" si="13">AV51/AN$75</f>
        <v>0.08</v>
      </c>
      <c r="AX51" s="61"/>
      <c r="AY51" s="142" t="s">
        <v>314</v>
      </c>
      <c r="AZ51" s="59">
        <f>COUNTIFS(L4:L31,1,N4:N31,1)</f>
        <v>2</v>
      </c>
      <c r="BA51" s="60">
        <f t="shared" ref="BA51:BA59" si="14">AZ51/AZ$63</f>
        <v>7.1428571428571425E-2</v>
      </c>
      <c r="BB51" s="61"/>
      <c r="BC51" s="142" t="s">
        <v>325</v>
      </c>
      <c r="BD51" s="59">
        <f>COUNTIFS(J4:J31,1,O4:O31,1)</f>
        <v>11</v>
      </c>
      <c r="BE51" s="60">
        <f>BD51/BD57</f>
        <v>0.39285714285714285</v>
      </c>
      <c r="BF51" s="61"/>
      <c r="BG51" s="63" t="s">
        <v>332</v>
      </c>
      <c r="BH51" s="54">
        <f>COUNTIFS(N4:N31,1,O14:O41,1)</f>
        <v>0</v>
      </c>
      <c r="BI51" s="66">
        <f>BH51/BH$57</f>
        <v>0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0.10714285714285714</v>
      </c>
      <c r="E52" s="64"/>
      <c r="F52" s="75" t="s">
        <v>385</v>
      </c>
      <c r="G52" s="45">
        <f>COUNTIFS(B4:B31,"girona",K4:K31,"&gt;1")</f>
        <v>8</v>
      </c>
      <c r="H52" s="58">
        <f t="shared" si="5"/>
        <v>0.2857142857142857</v>
      </c>
      <c r="I52" s="61"/>
      <c r="J52" s="63" t="s">
        <v>398</v>
      </c>
      <c r="K52" s="45">
        <f>COUNTIFS(B4:B31,"girona",J4:J31,2)</f>
        <v>2</v>
      </c>
      <c r="L52" s="58">
        <f t="shared" si="6"/>
        <v>7.1428571428571425E-2</v>
      </c>
      <c r="M52" s="61"/>
      <c r="N52" s="142" t="s">
        <v>200</v>
      </c>
      <c r="O52" s="45">
        <f>COUNTIFS(G4:G31,5,H4:H31,1)</f>
        <v>7</v>
      </c>
      <c r="P52" s="60">
        <f t="shared" si="7"/>
        <v>0.33333333333333331</v>
      </c>
      <c r="Q52" s="61"/>
      <c r="R52" s="142" t="s">
        <v>209</v>
      </c>
      <c r="S52" s="59">
        <f>COUNTIFS(H4:H31,1,I4:I31,"&gt;1")</f>
        <v>8</v>
      </c>
      <c r="T52" s="60">
        <f>S52/S$55</f>
        <v>0.36363636363636365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2</v>
      </c>
      <c r="AC52" s="60">
        <f t="shared" si="9"/>
        <v>7.1428571428571425E-2</v>
      </c>
      <c r="AD52" s="61"/>
      <c r="AE52" s="142" t="s">
        <v>232</v>
      </c>
      <c r="AF52" s="45">
        <f>COUNTIFS(J4:J31,1,M4:M31,2)</f>
        <v>2</v>
      </c>
      <c r="AG52" s="60">
        <f t="shared" ref="AG52:AG60" si="15">AF52/AF$60</f>
        <v>7.407407407407407E-2</v>
      </c>
      <c r="AH52" s="61"/>
      <c r="AI52" s="142" t="s">
        <v>238</v>
      </c>
      <c r="AJ52" s="45">
        <f>COUNTIFS(K4:K31,1,M4:M31,2)</f>
        <v>1</v>
      </c>
      <c r="AK52" s="60">
        <f t="shared" si="10"/>
        <v>3.7037037037037035E-2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0</v>
      </c>
      <c r="AS52" s="60">
        <f t="shared" si="12"/>
        <v>0</v>
      </c>
      <c r="AT52" s="61"/>
      <c r="AU52" s="142" t="s">
        <v>297</v>
      </c>
      <c r="AV52" s="45">
        <f>COUNTIFS(K4:K31,1,N4:N31,2)</f>
        <v>4</v>
      </c>
      <c r="AW52" s="60">
        <f t="shared" si="13"/>
        <v>0.16</v>
      </c>
      <c r="AX52" s="61"/>
      <c r="AY52" s="142" t="s">
        <v>316</v>
      </c>
      <c r="AZ52" s="45">
        <f>COUNTIFS(L4:L31,1,N4:N31,2)</f>
        <v>0</v>
      </c>
      <c r="BA52" s="60">
        <f t="shared" si="14"/>
        <v>0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7.1428571428571425E-2</v>
      </c>
      <c r="BF52" s="61"/>
      <c r="BG52" s="63" t="s">
        <v>333</v>
      </c>
      <c r="BH52" s="65">
        <f>COUNTIFS(N4:N31,1,O14:O41,2)</f>
        <v>2</v>
      </c>
      <c r="BI52" s="66">
        <f t="shared" ref="BI52:BI57" si="17">BH52/BH$57</f>
        <v>0.11764705882352941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0.10714285714285714</v>
      </c>
      <c r="E53" s="64"/>
      <c r="F53" s="75" t="s">
        <v>386</v>
      </c>
      <c r="G53" s="45">
        <f>COUNTIFS(B4:B31,"salt",K4:K31,1)</f>
        <v>1</v>
      </c>
      <c r="H53" s="58">
        <f t="shared" si="5"/>
        <v>3.5714285714285712E-2</v>
      </c>
      <c r="I53" s="61"/>
      <c r="J53" s="63" t="s">
        <v>385</v>
      </c>
      <c r="K53" s="45">
        <f>COUNTIFS(B4:B31,"girona",J4:J31,3)</f>
        <v>3</v>
      </c>
      <c r="L53" s="58">
        <f t="shared" si="6"/>
        <v>0.10714285714285714</v>
      </c>
      <c r="M53" s="61"/>
      <c r="N53" s="142" t="s">
        <v>201</v>
      </c>
      <c r="O53" s="45">
        <f>COUNTIFS(G4:G31,6,H4:H31,1)</f>
        <v>1</v>
      </c>
      <c r="P53" s="60">
        <f t="shared" si="7"/>
        <v>4.7619047619047616E-2</v>
      </c>
      <c r="Q53" s="61"/>
      <c r="R53" s="142" t="s">
        <v>210</v>
      </c>
      <c r="S53" s="59">
        <f>COUNTIFS(H4:H31,4,I4:I31,1)</f>
        <v>5</v>
      </c>
      <c r="T53" s="60">
        <f>S53/S$55</f>
        <v>0.22727272727272727</v>
      </c>
      <c r="U53" s="61"/>
      <c r="V53" s="61"/>
      <c r="W53" s="142" t="s">
        <v>215</v>
      </c>
      <c r="X53" s="45">
        <f>COUNTIFS(I4:I31,1,K4:K31,2)</f>
        <v>4</v>
      </c>
      <c r="Y53" s="60">
        <f t="shared" si="8"/>
        <v>0.14285714285714285</v>
      </c>
      <c r="Z53" s="61"/>
      <c r="AA53" s="142" t="s">
        <v>226</v>
      </c>
      <c r="AB53" s="45">
        <f>COUNTIFS(I4:I31,1,J4:J31,2)</f>
        <v>2</v>
      </c>
      <c r="AC53" s="60">
        <f t="shared" si="9"/>
        <v>7.1428571428571425E-2</v>
      </c>
      <c r="AD53" s="61"/>
      <c r="AE53" s="142" t="s">
        <v>233</v>
      </c>
      <c r="AF53" s="45">
        <f>COUNTIFS(J4:J31,2,M4:M31,1)</f>
        <v>2</v>
      </c>
      <c r="AG53" s="60">
        <f t="shared" si="15"/>
        <v>7.407407407407407E-2</v>
      </c>
      <c r="AH53" s="61"/>
      <c r="AI53" s="142" t="s">
        <v>239</v>
      </c>
      <c r="AJ53" s="45">
        <f>COUNTIFS(K4:K31,1,M4:M31,3)</f>
        <v>5</v>
      </c>
      <c r="AK53" s="60">
        <f t="shared" si="10"/>
        <v>0.18518518518518517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3.7037037037037035E-2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0</v>
      </c>
      <c r="BE53" s="60">
        <f t="shared" si="16"/>
        <v>0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3</v>
      </c>
      <c r="D54" s="58">
        <f t="shared" si="4"/>
        <v>0.10714285714285714</v>
      </c>
      <c r="E54" s="64"/>
      <c r="F54" s="75" t="s">
        <v>387</v>
      </c>
      <c r="G54" s="45">
        <f>COUNTIFS(B4:B31,"salt",K4:K31,"&gt;1")</f>
        <v>5</v>
      </c>
      <c r="H54" s="58">
        <f t="shared" si="5"/>
        <v>0.17857142857142858</v>
      </c>
      <c r="I54" s="61"/>
      <c r="J54" s="63" t="s">
        <v>399</v>
      </c>
      <c r="K54" s="45">
        <f>COUNTIFS(B4:B31,"salt",J4:J31,1)</f>
        <v>3</v>
      </c>
      <c r="L54" s="58">
        <f t="shared" si="6"/>
        <v>0.10714285714285714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42" t="s">
        <v>216</v>
      </c>
      <c r="X54" s="45">
        <f>COUNTIFS(I4:I31,"&gt;1",K4:K31,2)</f>
        <v>4</v>
      </c>
      <c r="Y54" s="60">
        <f t="shared" si="8"/>
        <v>0.14285714285714285</v>
      </c>
      <c r="Z54" s="61"/>
      <c r="AA54" s="142" t="s">
        <v>227</v>
      </c>
      <c r="AB54" s="45">
        <f>COUNTIFS(I4:I31,"&gt;1",J4:J31,2)</f>
        <v>2</v>
      </c>
      <c r="AC54" s="60">
        <f t="shared" si="9"/>
        <v>7.1428571428571425E-2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3</v>
      </c>
      <c r="AK54" s="60">
        <f t="shared" si="10"/>
        <v>0.1111111111111111</v>
      </c>
      <c r="AL54" s="61"/>
      <c r="AM54" s="142" t="s">
        <v>276</v>
      </c>
      <c r="AN54" s="45">
        <f>COUNTIFS(K4:K31,1,L4:L31,4)</f>
        <v>5</v>
      </c>
      <c r="AO54" s="60">
        <f t="shared" si="11"/>
        <v>0.2</v>
      </c>
      <c r="AP54" s="61"/>
      <c r="AQ54" s="142" t="s">
        <v>286</v>
      </c>
      <c r="AR54" s="45">
        <f>COUNTIFS(J4:J31,1,L4:L31,4)</f>
        <v>10</v>
      </c>
      <c r="AS54" s="60">
        <f t="shared" si="12"/>
        <v>0.37037037037037035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4</v>
      </c>
      <c r="BE54" s="60">
        <f t="shared" si="16"/>
        <v>0.14285714285714285</v>
      </c>
      <c r="BF54" s="61"/>
      <c r="BG54" s="63" t="s">
        <v>335</v>
      </c>
      <c r="BH54" s="54">
        <f>COUNTIFS(N4:N31,2,O14:O41,1)</f>
        <v>8</v>
      </c>
      <c r="BI54" s="66">
        <f t="shared" si="17"/>
        <v>0.47058823529411764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0.14285714285714285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22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4</v>
      </c>
      <c r="Y55" s="60">
        <f t="shared" si="8"/>
        <v>0.14285714285714285</v>
      </c>
      <c r="Z55" s="61"/>
      <c r="AA55" s="142" t="s">
        <v>228</v>
      </c>
      <c r="AB55" s="45">
        <f>COUNTIFS(I4:I31,1,J4:J31,3)</f>
        <v>6</v>
      </c>
      <c r="AC55" s="60">
        <f t="shared" si="9"/>
        <v>0.21428571428571427</v>
      </c>
      <c r="AD55" s="61"/>
      <c r="AE55" s="142" t="s">
        <v>237</v>
      </c>
      <c r="AF55" s="45">
        <f>COUNTIFS(J4:J31,1,M4:M31,3)</f>
        <v>10</v>
      </c>
      <c r="AG55" s="60">
        <f t="shared" si="15"/>
        <v>0.37037037037037035</v>
      </c>
      <c r="AH55" s="61"/>
      <c r="AI55" s="142" t="s">
        <v>241</v>
      </c>
      <c r="AJ55" s="45">
        <f>COUNTIFS(K4:K31,2,M4:M31,2)</f>
        <v>2</v>
      </c>
      <c r="AK55" s="60">
        <f t="shared" si="10"/>
        <v>7.407407407407407E-2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7</v>
      </c>
      <c r="AW55" s="60">
        <f t="shared" si="13"/>
        <v>0.28000000000000003</v>
      </c>
      <c r="AX55" s="61"/>
      <c r="AY55" s="142" t="s">
        <v>319</v>
      </c>
      <c r="AZ55" s="45">
        <f>COUNTIFS(L4:L31,2,N4:N31,2)</f>
        <v>3</v>
      </c>
      <c r="BA55" s="60">
        <f t="shared" si="14"/>
        <v>0.10714285714285714</v>
      </c>
      <c r="BB55" s="61"/>
      <c r="BC55" s="142" t="s">
        <v>329</v>
      </c>
      <c r="BD55" s="59">
        <f>COUNTIFS(J4:J31,3,O4:O31,1)</f>
        <v>1</v>
      </c>
      <c r="BE55" s="60">
        <f t="shared" si="16"/>
        <v>3.5714285714285712E-2</v>
      </c>
      <c r="BF55" s="61"/>
      <c r="BG55" s="63" t="s">
        <v>336</v>
      </c>
      <c r="BH55" s="54">
        <f>COUNTIFS(N4:N31,2,O14:O41,2)</f>
        <v>7</v>
      </c>
      <c r="BI55" s="66">
        <f t="shared" si="17"/>
        <v>0.41176470588235292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3.5714285714285712E-2</v>
      </c>
      <c r="E56" s="64"/>
      <c r="F56" s="75" t="s">
        <v>389</v>
      </c>
      <c r="G56" s="45">
        <f>COUNTIFS(B4:B31,"figueres",K4:K31,"&gt;1")</f>
        <v>5</v>
      </c>
      <c r="H56" s="58">
        <f t="shared" si="5"/>
        <v>0.17857142857142858</v>
      </c>
      <c r="I56" s="61"/>
      <c r="J56" s="63" t="s">
        <v>387</v>
      </c>
      <c r="K56" s="45">
        <f>COUNTIFS(B4:B31,"salt",J4:J31,3)</f>
        <v>3</v>
      </c>
      <c r="L56" s="58">
        <f t="shared" si="6"/>
        <v>0.10714285714285714</v>
      </c>
      <c r="M56" s="61"/>
      <c r="N56" s="142" t="s">
        <v>204</v>
      </c>
      <c r="O56" s="45">
        <f>COUNTIFS(G4:G31,5,H4:H31,4)</f>
        <v>1</v>
      </c>
      <c r="P56" s="60">
        <f t="shared" si="7"/>
        <v>4.7619047619047616E-2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3</v>
      </c>
      <c r="Y56" s="60">
        <f t="shared" si="8"/>
        <v>0.10714285714285714</v>
      </c>
      <c r="Z56" s="61"/>
      <c r="AA56" s="142" t="s">
        <v>229</v>
      </c>
      <c r="AB56" s="45">
        <f>COUNTIFS(I4:I31,"&gt;1",J4:J31,3)</f>
        <v>5</v>
      </c>
      <c r="AC56" s="60">
        <f t="shared" si="9"/>
        <v>0.17857142857142858</v>
      </c>
      <c r="AD56" s="61"/>
      <c r="AE56" s="142" t="s">
        <v>251</v>
      </c>
      <c r="AF56" s="59">
        <f>COUNTIFS(J4:J31,2,M4:M31,3)</f>
        <v>2</v>
      </c>
      <c r="AG56" s="60">
        <f t="shared" si="15"/>
        <v>7.407407407407407E-2</v>
      </c>
      <c r="AH56" s="61"/>
      <c r="AI56" s="142" t="s">
        <v>242</v>
      </c>
      <c r="AJ56" s="45">
        <f>COUNTIFS(K4:K31,2,M4:M31,3)</f>
        <v>3</v>
      </c>
      <c r="AK56" s="60">
        <f t="shared" si="10"/>
        <v>0.1111111111111111</v>
      </c>
      <c r="AL56" s="61"/>
      <c r="AM56" s="142" t="s">
        <v>256</v>
      </c>
      <c r="AN56" s="45">
        <f>COUNTIFS(K4:K31,2,L4:L31,2)</f>
        <v>2</v>
      </c>
      <c r="AO56" s="60">
        <f t="shared" si="11"/>
        <v>0.08</v>
      </c>
      <c r="AP56" s="61"/>
      <c r="AQ56" s="142" t="s">
        <v>288</v>
      </c>
      <c r="AR56" s="59">
        <f>COUNTIFS(J4:J31,2,L4:L31,2)</f>
        <v>2</v>
      </c>
      <c r="AS56" s="60">
        <f t="shared" si="12"/>
        <v>7.407407407407407E-2</v>
      </c>
      <c r="AT56" s="61"/>
      <c r="AU56" s="142" t="s">
        <v>301</v>
      </c>
      <c r="AV56" s="45">
        <f>COUNTIFS(K4:K31,2,N4:N31,3)</f>
        <v>1</v>
      </c>
      <c r="AW56" s="60">
        <f t="shared" si="13"/>
        <v>0.04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10</v>
      </c>
      <c r="BE56" s="60">
        <f t="shared" si="16"/>
        <v>0.35714285714285715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3.5714285714285712E-2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0</v>
      </c>
      <c r="L57" s="58">
        <f t="shared" si="6"/>
        <v>0</v>
      </c>
      <c r="M57" s="61"/>
      <c r="N57" s="142" t="s">
        <v>205</v>
      </c>
      <c r="O57" s="45">
        <f>COUNTIFS(G4:G31,6,H4:H31,4)</f>
        <v>2</v>
      </c>
      <c r="P57" s="60">
        <f t="shared" si="7"/>
        <v>9.5238095238095233E-2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3</v>
      </c>
      <c r="AG57" s="60">
        <f t="shared" si="15"/>
        <v>0.1111111111111111</v>
      </c>
      <c r="AH57" s="61"/>
      <c r="AI57" s="142" t="s">
        <v>243</v>
      </c>
      <c r="AJ57" s="45">
        <f>COUNTIFS(K4:K31,3,M4:M31,1)</f>
        <v>1</v>
      </c>
      <c r="AK57" s="60">
        <f t="shared" si="10"/>
        <v>3.7037037037037035E-2</v>
      </c>
      <c r="AL57" s="61"/>
      <c r="AM57" s="142" t="s">
        <v>258</v>
      </c>
      <c r="AN57" s="45">
        <f>COUNTIFS(K4:K31,2,L4:L31,3)</f>
        <v>3</v>
      </c>
      <c r="AO57" s="60">
        <f t="shared" si="11"/>
        <v>0.12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0</v>
      </c>
      <c r="AW57" s="60">
        <f t="shared" si="13"/>
        <v>0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1</v>
      </c>
      <c r="H58" s="58">
        <f t="shared" si="5"/>
        <v>3.5714285714285712E-2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42" t="s">
        <v>206</v>
      </c>
      <c r="O58" s="45">
        <f>COUNTIFS(G4:G31,7,H4:H31,4)</f>
        <v>2</v>
      </c>
      <c r="P58" s="60">
        <f t="shared" si="7"/>
        <v>9.5238095238095233E-2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2</v>
      </c>
      <c r="Y58" s="60">
        <f t="shared" si="8"/>
        <v>7.1428571428571425E-2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2</v>
      </c>
      <c r="AG58" s="60">
        <f t="shared" si="15"/>
        <v>7.407407407407407E-2</v>
      </c>
      <c r="AH58" s="61"/>
      <c r="AI58" s="142" t="s">
        <v>244</v>
      </c>
      <c r="AJ58" s="45">
        <f>COUNTIFS(K4:K31,3,M4:M31,2)</f>
        <v>0</v>
      </c>
      <c r="AK58" s="60">
        <f t="shared" si="10"/>
        <v>0</v>
      </c>
      <c r="AL58" s="61"/>
      <c r="AM58" s="142" t="s">
        <v>277</v>
      </c>
      <c r="AN58" s="45">
        <f>COUNTIFS(K4:K31,2,L4:L31,4)</f>
        <v>3</v>
      </c>
      <c r="AO58" s="60">
        <f t="shared" si="11"/>
        <v>0.12</v>
      </c>
      <c r="AP58" s="61"/>
      <c r="AQ58" s="142" t="s">
        <v>290</v>
      </c>
      <c r="AR58" s="45">
        <f>COUNTIFS(J4:J31,2,L4:L31,4)</f>
        <v>2</v>
      </c>
      <c r="AS58" s="60">
        <f t="shared" ref="AS58:AS63" si="18">AR58/AR$63</f>
        <v>7.1428571428571425E-2</v>
      </c>
      <c r="AT58" s="61"/>
      <c r="AU58" s="142" t="s">
        <v>304</v>
      </c>
      <c r="AV58" s="45">
        <f>COUNTIFS(K4:K31,3,N4:N31,2)</f>
        <v>7</v>
      </c>
      <c r="AW58" s="60">
        <f t="shared" si="13"/>
        <v>0.28000000000000003</v>
      </c>
      <c r="AX58" s="61"/>
      <c r="AY58" s="142" t="s">
        <v>321</v>
      </c>
      <c r="AZ58" s="45">
        <f>COUNTIFS(L4:L31,3,N4:N31,2)</f>
        <v>4</v>
      </c>
      <c r="BA58" s="60">
        <f t="shared" si="14"/>
        <v>0.14285714285714285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4</v>
      </c>
      <c r="L59" s="58">
        <f t="shared" si="6"/>
        <v>0.14285714285714285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1</v>
      </c>
      <c r="Y59" s="60">
        <f t="shared" si="8"/>
        <v>3.5714285714285712E-2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6</v>
      </c>
      <c r="AG59" s="60">
        <f t="shared" si="15"/>
        <v>0.22222222222222221</v>
      </c>
      <c r="AH59" s="61"/>
      <c r="AI59" s="142" t="s">
        <v>245</v>
      </c>
      <c r="AJ59" s="59">
        <f>COUNTIFS(K4:K31,3,M4:M31,3)</f>
        <v>6</v>
      </c>
      <c r="AK59" s="60">
        <f t="shared" si="10"/>
        <v>0.22222222222222221</v>
      </c>
      <c r="AL59" s="61"/>
      <c r="AM59" s="142" t="s">
        <v>259</v>
      </c>
      <c r="AN59" s="45">
        <f>COUNTIFS(K4:K31,3,L4:L31,1)</f>
        <v>0</v>
      </c>
      <c r="AO59" s="60">
        <f t="shared" si="11"/>
        <v>0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1</v>
      </c>
      <c r="BA59" s="60">
        <f t="shared" si="14"/>
        <v>3.5714285714285712E-2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3.5714285714285712E-2</v>
      </c>
      <c r="I60" s="61"/>
      <c r="J60" s="63" t="s">
        <v>403</v>
      </c>
      <c r="K60" s="45">
        <f>COUNTIFS(B4:B31,"olot",J4:J31,1)</f>
        <v>1</v>
      </c>
      <c r="L60" s="58">
        <f t="shared" si="6"/>
        <v>3.5714285714285712E-2</v>
      </c>
      <c r="M60" s="61"/>
      <c r="N60" s="61"/>
      <c r="O60" s="45">
        <f>SUM(O51:O59)</f>
        <v>21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 s="37"/>
      <c r="AF60" s="45">
        <f>SUM(AF52:AF59)</f>
        <v>27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1</v>
      </c>
      <c r="AS60" s="60">
        <f t="shared" si="18"/>
        <v>3.5714285714285712E-2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2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1</v>
      </c>
      <c r="AO61" s="60">
        <f t="shared" si="11"/>
        <v>0.04</v>
      </c>
      <c r="AP61" s="61"/>
      <c r="AQ61" s="142" t="s">
        <v>293</v>
      </c>
      <c r="AR61" s="45">
        <f>COUNTIFS(J4:J31,3,L4:L31,3)</f>
        <v>4</v>
      </c>
      <c r="AS61" s="60">
        <f t="shared" si="18"/>
        <v>0.14285714285714285</v>
      </c>
      <c r="AT61" s="61"/>
      <c r="AU61" s="142" t="s">
        <v>262</v>
      </c>
      <c r="AV61" s="59">
        <f>COUNTIFS(K4:K31,5,N4:N31,1)</f>
        <v>1</v>
      </c>
      <c r="AW61" s="60">
        <f t="shared" si="13"/>
        <v>0.04</v>
      </c>
      <c r="AX61" s="61"/>
      <c r="AY61" s="142" t="s">
        <v>440</v>
      </c>
      <c r="AZ61" s="45">
        <f>COUNTIFS(L4:L31,4,N4:N31,2)</f>
        <v>15</v>
      </c>
      <c r="BA61" s="60">
        <f>AZ61/AZ$60</f>
        <v>7.5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2</v>
      </c>
      <c r="D62" s="58">
        <f t="shared" si="4"/>
        <v>7.1428571428571425E-2</v>
      </c>
      <c r="E62" s="64"/>
      <c r="F62" s="75" t="s">
        <v>395</v>
      </c>
      <c r="G62" s="45">
        <f>COUNTIFS(B4:B31,"lloret",K4:K31,"&gt;1")</f>
        <v>2</v>
      </c>
      <c r="H62" s="58">
        <f t="shared" si="5"/>
        <v>7.1428571428571425E-2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1</v>
      </c>
      <c r="AK62" s="60">
        <f t="shared" si="10"/>
        <v>3.7037037037037035E-2</v>
      </c>
      <c r="AL62" s="61"/>
      <c r="AM62" s="142" t="s">
        <v>278</v>
      </c>
      <c r="AN62" s="59">
        <f>COUNTIFS(K4:K31,3,L4:L31,4)</f>
        <v>6</v>
      </c>
      <c r="AO62" s="60">
        <f t="shared" si="11"/>
        <v>0.24</v>
      </c>
      <c r="AP62" s="61"/>
      <c r="AQ62" s="142" t="s">
        <v>294</v>
      </c>
      <c r="AR62" s="45">
        <f>COUNTIFS(J4:J31,3,L4:L31,4)</f>
        <v>6</v>
      </c>
      <c r="AS62" s="60">
        <f t="shared" si="18"/>
        <v>0.21428571428571427</v>
      </c>
      <c r="AT62" s="61"/>
      <c r="AU62" s="142" t="s">
        <v>307</v>
      </c>
      <c r="AV62" s="59">
        <f>COUNTIFS(K4:K31,5,N4:N31,2)</f>
        <v>0</v>
      </c>
      <c r="AW62" s="60">
        <f t="shared" si="13"/>
        <v>0</v>
      </c>
      <c r="AX62" s="61"/>
      <c r="AY62" s="142" t="s">
        <v>440</v>
      </c>
      <c r="AZ62" s="45">
        <f>COUNTIFS(L4:L31,4,N4:N31,3)</f>
        <v>1</v>
      </c>
      <c r="BA62" s="60">
        <f>AZ62/AZ$60</f>
        <v>0.5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7.1428571428571425E-2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1</v>
      </c>
      <c r="AO63" s="60">
        <f t="shared" si="11"/>
        <v>0.04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3.5714285714285712E-2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1</v>
      </c>
      <c r="Y65" s="60">
        <f t="shared" si="8"/>
        <v>3.5714285714285712E-2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3.7037037037037035E-2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3.5714285714285712E-2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4</v>
      </c>
      <c r="AK66" s="60">
        <f t="shared" si="10"/>
        <v>0.14814814814814814</v>
      </c>
      <c r="AL66" s="61"/>
      <c r="AM66" s="142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1</v>
      </c>
      <c r="AW66" s="60">
        <f t="shared" si="13"/>
        <v>0.04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3.5714285714285712E-2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2</v>
      </c>
      <c r="AW68" s="60">
        <f t="shared" si="13"/>
        <v>0.08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1</v>
      </c>
      <c r="AO70" s="60">
        <f t="shared" si="11"/>
        <v>0.04</v>
      </c>
      <c r="AP70" s="61"/>
      <c r="AQ70" s="61"/>
      <c r="AR70" s="61"/>
      <c r="AS70" s="61"/>
      <c r="AT70" s="61"/>
      <c r="AU70" s="98"/>
      <c r="AV70" s="45">
        <f>SUM(AV51:AV69)</f>
        <v>25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2</v>
      </c>
      <c r="AO74" s="60">
        <f t="shared" si="11"/>
        <v>0.08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25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14</v>
      </c>
      <c r="D83" s="58">
        <f t="shared" ref="D83:D89" si="19">C83/C$89</f>
        <v>0.5</v>
      </c>
      <c r="E83" s="64"/>
      <c r="F83" s="55" t="s">
        <v>186</v>
      </c>
      <c r="G83" s="57">
        <f>COUNTIF(R4:R31,1)</f>
        <v>28</v>
      </c>
      <c r="H83" s="58">
        <f>G83/C$89</f>
        <v>1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3</v>
      </c>
      <c r="T83" s="58">
        <f t="shared" ref="T83:T95" si="22">S83/S$95</f>
        <v>0.10714285714285714</v>
      </c>
      <c r="U83" s="61"/>
      <c r="V83" s="47" t="s">
        <v>181</v>
      </c>
      <c r="W83" s="57">
        <f>COUNTIF(X4:X31,1)</f>
        <v>2</v>
      </c>
      <c r="X83" s="58">
        <f t="shared" ref="X83:X89" si="23">W83/W$89</f>
        <v>0.25</v>
      </c>
      <c r="Y83" s="61"/>
      <c r="Z83" s="55" t="s">
        <v>186</v>
      </c>
      <c r="AA83" s="57">
        <f>COUNTIF(Y4:Y31,1)</f>
        <v>7</v>
      </c>
      <c r="AB83" s="58">
        <f>AA83/W$89</f>
        <v>0.875</v>
      </c>
      <c r="AC83" s="61"/>
      <c r="AD83" s="61"/>
      <c r="AE83" s="47" t="s">
        <v>339</v>
      </c>
      <c r="AF83" s="57">
        <f>COUNTIFS(X4:X31,1,Y4:Y31,1)</f>
        <v>2</v>
      </c>
      <c r="AG83" s="58">
        <f t="shared" ref="AG83:AG101" si="24">AF83/AF$101</f>
        <v>0.25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0.125</v>
      </c>
      <c r="AL83" s="61"/>
      <c r="AM83" s="55" t="s">
        <v>411</v>
      </c>
      <c r="AN83" s="57">
        <f>COUNTIFS(X4:X31,1,AA4:AA31,1)</f>
        <v>1</v>
      </c>
      <c r="AO83" s="58">
        <f t="shared" ref="AO83:AO95" si="26">AN83/AN$95</f>
        <v>0.125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2</v>
      </c>
      <c r="AX83" s="58">
        <f>AW83/AS$89</f>
        <v>0.66666666666666663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7.1428571428571425E-2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12</v>
      </c>
      <c r="P84" s="58">
        <f t="shared" si="21"/>
        <v>0.42857142857142855</v>
      </c>
      <c r="Q84" s="61"/>
      <c r="R84" s="55" t="s">
        <v>412</v>
      </c>
      <c r="S84" s="57">
        <f>COUNTIFS(Q4:Q31,1,T4:T31,"&gt;1")</f>
        <v>11</v>
      </c>
      <c r="T84" s="58">
        <f t="shared" si="22"/>
        <v>0.39285714285714285</v>
      </c>
      <c r="U84" s="61"/>
      <c r="V84" s="46" t="s">
        <v>182</v>
      </c>
      <c r="W84" s="57">
        <f>COUNTIF(X4:X31,2)</f>
        <v>3</v>
      </c>
      <c r="X84" s="58">
        <f t="shared" si="23"/>
        <v>0.375</v>
      </c>
      <c r="Y84" s="61"/>
      <c r="Z84" s="46" t="s">
        <v>187</v>
      </c>
      <c r="AA84" s="57">
        <f>COUNTIF(Y4:Y31,2)</f>
        <v>1</v>
      </c>
      <c r="AB84" s="58">
        <f>AA84/W$89</f>
        <v>0.125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0.125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0.125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0.33333333333333331</v>
      </c>
      <c r="AU84" s="61"/>
      <c r="AV84" s="46" t="s">
        <v>187</v>
      </c>
      <c r="AW84" s="57">
        <f>COUNTIF(AF4:AF31,2)</f>
        <v>1</v>
      </c>
      <c r="AX84" s="58">
        <f>AW84/AS$89</f>
        <v>0.33333333333333331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5</v>
      </c>
      <c r="D85" s="58">
        <f t="shared" si="19"/>
        <v>0.17857142857142858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3.5714285714285712E-2</v>
      </c>
      <c r="U85" s="61"/>
      <c r="V85" s="46" t="s">
        <v>183</v>
      </c>
      <c r="W85" s="57">
        <f>COUNTIF(X4:X31,3)</f>
        <v>1</v>
      </c>
      <c r="X85" s="58">
        <f t="shared" si="23"/>
        <v>0.125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0.125</v>
      </c>
      <c r="AL85" s="61"/>
      <c r="AM85" s="50" t="s">
        <v>413</v>
      </c>
      <c r="AN85" s="57">
        <f>COUNTIFS(X4:X31,2,AA4:AA31,1)</f>
        <v>3</v>
      </c>
      <c r="AO85" s="58">
        <f t="shared" si="26"/>
        <v>0.375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0.33333333333333331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0.14285714285714285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7.1428571428571425E-2</v>
      </c>
      <c r="M86" s="61"/>
      <c r="N86" s="50" t="s">
        <v>358</v>
      </c>
      <c r="O86" s="57">
        <f>COUNTIFS(Q4:Q31,2,U4:U31,2)</f>
        <v>2</v>
      </c>
      <c r="P86" s="58">
        <f t="shared" si="21"/>
        <v>7.1428571428571425E-2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1</v>
      </c>
      <c r="X86" s="58">
        <f t="shared" si="23"/>
        <v>0.125</v>
      </c>
      <c r="Y86" s="61"/>
      <c r="Z86" s="77"/>
      <c r="AA86" s="54">
        <f>SUM(AA83:AA85)</f>
        <v>8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0.375</v>
      </c>
      <c r="AH86" s="61"/>
      <c r="AI86" s="50" t="s">
        <v>358</v>
      </c>
      <c r="AJ86" s="57">
        <f>COUNTIFS(X4:X31,2,AB4:AB31,2)</f>
        <v>2</v>
      </c>
      <c r="AK86" s="58">
        <f t="shared" si="25"/>
        <v>0.25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2</v>
      </c>
      <c r="AT86" s="58">
        <f t="shared" si="27"/>
        <v>0.66666666666666663</v>
      </c>
      <c r="AU86" s="61"/>
      <c r="AV86" s="77"/>
      <c r="AW86" s="54">
        <f>SUM(AW83:AW85)</f>
        <v>3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0.33333333333333331</v>
      </c>
      <c r="BD86" s="61"/>
      <c r="BE86" s="50" t="s">
        <v>358</v>
      </c>
      <c r="BF86" s="57">
        <f>COUNTIFS(AE4:AE31,2,AI4:AI31,2)</f>
        <v>1</v>
      </c>
      <c r="BG86" s="58">
        <f t="shared" si="29"/>
        <v>0.33333333333333331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3.5714285714285712E-2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4</v>
      </c>
      <c r="P87" s="58">
        <f t="shared" si="21"/>
        <v>0.14285714285714285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1</v>
      </c>
      <c r="X87" s="58">
        <f t="shared" si="23"/>
        <v>0.125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0.125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2</v>
      </c>
      <c r="D88" s="58">
        <f t="shared" si="19"/>
        <v>7.1428571428571425E-2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3.5714285714285712E-2</v>
      </c>
      <c r="Q88" s="61"/>
      <c r="R88" s="50" t="s">
        <v>416</v>
      </c>
      <c r="S88" s="57">
        <f>COUNTIFS(Q4:Q31,3,T4:T31,"&gt;1")</f>
        <v>5</v>
      </c>
      <c r="T88" s="58">
        <f t="shared" si="22"/>
        <v>0.17857142857142858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0.125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5</v>
      </c>
      <c r="L89" s="58">
        <f t="shared" si="20"/>
        <v>0.17857142857142858</v>
      </c>
      <c r="M89" s="61"/>
      <c r="N89" s="50" t="s">
        <v>363</v>
      </c>
      <c r="O89" s="57">
        <f>COUNTIFS(Q4:Q31,4,U4:U31,1)</f>
        <v>1</v>
      </c>
      <c r="P89" s="58">
        <f t="shared" si="21"/>
        <v>3.5714285714285712E-2</v>
      </c>
      <c r="Q89" s="61"/>
      <c r="R89" s="50" t="s">
        <v>417</v>
      </c>
      <c r="S89" s="57">
        <f>COUNTIFS(Q4:Q31,4,T4:T31,1)</f>
        <v>1</v>
      </c>
      <c r="T89" s="58">
        <f t="shared" si="22"/>
        <v>3.5714285714285712E-2</v>
      </c>
      <c r="U89" s="61"/>
      <c r="V89" s="77"/>
      <c r="W89" s="54">
        <f>SUM(W83:W88)</f>
        <v>8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0.125</v>
      </c>
      <c r="AH89" s="61"/>
      <c r="AI89" s="50" t="s">
        <v>363</v>
      </c>
      <c r="AJ89" s="57">
        <f>COUNTIFS(X4:X31,4,AB4:AB31,1)</f>
        <v>1</v>
      </c>
      <c r="AK89" s="58">
        <f t="shared" si="25"/>
        <v>0.125</v>
      </c>
      <c r="AL89" s="61"/>
      <c r="AM89" s="50" t="s">
        <v>417</v>
      </c>
      <c r="AN89" s="57">
        <f>COUNTIFS(X4:X31,4,AA4:AA31,1)</f>
        <v>1</v>
      </c>
      <c r="AO89" s="58">
        <f t="shared" si="26"/>
        <v>0.125</v>
      </c>
      <c r="AP89" s="61"/>
      <c r="AQ89" s="61"/>
      <c r="AR89" s="77" t="s">
        <v>142</v>
      </c>
      <c r="AS89" s="54">
        <f>SUM(AS83:AS88)</f>
        <v>3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2</v>
      </c>
      <c r="BG89" s="58">
        <f t="shared" si="29"/>
        <v>0.66666666666666663</v>
      </c>
      <c r="BH89" s="61"/>
      <c r="BI89" s="50" t="s">
        <v>417</v>
      </c>
      <c r="BJ89" s="57">
        <f>COUNTIFS(AE4:AE31,4,AH4:AH31,1)</f>
        <v>2</v>
      </c>
      <c r="BK89" s="58">
        <f t="shared" si="30"/>
        <v>0.66666666666666663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3</v>
      </c>
      <c r="P90" s="58">
        <f t="shared" si="21"/>
        <v>0.10714285714285714</v>
      </c>
      <c r="Q90" s="61"/>
      <c r="R90" s="50" t="s">
        <v>418</v>
      </c>
      <c r="S90" s="57">
        <f>COUNTIFS(Q4:Q31,4,T4:T31,"&gt;1")</f>
        <v>3</v>
      </c>
      <c r="T90" s="58">
        <f t="shared" si="22"/>
        <v>0.10714285714285714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3.5714285714285712E-2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0.125</v>
      </c>
      <c r="AL91" s="61"/>
      <c r="AM91" s="50" t="s">
        <v>419</v>
      </c>
      <c r="AN91" s="57">
        <f>COUNTIFS(X4:X31,5,AA4:AA31,1)</f>
        <v>1</v>
      </c>
      <c r="AO91" s="58">
        <f t="shared" si="26"/>
        <v>0.125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5</v>
      </c>
      <c r="H92" s="58">
        <f>G92/C$89</f>
        <v>0.17857142857142858</v>
      </c>
      <c r="I92" s="61"/>
      <c r="J92" s="50" t="s">
        <v>345</v>
      </c>
      <c r="K92" s="57">
        <f>COUNTIFS(Q4:Q31,4,R4:R31,1)</f>
        <v>4</v>
      </c>
      <c r="L92" s="58">
        <f t="shared" si="20"/>
        <v>0.14285714285714285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1</v>
      </c>
      <c r="T92" s="58">
        <f t="shared" si="22"/>
        <v>3.5714285714285712E-2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0.125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1</v>
      </c>
      <c r="BC92" s="58">
        <f t="shared" si="28"/>
        <v>0.33333333333333331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3</v>
      </c>
      <c r="H93" s="58">
        <f>G93/C$89</f>
        <v>0.10714285714285714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1</v>
      </c>
      <c r="P93" s="58">
        <f t="shared" si="21"/>
        <v>3.5714285714285712E-2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2</v>
      </c>
      <c r="X93" s="58">
        <f>W93/W$89</f>
        <v>0.25</v>
      </c>
      <c r="Y93" s="61"/>
      <c r="Z93" s="47" t="s">
        <v>191</v>
      </c>
      <c r="AA93" s="57">
        <f>COUNTIF(AA4:AA31,1)</f>
        <v>7</v>
      </c>
      <c r="AB93" s="58">
        <f>AA93/W$89</f>
        <v>0.875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0.33333333333333331</v>
      </c>
      <c r="AU93" s="61"/>
      <c r="AV93" s="47" t="s">
        <v>191</v>
      </c>
      <c r="AW93" s="57">
        <f>COUNTIF(AH4:AH31,1)</f>
        <v>3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1</v>
      </c>
      <c r="BC93" s="58">
        <f t="shared" si="28"/>
        <v>0.33333333333333331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3</v>
      </c>
      <c r="H94" s="58">
        <f>G94/C$89</f>
        <v>0.10714285714285714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1</v>
      </c>
      <c r="P94" s="58">
        <f t="shared" si="21"/>
        <v>3.5714285714285712E-2</v>
      </c>
      <c r="Q94" s="61"/>
      <c r="R94" s="50" t="s">
        <v>422</v>
      </c>
      <c r="S94" s="57">
        <f>COUNTIFS(Q4:Q31,6,T4:T31,"&gt;1")</f>
        <v>2</v>
      </c>
      <c r="T94" s="58">
        <f t="shared" si="22"/>
        <v>7.1428571428571425E-2</v>
      </c>
      <c r="U94" s="61"/>
      <c r="V94" s="46" t="s">
        <v>190</v>
      </c>
      <c r="W94" s="57">
        <f>COUNTIF(Z4:Z31,2)</f>
        <v>6</v>
      </c>
      <c r="X94" s="58">
        <f>W94/W$89</f>
        <v>0.75</v>
      </c>
      <c r="Y94" s="61"/>
      <c r="Z94" s="46" t="s">
        <v>192</v>
      </c>
      <c r="AA94" s="57">
        <f>COUNTIF(AA4:AA31,2)</f>
        <v>1</v>
      </c>
      <c r="AB94" s="58">
        <f>AA94/W$89</f>
        <v>0.125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0.66666666666666663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17</v>
      </c>
      <c r="H95" s="58">
        <f>G95/C$89</f>
        <v>0.6071428571428571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8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8</v>
      </c>
      <c r="AK95" s="58">
        <f t="shared" si="25"/>
        <v>1</v>
      </c>
      <c r="AL95" s="61"/>
      <c r="AM95" s="37"/>
      <c r="AN95" s="45">
        <f>SUM(AN83:AN94)</f>
        <v>8</v>
      </c>
      <c r="AO95" s="58">
        <f t="shared" si="26"/>
        <v>1</v>
      </c>
      <c r="AP95" s="61"/>
      <c r="AQ95" s="61"/>
      <c r="AR95" s="77"/>
      <c r="AS95" s="54">
        <f>SUM(AS93:AS94)</f>
        <v>3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3</v>
      </c>
      <c r="BG95" s="58">
        <f t="shared" si="29"/>
        <v>1</v>
      </c>
      <c r="BH95" s="61"/>
      <c r="BI95" s="37"/>
      <c r="BJ95" s="45">
        <f>SUM(BJ83:BJ94)</f>
        <v>3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1</v>
      </c>
      <c r="AG96" s="58">
        <f t="shared" si="24"/>
        <v>0.125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8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3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2</v>
      </c>
      <c r="L98" s="58">
        <f t="shared" si="20"/>
        <v>7.1428571428571425E-2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4</v>
      </c>
      <c r="X99" s="58">
        <f>W99/W$89</f>
        <v>0.5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2</v>
      </c>
      <c r="AT99" s="58">
        <f>AS99/AS$89</f>
        <v>0.66666666666666663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4</v>
      </c>
      <c r="X100" s="58">
        <f>W100/W$89</f>
        <v>0.5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0.33333333333333331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8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8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3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3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9</v>
      </c>
      <c r="D102" s="58">
        <f>C102/C$89</f>
        <v>0.32142857142857145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19</v>
      </c>
      <c r="D103" s="58">
        <f>C103/C$89</f>
        <v>0.6785714285714286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6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AA50:AC50"/>
    <mergeCell ref="AE50:AG50"/>
    <mergeCell ref="AI50:AK50"/>
    <mergeCell ref="AM50:AO50"/>
    <mergeCell ref="AQ50:AS50"/>
    <mergeCell ref="AU50:AW50"/>
    <mergeCell ref="B80:H80"/>
    <mergeCell ref="J80:T80"/>
    <mergeCell ref="V80:AB80"/>
    <mergeCell ref="AE80:AO80"/>
    <mergeCell ref="AR80:AX80"/>
    <mergeCell ref="B48:BI48"/>
    <mergeCell ref="B50:D50"/>
    <mergeCell ref="F50:H50"/>
    <mergeCell ref="J50:L50"/>
    <mergeCell ref="N50:P50"/>
    <mergeCell ref="R50:T50"/>
    <mergeCell ref="W50:Y50"/>
    <mergeCell ref="AY50:BA50"/>
    <mergeCell ref="BC50:BE50"/>
    <mergeCell ref="BG50:BI50"/>
    <mergeCell ref="AD2:AI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W2:AB2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BM184"/>
  <sheetViews>
    <sheetView zoomScale="10" zoomScaleNormal="10" workbookViewId="0">
      <pane ySplit="3" topLeftCell="A65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2913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/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2914</v>
      </c>
      <c r="B4" s="117" t="s">
        <v>36</v>
      </c>
      <c r="C4" s="118" t="s">
        <v>2915</v>
      </c>
      <c r="D4" s="116">
        <v>6</v>
      </c>
      <c r="E4" s="114">
        <v>38775</v>
      </c>
      <c r="F4" s="117">
        <v>2</v>
      </c>
      <c r="G4" s="116">
        <v>5</v>
      </c>
      <c r="H4" s="115">
        <v>4</v>
      </c>
      <c r="I4" s="117">
        <v>2</v>
      </c>
      <c r="J4" s="116">
        <v>2</v>
      </c>
      <c r="K4" s="116">
        <v>10</v>
      </c>
      <c r="L4" s="116">
        <v>2</v>
      </c>
      <c r="M4" s="116">
        <v>1</v>
      </c>
      <c r="N4" s="116">
        <v>1</v>
      </c>
      <c r="O4" s="115">
        <v>1</v>
      </c>
      <c r="P4" s="132" t="s">
        <v>2916</v>
      </c>
      <c r="Q4" s="116">
        <v>4</v>
      </c>
      <c r="R4" s="116">
        <v>2</v>
      </c>
      <c r="S4" s="116">
        <v>1</v>
      </c>
      <c r="T4" s="116">
        <v>3</v>
      </c>
      <c r="U4" s="115">
        <v>2</v>
      </c>
      <c r="V4" s="104"/>
      <c r="W4" s="117" t="s">
        <v>136</v>
      </c>
      <c r="X4" s="116">
        <v>1</v>
      </c>
      <c r="Y4" s="116">
        <v>1</v>
      </c>
      <c r="Z4" s="116">
        <v>2</v>
      </c>
      <c r="AA4" s="116">
        <v>1</v>
      </c>
      <c r="AB4" s="115">
        <v>2</v>
      </c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2917</v>
      </c>
      <c r="B5" s="113" t="s">
        <v>40</v>
      </c>
      <c r="C5" s="118" t="s">
        <v>2918</v>
      </c>
      <c r="D5" s="104">
        <v>71</v>
      </c>
      <c r="E5" s="114">
        <v>38775</v>
      </c>
      <c r="F5" s="113">
        <v>2</v>
      </c>
      <c r="G5" s="104">
        <v>5</v>
      </c>
      <c r="H5" s="112">
        <v>3</v>
      </c>
      <c r="I5" s="113">
        <v>1</v>
      </c>
      <c r="J5" s="104">
        <v>3</v>
      </c>
      <c r="K5" s="104">
        <v>8</v>
      </c>
      <c r="L5" s="104">
        <v>4</v>
      </c>
      <c r="M5" s="104">
        <v>3</v>
      </c>
      <c r="N5" s="104">
        <v>2</v>
      </c>
      <c r="O5" s="112">
        <v>2</v>
      </c>
      <c r="P5" s="132" t="s">
        <v>1427</v>
      </c>
      <c r="Q5" s="104">
        <v>3</v>
      </c>
      <c r="R5" s="104">
        <v>1</v>
      </c>
      <c r="S5" s="104">
        <v>1</v>
      </c>
      <c r="T5" s="104">
        <v>4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2919</v>
      </c>
      <c r="B6" s="113" t="s">
        <v>40</v>
      </c>
      <c r="C6" s="118" t="s">
        <v>2920</v>
      </c>
      <c r="D6" s="104">
        <v>4</v>
      </c>
      <c r="E6" s="109">
        <v>38783</v>
      </c>
      <c r="F6" s="113">
        <v>2</v>
      </c>
      <c r="G6" s="104">
        <v>6</v>
      </c>
      <c r="H6" s="112">
        <v>1</v>
      </c>
      <c r="I6" s="113">
        <v>1</v>
      </c>
      <c r="J6" s="104">
        <v>1</v>
      </c>
      <c r="K6" s="104">
        <v>3</v>
      </c>
      <c r="L6" s="104">
        <v>4</v>
      </c>
      <c r="M6" s="104">
        <v>3</v>
      </c>
      <c r="N6" s="104">
        <v>2</v>
      </c>
      <c r="O6" s="112">
        <v>1</v>
      </c>
      <c r="P6" s="132" t="s">
        <v>2921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2922</v>
      </c>
      <c r="B7" s="113" t="s">
        <v>40</v>
      </c>
      <c r="C7" s="118" t="s">
        <v>2923</v>
      </c>
      <c r="D7" s="104">
        <v>4</v>
      </c>
      <c r="E7" s="109">
        <v>38783</v>
      </c>
      <c r="F7" s="113">
        <v>2</v>
      </c>
      <c r="G7" s="104">
        <v>6</v>
      </c>
      <c r="H7" s="112">
        <v>4</v>
      </c>
      <c r="I7" s="113">
        <v>1</v>
      </c>
      <c r="J7" s="104">
        <v>3</v>
      </c>
      <c r="K7" s="104">
        <v>7</v>
      </c>
      <c r="L7" s="104">
        <v>4</v>
      </c>
      <c r="M7" s="104">
        <v>3</v>
      </c>
      <c r="N7" s="104">
        <v>2</v>
      </c>
      <c r="O7" s="112">
        <v>2</v>
      </c>
      <c r="P7" s="132" t="s">
        <v>1428</v>
      </c>
      <c r="Q7" s="104">
        <v>2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2924</v>
      </c>
      <c r="B8" s="113" t="s">
        <v>40</v>
      </c>
      <c r="C8" s="118" t="s">
        <v>2925</v>
      </c>
      <c r="D8" s="104">
        <v>6</v>
      </c>
      <c r="E8" s="109">
        <v>38791</v>
      </c>
      <c r="F8" s="113">
        <v>2</v>
      </c>
      <c r="G8" s="104">
        <v>5</v>
      </c>
      <c r="H8" s="112">
        <v>1</v>
      </c>
      <c r="I8" s="113">
        <v>3</v>
      </c>
      <c r="J8" s="104">
        <v>1</v>
      </c>
      <c r="K8" s="104">
        <v>5</v>
      </c>
      <c r="L8" s="104">
        <v>3</v>
      </c>
      <c r="M8" s="104">
        <v>1</v>
      </c>
      <c r="N8" s="104">
        <v>2</v>
      </c>
      <c r="O8" s="112">
        <v>2</v>
      </c>
      <c r="P8" s="132" t="s">
        <v>2603</v>
      </c>
      <c r="Q8" s="104">
        <v>1</v>
      </c>
      <c r="R8" s="104">
        <v>1</v>
      </c>
      <c r="S8" s="104">
        <v>1</v>
      </c>
      <c r="T8" s="104">
        <v>2</v>
      </c>
      <c r="U8" s="112">
        <v>2</v>
      </c>
      <c r="V8" s="104"/>
      <c r="W8" s="108" t="s">
        <v>2926</v>
      </c>
      <c r="X8" s="104">
        <v>5</v>
      </c>
      <c r="Y8" s="104">
        <v>2</v>
      </c>
      <c r="Z8" s="104">
        <v>2</v>
      </c>
      <c r="AA8" s="104">
        <v>1</v>
      </c>
      <c r="AB8" s="112">
        <v>2</v>
      </c>
      <c r="AC8" s="103"/>
      <c r="AD8" s="108" t="s">
        <v>943</v>
      </c>
      <c r="AE8" s="104">
        <v>1</v>
      </c>
      <c r="AF8" s="104">
        <v>1</v>
      </c>
      <c r="AG8" s="104">
        <v>2</v>
      </c>
      <c r="AH8" s="104">
        <v>1</v>
      </c>
      <c r="AI8" s="112">
        <v>2</v>
      </c>
      <c r="AJ8" s="103"/>
      <c r="AK8" s="108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2927</v>
      </c>
      <c r="B9" s="113" t="s">
        <v>40</v>
      </c>
      <c r="C9" s="118" t="s">
        <v>2928</v>
      </c>
      <c r="D9" s="104">
        <v>6</v>
      </c>
      <c r="E9" s="109">
        <v>38791</v>
      </c>
      <c r="F9" s="113">
        <v>2</v>
      </c>
      <c r="G9" s="104">
        <v>5</v>
      </c>
      <c r="H9" s="112">
        <v>1</v>
      </c>
      <c r="I9" s="113">
        <v>1</v>
      </c>
      <c r="J9" s="104">
        <v>3</v>
      </c>
      <c r="K9" s="104">
        <v>2</v>
      </c>
      <c r="L9" s="104">
        <v>4</v>
      </c>
      <c r="M9" s="104">
        <v>3</v>
      </c>
      <c r="N9" s="104">
        <v>2</v>
      </c>
      <c r="O9" s="112">
        <v>2</v>
      </c>
      <c r="P9" s="132" t="s">
        <v>2929</v>
      </c>
      <c r="Q9" s="104">
        <v>4</v>
      </c>
      <c r="R9" s="104">
        <v>1</v>
      </c>
      <c r="S9" s="104">
        <v>1</v>
      </c>
      <c r="T9" s="104">
        <v>4</v>
      </c>
      <c r="U9" s="112">
        <v>1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2930</v>
      </c>
      <c r="B10" s="113" t="s">
        <v>31</v>
      </c>
      <c r="C10" s="118" t="s">
        <v>2931</v>
      </c>
      <c r="D10" s="104">
        <v>15</v>
      </c>
      <c r="E10" s="109">
        <v>38799</v>
      </c>
      <c r="F10" s="113">
        <v>2</v>
      </c>
      <c r="G10" s="104">
        <v>3</v>
      </c>
      <c r="H10" s="112">
        <v>1</v>
      </c>
      <c r="I10" s="113">
        <v>4</v>
      </c>
      <c r="J10" s="104">
        <v>3</v>
      </c>
      <c r="K10" s="104">
        <v>3</v>
      </c>
      <c r="L10" s="104">
        <v>4</v>
      </c>
      <c r="M10" s="104">
        <v>1</v>
      </c>
      <c r="N10" s="104">
        <v>1</v>
      </c>
      <c r="O10" s="112">
        <v>2</v>
      </c>
      <c r="P10" s="132" t="s">
        <v>2932</v>
      </c>
      <c r="Q10" s="104">
        <v>3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08" t="s">
        <v>533</v>
      </c>
      <c r="X10" s="104">
        <v>1</v>
      </c>
      <c r="Y10" s="104">
        <v>1</v>
      </c>
      <c r="Z10" s="104">
        <v>1</v>
      </c>
      <c r="AA10" s="104">
        <v>1</v>
      </c>
      <c r="AB10" s="112">
        <v>2</v>
      </c>
      <c r="AC10" s="103"/>
      <c r="AD10" s="108" t="s">
        <v>2933</v>
      </c>
      <c r="AE10" s="104">
        <v>3</v>
      </c>
      <c r="AF10" s="104">
        <v>1</v>
      </c>
      <c r="AG10" s="104">
        <v>1</v>
      </c>
      <c r="AH10" s="104">
        <v>1</v>
      </c>
      <c r="AI10" s="112">
        <v>2</v>
      </c>
      <c r="AJ10" s="103"/>
      <c r="AK10" s="108" t="s">
        <v>2934</v>
      </c>
      <c r="AL10" s="104">
        <v>3</v>
      </c>
      <c r="AM10" s="104">
        <v>1</v>
      </c>
      <c r="AN10" s="104">
        <v>1</v>
      </c>
      <c r="AO10" s="104">
        <v>1</v>
      </c>
      <c r="AP10" s="112">
        <v>2</v>
      </c>
    </row>
    <row r="11" spans="1:42" ht="31.5" customHeight="1" thickBot="1" x14ac:dyDescent="0.25">
      <c r="A11" s="111" t="s">
        <v>2935</v>
      </c>
      <c r="B11" s="113" t="s">
        <v>31</v>
      </c>
      <c r="C11" s="118" t="s">
        <v>2936</v>
      </c>
      <c r="D11" s="104">
        <v>16</v>
      </c>
      <c r="E11" s="109">
        <v>38799</v>
      </c>
      <c r="F11" s="113">
        <v>2</v>
      </c>
      <c r="G11" s="104">
        <v>5</v>
      </c>
      <c r="H11" s="112">
        <v>1</v>
      </c>
      <c r="I11" s="113">
        <v>1</v>
      </c>
      <c r="J11" s="104">
        <v>3</v>
      </c>
      <c r="K11" s="104">
        <v>7</v>
      </c>
      <c r="L11" s="104">
        <v>4</v>
      </c>
      <c r="M11" s="104">
        <v>3</v>
      </c>
      <c r="N11" s="104">
        <v>2</v>
      </c>
      <c r="O11" s="112">
        <v>2</v>
      </c>
      <c r="P11" s="132" t="s">
        <v>1225</v>
      </c>
      <c r="Q11" s="104">
        <v>2</v>
      </c>
      <c r="R11" s="104">
        <v>1</v>
      </c>
      <c r="S11" s="104">
        <v>1</v>
      </c>
      <c r="T11" s="104">
        <v>4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2937</v>
      </c>
      <c r="B12" s="113" t="s">
        <v>31</v>
      </c>
      <c r="C12" s="118" t="s">
        <v>2938</v>
      </c>
      <c r="D12" s="104">
        <v>8</v>
      </c>
      <c r="E12" s="109">
        <v>38807</v>
      </c>
      <c r="F12" s="113">
        <v>2</v>
      </c>
      <c r="G12" s="104">
        <v>5</v>
      </c>
      <c r="H12" s="112">
        <v>1</v>
      </c>
      <c r="I12" s="113">
        <v>1</v>
      </c>
      <c r="J12" s="104">
        <v>3</v>
      </c>
      <c r="K12" s="104">
        <v>7</v>
      </c>
      <c r="L12" s="104">
        <v>3</v>
      </c>
      <c r="M12" s="104">
        <v>2</v>
      </c>
      <c r="N12" s="104">
        <v>3</v>
      </c>
      <c r="O12" s="112">
        <v>2</v>
      </c>
      <c r="P12" s="132" t="s">
        <v>871</v>
      </c>
      <c r="Q12" s="104">
        <v>2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2939</v>
      </c>
      <c r="B13" s="113" t="s">
        <v>50</v>
      </c>
      <c r="C13" s="118" t="s">
        <v>2940</v>
      </c>
      <c r="D13" s="104">
        <v>15</v>
      </c>
      <c r="E13" s="109">
        <v>38807</v>
      </c>
      <c r="F13" s="113">
        <v>2</v>
      </c>
      <c r="G13" s="104">
        <v>5</v>
      </c>
      <c r="H13" s="112">
        <v>1</v>
      </c>
      <c r="I13" s="113">
        <v>1</v>
      </c>
      <c r="J13" s="104">
        <v>3</v>
      </c>
      <c r="K13" s="104">
        <v>3</v>
      </c>
      <c r="L13" s="104">
        <v>4</v>
      </c>
      <c r="M13" s="104">
        <v>2</v>
      </c>
      <c r="N13" s="104">
        <v>2</v>
      </c>
      <c r="O13" s="112">
        <v>2</v>
      </c>
      <c r="P13" s="132" t="s">
        <v>2941</v>
      </c>
      <c r="Q13" s="104">
        <v>1</v>
      </c>
      <c r="R13" s="104">
        <v>1</v>
      </c>
      <c r="S13" s="104">
        <v>1</v>
      </c>
      <c r="T13" s="104">
        <v>4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2942</v>
      </c>
      <c r="B14" s="113" t="s">
        <v>50</v>
      </c>
      <c r="C14" s="118" t="s">
        <v>2943</v>
      </c>
      <c r="D14" s="104">
        <v>16</v>
      </c>
      <c r="E14" s="109">
        <v>38815</v>
      </c>
      <c r="F14" s="113">
        <v>2</v>
      </c>
      <c r="G14" s="104">
        <v>3</v>
      </c>
      <c r="H14" s="112">
        <v>1</v>
      </c>
      <c r="I14" s="113">
        <v>1</v>
      </c>
      <c r="J14" s="104">
        <v>1</v>
      </c>
      <c r="K14" s="104">
        <v>2</v>
      </c>
      <c r="L14" s="104">
        <v>1</v>
      </c>
      <c r="M14" s="104">
        <v>2</v>
      </c>
      <c r="N14" s="104">
        <v>1</v>
      </c>
      <c r="O14" s="112">
        <v>1</v>
      </c>
      <c r="P14" s="132" t="s">
        <v>1124</v>
      </c>
      <c r="Q14" s="104">
        <v>1</v>
      </c>
      <c r="R14" s="104">
        <v>1</v>
      </c>
      <c r="S14" s="104">
        <v>1</v>
      </c>
      <c r="T14" s="104">
        <v>4</v>
      </c>
      <c r="U14" s="112">
        <v>1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2944</v>
      </c>
      <c r="B15" s="113" t="s">
        <v>91</v>
      </c>
      <c r="C15" s="118" t="s">
        <v>2945</v>
      </c>
      <c r="D15" s="104">
        <v>17</v>
      </c>
      <c r="E15" s="109">
        <v>38815</v>
      </c>
      <c r="F15" s="113">
        <v>2</v>
      </c>
      <c r="G15" s="104">
        <v>3</v>
      </c>
      <c r="H15" s="112">
        <v>1</v>
      </c>
      <c r="I15" s="113">
        <v>1</v>
      </c>
      <c r="J15" s="104">
        <v>1</v>
      </c>
      <c r="K15" s="104">
        <v>3</v>
      </c>
      <c r="L15" s="104">
        <v>4</v>
      </c>
      <c r="M15" s="104">
        <v>3</v>
      </c>
      <c r="N15" s="104">
        <v>2</v>
      </c>
      <c r="O15" s="112">
        <v>1</v>
      </c>
      <c r="P15" s="132" t="s">
        <v>2946</v>
      </c>
      <c r="Q15" s="104">
        <v>1</v>
      </c>
      <c r="R15" s="104">
        <v>1</v>
      </c>
      <c r="S15" s="104">
        <v>1</v>
      </c>
      <c r="T15" s="104">
        <v>2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2947</v>
      </c>
      <c r="B16" s="113" t="s">
        <v>31</v>
      </c>
      <c r="C16" s="118" t="s">
        <v>2948</v>
      </c>
      <c r="D16" s="104">
        <v>10</v>
      </c>
      <c r="E16" s="109">
        <v>38823</v>
      </c>
      <c r="F16" s="113">
        <v>2</v>
      </c>
      <c r="G16" s="104">
        <v>3</v>
      </c>
      <c r="H16" s="112">
        <v>1</v>
      </c>
      <c r="I16" s="113">
        <v>2</v>
      </c>
      <c r="J16" s="104">
        <v>1</v>
      </c>
      <c r="K16" s="104">
        <v>2</v>
      </c>
      <c r="L16" s="104">
        <v>2</v>
      </c>
      <c r="M16" s="104">
        <v>1</v>
      </c>
      <c r="N16" s="104">
        <v>1</v>
      </c>
      <c r="O16" s="112">
        <v>1</v>
      </c>
      <c r="P16" s="132" t="s">
        <v>65</v>
      </c>
      <c r="Q16" s="104">
        <v>1</v>
      </c>
      <c r="R16" s="104">
        <v>1</v>
      </c>
      <c r="S16" s="104">
        <v>1</v>
      </c>
      <c r="T16" s="104">
        <v>3</v>
      </c>
      <c r="U16" s="112">
        <v>1</v>
      </c>
      <c r="V16" s="104"/>
      <c r="W16" s="108" t="s">
        <v>2949</v>
      </c>
      <c r="X16" s="104">
        <v>2</v>
      </c>
      <c r="Y16" s="104">
        <v>1</v>
      </c>
      <c r="Z16" s="104">
        <v>2</v>
      </c>
      <c r="AA16" s="104">
        <v>1</v>
      </c>
      <c r="AB16" s="112">
        <v>2</v>
      </c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2950</v>
      </c>
      <c r="B17" s="113" t="s">
        <v>31</v>
      </c>
      <c r="C17" s="118" t="s">
        <v>2951</v>
      </c>
      <c r="D17" s="104">
        <v>10</v>
      </c>
      <c r="E17" s="109">
        <v>38823</v>
      </c>
      <c r="F17" s="113">
        <v>2</v>
      </c>
      <c r="G17" s="104">
        <v>5</v>
      </c>
      <c r="H17" s="112">
        <v>4</v>
      </c>
      <c r="I17" s="113">
        <v>1</v>
      </c>
      <c r="J17" s="104">
        <v>1</v>
      </c>
      <c r="K17" s="104">
        <v>1</v>
      </c>
      <c r="L17" s="104">
        <v>4</v>
      </c>
      <c r="M17" s="104">
        <v>3</v>
      </c>
      <c r="N17" s="104">
        <v>1</v>
      </c>
      <c r="O17" s="112">
        <v>1</v>
      </c>
      <c r="P17" s="132" t="s">
        <v>65</v>
      </c>
      <c r="Q17" s="104">
        <v>1</v>
      </c>
      <c r="R17" s="104">
        <v>1</v>
      </c>
      <c r="S17" s="104">
        <v>1</v>
      </c>
      <c r="T17" s="104">
        <v>3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2952</v>
      </c>
      <c r="B18" s="113" t="s">
        <v>31</v>
      </c>
      <c r="C18" s="118" t="s">
        <v>2953</v>
      </c>
      <c r="D18" s="104">
        <v>10</v>
      </c>
      <c r="E18" s="109">
        <v>39021</v>
      </c>
      <c r="F18" s="113">
        <v>2</v>
      </c>
      <c r="G18" s="104">
        <v>3</v>
      </c>
      <c r="H18" s="112">
        <v>1</v>
      </c>
      <c r="I18" s="113">
        <v>1</v>
      </c>
      <c r="J18" s="104">
        <v>2</v>
      </c>
      <c r="K18" s="104">
        <v>2</v>
      </c>
      <c r="L18" s="104">
        <v>4</v>
      </c>
      <c r="M18" s="104">
        <v>3</v>
      </c>
      <c r="N18" s="104">
        <v>2</v>
      </c>
      <c r="O18" s="112">
        <v>1</v>
      </c>
      <c r="P18" s="132" t="s">
        <v>65</v>
      </c>
      <c r="Q18" s="104">
        <v>1</v>
      </c>
      <c r="R18" s="104">
        <v>3</v>
      </c>
      <c r="S18" s="104">
        <v>1</v>
      </c>
      <c r="T18" s="104">
        <v>2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2954</v>
      </c>
      <c r="B19" s="113" t="s">
        <v>91</v>
      </c>
      <c r="C19" s="118" t="s">
        <v>2955</v>
      </c>
      <c r="D19" s="104">
        <v>12</v>
      </c>
      <c r="E19" s="109">
        <v>39021</v>
      </c>
      <c r="F19" s="113">
        <v>1</v>
      </c>
      <c r="G19" s="104">
        <v>3</v>
      </c>
      <c r="H19" s="112">
        <v>3</v>
      </c>
      <c r="I19" s="113">
        <v>2</v>
      </c>
      <c r="J19" s="104">
        <v>1</v>
      </c>
      <c r="K19" s="104">
        <v>3</v>
      </c>
      <c r="L19" s="104">
        <v>2</v>
      </c>
      <c r="M19" s="104">
        <v>1</v>
      </c>
      <c r="N19" s="104">
        <v>2</v>
      </c>
      <c r="O19" s="112">
        <v>1</v>
      </c>
      <c r="P19" s="132" t="s">
        <v>1128</v>
      </c>
      <c r="Q19" s="104">
        <v>1</v>
      </c>
      <c r="R19" s="104">
        <v>1</v>
      </c>
      <c r="S19" s="104">
        <v>1</v>
      </c>
      <c r="T19" s="104">
        <v>3</v>
      </c>
      <c r="U19" s="112">
        <v>2</v>
      </c>
      <c r="V19" s="104"/>
      <c r="W19" s="108" t="s">
        <v>2956</v>
      </c>
      <c r="X19" s="104">
        <v>2</v>
      </c>
      <c r="Y19" s="104">
        <v>1</v>
      </c>
      <c r="Z19" s="104">
        <v>2</v>
      </c>
      <c r="AA19" s="104">
        <v>1</v>
      </c>
      <c r="AB19" s="112">
        <v>2</v>
      </c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2957</v>
      </c>
      <c r="B20" s="113" t="s">
        <v>31</v>
      </c>
      <c r="C20" s="118" t="s">
        <v>2958</v>
      </c>
      <c r="D20" s="104">
        <v>9</v>
      </c>
      <c r="E20" s="109">
        <v>39028</v>
      </c>
      <c r="F20" s="113">
        <v>2</v>
      </c>
      <c r="G20" s="104">
        <v>3</v>
      </c>
      <c r="H20" s="112">
        <v>1</v>
      </c>
      <c r="I20" s="113">
        <v>1</v>
      </c>
      <c r="J20" s="104">
        <v>1</v>
      </c>
      <c r="K20" s="104">
        <v>5</v>
      </c>
      <c r="L20" s="104">
        <v>1</v>
      </c>
      <c r="M20" s="104">
        <v>4</v>
      </c>
      <c r="N20" s="104">
        <v>3</v>
      </c>
      <c r="O20" s="112">
        <v>1</v>
      </c>
      <c r="P20" s="132" t="s">
        <v>2959</v>
      </c>
      <c r="Q20" s="104">
        <v>1</v>
      </c>
      <c r="R20" s="104">
        <v>1</v>
      </c>
      <c r="S20" s="104">
        <v>1</v>
      </c>
      <c r="T20" s="104">
        <v>4</v>
      </c>
      <c r="U20" s="112">
        <v>1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2960</v>
      </c>
      <c r="B21" s="113" t="s">
        <v>91</v>
      </c>
      <c r="C21" s="118" t="s">
        <v>2961</v>
      </c>
      <c r="D21" s="104">
        <v>10</v>
      </c>
      <c r="E21" s="109">
        <v>39028</v>
      </c>
      <c r="F21" s="113">
        <v>2</v>
      </c>
      <c r="G21" s="104">
        <v>5</v>
      </c>
      <c r="H21" s="112">
        <v>4</v>
      </c>
      <c r="I21" s="113">
        <v>1</v>
      </c>
      <c r="J21" s="104">
        <v>3</v>
      </c>
      <c r="K21" s="104">
        <v>8</v>
      </c>
      <c r="L21" s="104">
        <v>4</v>
      </c>
      <c r="M21" s="104">
        <v>3</v>
      </c>
      <c r="N21" s="104">
        <v>2</v>
      </c>
      <c r="O21" s="112">
        <v>2</v>
      </c>
      <c r="P21" s="132" t="s">
        <v>2962</v>
      </c>
      <c r="Q21" s="104">
        <v>4</v>
      </c>
      <c r="R21" s="104">
        <v>1</v>
      </c>
      <c r="S21" s="104">
        <v>1</v>
      </c>
      <c r="T21" s="104">
        <v>4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2963</v>
      </c>
      <c r="B22" s="113" t="s">
        <v>31</v>
      </c>
      <c r="C22" s="118" t="s">
        <v>2964</v>
      </c>
      <c r="D22" s="104">
        <v>11</v>
      </c>
      <c r="E22" s="109">
        <v>39036</v>
      </c>
      <c r="F22" s="113">
        <v>2</v>
      </c>
      <c r="G22" s="104">
        <v>5</v>
      </c>
      <c r="H22" s="112">
        <v>1</v>
      </c>
      <c r="I22" s="113">
        <v>1</v>
      </c>
      <c r="J22" s="104">
        <v>1</v>
      </c>
      <c r="K22" s="104">
        <v>1</v>
      </c>
      <c r="L22" s="104">
        <v>1</v>
      </c>
      <c r="M22" s="104">
        <v>2</v>
      </c>
      <c r="N22" s="104">
        <v>1</v>
      </c>
      <c r="O22" s="112">
        <v>1</v>
      </c>
      <c r="P22" s="132" t="s">
        <v>65</v>
      </c>
      <c r="Q22" s="104">
        <v>1</v>
      </c>
      <c r="R22" s="104">
        <v>1</v>
      </c>
      <c r="S22" s="104">
        <v>1</v>
      </c>
      <c r="T22" s="104">
        <v>3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2965</v>
      </c>
      <c r="B23" s="113" t="s">
        <v>91</v>
      </c>
      <c r="C23" s="118" t="s">
        <v>2966</v>
      </c>
      <c r="D23" s="104">
        <v>14</v>
      </c>
      <c r="E23" s="109">
        <v>39036</v>
      </c>
      <c r="F23" s="113">
        <v>2</v>
      </c>
      <c r="G23" s="104">
        <v>3</v>
      </c>
      <c r="H23" s="112">
        <v>3</v>
      </c>
      <c r="I23" s="113">
        <v>1</v>
      </c>
      <c r="J23" s="104">
        <v>1</v>
      </c>
      <c r="K23" s="104">
        <v>3</v>
      </c>
      <c r="L23" s="104">
        <v>1</v>
      </c>
      <c r="M23" s="104">
        <v>2</v>
      </c>
      <c r="N23" s="104">
        <v>1</v>
      </c>
      <c r="O23" s="112">
        <v>1</v>
      </c>
      <c r="P23" s="132" t="s">
        <v>1405</v>
      </c>
      <c r="Q23" s="104">
        <v>1</v>
      </c>
      <c r="R23" s="104">
        <v>1</v>
      </c>
      <c r="S23" s="104">
        <v>1</v>
      </c>
      <c r="T23" s="104">
        <v>4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2967</v>
      </c>
      <c r="B24" s="113" t="s">
        <v>91</v>
      </c>
      <c r="C24" s="118" t="s">
        <v>2968</v>
      </c>
      <c r="D24" s="104">
        <v>12</v>
      </c>
      <c r="E24" s="109">
        <v>39044</v>
      </c>
      <c r="F24" s="113">
        <v>2</v>
      </c>
      <c r="G24" s="104">
        <v>3</v>
      </c>
      <c r="H24" s="112">
        <v>1</v>
      </c>
      <c r="I24" s="113">
        <v>2</v>
      </c>
      <c r="J24" s="104">
        <v>2</v>
      </c>
      <c r="K24" s="104">
        <v>6</v>
      </c>
      <c r="L24" s="104">
        <v>2</v>
      </c>
      <c r="M24" s="104">
        <v>1</v>
      </c>
      <c r="N24" s="104">
        <v>2</v>
      </c>
      <c r="O24" s="112">
        <v>1</v>
      </c>
      <c r="P24" s="132" t="s">
        <v>2969</v>
      </c>
      <c r="Q24" s="104">
        <v>3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08" t="s">
        <v>1128</v>
      </c>
      <c r="X24" s="104">
        <v>1</v>
      </c>
      <c r="Y24" s="104">
        <v>1</v>
      </c>
      <c r="Z24" s="104">
        <v>2</v>
      </c>
      <c r="AA24" s="104">
        <v>2</v>
      </c>
      <c r="AB24" s="112">
        <v>2</v>
      </c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2970</v>
      </c>
      <c r="B25" s="113" t="s">
        <v>50</v>
      </c>
      <c r="C25" s="118" t="s">
        <v>2971</v>
      </c>
      <c r="D25" s="104">
        <v>14</v>
      </c>
      <c r="E25" s="109">
        <v>39044</v>
      </c>
      <c r="F25" s="113">
        <v>2</v>
      </c>
      <c r="G25" s="104">
        <v>5</v>
      </c>
      <c r="H25" s="112">
        <v>4</v>
      </c>
      <c r="I25" s="113">
        <v>2</v>
      </c>
      <c r="J25" s="104">
        <v>1</v>
      </c>
      <c r="K25" s="104">
        <v>6</v>
      </c>
      <c r="L25" s="104">
        <v>2</v>
      </c>
      <c r="M25" s="104">
        <v>1</v>
      </c>
      <c r="N25" s="104">
        <v>1</v>
      </c>
      <c r="O25" s="112">
        <v>1</v>
      </c>
      <c r="P25" s="132" t="s">
        <v>2972</v>
      </c>
      <c r="Q25" s="104">
        <v>1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08" t="s">
        <v>2973</v>
      </c>
      <c r="X25" s="104">
        <v>4</v>
      </c>
      <c r="Y25" s="104">
        <v>2</v>
      </c>
      <c r="Z25" s="104">
        <v>2</v>
      </c>
      <c r="AA25" s="104">
        <v>1</v>
      </c>
      <c r="AB25" s="112">
        <v>2</v>
      </c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2974</v>
      </c>
      <c r="B26" s="113" t="s">
        <v>50</v>
      </c>
      <c r="C26" s="118" t="s">
        <v>2975</v>
      </c>
      <c r="D26" s="104">
        <v>14</v>
      </c>
      <c r="E26" s="109">
        <v>39052</v>
      </c>
      <c r="F26" s="113">
        <v>2</v>
      </c>
      <c r="G26" s="104">
        <v>5</v>
      </c>
      <c r="H26" s="112">
        <v>4</v>
      </c>
      <c r="I26" s="113">
        <v>1</v>
      </c>
      <c r="J26" s="104">
        <v>1</v>
      </c>
      <c r="K26" s="104">
        <v>2</v>
      </c>
      <c r="L26" s="104">
        <v>1</v>
      </c>
      <c r="M26" s="104">
        <v>2</v>
      </c>
      <c r="N26" s="104">
        <v>2</v>
      </c>
      <c r="O26" s="112">
        <v>2</v>
      </c>
      <c r="P26" s="132" t="s">
        <v>957</v>
      </c>
      <c r="Q26" s="104">
        <v>1</v>
      </c>
      <c r="R26" s="104">
        <v>2</v>
      </c>
      <c r="S26" s="104">
        <v>1</v>
      </c>
      <c r="T26" s="104">
        <v>2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2976</v>
      </c>
      <c r="B27" s="113" t="s">
        <v>36</v>
      </c>
      <c r="C27" s="118" t="s">
        <v>2915</v>
      </c>
      <c r="D27" s="104">
        <v>30</v>
      </c>
      <c r="E27" s="109">
        <v>39052</v>
      </c>
      <c r="F27" s="113">
        <v>1</v>
      </c>
      <c r="G27" s="104">
        <v>5</v>
      </c>
      <c r="H27" s="112">
        <v>1</v>
      </c>
      <c r="I27" s="113">
        <v>1</v>
      </c>
      <c r="J27" s="104">
        <v>3</v>
      </c>
      <c r="K27" s="104">
        <v>8</v>
      </c>
      <c r="L27" s="104">
        <v>3</v>
      </c>
      <c r="M27" s="104">
        <v>2</v>
      </c>
      <c r="N27" s="104">
        <v>2</v>
      </c>
      <c r="O27" s="112">
        <v>2</v>
      </c>
      <c r="P27" s="132" t="s">
        <v>2977</v>
      </c>
      <c r="Q27" s="104">
        <v>4</v>
      </c>
      <c r="R27" s="104">
        <v>1</v>
      </c>
      <c r="S27" s="104">
        <v>1</v>
      </c>
      <c r="T27" s="104">
        <v>4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2978</v>
      </c>
      <c r="B28" s="113" t="s">
        <v>40</v>
      </c>
      <c r="C28" s="118" t="s">
        <v>2979</v>
      </c>
      <c r="D28" s="104">
        <v>3</v>
      </c>
      <c r="E28" s="109">
        <v>39060</v>
      </c>
      <c r="F28" s="113">
        <v>1</v>
      </c>
      <c r="G28" s="104">
        <v>5</v>
      </c>
      <c r="H28" s="112">
        <v>1</v>
      </c>
      <c r="I28" s="113">
        <v>1</v>
      </c>
      <c r="J28" s="104">
        <v>1</v>
      </c>
      <c r="K28" s="104">
        <v>2</v>
      </c>
      <c r="L28" s="104">
        <v>4</v>
      </c>
      <c r="M28" s="104">
        <v>3</v>
      </c>
      <c r="N28" s="104">
        <v>2</v>
      </c>
      <c r="O28" s="112">
        <v>1</v>
      </c>
      <c r="P28" s="132" t="s">
        <v>128</v>
      </c>
      <c r="Q28" s="104">
        <v>1</v>
      </c>
      <c r="R28" s="104">
        <v>1</v>
      </c>
      <c r="S28" s="104">
        <v>1</v>
      </c>
      <c r="T28" s="104">
        <v>4</v>
      </c>
      <c r="U28" s="112">
        <v>1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2980</v>
      </c>
      <c r="B29" s="113" t="s">
        <v>27</v>
      </c>
      <c r="C29" s="118" t="s">
        <v>2981</v>
      </c>
      <c r="D29" s="104">
        <v>3</v>
      </c>
      <c r="E29" s="109">
        <v>39060</v>
      </c>
      <c r="F29" s="113">
        <v>2</v>
      </c>
      <c r="G29" s="104">
        <v>5</v>
      </c>
      <c r="H29" s="112">
        <v>1</v>
      </c>
      <c r="I29" s="113">
        <v>1</v>
      </c>
      <c r="J29" s="104">
        <v>3</v>
      </c>
      <c r="K29" s="104">
        <v>7</v>
      </c>
      <c r="L29" s="104">
        <v>3</v>
      </c>
      <c r="M29" s="104">
        <v>2</v>
      </c>
      <c r="N29" s="104">
        <v>3</v>
      </c>
      <c r="O29" s="112">
        <v>2</v>
      </c>
      <c r="P29" s="132" t="s">
        <v>2982</v>
      </c>
      <c r="Q29" s="104">
        <v>2</v>
      </c>
      <c r="R29" s="104">
        <v>1</v>
      </c>
      <c r="S29" s="104">
        <v>1</v>
      </c>
      <c r="T29" s="104">
        <v>4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2983</v>
      </c>
      <c r="B30" s="113" t="s">
        <v>91</v>
      </c>
      <c r="C30" s="118" t="s">
        <v>2984</v>
      </c>
      <c r="D30" s="104">
        <v>14</v>
      </c>
      <c r="E30" s="109">
        <v>39433</v>
      </c>
      <c r="F30" s="113">
        <v>2</v>
      </c>
      <c r="G30" s="104">
        <v>5</v>
      </c>
      <c r="H30" s="112">
        <v>1</v>
      </c>
      <c r="I30" s="113">
        <v>1</v>
      </c>
      <c r="J30" s="104">
        <v>1</v>
      </c>
      <c r="K30" s="104">
        <v>1</v>
      </c>
      <c r="L30" s="104">
        <v>4</v>
      </c>
      <c r="M30" s="104">
        <v>3</v>
      </c>
      <c r="N30" s="104">
        <v>1</v>
      </c>
      <c r="O30" s="112">
        <v>1</v>
      </c>
      <c r="P30" s="132" t="s">
        <v>2985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2986</v>
      </c>
      <c r="B31" s="107" t="s">
        <v>50</v>
      </c>
      <c r="C31" s="118" t="s">
        <v>2987</v>
      </c>
      <c r="D31" s="106">
        <v>16</v>
      </c>
      <c r="E31" s="109">
        <v>39433</v>
      </c>
      <c r="F31" s="107">
        <v>2</v>
      </c>
      <c r="G31" s="106">
        <v>5</v>
      </c>
      <c r="H31" s="105">
        <v>4</v>
      </c>
      <c r="I31" s="107">
        <v>1</v>
      </c>
      <c r="J31" s="106">
        <v>1</v>
      </c>
      <c r="K31" s="106">
        <v>1</v>
      </c>
      <c r="L31" s="106">
        <v>1</v>
      </c>
      <c r="M31" s="106">
        <v>2</v>
      </c>
      <c r="N31" s="106">
        <v>1</v>
      </c>
      <c r="O31" s="105">
        <v>1</v>
      </c>
      <c r="P31" s="132" t="s">
        <v>2988</v>
      </c>
      <c r="Q31" s="106">
        <v>1</v>
      </c>
      <c r="R31" s="106">
        <v>1</v>
      </c>
      <c r="S31" s="106">
        <v>1</v>
      </c>
      <c r="T31" s="106">
        <v>4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6</v>
      </c>
      <c r="D36" s="44">
        <f t="shared" ref="D36:D42" si="0">C36/C$42</f>
        <v>0.21428571428571427</v>
      </c>
      <c r="E36" s="8"/>
      <c r="F36" s="91" t="s">
        <v>143</v>
      </c>
      <c r="G36" s="43">
        <f>COUNTIF(F4:F31,1)</f>
        <v>3</v>
      </c>
      <c r="H36" s="44">
        <f>G36/G38</f>
        <v>0.10714285714285714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18</v>
      </c>
      <c r="P36" s="44">
        <f>O36/O$40</f>
        <v>0.6428571428571429</v>
      </c>
      <c r="Q36"/>
      <c r="R36" s="93">
        <v>1</v>
      </c>
      <c r="S36" s="43">
        <f>COUNTIF(I4:I31,1)</f>
        <v>21</v>
      </c>
      <c r="T36" s="44">
        <f>S36/28</f>
        <v>0.75</v>
      </c>
      <c r="U36"/>
      <c r="V36" s="94" t="s">
        <v>160</v>
      </c>
      <c r="W36" s="57">
        <f>COUNTIF(J4:J31,1)</f>
        <v>15</v>
      </c>
      <c r="X36" s="58">
        <f>W36/W$39</f>
        <v>0.5357142857142857</v>
      </c>
      <c r="Y36"/>
      <c r="Z36" s="95" t="s">
        <v>163</v>
      </c>
      <c r="AA36" s="42">
        <f>COUNTIF(K4:K31,1)</f>
        <v>4</v>
      </c>
      <c r="AB36" s="44">
        <f t="shared" ref="AB36:AB46" si="2">AA36/AA$46</f>
        <v>0.14285714285714285</v>
      </c>
      <c r="AC36"/>
      <c r="AD36" s="95" t="s">
        <v>799</v>
      </c>
      <c r="AE36" s="57">
        <f>COUNTIF(L4:L31,1)</f>
        <v>6</v>
      </c>
      <c r="AF36" s="58">
        <f>AE36/AA$46</f>
        <v>0.21428571428571427</v>
      </c>
      <c r="AG36"/>
      <c r="AH36" s="95" t="s">
        <v>143</v>
      </c>
      <c r="AI36" s="42">
        <f>COUNTIF(M4:M31,1)</f>
        <v>7</v>
      </c>
      <c r="AJ36" s="44">
        <f>AI36/AA$46</f>
        <v>0.25</v>
      </c>
      <c r="AK36"/>
      <c r="AL36" s="95" t="s">
        <v>175</v>
      </c>
      <c r="AM36" s="42">
        <f>COUNTIF(N4:N31,1)</f>
        <v>10</v>
      </c>
      <c r="AN36" s="44">
        <f>AM36/AA$46</f>
        <v>0.35714285714285715</v>
      </c>
      <c r="AO36"/>
      <c r="AP36" s="95" t="s">
        <v>143</v>
      </c>
      <c r="AQ36" s="42">
        <f>COUNTIF(O4:O31,1)</f>
        <v>16</v>
      </c>
      <c r="AR36" s="44">
        <f>AQ36/AQ$39</f>
        <v>0.5714285714285714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3.5714285714285712E-2</v>
      </c>
      <c r="E37" s="8"/>
      <c r="F37" s="91" t="s">
        <v>144</v>
      </c>
      <c r="G37" s="43">
        <f>COUNTIF(F4:F31,2)</f>
        <v>25</v>
      </c>
      <c r="H37" s="44">
        <f>G37/G38</f>
        <v>0.8928571428571429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S37/28</f>
        <v>0.17857142857142858</v>
      </c>
      <c r="U37"/>
      <c r="V37" s="95" t="s">
        <v>161</v>
      </c>
      <c r="W37" s="57">
        <f>COUNTIF(J4:J31,2)</f>
        <v>3</v>
      </c>
      <c r="X37" s="58">
        <f>W37/W$39</f>
        <v>0.10714285714285714</v>
      </c>
      <c r="Y37"/>
      <c r="Z37" s="90" t="s">
        <v>164</v>
      </c>
      <c r="AA37" s="42">
        <f>COUNTIF(K4:K31,2)</f>
        <v>6</v>
      </c>
      <c r="AB37" s="44">
        <f t="shared" si="2"/>
        <v>0.21428571428571427</v>
      </c>
      <c r="AC37"/>
      <c r="AD37" s="94" t="s">
        <v>800</v>
      </c>
      <c r="AE37" s="57">
        <f>COUNTIF(L4:L31,2)</f>
        <v>5</v>
      </c>
      <c r="AF37" s="58">
        <f>AE37/AA$46</f>
        <v>0.17857142857142858</v>
      </c>
      <c r="AG37"/>
      <c r="AH37" s="90" t="s">
        <v>173</v>
      </c>
      <c r="AI37" s="42">
        <f>COUNTIF(M4:M31,2)</f>
        <v>9</v>
      </c>
      <c r="AJ37" s="44">
        <f>AI37/AA$46</f>
        <v>0.32142857142857145</v>
      </c>
      <c r="AK37"/>
      <c r="AL37" s="90" t="s">
        <v>176</v>
      </c>
      <c r="AM37" s="42">
        <f>COUNTIF(N4:N31,2)</f>
        <v>15</v>
      </c>
      <c r="AN37" s="44">
        <f>AM37/AA$46</f>
        <v>0.5357142857142857</v>
      </c>
      <c r="AO37"/>
      <c r="AP37" s="90" t="s">
        <v>173</v>
      </c>
      <c r="AQ37" s="42">
        <f>COUNTIF(O4:O31,2)</f>
        <v>12</v>
      </c>
      <c r="AR37" s="44">
        <f>AQ37/AQ$39</f>
        <v>0.42857142857142855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8</v>
      </c>
      <c r="D38" s="44">
        <f t="shared" si="0"/>
        <v>0.2857142857142857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9</v>
      </c>
      <c r="L38" s="44">
        <f t="shared" si="1"/>
        <v>0.32142857142857145</v>
      </c>
      <c r="M38"/>
      <c r="N38" s="91" t="s">
        <v>156</v>
      </c>
      <c r="O38" s="43">
        <f>COUNTIF(H4:H31,3)</f>
        <v>3</v>
      </c>
      <c r="P38" s="44">
        <f>O38/O$40</f>
        <v>0.10714285714285714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10</v>
      </c>
      <c r="X38" s="58">
        <f>W38/W$39</f>
        <v>0.35714285714285715</v>
      </c>
      <c r="Y38"/>
      <c r="Z38" s="90" t="s">
        <v>165</v>
      </c>
      <c r="AA38" s="42">
        <f>COUNTIF(K4:K31,3)</f>
        <v>6</v>
      </c>
      <c r="AB38" s="44">
        <f t="shared" si="2"/>
        <v>0.21428571428571427</v>
      </c>
      <c r="AC38"/>
      <c r="AD38" s="94" t="s">
        <v>801</v>
      </c>
      <c r="AE38" s="57">
        <f>COUNTIF(L4:L31,3)</f>
        <v>4</v>
      </c>
      <c r="AF38" s="58">
        <f>AE38/AA$46</f>
        <v>0.14285714285714285</v>
      </c>
      <c r="AG38"/>
      <c r="AH38" s="90" t="s">
        <v>174</v>
      </c>
      <c r="AI38" s="42">
        <f>COUNTIF(M4:M31,3)</f>
        <v>11</v>
      </c>
      <c r="AJ38" s="44">
        <f>AI38/AA$46</f>
        <v>0.39285714285714285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2</v>
      </c>
      <c r="D39" s="44">
        <f t="shared" si="0"/>
        <v>7.1428571428571425E-2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7</v>
      </c>
      <c r="P39" s="44">
        <f>O39/O$40</f>
        <v>0.25</v>
      </c>
      <c r="Q39"/>
      <c r="R39" s="93">
        <v>4</v>
      </c>
      <c r="S39" s="43">
        <f>COUNTIF(I4:I31,4)</f>
        <v>1</v>
      </c>
      <c r="T39" s="44">
        <f t="shared" si="3"/>
        <v>3.5714285714285712E-2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0</v>
      </c>
      <c r="AB39" s="44">
        <f t="shared" si="2"/>
        <v>0</v>
      </c>
      <c r="AC39"/>
      <c r="AD39" s="94" t="s">
        <v>802</v>
      </c>
      <c r="AE39" s="57">
        <f>COUNTIF(L4:L31,4)</f>
        <v>13</v>
      </c>
      <c r="AF39" s="58">
        <f>AE39/AA$46</f>
        <v>0.4642857142857143</v>
      </c>
      <c r="AG39"/>
      <c r="AH39" s="90" t="s">
        <v>171</v>
      </c>
      <c r="AI39" s="42">
        <f>COUNTIF(M4:M31,4)</f>
        <v>1</v>
      </c>
      <c r="AJ39" s="44">
        <f>AI39/AA$46</f>
        <v>3.5714285714285712E-2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6</v>
      </c>
      <c r="D40" s="44">
        <f t="shared" si="0"/>
        <v>0.21428571428571427</v>
      </c>
      <c r="E40" s="8"/>
      <c r="F40"/>
      <c r="G40"/>
      <c r="H40"/>
      <c r="I40"/>
      <c r="J40" s="92" t="s">
        <v>151</v>
      </c>
      <c r="K40" s="45">
        <f>COUNTIF(G4:G31,5)</f>
        <v>17</v>
      </c>
      <c r="L40" s="44">
        <f t="shared" si="1"/>
        <v>0.6071428571428571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7.1428571428571425E-2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5</v>
      </c>
      <c r="D41" s="44">
        <f t="shared" si="0"/>
        <v>0.17857142857142858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7.1428571428571425E-2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38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2</v>
      </c>
      <c r="AB41" s="44">
        <f t="shared" si="2"/>
        <v>7.1428571428571425E-2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0</v>
      </c>
      <c r="L42" s="44">
        <f t="shared" si="1"/>
        <v>0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4</v>
      </c>
      <c r="AB42" s="44">
        <f t="shared" si="2"/>
        <v>0.14285714285714285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3</v>
      </c>
      <c r="AB43" s="44">
        <f t="shared" si="2"/>
        <v>0.10714285714285714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3.5714285714285712E-2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5</v>
      </c>
      <c r="D51" s="58">
        <f t="shared" ref="D51:D63" si="4">C51/C$63</f>
        <v>0.17857142857142858</v>
      </c>
      <c r="E51" s="37"/>
      <c r="F51" s="75" t="s">
        <v>384</v>
      </c>
      <c r="G51" s="45">
        <f>COUNTIFS(B4:B31,"girona",K4:K31,1)</f>
        <v>0</v>
      </c>
      <c r="H51" s="58">
        <f t="shared" ref="H51:H63" si="5">G51/G$63</f>
        <v>0</v>
      </c>
      <c r="I51" s="61"/>
      <c r="J51" s="63" t="s">
        <v>397</v>
      </c>
      <c r="K51" s="45">
        <f>COUNTIFS(B4:B31,"girona",J4:J31,1)</f>
        <v>3</v>
      </c>
      <c r="L51" s="58">
        <f t="shared" ref="L51:L69" si="6">K51/K$69</f>
        <v>0.10714285714285714</v>
      </c>
      <c r="M51" s="61"/>
      <c r="N51" s="142" t="s">
        <v>199</v>
      </c>
      <c r="O51" s="59">
        <f>COUNTIFS(G4:G31,3,H4:H31,1)</f>
        <v>7</v>
      </c>
      <c r="P51" s="60">
        <f t="shared" ref="P51:P60" si="7">O51/O$60</f>
        <v>0.28000000000000003</v>
      </c>
      <c r="Q51" s="61"/>
      <c r="R51" s="142" t="s">
        <v>208</v>
      </c>
      <c r="S51" s="59">
        <f>COUNTIFS(H4:H31,1,I4:I31,1)</f>
        <v>14</v>
      </c>
      <c r="T51" s="60">
        <f>S51/S$55</f>
        <v>0.56000000000000005</v>
      </c>
      <c r="U51" s="61"/>
      <c r="V51" s="61"/>
      <c r="W51" s="142" t="s">
        <v>213</v>
      </c>
      <c r="X51" s="59">
        <f>COUNTIFS(I4:I31,1,K4:K31,1)</f>
        <v>4</v>
      </c>
      <c r="Y51" s="60">
        <f t="shared" ref="Y51:Y66" si="8">X51/X$66</f>
        <v>0.14285714285714285</v>
      </c>
      <c r="Z51" s="61"/>
      <c r="AA51" s="142" t="s">
        <v>224</v>
      </c>
      <c r="AB51" s="59">
        <f>COUNTIFS(I4:I31,1,J4:J31,1)</f>
        <v>11</v>
      </c>
      <c r="AC51" s="60">
        <f t="shared" ref="AC51:AC57" si="9">AB51/AB$57</f>
        <v>0.39285714285714285</v>
      </c>
      <c r="AD51" s="61"/>
      <c r="AE51" s="142" t="s">
        <v>231</v>
      </c>
      <c r="AF51" s="59">
        <f>COUNTIFS(J4:J31,1,M4:M31,1)</f>
        <v>4</v>
      </c>
      <c r="AG51" s="60">
        <f>AF51/AF$60</f>
        <v>0.17391304347826086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2</v>
      </c>
      <c r="AO51" s="60">
        <f t="shared" ref="AO51:AO75" si="11">AN51/AN$75</f>
        <v>0.08</v>
      </c>
      <c r="AP51" s="61"/>
      <c r="AQ51" s="142" t="s">
        <v>283</v>
      </c>
      <c r="AR51" s="59">
        <f>COUNTIFS(J4:J31,1,L4:L31,1)</f>
        <v>6</v>
      </c>
      <c r="AS51" s="60">
        <f t="shared" ref="AS51:AS56" si="12">AR51/AF$60</f>
        <v>0.2608695652173913</v>
      </c>
      <c r="AT51" s="61"/>
      <c r="AU51" s="142" t="s">
        <v>296</v>
      </c>
      <c r="AV51" s="59">
        <f>COUNTIFS(K4:K31,1,N4:N31,1)</f>
        <v>4</v>
      </c>
      <c r="AW51" s="60">
        <f t="shared" ref="AW51:AW70" si="13">AV51/AN$75</f>
        <v>0.16</v>
      </c>
      <c r="AX51" s="61"/>
      <c r="AY51" s="142" t="s">
        <v>314</v>
      </c>
      <c r="AZ51" s="59">
        <f>COUNTIFS(L4:L31,1,N4:N31,1)</f>
        <v>4</v>
      </c>
      <c r="BA51" s="60">
        <f t="shared" ref="BA51:BA59" si="14">AZ51/AZ$63</f>
        <v>0.14285714285714285</v>
      </c>
      <c r="BB51" s="61"/>
      <c r="BC51" s="142" t="s">
        <v>325</v>
      </c>
      <c r="BD51" s="59">
        <f>COUNTIFS(J4:J31,1,O4:O31,1)</f>
        <v>13</v>
      </c>
      <c r="BE51" s="60">
        <f>BD51/BD57</f>
        <v>0.4642857142857143</v>
      </c>
      <c r="BF51" s="61"/>
      <c r="BG51" s="63" t="s">
        <v>332</v>
      </c>
      <c r="BH51" s="54">
        <f>COUNTIFS(N4:N31,1,O14:O41,1)</f>
        <v>3</v>
      </c>
      <c r="BI51" s="66">
        <f>BH51/BH$57</f>
        <v>0.17647058823529413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1</v>
      </c>
      <c r="D52" s="58">
        <f t="shared" si="4"/>
        <v>3.5714285714285712E-2</v>
      </c>
      <c r="E52" s="64"/>
      <c r="F52" s="75" t="s">
        <v>385</v>
      </c>
      <c r="G52" s="45">
        <f>COUNTIFS(B4:B31,"girona",K4:K31,"&gt;1")</f>
        <v>6</v>
      </c>
      <c r="H52" s="58">
        <f t="shared" si="5"/>
        <v>0.21428571428571427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42" t="s">
        <v>200</v>
      </c>
      <c r="O52" s="45">
        <f>COUNTIFS(G4:G31,5,H4:H31,1)</f>
        <v>10</v>
      </c>
      <c r="P52" s="60">
        <f t="shared" si="7"/>
        <v>0.4</v>
      </c>
      <c r="Q52" s="61"/>
      <c r="R52" s="142" t="s">
        <v>209</v>
      </c>
      <c r="S52" s="59">
        <f>COUNTIFS(H4:H31,1,I4:I31,"&gt;1")</f>
        <v>4</v>
      </c>
      <c r="T52" s="60">
        <f>S52/S$55</f>
        <v>0.16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4</v>
      </c>
      <c r="AC52" s="60">
        <f t="shared" si="9"/>
        <v>0.14285714285714285</v>
      </c>
      <c r="AD52" s="61"/>
      <c r="AE52" s="142" t="s">
        <v>232</v>
      </c>
      <c r="AF52" s="45">
        <f>COUNTIFS(J4:J31,1,M4:M31,2)</f>
        <v>5</v>
      </c>
      <c r="AG52" s="60">
        <f t="shared" ref="AG52:AG60" si="15">AF52/AF$60</f>
        <v>0.21739130434782608</v>
      </c>
      <c r="AH52" s="61"/>
      <c r="AI52" s="142" t="s">
        <v>238</v>
      </c>
      <c r="AJ52" s="45">
        <f>COUNTIFS(K4:K31,1,M4:M31,2)</f>
        <v>2</v>
      </c>
      <c r="AK52" s="60">
        <f t="shared" si="10"/>
        <v>6.8965517241379309E-2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3</v>
      </c>
      <c r="AS52" s="60">
        <f t="shared" si="12"/>
        <v>0.13043478260869565</v>
      </c>
      <c r="AT52" s="61"/>
      <c r="AU52" s="142" t="s">
        <v>297</v>
      </c>
      <c r="AV52" s="45">
        <f>COUNTIFS(K4:K31,1,N4:N31,2)</f>
        <v>0</v>
      </c>
      <c r="AW52" s="60">
        <f t="shared" si="13"/>
        <v>0</v>
      </c>
      <c r="AX52" s="61"/>
      <c r="AY52" s="142" t="s">
        <v>316</v>
      </c>
      <c r="AZ52" s="45">
        <f>COUNTIFS(L4:L31,1,N4:N31,2)</f>
        <v>1</v>
      </c>
      <c r="BA52" s="60">
        <f t="shared" si="14"/>
        <v>3.5714285714285712E-2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7.1428571428571425E-2</v>
      </c>
      <c r="BF52" s="61"/>
      <c r="BG52" s="63" t="s">
        <v>333</v>
      </c>
      <c r="BH52" s="65">
        <f>COUNTIFS(N4:N31,1,O14:O41,2)</f>
        <v>2</v>
      </c>
      <c r="BI52" s="66">
        <f t="shared" ref="BI52:BI57" si="17">BH52/BH$57</f>
        <v>0.11764705882352941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3.5714285714285712E-2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3</v>
      </c>
      <c r="L53" s="58">
        <f t="shared" si="6"/>
        <v>0.10714285714285714</v>
      </c>
      <c r="M53" s="61"/>
      <c r="N53" s="142" t="s">
        <v>201</v>
      </c>
      <c r="O53" s="45">
        <f>COUNTIFS(G4:G31,6,H4:H31,1)</f>
        <v>1</v>
      </c>
      <c r="P53" s="60">
        <f t="shared" si="7"/>
        <v>0.04</v>
      </c>
      <c r="Q53" s="61"/>
      <c r="R53" s="142" t="s">
        <v>210</v>
      </c>
      <c r="S53" s="59">
        <f>COUNTIFS(H4:H31,4,I4:I31,1)</f>
        <v>5</v>
      </c>
      <c r="T53" s="60">
        <f>S53/S$55</f>
        <v>0.2</v>
      </c>
      <c r="U53" s="61"/>
      <c r="V53" s="61"/>
      <c r="W53" s="142" t="s">
        <v>215</v>
      </c>
      <c r="X53" s="45">
        <f>COUNTIFS(I4:I31,1,K4:K31,2)</f>
        <v>5</v>
      </c>
      <c r="Y53" s="60">
        <f t="shared" si="8"/>
        <v>0.17857142857142858</v>
      </c>
      <c r="Z53" s="61"/>
      <c r="AA53" s="142" t="s">
        <v>226</v>
      </c>
      <c r="AB53" s="45">
        <f>COUNTIFS(I4:I31,1,J4:J31,2)</f>
        <v>1</v>
      </c>
      <c r="AC53" s="60">
        <f t="shared" si="9"/>
        <v>3.5714285714285712E-2</v>
      </c>
      <c r="AD53" s="61"/>
      <c r="AE53" s="142" t="s">
        <v>233</v>
      </c>
      <c r="AF53" s="45">
        <f>COUNTIFS(J4:J31,2,M4:M31,1)</f>
        <v>2</v>
      </c>
      <c r="AG53" s="60">
        <f t="shared" si="15"/>
        <v>8.6956521739130432E-2</v>
      </c>
      <c r="AH53" s="61"/>
      <c r="AI53" s="142" t="s">
        <v>239</v>
      </c>
      <c r="AJ53" s="45">
        <f>COUNTIFS(K4:K31,1,M4:M31,3)</f>
        <v>2</v>
      </c>
      <c r="AK53" s="60">
        <f t="shared" si="10"/>
        <v>6.8965517241379309E-2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4.3478260869565216E-2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1</v>
      </c>
      <c r="BA53" s="60">
        <f t="shared" si="14"/>
        <v>3.5714285714285712E-2</v>
      </c>
      <c r="BB53" s="61"/>
      <c r="BC53" s="142" t="s">
        <v>327</v>
      </c>
      <c r="BD53" s="45">
        <f>COUNTIFS(J4:J31,2,O4:O31,1)</f>
        <v>3</v>
      </c>
      <c r="BE53" s="60">
        <f t="shared" si="16"/>
        <v>0.10714285714285714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1</v>
      </c>
      <c r="H54" s="58">
        <f t="shared" si="5"/>
        <v>3.5714285714285712E-2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2</v>
      </c>
      <c r="T54" s="60">
        <f>S54/S$55</f>
        <v>0.08</v>
      </c>
      <c r="U54" s="61"/>
      <c r="V54" s="61"/>
      <c r="W54" s="142" t="s">
        <v>216</v>
      </c>
      <c r="X54" s="45">
        <f>COUNTIFS(I4:I31,"&gt;1",K4:K31,2)</f>
        <v>1</v>
      </c>
      <c r="Y54" s="60">
        <f t="shared" si="8"/>
        <v>3.5714285714285712E-2</v>
      </c>
      <c r="Z54" s="61"/>
      <c r="AA54" s="142" t="s">
        <v>227</v>
      </c>
      <c r="AB54" s="45">
        <f>COUNTIFS(I4:I31,"&gt;1",J4:J31,2)</f>
        <v>2</v>
      </c>
      <c r="AC54" s="60">
        <f t="shared" si="9"/>
        <v>7.1428571428571425E-2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1</v>
      </c>
      <c r="AK54" s="60">
        <f t="shared" si="10"/>
        <v>3.4482758620689655E-2</v>
      </c>
      <c r="AL54" s="61"/>
      <c r="AM54" s="142" t="s">
        <v>276</v>
      </c>
      <c r="AN54" s="45">
        <f>COUNTIFS(K4:K31,1,L4:L31,4)</f>
        <v>2</v>
      </c>
      <c r="AO54" s="60">
        <f t="shared" si="11"/>
        <v>0.08</v>
      </c>
      <c r="AP54" s="61"/>
      <c r="AQ54" s="142" t="s">
        <v>286</v>
      </c>
      <c r="AR54" s="45">
        <f>COUNTIFS(J4:J31,1,L4:L31,4)</f>
        <v>5</v>
      </c>
      <c r="AS54" s="60">
        <f t="shared" si="12"/>
        <v>0.21739130434782608</v>
      </c>
      <c r="AT54" s="61"/>
      <c r="AU54" s="142" t="s">
        <v>299</v>
      </c>
      <c r="AV54" s="45">
        <f>COUNTIFS(K4:K31,2,N4:N31,1)</f>
        <v>2</v>
      </c>
      <c r="AW54" s="60">
        <f t="shared" si="13"/>
        <v>0.08</v>
      </c>
      <c r="AX54" s="61"/>
      <c r="AY54" s="142" t="s">
        <v>317</v>
      </c>
      <c r="AZ54" s="45">
        <f>COUNTIFS(L4:L31,2,N4:N31,1)</f>
        <v>3</v>
      </c>
      <c r="BA54" s="60">
        <f t="shared" si="14"/>
        <v>0.10714285714285714</v>
      </c>
      <c r="BB54" s="61"/>
      <c r="BC54" s="142" t="s">
        <v>328</v>
      </c>
      <c r="BD54" s="59">
        <f>COUNTIFS(J4:J31,2,O4:O31,2)</f>
        <v>0</v>
      </c>
      <c r="BE54" s="60">
        <f t="shared" si="16"/>
        <v>0</v>
      </c>
      <c r="BF54" s="61"/>
      <c r="BG54" s="63" t="s">
        <v>335</v>
      </c>
      <c r="BH54" s="54">
        <f>COUNTIFS(N4:N31,2,O14:O41,1)</f>
        <v>9</v>
      </c>
      <c r="BI54" s="66">
        <f t="shared" si="17"/>
        <v>0.52941176470588236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6</v>
      </c>
      <c r="D55" s="58">
        <f t="shared" si="4"/>
        <v>0.21428571428571427</v>
      </c>
      <c r="E55" s="64"/>
      <c r="F55" s="75" t="s">
        <v>388</v>
      </c>
      <c r="G55" s="45">
        <f>COUNTIFS(B4:B31,"figueres",K4:K31,1)</f>
        <v>2</v>
      </c>
      <c r="H55" s="58">
        <f t="shared" si="5"/>
        <v>7.1428571428571425E-2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25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4</v>
      </c>
      <c r="Y55" s="60">
        <f t="shared" si="8"/>
        <v>0.14285714285714285</v>
      </c>
      <c r="Z55" s="61"/>
      <c r="AA55" s="142" t="s">
        <v>228</v>
      </c>
      <c r="AB55" s="45">
        <f>COUNTIFS(I4:I31,1,J4:J31,3)</f>
        <v>9</v>
      </c>
      <c r="AC55" s="60">
        <f t="shared" si="9"/>
        <v>0.32142857142857145</v>
      </c>
      <c r="AD55" s="61"/>
      <c r="AE55" s="142" t="s">
        <v>237</v>
      </c>
      <c r="AF55" s="45">
        <f>COUNTIFS(J4:J31,1,M4:M31,3)</f>
        <v>5</v>
      </c>
      <c r="AG55" s="60">
        <f t="shared" si="15"/>
        <v>0.21739130434782608</v>
      </c>
      <c r="AH55" s="61"/>
      <c r="AI55" s="142" t="s">
        <v>241</v>
      </c>
      <c r="AJ55" s="45">
        <f>COUNTIFS(K4:K31,2,M4:M31,2)</f>
        <v>2</v>
      </c>
      <c r="AK55" s="60">
        <f t="shared" si="10"/>
        <v>6.8965517241379309E-2</v>
      </c>
      <c r="AL55" s="61"/>
      <c r="AM55" s="142" t="s">
        <v>257</v>
      </c>
      <c r="AN55" s="45">
        <f>COUNTIFS(K4:K31,2,L4:L31,1)</f>
        <v>2</v>
      </c>
      <c r="AO55" s="60">
        <f t="shared" si="11"/>
        <v>0.08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4</v>
      </c>
      <c r="AW55" s="60">
        <f t="shared" si="13"/>
        <v>0.16</v>
      </c>
      <c r="AX55" s="61"/>
      <c r="AY55" s="142" t="s">
        <v>319</v>
      </c>
      <c r="AZ55" s="45">
        <f>COUNTIFS(L4:L31,2,N4:N31,2)</f>
        <v>2</v>
      </c>
      <c r="BA55" s="60">
        <f t="shared" si="14"/>
        <v>7.1428571428571425E-2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2</v>
      </c>
      <c r="BI55" s="66">
        <f t="shared" si="17"/>
        <v>0.11764705882352941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7.1428571428571425E-2</v>
      </c>
      <c r="E56" s="64"/>
      <c r="F56" s="75" t="s">
        <v>389</v>
      </c>
      <c r="G56" s="45">
        <f>COUNTIFS(B4:B31,"figueres",K4:K31,"&gt;1")</f>
        <v>6</v>
      </c>
      <c r="H56" s="58">
        <f t="shared" si="5"/>
        <v>0.21428571428571427</v>
      </c>
      <c r="I56" s="61"/>
      <c r="J56" s="63" t="s">
        <v>387</v>
      </c>
      <c r="K56" s="45">
        <f>COUNTIFS(B4:B31,"salt",J4:J31,3)</f>
        <v>1</v>
      </c>
      <c r="L56" s="58">
        <f t="shared" si="6"/>
        <v>3.5714285714285712E-2</v>
      </c>
      <c r="M56" s="61"/>
      <c r="N56" s="142" t="s">
        <v>204</v>
      </c>
      <c r="O56" s="45">
        <f>COUNTIFS(G4:G31,5,H4:H31,4)</f>
        <v>6</v>
      </c>
      <c r="P56" s="60">
        <f t="shared" si="7"/>
        <v>0.24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2</v>
      </c>
      <c r="Y56" s="60">
        <f t="shared" si="8"/>
        <v>7.1428571428571425E-2</v>
      </c>
      <c r="Z56" s="61"/>
      <c r="AA56" s="142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42" t="s">
        <v>251</v>
      </c>
      <c r="AF56" s="59">
        <f>COUNTIFS(J4:J31,2,M4:M31,3)</f>
        <v>1</v>
      </c>
      <c r="AG56" s="60">
        <f t="shared" si="15"/>
        <v>4.3478260869565216E-2</v>
      </c>
      <c r="AH56" s="61"/>
      <c r="AI56" s="142" t="s">
        <v>242</v>
      </c>
      <c r="AJ56" s="45">
        <f>COUNTIFS(K4:K31,2,M4:M31,3)</f>
        <v>3</v>
      </c>
      <c r="AK56" s="60">
        <f t="shared" si="10"/>
        <v>0.10344827586206896</v>
      </c>
      <c r="AL56" s="61"/>
      <c r="AM56" s="142" t="s">
        <v>256</v>
      </c>
      <c r="AN56" s="45">
        <f>COUNTIFS(K4:K31,2,L4:L31,2)</f>
        <v>1</v>
      </c>
      <c r="AO56" s="60">
        <f t="shared" si="11"/>
        <v>0.04</v>
      </c>
      <c r="AP56" s="61"/>
      <c r="AQ56" s="142" t="s">
        <v>288</v>
      </c>
      <c r="AR56" s="59">
        <f>COUNTIFS(J4:J31,2,L4:L31,2)</f>
        <v>2</v>
      </c>
      <c r="AS56" s="60">
        <f t="shared" si="12"/>
        <v>8.6956521739130432E-2</v>
      </c>
      <c r="AT56" s="61"/>
      <c r="AU56" s="142" t="s">
        <v>301</v>
      </c>
      <c r="AV56" s="45">
        <f>COUNTIFS(K4:K31,2,N4:N31,3)</f>
        <v>0</v>
      </c>
      <c r="AW56" s="60">
        <f t="shared" si="13"/>
        <v>0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10</v>
      </c>
      <c r="BE56" s="60">
        <f t="shared" si="16"/>
        <v>0.35714285714285715</v>
      </c>
      <c r="BF56" s="61"/>
      <c r="BG56" s="63" t="s">
        <v>337</v>
      </c>
      <c r="BH56" s="65">
        <f>COUNTIFS(N4:N31,2,O14:O41,3)</f>
        <v>1</v>
      </c>
      <c r="BI56" s="66">
        <f t="shared" si="17"/>
        <v>5.8823529411764705E-2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1</v>
      </c>
      <c r="D57" s="58">
        <f t="shared" si="4"/>
        <v>3.5714285714285712E-2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4</v>
      </c>
      <c r="L57" s="58">
        <f t="shared" si="6"/>
        <v>0.14285714285714285</v>
      </c>
      <c r="M57" s="61"/>
      <c r="N57" s="142" t="s">
        <v>205</v>
      </c>
      <c r="O57" s="45">
        <f>COUNTIFS(G4:G31,6,H4:H31,4)</f>
        <v>1</v>
      </c>
      <c r="P57" s="60">
        <f t="shared" si="7"/>
        <v>0.04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4.3478260869565216E-2</v>
      </c>
      <c r="AH57" s="61"/>
      <c r="AI57" s="142" t="s">
        <v>243</v>
      </c>
      <c r="AJ57" s="45">
        <f>COUNTIFS(K4:K31,3,M4:M31,1)</f>
        <v>2</v>
      </c>
      <c r="AK57" s="60">
        <f t="shared" si="10"/>
        <v>6.8965517241379309E-2</v>
      </c>
      <c r="AL57" s="61"/>
      <c r="AM57" s="142" t="s">
        <v>258</v>
      </c>
      <c r="AN57" s="45">
        <f>COUNTIFS(K4:K31,2,L4:L31,3)</f>
        <v>0</v>
      </c>
      <c r="AO57" s="60">
        <f t="shared" si="11"/>
        <v>0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2</v>
      </c>
      <c r="AW57" s="60">
        <f t="shared" si="13"/>
        <v>0.08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3.5714285714285712E-2</v>
      </c>
      <c r="E58" s="64"/>
      <c r="F58" s="75" t="s">
        <v>391</v>
      </c>
      <c r="G58" s="45">
        <f>COUNTIFS(B4:B31,"olot",K4:K31,"&gt;1")</f>
        <v>2</v>
      </c>
      <c r="H58" s="58">
        <f t="shared" si="5"/>
        <v>7.1428571428571425E-2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42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4</v>
      </c>
      <c r="AG58" s="60">
        <f t="shared" si="15"/>
        <v>0.17391304347826086</v>
      </c>
      <c r="AH58" s="61"/>
      <c r="AI58" s="142" t="s">
        <v>244</v>
      </c>
      <c r="AJ58" s="45">
        <f>COUNTIFS(K4:K31,3,M4:M31,2)</f>
        <v>2</v>
      </c>
      <c r="AK58" s="60">
        <f t="shared" si="10"/>
        <v>6.8965517241379309E-2</v>
      </c>
      <c r="AL58" s="61"/>
      <c r="AM58" s="142" t="s">
        <v>277</v>
      </c>
      <c r="AN58" s="45">
        <f>COUNTIFS(K4:K31,2,L4:L31,4)</f>
        <v>3</v>
      </c>
      <c r="AO58" s="60">
        <f t="shared" si="11"/>
        <v>0.12</v>
      </c>
      <c r="AP58" s="61"/>
      <c r="AQ58" s="142" t="s">
        <v>290</v>
      </c>
      <c r="AR58" s="45">
        <f>COUNTIFS(J4:J31,2,L4:L31,4)</f>
        <v>1</v>
      </c>
      <c r="AS58" s="60">
        <f t="shared" ref="AS58:AS63" si="18">AR58/AR$63</f>
        <v>3.5714285714285712E-2</v>
      </c>
      <c r="AT58" s="61"/>
      <c r="AU58" s="142" t="s">
        <v>304</v>
      </c>
      <c r="AV58" s="45">
        <f>COUNTIFS(K4:K31,3,N4:N31,2)</f>
        <v>4</v>
      </c>
      <c r="AW58" s="60">
        <f t="shared" si="13"/>
        <v>0.16</v>
      </c>
      <c r="AX58" s="61"/>
      <c r="AY58" s="142" t="s">
        <v>321</v>
      </c>
      <c r="AZ58" s="45">
        <f>COUNTIFS(L4:L31,3,N4:N31,2)</f>
        <v>2</v>
      </c>
      <c r="BA58" s="60">
        <f t="shared" si="14"/>
        <v>7.1428571428571425E-2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4</v>
      </c>
      <c r="D59" s="58">
        <f t="shared" si="4"/>
        <v>0.14285714285714285</v>
      </c>
      <c r="E59" s="64"/>
      <c r="F59" s="75" t="s">
        <v>392</v>
      </c>
      <c r="G59" s="45">
        <f>COUNTIFS(B4:B31,"blanes",K4:K31,1)</f>
        <v>1</v>
      </c>
      <c r="H59" s="58">
        <f t="shared" si="5"/>
        <v>3.5714285714285712E-2</v>
      </c>
      <c r="I59" s="61"/>
      <c r="J59" s="63" t="s">
        <v>389</v>
      </c>
      <c r="K59" s="45">
        <f>COUNTIFS(B4:B31,"figueres",J4:J31,3)</f>
        <v>3</v>
      </c>
      <c r="L59" s="58">
        <f t="shared" si="6"/>
        <v>0.10714285714285714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1</v>
      </c>
      <c r="Y59" s="60">
        <f t="shared" si="8"/>
        <v>3.5714285714285712E-2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5</v>
      </c>
      <c r="AG59" s="60">
        <f t="shared" si="15"/>
        <v>0.21739130434782608</v>
      </c>
      <c r="AH59" s="61"/>
      <c r="AI59" s="142" t="s">
        <v>245</v>
      </c>
      <c r="AJ59" s="59">
        <f>COUNTIFS(K4:K31,3,M4:M31,3)</f>
        <v>2</v>
      </c>
      <c r="AK59" s="60">
        <f t="shared" si="10"/>
        <v>6.8965517241379309E-2</v>
      </c>
      <c r="AL59" s="61"/>
      <c r="AM59" s="142" t="s">
        <v>259</v>
      </c>
      <c r="AN59" s="45">
        <f>COUNTIFS(K4:K31,3,L4:L31,1)</f>
        <v>1</v>
      </c>
      <c r="AO59" s="60">
        <f t="shared" si="11"/>
        <v>0.04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2</v>
      </c>
      <c r="BA59" s="60">
        <f t="shared" si="14"/>
        <v>7.1428571428571425E-2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2</v>
      </c>
      <c r="D60" s="58">
        <f t="shared" si="4"/>
        <v>7.1428571428571425E-2</v>
      </c>
      <c r="E60" s="64"/>
      <c r="F60" s="75" t="s">
        <v>393</v>
      </c>
      <c r="G60" s="45">
        <f>COUNTIFS(B4:B31,"blanes",K4:K31,"&gt;1")</f>
        <v>5</v>
      </c>
      <c r="H60" s="58">
        <f t="shared" si="5"/>
        <v>0.17857142857142858</v>
      </c>
      <c r="I60" s="61"/>
      <c r="J60" s="63" t="s">
        <v>403</v>
      </c>
      <c r="K60" s="45">
        <f>COUNTIFS(B4:B31,"olot",J4:J31,1)</f>
        <v>0</v>
      </c>
      <c r="L60" s="58">
        <f t="shared" si="6"/>
        <v>0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1</v>
      </c>
      <c r="Y60" s="60">
        <f t="shared" si="8"/>
        <v>3.5714285714285712E-2</v>
      </c>
      <c r="Z60" s="61"/>
      <c r="AA60" s="61"/>
      <c r="AB60" s="61"/>
      <c r="AC60" s="61"/>
      <c r="AD60" s="61"/>
      <c r="AE60" s="37"/>
      <c r="AF60" s="45">
        <f>SUM(AF52:AF59)</f>
        <v>23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1</v>
      </c>
      <c r="AO60" s="60">
        <f t="shared" si="11"/>
        <v>0.04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3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4</v>
      </c>
      <c r="D61" s="58">
        <f t="shared" si="4"/>
        <v>0.14285714285714285</v>
      </c>
      <c r="E61" s="64"/>
      <c r="F61" s="75" t="s">
        <v>394</v>
      </c>
      <c r="G61" s="45">
        <f>COUNTIFS(B4:B31,"lloret",K4:K31,1)</f>
        <v>1</v>
      </c>
      <c r="H61" s="58">
        <f t="shared" si="5"/>
        <v>3.5714285714285712E-2</v>
      </c>
      <c r="I61" s="61"/>
      <c r="J61" s="63" t="s">
        <v>404</v>
      </c>
      <c r="K61" s="45">
        <f>COUNTIFS(B4:B31,"olot",J4:J31,2)</f>
        <v>1</v>
      </c>
      <c r="L61" s="58">
        <f t="shared" si="6"/>
        <v>3.5714285714285712E-2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4</v>
      </c>
      <c r="Y61" s="60">
        <f t="shared" si="8"/>
        <v>0.14285714285714285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2</v>
      </c>
      <c r="AK61" s="60">
        <f t="shared" si="10"/>
        <v>6.8965517241379309E-2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3</v>
      </c>
      <c r="AS61" s="60">
        <f t="shared" si="18"/>
        <v>0.10714285714285714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10</v>
      </c>
      <c r="BA61" s="60">
        <f>AZ61/AZ$60</f>
        <v>3.3333333333333335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3.5714285714285712E-2</v>
      </c>
      <c r="E62" s="64"/>
      <c r="F62" s="75" t="s">
        <v>395</v>
      </c>
      <c r="G62" s="45">
        <f>COUNTIFS(B4:B31,"lloret",K4:K31,"&gt;1")</f>
        <v>4</v>
      </c>
      <c r="H62" s="58">
        <f t="shared" si="5"/>
        <v>0.14285714285714285</v>
      </c>
      <c r="I62" s="61"/>
      <c r="J62" s="63" t="s">
        <v>391</v>
      </c>
      <c r="K62" s="45">
        <f>COUNTIFS(B4:B31,"olot",J4:J31,3)</f>
        <v>1</v>
      </c>
      <c r="L62" s="58">
        <f t="shared" si="6"/>
        <v>3.5714285714285712E-2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2</v>
      </c>
      <c r="AK62" s="60">
        <f t="shared" si="10"/>
        <v>6.8965517241379309E-2</v>
      </c>
      <c r="AL62" s="61"/>
      <c r="AM62" s="142" t="s">
        <v>278</v>
      </c>
      <c r="AN62" s="59">
        <f>COUNTIFS(K4:K31,3,L4:L31,4)</f>
        <v>4</v>
      </c>
      <c r="AO62" s="60">
        <f t="shared" si="11"/>
        <v>0.16</v>
      </c>
      <c r="AP62" s="61"/>
      <c r="AQ62" s="142" t="s">
        <v>294</v>
      </c>
      <c r="AR62" s="45">
        <f>COUNTIFS(J4:J31,3,L4:L31,4)</f>
        <v>7</v>
      </c>
      <c r="AS62" s="60">
        <f t="shared" si="18"/>
        <v>0.25</v>
      </c>
      <c r="AT62" s="61"/>
      <c r="AU62" s="142" t="s">
        <v>307</v>
      </c>
      <c r="AV62" s="59">
        <f>COUNTIFS(K4:K31,5,N4:N31,2)</f>
        <v>1</v>
      </c>
      <c r="AW62" s="60">
        <f t="shared" si="13"/>
        <v>0.04</v>
      </c>
      <c r="AX62" s="61"/>
      <c r="AY62" s="142" t="s">
        <v>440</v>
      </c>
      <c r="AZ62" s="45">
        <f>COUNTIFS(L4:L31,4,N4:N31,3)</f>
        <v>0</v>
      </c>
      <c r="BA62" s="60">
        <f>AZ62/AZ$60</f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4</v>
      </c>
      <c r="L63" s="58">
        <f t="shared" si="6"/>
        <v>0.14285714285714285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3</v>
      </c>
      <c r="Y63" s="60">
        <f t="shared" si="8"/>
        <v>0.10714285714285714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1</v>
      </c>
      <c r="AO63" s="60">
        <f t="shared" si="11"/>
        <v>0.04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1</v>
      </c>
      <c r="AW63" s="60">
        <f t="shared" si="13"/>
        <v>0.04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3.5714285714285712E-2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3.4482758620689655E-2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3.5714285714285712E-2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3</v>
      </c>
      <c r="Y65" s="60">
        <f t="shared" si="8"/>
        <v>0.10714285714285714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2</v>
      </c>
      <c r="AK65" s="60">
        <f t="shared" si="10"/>
        <v>6.8965517241379309E-2</v>
      </c>
      <c r="AL65" s="61"/>
      <c r="AM65" s="142" t="s">
        <v>264</v>
      </c>
      <c r="AN65" s="45">
        <f>COUNTIFS(K4:K31,5,L4:L31,3)</f>
        <v>1</v>
      </c>
      <c r="AO65" s="60">
        <f t="shared" si="11"/>
        <v>0.04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2</v>
      </c>
      <c r="AW65" s="60">
        <f t="shared" si="13"/>
        <v>0.08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4</v>
      </c>
      <c r="L66" s="58">
        <f t="shared" si="6"/>
        <v>0.14285714285714285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6</v>
      </c>
      <c r="AK66" s="60">
        <f t="shared" si="10"/>
        <v>0.20689655172413793</v>
      </c>
      <c r="AL66" s="61"/>
      <c r="AM66" s="142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2</v>
      </c>
      <c r="AW66" s="60">
        <f t="shared" si="13"/>
        <v>0.08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29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3.5714285714285712E-2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3</v>
      </c>
      <c r="AW68" s="60">
        <f t="shared" si="13"/>
        <v>0.12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2</v>
      </c>
      <c r="AO69" s="60">
        <f t="shared" si="11"/>
        <v>0.08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2</v>
      </c>
      <c r="AO70" s="60">
        <f t="shared" si="11"/>
        <v>0.08</v>
      </c>
      <c r="AP70" s="61"/>
      <c r="AQ70" s="61"/>
      <c r="AR70" s="61"/>
      <c r="AS70" s="61"/>
      <c r="AT70" s="61"/>
      <c r="AU70" s="98"/>
      <c r="AV70" s="45">
        <f>SUM(AV51:AV69)</f>
        <v>25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0.04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2</v>
      </c>
      <c r="AO74" s="60">
        <f t="shared" si="11"/>
        <v>0.08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25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17</v>
      </c>
      <c r="D83" s="58">
        <f t="shared" ref="D83:D89" si="19">C83/C$89</f>
        <v>0.6071428571428571</v>
      </c>
      <c r="E83" s="64"/>
      <c r="F83" s="55" t="s">
        <v>186</v>
      </c>
      <c r="G83" s="57">
        <f>COUNTIF(R4:R31,1)</f>
        <v>25</v>
      </c>
      <c r="H83" s="58">
        <f>G83/C$89</f>
        <v>0.8928571428571429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0.5357142857142857</v>
      </c>
      <c r="M83" s="61"/>
      <c r="N83" s="55" t="s">
        <v>357</v>
      </c>
      <c r="O83" s="57">
        <f>COUNTIFS(Q4:Q31,1,U4:U31,1)</f>
        <v>5</v>
      </c>
      <c r="P83" s="58">
        <f t="shared" ref="P83:P95" si="21">O83/O$95</f>
        <v>0.17857142857142858</v>
      </c>
      <c r="Q83" s="61"/>
      <c r="R83" s="55" t="s">
        <v>411</v>
      </c>
      <c r="S83" s="57">
        <f>COUNTIFS(Q4:Q31,1,T4:T31,1)</f>
        <v>0</v>
      </c>
      <c r="T83" s="58">
        <f t="shared" ref="T83:T95" si="22">S83/S$95</f>
        <v>0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0.42857142857142855</v>
      </c>
      <c r="Y83" s="61"/>
      <c r="Z83" s="55" t="s">
        <v>186</v>
      </c>
      <c r="AA83" s="57">
        <f>COUNTIF(Y4:Y31,1)</f>
        <v>5</v>
      </c>
      <c r="AB83" s="58">
        <f>AA83/W$89</f>
        <v>0.7142857142857143</v>
      </c>
      <c r="AC83" s="61"/>
      <c r="AD83" s="61"/>
      <c r="AE83" s="47" t="s">
        <v>339</v>
      </c>
      <c r="AF83" s="57">
        <f>COUNTIFS(X4:X31,1,Y4:Y31,1)</f>
        <v>3</v>
      </c>
      <c r="AG83" s="58">
        <f t="shared" ref="AG83:AG101" si="24">AF83/AF$101</f>
        <v>0.42857142857142855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0.2857142857142857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0.5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0.5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4</v>
      </c>
      <c r="D84" s="58">
        <f t="shared" si="19"/>
        <v>0.14285714285714285</v>
      </c>
      <c r="E84" s="64"/>
      <c r="F84" s="46" t="s">
        <v>187</v>
      </c>
      <c r="G84" s="57">
        <f>COUNTIF(R4:R31,2)</f>
        <v>2</v>
      </c>
      <c r="H84" s="58">
        <f>G84/C$89</f>
        <v>7.1428571428571425E-2</v>
      </c>
      <c r="I84" s="61"/>
      <c r="J84" s="55" t="s">
        <v>340</v>
      </c>
      <c r="K84" s="57">
        <f>COUNTIFS(Q4:Q31,1,R4:R31,2)</f>
        <v>1</v>
      </c>
      <c r="L84" s="58">
        <f t="shared" si="20"/>
        <v>3.5714285714285712E-2</v>
      </c>
      <c r="M84" s="61"/>
      <c r="N84" s="55" t="s">
        <v>359</v>
      </c>
      <c r="O84" s="57">
        <f>COUNTIFS(Q4:Q31,1,U4:U31,2)</f>
        <v>12</v>
      </c>
      <c r="P84" s="58">
        <f t="shared" si="21"/>
        <v>0.42857142857142855</v>
      </c>
      <c r="Q84" s="61"/>
      <c r="R84" s="55" t="s">
        <v>412</v>
      </c>
      <c r="S84" s="57">
        <f>COUNTIFS(Q4:Q31,1,T4:T31,"&gt;1")</f>
        <v>17</v>
      </c>
      <c r="T84" s="58">
        <f t="shared" si="22"/>
        <v>0.6071428571428571</v>
      </c>
      <c r="U84" s="61"/>
      <c r="V84" s="46" t="s">
        <v>182</v>
      </c>
      <c r="W84" s="57">
        <f>COUNTIF(X4:X31,2)</f>
        <v>2</v>
      </c>
      <c r="X84" s="58">
        <f t="shared" si="23"/>
        <v>0.2857142857142857</v>
      </c>
      <c r="Y84" s="61"/>
      <c r="Z84" s="46" t="s">
        <v>187</v>
      </c>
      <c r="AA84" s="57">
        <f>COUNTIF(Y4:Y31,2)</f>
        <v>2</v>
      </c>
      <c r="AB84" s="58">
        <f>AA84/W$89</f>
        <v>0.2857142857142857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0.42857142857142855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0.14285714285714285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3</v>
      </c>
      <c r="D85" s="58">
        <f t="shared" si="19"/>
        <v>0.10714285714285714</v>
      </c>
      <c r="E85" s="64"/>
      <c r="F85" s="46" t="s">
        <v>188</v>
      </c>
      <c r="G85" s="57">
        <f>COUNTIF(R4:R31,3)</f>
        <v>1</v>
      </c>
      <c r="H85" s="58">
        <f>G85/C$89</f>
        <v>3.5714285714285712E-2</v>
      </c>
      <c r="I85" s="61"/>
      <c r="J85" s="55" t="s">
        <v>341</v>
      </c>
      <c r="K85" s="57">
        <f>COUNTIFS(Q4:Q31,1,R4:R31,3)</f>
        <v>1</v>
      </c>
      <c r="L85" s="58">
        <f t="shared" si="20"/>
        <v>3.5714285714285712E-2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3.5714285714285712E-2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2</v>
      </c>
      <c r="AO85" s="58">
        <f t="shared" si="26"/>
        <v>0.2857142857142857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0.5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0.14285714285714285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4</v>
      </c>
      <c r="L86" s="58">
        <f t="shared" si="20"/>
        <v>0.14285714285714285</v>
      </c>
      <c r="M86" s="61"/>
      <c r="N86" s="50" t="s">
        <v>358</v>
      </c>
      <c r="O86" s="57">
        <f>COUNTIFS(Q4:Q31,2,U4:U31,2)</f>
        <v>4</v>
      </c>
      <c r="P86" s="58">
        <f t="shared" si="21"/>
        <v>0.14285714285714285</v>
      </c>
      <c r="Q86" s="61"/>
      <c r="R86" s="50" t="s">
        <v>414</v>
      </c>
      <c r="S86" s="57">
        <f>COUNTIFS(Q4:Q31,2,T4:T31,"&gt;1")</f>
        <v>3</v>
      </c>
      <c r="T86" s="58">
        <f t="shared" si="22"/>
        <v>0.10714285714285714</v>
      </c>
      <c r="U86" s="61"/>
      <c r="V86" s="46" t="s">
        <v>184</v>
      </c>
      <c r="W86" s="57">
        <f>COUNTIF(X4:X31,4)</f>
        <v>1</v>
      </c>
      <c r="X86" s="58">
        <f t="shared" si="23"/>
        <v>0.14285714285714285</v>
      </c>
      <c r="Y86" s="61"/>
      <c r="Z86" s="77"/>
      <c r="AA86" s="54">
        <f>SUM(AA83:AA85)</f>
        <v>7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0.2857142857142857</v>
      </c>
      <c r="AH86" s="61"/>
      <c r="AI86" s="50" t="s">
        <v>358</v>
      </c>
      <c r="AJ86" s="57">
        <f>COUNTIFS(X4:X31,2,AB4:AB31,2)</f>
        <v>2</v>
      </c>
      <c r="AK86" s="58">
        <f t="shared" si="25"/>
        <v>0.2857142857142857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1</v>
      </c>
      <c r="T87" s="58">
        <f t="shared" si="22"/>
        <v>3.5714285714285712E-2</v>
      </c>
      <c r="U87" s="61"/>
      <c r="V87" s="46" t="s">
        <v>185</v>
      </c>
      <c r="W87" s="57">
        <f>COUNTIF(X4:X31,5)</f>
        <v>1</v>
      </c>
      <c r="X87" s="58">
        <f t="shared" si="23"/>
        <v>0.14285714285714285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1</v>
      </c>
      <c r="BK87" s="58">
        <f t="shared" si="30"/>
        <v>0.5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3</v>
      </c>
      <c r="P88" s="58">
        <f t="shared" si="21"/>
        <v>0.10714285714285714</v>
      </c>
      <c r="Q88" s="61"/>
      <c r="R88" s="50" t="s">
        <v>416</v>
      </c>
      <c r="S88" s="57">
        <f>COUNTIFS(Q4:Q31,3,T4:T31,"&gt;1")</f>
        <v>2</v>
      </c>
      <c r="T88" s="58">
        <f t="shared" si="22"/>
        <v>7.1428571428571425E-2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0.5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3</v>
      </c>
      <c r="L89" s="58">
        <f t="shared" si="20"/>
        <v>0.10714285714285714</v>
      </c>
      <c r="M89" s="61"/>
      <c r="N89" s="50" t="s">
        <v>363</v>
      </c>
      <c r="O89" s="57">
        <f>COUNTIFS(Q4:Q31,4,U4:U31,1)</f>
        <v>1</v>
      </c>
      <c r="P89" s="58">
        <f t="shared" si="21"/>
        <v>3.5714285714285712E-2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7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0.14285714285714285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3</v>
      </c>
      <c r="P90" s="58">
        <f t="shared" si="21"/>
        <v>0.10714285714285714</v>
      </c>
      <c r="Q90" s="61"/>
      <c r="R90" s="50" t="s">
        <v>418</v>
      </c>
      <c r="S90" s="57">
        <f>COUNTIFS(Q4:Q31,4,T4:T31,"&gt;1")</f>
        <v>4</v>
      </c>
      <c r="T90" s="58">
        <f t="shared" si="22"/>
        <v>0.14285714285714285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0.14285714285714285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1</v>
      </c>
      <c r="AO91" s="58">
        <f t="shared" si="26"/>
        <v>0.14285714285714285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2</v>
      </c>
      <c r="H92" s="58">
        <f>G92/C$89</f>
        <v>7.1428571428571425E-2</v>
      </c>
      <c r="I92" s="61"/>
      <c r="J92" s="50" t="s">
        <v>345</v>
      </c>
      <c r="K92" s="57">
        <f>COUNTIFS(Q4:Q31,4,R4:R31,1)</f>
        <v>3</v>
      </c>
      <c r="L92" s="58">
        <f t="shared" si="20"/>
        <v>0.10714285714285714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1</v>
      </c>
      <c r="AK92" s="58">
        <f t="shared" si="25"/>
        <v>0.14285714285714285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4</v>
      </c>
      <c r="H93" s="58">
        <f>G93/C$89</f>
        <v>0.14285714285714285</v>
      </c>
      <c r="I93" s="61"/>
      <c r="J93" s="50" t="s">
        <v>347</v>
      </c>
      <c r="K93" s="57">
        <f>COUNTIFS(Q4:Q31,4,R4:R31,2)</f>
        <v>1</v>
      </c>
      <c r="L93" s="58">
        <f t="shared" si="20"/>
        <v>3.5714285714285712E-2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1</v>
      </c>
      <c r="X93" s="58">
        <f>W93/W$89</f>
        <v>0.14285714285714285</v>
      </c>
      <c r="Y93" s="61"/>
      <c r="Z93" s="47" t="s">
        <v>191</v>
      </c>
      <c r="AA93" s="57">
        <f>COUNTIF(AA4:AA31,1)</f>
        <v>6</v>
      </c>
      <c r="AB93" s="58">
        <f>AA93/W$89</f>
        <v>0.8571428571428571</v>
      </c>
      <c r="AC93" s="61"/>
      <c r="AD93" s="61"/>
      <c r="AE93" s="50" t="s">
        <v>347</v>
      </c>
      <c r="AF93" s="57">
        <f>COUNTIFS(X4:X31,4,Y4:Y31,2)</f>
        <v>1</v>
      </c>
      <c r="AG93" s="58">
        <f t="shared" si="24"/>
        <v>0.14285714285714285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0.5</v>
      </c>
      <c r="AU93" s="61"/>
      <c r="AV93" s="47" t="s">
        <v>191</v>
      </c>
      <c r="AW93" s="57">
        <f>COUNTIF(AH4:AH31,1)</f>
        <v>2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6</v>
      </c>
      <c r="H94" s="58">
        <f>G94/C$89</f>
        <v>0.21428571428571427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0.8571428571428571</v>
      </c>
      <c r="Y94" s="61"/>
      <c r="Z94" s="46" t="s">
        <v>192</v>
      </c>
      <c r="AA94" s="57">
        <f>COUNTIF(AA4:AA31,2)</f>
        <v>1</v>
      </c>
      <c r="AB94" s="58">
        <f>AA94/W$89</f>
        <v>0.14285714285714285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0.5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16</v>
      </c>
      <c r="H95" s="58">
        <f>G95/C$89</f>
        <v>0.5714285714285714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7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7</v>
      </c>
      <c r="AK95" s="58">
        <f t="shared" si="25"/>
        <v>1</v>
      </c>
      <c r="AL95" s="61"/>
      <c r="AM95" s="37"/>
      <c r="AN95" s="45">
        <f>SUM(AN83:AN94)</f>
        <v>7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1</v>
      </c>
      <c r="AG96" s="58">
        <f t="shared" si="24"/>
        <v>0.14285714285714285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7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0</v>
      </c>
      <c r="X99" s="58">
        <f>W99/W$89</f>
        <v>0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1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7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7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0.21428571428571427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22</v>
      </c>
      <c r="D103" s="58">
        <f>C103/C$89</f>
        <v>0.7857142857142857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BM184"/>
  <sheetViews>
    <sheetView zoomScale="10" zoomScaleNormal="10" workbookViewId="0">
      <pane ySplit="3" topLeftCell="A55" activePane="bottomLeft" state="frozen"/>
      <selection activeCell="BJ52" sqref="BJ52:BJ64"/>
      <selection pane="bottomLeft" activeCell="B33" sqref="B33:BM106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2989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0.75" customHeight="1" thickBot="1" x14ac:dyDescent="0.25">
      <c r="A4" s="111" t="s">
        <v>2990</v>
      </c>
      <c r="B4" s="117" t="s">
        <v>40</v>
      </c>
      <c r="C4" s="118" t="s">
        <v>2991</v>
      </c>
      <c r="D4" s="116">
        <v>3</v>
      </c>
      <c r="E4" s="114">
        <v>39084</v>
      </c>
      <c r="F4" s="117">
        <v>2</v>
      </c>
      <c r="G4" s="116">
        <v>3</v>
      </c>
      <c r="H4" s="115">
        <v>1</v>
      </c>
      <c r="I4" s="117">
        <v>1</v>
      </c>
      <c r="J4" s="116">
        <v>3</v>
      </c>
      <c r="K4" s="116">
        <v>2</v>
      </c>
      <c r="L4" s="116">
        <v>3</v>
      </c>
      <c r="M4" s="116">
        <v>2</v>
      </c>
      <c r="N4" s="116">
        <v>3</v>
      </c>
      <c r="O4" s="115">
        <v>2</v>
      </c>
      <c r="P4" s="132" t="s">
        <v>2992</v>
      </c>
      <c r="Q4" s="116">
        <v>4</v>
      </c>
      <c r="R4" s="116">
        <v>1</v>
      </c>
      <c r="S4" s="116">
        <v>1</v>
      </c>
      <c r="T4" s="116">
        <v>4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0.75" customHeight="1" thickBot="1" x14ac:dyDescent="0.25">
      <c r="A5" s="111" t="s">
        <v>2993</v>
      </c>
      <c r="B5" s="113" t="s">
        <v>40</v>
      </c>
      <c r="C5" s="118" t="s">
        <v>2994</v>
      </c>
      <c r="D5" s="104">
        <v>4</v>
      </c>
      <c r="E5" s="114">
        <v>39084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2</v>
      </c>
      <c r="L5" s="104">
        <v>4</v>
      </c>
      <c r="M5" s="104">
        <v>3</v>
      </c>
      <c r="N5" s="104">
        <v>1</v>
      </c>
      <c r="O5" s="112">
        <v>1</v>
      </c>
      <c r="P5" s="113" t="s">
        <v>128</v>
      </c>
      <c r="Q5" s="104">
        <v>1</v>
      </c>
      <c r="R5" s="104">
        <v>1</v>
      </c>
      <c r="S5" s="104">
        <v>1</v>
      </c>
      <c r="T5" s="104">
        <v>4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0.75" customHeight="1" thickBot="1" x14ac:dyDescent="0.25">
      <c r="A6" s="111" t="s">
        <v>2995</v>
      </c>
      <c r="B6" s="113" t="s">
        <v>31</v>
      </c>
      <c r="C6" s="118" t="s">
        <v>2996</v>
      </c>
      <c r="D6" s="104">
        <v>8</v>
      </c>
      <c r="E6" s="109">
        <v>39091</v>
      </c>
      <c r="F6" s="113">
        <v>2</v>
      </c>
      <c r="G6" s="104">
        <v>6</v>
      </c>
      <c r="H6" s="112">
        <v>4</v>
      </c>
      <c r="I6" s="113">
        <v>1</v>
      </c>
      <c r="J6" s="104">
        <v>1</v>
      </c>
      <c r="K6" s="104">
        <v>1</v>
      </c>
      <c r="L6" s="104">
        <v>4</v>
      </c>
      <c r="M6" s="104">
        <v>3</v>
      </c>
      <c r="N6" s="104">
        <v>1</v>
      </c>
      <c r="O6" s="112">
        <v>1</v>
      </c>
      <c r="P6" s="113" t="s">
        <v>65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0.75" customHeight="1" thickBot="1" x14ac:dyDescent="0.25">
      <c r="A7" s="111" t="s">
        <v>2997</v>
      </c>
      <c r="B7" s="113" t="s">
        <v>31</v>
      </c>
      <c r="C7" s="118" t="s">
        <v>2998</v>
      </c>
      <c r="D7" s="104">
        <v>10</v>
      </c>
      <c r="E7" s="109">
        <v>39091</v>
      </c>
      <c r="F7" s="113">
        <v>2</v>
      </c>
      <c r="G7" s="104">
        <v>5</v>
      </c>
      <c r="H7" s="112">
        <v>4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2</v>
      </c>
      <c r="O7" s="112">
        <v>1</v>
      </c>
      <c r="P7" s="113" t="s">
        <v>65</v>
      </c>
      <c r="Q7" s="104">
        <v>1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0.75" customHeight="1" thickBot="1" x14ac:dyDescent="0.25">
      <c r="A8" s="111" t="s">
        <v>2999</v>
      </c>
      <c r="B8" s="113" t="s">
        <v>31</v>
      </c>
      <c r="C8" s="118" t="s">
        <v>3000</v>
      </c>
      <c r="D8" s="104">
        <v>8</v>
      </c>
      <c r="E8" s="109">
        <v>39099</v>
      </c>
      <c r="F8" s="113">
        <v>1</v>
      </c>
      <c r="G8" s="104">
        <v>3</v>
      </c>
      <c r="H8" s="112">
        <v>1</v>
      </c>
      <c r="I8" s="113">
        <v>1</v>
      </c>
      <c r="J8" s="104">
        <v>3</v>
      </c>
      <c r="K8" s="104">
        <v>7</v>
      </c>
      <c r="L8" s="104">
        <v>3</v>
      </c>
      <c r="M8" s="104">
        <v>2</v>
      </c>
      <c r="N8" s="104">
        <v>2</v>
      </c>
      <c r="O8" s="112">
        <v>2</v>
      </c>
      <c r="P8" s="108" t="s">
        <v>3001</v>
      </c>
      <c r="Q8" s="104">
        <v>2</v>
      </c>
      <c r="R8" s="104">
        <v>1</v>
      </c>
      <c r="S8" s="104">
        <v>1</v>
      </c>
      <c r="T8" s="104">
        <v>4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0.75" customHeight="1" thickBot="1" x14ac:dyDescent="0.25">
      <c r="A9" s="111" t="s">
        <v>3002</v>
      </c>
      <c r="B9" s="113" t="s">
        <v>31</v>
      </c>
      <c r="C9" s="118" t="s">
        <v>3003</v>
      </c>
      <c r="D9" s="104">
        <v>9</v>
      </c>
      <c r="E9" s="109">
        <v>39099</v>
      </c>
      <c r="F9" s="113">
        <v>2</v>
      </c>
      <c r="G9" s="104">
        <v>3</v>
      </c>
      <c r="H9" s="112">
        <v>1</v>
      </c>
      <c r="I9" s="113">
        <v>1</v>
      </c>
      <c r="J9" s="104">
        <v>3</v>
      </c>
      <c r="K9" s="104">
        <v>7</v>
      </c>
      <c r="L9" s="104">
        <v>3</v>
      </c>
      <c r="M9" s="104">
        <v>2</v>
      </c>
      <c r="N9" s="104">
        <v>3</v>
      </c>
      <c r="O9" s="112">
        <v>2</v>
      </c>
      <c r="P9" s="108" t="s">
        <v>3004</v>
      </c>
      <c r="Q9" s="104">
        <v>2</v>
      </c>
      <c r="R9" s="104">
        <v>2</v>
      </c>
      <c r="S9" s="104">
        <v>1</v>
      </c>
      <c r="T9" s="104">
        <v>4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0.75" customHeight="1" thickBot="1" x14ac:dyDescent="0.25">
      <c r="A10" s="111" t="s">
        <v>3005</v>
      </c>
      <c r="B10" s="113" t="s">
        <v>91</v>
      </c>
      <c r="C10" s="118" t="s">
        <v>3006</v>
      </c>
      <c r="D10" s="104">
        <v>10</v>
      </c>
      <c r="E10" s="109">
        <v>39107</v>
      </c>
      <c r="F10" s="113">
        <v>2</v>
      </c>
      <c r="G10" s="104">
        <v>5</v>
      </c>
      <c r="H10" s="112">
        <v>4</v>
      </c>
      <c r="I10" s="113">
        <v>1</v>
      </c>
      <c r="J10" s="104">
        <v>3</v>
      </c>
      <c r="K10" s="104">
        <v>8</v>
      </c>
      <c r="L10" s="104">
        <v>4</v>
      </c>
      <c r="M10" s="104">
        <v>3</v>
      </c>
      <c r="N10" s="104">
        <v>1</v>
      </c>
      <c r="O10" s="112">
        <v>2</v>
      </c>
      <c r="P10" s="108" t="s">
        <v>3007</v>
      </c>
      <c r="Q10" s="104">
        <v>4</v>
      </c>
      <c r="R10" s="104">
        <v>1</v>
      </c>
      <c r="S10" s="104">
        <v>1</v>
      </c>
      <c r="T10" s="104">
        <v>4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0.75" customHeight="1" thickBot="1" x14ac:dyDescent="0.25">
      <c r="A11" s="111" t="s">
        <v>3008</v>
      </c>
      <c r="B11" s="113" t="s">
        <v>50</v>
      </c>
      <c r="C11" s="118" t="s">
        <v>3009</v>
      </c>
      <c r="D11" s="104">
        <v>11</v>
      </c>
      <c r="E11" s="109">
        <v>39107</v>
      </c>
      <c r="F11" s="113">
        <v>2</v>
      </c>
      <c r="G11" s="104">
        <v>3</v>
      </c>
      <c r="H11" s="112">
        <v>1</v>
      </c>
      <c r="I11" s="113">
        <v>2</v>
      </c>
      <c r="J11" s="104">
        <v>1</v>
      </c>
      <c r="K11" s="104">
        <v>3</v>
      </c>
      <c r="L11" s="104">
        <v>2</v>
      </c>
      <c r="M11" s="104">
        <v>1</v>
      </c>
      <c r="N11" s="104">
        <v>1</v>
      </c>
      <c r="O11" s="112">
        <v>1</v>
      </c>
      <c r="P11" s="108" t="s">
        <v>3010</v>
      </c>
      <c r="Q11" s="104">
        <v>1</v>
      </c>
      <c r="R11" s="104">
        <v>1</v>
      </c>
      <c r="S11" s="104">
        <v>1</v>
      </c>
      <c r="T11" s="104">
        <v>4</v>
      </c>
      <c r="U11" s="112">
        <v>1</v>
      </c>
      <c r="V11" s="104"/>
      <c r="W11" s="108" t="s">
        <v>3011</v>
      </c>
      <c r="X11" s="104">
        <v>4</v>
      </c>
      <c r="Y11" s="104">
        <v>1</v>
      </c>
      <c r="Z11" s="104">
        <v>2</v>
      </c>
      <c r="AA11" s="104">
        <v>1</v>
      </c>
      <c r="AB11" s="112">
        <v>2</v>
      </c>
      <c r="AC11" s="103"/>
      <c r="AD11" s="108"/>
      <c r="AE11" s="104"/>
      <c r="AF11" s="104"/>
      <c r="AG11" s="104"/>
      <c r="AH11" s="104"/>
      <c r="AI11" s="112"/>
      <c r="AJ11" s="103"/>
      <c r="AK11" s="108"/>
      <c r="AL11" s="104"/>
      <c r="AM11" s="104"/>
      <c r="AN11" s="104"/>
      <c r="AO11" s="104"/>
      <c r="AP11" s="112"/>
    </row>
    <row r="12" spans="1:42" ht="30.75" customHeight="1" thickBot="1" x14ac:dyDescent="0.25">
      <c r="A12" s="111" t="s">
        <v>3012</v>
      </c>
      <c r="B12" s="113" t="s">
        <v>31</v>
      </c>
      <c r="C12" s="118" t="s">
        <v>3013</v>
      </c>
      <c r="D12" s="104">
        <v>9</v>
      </c>
      <c r="E12" s="109">
        <v>39115</v>
      </c>
      <c r="F12" s="113">
        <v>2</v>
      </c>
      <c r="G12" s="104">
        <v>5</v>
      </c>
      <c r="H12" s="112">
        <v>1</v>
      </c>
      <c r="I12" s="113">
        <v>1</v>
      </c>
      <c r="J12" s="104">
        <v>3</v>
      </c>
      <c r="K12" s="104">
        <v>5</v>
      </c>
      <c r="L12" s="104">
        <v>3</v>
      </c>
      <c r="M12" s="104">
        <v>2</v>
      </c>
      <c r="N12" s="104">
        <v>1</v>
      </c>
      <c r="O12" s="112">
        <v>2</v>
      </c>
      <c r="P12" s="108" t="s">
        <v>2733</v>
      </c>
      <c r="Q12" s="104">
        <v>3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0.75" customHeight="1" thickBot="1" x14ac:dyDescent="0.25">
      <c r="A13" s="111" t="s">
        <v>3014</v>
      </c>
      <c r="B13" s="113" t="s">
        <v>91</v>
      </c>
      <c r="C13" s="118" t="s">
        <v>3015</v>
      </c>
      <c r="D13" s="104">
        <v>11</v>
      </c>
      <c r="E13" s="109">
        <v>39115</v>
      </c>
      <c r="F13" s="113">
        <v>2</v>
      </c>
      <c r="G13" s="104">
        <v>3</v>
      </c>
      <c r="H13" s="112">
        <v>1</v>
      </c>
      <c r="I13" s="113">
        <v>1</v>
      </c>
      <c r="J13" s="104">
        <v>1</v>
      </c>
      <c r="K13" s="104">
        <v>5</v>
      </c>
      <c r="L13" s="104">
        <v>1</v>
      </c>
      <c r="M13" s="104">
        <v>2</v>
      </c>
      <c r="N13" s="104">
        <v>1</v>
      </c>
      <c r="O13" s="112">
        <v>1</v>
      </c>
      <c r="P13" s="108" t="s">
        <v>3016</v>
      </c>
      <c r="Q13" s="104">
        <v>1</v>
      </c>
      <c r="R13" s="104">
        <v>1</v>
      </c>
      <c r="S13" s="104">
        <v>1</v>
      </c>
      <c r="T13" s="104">
        <v>4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0.75" customHeight="1" thickBot="1" x14ac:dyDescent="0.25">
      <c r="A14" s="111" t="s">
        <v>3017</v>
      </c>
      <c r="B14" s="113" t="s">
        <v>31</v>
      </c>
      <c r="C14" s="118" t="s">
        <v>3018</v>
      </c>
      <c r="D14" s="104">
        <v>9</v>
      </c>
      <c r="E14" s="109">
        <v>39123</v>
      </c>
      <c r="F14" s="113">
        <v>2</v>
      </c>
      <c r="G14" s="104">
        <v>6</v>
      </c>
      <c r="H14" s="112">
        <v>4</v>
      </c>
      <c r="I14" s="113">
        <v>1</v>
      </c>
      <c r="J14" s="104">
        <v>1</v>
      </c>
      <c r="K14" s="104">
        <v>1</v>
      </c>
      <c r="L14" s="104">
        <v>4</v>
      </c>
      <c r="M14" s="104">
        <v>3</v>
      </c>
      <c r="N14" s="104">
        <v>2</v>
      </c>
      <c r="O14" s="112">
        <v>1</v>
      </c>
      <c r="P14" s="108" t="s">
        <v>533</v>
      </c>
      <c r="Q14" s="104">
        <v>1</v>
      </c>
      <c r="R14" s="104">
        <v>1</v>
      </c>
      <c r="S14" s="104">
        <v>1</v>
      </c>
      <c r="T14" s="104">
        <v>3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0.75" customHeight="1" thickBot="1" x14ac:dyDescent="0.25">
      <c r="A15" s="111" t="s">
        <v>3019</v>
      </c>
      <c r="B15" s="113" t="s">
        <v>50</v>
      </c>
      <c r="C15" s="118" t="s">
        <v>3020</v>
      </c>
      <c r="D15" s="104">
        <v>14</v>
      </c>
      <c r="E15" s="109">
        <v>39123</v>
      </c>
      <c r="F15" s="113">
        <v>2</v>
      </c>
      <c r="G15" s="104">
        <v>5</v>
      </c>
      <c r="H15" s="112">
        <v>4</v>
      </c>
      <c r="I15" s="113">
        <v>1</v>
      </c>
      <c r="J15" s="104">
        <v>1</v>
      </c>
      <c r="K15" s="104">
        <v>6</v>
      </c>
      <c r="L15" s="104">
        <v>4</v>
      </c>
      <c r="M15" s="104">
        <v>3</v>
      </c>
      <c r="N15" s="104">
        <v>2</v>
      </c>
      <c r="O15" s="112">
        <v>2</v>
      </c>
      <c r="P15" s="108" t="s">
        <v>1208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0.75" customHeight="1" thickBot="1" x14ac:dyDescent="0.25">
      <c r="A16" s="111" t="s">
        <v>3021</v>
      </c>
      <c r="B16" s="113" t="s">
        <v>40</v>
      </c>
      <c r="C16" s="118" t="s">
        <v>3022</v>
      </c>
      <c r="D16" s="104">
        <v>3</v>
      </c>
      <c r="E16" s="109">
        <v>39131</v>
      </c>
      <c r="F16" s="113">
        <v>1</v>
      </c>
      <c r="G16" s="104">
        <v>3</v>
      </c>
      <c r="H16" s="112">
        <v>3</v>
      </c>
      <c r="I16" s="113">
        <v>1</v>
      </c>
      <c r="J16" s="104">
        <v>3</v>
      </c>
      <c r="K16" s="104">
        <v>5</v>
      </c>
      <c r="L16" s="104">
        <v>4</v>
      </c>
      <c r="M16" s="104">
        <v>3</v>
      </c>
      <c r="N16" s="104">
        <v>2</v>
      </c>
      <c r="O16" s="112">
        <v>2</v>
      </c>
      <c r="P16" s="108" t="s">
        <v>3023</v>
      </c>
      <c r="Q16" s="104">
        <v>3</v>
      </c>
      <c r="R16" s="104">
        <v>1</v>
      </c>
      <c r="S16" s="104">
        <v>1</v>
      </c>
      <c r="T16" s="104">
        <v>3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0.75" customHeight="1" thickBot="1" x14ac:dyDescent="0.25">
      <c r="A17" s="111" t="s">
        <v>3024</v>
      </c>
      <c r="B17" s="113" t="s">
        <v>40</v>
      </c>
      <c r="C17" s="118" t="s">
        <v>3025</v>
      </c>
      <c r="D17" s="104">
        <v>6</v>
      </c>
      <c r="E17" s="109">
        <v>39131</v>
      </c>
      <c r="F17" s="113">
        <v>2</v>
      </c>
      <c r="G17" s="104">
        <v>3</v>
      </c>
      <c r="H17" s="112">
        <v>4</v>
      </c>
      <c r="I17" s="113">
        <v>1</v>
      </c>
      <c r="J17" s="104">
        <v>3</v>
      </c>
      <c r="K17" s="104">
        <v>5</v>
      </c>
      <c r="L17" s="104">
        <v>4</v>
      </c>
      <c r="M17" s="104">
        <v>3</v>
      </c>
      <c r="N17" s="104">
        <v>2</v>
      </c>
      <c r="O17" s="112">
        <v>2</v>
      </c>
      <c r="P17" s="108" t="s">
        <v>1449</v>
      </c>
      <c r="Q17" s="104">
        <v>3</v>
      </c>
      <c r="R17" s="104">
        <v>1</v>
      </c>
      <c r="S17" s="104">
        <v>1</v>
      </c>
      <c r="T17" s="104">
        <v>4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0.75" customHeight="1" thickBot="1" x14ac:dyDescent="0.25">
      <c r="A18" s="111" t="s">
        <v>3026</v>
      </c>
      <c r="B18" s="113" t="s">
        <v>91</v>
      </c>
      <c r="C18" s="118" t="s">
        <v>3027</v>
      </c>
      <c r="D18" s="104">
        <v>14</v>
      </c>
      <c r="E18" s="109">
        <v>39195</v>
      </c>
      <c r="F18" s="113">
        <v>2</v>
      </c>
      <c r="G18" s="104">
        <v>5</v>
      </c>
      <c r="H18" s="112">
        <v>1</v>
      </c>
      <c r="I18" s="113">
        <v>1</v>
      </c>
      <c r="J18" s="104">
        <v>3</v>
      </c>
      <c r="K18" s="104">
        <v>2</v>
      </c>
      <c r="L18" s="104">
        <v>4</v>
      </c>
      <c r="M18" s="104">
        <v>3</v>
      </c>
      <c r="N18" s="104">
        <v>2</v>
      </c>
      <c r="O18" s="112">
        <v>2</v>
      </c>
      <c r="P18" s="108" t="s">
        <v>2693</v>
      </c>
      <c r="Q18" s="104">
        <v>3</v>
      </c>
      <c r="R18" s="104">
        <v>1</v>
      </c>
      <c r="S18" s="104">
        <v>1</v>
      </c>
      <c r="T18" s="104">
        <v>4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0.75" customHeight="1" thickBot="1" x14ac:dyDescent="0.25">
      <c r="A19" s="111" t="s">
        <v>3028</v>
      </c>
      <c r="B19" s="113" t="s">
        <v>40</v>
      </c>
      <c r="C19" s="118" t="s">
        <v>3029</v>
      </c>
      <c r="D19" s="104">
        <v>18</v>
      </c>
      <c r="E19" s="109">
        <v>39195</v>
      </c>
      <c r="F19" s="113">
        <v>2</v>
      </c>
      <c r="G19" s="104">
        <v>3</v>
      </c>
      <c r="H19" s="112">
        <v>1</v>
      </c>
      <c r="I19" s="113">
        <v>1</v>
      </c>
      <c r="J19" s="104">
        <v>3</v>
      </c>
      <c r="K19" s="104">
        <v>2</v>
      </c>
      <c r="L19" s="104">
        <v>4</v>
      </c>
      <c r="M19" s="104">
        <v>3</v>
      </c>
      <c r="N19" s="104">
        <v>2</v>
      </c>
      <c r="O19" s="112">
        <v>2</v>
      </c>
      <c r="P19" s="108" t="s">
        <v>3030</v>
      </c>
      <c r="Q19" s="104">
        <v>3</v>
      </c>
      <c r="R19" s="104">
        <v>1</v>
      </c>
      <c r="S19" s="104">
        <v>1</v>
      </c>
      <c r="T19" s="104">
        <v>4</v>
      </c>
      <c r="U19" s="112">
        <v>1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0.75" customHeight="1" thickBot="1" x14ac:dyDescent="0.25">
      <c r="A20" s="111" t="s">
        <v>3031</v>
      </c>
      <c r="B20" s="113" t="s">
        <v>31</v>
      </c>
      <c r="C20" s="118" t="s">
        <v>3032</v>
      </c>
      <c r="D20" s="104">
        <v>7</v>
      </c>
      <c r="E20" s="109">
        <v>39203</v>
      </c>
      <c r="F20" s="113">
        <v>2</v>
      </c>
      <c r="G20" s="104">
        <v>3</v>
      </c>
      <c r="H20" s="112">
        <v>1</v>
      </c>
      <c r="I20" s="113">
        <v>1</v>
      </c>
      <c r="J20" s="104">
        <v>1</v>
      </c>
      <c r="K20" s="104">
        <v>5</v>
      </c>
      <c r="L20" s="104">
        <v>4</v>
      </c>
      <c r="M20" s="104">
        <v>3</v>
      </c>
      <c r="N20" s="104">
        <v>2</v>
      </c>
      <c r="O20" s="112">
        <v>1</v>
      </c>
      <c r="P20" s="108" t="s">
        <v>65</v>
      </c>
      <c r="Q20" s="104">
        <v>1</v>
      </c>
      <c r="R20" s="104">
        <v>1</v>
      </c>
      <c r="S20" s="104">
        <v>1</v>
      </c>
      <c r="T20" s="104">
        <v>4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0.75" customHeight="1" thickBot="1" x14ac:dyDescent="0.25">
      <c r="A21" s="111" t="s">
        <v>3033</v>
      </c>
      <c r="B21" s="113" t="s">
        <v>31</v>
      </c>
      <c r="C21" s="118" t="s">
        <v>3034</v>
      </c>
      <c r="D21" s="104">
        <v>10</v>
      </c>
      <c r="E21" s="109">
        <v>39203</v>
      </c>
      <c r="F21" s="113">
        <v>2</v>
      </c>
      <c r="G21" s="104">
        <v>3</v>
      </c>
      <c r="H21" s="112">
        <v>1</v>
      </c>
      <c r="I21" s="113">
        <v>2</v>
      </c>
      <c r="J21" s="104">
        <v>2</v>
      </c>
      <c r="K21" s="104">
        <v>8</v>
      </c>
      <c r="L21" s="104">
        <v>2</v>
      </c>
      <c r="M21" s="104">
        <v>1</v>
      </c>
      <c r="N21" s="104">
        <v>2</v>
      </c>
      <c r="O21" s="112">
        <v>2</v>
      </c>
      <c r="P21" s="108" t="s">
        <v>1455</v>
      </c>
      <c r="Q21" s="104">
        <v>4</v>
      </c>
      <c r="R21" s="104">
        <v>1</v>
      </c>
      <c r="S21" s="104">
        <v>1</v>
      </c>
      <c r="T21" s="104">
        <v>4</v>
      </c>
      <c r="U21" s="112">
        <v>2</v>
      </c>
      <c r="V21" s="104"/>
      <c r="W21" s="113" t="s">
        <v>3035</v>
      </c>
      <c r="X21" s="104">
        <v>2</v>
      </c>
      <c r="Y21" s="104">
        <v>1</v>
      </c>
      <c r="Z21" s="104">
        <v>2</v>
      </c>
      <c r="AA21" s="104">
        <v>1</v>
      </c>
      <c r="AB21" s="112">
        <v>2</v>
      </c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0.75" customHeight="1" thickBot="1" x14ac:dyDescent="0.25">
      <c r="A22" s="111" t="s">
        <v>3036</v>
      </c>
      <c r="B22" s="113" t="s">
        <v>91</v>
      </c>
      <c r="C22" s="118" t="s">
        <v>3037</v>
      </c>
      <c r="D22" s="104">
        <v>11</v>
      </c>
      <c r="E22" s="109">
        <v>39211</v>
      </c>
      <c r="F22" s="113">
        <v>1</v>
      </c>
      <c r="G22" s="104">
        <v>3</v>
      </c>
      <c r="H22" s="112">
        <v>1</v>
      </c>
      <c r="I22" s="113">
        <v>1</v>
      </c>
      <c r="J22" s="104">
        <v>1</v>
      </c>
      <c r="K22" s="104">
        <v>3</v>
      </c>
      <c r="L22" s="104">
        <v>1</v>
      </c>
      <c r="M22" s="104">
        <v>2</v>
      </c>
      <c r="N22" s="104">
        <v>1</v>
      </c>
      <c r="O22" s="112">
        <v>1</v>
      </c>
      <c r="P22" s="108" t="s">
        <v>3016</v>
      </c>
      <c r="Q22" s="104">
        <v>1</v>
      </c>
      <c r="R22" s="104">
        <v>1</v>
      </c>
      <c r="S22" s="104">
        <v>1</v>
      </c>
      <c r="T22" s="104">
        <v>4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0.75" customHeight="1" thickBot="1" x14ac:dyDescent="0.25">
      <c r="A23" s="111" t="s">
        <v>3038</v>
      </c>
      <c r="B23" s="113" t="s">
        <v>91</v>
      </c>
      <c r="C23" s="118" t="s">
        <v>3039</v>
      </c>
      <c r="D23" s="104">
        <v>11</v>
      </c>
      <c r="E23" s="109">
        <v>39211</v>
      </c>
      <c r="F23" s="113">
        <v>2</v>
      </c>
      <c r="G23" s="104">
        <v>6</v>
      </c>
      <c r="H23" s="112">
        <v>4</v>
      </c>
      <c r="I23" s="113">
        <v>1</v>
      </c>
      <c r="J23" s="104">
        <v>1</v>
      </c>
      <c r="K23" s="104">
        <v>1</v>
      </c>
      <c r="L23" s="104">
        <v>4</v>
      </c>
      <c r="M23" s="104">
        <v>3</v>
      </c>
      <c r="N23" s="104">
        <v>1</v>
      </c>
      <c r="O23" s="112">
        <v>1</v>
      </c>
      <c r="P23" s="108" t="s">
        <v>3040</v>
      </c>
      <c r="Q23" s="104">
        <v>1</v>
      </c>
      <c r="R23" s="104">
        <v>1</v>
      </c>
      <c r="S23" s="104">
        <v>1</v>
      </c>
      <c r="T23" s="104">
        <v>3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0.75" customHeight="1" thickBot="1" x14ac:dyDescent="0.25">
      <c r="A24" s="111" t="s">
        <v>3041</v>
      </c>
      <c r="B24" s="113" t="s">
        <v>27</v>
      </c>
      <c r="C24" s="118" t="s">
        <v>3042</v>
      </c>
      <c r="D24" s="104">
        <v>3</v>
      </c>
      <c r="E24" s="109">
        <v>39219</v>
      </c>
      <c r="F24" s="113">
        <v>1</v>
      </c>
      <c r="G24" s="104">
        <v>3</v>
      </c>
      <c r="H24" s="112">
        <v>3</v>
      </c>
      <c r="I24" s="113">
        <v>2</v>
      </c>
      <c r="J24" s="104">
        <v>2</v>
      </c>
      <c r="K24" s="104">
        <v>2</v>
      </c>
      <c r="L24" s="104">
        <v>2</v>
      </c>
      <c r="M24" s="104">
        <v>1</v>
      </c>
      <c r="N24" s="104">
        <v>3</v>
      </c>
      <c r="O24" s="112">
        <v>1</v>
      </c>
      <c r="P24" s="108" t="s">
        <v>3043</v>
      </c>
      <c r="Q24" s="104">
        <v>4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08" t="s">
        <v>648</v>
      </c>
      <c r="X24" s="104">
        <v>1</v>
      </c>
      <c r="Y24" s="104">
        <v>1</v>
      </c>
      <c r="Z24" s="104">
        <v>2</v>
      </c>
      <c r="AA24" s="104">
        <v>4</v>
      </c>
      <c r="AB24" s="112">
        <v>2</v>
      </c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0.75" customHeight="1" thickBot="1" x14ac:dyDescent="0.25">
      <c r="A25" s="111" t="s">
        <v>3044</v>
      </c>
      <c r="B25" s="113" t="s">
        <v>40</v>
      </c>
      <c r="C25" s="118" t="s">
        <v>3045</v>
      </c>
      <c r="D25" s="104">
        <v>6</v>
      </c>
      <c r="E25" s="109">
        <v>39219</v>
      </c>
      <c r="F25" s="113">
        <v>2</v>
      </c>
      <c r="G25" s="104">
        <v>5</v>
      </c>
      <c r="H25" s="112">
        <v>4</v>
      </c>
      <c r="I25" s="113">
        <v>1</v>
      </c>
      <c r="J25" s="104">
        <v>1</v>
      </c>
      <c r="K25" s="104">
        <v>1</v>
      </c>
      <c r="L25" s="104">
        <v>4</v>
      </c>
      <c r="M25" s="104">
        <v>3</v>
      </c>
      <c r="N25" s="104">
        <v>2</v>
      </c>
      <c r="O25" s="112">
        <v>1</v>
      </c>
      <c r="P25" s="108" t="s">
        <v>3046</v>
      </c>
      <c r="Q25" s="104">
        <v>1</v>
      </c>
      <c r="R25" s="104">
        <v>1</v>
      </c>
      <c r="S25" s="104">
        <v>1</v>
      </c>
      <c r="T25" s="104">
        <v>4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0.75" customHeight="1" thickBot="1" x14ac:dyDescent="0.25">
      <c r="A26" s="111" t="s">
        <v>3047</v>
      </c>
      <c r="B26" s="113" t="s">
        <v>31</v>
      </c>
      <c r="C26" s="118" t="s">
        <v>3048</v>
      </c>
      <c r="D26" s="104">
        <v>12</v>
      </c>
      <c r="E26" s="109">
        <v>39227</v>
      </c>
      <c r="F26" s="113">
        <v>2</v>
      </c>
      <c r="G26" s="104">
        <v>5</v>
      </c>
      <c r="H26" s="112">
        <v>3</v>
      </c>
      <c r="I26" s="113">
        <v>1</v>
      </c>
      <c r="J26" s="104">
        <v>1</v>
      </c>
      <c r="K26" s="104">
        <v>8</v>
      </c>
      <c r="L26" s="104">
        <v>1</v>
      </c>
      <c r="M26" s="104">
        <v>2</v>
      </c>
      <c r="N26" s="104">
        <v>2</v>
      </c>
      <c r="O26" s="112">
        <v>1</v>
      </c>
      <c r="P26" s="108" t="s">
        <v>3049</v>
      </c>
      <c r="Q26" s="104">
        <v>3</v>
      </c>
      <c r="R26" s="104">
        <v>1</v>
      </c>
      <c r="S26" s="104">
        <v>1</v>
      </c>
      <c r="T26" s="104">
        <v>4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0.75" customHeight="1" thickBot="1" x14ac:dyDescent="0.25">
      <c r="A27" s="111" t="s">
        <v>3050</v>
      </c>
      <c r="B27" s="113" t="s">
        <v>91</v>
      </c>
      <c r="C27" s="118" t="s">
        <v>3051</v>
      </c>
      <c r="D27" s="104">
        <v>14</v>
      </c>
      <c r="E27" s="109">
        <v>39227</v>
      </c>
      <c r="F27" s="113">
        <v>2</v>
      </c>
      <c r="G27" s="104">
        <v>6</v>
      </c>
      <c r="H27" s="112">
        <v>4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2</v>
      </c>
      <c r="O27" s="112">
        <v>1</v>
      </c>
      <c r="P27" s="108" t="s">
        <v>1110</v>
      </c>
      <c r="Q27" s="104">
        <v>1</v>
      </c>
      <c r="R27" s="104">
        <v>1</v>
      </c>
      <c r="S27" s="104">
        <v>1</v>
      </c>
      <c r="T27" s="104">
        <v>3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0.75" customHeight="1" thickBot="1" x14ac:dyDescent="0.25">
      <c r="A28" s="111" t="s">
        <v>3052</v>
      </c>
      <c r="B28" s="113" t="s">
        <v>40</v>
      </c>
      <c r="C28" s="118" t="s">
        <v>3053</v>
      </c>
      <c r="D28" s="104">
        <v>6</v>
      </c>
      <c r="E28" s="109">
        <v>39235</v>
      </c>
      <c r="F28" s="113">
        <v>2</v>
      </c>
      <c r="G28" s="104">
        <v>5</v>
      </c>
      <c r="H28" s="112">
        <v>1</v>
      </c>
      <c r="I28" s="113">
        <v>1</v>
      </c>
      <c r="J28" s="104">
        <v>3</v>
      </c>
      <c r="K28" s="104">
        <v>2</v>
      </c>
      <c r="L28" s="104">
        <v>4</v>
      </c>
      <c r="M28" s="104">
        <v>3</v>
      </c>
      <c r="N28" s="104">
        <v>2</v>
      </c>
      <c r="O28" s="112">
        <v>2</v>
      </c>
      <c r="P28" s="108" t="s">
        <v>3054</v>
      </c>
      <c r="Q28" s="104">
        <v>4</v>
      </c>
      <c r="R28" s="104">
        <v>2</v>
      </c>
      <c r="S28" s="104">
        <v>1</v>
      </c>
      <c r="T28" s="104">
        <v>4</v>
      </c>
      <c r="U28" s="112">
        <v>1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0.75" customHeight="1" thickBot="1" x14ac:dyDescent="0.25">
      <c r="A29" s="111" t="s">
        <v>3055</v>
      </c>
      <c r="B29" s="113" t="s">
        <v>31</v>
      </c>
      <c r="C29" s="118" t="s">
        <v>3056</v>
      </c>
      <c r="D29" s="104">
        <v>12</v>
      </c>
      <c r="E29" s="109">
        <v>39235</v>
      </c>
      <c r="F29" s="113">
        <v>2</v>
      </c>
      <c r="G29" s="104">
        <v>3</v>
      </c>
      <c r="H29" s="112">
        <v>1</v>
      </c>
      <c r="I29" s="113">
        <v>1</v>
      </c>
      <c r="J29" s="104">
        <v>3</v>
      </c>
      <c r="K29" s="104">
        <v>2</v>
      </c>
      <c r="L29" s="104">
        <v>3</v>
      </c>
      <c r="M29" s="104">
        <v>2</v>
      </c>
      <c r="N29" s="104">
        <v>3</v>
      </c>
      <c r="O29" s="112">
        <v>2</v>
      </c>
      <c r="P29" s="108" t="s">
        <v>3057</v>
      </c>
      <c r="Q29" s="104">
        <v>3</v>
      </c>
      <c r="R29" s="104">
        <v>1</v>
      </c>
      <c r="S29" s="104">
        <v>1</v>
      </c>
      <c r="T29" s="104">
        <v>3</v>
      </c>
      <c r="U29" s="112">
        <v>1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0.75" customHeight="1" thickBot="1" x14ac:dyDescent="0.25">
      <c r="A30" s="111" t="s">
        <v>3058</v>
      </c>
      <c r="B30" s="113" t="s">
        <v>50</v>
      </c>
      <c r="C30" s="118" t="s">
        <v>3059</v>
      </c>
      <c r="D30" s="104">
        <v>14</v>
      </c>
      <c r="E30" s="109">
        <v>39243</v>
      </c>
      <c r="F30" s="113">
        <v>2</v>
      </c>
      <c r="G30" s="104">
        <v>6</v>
      </c>
      <c r="H30" s="112">
        <v>4</v>
      </c>
      <c r="I30" s="113">
        <v>1</v>
      </c>
      <c r="J30" s="104">
        <v>1</v>
      </c>
      <c r="K30" s="104">
        <v>6</v>
      </c>
      <c r="L30" s="104">
        <v>1</v>
      </c>
      <c r="M30" s="104">
        <v>2</v>
      </c>
      <c r="N30" s="104">
        <v>2</v>
      </c>
      <c r="O30" s="112">
        <v>2</v>
      </c>
      <c r="P30" s="108" t="s">
        <v>3060</v>
      </c>
      <c r="Q30" s="104">
        <v>1</v>
      </c>
      <c r="R30" s="104">
        <v>1</v>
      </c>
      <c r="S30" s="104">
        <v>1</v>
      </c>
      <c r="T30" s="104">
        <v>3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0.75" customHeight="1" thickBot="1" x14ac:dyDescent="0.25">
      <c r="A31" s="111" t="s">
        <v>3061</v>
      </c>
      <c r="B31" s="107" t="s">
        <v>91</v>
      </c>
      <c r="C31" s="118" t="s">
        <v>3062</v>
      </c>
      <c r="D31" s="106">
        <v>18</v>
      </c>
      <c r="E31" s="109">
        <v>39243</v>
      </c>
      <c r="F31" s="107">
        <v>2</v>
      </c>
      <c r="G31" s="106">
        <v>3</v>
      </c>
      <c r="H31" s="105">
        <v>1</v>
      </c>
      <c r="I31" s="107">
        <v>2</v>
      </c>
      <c r="J31" s="106">
        <v>3</v>
      </c>
      <c r="K31" s="106">
        <v>10</v>
      </c>
      <c r="L31" s="106">
        <v>2</v>
      </c>
      <c r="M31" s="106">
        <v>1</v>
      </c>
      <c r="N31" s="106">
        <v>2</v>
      </c>
      <c r="O31" s="105">
        <v>2</v>
      </c>
      <c r="P31" s="108" t="s">
        <v>3063</v>
      </c>
      <c r="Q31" s="106">
        <v>3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33" t="s">
        <v>3064</v>
      </c>
      <c r="X31" s="106">
        <v>3</v>
      </c>
      <c r="Y31" s="106">
        <v>1</v>
      </c>
      <c r="Z31" s="106">
        <v>1</v>
      </c>
      <c r="AA31" s="106">
        <v>3</v>
      </c>
      <c r="AB31" s="105">
        <v>2</v>
      </c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7</v>
      </c>
      <c r="D36" s="44">
        <f t="shared" ref="D36:D42" si="0">C36/C$42</f>
        <v>0.25</v>
      </c>
      <c r="E36" s="8"/>
      <c r="F36" s="91" t="s">
        <v>143</v>
      </c>
      <c r="G36" s="43">
        <f>COUNTIF(F4:F31,1)</f>
        <v>4</v>
      </c>
      <c r="H36" s="44">
        <f>G36/G38</f>
        <v>0.14285714285714285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15</v>
      </c>
      <c r="P36" s="44">
        <f>O36/O$40</f>
        <v>0.5357142857142857</v>
      </c>
      <c r="Q36"/>
      <c r="R36" s="93">
        <v>1</v>
      </c>
      <c r="S36" s="43">
        <f>COUNTIF(I4:I31,1)</f>
        <v>24</v>
      </c>
      <c r="T36" s="44">
        <f>S36/28</f>
        <v>0.8571428571428571</v>
      </c>
      <c r="U36"/>
      <c r="V36" s="94" t="s">
        <v>160</v>
      </c>
      <c r="W36" s="57">
        <f>COUNTIF(J4:J31,1)</f>
        <v>14</v>
      </c>
      <c r="X36" s="58">
        <f>W36/W$39</f>
        <v>0.5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0.21428571428571427</v>
      </c>
      <c r="AC36"/>
      <c r="AD36" s="95" t="s">
        <v>799</v>
      </c>
      <c r="AE36" s="57">
        <f>COUNTIF(L4:L31,1)</f>
        <v>4</v>
      </c>
      <c r="AF36" s="58">
        <f>AE36/AA$46</f>
        <v>0.14285714285714285</v>
      </c>
      <c r="AG36"/>
      <c r="AH36" s="95" t="s">
        <v>143</v>
      </c>
      <c r="AI36" s="42">
        <f>COUNTIF(M4:M31,1)</f>
        <v>4</v>
      </c>
      <c r="AJ36" s="44">
        <f>AI36/AA$46</f>
        <v>0.14285714285714285</v>
      </c>
      <c r="AK36"/>
      <c r="AL36" s="95" t="s">
        <v>175</v>
      </c>
      <c r="AM36" s="42">
        <f>COUNTIF(N4:N31,1)</f>
        <v>8</v>
      </c>
      <c r="AN36" s="44">
        <f>AM36/AA$46</f>
        <v>0.2857142857142857</v>
      </c>
      <c r="AO36"/>
      <c r="AP36" s="95" t="s">
        <v>143</v>
      </c>
      <c r="AQ36" s="42">
        <f>COUNTIF(O4:O31,1)</f>
        <v>13</v>
      </c>
      <c r="AR36" s="44">
        <f>AQ36/AQ$39</f>
        <v>0.4642857142857143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3.5714285714285712E-2</v>
      </c>
      <c r="E37" s="8"/>
      <c r="F37" s="91" t="s">
        <v>144</v>
      </c>
      <c r="G37" s="43">
        <f>COUNTIF(F4:F31,2)</f>
        <v>24</v>
      </c>
      <c r="H37" s="44">
        <f>G37/G38</f>
        <v>0.8571428571428571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4</v>
      </c>
      <c r="T37" s="44">
        <f t="shared" ref="T37:T40" si="3">S37/28</f>
        <v>0.14285714285714285</v>
      </c>
      <c r="U37"/>
      <c r="V37" s="95" t="s">
        <v>161</v>
      </c>
      <c r="W37" s="57">
        <f>COUNTIF(J4:J31,2)</f>
        <v>2</v>
      </c>
      <c r="X37" s="58">
        <f>W37/W$39</f>
        <v>7.1428571428571425E-2</v>
      </c>
      <c r="Y37"/>
      <c r="Z37" s="90" t="s">
        <v>164</v>
      </c>
      <c r="AA37" s="42">
        <f>COUNTIF(K4:K31,2)</f>
        <v>7</v>
      </c>
      <c r="AB37" s="44">
        <f t="shared" si="2"/>
        <v>0.25</v>
      </c>
      <c r="AC37"/>
      <c r="AD37" s="94" t="s">
        <v>800</v>
      </c>
      <c r="AE37" s="57">
        <f>COUNTIF(L4:L31,2)</f>
        <v>4</v>
      </c>
      <c r="AF37" s="58">
        <f>AE37/AA$46</f>
        <v>0.14285714285714285</v>
      </c>
      <c r="AG37"/>
      <c r="AH37" s="90" t="s">
        <v>173</v>
      </c>
      <c r="AI37" s="42">
        <f>COUNTIF(M4:M31,2)</f>
        <v>9</v>
      </c>
      <c r="AJ37" s="44">
        <f>AI37/AA$46</f>
        <v>0.32142857142857145</v>
      </c>
      <c r="AK37"/>
      <c r="AL37" s="90" t="s">
        <v>176</v>
      </c>
      <c r="AM37" s="42">
        <f>COUNTIF(N4:N31,2)</f>
        <v>16</v>
      </c>
      <c r="AN37" s="44">
        <f>AM37/AA$46</f>
        <v>0.5714285714285714</v>
      </c>
      <c r="AO37"/>
      <c r="AP37" s="90" t="s">
        <v>173</v>
      </c>
      <c r="AQ37" s="42">
        <f>COUNTIF(O4:O31,2)</f>
        <v>15</v>
      </c>
      <c r="AR37" s="44">
        <f>AQ37/AQ$39</f>
        <v>0.5357142857142857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10</v>
      </c>
      <c r="D38" s="44">
        <f t="shared" si="0"/>
        <v>0.35714285714285715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14</v>
      </c>
      <c r="L38" s="44">
        <f t="shared" si="1"/>
        <v>0.5</v>
      </c>
      <c r="M38"/>
      <c r="N38" s="91" t="s">
        <v>156</v>
      </c>
      <c r="O38" s="43">
        <f>COUNTIF(H4:H31,3)</f>
        <v>3</v>
      </c>
      <c r="P38" s="44">
        <f>O38/O$40</f>
        <v>0.10714285714285714</v>
      </c>
      <c r="Q38"/>
      <c r="R38" s="93">
        <v>3</v>
      </c>
      <c r="S38" s="43">
        <f>COUNTIF(I4:I31,3)</f>
        <v>0</v>
      </c>
      <c r="T38" s="44">
        <f t="shared" si="3"/>
        <v>0</v>
      </c>
      <c r="U38"/>
      <c r="V38" s="94" t="s">
        <v>162</v>
      </c>
      <c r="W38" s="57">
        <f>COUNTIF(J4:J31,3)</f>
        <v>12</v>
      </c>
      <c r="X38" s="58">
        <f>W38/W$39</f>
        <v>0.42857142857142855</v>
      </c>
      <c r="Y38"/>
      <c r="Z38" s="90" t="s">
        <v>165</v>
      </c>
      <c r="AA38" s="42">
        <f>COUNTIF(K4:K31,3)</f>
        <v>2</v>
      </c>
      <c r="AB38" s="44">
        <f t="shared" si="2"/>
        <v>7.1428571428571425E-2</v>
      </c>
      <c r="AC38"/>
      <c r="AD38" s="94" t="s">
        <v>801</v>
      </c>
      <c r="AE38" s="57">
        <f>COUNTIF(L4:L31,3)</f>
        <v>5</v>
      </c>
      <c r="AF38" s="58">
        <f>AE38/AA$46</f>
        <v>0.17857142857142858</v>
      </c>
      <c r="AG38"/>
      <c r="AH38" s="90" t="s">
        <v>174</v>
      </c>
      <c r="AI38" s="42">
        <f>COUNTIF(M4:M31,3)</f>
        <v>15</v>
      </c>
      <c r="AJ38" s="44">
        <f>AI38/AA$46</f>
        <v>0.5357142857142857</v>
      </c>
      <c r="AK38"/>
      <c r="AL38" s="90" t="s">
        <v>177</v>
      </c>
      <c r="AM38" s="42">
        <f>COUNTIF(N4:N31,3)</f>
        <v>4</v>
      </c>
      <c r="AN38" s="44">
        <f>AM38/AA$46</f>
        <v>0.14285714285714285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0</v>
      </c>
      <c r="D39" s="44">
        <f t="shared" si="0"/>
        <v>0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10</v>
      </c>
      <c r="P39" s="44">
        <f>O39/O$40</f>
        <v>0.35714285714285715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0</v>
      </c>
      <c r="AB39" s="44">
        <f t="shared" si="2"/>
        <v>0</v>
      </c>
      <c r="AC39"/>
      <c r="AD39" s="94" t="s">
        <v>802</v>
      </c>
      <c r="AE39" s="57">
        <f>COUNTIF(L4:L31,4)</f>
        <v>15</v>
      </c>
      <c r="AF39" s="58">
        <f>AE39/AA$46</f>
        <v>0.5357142857142857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7</v>
      </c>
      <c r="D40" s="44">
        <f t="shared" si="0"/>
        <v>0.25</v>
      </c>
      <c r="E40" s="8"/>
      <c r="F40"/>
      <c r="G40"/>
      <c r="H40"/>
      <c r="I40"/>
      <c r="J40" s="92" t="s">
        <v>151</v>
      </c>
      <c r="K40" s="45">
        <f>COUNTIF(G4:G31,5)</f>
        <v>9</v>
      </c>
      <c r="L40" s="44">
        <f t="shared" si="1"/>
        <v>0.32142857142857145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5</v>
      </c>
      <c r="AB40" s="44">
        <f t="shared" si="2"/>
        <v>0.17857142857142858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3</v>
      </c>
      <c r="D41" s="44">
        <f t="shared" si="0"/>
        <v>0.10714285714285714</v>
      </c>
      <c r="E41" s="8"/>
      <c r="F41"/>
      <c r="G41"/>
      <c r="H41"/>
      <c r="I41"/>
      <c r="J41" s="92" t="s">
        <v>149</v>
      </c>
      <c r="K41" s="45">
        <f>COUNTIF(G4:G31,6)</f>
        <v>5</v>
      </c>
      <c r="L41" s="44">
        <f t="shared" si="1"/>
        <v>0.17857142857142858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32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2</v>
      </c>
      <c r="AB41" s="44">
        <f t="shared" si="2"/>
        <v>7.1428571428571425E-2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0</v>
      </c>
      <c r="L42" s="44">
        <f t="shared" si="1"/>
        <v>0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7.1428571428571425E-2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3</v>
      </c>
      <c r="AB43" s="44">
        <f t="shared" si="2"/>
        <v>0.10714285714285714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3.5714285714285712E-2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7</v>
      </c>
      <c r="D51" s="58">
        <f t="shared" ref="D51:D63" si="4">C51/C$63</f>
        <v>0.25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3.5714285714285712E-2</v>
      </c>
      <c r="I51" s="61"/>
      <c r="J51" s="63" t="s">
        <v>397</v>
      </c>
      <c r="K51" s="45">
        <f>COUNTIFS(B4:B31,"girona",J4:J31,1)</f>
        <v>2</v>
      </c>
      <c r="L51" s="58">
        <f t="shared" ref="L51:L69" si="6">K51/K$69</f>
        <v>7.1428571428571425E-2</v>
      </c>
      <c r="M51" s="61"/>
      <c r="N51" s="142" t="s">
        <v>199</v>
      </c>
      <c r="O51" s="59">
        <f>COUNTIFS(G4:G31,3,H4:H31,1)</f>
        <v>11</v>
      </c>
      <c r="P51" s="60">
        <f t="shared" ref="P51:P60" si="7">O51/O$60</f>
        <v>0.44</v>
      </c>
      <c r="Q51" s="61"/>
      <c r="R51" s="142" t="s">
        <v>208</v>
      </c>
      <c r="S51" s="59">
        <f>COUNTIFS(H4:H31,1,I4:I31,1)</f>
        <v>12</v>
      </c>
      <c r="T51" s="60">
        <f>S51/S$55</f>
        <v>0.48</v>
      </c>
      <c r="U51" s="61"/>
      <c r="V51" s="61"/>
      <c r="W51" s="142" t="s">
        <v>213</v>
      </c>
      <c r="X51" s="59">
        <f>COUNTIFS(I4:I31,1,K4:K31,1)</f>
        <v>6</v>
      </c>
      <c r="Y51" s="60">
        <f t="shared" ref="Y51:Y66" si="8">X51/X$66</f>
        <v>0.21428571428571427</v>
      </c>
      <c r="Z51" s="61"/>
      <c r="AA51" s="142" t="s">
        <v>224</v>
      </c>
      <c r="AB51" s="59">
        <f>COUNTIFS(I4:I31,1,J4:J31,1)</f>
        <v>13</v>
      </c>
      <c r="AC51" s="60">
        <f t="shared" ref="AC51:AC57" si="9">AB51/AB$57</f>
        <v>0.4642857142857143</v>
      </c>
      <c r="AD51" s="61"/>
      <c r="AE51" s="142" t="s">
        <v>231</v>
      </c>
      <c r="AF51" s="59">
        <f>COUNTIFS(J4:J31,1,M4:M31,1)</f>
        <v>1</v>
      </c>
      <c r="AG51" s="60">
        <f>AF51/AF$60</f>
        <v>3.7037037037037035E-2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4</v>
      </c>
      <c r="AS51" s="60">
        <f t="shared" ref="AS51:AS56" si="12">AR51/AF$60</f>
        <v>0.14814814814814814</v>
      </c>
      <c r="AT51" s="61"/>
      <c r="AU51" s="142" t="s">
        <v>296</v>
      </c>
      <c r="AV51" s="59">
        <f>COUNTIFS(K4:K31,1,N4:N31,1)</f>
        <v>2</v>
      </c>
      <c r="AW51" s="60">
        <f t="shared" ref="AW51:AW70" si="13">AV51/AN$75</f>
        <v>0.08</v>
      </c>
      <c r="AX51" s="61"/>
      <c r="AY51" s="142" t="s">
        <v>314</v>
      </c>
      <c r="AZ51" s="59">
        <f>COUNTIFS(L4:L31,1,N4:N31,1)</f>
        <v>2</v>
      </c>
      <c r="BA51" s="60">
        <f t="shared" ref="BA51:BA59" si="14">AZ51/AZ$63</f>
        <v>7.1428571428571425E-2</v>
      </c>
      <c r="BB51" s="61"/>
      <c r="BC51" s="142" t="s">
        <v>325</v>
      </c>
      <c r="BD51" s="59">
        <f>COUNTIFS(J4:J31,1,O4:O31,1)</f>
        <v>12</v>
      </c>
      <c r="BE51" s="60">
        <f>BD51/BD57</f>
        <v>0.42857142857142855</v>
      </c>
      <c r="BF51" s="61"/>
      <c r="BG51" s="63" t="s">
        <v>332</v>
      </c>
      <c r="BH51" s="54">
        <f>COUNTIFS(N4:N31,1,O14:O41,1)</f>
        <v>3</v>
      </c>
      <c r="BI51" s="66">
        <f>BH51/BH$57</f>
        <v>0.17647058823529413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0</v>
      </c>
      <c r="D52" s="58">
        <f t="shared" si="4"/>
        <v>0</v>
      </c>
      <c r="E52" s="64"/>
      <c r="F52" s="75" t="s">
        <v>385</v>
      </c>
      <c r="G52" s="45">
        <f>COUNTIFS(B4:B31,"girona",K4:K31,"&gt;1")</f>
        <v>6</v>
      </c>
      <c r="H52" s="58">
        <f t="shared" si="5"/>
        <v>0.21428571428571427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42" t="s">
        <v>200</v>
      </c>
      <c r="O52" s="45">
        <f>COUNTIFS(G4:G31,5,H4:H31,1)</f>
        <v>4</v>
      </c>
      <c r="P52" s="60">
        <f t="shared" si="7"/>
        <v>0.16</v>
      </c>
      <c r="Q52" s="61"/>
      <c r="R52" s="142" t="s">
        <v>209</v>
      </c>
      <c r="S52" s="59">
        <f>COUNTIFS(H4:H31,1,I4:I31,"&gt;1")</f>
        <v>3</v>
      </c>
      <c r="T52" s="60">
        <f>S52/S$55</f>
        <v>0.12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1</v>
      </c>
      <c r="AC52" s="60">
        <f t="shared" si="9"/>
        <v>3.5714285714285712E-2</v>
      </c>
      <c r="AD52" s="61"/>
      <c r="AE52" s="142" t="s">
        <v>232</v>
      </c>
      <c r="AF52" s="45">
        <f>COUNTIFS(J4:J31,1,M4:M31,2)</f>
        <v>4</v>
      </c>
      <c r="AG52" s="60">
        <f t="shared" ref="AG52:AG60" si="15">AF52/AF$60</f>
        <v>0.14814814814814814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1</v>
      </c>
      <c r="AS52" s="60">
        <f t="shared" si="12"/>
        <v>3.7037037037037035E-2</v>
      </c>
      <c r="AT52" s="61"/>
      <c r="AU52" s="142" t="s">
        <v>297</v>
      </c>
      <c r="AV52" s="45">
        <f>COUNTIFS(K4:K31,1,N4:N31,2)</f>
        <v>4</v>
      </c>
      <c r="AW52" s="60">
        <f t="shared" si="13"/>
        <v>0.16</v>
      </c>
      <c r="AX52" s="61"/>
      <c r="AY52" s="142" t="s">
        <v>316</v>
      </c>
      <c r="AZ52" s="45">
        <f>COUNTIFS(L4:L31,1,N4:N31,2)</f>
        <v>2</v>
      </c>
      <c r="BA52" s="60">
        <f t="shared" si="14"/>
        <v>7.1428571428571425E-2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7.1428571428571425E-2</v>
      </c>
      <c r="BF52" s="61"/>
      <c r="BG52" s="63" t="s">
        <v>333</v>
      </c>
      <c r="BH52" s="65">
        <f>COUNTIFS(N4:N31,1,O14:O41,2)</f>
        <v>3</v>
      </c>
      <c r="BI52" s="66">
        <f t="shared" ref="BI52:BI57" si="17">BH52/BH$57</f>
        <v>0.17647058823529413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0</v>
      </c>
      <c r="D53" s="58">
        <f t="shared" si="4"/>
        <v>0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5</v>
      </c>
      <c r="L53" s="58">
        <f t="shared" si="6"/>
        <v>0.17857142857142858</v>
      </c>
      <c r="M53" s="61"/>
      <c r="N53" s="142" t="s">
        <v>201</v>
      </c>
      <c r="O53" s="45">
        <f>COUNTIFS(G4:G31,6,H4:H31,1)</f>
        <v>0</v>
      </c>
      <c r="P53" s="60">
        <f t="shared" si="7"/>
        <v>0</v>
      </c>
      <c r="Q53" s="61"/>
      <c r="R53" s="142" t="s">
        <v>210</v>
      </c>
      <c r="S53" s="59">
        <f>COUNTIFS(H4:H31,4,I4:I31,1)</f>
        <v>10</v>
      </c>
      <c r="T53" s="60">
        <f>S53/S$55</f>
        <v>0.4</v>
      </c>
      <c r="U53" s="61"/>
      <c r="V53" s="61"/>
      <c r="W53" s="142" t="s">
        <v>215</v>
      </c>
      <c r="X53" s="45">
        <f>COUNTIFS(I4:I31,1,K4:K31,2)</f>
        <v>6</v>
      </c>
      <c r="Y53" s="60">
        <f t="shared" si="8"/>
        <v>0.21428571428571427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2</v>
      </c>
      <c r="AG53" s="60">
        <f t="shared" si="15"/>
        <v>7.407407407407407E-2</v>
      </c>
      <c r="AH53" s="61"/>
      <c r="AI53" s="142" t="s">
        <v>239</v>
      </c>
      <c r="AJ53" s="45">
        <f>COUNTIFS(K4:K31,1,M4:M31,3)</f>
        <v>6</v>
      </c>
      <c r="AK53" s="60">
        <f t="shared" si="10"/>
        <v>0.21428571428571427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1</v>
      </c>
      <c r="BE53" s="60">
        <f t="shared" si="16"/>
        <v>3.5714285714285712E-2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3.5714285714285712E-2</v>
      </c>
      <c r="E54" s="64"/>
      <c r="F54" s="75" t="s">
        <v>387</v>
      </c>
      <c r="G54" s="45">
        <f>COUNTIFS(B4:B31,"salt",K4:K31,"&gt;1")</f>
        <v>1</v>
      </c>
      <c r="H54" s="58">
        <f t="shared" si="5"/>
        <v>3.5714285714285712E-2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42" t="s">
        <v>216</v>
      </c>
      <c r="X54" s="45">
        <f>COUNTIFS(I4:I31,"&gt;1",K4:K31,2)</f>
        <v>1</v>
      </c>
      <c r="Y54" s="60">
        <f t="shared" si="8"/>
        <v>3.5714285714285712E-2</v>
      </c>
      <c r="Z54" s="61"/>
      <c r="AA54" s="142" t="s">
        <v>227</v>
      </c>
      <c r="AB54" s="45">
        <f>COUNTIFS(I4:I31,"&gt;1",J4:J31,2)</f>
        <v>2</v>
      </c>
      <c r="AC54" s="60">
        <f t="shared" si="9"/>
        <v>7.1428571428571425E-2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1</v>
      </c>
      <c r="AK54" s="60">
        <f t="shared" si="10"/>
        <v>3.5714285714285712E-2</v>
      </c>
      <c r="AL54" s="61"/>
      <c r="AM54" s="142" t="s">
        <v>276</v>
      </c>
      <c r="AN54" s="45">
        <f>COUNTIFS(K4:K31,1,L4:L31,4)</f>
        <v>6</v>
      </c>
      <c r="AO54" s="60">
        <f t="shared" si="11"/>
        <v>0.24</v>
      </c>
      <c r="AP54" s="61"/>
      <c r="AQ54" s="142" t="s">
        <v>286</v>
      </c>
      <c r="AR54" s="45">
        <f>COUNTIFS(J4:J31,1,L4:L31,4)</f>
        <v>9</v>
      </c>
      <c r="AS54" s="60">
        <f t="shared" si="12"/>
        <v>0.33333333333333331</v>
      </c>
      <c r="AT54" s="61"/>
      <c r="AU54" s="142" t="s">
        <v>299</v>
      </c>
      <c r="AV54" s="45">
        <f>COUNTIFS(K4:K31,2,N4:N31,1)</f>
        <v>1</v>
      </c>
      <c r="AW54" s="60">
        <f t="shared" si="13"/>
        <v>0.04</v>
      </c>
      <c r="AX54" s="61"/>
      <c r="AY54" s="142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42" t="s">
        <v>328</v>
      </c>
      <c r="BD54" s="59">
        <f>COUNTIFS(J4:J31,2,O4:O31,2)</f>
        <v>1</v>
      </c>
      <c r="BE54" s="60">
        <f t="shared" si="16"/>
        <v>3.5714285714285712E-2</v>
      </c>
      <c r="BF54" s="61"/>
      <c r="BG54" s="63" t="s">
        <v>335</v>
      </c>
      <c r="BH54" s="54">
        <f>COUNTIFS(N4:N31,2,O14:O41,1)</f>
        <v>4</v>
      </c>
      <c r="BI54" s="66">
        <f t="shared" si="17"/>
        <v>0.23529411764705882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9</v>
      </c>
      <c r="D55" s="58">
        <f t="shared" si="4"/>
        <v>0.32142857142857145</v>
      </c>
      <c r="E55" s="64"/>
      <c r="F55" s="75" t="s">
        <v>388</v>
      </c>
      <c r="G55" s="45">
        <f>COUNTIFS(B4:B31,"figueres",K4:K31,1)</f>
        <v>3</v>
      </c>
      <c r="H55" s="58">
        <f t="shared" si="5"/>
        <v>0.10714285714285714</v>
      </c>
      <c r="I55" s="61"/>
      <c r="J55" s="63" t="s">
        <v>400</v>
      </c>
      <c r="K55" s="45">
        <f>COUNTIFS(B4:B31,"salt",J4:J31,2)</f>
        <v>1</v>
      </c>
      <c r="L55" s="58">
        <f t="shared" si="6"/>
        <v>3.5714285714285712E-2</v>
      </c>
      <c r="M55" s="61"/>
      <c r="N55" s="142" t="s">
        <v>203</v>
      </c>
      <c r="O55" s="45">
        <f>COUNTIFS(G4:G31,3,H4:H31,4)</f>
        <v>1</v>
      </c>
      <c r="P55" s="60">
        <f t="shared" si="7"/>
        <v>0.04</v>
      </c>
      <c r="Q55" s="61"/>
      <c r="R55" s="37"/>
      <c r="S55" s="45">
        <f>SUM(S51:S54)</f>
        <v>25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1</v>
      </c>
      <c r="Y55" s="60">
        <f t="shared" si="8"/>
        <v>3.5714285714285712E-2</v>
      </c>
      <c r="Z55" s="61"/>
      <c r="AA55" s="142" t="s">
        <v>228</v>
      </c>
      <c r="AB55" s="45">
        <f>COUNTIFS(I4:I31,1,J4:J31,3)</f>
        <v>11</v>
      </c>
      <c r="AC55" s="60">
        <f t="shared" si="9"/>
        <v>0.39285714285714285</v>
      </c>
      <c r="AD55" s="61"/>
      <c r="AE55" s="142" t="s">
        <v>237</v>
      </c>
      <c r="AF55" s="45">
        <f>COUNTIFS(J4:J31,1,M4:M31,3)</f>
        <v>9</v>
      </c>
      <c r="AG55" s="60">
        <f t="shared" si="15"/>
        <v>0.33333333333333331</v>
      </c>
      <c r="AH55" s="61"/>
      <c r="AI55" s="142" t="s">
        <v>241</v>
      </c>
      <c r="AJ55" s="45">
        <f>COUNTIFS(K4:K31,2,M4:M31,2)</f>
        <v>2</v>
      </c>
      <c r="AK55" s="60">
        <f t="shared" si="10"/>
        <v>7.1428571428571425E-2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3</v>
      </c>
      <c r="AW55" s="60">
        <f t="shared" si="13"/>
        <v>0.12</v>
      </c>
      <c r="AX55" s="61"/>
      <c r="AY55" s="142" t="s">
        <v>319</v>
      </c>
      <c r="AZ55" s="45">
        <f>COUNTIFS(L4:L31,2,N4:N31,2)</f>
        <v>2</v>
      </c>
      <c r="BA55" s="60">
        <f t="shared" si="14"/>
        <v>7.1428571428571425E-2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6</v>
      </c>
      <c r="BI55" s="66">
        <f t="shared" si="17"/>
        <v>0.35294117647058826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3.5714285714285712E-2</v>
      </c>
      <c r="E56" s="64"/>
      <c r="F56" s="75" t="s">
        <v>389</v>
      </c>
      <c r="G56" s="45">
        <f>COUNTIFS(B4:B31,"figueres",K4:K31,"&gt;1")</f>
        <v>7</v>
      </c>
      <c r="H56" s="58">
        <f t="shared" si="5"/>
        <v>0.25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4</v>
      </c>
      <c r="P56" s="60">
        <f t="shared" si="7"/>
        <v>0.16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42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4</v>
      </c>
      <c r="AK56" s="60">
        <f t="shared" si="10"/>
        <v>0.14285714285714285</v>
      </c>
      <c r="AL56" s="61"/>
      <c r="AM56" s="142" t="s">
        <v>256</v>
      </c>
      <c r="AN56" s="45">
        <f>COUNTIFS(K4:K31,2,L4:L31,2)</f>
        <v>1</v>
      </c>
      <c r="AO56" s="60">
        <f t="shared" si="11"/>
        <v>0.04</v>
      </c>
      <c r="AP56" s="61"/>
      <c r="AQ56" s="142" t="s">
        <v>288</v>
      </c>
      <c r="AR56" s="59">
        <f>COUNTIFS(J4:J31,2,L4:L31,2)</f>
        <v>2</v>
      </c>
      <c r="AS56" s="60">
        <f t="shared" si="12"/>
        <v>7.407407407407407E-2</v>
      </c>
      <c r="AT56" s="61"/>
      <c r="AU56" s="142" t="s">
        <v>301</v>
      </c>
      <c r="AV56" s="45">
        <f>COUNTIFS(K4:K31,2,N4:N31,3)</f>
        <v>3</v>
      </c>
      <c r="AW56" s="60">
        <f t="shared" si="13"/>
        <v>0.12</v>
      </c>
      <c r="AX56" s="61"/>
      <c r="AY56" s="142" t="s">
        <v>320</v>
      </c>
      <c r="AZ56" s="45">
        <f>COUNTIFS(L4:L31,2,N4:N31,3)</f>
        <v>1</v>
      </c>
      <c r="BA56" s="60">
        <f t="shared" si="14"/>
        <v>3.5714285714285712E-2</v>
      </c>
      <c r="BB56" s="61"/>
      <c r="BC56" s="142" t="s">
        <v>330</v>
      </c>
      <c r="BD56" s="45">
        <f>COUNTIFS(J4:J31,3,O4:O31,2)</f>
        <v>12</v>
      </c>
      <c r="BE56" s="60">
        <f t="shared" si="16"/>
        <v>0.42857142857142855</v>
      </c>
      <c r="BF56" s="61"/>
      <c r="BG56" s="63" t="s">
        <v>337</v>
      </c>
      <c r="BH56" s="65">
        <f>COUNTIFS(N4:N31,2,O14:O41,3)</f>
        <v>1</v>
      </c>
      <c r="BI56" s="66">
        <f t="shared" si="17"/>
        <v>5.8823529411764705E-2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0</v>
      </c>
      <c r="D57" s="58">
        <f t="shared" si="4"/>
        <v>0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5</v>
      </c>
      <c r="L57" s="58">
        <f t="shared" si="6"/>
        <v>0.17857142857142858</v>
      </c>
      <c r="M57" s="61"/>
      <c r="N57" s="142" t="s">
        <v>205</v>
      </c>
      <c r="O57" s="45">
        <f>COUNTIFS(G4:G31,6,H4:H31,4)</f>
        <v>5</v>
      </c>
      <c r="P57" s="60">
        <f t="shared" si="7"/>
        <v>0.2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3.7037037037037035E-2</v>
      </c>
      <c r="AH57" s="61"/>
      <c r="AI57" s="142" t="s">
        <v>243</v>
      </c>
      <c r="AJ57" s="45">
        <f>COUNTIFS(K4:K31,3,M4:M31,1)</f>
        <v>1</v>
      </c>
      <c r="AK57" s="60">
        <f t="shared" si="10"/>
        <v>3.5714285714285712E-2</v>
      </c>
      <c r="AL57" s="61"/>
      <c r="AM57" s="142" t="s">
        <v>258</v>
      </c>
      <c r="AN57" s="45">
        <f>COUNTIFS(K4:K31,2,L4:L31,3)</f>
        <v>2</v>
      </c>
      <c r="AO57" s="60">
        <f t="shared" si="11"/>
        <v>0.08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2</v>
      </c>
      <c r="AW57" s="60">
        <f t="shared" si="13"/>
        <v>0.08</v>
      </c>
      <c r="AX57" s="61"/>
      <c r="AY57" s="142" t="s">
        <v>322</v>
      </c>
      <c r="AZ57" s="45">
        <f>COUNTIFS(L4:L31,3,N4:N31,1)</f>
        <v>1</v>
      </c>
      <c r="BA57" s="60">
        <f t="shared" si="14"/>
        <v>3.5714285714285712E-2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0</v>
      </c>
      <c r="H58" s="58">
        <f t="shared" si="5"/>
        <v>0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42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0</v>
      </c>
      <c r="Y58" s="60">
        <f t="shared" si="8"/>
        <v>0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5</v>
      </c>
      <c r="AG58" s="60">
        <f t="shared" si="15"/>
        <v>0.18518518518518517</v>
      </c>
      <c r="AH58" s="61"/>
      <c r="AI58" s="142" t="s">
        <v>244</v>
      </c>
      <c r="AJ58" s="45">
        <f>COUNTIFS(K4:K31,3,M4:M31,2)</f>
        <v>1</v>
      </c>
      <c r="AK58" s="60">
        <f t="shared" si="10"/>
        <v>3.5714285714285712E-2</v>
      </c>
      <c r="AL58" s="61"/>
      <c r="AM58" s="142" t="s">
        <v>277</v>
      </c>
      <c r="AN58" s="45">
        <f>COUNTIFS(K4:K31,2,L4:L31,4)</f>
        <v>4</v>
      </c>
      <c r="AO58" s="60">
        <f t="shared" si="11"/>
        <v>0.16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0</v>
      </c>
      <c r="AW58" s="60">
        <f t="shared" si="13"/>
        <v>0</v>
      </c>
      <c r="AX58" s="61"/>
      <c r="AY58" s="142" t="s">
        <v>321</v>
      </c>
      <c r="AZ58" s="45">
        <f>COUNTIFS(L4:L31,3,N4:N31,2)</f>
        <v>1</v>
      </c>
      <c r="BA58" s="60">
        <f t="shared" si="14"/>
        <v>3.5714285714285712E-2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6</v>
      </c>
      <c r="D59" s="58">
        <f t="shared" si="4"/>
        <v>0.21428571428571427</v>
      </c>
      <c r="E59" s="64"/>
      <c r="F59" s="75" t="s">
        <v>392</v>
      </c>
      <c r="G59" s="45">
        <f>COUNTIFS(B4:B31,"blanes",K4:K31,1)</f>
        <v>2</v>
      </c>
      <c r="H59" s="58">
        <f t="shared" si="5"/>
        <v>7.1428571428571425E-2</v>
      </c>
      <c r="I59" s="61"/>
      <c r="J59" s="63" t="s">
        <v>389</v>
      </c>
      <c r="K59" s="45">
        <f>COUNTIFS(B4:B31,"figueres",J4:J31,3)</f>
        <v>4</v>
      </c>
      <c r="L59" s="58">
        <f t="shared" si="6"/>
        <v>0.14285714285714285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5</v>
      </c>
      <c r="Y59" s="60">
        <f t="shared" si="8"/>
        <v>0.17857142857142858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6</v>
      </c>
      <c r="AG59" s="60">
        <f t="shared" si="15"/>
        <v>0.22222222222222221</v>
      </c>
      <c r="AH59" s="61"/>
      <c r="AI59" s="142" t="s">
        <v>245</v>
      </c>
      <c r="AJ59" s="59">
        <f>COUNTIFS(K4:K31,3,M4:M31,3)</f>
        <v>0</v>
      </c>
      <c r="AK59" s="60">
        <f t="shared" si="10"/>
        <v>0</v>
      </c>
      <c r="AL59" s="61"/>
      <c r="AM59" s="142" t="s">
        <v>259</v>
      </c>
      <c r="AN59" s="45">
        <f>COUNTIFS(K4:K31,3,L4:L31,1)</f>
        <v>1</v>
      </c>
      <c r="AO59" s="60">
        <f t="shared" si="11"/>
        <v>0.04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3</v>
      </c>
      <c r="BA59" s="60">
        <f t="shared" si="14"/>
        <v>0.10714285714285714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5</v>
      </c>
      <c r="H60" s="58">
        <f t="shared" si="5"/>
        <v>0.17857142857142858</v>
      </c>
      <c r="I60" s="61"/>
      <c r="J60" s="63" t="s">
        <v>403</v>
      </c>
      <c r="K60" s="45">
        <f>COUNTIFS(B4:B31,"olot",J4:J31,1)</f>
        <v>0</v>
      </c>
      <c r="L60" s="58">
        <f t="shared" si="6"/>
        <v>0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0</v>
      </c>
      <c r="Y60" s="60">
        <f t="shared" si="8"/>
        <v>0</v>
      </c>
      <c r="Z60" s="61"/>
      <c r="AA60" s="61"/>
      <c r="AB60" s="61"/>
      <c r="AC60" s="61"/>
      <c r="AD60" s="61"/>
      <c r="AE60" s="37"/>
      <c r="AF60" s="45">
        <f>SUM(AF52:AF59)</f>
        <v>27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1</v>
      </c>
      <c r="AO60" s="60">
        <f t="shared" si="11"/>
        <v>0.04</v>
      </c>
      <c r="AP60" s="61"/>
      <c r="AQ60" s="142" t="s">
        <v>292</v>
      </c>
      <c r="AR60" s="45">
        <f>COUNTIFS(J4:J31,3,L4:L31,2)</f>
        <v>1</v>
      </c>
      <c r="AS60" s="60">
        <f t="shared" si="18"/>
        <v>3.5714285714285712E-2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4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7.1428571428571425E-2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2</v>
      </c>
      <c r="Y61" s="60">
        <f t="shared" si="8"/>
        <v>7.1428571428571425E-2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2</v>
      </c>
      <c r="AK61" s="60">
        <f t="shared" si="10"/>
        <v>7.1428571428571425E-2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5</v>
      </c>
      <c r="AS61" s="60">
        <f t="shared" si="18"/>
        <v>0.17857142857142858</v>
      </c>
      <c r="AT61" s="61"/>
      <c r="AU61" s="142" t="s">
        <v>262</v>
      </c>
      <c r="AV61" s="59">
        <f>COUNTIFS(K4:K31,5,N4:N31,1)</f>
        <v>2</v>
      </c>
      <c r="AW61" s="60">
        <f t="shared" si="13"/>
        <v>0.08</v>
      </c>
      <c r="AX61" s="61"/>
      <c r="AY61" s="142" t="s">
        <v>440</v>
      </c>
      <c r="AZ61" s="45">
        <f>COUNTIFS(L4:L31,4,N4:N31,2)</f>
        <v>11</v>
      </c>
      <c r="BA61" s="60">
        <f>AZ61/AZ$60</f>
        <v>2.75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3.5714285714285712E-2</v>
      </c>
      <c r="E62" s="64"/>
      <c r="F62" s="75" t="s">
        <v>395</v>
      </c>
      <c r="G62" s="45">
        <f>COUNTIFS(B4:B31,"lloret",K4:K31,"&gt;1")</f>
        <v>3</v>
      </c>
      <c r="H62" s="58">
        <f t="shared" si="5"/>
        <v>0.10714285714285714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0</v>
      </c>
      <c r="AO62" s="60">
        <f t="shared" si="11"/>
        <v>0</v>
      </c>
      <c r="AP62" s="61"/>
      <c r="AQ62" s="142" t="s">
        <v>294</v>
      </c>
      <c r="AR62" s="45">
        <f>COUNTIFS(J4:J31,3,L4:L31,4)</f>
        <v>6</v>
      </c>
      <c r="AS62" s="60">
        <f t="shared" si="18"/>
        <v>0.21428571428571427</v>
      </c>
      <c r="AT62" s="61"/>
      <c r="AU62" s="142" t="s">
        <v>307</v>
      </c>
      <c r="AV62" s="59">
        <f>COUNTIFS(K4:K31,5,N4:N31,2)</f>
        <v>3</v>
      </c>
      <c r="AW62" s="60">
        <f t="shared" si="13"/>
        <v>0.12</v>
      </c>
      <c r="AX62" s="61"/>
      <c r="AY62" s="142" t="s">
        <v>440</v>
      </c>
      <c r="AZ62" s="45">
        <f>COUNTIFS(L4:L31,4,N4:N31,3)</f>
        <v>0</v>
      </c>
      <c r="BA62" s="60">
        <f>AZ62/AZ$60</f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4</v>
      </c>
      <c r="L63" s="58">
        <f t="shared" si="6"/>
        <v>0.14285714285714285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7.1428571428571425E-2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1</v>
      </c>
      <c r="AK63" s="60">
        <f t="shared" si="10"/>
        <v>3.5714285714285712E-2</v>
      </c>
      <c r="AL63" s="61"/>
      <c r="AM63" s="142" t="s">
        <v>262</v>
      </c>
      <c r="AN63" s="45">
        <f>COUNTIFS(K4:K31,5,L4:L31,1)</f>
        <v>1</v>
      </c>
      <c r="AO63" s="60">
        <f t="shared" si="11"/>
        <v>0.04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1</v>
      </c>
      <c r="Y64" s="60">
        <f t="shared" si="8"/>
        <v>3.5714285714285712E-2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3</v>
      </c>
      <c r="L65" s="58">
        <f t="shared" si="6"/>
        <v>0.10714285714285714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3</v>
      </c>
      <c r="Y65" s="60">
        <f t="shared" si="8"/>
        <v>0.10714285714285714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3.5714285714285712E-2</v>
      </c>
      <c r="AL65" s="61"/>
      <c r="AM65" s="142" t="s">
        <v>264</v>
      </c>
      <c r="AN65" s="45">
        <f>COUNTIFS(K4:K31,5,L4:L31,3)</f>
        <v>1</v>
      </c>
      <c r="AO65" s="60">
        <f t="shared" si="11"/>
        <v>0.04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1</v>
      </c>
      <c r="AW65" s="60">
        <f t="shared" si="13"/>
        <v>0.04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3</v>
      </c>
      <c r="L66" s="58">
        <f t="shared" si="6"/>
        <v>0.10714285714285714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0.2857142857142857</v>
      </c>
      <c r="AL66" s="61"/>
      <c r="AM66" s="142" t="s">
        <v>279</v>
      </c>
      <c r="AN66" s="45">
        <f>COUNTIFS(K4:K31,5,L4:L31,4)</f>
        <v>3</v>
      </c>
      <c r="AO66" s="60">
        <f t="shared" si="11"/>
        <v>0.12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1</v>
      </c>
      <c r="AW66" s="60">
        <f t="shared" si="13"/>
        <v>0.04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1</v>
      </c>
      <c r="AW67" s="60">
        <f t="shared" si="13"/>
        <v>0.04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2</v>
      </c>
      <c r="AW68" s="60">
        <f t="shared" si="13"/>
        <v>0.08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2</v>
      </c>
      <c r="AO69" s="60">
        <f t="shared" si="11"/>
        <v>0.08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25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1</v>
      </c>
      <c r="AO71" s="60">
        <f t="shared" si="11"/>
        <v>0.04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1</v>
      </c>
      <c r="AO72" s="60">
        <f t="shared" si="11"/>
        <v>0.04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1</v>
      </c>
      <c r="AO74" s="60">
        <f t="shared" si="11"/>
        <v>0.04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25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13</v>
      </c>
      <c r="D83" s="58">
        <f t="shared" ref="D83:D89" si="19">C83/C$89</f>
        <v>0.4642857142857143</v>
      </c>
      <c r="E83" s="64"/>
      <c r="F83" s="55" t="s">
        <v>186</v>
      </c>
      <c r="G83" s="57">
        <f>COUNTIF(R4:R31,1)</f>
        <v>26</v>
      </c>
      <c r="H83" s="58">
        <f>G83/C$89</f>
        <v>0.9285714285714286</v>
      </c>
      <c r="I83" s="61"/>
      <c r="J83" s="55" t="s">
        <v>339</v>
      </c>
      <c r="K83" s="57">
        <f>COUNTIFS(Q4:Q31,1,R4:R31,1)</f>
        <v>13</v>
      </c>
      <c r="L83" s="58">
        <f t="shared" ref="L83:L101" si="20">K83/K$101</f>
        <v>0.4642857142857143</v>
      </c>
      <c r="M83" s="61"/>
      <c r="N83" s="55" t="s">
        <v>357</v>
      </c>
      <c r="O83" s="57">
        <f>COUNTIFS(Q4:Q31,1,U4:U31,1)</f>
        <v>1</v>
      </c>
      <c r="P83" s="58">
        <f t="shared" ref="P83:P95" si="21">O83/O$95</f>
        <v>3.5714285714285712E-2</v>
      </c>
      <c r="Q83" s="61"/>
      <c r="R83" s="55" t="s">
        <v>411</v>
      </c>
      <c r="S83" s="57">
        <f>COUNTIFS(Q4:Q31,1,T4:T31,1)</f>
        <v>0</v>
      </c>
      <c r="T83" s="58">
        <f t="shared" ref="T83:T95" si="22">S83/S$95</f>
        <v>0</v>
      </c>
      <c r="U83" s="61"/>
      <c r="V83" s="47" t="s">
        <v>181</v>
      </c>
      <c r="W83" s="57">
        <f>COUNTIF(X4:X31,1)</f>
        <v>1</v>
      </c>
      <c r="X83" s="58">
        <f t="shared" ref="X83:X89" si="23">W83/W$89</f>
        <v>0.25</v>
      </c>
      <c r="Y83" s="61"/>
      <c r="Z83" s="55" t="s">
        <v>186</v>
      </c>
      <c r="AA83" s="57">
        <f>COUNTIF(Y4:Y31,1)</f>
        <v>4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1</v>
      </c>
      <c r="AG83" s="58">
        <f t="shared" ref="AG83:AG101" si="24">AF83/AF$101</f>
        <v>0.25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0</v>
      </c>
      <c r="AO83" s="58">
        <f t="shared" ref="AO83:AO95" si="26">AN83/AN$95</f>
        <v>0</v>
      </c>
      <c r="AP83" s="61"/>
      <c r="AQ83" s="61"/>
      <c r="AR83" s="55" t="s">
        <v>181</v>
      </c>
      <c r="AS83" s="57">
        <f>COUNTIF(AE4:AE31,1)</f>
        <v>0</v>
      </c>
      <c r="AT83" s="58" t="e">
        <f t="shared" ref="AT83:AT89" si="27">AS83/AS$89</f>
        <v>#DIV/0!</v>
      </c>
      <c r="AU83" s="61"/>
      <c r="AV83" s="47" t="s">
        <v>186</v>
      </c>
      <c r="AW83" s="57">
        <f>COUNTIF(AF4:AF31,1)</f>
        <v>0</v>
      </c>
      <c r="AX83" s="58" t="e">
        <f>AW83/AS$89</f>
        <v>#DIV/0!</v>
      </c>
      <c r="AY83" s="61"/>
      <c r="AZ83" s="61"/>
      <c r="BA83" s="55" t="s">
        <v>339</v>
      </c>
      <c r="BB83" s="57">
        <f>COUNTIFS(AE4:AE31,1,AF4:AF31,1)</f>
        <v>0</v>
      </c>
      <c r="BC83" s="58" t="e">
        <f t="shared" ref="BC83:BC101" si="28">BB83/BB$101</f>
        <v>#DIV/0!</v>
      </c>
      <c r="BD83" s="61"/>
      <c r="BE83" s="55" t="s">
        <v>357</v>
      </c>
      <c r="BF83" s="57">
        <f>COUNTIFS(AE4:AE31,1,AI4:AI31,1)</f>
        <v>0</v>
      </c>
      <c r="BG83" s="58" t="e">
        <f t="shared" ref="BG83:BG95" si="29">BF83/BF$95</f>
        <v>#DIV/0!</v>
      </c>
      <c r="BH83" s="61"/>
      <c r="BI83" s="55" t="s">
        <v>411</v>
      </c>
      <c r="BJ83" s="57">
        <f>COUNTIFS(AE4:AE31,1,AH4:AH31,1)</f>
        <v>0</v>
      </c>
      <c r="BK83" s="58" t="e">
        <f t="shared" ref="BK83:BK95" si="30">BJ83/BJ$95</f>
        <v>#DIV/0!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7.1428571428571425E-2</v>
      </c>
      <c r="E84" s="64"/>
      <c r="F84" s="46" t="s">
        <v>187</v>
      </c>
      <c r="G84" s="57">
        <f>COUNTIF(R4:R31,2)</f>
        <v>2</v>
      </c>
      <c r="H84" s="58">
        <f>G84/C$89</f>
        <v>7.1428571428571425E-2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12</v>
      </c>
      <c r="P84" s="58">
        <f t="shared" si="21"/>
        <v>0.42857142857142855</v>
      </c>
      <c r="Q84" s="61"/>
      <c r="R84" s="55" t="s">
        <v>412</v>
      </c>
      <c r="S84" s="57">
        <f>COUNTIFS(Q4:Q31,1,T4:T31,"&gt;1")</f>
        <v>13</v>
      </c>
      <c r="T84" s="58">
        <f t="shared" si="22"/>
        <v>0.4642857142857143</v>
      </c>
      <c r="U84" s="61"/>
      <c r="V84" s="46" t="s">
        <v>182</v>
      </c>
      <c r="W84" s="57">
        <f>COUNTIF(X4:X31,2)</f>
        <v>1</v>
      </c>
      <c r="X84" s="58">
        <f t="shared" si="23"/>
        <v>0.25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0.25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0.25</v>
      </c>
      <c r="AP84" s="61"/>
      <c r="AQ84" s="61"/>
      <c r="AR84" s="46" t="s">
        <v>182</v>
      </c>
      <c r="AS84" s="57">
        <f>COUNTIF(AE4:AE31,2)</f>
        <v>0</v>
      </c>
      <c r="AT84" s="58" t="e">
        <f t="shared" si="27"/>
        <v>#DIV/0!</v>
      </c>
      <c r="AU84" s="61"/>
      <c r="AV84" s="46" t="s">
        <v>187</v>
      </c>
      <c r="AW84" s="57">
        <f>COUNTIF(AF4:AF31,2)</f>
        <v>0</v>
      </c>
      <c r="AX84" s="58" t="e">
        <f>AW84/AS$89</f>
        <v>#DIV/0!</v>
      </c>
      <c r="AY84" s="61"/>
      <c r="AZ84" s="61"/>
      <c r="BA84" s="55" t="s">
        <v>340</v>
      </c>
      <c r="BB84" s="57">
        <f>COUNTIFS(AE4:AE31,1,AF4:AF31,2)</f>
        <v>0</v>
      </c>
      <c r="BC84" s="58" t="e">
        <f t="shared" si="28"/>
        <v>#DIV/0!</v>
      </c>
      <c r="BD84" s="61"/>
      <c r="BE84" s="55" t="s">
        <v>359</v>
      </c>
      <c r="BF84" s="57">
        <f>COUNTIFS(AE4:AE31,1,AI4:AI31,2)</f>
        <v>0</v>
      </c>
      <c r="BG84" s="58" t="e">
        <f t="shared" si="29"/>
        <v>#DIV/0!</v>
      </c>
      <c r="BH84" s="61"/>
      <c r="BI84" s="55" t="s">
        <v>412</v>
      </c>
      <c r="BJ84" s="57">
        <f>COUNTIFS(AE4:AE31,1,AH4:AH31,"&gt;1")</f>
        <v>0</v>
      </c>
      <c r="BK84" s="58" t="e">
        <f t="shared" si="30"/>
        <v>#DIV/0!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8</v>
      </c>
      <c r="D85" s="58">
        <f t="shared" si="19"/>
        <v>0.2857142857142857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1</v>
      </c>
      <c r="X85" s="58">
        <f t="shared" si="23"/>
        <v>0.25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0.25</v>
      </c>
      <c r="AP85" s="61"/>
      <c r="AQ85" s="61"/>
      <c r="AR85" s="46" t="s">
        <v>183</v>
      </c>
      <c r="AS85" s="57">
        <f>COUNTIF(AE4:AE31,3)</f>
        <v>0</v>
      </c>
      <c r="AT85" s="58" t="e">
        <f t="shared" si="27"/>
        <v>#DIV/0!</v>
      </c>
      <c r="AU85" s="61"/>
      <c r="AV85" s="46" t="s">
        <v>188</v>
      </c>
      <c r="AW85" s="57">
        <f>COUNTIF(AF4:AF31,3)</f>
        <v>0</v>
      </c>
      <c r="AX85" s="58" t="e">
        <f>AW85/AS$89</f>
        <v>#DIV/0!</v>
      </c>
      <c r="AY85" s="61"/>
      <c r="AZ85" s="61"/>
      <c r="BA85" s="55" t="s">
        <v>341</v>
      </c>
      <c r="BB85" s="57">
        <f>COUNTIFS(AE4:AE31,1,AF4:AF31,3)</f>
        <v>0</v>
      </c>
      <c r="BC85" s="58" t="e">
        <f t="shared" si="28"/>
        <v>#DIV/0!</v>
      </c>
      <c r="BD85" s="61"/>
      <c r="BE85" s="50" t="s">
        <v>360</v>
      </c>
      <c r="BF85" s="57">
        <f>COUNTIFS(AE4:AE31,2,AI4:AI31,1)</f>
        <v>0</v>
      </c>
      <c r="BG85" s="58" t="e">
        <f t="shared" si="29"/>
        <v>#DIV/0!</v>
      </c>
      <c r="BH85" s="61"/>
      <c r="BI85" s="50" t="s">
        <v>413</v>
      </c>
      <c r="BJ85" s="57">
        <f>COUNTIFS(AE4:AE31,2,AH4:AH31,1)</f>
        <v>0</v>
      </c>
      <c r="BK85" s="58" t="e">
        <f t="shared" si="30"/>
        <v>#DIV/0!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5</v>
      </c>
      <c r="D86" s="58">
        <f t="shared" si="19"/>
        <v>0.17857142857142858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1</v>
      </c>
      <c r="L86" s="58">
        <f t="shared" si="20"/>
        <v>3.5714285714285712E-2</v>
      </c>
      <c r="M86" s="61"/>
      <c r="N86" s="50" t="s">
        <v>358</v>
      </c>
      <c r="O86" s="57">
        <f>COUNTIFS(Q4:Q31,2,U4:U31,2)</f>
        <v>2</v>
      </c>
      <c r="P86" s="58">
        <f t="shared" si="21"/>
        <v>7.1428571428571425E-2</v>
      </c>
      <c r="Q86" s="61"/>
      <c r="R86" s="50" t="s">
        <v>414</v>
      </c>
      <c r="S86" s="57">
        <f>COUNTIFS(Q4:Q31,2,T4:T31,"&gt;1")</f>
        <v>2</v>
      </c>
      <c r="T86" s="58">
        <f t="shared" si="22"/>
        <v>7.1428571428571425E-2</v>
      </c>
      <c r="U86" s="61"/>
      <c r="V86" s="46" t="s">
        <v>184</v>
      </c>
      <c r="W86" s="57">
        <f>COUNTIF(X4:X31,4)</f>
        <v>1</v>
      </c>
      <c r="X86" s="58">
        <f t="shared" si="23"/>
        <v>0.25</v>
      </c>
      <c r="Y86" s="61"/>
      <c r="Z86" s="77"/>
      <c r="AA86" s="54">
        <f>SUM(AA83:AA85)</f>
        <v>4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0.25</v>
      </c>
      <c r="AH86" s="61"/>
      <c r="AI86" s="50" t="s">
        <v>358</v>
      </c>
      <c r="AJ86" s="57">
        <f>COUNTIFS(X4:X31,2,AB4:AB31,2)</f>
        <v>1</v>
      </c>
      <c r="AK86" s="58">
        <f t="shared" si="25"/>
        <v>0.25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 t="e">
        <f t="shared" si="27"/>
        <v>#DIV/0!</v>
      </c>
      <c r="AU86" s="61"/>
      <c r="AV86" s="77"/>
      <c r="AW86" s="54">
        <f>SUM(AW83:AW85)</f>
        <v>0</v>
      </c>
      <c r="AX86" s="76" t="e">
        <f>AW86/AS$89</f>
        <v>#DIV/0!</v>
      </c>
      <c r="AY86" s="61"/>
      <c r="AZ86" s="61"/>
      <c r="BA86" s="50" t="s">
        <v>344</v>
      </c>
      <c r="BB86" s="57">
        <f>COUNTIFS(AE4:AE31,2,AF4:AF31,1)</f>
        <v>0</v>
      </c>
      <c r="BC86" s="58" t="e">
        <f t="shared" si="28"/>
        <v>#DIV/0!</v>
      </c>
      <c r="BD86" s="61"/>
      <c r="BE86" s="50" t="s">
        <v>358</v>
      </c>
      <c r="BF86" s="57">
        <f>COUNTIFS(AE4:AE31,2,AI4:AI31,2)</f>
        <v>0</v>
      </c>
      <c r="BG86" s="58" t="e">
        <f t="shared" si="29"/>
        <v>#DIV/0!</v>
      </c>
      <c r="BH86" s="61"/>
      <c r="BI86" s="50" t="s">
        <v>414</v>
      </c>
      <c r="BJ86" s="57">
        <f>COUNTIFS(AE4:AE31,2,AH4:AH31,"&gt;1")</f>
        <v>0</v>
      </c>
      <c r="BK86" s="58" t="e">
        <f t="shared" si="30"/>
        <v>#DIV/0!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1</v>
      </c>
      <c r="L87" s="58">
        <f t="shared" si="20"/>
        <v>3.5714285714285712E-2</v>
      </c>
      <c r="M87" s="61"/>
      <c r="N87" s="50" t="s">
        <v>361</v>
      </c>
      <c r="O87" s="57">
        <f>COUNTIFS(Q4:Q31,3,U4:U31,1)</f>
        <v>3</v>
      </c>
      <c r="P87" s="58">
        <f t="shared" si="21"/>
        <v>0.10714285714285714</v>
      </c>
      <c r="Q87" s="61"/>
      <c r="R87" s="50" t="s">
        <v>415</v>
      </c>
      <c r="S87" s="57">
        <f>COUNTIFS(Q4:Q31,3,T4:T31,1)</f>
        <v>1</v>
      </c>
      <c r="T87" s="58">
        <f t="shared" si="22"/>
        <v>3.5714285714285712E-2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 t="e">
        <f t="shared" si="27"/>
        <v>#DIV/0!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 t="e">
        <f t="shared" si="28"/>
        <v>#DIV/0!</v>
      </c>
      <c r="BD87" s="61"/>
      <c r="BE87" s="50" t="s">
        <v>361</v>
      </c>
      <c r="BF87" s="57">
        <f>COUNTIFS(AE4:AE31,3,AI4:AI31,1)</f>
        <v>0</v>
      </c>
      <c r="BG87" s="58" t="e">
        <f t="shared" si="29"/>
        <v>#DIV/0!</v>
      </c>
      <c r="BH87" s="61"/>
      <c r="BI87" s="50" t="s">
        <v>415</v>
      </c>
      <c r="BJ87" s="57">
        <f>COUNTIFS(AE4:AE31,3,AH4:AH31,1)</f>
        <v>0</v>
      </c>
      <c r="BK87" s="58" t="e">
        <f t="shared" si="30"/>
        <v>#DIV/0!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5</v>
      </c>
      <c r="P88" s="58">
        <f t="shared" si="21"/>
        <v>0.17857142857142858</v>
      </c>
      <c r="Q88" s="61"/>
      <c r="R88" s="50" t="s">
        <v>416</v>
      </c>
      <c r="S88" s="57">
        <f>COUNTIFS(Q4:Q31,3,T4:T31,"&gt;1")</f>
        <v>7</v>
      </c>
      <c r="T88" s="58">
        <f t="shared" si="22"/>
        <v>0.25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0.25</v>
      </c>
      <c r="AL88" s="61"/>
      <c r="AM88" s="50" t="s">
        <v>416</v>
      </c>
      <c r="AN88" s="57">
        <f>COUNTIFS(X4:X31,3,AA4:AA31,"&gt;1")</f>
        <v>1</v>
      </c>
      <c r="AO88" s="58">
        <f t="shared" si="26"/>
        <v>0.25</v>
      </c>
      <c r="AP88" s="61"/>
      <c r="AQ88" s="61"/>
      <c r="AR88" s="46" t="s">
        <v>162</v>
      </c>
      <c r="AS88" s="57">
        <f>COUNTIF(AE4:AE31,6)</f>
        <v>0</v>
      </c>
      <c r="AT88" s="58" t="e">
        <f t="shared" si="27"/>
        <v>#DIV/0!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 t="e">
        <f t="shared" si="28"/>
        <v>#DIV/0!</v>
      </c>
      <c r="BD88" s="61"/>
      <c r="BE88" s="50" t="s">
        <v>362</v>
      </c>
      <c r="BF88" s="57">
        <f>COUNTIFS(AE4:AE31,3,AI4:AI31,2)</f>
        <v>0</v>
      </c>
      <c r="BG88" s="58" t="e">
        <f t="shared" si="29"/>
        <v>#DIV/0!</v>
      </c>
      <c r="BH88" s="61"/>
      <c r="BI88" s="50" t="s">
        <v>416</v>
      </c>
      <c r="BJ88" s="57">
        <f>COUNTIFS(AE4:AE31,3,AH4:AH31,"&gt;1")</f>
        <v>0</v>
      </c>
      <c r="BK88" s="58" t="e">
        <f t="shared" si="30"/>
        <v>#DIV/0!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8</v>
      </c>
      <c r="L89" s="58">
        <f t="shared" si="20"/>
        <v>0.2857142857142857</v>
      </c>
      <c r="M89" s="61"/>
      <c r="N89" s="50" t="s">
        <v>363</v>
      </c>
      <c r="O89" s="57">
        <f>COUNTIFS(Q4:Q31,4,U4:U31,1)</f>
        <v>2</v>
      </c>
      <c r="P89" s="58">
        <f t="shared" si="21"/>
        <v>7.1428571428571425E-2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4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0.25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0.25</v>
      </c>
      <c r="AP89" s="61"/>
      <c r="AQ89" s="61"/>
      <c r="AR89" s="77" t="s">
        <v>142</v>
      </c>
      <c r="AS89" s="54">
        <f>SUM(AS83:AS88)</f>
        <v>0</v>
      </c>
      <c r="AT89" s="76" t="e">
        <f t="shared" si="27"/>
        <v>#DIV/0!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 t="e">
        <f t="shared" si="28"/>
        <v>#DIV/0!</v>
      </c>
      <c r="BD89" s="61"/>
      <c r="BE89" s="50" t="s">
        <v>363</v>
      </c>
      <c r="BF89" s="57">
        <f>COUNTIFS(AE4:AE31,4,AI4:AI31,1)</f>
        <v>0</v>
      </c>
      <c r="BG89" s="58" t="e">
        <f t="shared" si="29"/>
        <v>#DIV/0!</v>
      </c>
      <c r="BH89" s="61"/>
      <c r="BI89" s="50" t="s">
        <v>417</v>
      </c>
      <c r="BJ89" s="57">
        <f>COUNTIFS(AE4:AE31,4,AH4:AH31,1)</f>
        <v>0</v>
      </c>
      <c r="BK89" s="58" t="e">
        <f t="shared" si="30"/>
        <v>#DIV/0!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3</v>
      </c>
      <c r="P90" s="58">
        <f t="shared" si="21"/>
        <v>0.10714285714285714</v>
      </c>
      <c r="Q90" s="61"/>
      <c r="R90" s="50" t="s">
        <v>418</v>
      </c>
      <c r="S90" s="57">
        <f>COUNTIFS(Q4:Q31,4,T4:T31,"&gt;1")</f>
        <v>5</v>
      </c>
      <c r="T90" s="58">
        <f t="shared" si="22"/>
        <v>0.17857142857142858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0.25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 t="e">
        <f t="shared" si="28"/>
        <v>#DIV/0!</v>
      </c>
      <c r="BD90" s="61"/>
      <c r="BE90" s="50" t="s">
        <v>364</v>
      </c>
      <c r="BF90" s="57">
        <f>COUNTIFS(AE4:AE31,4,AI4:AI31,2)</f>
        <v>0</v>
      </c>
      <c r="BG90" s="58" t="e">
        <f t="shared" si="29"/>
        <v>#DIV/0!</v>
      </c>
      <c r="BH90" s="61"/>
      <c r="BI90" s="50" t="s">
        <v>418</v>
      </c>
      <c r="BJ90" s="57">
        <f>COUNTIFS(AE4:AE31,4,AH4:AH31,"&gt;1")</f>
        <v>0</v>
      </c>
      <c r="BK90" s="58" t="e">
        <f t="shared" si="30"/>
        <v>#DIV/0!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 t="e">
        <f t="shared" si="28"/>
        <v>#DIV/0!</v>
      </c>
      <c r="BD91" s="61"/>
      <c r="BE91" s="50" t="s">
        <v>365</v>
      </c>
      <c r="BF91" s="57">
        <f>COUNTIFS(AE4:AE31,5,AI4:AI31,1)</f>
        <v>0</v>
      </c>
      <c r="BG91" s="58" t="e">
        <f t="shared" si="29"/>
        <v>#DIV/0!</v>
      </c>
      <c r="BH91" s="61"/>
      <c r="BI91" s="50" t="s">
        <v>419</v>
      </c>
      <c r="BJ91" s="57">
        <f>COUNTIFS(AE4:AE31,5,AH4:AH31,1)</f>
        <v>0</v>
      </c>
      <c r="BK91" s="58" t="e">
        <f t="shared" si="30"/>
        <v>#DIV/0!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</v>
      </c>
      <c r="H92" s="58">
        <f>G92/C$89</f>
        <v>3.5714285714285712E-2</v>
      </c>
      <c r="I92" s="61"/>
      <c r="J92" s="50" t="s">
        <v>345</v>
      </c>
      <c r="K92" s="57">
        <f>COUNTIFS(Q4:Q31,4,R4:R31,1)</f>
        <v>4</v>
      </c>
      <c r="L92" s="58">
        <f t="shared" si="20"/>
        <v>0.14285714285714285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0.25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 t="e">
        <f t="shared" si="28"/>
        <v>#DIV/0!</v>
      </c>
      <c r="BD92" s="61"/>
      <c r="BE92" s="50" t="s">
        <v>366</v>
      </c>
      <c r="BF92" s="57">
        <f>COUNTIFS(AE4:AE31,5,AI4:AI31,2)</f>
        <v>0</v>
      </c>
      <c r="BG92" s="58" t="e">
        <f t="shared" si="29"/>
        <v>#DIV/0!</v>
      </c>
      <c r="BH92" s="61"/>
      <c r="BI92" s="50" t="s">
        <v>420</v>
      </c>
      <c r="BJ92" s="57">
        <f>COUNTIFS(AE4:AE31,5,AH4:AH31,"&gt;1")</f>
        <v>0</v>
      </c>
      <c r="BK92" s="58" t="e">
        <f t="shared" si="30"/>
        <v>#DIV/0!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0</v>
      </c>
      <c r="H93" s="58">
        <f>G93/C$89</f>
        <v>0</v>
      </c>
      <c r="I93" s="61"/>
      <c r="J93" s="50" t="s">
        <v>347</v>
      </c>
      <c r="K93" s="57">
        <f>COUNTIFS(Q4:Q31,4,R4:R31,2)</f>
        <v>1</v>
      </c>
      <c r="L93" s="58">
        <f t="shared" si="20"/>
        <v>3.5714285714285712E-2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1</v>
      </c>
      <c r="X93" s="58">
        <f>W93/W$89</f>
        <v>0.25</v>
      </c>
      <c r="Y93" s="61"/>
      <c r="Z93" s="47" t="s">
        <v>191</v>
      </c>
      <c r="AA93" s="57">
        <f>COUNTIF(AA4:AA31,1)</f>
        <v>2</v>
      </c>
      <c r="AB93" s="58">
        <f>AA93/W$89</f>
        <v>0.5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 t="e">
        <f>AS93/AS$89</f>
        <v>#DIV/0!</v>
      </c>
      <c r="AU93" s="61"/>
      <c r="AV93" s="47" t="s">
        <v>191</v>
      </c>
      <c r="AW93" s="57">
        <f>COUNTIF(AH4:AH31,1)</f>
        <v>0</v>
      </c>
      <c r="AX93" s="58" t="e">
        <f>AW93/AS$89</f>
        <v>#DIV/0!</v>
      </c>
      <c r="AY93" s="61"/>
      <c r="AZ93" s="61"/>
      <c r="BA93" s="50" t="s">
        <v>347</v>
      </c>
      <c r="BB93" s="57">
        <f>COUNTIFS(AE4:AE31,4,AF4:AF31,2)</f>
        <v>0</v>
      </c>
      <c r="BC93" s="58" t="e">
        <f t="shared" si="28"/>
        <v>#DIV/0!</v>
      </c>
      <c r="BD93" s="61"/>
      <c r="BE93" s="50" t="s">
        <v>367</v>
      </c>
      <c r="BF93" s="57">
        <f>COUNTIFS(AE4:AE31,6,AI4:AI31,1)</f>
        <v>0</v>
      </c>
      <c r="BG93" s="58" t="e">
        <f t="shared" si="29"/>
        <v>#DIV/0!</v>
      </c>
      <c r="BH93" s="61"/>
      <c r="BI93" s="50" t="s">
        <v>421</v>
      </c>
      <c r="BJ93" s="57">
        <f>COUNTIFS(AE4:AE31,6,AH4:AH31,1)</f>
        <v>0</v>
      </c>
      <c r="BK93" s="58" t="e">
        <f t="shared" si="30"/>
        <v>#DIV/0!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8</v>
      </c>
      <c r="H94" s="58">
        <f>G94/C$89</f>
        <v>0.2857142857142857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3</v>
      </c>
      <c r="X94" s="58">
        <f>W94/W$89</f>
        <v>0.75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0</v>
      </c>
      <c r="AT94" s="58" t="e">
        <f>AS94/AS$89</f>
        <v>#DIV/0!</v>
      </c>
      <c r="AU94" s="61"/>
      <c r="AV94" s="46" t="s">
        <v>192</v>
      </c>
      <c r="AW94" s="57">
        <f>COUNTIF(AH4:AH31,2)</f>
        <v>0</v>
      </c>
      <c r="AX94" s="58" t="e">
        <f>AW94/AS$89</f>
        <v>#DIV/0!</v>
      </c>
      <c r="AY94" s="61"/>
      <c r="AZ94" s="61"/>
      <c r="BA94" s="50" t="s">
        <v>346</v>
      </c>
      <c r="BB94" s="57">
        <f>COUNTIFS(AE4:AE31,4,AF4:AF31,3)</f>
        <v>0</v>
      </c>
      <c r="BC94" s="58" t="e">
        <f t="shared" si="28"/>
        <v>#DIV/0!</v>
      </c>
      <c r="BD94" s="61"/>
      <c r="BE94" s="50" t="s">
        <v>368</v>
      </c>
      <c r="BF94" s="57">
        <f>COUNTIFS(AE4:AE31,6,AI4:AI31,2)</f>
        <v>0</v>
      </c>
      <c r="BG94" s="58" t="e">
        <f t="shared" si="29"/>
        <v>#DIV/0!</v>
      </c>
      <c r="BH94" s="61"/>
      <c r="BI94" s="50" t="s">
        <v>422</v>
      </c>
      <c r="BJ94" s="57">
        <f>COUNTIFS(AE4:AE31,6,AH4:AH31,"&gt;1")</f>
        <v>0</v>
      </c>
      <c r="BK94" s="58" t="e">
        <f t="shared" si="30"/>
        <v>#DIV/0!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19</v>
      </c>
      <c r="H95" s="58">
        <f>G95/C$89</f>
        <v>0.6785714285714286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4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0.25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4</v>
      </c>
      <c r="AK95" s="58">
        <f t="shared" si="25"/>
        <v>1</v>
      </c>
      <c r="AL95" s="61"/>
      <c r="AM95" s="37"/>
      <c r="AN95" s="45">
        <f>SUM(AN83:AN94)</f>
        <v>4</v>
      </c>
      <c r="AO95" s="58">
        <f t="shared" si="26"/>
        <v>1</v>
      </c>
      <c r="AP95" s="61"/>
      <c r="AQ95" s="61"/>
      <c r="AR95" s="77"/>
      <c r="AS95" s="54">
        <f>SUM(AS93:AS94)</f>
        <v>0</v>
      </c>
      <c r="AT95" s="76" t="e">
        <f>AS95/AS$89</f>
        <v>#DIV/0!</v>
      </c>
      <c r="AU95" s="61"/>
      <c r="AV95" s="46" t="s">
        <v>193</v>
      </c>
      <c r="AW95" s="57">
        <f>COUNTIF(AH4:AH31,3)</f>
        <v>0</v>
      </c>
      <c r="AX95" s="58" t="e">
        <f>AW95/AS$89</f>
        <v>#DIV/0!</v>
      </c>
      <c r="AY95" s="61"/>
      <c r="AZ95" s="61"/>
      <c r="BA95" s="50" t="s">
        <v>350</v>
      </c>
      <c r="BB95" s="57">
        <f>COUNTIFS(AE4:AE31,5,AF4:AF31,1)</f>
        <v>0</v>
      </c>
      <c r="BC95" s="58" t="e">
        <f t="shared" si="28"/>
        <v>#DIV/0!</v>
      </c>
      <c r="BD95" s="61"/>
      <c r="BE95" s="37"/>
      <c r="BF95" s="45">
        <f>SUM(BF83:BF94)</f>
        <v>0</v>
      </c>
      <c r="BG95" s="58" t="e">
        <f t="shared" si="29"/>
        <v>#DIV/0!</v>
      </c>
      <c r="BH95" s="61"/>
      <c r="BI95" s="37"/>
      <c r="BJ95" s="45">
        <f>SUM(BJ83:BJ94)</f>
        <v>0</v>
      </c>
      <c r="BK95" s="58" t="e">
        <f t="shared" si="30"/>
        <v>#DIV/0!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1</v>
      </c>
      <c r="AB96" s="58">
        <f>AA96/W$89</f>
        <v>0.25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 t="e">
        <f>AW96/AS$89</f>
        <v>#DIV/0!</v>
      </c>
      <c r="AY96" s="61"/>
      <c r="AZ96" s="61"/>
      <c r="BA96" s="50" t="s">
        <v>349</v>
      </c>
      <c r="BB96" s="57">
        <f>COUNTIFS(AE4:AE31,5,AF4:AF31,2)</f>
        <v>0</v>
      </c>
      <c r="BC96" s="58" t="e">
        <f t="shared" si="28"/>
        <v>#DIV/0!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4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0</v>
      </c>
      <c r="AX97" s="76" t="e">
        <f>AW97/AS$89</f>
        <v>#DIV/0!</v>
      </c>
      <c r="AY97" s="61"/>
      <c r="AZ97" s="61"/>
      <c r="BA97" s="50" t="s">
        <v>348</v>
      </c>
      <c r="BB97" s="57">
        <f>COUNTIFS(AE4:AE31,5,AF4:AF31,3)</f>
        <v>0</v>
      </c>
      <c r="BC97" s="58" t="e">
        <f t="shared" si="28"/>
        <v>#DIV/0!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 t="e">
        <f t="shared" si="28"/>
        <v>#DIV/0!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0</v>
      </c>
      <c r="X99" s="58">
        <f>W99/W$89</f>
        <v>0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 t="e">
        <f>AS99/AS$89</f>
        <v>#DIV/0!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 t="e">
        <f t="shared" si="28"/>
        <v>#DIV/0!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4</v>
      </c>
      <c r="X100" s="58">
        <f>W100/W$89</f>
        <v>1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0</v>
      </c>
      <c r="AT100" s="58" t="e">
        <f>AS100/AS$89</f>
        <v>#DIV/0!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 t="e">
        <f t="shared" si="28"/>
        <v>#DIV/0!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4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4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0</v>
      </c>
      <c r="AT101" s="76" t="e">
        <f>AS101/AS$89</f>
        <v>#DIV/0!</v>
      </c>
      <c r="AU101" s="61"/>
      <c r="AV101"/>
      <c r="AW101"/>
      <c r="AX101"/>
      <c r="AY101" s="61"/>
      <c r="AZ101" s="61"/>
      <c r="BA101" s="37"/>
      <c r="BB101" s="45">
        <f>SUM(BB83:BB100)</f>
        <v>0</v>
      </c>
      <c r="BC101" s="58" t="e">
        <f t="shared" si="28"/>
        <v>#DIV/0!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0.21428571428571427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22</v>
      </c>
      <c r="D103" s="58">
        <f>C103/C$89</f>
        <v>0.7857142857142857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BM184"/>
  <sheetViews>
    <sheetView zoomScale="10" zoomScaleNormal="10" workbookViewId="0">
      <pane ySplit="3" topLeftCell="A23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0" ht="30" customHeight="1" thickBot="1" x14ac:dyDescent="0.25">
      <c r="A1" s="193" t="s">
        <v>3065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</row>
    <row r="3" spans="1:4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</row>
    <row r="4" spans="1:40" ht="31.5" customHeight="1" thickBot="1" x14ac:dyDescent="0.25">
      <c r="A4" s="111" t="s">
        <v>3066</v>
      </c>
      <c r="B4" s="117" t="s">
        <v>40</v>
      </c>
      <c r="C4" s="118" t="s">
        <v>3067</v>
      </c>
      <c r="D4" s="116">
        <v>4</v>
      </c>
      <c r="E4" s="114">
        <v>39503</v>
      </c>
      <c r="F4" s="117">
        <v>2</v>
      </c>
      <c r="G4" s="116">
        <v>6</v>
      </c>
      <c r="H4" s="115">
        <v>4</v>
      </c>
      <c r="I4" s="117">
        <v>1</v>
      </c>
      <c r="J4" s="116">
        <v>3</v>
      </c>
      <c r="K4" s="116">
        <v>8</v>
      </c>
      <c r="L4" s="116">
        <v>4</v>
      </c>
      <c r="M4" s="116">
        <v>3</v>
      </c>
      <c r="N4" s="116">
        <v>2</v>
      </c>
      <c r="O4" s="115">
        <v>2</v>
      </c>
      <c r="P4" s="132" t="s">
        <v>3068</v>
      </c>
      <c r="Q4" s="116">
        <v>4</v>
      </c>
      <c r="R4" s="116">
        <v>1</v>
      </c>
      <c r="S4" s="116">
        <v>1</v>
      </c>
      <c r="T4" s="116">
        <v>1</v>
      </c>
      <c r="U4" s="115">
        <v>2</v>
      </c>
      <c r="V4" s="104"/>
      <c r="W4" s="132"/>
      <c r="X4" s="116"/>
      <c r="Y4" s="116"/>
      <c r="Z4" s="116"/>
      <c r="AA4" s="116"/>
      <c r="AB4" s="115"/>
      <c r="AC4" s="103"/>
      <c r="AD4" s="132"/>
      <c r="AE4" s="116"/>
      <c r="AF4" s="116"/>
      <c r="AG4" s="116"/>
      <c r="AH4" s="116"/>
      <c r="AI4" s="115"/>
      <c r="AJ4" s="103"/>
      <c r="AK4" s="103"/>
      <c r="AL4" s="103"/>
      <c r="AM4" s="103"/>
      <c r="AN4" s="103"/>
    </row>
    <row r="5" spans="1:40" ht="31.5" customHeight="1" thickBot="1" x14ac:dyDescent="0.25">
      <c r="A5" s="111" t="s">
        <v>3069</v>
      </c>
      <c r="B5" s="113" t="s">
        <v>40</v>
      </c>
      <c r="C5" s="118" t="s">
        <v>3070</v>
      </c>
      <c r="D5" s="104">
        <v>8</v>
      </c>
      <c r="E5" s="109">
        <v>39503</v>
      </c>
      <c r="F5" s="113">
        <v>1</v>
      </c>
      <c r="G5" s="104">
        <v>5</v>
      </c>
      <c r="H5" s="112">
        <v>4</v>
      </c>
      <c r="I5" s="113">
        <v>1</v>
      </c>
      <c r="J5" s="104">
        <v>3</v>
      </c>
      <c r="K5" s="104">
        <v>2</v>
      </c>
      <c r="L5" s="104">
        <v>3</v>
      </c>
      <c r="M5" s="104">
        <v>2</v>
      </c>
      <c r="N5" s="104">
        <v>3</v>
      </c>
      <c r="O5" s="112">
        <v>2</v>
      </c>
      <c r="P5" s="132" t="s">
        <v>3071</v>
      </c>
      <c r="Q5" s="104">
        <v>2</v>
      </c>
      <c r="R5" s="104">
        <v>1</v>
      </c>
      <c r="S5" s="104">
        <v>1</v>
      </c>
      <c r="T5" s="104">
        <v>4</v>
      </c>
      <c r="U5" s="112">
        <v>1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40" ht="31.5" customHeight="1" thickBot="1" x14ac:dyDescent="0.25">
      <c r="A6" s="111" t="s">
        <v>3072</v>
      </c>
      <c r="B6" s="113" t="s">
        <v>27</v>
      </c>
      <c r="C6" s="118" t="s">
        <v>3073</v>
      </c>
      <c r="D6" s="104">
        <v>5</v>
      </c>
      <c r="E6" s="109">
        <v>39511</v>
      </c>
      <c r="F6" s="113">
        <v>2</v>
      </c>
      <c r="G6" s="104">
        <v>3</v>
      </c>
      <c r="H6" s="112">
        <v>1</v>
      </c>
      <c r="I6" s="113">
        <v>2</v>
      </c>
      <c r="J6" s="104">
        <v>3</v>
      </c>
      <c r="K6" s="104">
        <v>5</v>
      </c>
      <c r="L6" s="104">
        <v>4</v>
      </c>
      <c r="M6" s="104">
        <v>3</v>
      </c>
      <c r="N6" s="104">
        <v>2</v>
      </c>
      <c r="O6" s="112">
        <v>2</v>
      </c>
      <c r="P6" s="132" t="s">
        <v>3074</v>
      </c>
      <c r="Q6" s="104">
        <v>5</v>
      </c>
      <c r="R6" s="104">
        <v>1</v>
      </c>
      <c r="S6" s="104">
        <v>1</v>
      </c>
      <c r="T6" s="104">
        <v>1</v>
      </c>
      <c r="U6" s="112">
        <v>2</v>
      </c>
      <c r="V6" s="104"/>
      <c r="W6" s="108" t="s">
        <v>959</v>
      </c>
      <c r="X6" s="104">
        <v>1</v>
      </c>
      <c r="Y6" s="104">
        <v>1</v>
      </c>
      <c r="Z6" s="104">
        <v>1</v>
      </c>
      <c r="AA6" s="104">
        <v>1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03"/>
      <c r="AL6" s="103"/>
      <c r="AM6" s="103"/>
      <c r="AN6" s="103"/>
    </row>
    <row r="7" spans="1:40" ht="31.5" customHeight="1" thickBot="1" x14ac:dyDescent="0.25">
      <c r="A7" s="111" t="s">
        <v>3075</v>
      </c>
      <c r="B7" s="113" t="s">
        <v>31</v>
      </c>
      <c r="C7" s="118" t="s">
        <v>3076</v>
      </c>
      <c r="D7" s="104">
        <v>8</v>
      </c>
      <c r="E7" s="109">
        <v>39511</v>
      </c>
      <c r="F7" s="113">
        <v>2</v>
      </c>
      <c r="G7" s="104">
        <v>4</v>
      </c>
      <c r="H7" s="112">
        <v>1</v>
      </c>
      <c r="I7" s="113">
        <v>3</v>
      </c>
      <c r="J7" s="104">
        <v>1</v>
      </c>
      <c r="K7" s="104">
        <v>3</v>
      </c>
      <c r="L7" s="104">
        <v>4</v>
      </c>
      <c r="M7" s="104">
        <v>3</v>
      </c>
      <c r="N7" s="104">
        <v>1</v>
      </c>
      <c r="O7" s="112">
        <v>1</v>
      </c>
      <c r="P7" s="132" t="s">
        <v>979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08" t="s">
        <v>3077</v>
      </c>
      <c r="X7" s="104">
        <v>4</v>
      </c>
      <c r="Y7" s="104">
        <v>1</v>
      </c>
      <c r="Z7" s="104">
        <v>1</v>
      </c>
      <c r="AA7" s="104">
        <v>1</v>
      </c>
      <c r="AB7" s="112">
        <v>2</v>
      </c>
      <c r="AC7" s="103"/>
      <c r="AD7" s="108" t="s">
        <v>3078</v>
      </c>
      <c r="AE7" s="104">
        <v>3</v>
      </c>
      <c r="AF7" s="104">
        <v>1</v>
      </c>
      <c r="AG7" s="104">
        <v>1</v>
      </c>
      <c r="AH7" s="104">
        <v>1</v>
      </c>
      <c r="AI7" s="112">
        <v>2</v>
      </c>
      <c r="AJ7" s="103"/>
      <c r="AK7" s="103"/>
      <c r="AL7" s="103"/>
      <c r="AM7" s="103"/>
      <c r="AN7" s="103"/>
    </row>
    <row r="8" spans="1:40" ht="31.5" customHeight="1" thickBot="1" x14ac:dyDescent="0.25">
      <c r="A8" s="111" t="s">
        <v>3079</v>
      </c>
      <c r="B8" s="113" t="s">
        <v>31</v>
      </c>
      <c r="C8" s="118" t="s">
        <v>3080</v>
      </c>
      <c r="D8" s="104">
        <v>6</v>
      </c>
      <c r="E8" s="109">
        <v>39519</v>
      </c>
      <c r="F8" s="113">
        <v>2</v>
      </c>
      <c r="G8" s="104">
        <v>3</v>
      </c>
      <c r="H8" s="112">
        <v>1</v>
      </c>
      <c r="I8" s="113">
        <v>1</v>
      </c>
      <c r="J8" s="104">
        <v>3</v>
      </c>
      <c r="K8" s="104">
        <v>8</v>
      </c>
      <c r="L8" s="104">
        <v>4</v>
      </c>
      <c r="M8" s="104">
        <v>2</v>
      </c>
      <c r="N8" s="104">
        <v>2</v>
      </c>
      <c r="O8" s="112">
        <v>2</v>
      </c>
      <c r="P8" s="132" t="s">
        <v>3081</v>
      </c>
      <c r="Q8" s="104">
        <v>3</v>
      </c>
      <c r="R8" s="104">
        <v>1</v>
      </c>
      <c r="S8" s="104">
        <v>1</v>
      </c>
      <c r="T8" s="104">
        <v>3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40" ht="31.5" customHeight="1" thickBot="1" x14ac:dyDescent="0.25">
      <c r="A9" s="111" t="s">
        <v>3082</v>
      </c>
      <c r="B9" s="113" t="s">
        <v>31</v>
      </c>
      <c r="C9" s="118" t="s">
        <v>3083</v>
      </c>
      <c r="D9" s="104">
        <v>7</v>
      </c>
      <c r="E9" s="109">
        <v>39519</v>
      </c>
      <c r="F9" s="113">
        <v>2</v>
      </c>
      <c r="G9" s="104">
        <v>3</v>
      </c>
      <c r="H9" s="112">
        <v>1</v>
      </c>
      <c r="I9" s="113">
        <v>2</v>
      </c>
      <c r="J9" s="104">
        <v>3</v>
      </c>
      <c r="K9" s="104">
        <v>2</v>
      </c>
      <c r="L9" s="104">
        <v>3</v>
      </c>
      <c r="M9" s="104">
        <v>2</v>
      </c>
      <c r="N9" s="104">
        <v>3</v>
      </c>
      <c r="O9" s="112">
        <v>1</v>
      </c>
      <c r="P9" s="132" t="s">
        <v>3084</v>
      </c>
      <c r="Q9" s="104">
        <v>4</v>
      </c>
      <c r="R9" s="104">
        <v>1</v>
      </c>
      <c r="S9" s="104">
        <v>1</v>
      </c>
      <c r="T9" s="104">
        <v>4</v>
      </c>
      <c r="U9" s="112">
        <v>1</v>
      </c>
      <c r="V9" s="104"/>
      <c r="W9" s="108" t="s">
        <v>3085</v>
      </c>
      <c r="X9" s="104">
        <v>2</v>
      </c>
      <c r="Y9" s="104">
        <v>1</v>
      </c>
      <c r="Z9" s="104">
        <v>2</v>
      </c>
      <c r="AA9" s="104">
        <v>1</v>
      </c>
      <c r="AB9" s="112">
        <v>1</v>
      </c>
      <c r="AC9" s="103"/>
      <c r="AD9" s="113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40" ht="31.5" customHeight="1" thickBot="1" x14ac:dyDescent="0.25">
      <c r="A10" s="111" t="s">
        <v>3086</v>
      </c>
      <c r="B10" s="113" t="s">
        <v>91</v>
      </c>
      <c r="C10" s="118" t="s">
        <v>3087</v>
      </c>
      <c r="D10" s="104">
        <v>11</v>
      </c>
      <c r="E10" s="109">
        <v>39527</v>
      </c>
      <c r="F10" s="113">
        <v>1</v>
      </c>
      <c r="G10" s="104">
        <v>5</v>
      </c>
      <c r="H10" s="112">
        <v>1</v>
      </c>
      <c r="I10" s="113">
        <v>2</v>
      </c>
      <c r="J10" s="104">
        <v>1</v>
      </c>
      <c r="K10" s="104">
        <v>10</v>
      </c>
      <c r="L10" s="104">
        <v>2</v>
      </c>
      <c r="M10" s="104">
        <v>1</v>
      </c>
      <c r="N10" s="104">
        <v>2</v>
      </c>
      <c r="O10" s="112">
        <v>1</v>
      </c>
      <c r="P10" s="132" t="s">
        <v>980</v>
      </c>
      <c r="Q10" s="104">
        <v>1</v>
      </c>
      <c r="R10" s="104">
        <v>1</v>
      </c>
      <c r="S10" s="104">
        <v>1</v>
      </c>
      <c r="T10" s="104">
        <v>1</v>
      </c>
      <c r="U10" s="112">
        <v>2</v>
      </c>
      <c r="V10" s="104"/>
      <c r="W10" s="113" t="s">
        <v>981</v>
      </c>
      <c r="X10" s="104">
        <v>2</v>
      </c>
      <c r="Y10" s="104">
        <v>1</v>
      </c>
      <c r="Z10" s="104">
        <v>2</v>
      </c>
      <c r="AA10" s="104">
        <v>1</v>
      </c>
      <c r="AB10" s="112">
        <v>2</v>
      </c>
      <c r="AC10" s="103"/>
      <c r="AD10" s="113"/>
      <c r="AE10" s="104"/>
      <c r="AF10" s="104"/>
      <c r="AG10" s="104"/>
      <c r="AH10" s="104"/>
      <c r="AI10" s="112"/>
      <c r="AJ10" s="103"/>
      <c r="AK10" s="103"/>
      <c r="AL10" s="103"/>
      <c r="AM10" s="103"/>
      <c r="AN10" s="103"/>
    </row>
    <row r="11" spans="1:40" ht="31.5" customHeight="1" thickBot="1" x14ac:dyDescent="0.25">
      <c r="A11" s="111" t="s">
        <v>3088</v>
      </c>
      <c r="B11" s="113" t="s">
        <v>50</v>
      </c>
      <c r="C11" s="118" t="s">
        <v>3089</v>
      </c>
      <c r="D11" s="104">
        <v>12</v>
      </c>
      <c r="E11" s="109">
        <v>39527</v>
      </c>
      <c r="F11" s="113">
        <v>2</v>
      </c>
      <c r="G11" s="104">
        <v>5</v>
      </c>
      <c r="H11" s="112">
        <v>1</v>
      </c>
      <c r="I11" s="113">
        <v>2</v>
      </c>
      <c r="J11" s="104">
        <v>1</v>
      </c>
      <c r="K11" s="104">
        <v>4</v>
      </c>
      <c r="L11" s="104">
        <v>2</v>
      </c>
      <c r="M11" s="104">
        <v>1</v>
      </c>
      <c r="N11" s="104">
        <v>1</v>
      </c>
      <c r="O11" s="112">
        <v>1</v>
      </c>
      <c r="P11" s="132" t="s">
        <v>3090</v>
      </c>
      <c r="Q11" s="104">
        <v>1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08" t="s">
        <v>3091</v>
      </c>
      <c r="X11" s="104">
        <v>2</v>
      </c>
      <c r="Y11" s="104">
        <v>1</v>
      </c>
      <c r="Z11" s="104">
        <v>2</v>
      </c>
      <c r="AA11" s="104">
        <v>2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40" ht="31.5" customHeight="1" thickBot="1" x14ac:dyDescent="0.25">
      <c r="A12" s="111" t="s">
        <v>3092</v>
      </c>
      <c r="B12" s="113" t="s">
        <v>36</v>
      </c>
      <c r="C12" s="118" t="s">
        <v>3093</v>
      </c>
      <c r="D12" s="104">
        <v>27</v>
      </c>
      <c r="E12" s="109">
        <v>39535</v>
      </c>
      <c r="F12" s="113">
        <v>2</v>
      </c>
      <c r="G12" s="104">
        <v>3</v>
      </c>
      <c r="H12" s="112">
        <v>1</v>
      </c>
      <c r="I12" s="113">
        <v>2</v>
      </c>
      <c r="J12" s="104">
        <v>1</v>
      </c>
      <c r="K12" s="104">
        <v>4</v>
      </c>
      <c r="L12" s="104">
        <v>2</v>
      </c>
      <c r="M12" s="104">
        <v>1</v>
      </c>
      <c r="N12" s="104">
        <v>1</v>
      </c>
      <c r="O12" s="112">
        <v>1</v>
      </c>
      <c r="P12" s="132" t="s">
        <v>3094</v>
      </c>
      <c r="Q12" s="104">
        <v>2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13" t="s">
        <v>625</v>
      </c>
      <c r="X12" s="104">
        <v>1</v>
      </c>
      <c r="Y12" s="104">
        <v>1</v>
      </c>
      <c r="Z12" s="104">
        <v>1</v>
      </c>
      <c r="AA12" s="104">
        <v>1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03"/>
      <c r="AL12" s="103"/>
      <c r="AM12" s="103"/>
      <c r="AN12" s="103"/>
    </row>
    <row r="13" spans="1:40" ht="31.5" customHeight="1" thickBot="1" x14ac:dyDescent="0.25">
      <c r="A13" s="111" t="s">
        <v>3095</v>
      </c>
      <c r="B13" s="113" t="s">
        <v>36</v>
      </c>
      <c r="C13" s="118" t="s">
        <v>3096</v>
      </c>
      <c r="D13" s="104">
        <v>27</v>
      </c>
      <c r="E13" s="109">
        <v>39535</v>
      </c>
      <c r="F13" s="113">
        <v>2</v>
      </c>
      <c r="G13" s="104">
        <v>5</v>
      </c>
      <c r="H13" s="112">
        <v>1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2</v>
      </c>
      <c r="O13" s="112">
        <v>1</v>
      </c>
      <c r="P13" s="132" t="s">
        <v>136</v>
      </c>
      <c r="Q13" s="104">
        <v>1</v>
      </c>
      <c r="R13" s="104">
        <v>1</v>
      </c>
      <c r="S13" s="104">
        <v>1</v>
      </c>
      <c r="T13" s="104">
        <v>3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03"/>
      <c r="AL13" s="103"/>
      <c r="AM13" s="103"/>
      <c r="AN13" s="103"/>
    </row>
    <row r="14" spans="1:40" ht="31.5" customHeight="1" thickBot="1" x14ac:dyDescent="0.25">
      <c r="A14" s="111" t="s">
        <v>3097</v>
      </c>
      <c r="B14" s="113" t="s">
        <v>40</v>
      </c>
      <c r="C14" s="118" t="s">
        <v>3098</v>
      </c>
      <c r="D14" s="104">
        <v>3</v>
      </c>
      <c r="E14" s="109">
        <v>39543</v>
      </c>
      <c r="F14" s="113">
        <v>2</v>
      </c>
      <c r="G14" s="104">
        <v>3</v>
      </c>
      <c r="H14" s="112">
        <v>1</v>
      </c>
      <c r="I14" s="113">
        <v>2</v>
      </c>
      <c r="J14" s="104">
        <v>1</v>
      </c>
      <c r="K14" s="104">
        <v>3</v>
      </c>
      <c r="L14" s="104">
        <v>4</v>
      </c>
      <c r="M14" s="104">
        <v>3</v>
      </c>
      <c r="N14" s="104">
        <v>1</v>
      </c>
      <c r="O14" s="112">
        <v>1</v>
      </c>
      <c r="P14" s="132" t="s">
        <v>943</v>
      </c>
      <c r="Q14" s="104">
        <v>1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08" t="s">
        <v>942</v>
      </c>
      <c r="X14" s="104">
        <v>1</v>
      </c>
      <c r="Y14" s="104">
        <v>1</v>
      </c>
      <c r="Z14" s="104">
        <v>1</v>
      </c>
      <c r="AA14" s="104">
        <v>1</v>
      </c>
      <c r="AB14" s="112">
        <v>2</v>
      </c>
      <c r="AC14" s="103"/>
      <c r="AD14" s="113"/>
      <c r="AE14" s="104"/>
      <c r="AF14" s="104"/>
      <c r="AG14" s="104"/>
      <c r="AH14" s="104"/>
      <c r="AI14" s="112"/>
      <c r="AJ14" s="103"/>
      <c r="AK14" s="103"/>
      <c r="AL14" s="103"/>
      <c r="AM14" s="103"/>
      <c r="AN14" s="103"/>
    </row>
    <row r="15" spans="1:40" ht="31.5" customHeight="1" thickBot="1" x14ac:dyDescent="0.25">
      <c r="A15" s="111" t="s">
        <v>3099</v>
      </c>
      <c r="B15" s="113" t="s">
        <v>27</v>
      </c>
      <c r="C15" s="118" t="s">
        <v>3100</v>
      </c>
      <c r="D15" s="104">
        <v>3</v>
      </c>
      <c r="E15" s="109">
        <v>39543</v>
      </c>
      <c r="F15" s="113">
        <v>2</v>
      </c>
      <c r="G15" s="104">
        <v>6</v>
      </c>
      <c r="H15" s="112">
        <v>4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2</v>
      </c>
      <c r="O15" s="112">
        <v>1</v>
      </c>
      <c r="P15" s="132" t="s">
        <v>3101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40" ht="31.5" customHeight="1" thickBot="1" x14ac:dyDescent="0.25">
      <c r="A16" s="111" t="s">
        <v>3102</v>
      </c>
      <c r="B16" s="113" t="s">
        <v>40</v>
      </c>
      <c r="C16" s="118" t="s">
        <v>3103</v>
      </c>
      <c r="D16" s="104">
        <v>4</v>
      </c>
      <c r="E16" s="109">
        <v>39551</v>
      </c>
      <c r="F16" s="113">
        <v>2</v>
      </c>
      <c r="G16" s="104">
        <v>3</v>
      </c>
      <c r="H16" s="112">
        <v>1</v>
      </c>
      <c r="I16" s="113">
        <v>1</v>
      </c>
      <c r="J16" s="104">
        <v>1</v>
      </c>
      <c r="K16" s="104">
        <v>2</v>
      </c>
      <c r="L16" s="104">
        <v>4</v>
      </c>
      <c r="M16" s="104">
        <v>2</v>
      </c>
      <c r="N16" s="104">
        <v>2</v>
      </c>
      <c r="O16" s="112">
        <v>1</v>
      </c>
      <c r="P16" s="132" t="s">
        <v>128</v>
      </c>
      <c r="Q16" s="104">
        <v>1</v>
      </c>
      <c r="R16" s="104">
        <v>1</v>
      </c>
      <c r="S16" s="104">
        <v>1</v>
      </c>
      <c r="T16" s="104">
        <v>4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03"/>
      <c r="AL16" s="103"/>
      <c r="AM16" s="103"/>
      <c r="AN16" s="103"/>
    </row>
    <row r="17" spans="1:40" ht="31.5" customHeight="1" thickBot="1" x14ac:dyDescent="0.25">
      <c r="A17" s="111" t="s">
        <v>3104</v>
      </c>
      <c r="B17" s="113" t="s">
        <v>27</v>
      </c>
      <c r="C17" s="118" t="s">
        <v>3105</v>
      </c>
      <c r="D17" s="104">
        <v>5</v>
      </c>
      <c r="E17" s="109">
        <v>39551</v>
      </c>
      <c r="F17" s="113">
        <v>2</v>
      </c>
      <c r="G17" s="104">
        <v>3</v>
      </c>
      <c r="H17" s="112">
        <v>1</v>
      </c>
      <c r="I17" s="113">
        <v>2</v>
      </c>
      <c r="J17" s="104">
        <v>2</v>
      </c>
      <c r="K17" s="104">
        <v>6</v>
      </c>
      <c r="L17" s="104">
        <v>2</v>
      </c>
      <c r="M17" s="104">
        <v>1</v>
      </c>
      <c r="N17" s="104">
        <v>2</v>
      </c>
      <c r="O17" s="112">
        <v>2</v>
      </c>
      <c r="P17" s="132" t="s">
        <v>3106</v>
      </c>
      <c r="Q17" s="104">
        <v>1</v>
      </c>
      <c r="R17" s="104">
        <v>1</v>
      </c>
      <c r="S17" s="104">
        <v>1</v>
      </c>
      <c r="T17" s="104">
        <v>2</v>
      </c>
      <c r="U17" s="112">
        <v>2</v>
      </c>
      <c r="V17" s="104"/>
      <c r="W17" s="108" t="s">
        <v>3107</v>
      </c>
      <c r="X17" s="104">
        <v>5</v>
      </c>
      <c r="Y17" s="104">
        <v>1</v>
      </c>
      <c r="Z17" s="104">
        <v>2</v>
      </c>
      <c r="AA17" s="104">
        <v>1</v>
      </c>
      <c r="AB17" s="112">
        <v>2</v>
      </c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1.5" customHeight="1" thickBot="1" x14ac:dyDescent="0.25">
      <c r="A18" s="111" t="s">
        <v>3108</v>
      </c>
      <c r="B18" s="113" t="s">
        <v>36</v>
      </c>
      <c r="C18" s="118" t="s">
        <v>3109</v>
      </c>
      <c r="D18" s="104">
        <v>10</v>
      </c>
      <c r="E18" s="109">
        <v>39615</v>
      </c>
      <c r="F18" s="113">
        <v>2</v>
      </c>
      <c r="G18" s="104">
        <v>7</v>
      </c>
      <c r="H18" s="112">
        <v>4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136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1.5" customHeight="1" thickBot="1" x14ac:dyDescent="0.25">
      <c r="A19" s="111" t="s">
        <v>3110</v>
      </c>
      <c r="B19" s="113" t="s">
        <v>40</v>
      </c>
      <c r="C19" s="118" t="s">
        <v>3111</v>
      </c>
      <c r="D19" s="104">
        <v>48</v>
      </c>
      <c r="E19" s="109">
        <v>39615</v>
      </c>
      <c r="F19" s="113">
        <v>2</v>
      </c>
      <c r="G19" s="104">
        <v>5</v>
      </c>
      <c r="H19" s="112">
        <v>1</v>
      </c>
      <c r="I19" s="113">
        <v>2</v>
      </c>
      <c r="J19" s="104">
        <v>1</v>
      </c>
      <c r="K19" s="104">
        <v>5</v>
      </c>
      <c r="L19" s="104">
        <v>4</v>
      </c>
      <c r="M19" s="104">
        <v>3</v>
      </c>
      <c r="N19" s="104">
        <v>1</v>
      </c>
      <c r="O19" s="112">
        <v>2</v>
      </c>
      <c r="P19" s="132" t="s">
        <v>943</v>
      </c>
      <c r="Q19" s="104">
        <v>1</v>
      </c>
      <c r="R19" s="104">
        <v>1</v>
      </c>
      <c r="S19" s="104">
        <v>1</v>
      </c>
      <c r="T19" s="104">
        <v>2</v>
      </c>
      <c r="U19" s="112">
        <v>2</v>
      </c>
      <c r="V19" s="104"/>
      <c r="W19" s="108" t="s">
        <v>3112</v>
      </c>
      <c r="X19" s="104">
        <v>1</v>
      </c>
      <c r="Y19" s="104">
        <v>1</v>
      </c>
      <c r="Z19" s="104">
        <v>1</v>
      </c>
      <c r="AA19" s="104">
        <v>2</v>
      </c>
      <c r="AB19" s="112">
        <v>1</v>
      </c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1.5" customHeight="1" thickBot="1" x14ac:dyDescent="0.25">
      <c r="A20" s="111" t="s">
        <v>3113</v>
      </c>
      <c r="B20" s="113" t="s">
        <v>40</v>
      </c>
      <c r="C20" s="118" t="s">
        <v>3114</v>
      </c>
      <c r="D20" s="104">
        <v>4</v>
      </c>
      <c r="E20" s="109">
        <v>39623</v>
      </c>
      <c r="F20" s="113">
        <v>2</v>
      </c>
      <c r="G20" s="104">
        <v>5</v>
      </c>
      <c r="H20" s="112">
        <v>1</v>
      </c>
      <c r="I20" s="113">
        <v>1</v>
      </c>
      <c r="J20" s="104">
        <v>3</v>
      </c>
      <c r="K20" s="104">
        <v>2</v>
      </c>
      <c r="L20" s="104">
        <v>4</v>
      </c>
      <c r="M20" s="104">
        <v>3</v>
      </c>
      <c r="N20" s="104">
        <v>2</v>
      </c>
      <c r="O20" s="112">
        <v>2</v>
      </c>
      <c r="P20" s="132" t="s">
        <v>3115</v>
      </c>
      <c r="Q20" s="104">
        <v>4</v>
      </c>
      <c r="R20" s="104">
        <v>1</v>
      </c>
      <c r="S20" s="104">
        <v>1</v>
      </c>
      <c r="T20" s="104">
        <v>3</v>
      </c>
      <c r="U20" s="112">
        <v>1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03"/>
      <c r="AL20" s="103"/>
      <c r="AM20" s="103"/>
      <c r="AN20" s="103"/>
    </row>
    <row r="21" spans="1:40" ht="31.5" customHeight="1" thickBot="1" x14ac:dyDescent="0.25">
      <c r="A21" s="111" t="s">
        <v>3116</v>
      </c>
      <c r="B21" s="113" t="s">
        <v>36</v>
      </c>
      <c r="C21" s="118" t="s">
        <v>3117</v>
      </c>
      <c r="D21" s="104">
        <v>8</v>
      </c>
      <c r="E21" s="109">
        <v>39623</v>
      </c>
      <c r="F21" s="113">
        <v>2</v>
      </c>
      <c r="G21" s="104">
        <v>5</v>
      </c>
      <c r="H21" s="112">
        <v>1</v>
      </c>
      <c r="I21" s="113">
        <v>3</v>
      </c>
      <c r="J21" s="104">
        <v>1</v>
      </c>
      <c r="K21" s="104">
        <v>4</v>
      </c>
      <c r="L21" s="104">
        <v>1</v>
      </c>
      <c r="M21" s="104">
        <v>3</v>
      </c>
      <c r="N21" s="104">
        <v>2</v>
      </c>
      <c r="O21" s="112">
        <v>2</v>
      </c>
      <c r="P21" s="132" t="s">
        <v>3118</v>
      </c>
      <c r="Q21" s="104">
        <v>1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13" t="s">
        <v>3119</v>
      </c>
      <c r="X21" s="104">
        <v>4</v>
      </c>
      <c r="Y21" s="104">
        <v>1</v>
      </c>
      <c r="Z21" s="104">
        <v>1</v>
      </c>
      <c r="AA21" s="104">
        <v>1</v>
      </c>
      <c r="AB21" s="112">
        <v>2</v>
      </c>
      <c r="AC21" s="103"/>
      <c r="AD21" s="113" t="s">
        <v>625</v>
      </c>
      <c r="AE21" s="104">
        <v>1</v>
      </c>
      <c r="AF21" s="104">
        <v>1</v>
      </c>
      <c r="AG21" s="104">
        <v>1</v>
      </c>
      <c r="AH21" s="104">
        <v>1</v>
      </c>
      <c r="AI21" s="112">
        <v>2</v>
      </c>
      <c r="AJ21" s="103"/>
      <c r="AK21" s="103"/>
      <c r="AL21" s="103"/>
      <c r="AM21" s="103"/>
      <c r="AN21" s="103"/>
    </row>
    <row r="22" spans="1:40" ht="31.5" customHeight="1" thickBot="1" x14ac:dyDescent="0.25">
      <c r="A22" s="111" t="s">
        <v>3120</v>
      </c>
      <c r="B22" s="113" t="s">
        <v>36</v>
      </c>
      <c r="C22" s="118" t="s">
        <v>3121</v>
      </c>
      <c r="D22" s="104">
        <v>13</v>
      </c>
      <c r="E22" s="109">
        <v>39631</v>
      </c>
      <c r="F22" s="113">
        <v>2</v>
      </c>
      <c r="G22" s="104">
        <v>5</v>
      </c>
      <c r="H22" s="112">
        <v>3</v>
      </c>
      <c r="I22" s="113">
        <v>1</v>
      </c>
      <c r="J22" s="104">
        <v>3</v>
      </c>
      <c r="K22" s="104">
        <v>3</v>
      </c>
      <c r="L22" s="104">
        <v>3</v>
      </c>
      <c r="M22" s="104">
        <v>2</v>
      </c>
      <c r="N22" s="104">
        <v>1</v>
      </c>
      <c r="O22" s="112">
        <v>2</v>
      </c>
      <c r="P22" s="132" t="s">
        <v>3122</v>
      </c>
      <c r="Q22" s="104">
        <v>3</v>
      </c>
      <c r="R22" s="104">
        <v>1</v>
      </c>
      <c r="S22" s="104">
        <v>1</v>
      </c>
      <c r="T22" s="104">
        <v>4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03"/>
      <c r="AL22" s="103"/>
      <c r="AM22" s="103"/>
      <c r="AN22" s="103"/>
    </row>
    <row r="23" spans="1:40" ht="31.5" customHeight="1" thickBot="1" x14ac:dyDescent="0.25">
      <c r="A23" s="111" t="s">
        <v>3123</v>
      </c>
      <c r="B23" s="113" t="s">
        <v>91</v>
      </c>
      <c r="C23" s="118" t="s">
        <v>3124</v>
      </c>
      <c r="D23" s="104">
        <v>22</v>
      </c>
      <c r="E23" s="109">
        <v>39631</v>
      </c>
      <c r="F23" s="113">
        <v>2</v>
      </c>
      <c r="G23" s="104">
        <v>5</v>
      </c>
      <c r="H23" s="112">
        <v>1</v>
      </c>
      <c r="I23" s="113">
        <v>1</v>
      </c>
      <c r="J23" s="104">
        <v>3</v>
      </c>
      <c r="K23" s="104">
        <v>3</v>
      </c>
      <c r="L23" s="104">
        <v>3</v>
      </c>
      <c r="M23" s="104">
        <v>2</v>
      </c>
      <c r="N23" s="104">
        <v>3</v>
      </c>
      <c r="O23" s="112">
        <v>2</v>
      </c>
      <c r="P23" s="132" t="s">
        <v>3125</v>
      </c>
      <c r="Q23" s="104">
        <v>2</v>
      </c>
      <c r="R23" s="104">
        <v>1</v>
      </c>
      <c r="S23" s="104">
        <v>1</v>
      </c>
      <c r="T23" s="104">
        <v>2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1.5" customHeight="1" thickBot="1" x14ac:dyDescent="0.25">
      <c r="A24" s="111" t="s">
        <v>3126</v>
      </c>
      <c r="B24" s="113" t="s">
        <v>27</v>
      </c>
      <c r="C24" s="118" t="s">
        <v>3127</v>
      </c>
      <c r="D24" s="104">
        <v>5</v>
      </c>
      <c r="E24" s="109">
        <v>39639</v>
      </c>
      <c r="F24" s="113">
        <v>2</v>
      </c>
      <c r="G24" s="104">
        <v>5</v>
      </c>
      <c r="H24" s="112">
        <v>4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1</v>
      </c>
      <c r="O24" s="112">
        <v>1</v>
      </c>
      <c r="P24" s="132" t="s">
        <v>137</v>
      </c>
      <c r="Q24" s="104">
        <v>1</v>
      </c>
      <c r="R24" s="104">
        <v>1</v>
      </c>
      <c r="S24" s="104">
        <v>1</v>
      </c>
      <c r="T24" s="104">
        <v>3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1.5" customHeight="1" thickBot="1" x14ac:dyDescent="0.25">
      <c r="A25" s="111" t="s">
        <v>3128</v>
      </c>
      <c r="B25" s="113" t="s">
        <v>36</v>
      </c>
      <c r="C25" s="118" t="s">
        <v>3129</v>
      </c>
      <c r="D25" s="104">
        <v>8</v>
      </c>
      <c r="E25" s="109">
        <v>39639</v>
      </c>
      <c r="F25" s="113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3</v>
      </c>
      <c r="L25" s="104">
        <v>4</v>
      </c>
      <c r="M25" s="104">
        <v>3</v>
      </c>
      <c r="N25" s="104">
        <v>1</v>
      </c>
      <c r="O25" s="112">
        <v>1</v>
      </c>
      <c r="P25" s="132" t="s">
        <v>3130</v>
      </c>
      <c r="Q25" s="104">
        <v>1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03"/>
      <c r="AL25" s="103"/>
      <c r="AM25" s="103"/>
      <c r="AN25" s="103"/>
    </row>
    <row r="26" spans="1:40" ht="31.5" customHeight="1" thickBot="1" x14ac:dyDescent="0.25">
      <c r="A26" s="111" t="s">
        <v>3131</v>
      </c>
      <c r="B26" s="113" t="s">
        <v>27</v>
      </c>
      <c r="C26" s="118" t="s">
        <v>3132</v>
      </c>
      <c r="D26" s="104">
        <v>6</v>
      </c>
      <c r="E26" s="109">
        <v>39647</v>
      </c>
      <c r="F26" s="113">
        <v>2</v>
      </c>
      <c r="G26" s="104">
        <v>3</v>
      </c>
      <c r="H26" s="112">
        <v>3</v>
      </c>
      <c r="I26" s="113">
        <v>1</v>
      </c>
      <c r="J26" s="104">
        <v>1</v>
      </c>
      <c r="K26" s="104">
        <v>3</v>
      </c>
      <c r="L26" s="104">
        <v>1</v>
      </c>
      <c r="M26" s="104">
        <v>2</v>
      </c>
      <c r="N26" s="104">
        <v>1</v>
      </c>
      <c r="O26" s="112">
        <v>1</v>
      </c>
      <c r="P26" s="132" t="s">
        <v>3133</v>
      </c>
      <c r="Q26" s="104">
        <v>1</v>
      </c>
      <c r="R26" s="104">
        <v>1</v>
      </c>
      <c r="S26" s="104">
        <v>1</v>
      </c>
      <c r="T26" s="104">
        <v>4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03"/>
      <c r="AL26" s="103"/>
      <c r="AM26" s="103"/>
      <c r="AN26" s="103"/>
    </row>
    <row r="27" spans="1:40" ht="31.5" customHeight="1" thickBot="1" x14ac:dyDescent="0.25">
      <c r="A27" s="111" t="s">
        <v>3134</v>
      </c>
      <c r="B27" s="113" t="s">
        <v>27</v>
      </c>
      <c r="C27" s="118" t="s">
        <v>3135</v>
      </c>
      <c r="D27" s="104">
        <v>14</v>
      </c>
      <c r="E27" s="109">
        <v>39647</v>
      </c>
      <c r="F27" s="113">
        <v>2</v>
      </c>
      <c r="G27" s="104">
        <v>5</v>
      </c>
      <c r="H27" s="112">
        <v>1</v>
      </c>
      <c r="I27" s="113">
        <v>2</v>
      </c>
      <c r="J27" s="104">
        <v>3</v>
      </c>
      <c r="K27" s="104">
        <v>10</v>
      </c>
      <c r="L27" s="104">
        <v>3</v>
      </c>
      <c r="M27" s="104">
        <v>1</v>
      </c>
      <c r="N27" s="104">
        <v>2</v>
      </c>
      <c r="O27" s="112">
        <v>2</v>
      </c>
      <c r="P27" s="132" t="s">
        <v>3136</v>
      </c>
      <c r="Q27" s="104">
        <v>3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08" t="s">
        <v>3137</v>
      </c>
      <c r="X27" s="104">
        <v>3</v>
      </c>
      <c r="Y27" s="104">
        <v>1</v>
      </c>
      <c r="Z27" s="104">
        <v>1</v>
      </c>
      <c r="AA27" s="104">
        <v>1</v>
      </c>
      <c r="AB27" s="112">
        <v>2</v>
      </c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1.5" customHeight="1" thickBot="1" x14ac:dyDescent="0.25">
      <c r="A28" s="111" t="s">
        <v>3138</v>
      </c>
      <c r="B28" s="113" t="s">
        <v>40</v>
      </c>
      <c r="C28" s="118" t="s">
        <v>3139</v>
      </c>
      <c r="D28" s="104">
        <v>6</v>
      </c>
      <c r="E28" s="109">
        <v>39655</v>
      </c>
      <c r="F28" s="113">
        <v>2</v>
      </c>
      <c r="G28" s="104">
        <v>5</v>
      </c>
      <c r="H28" s="112">
        <v>3</v>
      </c>
      <c r="I28" s="113">
        <v>1</v>
      </c>
      <c r="J28" s="104">
        <v>1</v>
      </c>
      <c r="K28" s="104">
        <v>1</v>
      </c>
      <c r="L28" s="104">
        <v>4</v>
      </c>
      <c r="M28" s="104">
        <v>3</v>
      </c>
      <c r="N28" s="104">
        <v>2</v>
      </c>
      <c r="O28" s="112">
        <v>1</v>
      </c>
      <c r="P28" s="132" t="s">
        <v>982</v>
      </c>
      <c r="Q28" s="104">
        <v>1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1.5" customHeight="1" thickBot="1" x14ac:dyDescent="0.25">
      <c r="A29" s="111" t="s">
        <v>3140</v>
      </c>
      <c r="B29" s="113" t="s">
        <v>27</v>
      </c>
      <c r="C29" s="118" t="s">
        <v>3141</v>
      </c>
      <c r="D29" s="104">
        <v>7</v>
      </c>
      <c r="E29" s="109">
        <v>39655</v>
      </c>
      <c r="F29" s="113">
        <v>2</v>
      </c>
      <c r="G29" s="104">
        <v>3</v>
      </c>
      <c r="H29" s="112">
        <v>1</v>
      </c>
      <c r="I29" s="113">
        <v>2</v>
      </c>
      <c r="J29" s="104">
        <v>2</v>
      </c>
      <c r="K29" s="104">
        <v>2</v>
      </c>
      <c r="L29" s="104">
        <v>2</v>
      </c>
      <c r="M29" s="104">
        <v>1</v>
      </c>
      <c r="N29" s="104">
        <v>2</v>
      </c>
      <c r="O29" s="112">
        <v>2</v>
      </c>
      <c r="P29" s="132" t="s">
        <v>3142</v>
      </c>
      <c r="Q29" s="104">
        <v>4</v>
      </c>
      <c r="R29" s="104">
        <v>2</v>
      </c>
      <c r="S29" s="104">
        <v>1</v>
      </c>
      <c r="T29" s="104">
        <v>3</v>
      </c>
      <c r="U29" s="112">
        <v>1</v>
      </c>
      <c r="V29" s="104"/>
      <c r="W29" s="108" t="s">
        <v>3143</v>
      </c>
      <c r="X29" s="104">
        <v>1</v>
      </c>
      <c r="Y29" s="104">
        <v>1</v>
      </c>
      <c r="Z29" s="104">
        <v>2</v>
      </c>
      <c r="AA29" s="104">
        <v>2</v>
      </c>
      <c r="AB29" s="112">
        <v>1</v>
      </c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1.5" customHeight="1" thickBot="1" x14ac:dyDescent="0.25">
      <c r="A30" s="111" t="s">
        <v>3144</v>
      </c>
      <c r="B30" s="113" t="s">
        <v>40</v>
      </c>
      <c r="C30" s="118" t="s">
        <v>3145</v>
      </c>
      <c r="D30" s="104">
        <v>4</v>
      </c>
      <c r="E30" s="109">
        <v>39663</v>
      </c>
      <c r="F30" s="113">
        <v>1</v>
      </c>
      <c r="G30" s="104">
        <v>3</v>
      </c>
      <c r="H30" s="112">
        <v>1</v>
      </c>
      <c r="I30" s="113">
        <v>1</v>
      </c>
      <c r="J30" s="104">
        <v>3</v>
      </c>
      <c r="K30" s="104">
        <v>9</v>
      </c>
      <c r="L30" s="104">
        <v>3</v>
      </c>
      <c r="M30" s="104">
        <v>2</v>
      </c>
      <c r="N30" s="104">
        <v>2</v>
      </c>
      <c r="O30" s="112">
        <v>2</v>
      </c>
      <c r="P30" s="132" t="s">
        <v>3146</v>
      </c>
      <c r="Q30" s="104">
        <v>3</v>
      </c>
      <c r="R30" s="104">
        <v>1</v>
      </c>
      <c r="S30" s="104">
        <v>1</v>
      </c>
      <c r="T30" s="104">
        <v>4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1.5" customHeight="1" thickBot="1" x14ac:dyDescent="0.25">
      <c r="A31" s="161" t="s">
        <v>3147</v>
      </c>
      <c r="B31" s="107" t="s">
        <v>36</v>
      </c>
      <c r="C31" s="118" t="s">
        <v>3148</v>
      </c>
      <c r="D31" s="106">
        <v>5</v>
      </c>
      <c r="E31" s="134">
        <v>39663</v>
      </c>
      <c r="F31" s="107">
        <v>2</v>
      </c>
      <c r="G31" s="106">
        <v>5</v>
      </c>
      <c r="H31" s="105">
        <v>1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32" t="s">
        <v>136</v>
      </c>
      <c r="Q31" s="106">
        <v>1</v>
      </c>
      <c r="R31" s="106">
        <v>1</v>
      </c>
      <c r="S31" s="106">
        <v>1</v>
      </c>
      <c r="T31" s="106">
        <v>1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8</v>
      </c>
      <c r="D36" s="44">
        <f t="shared" ref="D36:D42" si="0">C36/C$42</f>
        <v>0.2857142857142857</v>
      </c>
      <c r="E36" s="8"/>
      <c r="F36" s="91" t="s">
        <v>143</v>
      </c>
      <c r="G36" s="43">
        <f>COUNTIF(F4:F31,1)</f>
        <v>3</v>
      </c>
      <c r="H36" s="44">
        <f>G36/G38</f>
        <v>0.10714285714285714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20</v>
      </c>
      <c r="P36" s="44">
        <f>O36/O$40</f>
        <v>0.7142857142857143</v>
      </c>
      <c r="Q36"/>
      <c r="R36" s="93">
        <v>1</v>
      </c>
      <c r="S36" s="43">
        <f>COUNTIF(I4:I31,1)</f>
        <v>16</v>
      </c>
      <c r="T36" s="44">
        <f>S36/28</f>
        <v>0.5714285714285714</v>
      </c>
      <c r="U36"/>
      <c r="V36" s="94" t="s">
        <v>160</v>
      </c>
      <c r="W36" s="57">
        <f>COUNTIF(J4:J31,1)</f>
        <v>16</v>
      </c>
      <c r="X36" s="58">
        <f>W36/W$39</f>
        <v>0.5714285714285714</v>
      </c>
      <c r="Y36"/>
      <c r="Z36" s="95" t="s">
        <v>163</v>
      </c>
      <c r="AA36" s="42">
        <f>COUNTIF(K4:K31,1)</f>
        <v>6</v>
      </c>
      <c r="AB36" s="44">
        <f t="shared" ref="AB36:AB46" si="2">AA36/AA$46</f>
        <v>0.21428571428571427</v>
      </c>
      <c r="AC36"/>
      <c r="AD36" s="95" t="s">
        <v>799</v>
      </c>
      <c r="AE36" s="57">
        <f>COUNTIF(L4:L31,1)</f>
        <v>2</v>
      </c>
      <c r="AF36" s="58">
        <f>AE36/AA$46</f>
        <v>7.1428571428571425E-2</v>
      </c>
      <c r="AG36"/>
      <c r="AH36" s="95" t="s">
        <v>143</v>
      </c>
      <c r="AI36" s="42">
        <f>COUNTIF(M4:M31,1)</f>
        <v>6</v>
      </c>
      <c r="AJ36" s="44">
        <f>AI36/AA$46</f>
        <v>0.21428571428571427</v>
      </c>
      <c r="AK36"/>
      <c r="AL36" s="95" t="s">
        <v>175</v>
      </c>
      <c r="AM36" s="42">
        <f>COUNTIF(N4:N31,1)</f>
        <v>9</v>
      </c>
      <c r="AN36" s="44">
        <f>AM36/AA$46</f>
        <v>0.32142857142857145</v>
      </c>
      <c r="AO36"/>
      <c r="AP36" s="95" t="s">
        <v>143</v>
      </c>
      <c r="AQ36" s="42">
        <f>COUNTIF(O4:O31,1)</f>
        <v>15</v>
      </c>
      <c r="AR36" s="44">
        <f>AQ36/AQ$39</f>
        <v>0.5357142857142857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7</v>
      </c>
      <c r="D37" s="44">
        <f t="shared" si="0"/>
        <v>0.25</v>
      </c>
      <c r="E37" s="8"/>
      <c r="F37" s="91" t="s">
        <v>144</v>
      </c>
      <c r="G37" s="43">
        <f>COUNTIF(F4:F31,2)</f>
        <v>25</v>
      </c>
      <c r="H37" s="44">
        <f>G37/G38</f>
        <v>0.8928571428571429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10</v>
      </c>
      <c r="T37" s="44">
        <f t="shared" ref="T37:T40" si="3">S37/28</f>
        <v>0.35714285714285715</v>
      </c>
      <c r="U37"/>
      <c r="V37" s="95" t="s">
        <v>161</v>
      </c>
      <c r="W37" s="57">
        <f>COUNTIF(J4:J31,2)</f>
        <v>2</v>
      </c>
      <c r="X37" s="58">
        <f>W37/W$39</f>
        <v>7.1428571428571425E-2</v>
      </c>
      <c r="Y37"/>
      <c r="Z37" s="90" t="s">
        <v>164</v>
      </c>
      <c r="AA37" s="42">
        <f>COUNTIF(K4:K31,2)</f>
        <v>5</v>
      </c>
      <c r="AB37" s="44">
        <f t="shared" si="2"/>
        <v>0.17857142857142858</v>
      </c>
      <c r="AC37"/>
      <c r="AD37" s="94" t="s">
        <v>800</v>
      </c>
      <c r="AE37" s="57">
        <f>COUNTIF(L4:L31,2)</f>
        <v>5</v>
      </c>
      <c r="AF37" s="58">
        <f>AE37/AA$46</f>
        <v>0.17857142857142858</v>
      </c>
      <c r="AG37"/>
      <c r="AH37" s="90" t="s">
        <v>173</v>
      </c>
      <c r="AI37" s="42">
        <f>COUNTIF(M4:M31,2)</f>
        <v>8</v>
      </c>
      <c r="AJ37" s="44">
        <f>AI37/AA$46</f>
        <v>0.2857142857142857</v>
      </c>
      <c r="AK37"/>
      <c r="AL37" s="90" t="s">
        <v>176</v>
      </c>
      <c r="AM37" s="42">
        <f>COUNTIF(N4:N31,2)</f>
        <v>16</v>
      </c>
      <c r="AN37" s="44">
        <f>AM37/AA$46</f>
        <v>0.5714285714285714</v>
      </c>
      <c r="AO37"/>
      <c r="AP37" s="90" t="s">
        <v>173</v>
      </c>
      <c r="AQ37" s="42">
        <f>COUNTIF(O4:O31,2)</f>
        <v>13</v>
      </c>
      <c r="AR37" s="44">
        <f>AQ37/AQ$39</f>
        <v>0.4642857142857143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3</v>
      </c>
      <c r="D38" s="44">
        <f t="shared" si="0"/>
        <v>0.10714285714285714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10</v>
      </c>
      <c r="L38" s="44">
        <f t="shared" si="1"/>
        <v>0.35714285714285715</v>
      </c>
      <c r="M38"/>
      <c r="N38" s="91" t="s">
        <v>156</v>
      </c>
      <c r="O38" s="43">
        <f>COUNTIF(H4:H31,3)</f>
        <v>3</v>
      </c>
      <c r="P38" s="44">
        <f>O38/O$40</f>
        <v>0.10714285714285714</v>
      </c>
      <c r="Q38"/>
      <c r="R38" s="93">
        <v>3</v>
      </c>
      <c r="S38" s="43">
        <f>COUNTIF(I4:I31,3)</f>
        <v>2</v>
      </c>
      <c r="T38" s="44">
        <f t="shared" si="3"/>
        <v>7.1428571428571425E-2</v>
      </c>
      <c r="U38"/>
      <c r="V38" s="94" t="s">
        <v>162</v>
      </c>
      <c r="W38" s="57">
        <f>COUNTIF(J4:J31,3)</f>
        <v>10</v>
      </c>
      <c r="X38" s="58">
        <f>W38/W$39</f>
        <v>0.35714285714285715</v>
      </c>
      <c r="Y38"/>
      <c r="Z38" s="90" t="s">
        <v>165</v>
      </c>
      <c r="AA38" s="42">
        <f>COUNTIF(K4:K31,3)</f>
        <v>6</v>
      </c>
      <c r="AB38" s="44">
        <f t="shared" si="2"/>
        <v>0.21428571428571427</v>
      </c>
      <c r="AC38"/>
      <c r="AD38" s="94" t="s">
        <v>801</v>
      </c>
      <c r="AE38" s="57">
        <f>COUNTIF(L4:L31,3)</f>
        <v>6</v>
      </c>
      <c r="AF38" s="58">
        <f>AE38/AA$46</f>
        <v>0.21428571428571427</v>
      </c>
      <c r="AG38"/>
      <c r="AH38" s="90" t="s">
        <v>174</v>
      </c>
      <c r="AI38" s="42">
        <f>COUNTIF(M4:M31,3)</f>
        <v>14</v>
      </c>
      <c r="AJ38" s="44">
        <f>AI38/AA$46</f>
        <v>0.5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7</v>
      </c>
      <c r="D39" s="44">
        <f t="shared" si="0"/>
        <v>0.25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3.5714285714285712E-2</v>
      </c>
      <c r="M39"/>
      <c r="N39" s="91" t="s">
        <v>157</v>
      </c>
      <c r="O39" s="43">
        <f>COUNTIF(H4:H31,4)</f>
        <v>5</v>
      </c>
      <c r="P39" s="44">
        <f>O39/O$40</f>
        <v>0.17857142857142858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0.10714285714285714</v>
      </c>
      <c r="AC39"/>
      <c r="AD39" s="94" t="s">
        <v>802</v>
      </c>
      <c r="AE39" s="57">
        <f>COUNTIF(L4:L31,4)</f>
        <v>15</v>
      </c>
      <c r="AF39" s="58">
        <f>AE39/AA$46</f>
        <v>0.5357142857142857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7.1428571428571425E-2</v>
      </c>
      <c r="E40" s="8"/>
      <c r="F40"/>
      <c r="G40"/>
      <c r="H40"/>
      <c r="I40"/>
      <c r="J40" s="92" t="s">
        <v>151</v>
      </c>
      <c r="K40" s="45">
        <f>COUNTIF(G4:G31,5)</f>
        <v>14</v>
      </c>
      <c r="L40" s="44">
        <f t="shared" si="1"/>
        <v>0.5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7.1428571428571425E-2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3.5714285714285712E-2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7.1428571428571425E-2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42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3.5714285714285712E-2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1</v>
      </c>
      <c r="L42" s="44">
        <f t="shared" si="1"/>
        <v>3.5714285714285712E-2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7.1428571428571425E-2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1</v>
      </c>
      <c r="AB44" s="44">
        <f t="shared" si="2"/>
        <v>3.5714285714285712E-2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2</v>
      </c>
      <c r="AB45" s="44">
        <f t="shared" si="2"/>
        <v>7.1428571428571425E-2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6</v>
      </c>
      <c r="D51" s="58">
        <f t="shared" ref="D51:D63" si="4">C51/C$63</f>
        <v>0.21428571428571427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3.5714285714285712E-2</v>
      </c>
      <c r="I51" s="61"/>
      <c r="J51" s="63" t="s">
        <v>397</v>
      </c>
      <c r="K51" s="45">
        <f>COUNTIFS(B4:B31,"girona",J4:J31,1)</f>
        <v>4</v>
      </c>
      <c r="L51" s="58">
        <f t="shared" ref="L51:L69" si="6">K51/K$69</f>
        <v>0.14285714285714285</v>
      </c>
      <c r="M51" s="61"/>
      <c r="N51" s="142" t="s">
        <v>199</v>
      </c>
      <c r="O51" s="59">
        <f>COUNTIFS(G4:G31,3,H4:H31,1)</f>
        <v>9</v>
      </c>
      <c r="P51" s="60">
        <f t="shared" ref="P51:P60" si="7">O51/O$60</f>
        <v>0.36</v>
      </c>
      <c r="Q51" s="61"/>
      <c r="R51" s="142" t="s">
        <v>208</v>
      </c>
      <c r="S51" s="59">
        <f>COUNTIFS(H4:H31,1,I4:I31,1)</f>
        <v>8</v>
      </c>
      <c r="T51" s="60">
        <f>S51/S$55</f>
        <v>0.32</v>
      </c>
      <c r="U51" s="61"/>
      <c r="V51" s="61"/>
      <c r="W51" s="142" t="s">
        <v>213</v>
      </c>
      <c r="X51" s="59">
        <f>COUNTIFS(I4:I31,1,K4:K31,1)</f>
        <v>6</v>
      </c>
      <c r="Y51" s="60">
        <f t="shared" ref="Y51:Y66" si="8">X51/X$66</f>
        <v>0.21428571428571427</v>
      </c>
      <c r="Z51" s="61"/>
      <c r="AA51" s="142" t="s">
        <v>224</v>
      </c>
      <c r="AB51" s="59">
        <f>COUNTIFS(I4:I31,1,J4:J31,1)</f>
        <v>9</v>
      </c>
      <c r="AC51" s="60">
        <f t="shared" ref="AC51:AC57" si="9">AB51/AB$57</f>
        <v>0.32142857142857145</v>
      </c>
      <c r="AD51" s="61"/>
      <c r="AE51" s="142" t="s">
        <v>231</v>
      </c>
      <c r="AF51" s="59">
        <f>COUNTIFS(J4:J31,1,M4:M31,1)</f>
        <v>3</v>
      </c>
      <c r="AG51" s="60">
        <f>AF51/AF$60</f>
        <v>0.12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2</v>
      </c>
      <c r="AS51" s="60">
        <f t="shared" ref="AS51:AS56" si="12">AR51/AF$60</f>
        <v>0.08</v>
      </c>
      <c r="AT51" s="61"/>
      <c r="AU51" s="142" t="s">
        <v>296</v>
      </c>
      <c r="AV51" s="59">
        <f>COUNTIFS(K4:K31,1,N4:N31,1)</f>
        <v>1</v>
      </c>
      <c r="AW51" s="60">
        <f t="shared" ref="AW51:AW70" si="13">AV51/AN$75</f>
        <v>4.7619047619047616E-2</v>
      </c>
      <c r="AX51" s="61"/>
      <c r="AY51" s="142" t="s">
        <v>314</v>
      </c>
      <c r="AZ51" s="59">
        <f>COUNTIFS(L4:L31,1,N4:N31,1)</f>
        <v>1</v>
      </c>
      <c r="BA51" s="60">
        <f t="shared" ref="BA51:BA59" si="14">AZ51/AZ$63</f>
        <v>3.5714285714285712E-2</v>
      </c>
      <c r="BB51" s="61"/>
      <c r="BC51" s="142" t="s">
        <v>325</v>
      </c>
      <c r="BD51" s="59">
        <f>COUNTIFS(J4:J31,1,O4:O31,1)</f>
        <v>14</v>
      </c>
      <c r="BE51" s="60">
        <f>BD51/BD57</f>
        <v>0.5</v>
      </c>
      <c r="BF51" s="61"/>
      <c r="BG51" s="63" t="s">
        <v>332</v>
      </c>
      <c r="BH51" s="54">
        <f>COUNTIFS(N4:N31,1,O14:O41,1)</f>
        <v>1</v>
      </c>
      <c r="BI51" s="66">
        <f>BH51/BH$57</f>
        <v>5.8823529411764705E-2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2</v>
      </c>
      <c r="D52" s="58">
        <f t="shared" si="4"/>
        <v>7.1428571428571425E-2</v>
      </c>
      <c r="E52" s="64"/>
      <c r="F52" s="75" t="s">
        <v>385</v>
      </c>
      <c r="G52" s="45">
        <f>COUNTIFS(B4:B31,"girona",K4:K31,"&gt;1")</f>
        <v>7</v>
      </c>
      <c r="H52" s="58">
        <f t="shared" si="5"/>
        <v>0.25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42" t="s">
        <v>200</v>
      </c>
      <c r="O52" s="45">
        <f>COUNTIFS(G4:G31,5,H4:H31,1)</f>
        <v>10</v>
      </c>
      <c r="P52" s="60">
        <f t="shared" si="7"/>
        <v>0.4</v>
      </c>
      <c r="Q52" s="61"/>
      <c r="R52" s="142" t="s">
        <v>209</v>
      </c>
      <c r="S52" s="59">
        <f>COUNTIFS(H4:H31,1,I4:I31,"&gt;1")</f>
        <v>12</v>
      </c>
      <c r="T52" s="60">
        <f>S52/S$55</f>
        <v>0.48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7</v>
      </c>
      <c r="AC52" s="60">
        <f t="shared" si="9"/>
        <v>0.25</v>
      </c>
      <c r="AD52" s="61"/>
      <c r="AE52" s="142" t="s">
        <v>232</v>
      </c>
      <c r="AF52" s="45">
        <f>COUNTIFS(J4:J31,1,M4:M31,2)</f>
        <v>2</v>
      </c>
      <c r="AG52" s="60">
        <f t="shared" ref="AG52:AG60" si="15">AF52/AF$60</f>
        <v>0.08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3</v>
      </c>
      <c r="AS52" s="60">
        <f t="shared" si="12"/>
        <v>0.12</v>
      </c>
      <c r="AT52" s="61"/>
      <c r="AU52" s="142" t="s">
        <v>297</v>
      </c>
      <c r="AV52" s="45">
        <f>COUNTIFS(K4:K31,1,N4:N31,2)</f>
        <v>5</v>
      </c>
      <c r="AW52" s="60">
        <f t="shared" si="13"/>
        <v>0.23809523809523808</v>
      </c>
      <c r="AX52" s="61"/>
      <c r="AY52" s="142" t="s">
        <v>316</v>
      </c>
      <c r="AZ52" s="45">
        <f>COUNTIFS(L4:L31,1,N4:N31,2)</f>
        <v>1</v>
      </c>
      <c r="BA52" s="60">
        <f t="shared" si="14"/>
        <v>3.5714285714285712E-2</v>
      </c>
      <c r="BB52" s="61"/>
      <c r="BC52" s="142" t="s">
        <v>326</v>
      </c>
      <c r="BD52" s="45">
        <f>COUNTIFS(J4:J31,1,O4:O31,2)</f>
        <v>2</v>
      </c>
      <c r="BE52" s="60">
        <f t="shared" ref="BE52:BE57" si="16">BD52/BD$57</f>
        <v>7.1428571428571425E-2</v>
      </c>
      <c r="BF52" s="61"/>
      <c r="BG52" s="63" t="s">
        <v>333</v>
      </c>
      <c r="BH52" s="65">
        <f>COUNTIFS(N4:N31,1,O14:O41,2)</f>
        <v>4</v>
      </c>
      <c r="BI52" s="66">
        <f t="shared" ref="BI52:BI57" si="17">BH52/BH$57</f>
        <v>0.23529411764705882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3</v>
      </c>
      <c r="D53" s="58">
        <f t="shared" si="4"/>
        <v>0.10714285714285714</v>
      </c>
      <c r="E53" s="64"/>
      <c r="F53" s="75" t="s">
        <v>386</v>
      </c>
      <c r="G53" s="45">
        <f>COUNTIFS(B4:B31,"salt",K4:K31,1)</f>
        <v>2</v>
      </c>
      <c r="H53" s="58">
        <f t="shared" si="5"/>
        <v>7.1428571428571425E-2</v>
      </c>
      <c r="I53" s="61"/>
      <c r="J53" s="63" t="s">
        <v>385</v>
      </c>
      <c r="K53" s="45">
        <f>COUNTIFS(B4:B31,"girona",J4:J31,3)</f>
        <v>4</v>
      </c>
      <c r="L53" s="58">
        <f t="shared" si="6"/>
        <v>0.14285714285714285</v>
      </c>
      <c r="M53" s="61"/>
      <c r="N53" s="142" t="s">
        <v>201</v>
      </c>
      <c r="O53" s="45">
        <f>COUNTIFS(G4:G31,6,H4:H31,1)</f>
        <v>0</v>
      </c>
      <c r="P53" s="60">
        <f t="shared" si="7"/>
        <v>0</v>
      </c>
      <c r="Q53" s="61"/>
      <c r="R53" s="142" t="s">
        <v>210</v>
      </c>
      <c r="S53" s="59">
        <f>COUNTIFS(H4:H31,4,I4:I31,1)</f>
        <v>5</v>
      </c>
      <c r="T53" s="60">
        <f>S53/S$55</f>
        <v>0.2</v>
      </c>
      <c r="U53" s="61"/>
      <c r="V53" s="61"/>
      <c r="W53" s="142" t="s">
        <v>215</v>
      </c>
      <c r="X53" s="45">
        <f>COUNTIFS(I4:I31,1,K4:K31,2)</f>
        <v>3</v>
      </c>
      <c r="Y53" s="60">
        <f t="shared" si="8"/>
        <v>0.10714285714285714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2</v>
      </c>
      <c r="AG53" s="60">
        <f t="shared" si="15"/>
        <v>0.08</v>
      </c>
      <c r="AH53" s="61"/>
      <c r="AI53" s="142" t="s">
        <v>239</v>
      </c>
      <c r="AJ53" s="45">
        <f>COUNTIFS(K4:K31,1,M4:M31,3)</f>
        <v>6</v>
      </c>
      <c r="AK53" s="60">
        <f t="shared" si="10"/>
        <v>0.21428571428571427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0</v>
      </c>
      <c r="BE53" s="60">
        <f t="shared" si="16"/>
        <v>0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4</v>
      </c>
      <c r="D54" s="58">
        <f t="shared" si="4"/>
        <v>0.14285714285714285</v>
      </c>
      <c r="E54" s="64"/>
      <c r="F54" s="75" t="s">
        <v>387</v>
      </c>
      <c r="G54" s="45">
        <f>COUNTIFS(B4:B31,"salt",K4:K31,"&gt;1")</f>
        <v>5</v>
      </c>
      <c r="H54" s="58">
        <f t="shared" si="5"/>
        <v>0.17857142857142858</v>
      </c>
      <c r="I54" s="61"/>
      <c r="J54" s="63" t="s">
        <v>399</v>
      </c>
      <c r="K54" s="45">
        <f>COUNTIFS(B4:B31,"salt",J4:J31,1)</f>
        <v>3</v>
      </c>
      <c r="L54" s="58">
        <f t="shared" si="6"/>
        <v>0.10714285714285714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42" t="s">
        <v>216</v>
      </c>
      <c r="X54" s="45">
        <f>COUNTIFS(I4:I31,"&gt;1",K4:K31,2)</f>
        <v>2</v>
      </c>
      <c r="Y54" s="60">
        <f t="shared" si="8"/>
        <v>7.1428571428571425E-2</v>
      </c>
      <c r="Z54" s="61"/>
      <c r="AA54" s="142" t="s">
        <v>227</v>
      </c>
      <c r="AB54" s="45">
        <f>COUNTIFS(I4:I31,"&gt;1",J4:J31,2)</f>
        <v>2</v>
      </c>
      <c r="AC54" s="60">
        <f t="shared" si="9"/>
        <v>7.1428571428571425E-2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1</v>
      </c>
      <c r="AK54" s="60">
        <f t="shared" si="10"/>
        <v>3.5714285714285712E-2</v>
      </c>
      <c r="AL54" s="61"/>
      <c r="AM54" s="142" t="s">
        <v>276</v>
      </c>
      <c r="AN54" s="45">
        <f>COUNTIFS(K4:K31,1,L4:L31,4)</f>
        <v>6</v>
      </c>
      <c r="AO54" s="60">
        <f t="shared" si="11"/>
        <v>0.2857142857142857</v>
      </c>
      <c r="AP54" s="61"/>
      <c r="AQ54" s="142" t="s">
        <v>286</v>
      </c>
      <c r="AR54" s="45">
        <f>COUNTIFS(J4:J31,1,L4:L31,4)</f>
        <v>11</v>
      </c>
      <c r="AS54" s="60">
        <f t="shared" si="12"/>
        <v>0.44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2</v>
      </c>
      <c r="BA54" s="60">
        <f t="shared" si="14"/>
        <v>7.1428571428571425E-2</v>
      </c>
      <c r="BB54" s="61"/>
      <c r="BC54" s="142" t="s">
        <v>328</v>
      </c>
      <c r="BD54" s="59">
        <f>COUNTIFS(J4:J31,2,O4:O31,2)</f>
        <v>2</v>
      </c>
      <c r="BE54" s="60">
        <f t="shared" si="16"/>
        <v>7.1428571428571425E-2</v>
      </c>
      <c r="BF54" s="61"/>
      <c r="BG54" s="63" t="s">
        <v>335</v>
      </c>
      <c r="BH54" s="54">
        <f>COUNTIFS(N4:N31,2,O14:O41,1)</f>
        <v>7</v>
      </c>
      <c r="BI54" s="66">
        <f t="shared" si="17"/>
        <v>0.41176470588235292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1</v>
      </c>
      <c r="D55" s="58">
        <f t="shared" si="4"/>
        <v>3.5714285714285712E-2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2</v>
      </c>
      <c r="L55" s="58">
        <f t="shared" si="6"/>
        <v>7.1428571428571425E-2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25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4</v>
      </c>
      <c r="Y55" s="60">
        <f t="shared" si="8"/>
        <v>0.14285714285714285</v>
      </c>
      <c r="Z55" s="61"/>
      <c r="AA55" s="142" t="s">
        <v>228</v>
      </c>
      <c r="AB55" s="45">
        <f>COUNTIFS(I4:I31,1,J4:J31,3)</f>
        <v>7</v>
      </c>
      <c r="AC55" s="60">
        <f t="shared" si="9"/>
        <v>0.25</v>
      </c>
      <c r="AD55" s="61"/>
      <c r="AE55" s="142" t="s">
        <v>237</v>
      </c>
      <c r="AF55" s="45">
        <f>COUNTIFS(J4:J31,1,M4:M31,3)</f>
        <v>11</v>
      </c>
      <c r="AG55" s="60">
        <f t="shared" si="15"/>
        <v>0.44</v>
      </c>
      <c r="AH55" s="61"/>
      <c r="AI55" s="142" t="s">
        <v>241</v>
      </c>
      <c r="AJ55" s="45">
        <f>COUNTIFS(K4:K31,2,M4:M31,2)</f>
        <v>3</v>
      </c>
      <c r="AK55" s="60">
        <f t="shared" si="10"/>
        <v>0.10714285714285714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3</v>
      </c>
      <c r="AW55" s="60">
        <f t="shared" si="13"/>
        <v>0.14285714285714285</v>
      </c>
      <c r="AX55" s="61"/>
      <c r="AY55" s="142" t="s">
        <v>319</v>
      </c>
      <c r="AZ55" s="45">
        <f>COUNTIFS(L4:L31,2,N4:N31,2)</f>
        <v>3</v>
      </c>
      <c r="BA55" s="60">
        <f t="shared" si="14"/>
        <v>0.10714285714285714</v>
      </c>
      <c r="BB55" s="61"/>
      <c r="BC55" s="142" t="s">
        <v>329</v>
      </c>
      <c r="BD55" s="59">
        <f>COUNTIFS(J4:J31,3,O4:O31,1)</f>
        <v>1</v>
      </c>
      <c r="BE55" s="60">
        <f t="shared" si="16"/>
        <v>3.5714285714285712E-2</v>
      </c>
      <c r="BF55" s="61"/>
      <c r="BG55" s="63" t="s">
        <v>336</v>
      </c>
      <c r="BH55" s="54">
        <f>COUNTIFS(N4:N31,2,O14:O41,2)</f>
        <v>4</v>
      </c>
      <c r="BI55" s="66">
        <f t="shared" si="17"/>
        <v>0.23529411764705882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7.1428571428571425E-2</v>
      </c>
      <c r="E56" s="64"/>
      <c r="F56" s="75" t="s">
        <v>389</v>
      </c>
      <c r="G56" s="45">
        <f>COUNTIFS(B4:B31,"figueres",K4:K31,"&gt;1")</f>
        <v>3</v>
      </c>
      <c r="H56" s="58">
        <f t="shared" si="5"/>
        <v>0.10714285714285714</v>
      </c>
      <c r="I56" s="61"/>
      <c r="J56" s="63" t="s">
        <v>387</v>
      </c>
      <c r="K56" s="45">
        <f>COUNTIFS(B4:B31,"salt",J4:J31,3)</f>
        <v>2</v>
      </c>
      <c r="L56" s="58">
        <f t="shared" si="6"/>
        <v>7.1428571428571425E-2</v>
      </c>
      <c r="M56" s="61"/>
      <c r="N56" s="142" t="s">
        <v>204</v>
      </c>
      <c r="O56" s="45">
        <f>COUNTIFS(G4:G31,5,H4:H31,4)</f>
        <v>2</v>
      </c>
      <c r="P56" s="60">
        <f t="shared" si="7"/>
        <v>0.08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2</v>
      </c>
      <c r="Y56" s="60">
        <f t="shared" si="8"/>
        <v>7.1428571428571425E-2</v>
      </c>
      <c r="Z56" s="61"/>
      <c r="AA56" s="142" t="s">
        <v>229</v>
      </c>
      <c r="AB56" s="45">
        <f>COUNTIFS(I4:I31,"&gt;1",J4:J31,3)</f>
        <v>3</v>
      </c>
      <c r="AC56" s="60">
        <f t="shared" si="9"/>
        <v>0.10714285714285714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1</v>
      </c>
      <c r="AK56" s="60">
        <f t="shared" si="10"/>
        <v>3.5714285714285712E-2</v>
      </c>
      <c r="AL56" s="61"/>
      <c r="AM56" s="142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42" t="s">
        <v>288</v>
      </c>
      <c r="AR56" s="59">
        <f>COUNTIFS(J4:J31,2,L4:L31,2)</f>
        <v>2</v>
      </c>
      <c r="AS56" s="60">
        <f t="shared" si="12"/>
        <v>0.08</v>
      </c>
      <c r="AT56" s="61"/>
      <c r="AU56" s="142" t="s">
        <v>301</v>
      </c>
      <c r="AV56" s="45">
        <f>COUNTIFS(K4:K31,2,N4:N31,3)</f>
        <v>2</v>
      </c>
      <c r="AW56" s="60">
        <f t="shared" si="13"/>
        <v>9.5238095238095233E-2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9</v>
      </c>
      <c r="BE56" s="60">
        <f t="shared" si="16"/>
        <v>0.32142857142857145</v>
      </c>
      <c r="BF56" s="61"/>
      <c r="BG56" s="63" t="s">
        <v>337</v>
      </c>
      <c r="BH56" s="65">
        <f>COUNTIFS(N4:N31,2,O14:O41,3)</f>
        <v>1</v>
      </c>
      <c r="BI56" s="66">
        <f t="shared" si="17"/>
        <v>5.8823529411764705E-2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5</v>
      </c>
      <c r="D57" s="58">
        <f t="shared" si="4"/>
        <v>0.17857142857142858</v>
      </c>
      <c r="E57" s="64"/>
      <c r="F57" s="75" t="s">
        <v>390</v>
      </c>
      <c r="G57" s="45">
        <f>COUNTIFS(B4:B31,"olot",K4:K31,1)</f>
        <v>3</v>
      </c>
      <c r="H57" s="58">
        <f t="shared" si="5"/>
        <v>0.10714285714285714</v>
      </c>
      <c r="I57" s="61"/>
      <c r="J57" s="63" t="s">
        <v>401</v>
      </c>
      <c r="K57" s="45">
        <f>COUNTIFS(B4:B31,"figueres",J4:J31,1)</f>
        <v>1</v>
      </c>
      <c r="L57" s="58">
        <f t="shared" si="6"/>
        <v>3.5714285714285712E-2</v>
      </c>
      <c r="M57" s="61"/>
      <c r="N57" s="142" t="s">
        <v>205</v>
      </c>
      <c r="O57" s="45">
        <f>COUNTIFS(G4:G31,6,H4:H31,4)</f>
        <v>2</v>
      </c>
      <c r="P57" s="60">
        <f t="shared" si="7"/>
        <v>0.08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0.04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2</v>
      </c>
      <c r="AO57" s="60">
        <f t="shared" si="11"/>
        <v>9.5238095238095233E-2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5</v>
      </c>
      <c r="AW57" s="60">
        <f t="shared" si="13"/>
        <v>0.23809523809523808</v>
      </c>
      <c r="AX57" s="61"/>
      <c r="AY57" s="142" t="s">
        <v>322</v>
      </c>
      <c r="AZ57" s="45">
        <f>COUNTIFS(L4:L31,3,N4:N31,1)</f>
        <v>1</v>
      </c>
      <c r="BA57" s="60">
        <f t="shared" si="14"/>
        <v>3.5714285714285712E-2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7.1428571428571425E-2</v>
      </c>
      <c r="E58" s="64"/>
      <c r="F58" s="75" t="s">
        <v>391</v>
      </c>
      <c r="G58" s="45">
        <f>COUNTIFS(B4:B31,"olot",K4:K31,"&gt;1")</f>
        <v>4</v>
      </c>
      <c r="H58" s="58">
        <f t="shared" si="5"/>
        <v>0.14285714285714285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1</v>
      </c>
      <c r="P58" s="60">
        <f t="shared" si="7"/>
        <v>0.04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3</v>
      </c>
      <c r="Y58" s="60">
        <f t="shared" si="8"/>
        <v>0.10714285714285714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6</v>
      </c>
      <c r="AG58" s="60">
        <f t="shared" si="15"/>
        <v>0.24</v>
      </c>
      <c r="AH58" s="61"/>
      <c r="AI58" s="142" t="s">
        <v>244</v>
      </c>
      <c r="AJ58" s="45">
        <f>COUNTIFS(K4:K31,3,M4:M31,2)</f>
        <v>3</v>
      </c>
      <c r="AK58" s="60">
        <f t="shared" si="10"/>
        <v>0.10714285714285714</v>
      </c>
      <c r="AL58" s="61"/>
      <c r="AM58" s="142" t="s">
        <v>277</v>
      </c>
      <c r="AN58" s="45">
        <f>COUNTIFS(K4:K31,2,L4:L31,4)</f>
        <v>2</v>
      </c>
      <c r="AO58" s="60">
        <f t="shared" si="11"/>
        <v>9.5238095238095233E-2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0</v>
      </c>
      <c r="AW58" s="60">
        <f t="shared" si="13"/>
        <v>0</v>
      </c>
      <c r="AX58" s="61"/>
      <c r="AY58" s="142" t="s">
        <v>321</v>
      </c>
      <c r="AZ58" s="45">
        <f>COUNTIFS(L4:L31,3,N4:N31,2)</f>
        <v>2</v>
      </c>
      <c r="BA58" s="60">
        <f t="shared" si="14"/>
        <v>7.1428571428571425E-2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3.5714285714285712E-2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2</v>
      </c>
      <c r="L59" s="58">
        <f t="shared" si="6"/>
        <v>7.1428571428571425E-2</v>
      </c>
      <c r="M59" s="61"/>
      <c r="N59" s="142" t="s">
        <v>250</v>
      </c>
      <c r="O59" s="45">
        <f>COUNTIFS(G4:G31,4,H4:H31,1)</f>
        <v>1</v>
      </c>
      <c r="P59" s="60">
        <f t="shared" si="7"/>
        <v>0.04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0</v>
      </c>
      <c r="Y59" s="60">
        <f t="shared" si="8"/>
        <v>0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3</v>
      </c>
      <c r="AG59" s="60">
        <f t="shared" si="15"/>
        <v>0.12</v>
      </c>
      <c r="AH59" s="61"/>
      <c r="AI59" s="142" t="s">
        <v>245</v>
      </c>
      <c r="AJ59" s="59">
        <f>COUNTIFS(K4:K31,3,M4:M31,3)</f>
        <v>3</v>
      </c>
      <c r="AK59" s="60">
        <f t="shared" si="10"/>
        <v>0.10714285714285714</v>
      </c>
      <c r="AL59" s="61"/>
      <c r="AM59" s="142" t="s">
        <v>259</v>
      </c>
      <c r="AN59" s="45">
        <f>COUNTIFS(K4:K31,3,L4:L31,1)</f>
        <v>1</v>
      </c>
      <c r="AO59" s="60">
        <f t="shared" si="11"/>
        <v>4.7619047619047616E-2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3</v>
      </c>
      <c r="BA59" s="60">
        <f t="shared" si="14"/>
        <v>0.10714285714285714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7.1428571428571425E-2</v>
      </c>
      <c r="I60" s="61"/>
      <c r="J60" s="63" t="s">
        <v>403</v>
      </c>
      <c r="K60" s="45">
        <f>COUNTIFS(B4:B31,"olot",J4:J31,1)</f>
        <v>6</v>
      </c>
      <c r="L60" s="58">
        <f t="shared" si="6"/>
        <v>0.21428571428571427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2</v>
      </c>
      <c r="Y60" s="60">
        <f t="shared" si="8"/>
        <v>7.1428571428571425E-2</v>
      </c>
      <c r="Z60" s="61"/>
      <c r="AA60" s="61"/>
      <c r="AB60" s="61"/>
      <c r="AC60" s="61"/>
      <c r="AD60" s="61"/>
      <c r="AE60" s="37"/>
      <c r="AF60" s="45">
        <f>SUM(AF52:AF59)</f>
        <v>25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1</v>
      </c>
      <c r="AW60" s="60">
        <f t="shared" si="13"/>
        <v>4.7619047619047616E-2</v>
      </c>
      <c r="AX60" s="61"/>
      <c r="AY60" s="142" t="s">
        <v>439</v>
      </c>
      <c r="AZ60" s="45">
        <f>COUNTIFS(L4:L31,4,N4:N31,1)</f>
        <v>5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2</v>
      </c>
      <c r="AO61" s="60">
        <f t="shared" si="11"/>
        <v>9.5238095238095233E-2</v>
      </c>
      <c r="AP61" s="61"/>
      <c r="AQ61" s="142" t="s">
        <v>293</v>
      </c>
      <c r="AR61" s="45">
        <f>COUNTIFS(J4:J31,3,L4:L31,3)</f>
        <v>6</v>
      </c>
      <c r="AS61" s="60">
        <f t="shared" si="18"/>
        <v>0.21428571428571427</v>
      </c>
      <c r="AT61" s="61"/>
      <c r="AU61" s="142" t="s">
        <v>262</v>
      </c>
      <c r="AV61" s="59">
        <f>COUNTIFS(K4:K31,5,N4:N31,1)</f>
        <v>1</v>
      </c>
      <c r="AW61" s="60">
        <f t="shared" si="13"/>
        <v>4.7619047619047616E-2</v>
      </c>
      <c r="AX61" s="61"/>
      <c r="AY61" s="142" t="s">
        <v>440</v>
      </c>
      <c r="AZ61" s="45">
        <f>COUNTIFS(L4:L31,4,N4:N31,2)</f>
        <v>10</v>
      </c>
      <c r="BA61" s="60">
        <f>AZ61/AZ$60</f>
        <v>2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3.5714285714285712E-2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1</v>
      </c>
      <c r="L62" s="58">
        <f t="shared" si="6"/>
        <v>3.5714285714285712E-2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3</v>
      </c>
      <c r="AO62" s="60">
        <f t="shared" si="11"/>
        <v>0.14285714285714285</v>
      </c>
      <c r="AP62" s="61"/>
      <c r="AQ62" s="142" t="s">
        <v>294</v>
      </c>
      <c r="AR62" s="45">
        <f>COUNTIFS(J4:J31,3,L4:L31,4)</f>
        <v>4</v>
      </c>
      <c r="AS62" s="60">
        <f t="shared" si="18"/>
        <v>0.14285714285714285</v>
      </c>
      <c r="AT62" s="61"/>
      <c r="AU62" s="142" t="s">
        <v>307</v>
      </c>
      <c r="AV62" s="59">
        <f>COUNTIFS(K4:K31,5,N4:N31,2)</f>
        <v>1</v>
      </c>
      <c r="AW62" s="60">
        <f t="shared" si="13"/>
        <v>4.7619047619047616E-2</v>
      </c>
      <c r="AX62" s="61"/>
      <c r="AY62" s="142" t="s">
        <v>440</v>
      </c>
      <c r="AZ62" s="45">
        <f>COUNTIFS(L4:L31,4,N4:N31,3)</f>
        <v>0</v>
      </c>
      <c r="BA62" s="60">
        <f>AZ62/AZ$60</f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3.5714285714285712E-2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7.1428571428571425E-2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3.5714285714285712E-2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4</v>
      </c>
      <c r="Y65" s="60">
        <f t="shared" si="8"/>
        <v>0.14285714285714285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3.5714285714285712E-2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3.5714285714285712E-2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9</v>
      </c>
      <c r="AK66" s="60">
        <f t="shared" si="10"/>
        <v>0.32142857142857145</v>
      </c>
      <c r="AL66" s="61"/>
      <c r="AM66" s="142" t="s">
        <v>279</v>
      </c>
      <c r="AN66" s="45">
        <f>COUNTIFS(K4:K31,5,L4:L31,4)</f>
        <v>2</v>
      </c>
      <c r="AO66" s="60">
        <f t="shared" si="11"/>
        <v>9.5238095238095233E-2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2</v>
      </c>
      <c r="AW68" s="60">
        <f t="shared" si="13"/>
        <v>9.5238095238095233E-2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2</v>
      </c>
      <c r="AO74" s="60">
        <f t="shared" si="11"/>
        <v>9.5238095238095233E-2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16</v>
      </c>
      <c r="D83" s="58">
        <f t="shared" ref="D83:D89" si="19">C83/C$89</f>
        <v>0.5714285714285714</v>
      </c>
      <c r="E83" s="64"/>
      <c r="F83" s="55" t="s">
        <v>186</v>
      </c>
      <c r="G83" s="57">
        <f>COUNTIF(R4:R31,1)</f>
        <v>27</v>
      </c>
      <c r="H83" s="58">
        <f>G83/C$89</f>
        <v>0.9642857142857143</v>
      </c>
      <c r="I83" s="61"/>
      <c r="J83" s="55" t="s">
        <v>339</v>
      </c>
      <c r="K83" s="57">
        <f>COUNTIFS(Q4:Q31,1,R4:R31,1)</f>
        <v>16</v>
      </c>
      <c r="L83" s="58">
        <f t="shared" ref="L83:L101" si="20">K83/K$101</f>
        <v>0.5714285714285714</v>
      </c>
      <c r="M83" s="61"/>
      <c r="N83" s="55" t="s">
        <v>357</v>
      </c>
      <c r="O83" s="57">
        <f>COUNTIFS(Q4:Q31,1,U4:U31,1)</f>
        <v>1</v>
      </c>
      <c r="P83" s="58">
        <f t="shared" ref="P83:P95" si="21">O83/O$95</f>
        <v>3.5714285714285712E-2</v>
      </c>
      <c r="Q83" s="61"/>
      <c r="R83" s="55" t="s">
        <v>411</v>
      </c>
      <c r="S83" s="57">
        <f>COUNTIFS(Q4:Q31,1,T4:T31,1)</f>
        <v>6</v>
      </c>
      <c r="T83" s="58">
        <f t="shared" ref="T83:T95" si="22">S83/S$95</f>
        <v>0.21428571428571427</v>
      </c>
      <c r="U83" s="61"/>
      <c r="V83" s="47" t="s">
        <v>181</v>
      </c>
      <c r="W83" s="57">
        <f>COUNTIF(X4:X31,1)</f>
        <v>5</v>
      </c>
      <c r="X83" s="58">
        <f t="shared" ref="X83:X89" si="23">W83/W$89</f>
        <v>0.41666666666666669</v>
      </c>
      <c r="Y83" s="61"/>
      <c r="Z83" s="55" t="s">
        <v>186</v>
      </c>
      <c r="AA83" s="57">
        <f>COUNTIF(Y4:Y31,1)</f>
        <v>12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5</v>
      </c>
      <c r="AG83" s="58">
        <f t="shared" ref="AG83:AG101" si="24">AF83/AF$101</f>
        <v>0.41666666666666669</v>
      </c>
      <c r="AH83" s="61"/>
      <c r="AI83" s="55" t="s">
        <v>357</v>
      </c>
      <c r="AJ83" s="57">
        <f>COUNTIFS(X4:X31,1,AB4:AB31,1)</f>
        <v>2</v>
      </c>
      <c r="AK83" s="58">
        <f t="shared" ref="AK83:AK95" si="25">AJ83/AJ$95</f>
        <v>0.16666666666666666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0.25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0.5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0.5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0.5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0.10714285714285714</v>
      </c>
      <c r="E84" s="64"/>
      <c r="F84" s="46" t="s">
        <v>187</v>
      </c>
      <c r="G84" s="57">
        <f>COUNTIF(R4:R31,2)</f>
        <v>1</v>
      </c>
      <c r="H84" s="58">
        <f>G84/C$89</f>
        <v>3.5714285714285712E-2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15</v>
      </c>
      <c r="P84" s="58">
        <f t="shared" si="21"/>
        <v>0.5357142857142857</v>
      </c>
      <c r="Q84" s="61"/>
      <c r="R84" s="55" t="s">
        <v>412</v>
      </c>
      <c r="S84" s="57">
        <f>COUNTIFS(Q4:Q31,1,T4:T31,"&gt;1")</f>
        <v>10</v>
      </c>
      <c r="T84" s="58">
        <f t="shared" si="22"/>
        <v>0.35714285714285715</v>
      </c>
      <c r="U84" s="61"/>
      <c r="V84" s="46" t="s">
        <v>182</v>
      </c>
      <c r="W84" s="57">
        <f>COUNTIF(X4:X31,2)</f>
        <v>3</v>
      </c>
      <c r="X84" s="58">
        <f t="shared" si="23"/>
        <v>0.25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0.25</v>
      </c>
      <c r="AL84" s="61"/>
      <c r="AM84" s="55" t="s">
        <v>412</v>
      </c>
      <c r="AN84" s="57">
        <f>COUNTIFS(X4:X31,1,AA4:AA31,"&gt;1")</f>
        <v>2</v>
      </c>
      <c r="AO84" s="58">
        <f t="shared" si="26"/>
        <v>0.16666666666666666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4</v>
      </c>
      <c r="D85" s="58">
        <f t="shared" si="19"/>
        <v>0.14285714285714285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1</v>
      </c>
      <c r="P85" s="58">
        <f t="shared" si="21"/>
        <v>3.5714285714285712E-2</v>
      </c>
      <c r="Q85" s="61"/>
      <c r="R85" s="50" t="s">
        <v>413</v>
      </c>
      <c r="S85" s="57">
        <f>COUNTIFS(Q4:Q31,2,T4:T31,1)</f>
        <v>0</v>
      </c>
      <c r="T85" s="58">
        <f t="shared" si="22"/>
        <v>0</v>
      </c>
      <c r="U85" s="61"/>
      <c r="V85" s="46" t="s">
        <v>183</v>
      </c>
      <c r="W85" s="57">
        <f>COUNTIF(X4:X31,3)</f>
        <v>1</v>
      </c>
      <c r="X85" s="58">
        <f t="shared" si="23"/>
        <v>8.3333333333333329E-2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8.3333333333333329E-2</v>
      </c>
      <c r="AL85" s="61"/>
      <c r="AM85" s="50" t="s">
        <v>413</v>
      </c>
      <c r="AN85" s="57">
        <f>COUNTIFS(X4:X31,2,AA4:AA31,1)</f>
        <v>2</v>
      </c>
      <c r="AO85" s="58">
        <f t="shared" si="26"/>
        <v>0.16666666666666666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0.5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0.14285714285714285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0.10714285714285714</v>
      </c>
      <c r="M86" s="61"/>
      <c r="N86" s="50" t="s">
        <v>358</v>
      </c>
      <c r="O86" s="57">
        <f>COUNTIFS(Q4:Q31,2,U4:U31,2)</f>
        <v>2</v>
      </c>
      <c r="P86" s="58">
        <f t="shared" si="21"/>
        <v>7.1428571428571425E-2</v>
      </c>
      <c r="Q86" s="61"/>
      <c r="R86" s="50" t="s">
        <v>414</v>
      </c>
      <c r="S86" s="57">
        <f>COUNTIFS(Q4:Q31,2,T4:T31,"&gt;1")</f>
        <v>3</v>
      </c>
      <c r="T86" s="58">
        <f t="shared" si="22"/>
        <v>0.10714285714285714</v>
      </c>
      <c r="U86" s="61"/>
      <c r="V86" s="46" t="s">
        <v>184</v>
      </c>
      <c r="W86" s="57">
        <f>COUNTIF(X4:X31,4)</f>
        <v>2</v>
      </c>
      <c r="X86" s="58">
        <f t="shared" si="23"/>
        <v>0.16666666666666666</v>
      </c>
      <c r="Y86" s="61"/>
      <c r="Z86" s="77"/>
      <c r="AA86" s="54">
        <f>SUM(AA83:AA85)</f>
        <v>12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0.25</v>
      </c>
      <c r="AH86" s="61"/>
      <c r="AI86" s="50" t="s">
        <v>358</v>
      </c>
      <c r="AJ86" s="57">
        <f>COUNTIFS(X4:X31,2,AB4:AB31,2)</f>
        <v>2</v>
      </c>
      <c r="AK86" s="58">
        <f t="shared" si="25"/>
        <v>0.16666666666666666</v>
      </c>
      <c r="AL86" s="61"/>
      <c r="AM86" s="50" t="s">
        <v>414</v>
      </c>
      <c r="AN86" s="57">
        <f>COUNTIFS(X4:X31,2,AA4:AA31,"&gt;1")</f>
        <v>1</v>
      </c>
      <c r="AO86" s="58">
        <f t="shared" si="26"/>
        <v>8.3333333333333329E-2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3.5714285714285712E-2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3.5714285714285712E-2</v>
      </c>
      <c r="Q87" s="61"/>
      <c r="R87" s="50" t="s">
        <v>415</v>
      </c>
      <c r="S87" s="57">
        <f>COUNTIFS(Q4:Q31,3,T4:T31,1)</f>
        <v>1</v>
      </c>
      <c r="T87" s="58">
        <f t="shared" si="22"/>
        <v>3.5714285714285712E-2</v>
      </c>
      <c r="U87" s="61"/>
      <c r="V87" s="46" t="s">
        <v>185</v>
      </c>
      <c r="W87" s="57">
        <f>COUNTIF(X4:X31,5)</f>
        <v>1</v>
      </c>
      <c r="X87" s="58">
        <f t="shared" si="23"/>
        <v>8.3333333333333329E-2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8.3333333333333329E-2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1</v>
      </c>
      <c r="BK87" s="58">
        <f t="shared" si="30"/>
        <v>0.5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3</v>
      </c>
      <c r="P88" s="58">
        <f t="shared" si="21"/>
        <v>0.10714285714285714</v>
      </c>
      <c r="Q88" s="61"/>
      <c r="R88" s="50" t="s">
        <v>416</v>
      </c>
      <c r="S88" s="57">
        <f>COUNTIFS(Q4:Q31,3,T4:T31,"&gt;1")</f>
        <v>3</v>
      </c>
      <c r="T88" s="58">
        <f t="shared" si="22"/>
        <v>0.10714285714285714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8.3333333333333329E-2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0.5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0.14285714285714285</v>
      </c>
      <c r="M89" s="61"/>
      <c r="N89" s="50" t="s">
        <v>363</v>
      </c>
      <c r="O89" s="57">
        <f>COUNTIFS(Q4:Q31,4,U4:U31,1)</f>
        <v>3</v>
      </c>
      <c r="P89" s="58">
        <f t="shared" si="21"/>
        <v>0.10714285714285714</v>
      </c>
      <c r="Q89" s="61"/>
      <c r="R89" s="50" t="s">
        <v>417</v>
      </c>
      <c r="S89" s="57">
        <f>COUNTIFS(Q4:Q31,4,T4:T31,1)</f>
        <v>1</v>
      </c>
      <c r="T89" s="58">
        <f t="shared" si="22"/>
        <v>3.5714285714285712E-2</v>
      </c>
      <c r="U89" s="61"/>
      <c r="V89" s="77"/>
      <c r="W89" s="54">
        <f>SUM(W83:W88)</f>
        <v>12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8.3333333333333329E-2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2</v>
      </c>
      <c r="AO89" s="58">
        <f t="shared" si="26"/>
        <v>0.16666666666666666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1</v>
      </c>
      <c r="P90" s="58">
        <f t="shared" si="21"/>
        <v>3.5714285714285712E-2</v>
      </c>
      <c r="Q90" s="61"/>
      <c r="R90" s="50" t="s">
        <v>418</v>
      </c>
      <c r="S90" s="57">
        <f>COUNTIFS(Q4:Q31,4,T4:T31,"&gt;1")</f>
        <v>3</v>
      </c>
      <c r="T90" s="58">
        <f t="shared" si="22"/>
        <v>0.10714285714285714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2</v>
      </c>
      <c r="AK90" s="58">
        <f t="shared" si="25"/>
        <v>0.16666666666666666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1</v>
      </c>
      <c r="T91" s="58">
        <f t="shared" si="22"/>
        <v>3.5714285714285712E-2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1</v>
      </c>
      <c r="AO91" s="58">
        <f t="shared" si="26"/>
        <v>8.3333333333333329E-2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9</v>
      </c>
      <c r="H92" s="58">
        <f>G92/C$89</f>
        <v>0.32142857142857145</v>
      </c>
      <c r="I92" s="61"/>
      <c r="J92" s="50" t="s">
        <v>345</v>
      </c>
      <c r="K92" s="57">
        <f>COUNTIFS(Q4:Q31,4,R4:R31,1)</f>
        <v>3</v>
      </c>
      <c r="L92" s="58">
        <f t="shared" si="20"/>
        <v>0.10714285714285714</v>
      </c>
      <c r="M92" s="61"/>
      <c r="N92" s="50" t="s">
        <v>366</v>
      </c>
      <c r="O92" s="57">
        <f>COUNTIFS(Q4:Q31,5,U4:U31,2)</f>
        <v>1</v>
      </c>
      <c r="P92" s="58">
        <f t="shared" si="21"/>
        <v>3.5714285714285712E-2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0.16666666666666666</v>
      </c>
      <c r="AH92" s="61"/>
      <c r="AI92" s="50" t="s">
        <v>366</v>
      </c>
      <c r="AJ92" s="57">
        <f>COUNTIFS(X4:X31,5,AB4:AB31,2)</f>
        <v>1</v>
      </c>
      <c r="AK92" s="58">
        <f t="shared" si="25"/>
        <v>8.3333333333333329E-2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5</v>
      </c>
      <c r="H93" s="58">
        <f>G93/C$89</f>
        <v>0.17857142857142858</v>
      </c>
      <c r="I93" s="61"/>
      <c r="J93" s="50" t="s">
        <v>347</v>
      </c>
      <c r="K93" s="57">
        <f>COUNTIFS(Q4:Q31,4,R4:R31,2)</f>
        <v>1</v>
      </c>
      <c r="L93" s="58">
        <f t="shared" si="20"/>
        <v>3.5714285714285712E-2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7</v>
      </c>
      <c r="X93" s="58">
        <f>W93/W$89</f>
        <v>0.58333333333333337</v>
      </c>
      <c r="Y93" s="61"/>
      <c r="Z93" s="47" t="s">
        <v>191</v>
      </c>
      <c r="AA93" s="57">
        <f>COUNTIF(AA4:AA31,1)</f>
        <v>9</v>
      </c>
      <c r="AB93" s="58">
        <f>AA93/W$89</f>
        <v>0.75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1</v>
      </c>
      <c r="AU93" s="61"/>
      <c r="AV93" s="47" t="s">
        <v>191</v>
      </c>
      <c r="AW93" s="57">
        <f>COUNTIF(AH4:AH31,1)</f>
        <v>2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8</v>
      </c>
      <c r="H94" s="58">
        <f>G94/C$89</f>
        <v>0.2857142857142857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5</v>
      </c>
      <c r="X94" s="58">
        <f>W94/W$89</f>
        <v>0.41666666666666669</v>
      </c>
      <c r="Y94" s="61"/>
      <c r="Z94" s="46" t="s">
        <v>192</v>
      </c>
      <c r="AA94" s="57">
        <f>COUNTIF(AA4:AA31,2)</f>
        <v>3</v>
      </c>
      <c r="AB94" s="58">
        <f>AA94/W$89</f>
        <v>0.25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0</v>
      </c>
      <c r="AT94" s="58">
        <f>AS94/AS$89</f>
        <v>0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6</v>
      </c>
      <c r="H95" s="58">
        <f>G95/C$89</f>
        <v>0.21428571428571427</v>
      </c>
      <c r="I95" s="61"/>
      <c r="J95" s="50" t="s">
        <v>350</v>
      </c>
      <c r="K95" s="57">
        <f>COUNTIFS(Q4:Q31,5,R4:R31,1)</f>
        <v>1</v>
      </c>
      <c r="L95" s="58">
        <f t="shared" si="20"/>
        <v>3.5714285714285712E-2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12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1</v>
      </c>
      <c r="AG95" s="58">
        <f t="shared" si="24"/>
        <v>8.3333333333333329E-2</v>
      </c>
      <c r="AH95" s="61"/>
      <c r="AI95" s="37"/>
      <c r="AJ95" s="45">
        <f>SUM(AJ83:AJ94)</f>
        <v>12</v>
      </c>
      <c r="AK95" s="58">
        <f t="shared" si="25"/>
        <v>1</v>
      </c>
      <c r="AL95" s="61"/>
      <c r="AM95" s="37"/>
      <c r="AN95" s="45">
        <f>SUM(AN83:AN94)</f>
        <v>12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12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0.25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9</v>
      </c>
      <c r="X100" s="58">
        <f>W100/W$89</f>
        <v>0.75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12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12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0.21428571428571427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22</v>
      </c>
      <c r="D103" s="58">
        <f>C103/C$89</f>
        <v>0.7857142857142857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6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AA50:AC50"/>
    <mergeCell ref="AE50:AG50"/>
    <mergeCell ref="AI50:AK50"/>
    <mergeCell ref="AM50:AO50"/>
    <mergeCell ref="AQ50:AS50"/>
    <mergeCell ref="AU50:AW50"/>
    <mergeCell ref="B80:H80"/>
    <mergeCell ref="J80:T80"/>
    <mergeCell ref="V80:AB80"/>
    <mergeCell ref="AE80:AO80"/>
    <mergeCell ref="AR80:AX80"/>
    <mergeCell ref="B48:BI48"/>
    <mergeCell ref="B50:D50"/>
    <mergeCell ref="F50:H50"/>
    <mergeCell ref="J50:L50"/>
    <mergeCell ref="N50:P50"/>
    <mergeCell ref="R50:T50"/>
    <mergeCell ref="W50:Y50"/>
    <mergeCell ref="AY50:BA50"/>
    <mergeCell ref="BC50:BE50"/>
    <mergeCell ref="BG50:BI50"/>
    <mergeCell ref="AD2:AI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W2:AB2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BM184"/>
  <sheetViews>
    <sheetView zoomScale="10" zoomScaleNormal="10" workbookViewId="0">
      <pane ySplit="3" topLeftCell="A40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3149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3150</v>
      </c>
      <c r="B4" s="117" t="s">
        <v>36</v>
      </c>
      <c r="C4" s="118" t="s">
        <v>3151</v>
      </c>
      <c r="D4" s="116">
        <v>6</v>
      </c>
      <c r="E4" s="114">
        <v>39916</v>
      </c>
      <c r="F4" s="117">
        <v>2</v>
      </c>
      <c r="G4" s="116">
        <v>6</v>
      </c>
      <c r="H4" s="115">
        <v>1</v>
      </c>
      <c r="I4" s="117">
        <v>1</v>
      </c>
      <c r="J4" s="116">
        <v>1</v>
      </c>
      <c r="K4" s="116">
        <v>3</v>
      </c>
      <c r="L4" s="116">
        <v>4</v>
      </c>
      <c r="M4" s="116">
        <v>3</v>
      </c>
      <c r="N4" s="116">
        <v>1</v>
      </c>
      <c r="O4" s="115">
        <v>2</v>
      </c>
      <c r="P4" s="132" t="s">
        <v>1557</v>
      </c>
      <c r="Q4" s="116">
        <v>1</v>
      </c>
      <c r="R4" s="116">
        <v>1</v>
      </c>
      <c r="S4" s="116">
        <v>1</v>
      </c>
      <c r="T4" s="116">
        <v>1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3152</v>
      </c>
      <c r="B5" s="113" t="s">
        <v>36</v>
      </c>
      <c r="C5" s="118" t="s">
        <v>3153</v>
      </c>
      <c r="D5" s="104">
        <v>9</v>
      </c>
      <c r="E5" s="114">
        <v>39916</v>
      </c>
      <c r="F5" s="113">
        <v>2</v>
      </c>
      <c r="G5" s="104">
        <v>5</v>
      </c>
      <c r="H5" s="112">
        <v>1</v>
      </c>
      <c r="I5" s="113">
        <v>1</v>
      </c>
      <c r="J5" s="104">
        <v>1</v>
      </c>
      <c r="K5" s="104">
        <v>4</v>
      </c>
      <c r="L5" s="104">
        <v>2</v>
      </c>
      <c r="M5" s="104">
        <v>1</v>
      </c>
      <c r="N5" s="104">
        <v>2</v>
      </c>
      <c r="O5" s="112">
        <v>2</v>
      </c>
      <c r="P5" s="132" t="s">
        <v>971</v>
      </c>
      <c r="Q5" s="104">
        <v>1</v>
      </c>
      <c r="R5" s="104">
        <v>1</v>
      </c>
      <c r="S5" s="104">
        <v>1</v>
      </c>
      <c r="T5" s="104">
        <v>3</v>
      </c>
      <c r="U5" s="112">
        <v>2</v>
      </c>
      <c r="V5" s="104"/>
      <c r="W5" s="108" t="s">
        <v>3154</v>
      </c>
      <c r="X5" s="104">
        <v>2</v>
      </c>
      <c r="Y5" s="104">
        <v>1</v>
      </c>
      <c r="Z5" s="104">
        <v>2</v>
      </c>
      <c r="AA5" s="104">
        <v>1</v>
      </c>
      <c r="AB5" s="112">
        <v>2</v>
      </c>
      <c r="AC5" s="103"/>
      <c r="AD5" s="108"/>
      <c r="AE5" s="104"/>
      <c r="AF5" s="104"/>
      <c r="AG5" s="104"/>
      <c r="AH5" s="104"/>
      <c r="AI5" s="112"/>
      <c r="AJ5" s="103"/>
      <c r="AK5" s="108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3155</v>
      </c>
      <c r="B6" s="113" t="s">
        <v>40</v>
      </c>
      <c r="C6" s="118" t="s">
        <v>3156</v>
      </c>
      <c r="D6" s="104">
        <v>5</v>
      </c>
      <c r="E6" s="109">
        <v>39924</v>
      </c>
      <c r="F6" s="113">
        <v>1</v>
      </c>
      <c r="G6" s="104">
        <v>3</v>
      </c>
      <c r="H6" s="112">
        <v>4</v>
      </c>
      <c r="I6" s="113">
        <v>2</v>
      </c>
      <c r="J6" s="104">
        <v>3</v>
      </c>
      <c r="K6" s="104">
        <v>8</v>
      </c>
      <c r="L6" s="104">
        <v>2</v>
      </c>
      <c r="M6" s="104">
        <v>1</v>
      </c>
      <c r="N6" s="104">
        <v>2</v>
      </c>
      <c r="O6" s="112">
        <v>2</v>
      </c>
      <c r="P6" s="132" t="s">
        <v>3157</v>
      </c>
      <c r="Q6" s="104">
        <v>4</v>
      </c>
      <c r="R6" s="104">
        <v>1</v>
      </c>
      <c r="S6" s="104">
        <v>1</v>
      </c>
      <c r="T6" s="104">
        <v>3</v>
      </c>
      <c r="U6" s="112">
        <v>2</v>
      </c>
      <c r="V6" s="104"/>
      <c r="W6" s="113" t="s">
        <v>1519</v>
      </c>
      <c r="X6" s="104">
        <v>4</v>
      </c>
      <c r="Y6" s="104">
        <v>1</v>
      </c>
      <c r="Z6" s="104">
        <v>2</v>
      </c>
      <c r="AA6" s="104">
        <v>1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3158</v>
      </c>
      <c r="B7" s="113" t="s">
        <v>40</v>
      </c>
      <c r="C7" s="118" t="s">
        <v>3159</v>
      </c>
      <c r="D7" s="104">
        <v>5</v>
      </c>
      <c r="E7" s="109">
        <v>39924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5</v>
      </c>
      <c r="L7" s="104">
        <v>4</v>
      </c>
      <c r="M7" s="104">
        <v>3</v>
      </c>
      <c r="N7" s="104">
        <v>2</v>
      </c>
      <c r="O7" s="112">
        <v>1</v>
      </c>
      <c r="P7" s="132" t="s">
        <v>128</v>
      </c>
      <c r="Q7" s="104">
        <v>1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1479</v>
      </c>
      <c r="B8" s="113" t="s">
        <v>36</v>
      </c>
      <c r="C8" s="118" t="s">
        <v>3160</v>
      </c>
      <c r="D8" s="104">
        <v>8</v>
      </c>
      <c r="E8" s="109">
        <v>39932</v>
      </c>
      <c r="F8" s="113">
        <v>2</v>
      </c>
      <c r="G8" s="104">
        <v>5</v>
      </c>
      <c r="H8" s="112">
        <v>1</v>
      </c>
      <c r="I8" s="113">
        <v>4</v>
      </c>
      <c r="J8" s="104">
        <v>2</v>
      </c>
      <c r="K8" s="104">
        <v>4</v>
      </c>
      <c r="L8" s="104">
        <v>3</v>
      </c>
      <c r="M8" s="104">
        <v>1</v>
      </c>
      <c r="N8" s="104">
        <v>2</v>
      </c>
      <c r="O8" s="112">
        <v>2</v>
      </c>
      <c r="P8" s="132" t="s">
        <v>3161</v>
      </c>
      <c r="Q8" s="104">
        <v>1</v>
      </c>
      <c r="R8" s="104">
        <v>1</v>
      </c>
      <c r="S8" s="104">
        <v>1</v>
      </c>
      <c r="T8" s="104">
        <v>2</v>
      </c>
      <c r="U8" s="112">
        <v>2</v>
      </c>
      <c r="V8" s="104"/>
      <c r="W8" s="108" t="s">
        <v>3162</v>
      </c>
      <c r="X8" s="104">
        <v>1</v>
      </c>
      <c r="Y8" s="104">
        <v>1</v>
      </c>
      <c r="Z8" s="104">
        <v>2</v>
      </c>
      <c r="AA8" s="104">
        <v>2</v>
      </c>
      <c r="AB8" s="112">
        <v>2</v>
      </c>
      <c r="AC8" s="103"/>
      <c r="AD8" s="108" t="s">
        <v>3094</v>
      </c>
      <c r="AE8" s="104">
        <v>2</v>
      </c>
      <c r="AF8" s="104">
        <v>1</v>
      </c>
      <c r="AG8" s="104">
        <v>2</v>
      </c>
      <c r="AH8" s="104">
        <v>1</v>
      </c>
      <c r="AI8" s="112">
        <v>2</v>
      </c>
      <c r="AJ8" s="103"/>
      <c r="AK8" s="108" t="s">
        <v>3163</v>
      </c>
      <c r="AL8" s="104">
        <v>2</v>
      </c>
      <c r="AM8" s="104">
        <v>1</v>
      </c>
      <c r="AN8" s="104">
        <v>2</v>
      </c>
      <c r="AO8" s="104">
        <v>2</v>
      </c>
      <c r="AP8" s="112">
        <v>2</v>
      </c>
    </row>
    <row r="9" spans="1:42" ht="31.5" customHeight="1" thickBot="1" x14ac:dyDescent="0.25">
      <c r="A9" s="111" t="s">
        <v>3164</v>
      </c>
      <c r="B9" s="113" t="s">
        <v>36</v>
      </c>
      <c r="C9" s="118" t="s">
        <v>3165</v>
      </c>
      <c r="D9" s="104">
        <v>8</v>
      </c>
      <c r="E9" s="109">
        <v>39932</v>
      </c>
      <c r="F9" s="113">
        <v>2</v>
      </c>
      <c r="G9" s="104">
        <v>5</v>
      </c>
      <c r="H9" s="112">
        <v>1</v>
      </c>
      <c r="I9" s="113">
        <v>1</v>
      </c>
      <c r="J9" s="104">
        <v>1</v>
      </c>
      <c r="K9" s="104">
        <v>3</v>
      </c>
      <c r="L9" s="104">
        <v>4</v>
      </c>
      <c r="M9" s="104">
        <v>3</v>
      </c>
      <c r="N9" s="104">
        <v>1</v>
      </c>
      <c r="O9" s="112">
        <v>1</v>
      </c>
      <c r="P9" s="132" t="s">
        <v>971</v>
      </c>
      <c r="Q9" s="104">
        <v>1</v>
      </c>
      <c r="R9" s="104">
        <v>1</v>
      </c>
      <c r="S9" s="104">
        <v>1</v>
      </c>
      <c r="T9" s="104">
        <v>3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3166</v>
      </c>
      <c r="B10" s="113" t="s">
        <v>31</v>
      </c>
      <c r="C10" s="118" t="s">
        <v>3167</v>
      </c>
      <c r="D10" s="104">
        <v>13</v>
      </c>
      <c r="E10" s="109">
        <v>39940</v>
      </c>
      <c r="F10" s="113">
        <v>2</v>
      </c>
      <c r="G10" s="104">
        <v>3</v>
      </c>
      <c r="H10" s="112">
        <v>1</v>
      </c>
      <c r="I10" s="113">
        <v>3</v>
      </c>
      <c r="J10" s="104">
        <v>1</v>
      </c>
      <c r="K10" s="104">
        <v>2</v>
      </c>
      <c r="L10" s="104">
        <v>2</v>
      </c>
      <c r="M10" s="104">
        <v>1</v>
      </c>
      <c r="N10" s="104">
        <v>2</v>
      </c>
      <c r="O10" s="112">
        <v>1</v>
      </c>
      <c r="P10" s="132" t="s">
        <v>65</v>
      </c>
      <c r="Q10" s="104">
        <v>1</v>
      </c>
      <c r="R10" s="104">
        <v>2</v>
      </c>
      <c r="S10" s="104">
        <v>1</v>
      </c>
      <c r="T10" s="104">
        <v>3</v>
      </c>
      <c r="U10" s="112">
        <v>1</v>
      </c>
      <c r="V10" s="104"/>
      <c r="W10" s="113" t="s">
        <v>3168</v>
      </c>
      <c r="X10" s="104">
        <v>3</v>
      </c>
      <c r="Y10" s="104">
        <v>1</v>
      </c>
      <c r="Z10" s="104">
        <v>1</v>
      </c>
      <c r="AA10" s="104">
        <v>1</v>
      </c>
      <c r="AB10" s="112">
        <v>1</v>
      </c>
      <c r="AC10" s="103"/>
      <c r="AD10" s="108" t="s">
        <v>3169</v>
      </c>
      <c r="AE10" s="104">
        <v>3</v>
      </c>
      <c r="AF10" s="104">
        <v>1</v>
      </c>
      <c r="AG10" s="104">
        <v>1</v>
      </c>
      <c r="AH10" s="104">
        <v>1</v>
      </c>
      <c r="AI10" s="112">
        <v>1</v>
      </c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3170</v>
      </c>
      <c r="B11" s="113" t="s">
        <v>31</v>
      </c>
      <c r="C11" s="118" t="s">
        <v>3171</v>
      </c>
      <c r="D11" s="104">
        <v>13</v>
      </c>
      <c r="E11" s="109">
        <v>39940</v>
      </c>
      <c r="F11" s="113">
        <v>2</v>
      </c>
      <c r="G11" s="104">
        <v>5</v>
      </c>
      <c r="H11" s="112">
        <v>1</v>
      </c>
      <c r="I11" s="113">
        <v>1</v>
      </c>
      <c r="J11" s="104">
        <v>1</v>
      </c>
      <c r="K11" s="104">
        <v>5</v>
      </c>
      <c r="L11" s="104">
        <v>4</v>
      </c>
      <c r="M11" s="104">
        <v>3</v>
      </c>
      <c r="N11" s="104">
        <v>1</v>
      </c>
      <c r="O11" s="112">
        <v>1</v>
      </c>
      <c r="P11" s="132" t="s">
        <v>3172</v>
      </c>
      <c r="Q11" s="104">
        <v>1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3173</v>
      </c>
      <c r="B12" s="113" t="s">
        <v>40</v>
      </c>
      <c r="C12" s="118" t="s">
        <v>3174</v>
      </c>
      <c r="D12" s="104">
        <v>4</v>
      </c>
      <c r="E12" s="109">
        <v>39948</v>
      </c>
      <c r="F12" s="113">
        <v>1</v>
      </c>
      <c r="G12" s="104">
        <v>3</v>
      </c>
      <c r="H12" s="112">
        <v>1</v>
      </c>
      <c r="I12" s="113">
        <v>2</v>
      </c>
      <c r="J12" s="104">
        <v>2</v>
      </c>
      <c r="K12" s="104">
        <v>2</v>
      </c>
      <c r="L12" s="104">
        <v>2</v>
      </c>
      <c r="M12" s="104">
        <v>1</v>
      </c>
      <c r="N12" s="104">
        <v>3</v>
      </c>
      <c r="O12" s="112">
        <v>1</v>
      </c>
      <c r="P12" s="132" t="s">
        <v>128</v>
      </c>
      <c r="Q12" s="104">
        <v>1</v>
      </c>
      <c r="R12" s="104">
        <v>3</v>
      </c>
      <c r="S12" s="104">
        <v>1</v>
      </c>
      <c r="T12" s="104">
        <v>4</v>
      </c>
      <c r="U12" s="112">
        <v>1</v>
      </c>
      <c r="V12" s="104"/>
      <c r="W12" s="108" t="s">
        <v>3175</v>
      </c>
      <c r="X12" s="104">
        <v>2</v>
      </c>
      <c r="Y12" s="104">
        <v>1</v>
      </c>
      <c r="Z12" s="104">
        <v>2</v>
      </c>
      <c r="AA12" s="104">
        <v>1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3176</v>
      </c>
      <c r="B13" s="113" t="s">
        <v>27</v>
      </c>
      <c r="C13" s="118" t="s">
        <v>3177</v>
      </c>
      <c r="D13" s="104">
        <v>6</v>
      </c>
      <c r="E13" s="109">
        <v>39948</v>
      </c>
      <c r="F13" s="113">
        <v>2</v>
      </c>
      <c r="G13" s="104">
        <v>3</v>
      </c>
      <c r="H13" s="112">
        <v>3</v>
      </c>
      <c r="I13" s="113">
        <v>2</v>
      </c>
      <c r="J13" s="104">
        <v>1</v>
      </c>
      <c r="K13" s="104">
        <v>3</v>
      </c>
      <c r="L13" s="104">
        <v>4</v>
      </c>
      <c r="M13" s="104">
        <v>3</v>
      </c>
      <c r="N13" s="104">
        <v>2</v>
      </c>
      <c r="O13" s="112">
        <v>1</v>
      </c>
      <c r="P13" s="132" t="s">
        <v>959</v>
      </c>
      <c r="Q13" s="104">
        <v>1</v>
      </c>
      <c r="R13" s="104">
        <v>1</v>
      </c>
      <c r="S13" s="104">
        <v>1</v>
      </c>
      <c r="T13" s="104">
        <v>3</v>
      </c>
      <c r="U13" s="112">
        <v>2</v>
      </c>
      <c r="V13" s="104"/>
      <c r="W13" s="108" t="s">
        <v>1315</v>
      </c>
      <c r="X13" s="104">
        <v>1</v>
      </c>
      <c r="Y13" s="104">
        <v>1</v>
      </c>
      <c r="Z13" s="104">
        <v>1</v>
      </c>
      <c r="AA13" s="104">
        <v>2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3178</v>
      </c>
      <c r="B14" s="113" t="s">
        <v>40</v>
      </c>
      <c r="C14" s="118" t="s">
        <v>3179</v>
      </c>
      <c r="D14" s="104">
        <v>4</v>
      </c>
      <c r="E14" s="109">
        <v>39956</v>
      </c>
      <c r="F14" s="113">
        <v>2</v>
      </c>
      <c r="G14" s="104">
        <v>5</v>
      </c>
      <c r="H14" s="112">
        <v>4</v>
      </c>
      <c r="I14" s="113">
        <v>1</v>
      </c>
      <c r="J14" s="104">
        <v>3</v>
      </c>
      <c r="K14" s="104">
        <v>8</v>
      </c>
      <c r="L14" s="104">
        <v>3</v>
      </c>
      <c r="M14" s="104">
        <v>2</v>
      </c>
      <c r="N14" s="104">
        <v>2</v>
      </c>
      <c r="O14" s="112">
        <v>2</v>
      </c>
      <c r="P14" s="132" t="s">
        <v>3180</v>
      </c>
      <c r="Q14" s="104">
        <v>4</v>
      </c>
      <c r="R14" s="104">
        <v>1</v>
      </c>
      <c r="S14" s="104">
        <v>1</v>
      </c>
      <c r="T14" s="104">
        <v>4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3181</v>
      </c>
      <c r="B15" s="113" t="s">
        <v>36</v>
      </c>
      <c r="C15" s="118" t="s">
        <v>3182</v>
      </c>
      <c r="D15" s="104">
        <v>12</v>
      </c>
      <c r="E15" s="109">
        <v>39956</v>
      </c>
      <c r="F15" s="113">
        <v>2</v>
      </c>
      <c r="G15" s="104">
        <v>7</v>
      </c>
      <c r="H15" s="112">
        <v>1</v>
      </c>
      <c r="I15" s="113">
        <v>1</v>
      </c>
      <c r="J15" s="104">
        <v>3</v>
      </c>
      <c r="K15" s="104">
        <v>7</v>
      </c>
      <c r="L15" s="104">
        <v>4</v>
      </c>
      <c r="M15" s="104">
        <v>3</v>
      </c>
      <c r="N15" s="104">
        <v>3</v>
      </c>
      <c r="O15" s="112">
        <v>2</v>
      </c>
      <c r="P15" s="132" t="s">
        <v>3183</v>
      </c>
      <c r="Q15" s="104">
        <v>2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3184</v>
      </c>
      <c r="B16" s="113" t="s">
        <v>40</v>
      </c>
      <c r="C16" s="118" t="s">
        <v>3185</v>
      </c>
      <c r="D16" s="104">
        <v>4</v>
      </c>
      <c r="E16" s="109">
        <v>39964</v>
      </c>
      <c r="F16" s="113">
        <v>2</v>
      </c>
      <c r="G16" s="104">
        <v>5</v>
      </c>
      <c r="H16" s="112">
        <v>1</v>
      </c>
      <c r="I16" s="113">
        <v>1</v>
      </c>
      <c r="J16" s="104">
        <v>3</v>
      </c>
      <c r="K16" s="104">
        <v>3</v>
      </c>
      <c r="L16" s="104">
        <v>3</v>
      </c>
      <c r="M16" s="104">
        <v>2</v>
      </c>
      <c r="N16" s="104">
        <v>3</v>
      </c>
      <c r="O16" s="112">
        <v>2</v>
      </c>
      <c r="P16" s="132" t="s">
        <v>3186</v>
      </c>
      <c r="Q16" s="104">
        <v>2</v>
      </c>
      <c r="R16" s="104">
        <v>1</v>
      </c>
      <c r="S16" s="104">
        <v>1</v>
      </c>
      <c r="T16" s="104">
        <v>4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3187</v>
      </c>
      <c r="B17" s="113" t="s">
        <v>40</v>
      </c>
      <c r="C17" s="118" t="s">
        <v>3188</v>
      </c>
      <c r="D17" s="104">
        <v>7</v>
      </c>
      <c r="E17" s="109">
        <v>39964</v>
      </c>
      <c r="F17" s="113">
        <v>2</v>
      </c>
      <c r="G17" s="104">
        <v>6</v>
      </c>
      <c r="H17" s="112">
        <v>4</v>
      </c>
      <c r="I17" s="113">
        <v>1</v>
      </c>
      <c r="J17" s="104">
        <v>1</v>
      </c>
      <c r="K17" s="104">
        <v>1</v>
      </c>
      <c r="L17" s="104">
        <v>4</v>
      </c>
      <c r="M17" s="104">
        <v>3</v>
      </c>
      <c r="N17" s="104">
        <v>1</v>
      </c>
      <c r="O17" s="112">
        <v>1</v>
      </c>
      <c r="P17" s="132" t="s">
        <v>128</v>
      </c>
      <c r="Q17" s="104">
        <v>1</v>
      </c>
      <c r="R17" s="104">
        <v>1</v>
      </c>
      <c r="S17" s="104">
        <v>1</v>
      </c>
      <c r="T17" s="104">
        <v>3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3189</v>
      </c>
      <c r="B18" s="113" t="s">
        <v>40</v>
      </c>
      <c r="C18" s="118" t="s">
        <v>3190</v>
      </c>
      <c r="D18" s="104">
        <v>15</v>
      </c>
      <c r="E18" s="109">
        <v>40035</v>
      </c>
      <c r="F18" s="113">
        <v>2</v>
      </c>
      <c r="G18" s="104">
        <v>6</v>
      </c>
      <c r="H18" s="112">
        <v>4</v>
      </c>
      <c r="I18" s="113">
        <v>1</v>
      </c>
      <c r="J18" s="104">
        <v>1</v>
      </c>
      <c r="K18" s="104">
        <v>1</v>
      </c>
      <c r="L18" s="104">
        <v>4</v>
      </c>
      <c r="M18" s="104">
        <v>3</v>
      </c>
      <c r="N18" s="104">
        <v>2</v>
      </c>
      <c r="O18" s="112">
        <v>1</v>
      </c>
      <c r="P18" s="132" t="s">
        <v>3191</v>
      </c>
      <c r="Q18" s="104">
        <v>1</v>
      </c>
      <c r="R18" s="104">
        <v>1</v>
      </c>
      <c r="S18" s="104">
        <v>1</v>
      </c>
      <c r="T18" s="104">
        <v>1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3192</v>
      </c>
      <c r="B19" s="113"/>
      <c r="C19" s="118"/>
      <c r="D19" s="104"/>
      <c r="E19" s="109">
        <v>40035</v>
      </c>
      <c r="F19" s="113"/>
      <c r="G19" s="104"/>
      <c r="H19" s="112"/>
      <c r="I19" s="113"/>
      <c r="J19" s="104"/>
      <c r="K19" s="104"/>
      <c r="L19" s="104"/>
      <c r="M19" s="104"/>
      <c r="N19" s="104"/>
      <c r="O19" s="112"/>
      <c r="P19" s="132" t="s">
        <v>1557</v>
      </c>
      <c r="Q19" s="104"/>
      <c r="R19" s="104"/>
      <c r="S19" s="104"/>
      <c r="T19" s="104"/>
      <c r="U19" s="112"/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3193</v>
      </c>
      <c r="B20" s="113" t="s">
        <v>40</v>
      </c>
      <c r="C20" s="118" t="s">
        <v>3194</v>
      </c>
      <c r="D20" s="104">
        <v>3</v>
      </c>
      <c r="E20" s="109">
        <v>40043</v>
      </c>
      <c r="F20" s="113">
        <v>1</v>
      </c>
      <c r="G20" s="104">
        <v>2</v>
      </c>
      <c r="H20" s="112">
        <v>3</v>
      </c>
      <c r="I20" s="113">
        <v>3</v>
      </c>
      <c r="J20" s="104">
        <v>1</v>
      </c>
      <c r="K20" s="104">
        <v>3</v>
      </c>
      <c r="L20" s="104">
        <v>3</v>
      </c>
      <c r="M20" s="104">
        <v>1</v>
      </c>
      <c r="N20" s="104">
        <v>2</v>
      </c>
      <c r="O20" s="112">
        <v>1</v>
      </c>
      <c r="P20" s="132" t="s">
        <v>1039</v>
      </c>
      <c r="Q20" s="104">
        <v>1</v>
      </c>
      <c r="R20" s="104">
        <v>1</v>
      </c>
      <c r="S20" s="104">
        <v>1</v>
      </c>
      <c r="T20" s="104">
        <v>4</v>
      </c>
      <c r="U20" s="112">
        <v>2</v>
      </c>
      <c r="V20" s="104"/>
      <c r="W20" s="113" t="s">
        <v>3195</v>
      </c>
      <c r="X20" s="104">
        <v>4</v>
      </c>
      <c r="Y20" s="104">
        <v>1</v>
      </c>
      <c r="Z20" s="104">
        <v>2</v>
      </c>
      <c r="AA20" s="104">
        <v>1</v>
      </c>
      <c r="AB20" s="112">
        <v>2</v>
      </c>
      <c r="AC20" s="103"/>
      <c r="AD20" s="113" t="s">
        <v>2822</v>
      </c>
      <c r="AE20" s="104">
        <v>5</v>
      </c>
      <c r="AF20" s="104">
        <v>2</v>
      </c>
      <c r="AG20" s="104">
        <v>2</v>
      </c>
      <c r="AH20" s="104">
        <v>1</v>
      </c>
      <c r="AI20" s="112">
        <v>1</v>
      </c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3196</v>
      </c>
      <c r="B21" s="113" t="s">
        <v>40</v>
      </c>
      <c r="C21" s="118" t="s">
        <v>3197</v>
      </c>
      <c r="D21" s="104">
        <v>7</v>
      </c>
      <c r="E21" s="109">
        <v>40043</v>
      </c>
      <c r="F21" s="113">
        <v>2</v>
      </c>
      <c r="G21" s="104">
        <v>5</v>
      </c>
      <c r="H21" s="112">
        <v>4</v>
      </c>
      <c r="I21" s="113">
        <v>1</v>
      </c>
      <c r="J21" s="104">
        <v>3</v>
      </c>
      <c r="K21" s="104">
        <v>8</v>
      </c>
      <c r="L21" s="104">
        <v>4</v>
      </c>
      <c r="M21" s="104">
        <v>3</v>
      </c>
      <c r="N21" s="104">
        <v>2</v>
      </c>
      <c r="O21" s="112">
        <v>2</v>
      </c>
      <c r="P21" s="132" t="s">
        <v>3198</v>
      </c>
      <c r="Q21" s="104">
        <v>1</v>
      </c>
      <c r="R21" s="104">
        <v>1</v>
      </c>
      <c r="S21" s="104">
        <v>1</v>
      </c>
      <c r="T21" s="104">
        <v>2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3199</v>
      </c>
      <c r="B22" s="113" t="s">
        <v>40</v>
      </c>
      <c r="C22" s="118" t="s">
        <v>3200</v>
      </c>
      <c r="D22" s="104">
        <v>8</v>
      </c>
      <c r="E22" s="109">
        <v>40051</v>
      </c>
      <c r="F22" s="113">
        <v>2</v>
      </c>
      <c r="G22" s="104">
        <v>5</v>
      </c>
      <c r="H22" s="112">
        <v>1</v>
      </c>
      <c r="I22" s="113">
        <v>1</v>
      </c>
      <c r="J22" s="104">
        <v>2</v>
      </c>
      <c r="K22" s="104">
        <v>2</v>
      </c>
      <c r="L22" s="104">
        <v>3</v>
      </c>
      <c r="M22" s="104">
        <v>1</v>
      </c>
      <c r="N22" s="104">
        <v>3</v>
      </c>
      <c r="O22" s="112">
        <v>2</v>
      </c>
      <c r="P22" s="132" t="s">
        <v>3201</v>
      </c>
      <c r="Q22" s="104">
        <v>4</v>
      </c>
      <c r="R22" s="104">
        <v>1</v>
      </c>
      <c r="S22" s="104">
        <v>1</v>
      </c>
      <c r="T22" s="104">
        <v>4</v>
      </c>
      <c r="U22" s="112">
        <v>1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3202</v>
      </c>
      <c r="B23" s="113" t="s">
        <v>27</v>
      </c>
      <c r="C23" s="118" t="s">
        <v>3203</v>
      </c>
      <c r="D23" s="104">
        <v>9</v>
      </c>
      <c r="E23" s="109">
        <v>40051</v>
      </c>
      <c r="F23" s="113">
        <v>1</v>
      </c>
      <c r="G23" s="104">
        <v>5</v>
      </c>
      <c r="H23" s="112">
        <v>1</v>
      </c>
      <c r="I23" s="113">
        <v>2</v>
      </c>
      <c r="J23" s="104">
        <v>2</v>
      </c>
      <c r="K23" s="104">
        <v>2</v>
      </c>
      <c r="L23" s="104">
        <v>2</v>
      </c>
      <c r="M23" s="104">
        <v>1</v>
      </c>
      <c r="N23" s="104">
        <v>2</v>
      </c>
      <c r="O23" s="112">
        <v>1</v>
      </c>
      <c r="P23" s="132" t="s">
        <v>1542</v>
      </c>
      <c r="Q23" s="104">
        <v>3</v>
      </c>
      <c r="R23" s="104">
        <v>1</v>
      </c>
      <c r="S23" s="104">
        <v>1</v>
      </c>
      <c r="T23" s="104">
        <v>2</v>
      </c>
      <c r="U23" s="112">
        <v>1</v>
      </c>
      <c r="V23" s="104"/>
      <c r="W23" s="113" t="s">
        <v>137</v>
      </c>
      <c r="X23" s="104">
        <v>1</v>
      </c>
      <c r="Y23" s="104">
        <v>1</v>
      </c>
      <c r="Z23" s="104">
        <v>2</v>
      </c>
      <c r="AA23" s="104">
        <v>1</v>
      </c>
      <c r="AB23" s="112">
        <v>1</v>
      </c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3204</v>
      </c>
      <c r="B24" s="113" t="s">
        <v>91</v>
      </c>
      <c r="C24" s="118" t="s">
        <v>3205</v>
      </c>
      <c r="D24" s="104">
        <v>21</v>
      </c>
      <c r="E24" s="109">
        <v>40059</v>
      </c>
      <c r="F24" s="113">
        <v>2</v>
      </c>
      <c r="G24" s="104">
        <v>5</v>
      </c>
      <c r="H24" s="112">
        <v>1</v>
      </c>
      <c r="I24" s="113">
        <v>3</v>
      </c>
      <c r="J24" s="104">
        <v>2</v>
      </c>
      <c r="K24" s="104">
        <v>10</v>
      </c>
      <c r="L24" s="104">
        <v>3</v>
      </c>
      <c r="M24" s="104">
        <v>1</v>
      </c>
      <c r="N24" s="104">
        <v>2</v>
      </c>
      <c r="O24" s="112">
        <v>1</v>
      </c>
      <c r="P24" s="132" t="s">
        <v>3206</v>
      </c>
      <c r="Q24" s="104">
        <v>4</v>
      </c>
      <c r="R24" s="104">
        <v>1</v>
      </c>
      <c r="S24" s="104">
        <v>1</v>
      </c>
      <c r="T24" s="104">
        <v>3</v>
      </c>
      <c r="U24" s="112">
        <v>1</v>
      </c>
      <c r="V24" s="104"/>
      <c r="W24" s="113" t="s">
        <v>1110</v>
      </c>
      <c r="X24" s="104">
        <v>1</v>
      </c>
      <c r="Y24" s="104">
        <v>1</v>
      </c>
      <c r="Z24" s="104">
        <v>2</v>
      </c>
      <c r="AA24" s="104">
        <v>1</v>
      </c>
      <c r="AB24" s="112">
        <v>2</v>
      </c>
      <c r="AC24" s="103"/>
      <c r="AD24" s="113" t="s">
        <v>2365</v>
      </c>
      <c r="AE24" s="104">
        <v>3</v>
      </c>
      <c r="AF24" s="104">
        <v>1</v>
      </c>
      <c r="AG24" s="104">
        <v>1</v>
      </c>
      <c r="AH24" s="104">
        <v>1</v>
      </c>
      <c r="AI24" s="112">
        <v>2</v>
      </c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3207</v>
      </c>
      <c r="B25" s="113" t="s">
        <v>50</v>
      </c>
      <c r="C25" s="118" t="s">
        <v>3208</v>
      </c>
      <c r="D25" s="104">
        <v>21</v>
      </c>
      <c r="E25" s="109">
        <v>40059</v>
      </c>
      <c r="F25" s="113">
        <v>2</v>
      </c>
      <c r="G25" s="104">
        <v>7</v>
      </c>
      <c r="H25" s="112">
        <v>4</v>
      </c>
      <c r="I25" s="113">
        <v>1</v>
      </c>
      <c r="J25" s="104">
        <v>3</v>
      </c>
      <c r="K25" s="104">
        <v>7</v>
      </c>
      <c r="L25" s="104">
        <v>4</v>
      </c>
      <c r="M25" s="104">
        <v>3</v>
      </c>
      <c r="N25" s="104">
        <v>2</v>
      </c>
      <c r="O25" s="112">
        <v>2</v>
      </c>
      <c r="P25" s="132" t="s">
        <v>3209</v>
      </c>
      <c r="Q25" s="104">
        <v>2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3210</v>
      </c>
      <c r="B26" s="113" t="s">
        <v>31</v>
      </c>
      <c r="C26" s="118" t="s">
        <v>3211</v>
      </c>
      <c r="D26" s="104">
        <v>16</v>
      </c>
      <c r="E26" s="109">
        <v>40067</v>
      </c>
      <c r="F26" s="113">
        <v>2</v>
      </c>
      <c r="G26" s="104">
        <v>5</v>
      </c>
      <c r="H26" s="112">
        <v>1</v>
      </c>
      <c r="I26" s="113">
        <v>1</v>
      </c>
      <c r="J26" s="104">
        <v>1</v>
      </c>
      <c r="K26" s="104">
        <v>3</v>
      </c>
      <c r="L26" s="104">
        <v>4</v>
      </c>
      <c r="M26" s="104">
        <v>3</v>
      </c>
      <c r="N26" s="104">
        <v>2</v>
      </c>
      <c r="O26" s="112">
        <v>1</v>
      </c>
      <c r="P26" s="132" t="s">
        <v>3172</v>
      </c>
      <c r="Q26" s="104">
        <v>1</v>
      </c>
      <c r="R26" s="104">
        <v>1</v>
      </c>
      <c r="S26" s="104">
        <v>1</v>
      </c>
      <c r="T26" s="104">
        <v>3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3212</v>
      </c>
      <c r="B27" s="113" t="s">
        <v>91</v>
      </c>
      <c r="C27" s="118" t="s">
        <v>3213</v>
      </c>
      <c r="D27" s="104">
        <v>18</v>
      </c>
      <c r="E27" s="109">
        <v>40067</v>
      </c>
      <c r="F27" s="113">
        <v>2</v>
      </c>
      <c r="G27" s="104">
        <v>3</v>
      </c>
      <c r="H27" s="112">
        <v>1</v>
      </c>
      <c r="I27" s="113">
        <v>2</v>
      </c>
      <c r="J27" s="104">
        <v>3</v>
      </c>
      <c r="K27" s="104">
        <v>2</v>
      </c>
      <c r="L27" s="104">
        <v>2</v>
      </c>
      <c r="M27" s="104">
        <v>1</v>
      </c>
      <c r="N27" s="104">
        <v>2</v>
      </c>
      <c r="O27" s="112">
        <v>2</v>
      </c>
      <c r="P27" s="132" t="s">
        <v>975</v>
      </c>
      <c r="Q27" s="104">
        <v>1</v>
      </c>
      <c r="R27" s="104">
        <v>1</v>
      </c>
      <c r="S27" s="104">
        <v>1</v>
      </c>
      <c r="T27" s="104">
        <v>4</v>
      </c>
      <c r="U27" s="112">
        <v>1</v>
      </c>
      <c r="V27" s="104"/>
      <c r="W27" s="113" t="s">
        <v>3214</v>
      </c>
      <c r="X27" s="104">
        <v>3</v>
      </c>
      <c r="Y27" s="104">
        <v>1</v>
      </c>
      <c r="Z27" s="104">
        <v>2</v>
      </c>
      <c r="AA27" s="104">
        <v>3</v>
      </c>
      <c r="AB27" s="112">
        <v>1</v>
      </c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3215</v>
      </c>
      <c r="B28" s="113" t="s">
        <v>40</v>
      </c>
      <c r="C28" s="118" t="s">
        <v>3216</v>
      </c>
      <c r="D28" s="104">
        <v>7</v>
      </c>
      <c r="E28" s="109">
        <v>40075</v>
      </c>
      <c r="F28" s="113">
        <v>1</v>
      </c>
      <c r="G28" s="104">
        <v>3</v>
      </c>
      <c r="H28" s="112">
        <v>1</v>
      </c>
      <c r="I28" s="113">
        <v>2</v>
      </c>
      <c r="J28" s="104">
        <v>2</v>
      </c>
      <c r="K28" s="104">
        <v>5</v>
      </c>
      <c r="L28" s="104">
        <v>2</v>
      </c>
      <c r="M28" s="104">
        <v>1</v>
      </c>
      <c r="N28" s="104">
        <v>2</v>
      </c>
      <c r="O28" s="112">
        <v>1</v>
      </c>
      <c r="P28" s="132" t="s">
        <v>3217</v>
      </c>
      <c r="Q28" s="104">
        <v>3</v>
      </c>
      <c r="R28" s="104">
        <v>1</v>
      </c>
      <c r="S28" s="104">
        <v>1</v>
      </c>
      <c r="T28" s="104">
        <v>2</v>
      </c>
      <c r="U28" s="112">
        <v>2</v>
      </c>
      <c r="V28" s="104"/>
      <c r="W28" s="108" t="s">
        <v>1231</v>
      </c>
      <c r="X28" s="104">
        <v>1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3218</v>
      </c>
      <c r="B29" s="113" t="s">
        <v>40</v>
      </c>
      <c r="C29" s="118" t="s">
        <v>3219</v>
      </c>
      <c r="D29" s="104">
        <v>7</v>
      </c>
      <c r="E29" s="109">
        <v>40075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10</v>
      </c>
      <c r="L29" s="104">
        <v>4</v>
      </c>
      <c r="M29" s="104">
        <v>3</v>
      </c>
      <c r="N29" s="104">
        <v>3</v>
      </c>
      <c r="O29" s="112">
        <v>2</v>
      </c>
      <c r="P29" s="132" t="s">
        <v>3220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3221</v>
      </c>
      <c r="B30" s="113" t="s">
        <v>27</v>
      </c>
      <c r="C30" s="118" t="s">
        <v>3222</v>
      </c>
      <c r="D30" s="104">
        <v>4</v>
      </c>
      <c r="E30" s="109">
        <v>40083</v>
      </c>
      <c r="F30" s="113">
        <v>2</v>
      </c>
      <c r="G30" s="104">
        <v>7</v>
      </c>
      <c r="H30" s="112">
        <v>4</v>
      </c>
      <c r="I30" s="113">
        <v>1</v>
      </c>
      <c r="J30" s="104">
        <v>1</v>
      </c>
      <c r="K30" s="104">
        <v>4</v>
      </c>
      <c r="L30" s="104">
        <v>4</v>
      </c>
      <c r="M30" s="104">
        <v>3</v>
      </c>
      <c r="N30" s="104">
        <v>2</v>
      </c>
      <c r="O30" s="112">
        <v>1</v>
      </c>
      <c r="P30" s="132" t="s">
        <v>137</v>
      </c>
      <c r="Q30" s="104">
        <v>1</v>
      </c>
      <c r="R30" s="104">
        <v>1</v>
      </c>
      <c r="S30" s="104">
        <v>1</v>
      </c>
      <c r="T30" s="104">
        <v>1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3223</v>
      </c>
      <c r="B31" s="107" t="s">
        <v>40</v>
      </c>
      <c r="C31" s="118" t="s">
        <v>3224</v>
      </c>
      <c r="D31" s="106">
        <v>9</v>
      </c>
      <c r="E31" s="109">
        <v>40083</v>
      </c>
      <c r="F31" s="107">
        <v>2</v>
      </c>
      <c r="G31" s="106">
        <v>5</v>
      </c>
      <c r="H31" s="105">
        <v>4</v>
      </c>
      <c r="I31" s="107">
        <v>1</v>
      </c>
      <c r="J31" s="106">
        <v>3</v>
      </c>
      <c r="K31" s="106">
        <v>10</v>
      </c>
      <c r="L31" s="106">
        <v>3</v>
      </c>
      <c r="M31" s="106">
        <v>2</v>
      </c>
      <c r="N31" s="106">
        <v>3</v>
      </c>
      <c r="O31" s="105">
        <v>2</v>
      </c>
      <c r="P31" s="132" t="s">
        <v>3225</v>
      </c>
      <c r="Q31" s="106">
        <v>5</v>
      </c>
      <c r="R31" s="106">
        <v>2</v>
      </c>
      <c r="S31" s="106">
        <v>1</v>
      </c>
      <c r="T31" s="106">
        <v>4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13</v>
      </c>
      <c r="D36" s="44">
        <f t="shared" ref="D36:D42" si="0">C36/C$42</f>
        <v>0.48148148148148145</v>
      </c>
      <c r="E36" s="8"/>
      <c r="F36" s="91" t="s">
        <v>143</v>
      </c>
      <c r="G36" s="43">
        <f>COUNTIF(F4:F31,1)</f>
        <v>5</v>
      </c>
      <c r="H36" s="44">
        <f>G36/G38</f>
        <v>0.18518518518518517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17</v>
      </c>
      <c r="P36" s="44">
        <f>O36/O$40</f>
        <v>0.62962962962962965</v>
      </c>
      <c r="Q36"/>
      <c r="R36" s="93">
        <v>1</v>
      </c>
      <c r="S36" s="43">
        <f>COUNTIF(I4:I31,1)</f>
        <v>17</v>
      </c>
      <c r="T36" s="44">
        <f>S36/27</f>
        <v>0.62962962962962965</v>
      </c>
      <c r="U36"/>
      <c r="V36" s="94" t="s">
        <v>160</v>
      </c>
      <c r="W36" s="57">
        <f>COUNTIF(J4:J31,1)</f>
        <v>13</v>
      </c>
      <c r="X36" s="58">
        <f>W36/W$39</f>
        <v>0.48148148148148145</v>
      </c>
      <c r="Y36"/>
      <c r="Z36" s="95" t="s">
        <v>163</v>
      </c>
      <c r="AA36" s="42">
        <f>COUNTIF(K4:K31,1)</f>
        <v>2</v>
      </c>
      <c r="AB36" s="44">
        <f t="shared" ref="AB36:AB46" si="2">AA36/AA$46</f>
        <v>7.407407407407407E-2</v>
      </c>
      <c r="AC36"/>
      <c r="AD36" s="95" t="s">
        <v>799</v>
      </c>
      <c r="AE36" s="57">
        <f>COUNTIF(L4:L31,1)</f>
        <v>0</v>
      </c>
      <c r="AF36" s="58">
        <f>AE36/AA$46</f>
        <v>0</v>
      </c>
      <c r="AG36"/>
      <c r="AH36" s="95" t="s">
        <v>143</v>
      </c>
      <c r="AI36" s="42">
        <f>COUNTIF(M4:M31,1)</f>
        <v>11</v>
      </c>
      <c r="AJ36" s="44">
        <f>AI36/AA$46</f>
        <v>0.40740740740740738</v>
      </c>
      <c r="AK36"/>
      <c r="AL36" s="95" t="s">
        <v>175</v>
      </c>
      <c r="AM36" s="42">
        <f>COUNTIF(N4:N31,1)</f>
        <v>4</v>
      </c>
      <c r="AN36" s="44">
        <f>AM36/AA$46</f>
        <v>0.14814814814814814</v>
      </c>
      <c r="AO36"/>
      <c r="AP36" s="95" t="s">
        <v>143</v>
      </c>
      <c r="AQ36" s="42">
        <f>COUNTIF(O4:O31,1)</f>
        <v>14</v>
      </c>
      <c r="AR36" s="44">
        <f>AQ36/AQ$39</f>
        <v>0.51851851851851849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3</v>
      </c>
      <c r="D37" s="44">
        <f t="shared" si="0"/>
        <v>0.1111111111111111</v>
      </c>
      <c r="E37" s="8"/>
      <c r="F37" s="91" t="s">
        <v>144</v>
      </c>
      <c r="G37" s="43">
        <f>COUNTIF(F4:F31,2)</f>
        <v>22</v>
      </c>
      <c r="H37" s="44">
        <f>G37/G38</f>
        <v>0.81481481481481477</v>
      </c>
      <c r="I37"/>
      <c r="J37" s="92" t="s">
        <v>148</v>
      </c>
      <c r="K37" s="45">
        <f>COUNTIF(G4:G31,2)</f>
        <v>1</v>
      </c>
      <c r="L37" s="44">
        <f t="shared" si="1"/>
        <v>3.7037037037037035E-2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6</v>
      </c>
      <c r="T37" s="44">
        <f t="shared" ref="T37:T40" si="3">S37/27</f>
        <v>0.22222222222222221</v>
      </c>
      <c r="U37"/>
      <c r="V37" s="95" t="s">
        <v>161</v>
      </c>
      <c r="W37" s="57">
        <f>COUNTIF(J4:J31,2)</f>
        <v>6</v>
      </c>
      <c r="X37" s="58">
        <f>W37/W$39</f>
        <v>0.22222222222222221</v>
      </c>
      <c r="Y37"/>
      <c r="Z37" s="90" t="s">
        <v>164</v>
      </c>
      <c r="AA37" s="42">
        <f>COUNTIF(K4:K31,2)</f>
        <v>5</v>
      </c>
      <c r="AB37" s="44">
        <f t="shared" si="2"/>
        <v>0.18518518518518517</v>
      </c>
      <c r="AC37"/>
      <c r="AD37" s="94" t="s">
        <v>800</v>
      </c>
      <c r="AE37" s="57">
        <f>COUNTIF(L4:L31,2)</f>
        <v>7</v>
      </c>
      <c r="AF37" s="58">
        <f>AE37/AA$46</f>
        <v>0.25925925925925924</v>
      </c>
      <c r="AG37"/>
      <c r="AH37" s="90" t="s">
        <v>173</v>
      </c>
      <c r="AI37" s="42">
        <f>COUNTIF(M4:M31,2)</f>
        <v>3</v>
      </c>
      <c r="AJ37" s="44">
        <f>AI37/AA$46</f>
        <v>0.1111111111111111</v>
      </c>
      <c r="AK37"/>
      <c r="AL37" s="90" t="s">
        <v>176</v>
      </c>
      <c r="AM37" s="42">
        <f>COUNTIF(N4:N31,2)</f>
        <v>17</v>
      </c>
      <c r="AN37" s="44">
        <f>AM37/AA$46</f>
        <v>0.62962962962962965</v>
      </c>
      <c r="AO37"/>
      <c r="AP37" s="90" t="s">
        <v>173</v>
      </c>
      <c r="AQ37" s="42">
        <f>COUNTIF(O4:O31,2)</f>
        <v>13</v>
      </c>
      <c r="AR37" s="44">
        <f>AQ37/AQ$39</f>
        <v>0.48148148148148145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3</v>
      </c>
      <c r="D38" s="44">
        <f t="shared" si="0"/>
        <v>0.1111111111111111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6</v>
      </c>
      <c r="L38" s="44">
        <f t="shared" si="1"/>
        <v>0.22222222222222221</v>
      </c>
      <c r="M38"/>
      <c r="N38" s="91" t="s">
        <v>156</v>
      </c>
      <c r="O38" s="43">
        <f>COUNTIF(H4:H31,3)</f>
        <v>2</v>
      </c>
      <c r="P38" s="44">
        <f>O38/O$40</f>
        <v>7.407407407407407E-2</v>
      </c>
      <c r="Q38"/>
      <c r="R38" s="93">
        <v>3</v>
      </c>
      <c r="S38" s="43">
        <f>COUNTIF(I4:I31,3)</f>
        <v>3</v>
      </c>
      <c r="T38" s="44">
        <f t="shared" si="3"/>
        <v>0.1111111111111111</v>
      </c>
      <c r="U38"/>
      <c r="V38" s="94" t="s">
        <v>162</v>
      </c>
      <c r="W38" s="57">
        <f>COUNTIF(J4:J31,3)</f>
        <v>8</v>
      </c>
      <c r="X38" s="58">
        <f>W38/W$39</f>
        <v>0.29629629629629628</v>
      </c>
      <c r="Y38"/>
      <c r="Z38" s="90" t="s">
        <v>165</v>
      </c>
      <c r="AA38" s="42">
        <f>COUNTIF(K4:K31,3)</f>
        <v>6</v>
      </c>
      <c r="AB38" s="44">
        <f t="shared" si="2"/>
        <v>0.22222222222222221</v>
      </c>
      <c r="AC38"/>
      <c r="AD38" s="94" t="s">
        <v>801</v>
      </c>
      <c r="AE38" s="57">
        <f>COUNTIF(L4:L31,3)</f>
        <v>7</v>
      </c>
      <c r="AF38" s="58">
        <f>AE38/AA$46</f>
        <v>0.25925925925925924</v>
      </c>
      <c r="AG38"/>
      <c r="AH38" s="90" t="s">
        <v>174</v>
      </c>
      <c r="AI38" s="42">
        <f>COUNTIF(M4:M31,3)</f>
        <v>13</v>
      </c>
      <c r="AJ38" s="44">
        <f>AI38/AA$46</f>
        <v>0.48148148148148145</v>
      </c>
      <c r="AK38"/>
      <c r="AL38" s="90" t="s">
        <v>177</v>
      </c>
      <c r="AM38" s="42">
        <f>COUNTIF(N4:N31,3)</f>
        <v>6</v>
      </c>
      <c r="AN38" s="44">
        <f>AM38/AA$46</f>
        <v>0.22222222222222221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5</v>
      </c>
      <c r="D39" s="44">
        <f t="shared" si="0"/>
        <v>0.18518518518518517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8</v>
      </c>
      <c r="P39" s="44">
        <f>O39/O$40</f>
        <v>0.29629629629629628</v>
      </c>
      <c r="Q39"/>
      <c r="R39" s="93">
        <v>4</v>
      </c>
      <c r="S39" s="43">
        <f>COUNTIF(I4:I31,4)</f>
        <v>1</v>
      </c>
      <c r="T39" s="44">
        <f t="shared" si="3"/>
        <v>3.7037037037037035E-2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0.1111111111111111</v>
      </c>
      <c r="AC39"/>
      <c r="AD39" s="94" t="s">
        <v>802</v>
      </c>
      <c r="AE39" s="57">
        <f>COUNTIF(L4:L31,4)</f>
        <v>13</v>
      </c>
      <c r="AF39" s="58">
        <f>AE39/AA$46</f>
        <v>0.48148148148148145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14</v>
      </c>
      <c r="L40" s="44">
        <f t="shared" si="1"/>
        <v>0.51851851851851849</v>
      </c>
      <c r="M40"/>
      <c r="N40" s="83"/>
      <c r="O40" s="85">
        <f>SUM(O36:O39)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3</v>
      </c>
      <c r="AB40" s="44">
        <f t="shared" si="2"/>
        <v>0.1111111111111111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3.7037037037037035E-2</v>
      </c>
      <c r="E41" s="8"/>
      <c r="F41"/>
      <c r="G41"/>
      <c r="H41"/>
      <c r="I41"/>
      <c r="J41" s="92" t="s">
        <v>149</v>
      </c>
      <c r="K41" s="45">
        <f>COUNTIF(G4:G31,6)</f>
        <v>3</v>
      </c>
      <c r="L41" s="44">
        <f t="shared" si="1"/>
        <v>0.1111111111111111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42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0.1111111111111111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7.407407407407407E-2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3</v>
      </c>
      <c r="AB43" s="44">
        <f t="shared" si="2"/>
        <v>0.1111111111111111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3</v>
      </c>
      <c r="AB45" s="44">
        <f t="shared" si="2"/>
        <v>0.1111111111111111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9</v>
      </c>
      <c r="D51" s="58">
        <f t="shared" ref="D51:D63" si="4">C51/C$63</f>
        <v>0.33333333333333331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7.407407407407407E-2</v>
      </c>
      <c r="I51" s="61"/>
      <c r="J51" s="63" t="s">
        <v>397</v>
      </c>
      <c r="K51" s="45">
        <f>COUNTIFS(B4:B31,"girona",J4:J31,1)</f>
        <v>5</v>
      </c>
      <c r="L51" s="58">
        <f t="shared" ref="L51:L69" si="6">K51/K$69</f>
        <v>0.18518518518518517</v>
      </c>
      <c r="M51" s="61"/>
      <c r="N51" s="142" t="s">
        <v>199</v>
      </c>
      <c r="O51" s="59">
        <f>COUNTIFS(G4:G31,3,H4:H31,1)</f>
        <v>4</v>
      </c>
      <c r="P51" s="60">
        <f t="shared" ref="P51:P60" si="7">O51/O$60</f>
        <v>0.16</v>
      </c>
      <c r="Q51" s="61"/>
      <c r="R51" s="142" t="s">
        <v>208</v>
      </c>
      <c r="S51" s="59">
        <f>COUNTIFS(H4:H31,1,I4:I31,1)</f>
        <v>10</v>
      </c>
      <c r="T51" s="60">
        <f>S51/S$55</f>
        <v>0.4</v>
      </c>
      <c r="U51" s="61"/>
      <c r="V51" s="61"/>
      <c r="W51" s="142" t="s">
        <v>213</v>
      </c>
      <c r="X51" s="59">
        <f>COUNTIFS(I4:I31,1,K4:K31,1)</f>
        <v>2</v>
      </c>
      <c r="Y51" s="60">
        <f t="shared" ref="Y51:Y66" si="8">X51/X$66</f>
        <v>7.407407407407407E-2</v>
      </c>
      <c r="Z51" s="61"/>
      <c r="AA51" s="142" t="s">
        <v>224</v>
      </c>
      <c r="AB51" s="59">
        <f>COUNTIFS(I4:I31,1,J4:J31,1)</f>
        <v>10</v>
      </c>
      <c r="AC51" s="60">
        <f t="shared" ref="AC51:AC57" si="9">AB51/AB$57</f>
        <v>0.37037037037037035</v>
      </c>
      <c r="AD51" s="61"/>
      <c r="AE51" s="142" t="s">
        <v>231</v>
      </c>
      <c r="AF51" s="59">
        <f>COUNTIFS(J4:J31,1,M4:M31,1)</f>
        <v>3</v>
      </c>
      <c r="AG51" s="60">
        <f>AF51/AF$60</f>
        <v>0.125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0</v>
      </c>
      <c r="AS51" s="60">
        <f t="shared" ref="AS51:AS56" si="12">AR51/AF$60</f>
        <v>0</v>
      </c>
      <c r="AT51" s="61"/>
      <c r="AU51" s="142" t="s">
        <v>296</v>
      </c>
      <c r="AV51" s="59">
        <f>COUNTIFS(K4:K31,1,N4:N31,1)</f>
        <v>1</v>
      </c>
      <c r="AW51" s="60">
        <f t="shared" ref="AW51:AW70" si="13">AV51/AN$75</f>
        <v>4.7619047619047616E-2</v>
      </c>
      <c r="AX51" s="61"/>
      <c r="AY51" s="142" t="s">
        <v>314</v>
      </c>
      <c r="AZ51" s="59">
        <f>COUNTIFS(L4:L31,1,N4:N31,1)</f>
        <v>0</v>
      </c>
      <c r="BA51" s="60">
        <f t="shared" ref="BA51:BA59" si="14">AZ51/AZ$63</f>
        <v>0</v>
      </c>
      <c r="BB51" s="61"/>
      <c r="BC51" s="142" t="s">
        <v>325</v>
      </c>
      <c r="BD51" s="59">
        <f>COUNTIFS(J4:J31,1,O4:O31,1)</f>
        <v>10</v>
      </c>
      <c r="BE51" s="60">
        <f>BD51/BD57</f>
        <v>0.37037037037037035</v>
      </c>
      <c r="BF51" s="61"/>
      <c r="BG51" s="63" t="s">
        <v>332</v>
      </c>
      <c r="BH51" s="54">
        <f>COUNTIFS(N4:N31,1,O14:O41,1)</f>
        <v>0</v>
      </c>
      <c r="BI51" s="66">
        <f>BH51/BH$57</f>
        <v>0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4</v>
      </c>
      <c r="D52" s="58">
        <f t="shared" si="4"/>
        <v>0.14814814814814814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0.40740740740740738</v>
      </c>
      <c r="I52" s="61"/>
      <c r="J52" s="63" t="s">
        <v>398</v>
      </c>
      <c r="K52" s="45">
        <f>COUNTIFS(B4:B31,"girona",J4:J31,2)</f>
        <v>3</v>
      </c>
      <c r="L52" s="58">
        <f t="shared" si="6"/>
        <v>0.1111111111111111</v>
      </c>
      <c r="M52" s="61"/>
      <c r="N52" s="142" t="s">
        <v>200</v>
      </c>
      <c r="O52" s="45">
        <f>COUNTIFS(G4:G31,5,H4:H31,1)</f>
        <v>11</v>
      </c>
      <c r="P52" s="60">
        <f t="shared" si="7"/>
        <v>0.44</v>
      </c>
      <c r="Q52" s="61"/>
      <c r="R52" s="142" t="s">
        <v>209</v>
      </c>
      <c r="S52" s="59">
        <f>COUNTIFS(H4:H31,1,I4:I31,"&gt;1")</f>
        <v>7</v>
      </c>
      <c r="T52" s="60">
        <f>S52/S$55</f>
        <v>0.28000000000000003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3</v>
      </c>
      <c r="AC52" s="60">
        <f t="shared" si="9"/>
        <v>0.1111111111111111</v>
      </c>
      <c r="AD52" s="61"/>
      <c r="AE52" s="142" t="s">
        <v>232</v>
      </c>
      <c r="AF52" s="45">
        <f>COUNTIFS(J4:J31,1,M4:M31,2)</f>
        <v>0</v>
      </c>
      <c r="AG52" s="60">
        <f t="shared" ref="AG52:AG60" si="15">AF52/AF$60</f>
        <v>0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2</v>
      </c>
      <c r="AS52" s="60">
        <f t="shared" si="12"/>
        <v>8.3333333333333329E-2</v>
      </c>
      <c r="AT52" s="61"/>
      <c r="AU52" s="142" t="s">
        <v>297</v>
      </c>
      <c r="AV52" s="45">
        <f>COUNTIFS(K4:K31,1,N4:N31,2)</f>
        <v>1</v>
      </c>
      <c r="AW52" s="60">
        <f t="shared" si="13"/>
        <v>4.7619047619047616E-2</v>
      </c>
      <c r="AX52" s="61"/>
      <c r="AY52" s="142" t="s">
        <v>316</v>
      </c>
      <c r="AZ52" s="45">
        <f>COUNTIFS(L4:L31,1,N4:N31,2)</f>
        <v>0</v>
      </c>
      <c r="BA52" s="60">
        <f t="shared" si="14"/>
        <v>0</v>
      </c>
      <c r="BB52" s="61"/>
      <c r="BC52" s="142" t="s">
        <v>326</v>
      </c>
      <c r="BD52" s="45">
        <f>COUNTIFS(J4:J31,1,O4:O31,2)</f>
        <v>3</v>
      </c>
      <c r="BE52" s="60">
        <f t="shared" ref="BE52:BE57" si="16">BD52/BD$57</f>
        <v>0.1111111111111111</v>
      </c>
      <c r="BF52" s="61"/>
      <c r="BG52" s="63" t="s">
        <v>333</v>
      </c>
      <c r="BH52" s="65">
        <f>COUNTIFS(N4:N31,1,O14:O41,2)</f>
        <v>3</v>
      </c>
      <c r="BI52" s="66">
        <f t="shared" ref="BI52:BI57" si="17">BH52/BH$57</f>
        <v>0.21428571428571427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3.7037037037037035E-2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5</v>
      </c>
      <c r="L53" s="58">
        <f t="shared" si="6"/>
        <v>0.18518518518518517</v>
      </c>
      <c r="M53" s="61"/>
      <c r="N53" s="142" t="s">
        <v>201</v>
      </c>
      <c r="O53" s="45">
        <f>COUNTIFS(G4:G31,6,H4:H31,1)</f>
        <v>1</v>
      </c>
      <c r="P53" s="60">
        <f t="shared" si="7"/>
        <v>0.04</v>
      </c>
      <c r="Q53" s="61"/>
      <c r="R53" s="142" t="s">
        <v>210</v>
      </c>
      <c r="S53" s="59">
        <f>COUNTIFS(H4:H31,4,I4:I31,1)</f>
        <v>7</v>
      </c>
      <c r="T53" s="60">
        <f>S53/S$55</f>
        <v>0.28000000000000003</v>
      </c>
      <c r="U53" s="61"/>
      <c r="V53" s="61"/>
      <c r="W53" s="142" t="s">
        <v>215</v>
      </c>
      <c r="X53" s="45">
        <f>COUNTIFS(I4:I31,1,K4:K31,2)</f>
        <v>1</v>
      </c>
      <c r="Y53" s="60">
        <f t="shared" si="8"/>
        <v>3.7037037037037035E-2</v>
      </c>
      <c r="Z53" s="61"/>
      <c r="AA53" s="142" t="s">
        <v>226</v>
      </c>
      <c r="AB53" s="45">
        <f>COUNTIFS(I4:I31,1,J4:J31,2)</f>
        <v>1</v>
      </c>
      <c r="AC53" s="60">
        <f t="shared" si="9"/>
        <v>3.7037037037037035E-2</v>
      </c>
      <c r="AD53" s="61"/>
      <c r="AE53" s="142" t="s">
        <v>233</v>
      </c>
      <c r="AF53" s="45">
        <f>COUNTIFS(J4:J31,2,M4:M31,1)</f>
        <v>6</v>
      </c>
      <c r="AG53" s="60">
        <f t="shared" si="15"/>
        <v>0.25</v>
      </c>
      <c r="AH53" s="61"/>
      <c r="AI53" s="142" t="s">
        <v>239</v>
      </c>
      <c r="AJ53" s="45">
        <f>COUNTIFS(K4:K31,1,M4:M31,3)</f>
        <v>2</v>
      </c>
      <c r="AK53" s="60">
        <f t="shared" si="10"/>
        <v>7.407407407407407E-2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4.1666666666666664E-2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4</v>
      </c>
      <c r="BE53" s="60">
        <f t="shared" si="16"/>
        <v>0.14814814814814814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2</v>
      </c>
      <c r="D54" s="58">
        <f t="shared" si="4"/>
        <v>7.407407407407407E-2</v>
      </c>
      <c r="E54" s="64"/>
      <c r="F54" s="75" t="s">
        <v>387</v>
      </c>
      <c r="G54" s="45">
        <f>COUNTIFS(B4:B31,"salt",K4:K31,"&gt;1")</f>
        <v>3</v>
      </c>
      <c r="H54" s="58">
        <f t="shared" si="5"/>
        <v>0.1111111111111111</v>
      </c>
      <c r="I54" s="61"/>
      <c r="J54" s="63" t="s">
        <v>399</v>
      </c>
      <c r="K54" s="45">
        <f>COUNTIFS(B4:B31,"salt",J4:J31,1)</f>
        <v>2</v>
      </c>
      <c r="L54" s="58">
        <f t="shared" si="6"/>
        <v>7.407407407407407E-2</v>
      </c>
      <c r="M54" s="61"/>
      <c r="N54" s="142" t="s">
        <v>202</v>
      </c>
      <c r="O54" s="45">
        <f>COUNTIFS(G4:G31,7,H4:H31,1)</f>
        <v>1</v>
      </c>
      <c r="P54" s="60">
        <f t="shared" si="7"/>
        <v>0.04</v>
      </c>
      <c r="Q54" s="61"/>
      <c r="R54" s="142" t="s">
        <v>211</v>
      </c>
      <c r="S54" s="59">
        <f>COUNTIFS(H4:H31,4,I4:I31,"&gt;1")</f>
        <v>1</v>
      </c>
      <c r="T54" s="60">
        <f>S54/S$55</f>
        <v>0.04</v>
      </c>
      <c r="U54" s="61"/>
      <c r="V54" s="61"/>
      <c r="W54" s="142" t="s">
        <v>216</v>
      </c>
      <c r="X54" s="45">
        <f>COUNTIFS(I4:I31,"&gt;1",K4:K31,2)</f>
        <v>4</v>
      </c>
      <c r="Y54" s="60">
        <f t="shared" si="8"/>
        <v>0.14814814814814814</v>
      </c>
      <c r="Z54" s="61"/>
      <c r="AA54" s="142" t="s">
        <v>227</v>
      </c>
      <c r="AB54" s="45">
        <f>COUNTIFS(I4:I31,"&gt;1",J4:J31,2)</f>
        <v>5</v>
      </c>
      <c r="AC54" s="60">
        <f t="shared" si="9"/>
        <v>0.18518518518518517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5</v>
      </c>
      <c r="AK54" s="60">
        <f t="shared" si="10"/>
        <v>0.18518518518518517</v>
      </c>
      <c r="AL54" s="61"/>
      <c r="AM54" s="142" t="s">
        <v>276</v>
      </c>
      <c r="AN54" s="45">
        <f>COUNTIFS(K4:K31,1,L4:L31,4)</f>
        <v>2</v>
      </c>
      <c r="AO54" s="60">
        <f t="shared" si="11"/>
        <v>9.5238095238095233E-2</v>
      </c>
      <c r="AP54" s="61"/>
      <c r="AQ54" s="142" t="s">
        <v>286</v>
      </c>
      <c r="AR54" s="45">
        <f>COUNTIFS(J4:J31,1,L4:L31,4)</f>
        <v>10</v>
      </c>
      <c r="AS54" s="60">
        <f t="shared" si="12"/>
        <v>0.41666666666666669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2</v>
      </c>
      <c r="BE54" s="60">
        <f t="shared" si="16"/>
        <v>7.407407407407407E-2</v>
      </c>
      <c r="BF54" s="61"/>
      <c r="BG54" s="63" t="s">
        <v>335</v>
      </c>
      <c r="BH54" s="54">
        <f>COUNTIFS(N4:N31,2,O14:O41,1)</f>
        <v>7</v>
      </c>
      <c r="BI54" s="66">
        <f t="shared" si="17"/>
        <v>0.5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2</v>
      </c>
      <c r="D55" s="58">
        <f t="shared" si="4"/>
        <v>7.407407407407407E-2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1</v>
      </c>
      <c r="L55" s="58">
        <f t="shared" si="6"/>
        <v>3.7037037037037035E-2</v>
      </c>
      <c r="M55" s="61"/>
      <c r="N55" s="142" t="s">
        <v>203</v>
      </c>
      <c r="O55" s="45">
        <f>COUNTIFS(G4:G31,3,H4:H31,4)</f>
        <v>1</v>
      </c>
      <c r="P55" s="60">
        <f t="shared" si="7"/>
        <v>0.04</v>
      </c>
      <c r="Q55" s="61"/>
      <c r="R55" s="37"/>
      <c r="S55" s="45">
        <f>SUM(S51:S54)</f>
        <v>25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4</v>
      </c>
      <c r="Y55" s="60">
        <f t="shared" si="8"/>
        <v>0.14814814814814814</v>
      </c>
      <c r="Z55" s="61"/>
      <c r="AA55" s="142" t="s">
        <v>228</v>
      </c>
      <c r="AB55" s="45">
        <f>COUNTIFS(I4:I31,1,J4:J31,3)</f>
        <v>6</v>
      </c>
      <c r="AC55" s="60">
        <f t="shared" si="9"/>
        <v>0.22222222222222221</v>
      </c>
      <c r="AD55" s="61"/>
      <c r="AE55" s="142" t="s">
        <v>237</v>
      </c>
      <c r="AF55" s="45">
        <f>COUNTIFS(J4:J31,1,M4:M31,3)</f>
        <v>10</v>
      </c>
      <c r="AG55" s="60">
        <f t="shared" si="15"/>
        <v>0.41666666666666669</v>
      </c>
      <c r="AH55" s="61"/>
      <c r="AI55" s="142" t="s">
        <v>241</v>
      </c>
      <c r="AJ55" s="45">
        <f>COUNTIFS(K4:K31,2,M4:M31,2)</f>
        <v>0</v>
      </c>
      <c r="AK55" s="60">
        <f t="shared" si="10"/>
        <v>0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3</v>
      </c>
      <c r="AW55" s="60">
        <f t="shared" si="13"/>
        <v>0.14285714285714285</v>
      </c>
      <c r="AX55" s="61"/>
      <c r="AY55" s="142" t="s">
        <v>319</v>
      </c>
      <c r="AZ55" s="45">
        <f>COUNTIFS(L4:L31,2,N4:N31,2)</f>
        <v>6</v>
      </c>
      <c r="BA55" s="60">
        <f t="shared" si="14"/>
        <v>0.22222222222222221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4</v>
      </c>
      <c r="BI55" s="66">
        <f t="shared" si="17"/>
        <v>0.2857142857142857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3.7037037037037035E-2</v>
      </c>
      <c r="E56" s="64"/>
      <c r="F56" s="75" t="s">
        <v>389</v>
      </c>
      <c r="G56" s="45">
        <f>COUNTIFS(B4:B31,"figueres",K4:K31,"&gt;1")</f>
        <v>3</v>
      </c>
      <c r="H56" s="58">
        <f t="shared" si="5"/>
        <v>0.1111111111111111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3</v>
      </c>
      <c r="P56" s="60">
        <f t="shared" si="7"/>
        <v>0.12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2</v>
      </c>
      <c r="Y56" s="60">
        <f t="shared" si="8"/>
        <v>7.407407407407407E-2</v>
      </c>
      <c r="Z56" s="61"/>
      <c r="AA56" s="142" t="s">
        <v>229</v>
      </c>
      <c r="AB56" s="45">
        <f>COUNTIFS(I4:I31,"&gt;1",J4:J31,3)</f>
        <v>2</v>
      </c>
      <c r="AC56" s="60">
        <f t="shared" si="9"/>
        <v>7.407407407407407E-2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0</v>
      </c>
      <c r="AK56" s="60">
        <f t="shared" si="10"/>
        <v>0</v>
      </c>
      <c r="AL56" s="61"/>
      <c r="AM56" s="142" t="s">
        <v>256</v>
      </c>
      <c r="AN56" s="45">
        <f>COUNTIFS(K4:K31,2,L4:L31,2)</f>
        <v>4</v>
      </c>
      <c r="AO56" s="60">
        <f t="shared" si="11"/>
        <v>0.19047619047619047</v>
      </c>
      <c r="AP56" s="61"/>
      <c r="AQ56" s="142" t="s">
        <v>288</v>
      </c>
      <c r="AR56" s="59">
        <f>COUNTIFS(J4:J31,2,L4:L31,2)</f>
        <v>3</v>
      </c>
      <c r="AS56" s="60">
        <f t="shared" si="12"/>
        <v>0.125</v>
      </c>
      <c r="AT56" s="61"/>
      <c r="AU56" s="142" t="s">
        <v>301</v>
      </c>
      <c r="AV56" s="45">
        <f>COUNTIFS(K4:K31,2,N4:N31,3)</f>
        <v>2</v>
      </c>
      <c r="AW56" s="60">
        <f t="shared" si="13"/>
        <v>9.5238095238095233E-2</v>
      </c>
      <c r="AX56" s="61"/>
      <c r="AY56" s="142" t="s">
        <v>320</v>
      </c>
      <c r="AZ56" s="45">
        <f>COUNTIFS(L4:L31,2,N4:N31,3)</f>
        <v>1</v>
      </c>
      <c r="BA56" s="60">
        <f t="shared" si="14"/>
        <v>3.7037037037037035E-2</v>
      </c>
      <c r="BB56" s="61"/>
      <c r="BC56" s="142" t="s">
        <v>330</v>
      </c>
      <c r="BD56" s="45">
        <f>COUNTIFS(J4:J31,3,O4:O31,2)</f>
        <v>8</v>
      </c>
      <c r="BE56" s="60">
        <f t="shared" si="16"/>
        <v>0.29629629629629628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4</v>
      </c>
      <c r="D57" s="58">
        <f t="shared" si="4"/>
        <v>0.14814814814814814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3</v>
      </c>
      <c r="L57" s="58">
        <f t="shared" si="6"/>
        <v>0.1111111111111111</v>
      </c>
      <c r="M57" s="61"/>
      <c r="N57" s="142" t="s">
        <v>205</v>
      </c>
      <c r="O57" s="45">
        <f>COUNTIFS(G4:G31,6,H4:H31,4)</f>
        <v>2</v>
      </c>
      <c r="P57" s="60">
        <f t="shared" si="7"/>
        <v>0.08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2</v>
      </c>
      <c r="Y57" s="60">
        <f t="shared" si="8"/>
        <v>7.407407407407407E-2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42" t="s">
        <v>435</v>
      </c>
      <c r="AF57" s="59">
        <f>COUNTIFS(J4:J31,3,M4:M31,1)</f>
        <v>2</v>
      </c>
      <c r="AG57" s="60">
        <f t="shared" si="15"/>
        <v>8.3333333333333329E-2</v>
      </c>
      <c r="AH57" s="61"/>
      <c r="AI57" s="142" t="s">
        <v>243</v>
      </c>
      <c r="AJ57" s="45">
        <f>COUNTIFS(K4:K31,3,M4:M31,1)</f>
        <v>1</v>
      </c>
      <c r="AK57" s="60">
        <f t="shared" si="10"/>
        <v>3.7037037037037035E-2</v>
      </c>
      <c r="AL57" s="61"/>
      <c r="AM57" s="142" t="s">
        <v>258</v>
      </c>
      <c r="AN57" s="45">
        <f>COUNTIFS(K4:K31,2,L4:L31,3)</f>
        <v>1</v>
      </c>
      <c r="AO57" s="60">
        <f t="shared" si="11"/>
        <v>4.7619047619047616E-2</v>
      </c>
      <c r="AP57" s="61"/>
      <c r="AQ57" s="142" t="s">
        <v>289</v>
      </c>
      <c r="AR57" s="59">
        <f>COUNTIFS(J4:J31,2,L4:L31,3)</f>
        <v>3</v>
      </c>
      <c r="AS57" s="60">
        <f>AR57/AR$63</f>
        <v>0.1111111111111111</v>
      </c>
      <c r="AT57" s="61"/>
      <c r="AU57" s="142" t="s">
        <v>302</v>
      </c>
      <c r="AV57" s="45">
        <f>COUNTIFS(K4:K31,3,N4:N31,1)</f>
        <v>2</v>
      </c>
      <c r="AW57" s="60">
        <f t="shared" si="13"/>
        <v>9.5238095238095233E-2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6"/>
        <v>1</v>
      </c>
      <c r="BF57" s="61"/>
      <c r="BG57" s="98"/>
      <c r="BH57" s="65">
        <f>SUM(BH51:BH56)</f>
        <v>14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3.7037037037037035E-2</v>
      </c>
      <c r="E58" s="64"/>
      <c r="F58" s="75" t="s">
        <v>391</v>
      </c>
      <c r="G58" s="45">
        <f>COUNTIFS(B4:B31,"olot",K4:K31,"&gt;1")</f>
        <v>5</v>
      </c>
      <c r="H58" s="58">
        <f t="shared" si="5"/>
        <v>0.18518518518518517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2</v>
      </c>
      <c r="P58" s="60">
        <f t="shared" si="7"/>
        <v>0.08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1</v>
      </c>
      <c r="Y58" s="60">
        <f t="shared" si="8"/>
        <v>3.7037037037037035E-2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3</v>
      </c>
      <c r="AG58" s="60">
        <f t="shared" si="15"/>
        <v>0.125</v>
      </c>
      <c r="AH58" s="61"/>
      <c r="AI58" s="142" t="s">
        <v>244</v>
      </c>
      <c r="AJ58" s="45">
        <f>COUNTIFS(K4:K31,3,M4:M31,2)</f>
        <v>1</v>
      </c>
      <c r="AK58" s="60">
        <f t="shared" si="10"/>
        <v>3.7037037037037035E-2</v>
      </c>
      <c r="AL58" s="61"/>
      <c r="AM58" s="142" t="s">
        <v>277</v>
      </c>
      <c r="AN58" s="45">
        <f>COUNTIFS(K4:K31,2,L4:L31,4)</f>
        <v>0</v>
      </c>
      <c r="AO58" s="60">
        <f t="shared" si="11"/>
        <v>0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3</v>
      </c>
      <c r="AW58" s="60">
        <f t="shared" si="13"/>
        <v>0.14285714285714285</v>
      </c>
      <c r="AX58" s="61"/>
      <c r="AY58" s="142" t="s">
        <v>321</v>
      </c>
      <c r="AZ58" s="45">
        <f>COUNTIFS(L4:L31,3,N4:N31,2)</f>
        <v>4</v>
      </c>
      <c r="BA58" s="60">
        <f t="shared" si="14"/>
        <v>0.14814814814814814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0</v>
      </c>
      <c r="D59" s="58">
        <f t="shared" si="4"/>
        <v>0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0</v>
      </c>
      <c r="L59" s="58">
        <f t="shared" si="6"/>
        <v>0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7.407407407407407E-2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3</v>
      </c>
      <c r="AG59" s="60">
        <f t="shared" si="15"/>
        <v>0.125</v>
      </c>
      <c r="AH59" s="61"/>
      <c r="AI59" s="142" t="s">
        <v>245</v>
      </c>
      <c r="AJ59" s="59">
        <f>COUNTIFS(K4:K31,3,M4:M31,3)</f>
        <v>4</v>
      </c>
      <c r="AK59" s="60">
        <f t="shared" si="10"/>
        <v>0.14814814814814814</v>
      </c>
      <c r="AL59" s="61"/>
      <c r="AM59" s="142" t="s">
        <v>259</v>
      </c>
      <c r="AN59" s="45">
        <f>COUNTIFS(K4:K31,3,L4:L31,1)</f>
        <v>0</v>
      </c>
      <c r="AO59" s="60">
        <f t="shared" si="11"/>
        <v>0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3</v>
      </c>
      <c r="BA59" s="60">
        <f t="shared" si="14"/>
        <v>0.1111111111111111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2</v>
      </c>
      <c r="D60" s="58">
        <f t="shared" si="4"/>
        <v>7.407407407407407E-2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7.407407407407407E-2</v>
      </c>
      <c r="I60" s="61"/>
      <c r="J60" s="63" t="s">
        <v>403</v>
      </c>
      <c r="K60" s="45">
        <f>COUNTIFS(B4:B31,"olot",J4:J31,1)</f>
        <v>3</v>
      </c>
      <c r="L60" s="58">
        <f t="shared" si="6"/>
        <v>0.1111111111111111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1</v>
      </c>
      <c r="Y60" s="60">
        <f t="shared" si="8"/>
        <v>3.7037037037037035E-2</v>
      </c>
      <c r="Z60" s="61"/>
      <c r="AA60" s="61"/>
      <c r="AB60" s="61"/>
      <c r="AC60" s="61"/>
      <c r="AD60" s="61"/>
      <c r="AE60" s="37"/>
      <c r="AF60" s="45">
        <f>SUM(AF52:AF59)</f>
        <v>24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2</v>
      </c>
      <c r="AS60" s="60">
        <f t="shared" si="18"/>
        <v>7.407407407407407E-2</v>
      </c>
      <c r="AT60" s="61"/>
      <c r="AU60" s="142" t="s">
        <v>305</v>
      </c>
      <c r="AV60" s="45">
        <f>COUNTIFS(K4:K31,3,N4:N31,3)</f>
        <v>1</v>
      </c>
      <c r="AW60" s="60">
        <f t="shared" si="13"/>
        <v>4.7619047619047616E-2</v>
      </c>
      <c r="AX60" s="61"/>
      <c r="AY60" s="142" t="s">
        <v>439</v>
      </c>
      <c r="AZ60" s="45">
        <f>COUNTIFS(L4:L31,4,N4:N31,1)</f>
        <v>4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3.7037037037037035E-2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1</v>
      </c>
      <c r="L61" s="58">
        <f t="shared" si="6"/>
        <v>3.7037037037037035E-2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2</v>
      </c>
      <c r="Y61" s="60">
        <f t="shared" si="8"/>
        <v>7.407407407407407E-2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2</v>
      </c>
      <c r="AO61" s="60">
        <f t="shared" si="11"/>
        <v>9.5238095238095233E-2</v>
      </c>
      <c r="AP61" s="61"/>
      <c r="AQ61" s="142" t="s">
        <v>293</v>
      </c>
      <c r="AR61" s="45">
        <f>COUNTIFS(J4:J31,3,L4:L31,3)</f>
        <v>3</v>
      </c>
      <c r="AS61" s="60">
        <f t="shared" si="18"/>
        <v>0.1111111111111111</v>
      </c>
      <c r="AT61" s="61"/>
      <c r="AU61" s="142" t="s">
        <v>262</v>
      </c>
      <c r="AV61" s="59">
        <f>COUNTIFS(K4:K31,5,N4:N31,1)</f>
        <v>1</v>
      </c>
      <c r="AW61" s="60">
        <f t="shared" si="13"/>
        <v>4.7619047619047616E-2</v>
      </c>
      <c r="AX61" s="61"/>
      <c r="AY61" s="142" t="s">
        <v>440</v>
      </c>
      <c r="AZ61" s="45">
        <f>COUNTIFS(L4:L31,4,N4:N31,2)</f>
        <v>7</v>
      </c>
      <c r="BA61" s="60">
        <f>AZ61/AZ$60</f>
        <v>1.75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3.7037037037037035E-2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2</v>
      </c>
      <c r="AK62" s="60">
        <f t="shared" si="10"/>
        <v>7.407407407407407E-2</v>
      </c>
      <c r="AL62" s="61"/>
      <c r="AM62" s="142" t="s">
        <v>278</v>
      </c>
      <c r="AN62" s="59">
        <f>COUNTIFS(K4:K31,3,L4:L31,4)</f>
        <v>4</v>
      </c>
      <c r="AO62" s="60">
        <f t="shared" si="11"/>
        <v>0.19047619047619047</v>
      </c>
      <c r="AP62" s="61"/>
      <c r="AQ62" s="142" t="s">
        <v>294</v>
      </c>
      <c r="AR62" s="45">
        <f>COUNTIFS(J4:J31,3,L4:L31,4)</f>
        <v>3</v>
      </c>
      <c r="AS62" s="60">
        <f t="shared" si="18"/>
        <v>0.1111111111111111</v>
      </c>
      <c r="AT62" s="61"/>
      <c r="AU62" s="142" t="s">
        <v>307</v>
      </c>
      <c r="AV62" s="59">
        <f>COUNTIFS(K4:K31,5,N4:N31,2)</f>
        <v>2</v>
      </c>
      <c r="AW62" s="60">
        <f t="shared" si="13"/>
        <v>9.5238095238095233E-2</v>
      </c>
      <c r="AX62" s="61"/>
      <c r="AY62" s="142" t="s">
        <v>440</v>
      </c>
      <c r="AZ62" s="45">
        <f>COUNTIFS(L4:L31,4,N4:N31,3)</f>
        <v>2</v>
      </c>
      <c r="BA62" s="60">
        <f>AZ62/AZ$60</f>
        <v>0.5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7.407407407407407E-2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1</v>
      </c>
      <c r="AK63" s="60">
        <f t="shared" si="10"/>
        <v>3.7037037037037035E-2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1</v>
      </c>
      <c r="L64" s="58">
        <f t="shared" si="6"/>
        <v>3.7037037037037035E-2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1</v>
      </c>
      <c r="Y64" s="60">
        <f t="shared" si="8"/>
        <v>3.7037037037037035E-2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3.7037037037037035E-2</v>
      </c>
      <c r="AL64" s="61"/>
      <c r="AM64" s="142" t="s">
        <v>263</v>
      </c>
      <c r="AN64" s="45">
        <f>COUNTIFS(K4:K31,5,L4:L31,2)</f>
        <v>1</v>
      </c>
      <c r="AO64" s="60">
        <f t="shared" si="11"/>
        <v>4.7619047619047616E-2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3.7037037037037035E-2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3</v>
      </c>
      <c r="Y65" s="60">
        <f t="shared" si="8"/>
        <v>0.1111111111111111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3.7037037037037035E-2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1</v>
      </c>
      <c r="AW65" s="60">
        <f t="shared" si="13"/>
        <v>4.7619047619047616E-2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0</v>
      </c>
      <c r="L66" s="58">
        <f t="shared" si="6"/>
        <v>0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9</v>
      </c>
      <c r="AK66" s="60">
        <f t="shared" si="10"/>
        <v>0.33333333333333331</v>
      </c>
      <c r="AL66" s="61"/>
      <c r="AM66" s="142" t="s">
        <v>279</v>
      </c>
      <c r="AN66" s="45">
        <f>COUNTIFS(K4:K31,5,L4:L31,4)</f>
        <v>2</v>
      </c>
      <c r="AO66" s="60">
        <f t="shared" si="11"/>
        <v>9.5238095238095233E-2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1</v>
      </c>
      <c r="AW66" s="60">
        <f t="shared" si="13"/>
        <v>4.7619047619047616E-2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3.7037037037037035E-2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3</v>
      </c>
      <c r="AW68" s="60">
        <f t="shared" si="13"/>
        <v>0.14285714285714285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2</v>
      </c>
      <c r="AO70" s="60">
        <f t="shared" si="11"/>
        <v>9.5238095238095233E-2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1</v>
      </c>
      <c r="AO72" s="60">
        <f t="shared" si="11"/>
        <v>4.7619047619047616E-2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4.7619047619047616E-2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1</v>
      </c>
      <c r="AO74" s="60">
        <f t="shared" si="11"/>
        <v>4.7619047619047616E-2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17</v>
      </c>
      <c r="D83" s="58">
        <f t="shared" ref="D83:D89" si="19">C83/C$89</f>
        <v>0.62962962962962965</v>
      </c>
      <c r="E83" s="64"/>
      <c r="F83" s="55" t="s">
        <v>186</v>
      </c>
      <c r="G83" s="57">
        <f>COUNTIF(R4:R31,1)</f>
        <v>24</v>
      </c>
      <c r="H83" s="58">
        <f>G83/C$89</f>
        <v>0.88888888888888884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0.55555555555555558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0.1111111111111111</v>
      </c>
      <c r="Q83" s="61"/>
      <c r="R83" s="55" t="s">
        <v>411</v>
      </c>
      <c r="S83" s="57">
        <f>COUNTIFS(Q4:Q31,1,T4:T31,1)</f>
        <v>4</v>
      </c>
      <c r="T83" s="58">
        <f t="shared" ref="T83:T95" si="22">S83/S$95</f>
        <v>0.14814814814814814</v>
      </c>
      <c r="U83" s="61"/>
      <c r="V83" s="47" t="s">
        <v>181</v>
      </c>
      <c r="W83" s="57">
        <f>COUNTIF(X4:X31,1)</f>
        <v>5</v>
      </c>
      <c r="X83" s="58">
        <f t="shared" ref="X83:X89" si="23">W83/W$89</f>
        <v>0.45454545454545453</v>
      </c>
      <c r="Y83" s="61"/>
      <c r="Z83" s="55" t="s">
        <v>186</v>
      </c>
      <c r="AA83" s="57">
        <f>COUNTIF(Y4:Y31,1)</f>
        <v>11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5</v>
      </c>
      <c r="AG83" s="58">
        <f t="shared" ref="AG83:AG101" si="24">AF83/AF$101</f>
        <v>0.45454545454545453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9.0909090909090912E-2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0.27272727272727271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3</v>
      </c>
      <c r="AX83" s="58">
        <f>AW83/AS$89</f>
        <v>0.75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0.1111111111111111</v>
      </c>
      <c r="E84" s="64"/>
      <c r="F84" s="46" t="s">
        <v>187</v>
      </c>
      <c r="G84" s="57">
        <f>COUNTIF(R4:R31,2)</f>
        <v>2</v>
      </c>
      <c r="H84" s="58">
        <f>G84/C$89</f>
        <v>7.407407407407407E-2</v>
      </c>
      <c r="I84" s="61"/>
      <c r="J84" s="55" t="s">
        <v>340</v>
      </c>
      <c r="K84" s="57">
        <f>COUNTIFS(Q4:Q31,1,R4:R31,2)</f>
        <v>1</v>
      </c>
      <c r="L84" s="58">
        <f t="shared" si="20"/>
        <v>3.7037037037037035E-2</v>
      </c>
      <c r="M84" s="61"/>
      <c r="N84" s="55" t="s">
        <v>359</v>
      </c>
      <c r="O84" s="57">
        <f>COUNTIFS(Q4:Q31,1,U4:U31,2)</f>
        <v>14</v>
      </c>
      <c r="P84" s="58">
        <f t="shared" si="21"/>
        <v>0.51851851851851849</v>
      </c>
      <c r="Q84" s="61"/>
      <c r="R84" s="55" t="s">
        <v>412</v>
      </c>
      <c r="S84" s="57">
        <f>COUNTIFS(Q4:Q31,1,T4:T31,"&gt;1")</f>
        <v>13</v>
      </c>
      <c r="T84" s="58">
        <f t="shared" si="22"/>
        <v>0.48148148148148145</v>
      </c>
      <c r="U84" s="61"/>
      <c r="V84" s="46" t="s">
        <v>182</v>
      </c>
      <c r="W84" s="57">
        <f>COUNTIF(X4:X31,2)</f>
        <v>2</v>
      </c>
      <c r="X84" s="58">
        <f t="shared" si="23"/>
        <v>0.18181818181818182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4</v>
      </c>
      <c r="AK84" s="58">
        <f t="shared" si="25"/>
        <v>0.36363636363636365</v>
      </c>
      <c r="AL84" s="61"/>
      <c r="AM84" s="55" t="s">
        <v>412</v>
      </c>
      <c r="AN84" s="57">
        <f>COUNTIFS(X4:X31,1,AA4:AA31,"&gt;1")</f>
        <v>2</v>
      </c>
      <c r="AO84" s="58">
        <f t="shared" si="26"/>
        <v>0.18181818181818182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0.25</v>
      </c>
      <c r="AU84" s="61"/>
      <c r="AV84" s="46" t="s">
        <v>187</v>
      </c>
      <c r="AW84" s="57">
        <f>COUNTIF(AF4:AF31,2)</f>
        <v>1</v>
      </c>
      <c r="AX84" s="58">
        <f>AW84/AS$89</f>
        <v>0.25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7.407407407407407E-2</v>
      </c>
      <c r="E85" s="64"/>
      <c r="F85" s="46" t="s">
        <v>188</v>
      </c>
      <c r="G85" s="57">
        <f>COUNTIF(R4:R31,3)</f>
        <v>1</v>
      </c>
      <c r="H85" s="58">
        <f>G85/C$89</f>
        <v>3.7037037037037035E-2</v>
      </c>
      <c r="I85" s="61"/>
      <c r="J85" s="55" t="s">
        <v>341</v>
      </c>
      <c r="K85" s="57">
        <f>COUNTIFS(Q4:Q31,1,R4:R31,3)</f>
        <v>1</v>
      </c>
      <c r="L85" s="58">
        <f t="shared" si="20"/>
        <v>3.7037037037037035E-2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2</v>
      </c>
      <c r="T85" s="58">
        <f t="shared" si="22"/>
        <v>7.407407407407407E-2</v>
      </c>
      <c r="U85" s="61"/>
      <c r="V85" s="46" t="s">
        <v>183</v>
      </c>
      <c r="W85" s="57">
        <f>COUNTIF(X4:X31,3)</f>
        <v>2</v>
      </c>
      <c r="X85" s="58">
        <f t="shared" si="23"/>
        <v>0.18181818181818182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2</v>
      </c>
      <c r="AO85" s="58">
        <f t="shared" si="26"/>
        <v>0.18181818181818182</v>
      </c>
      <c r="AP85" s="61"/>
      <c r="AQ85" s="61"/>
      <c r="AR85" s="46" t="s">
        <v>183</v>
      </c>
      <c r="AS85" s="57">
        <f>COUNTIF(AE4:AE31,3)</f>
        <v>2</v>
      </c>
      <c r="AT85" s="58">
        <f t="shared" si="27"/>
        <v>0.5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0.25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4</v>
      </c>
      <c r="D86" s="58">
        <f t="shared" si="19"/>
        <v>0.14814814814814814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0.1111111111111111</v>
      </c>
      <c r="M86" s="61"/>
      <c r="N86" s="50" t="s">
        <v>358</v>
      </c>
      <c r="O86" s="57">
        <f>COUNTIFS(Q4:Q31,2,U4:U31,2)</f>
        <v>3</v>
      </c>
      <c r="P86" s="58">
        <f t="shared" si="21"/>
        <v>0.1111111111111111</v>
      </c>
      <c r="Q86" s="61"/>
      <c r="R86" s="50" t="s">
        <v>414</v>
      </c>
      <c r="S86" s="57">
        <f>COUNTIFS(Q4:Q31,2,T4:T31,"&gt;1")</f>
        <v>1</v>
      </c>
      <c r="T86" s="58">
        <f t="shared" si="22"/>
        <v>3.7037037037037035E-2</v>
      </c>
      <c r="U86" s="61"/>
      <c r="V86" s="46" t="s">
        <v>184</v>
      </c>
      <c r="W86" s="57">
        <f>COUNTIF(X4:X31,4)</f>
        <v>2</v>
      </c>
      <c r="X86" s="58">
        <f t="shared" si="23"/>
        <v>0.18181818181818182</v>
      </c>
      <c r="Y86" s="61"/>
      <c r="Z86" s="77"/>
      <c r="AA86" s="54">
        <f>SUM(AA83:AA85)</f>
        <v>11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0.18181818181818182</v>
      </c>
      <c r="AH86" s="61"/>
      <c r="AI86" s="50" t="s">
        <v>358</v>
      </c>
      <c r="AJ86" s="57">
        <f>COUNTIFS(X4:X31,2,AB4:AB31,2)</f>
        <v>2</v>
      </c>
      <c r="AK86" s="58">
        <f t="shared" si="25"/>
        <v>0.18181818181818182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0.25</v>
      </c>
      <c r="BD86" s="61"/>
      <c r="BE86" s="50" t="s">
        <v>358</v>
      </c>
      <c r="BF86" s="57">
        <f>COUNTIFS(AE4:AE31,2,AI4:AI31,2)</f>
        <v>1</v>
      </c>
      <c r="BG86" s="58">
        <f t="shared" si="29"/>
        <v>0.25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3.7037037037037035E-2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3.7037037037037035E-2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2</v>
      </c>
      <c r="AK87" s="58">
        <f t="shared" si="25"/>
        <v>0.18181818181818182</v>
      </c>
      <c r="AL87" s="61"/>
      <c r="AM87" s="50" t="s">
        <v>415</v>
      </c>
      <c r="AN87" s="57">
        <f>COUNTIFS(X4:X31,3,AA4:AA31,1)</f>
        <v>1</v>
      </c>
      <c r="AO87" s="58">
        <f t="shared" si="26"/>
        <v>9.0909090909090912E-2</v>
      </c>
      <c r="AP87" s="61"/>
      <c r="AQ87" s="61"/>
      <c r="AR87" s="46" t="s">
        <v>185</v>
      </c>
      <c r="AS87" s="57">
        <f>COUNTIF(AE4:AE31,5)</f>
        <v>1</v>
      </c>
      <c r="AT87" s="58">
        <f t="shared" si="27"/>
        <v>0.25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1</v>
      </c>
      <c r="BG87" s="58">
        <f t="shared" si="29"/>
        <v>0.25</v>
      </c>
      <c r="BH87" s="61"/>
      <c r="BI87" s="50" t="s">
        <v>415</v>
      </c>
      <c r="BJ87" s="57">
        <f>COUNTIFS(AE4:AE31,3,AH4:AH31,1)</f>
        <v>2</v>
      </c>
      <c r="BK87" s="58">
        <f t="shared" si="30"/>
        <v>0.5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3.7037037037037035E-2</v>
      </c>
      <c r="Q88" s="61"/>
      <c r="R88" s="50" t="s">
        <v>416</v>
      </c>
      <c r="S88" s="57">
        <f>COUNTIFS(Q4:Q31,3,T4:T31,"&gt;1")</f>
        <v>2</v>
      </c>
      <c r="T88" s="58">
        <f t="shared" si="22"/>
        <v>7.407407407407407E-2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1</v>
      </c>
      <c r="AO88" s="58">
        <f t="shared" si="26"/>
        <v>9.0909090909090912E-2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0.25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7.407407407407407E-2</v>
      </c>
      <c r="M89" s="61"/>
      <c r="N89" s="50" t="s">
        <v>363</v>
      </c>
      <c r="O89" s="57">
        <f>COUNTIFS(Q4:Q31,4,U4:U31,1)</f>
        <v>2</v>
      </c>
      <c r="P89" s="58">
        <f t="shared" si="21"/>
        <v>7.407407407407407E-2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11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2</v>
      </c>
      <c r="AG89" s="58">
        <f t="shared" si="24"/>
        <v>0.18181818181818182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2</v>
      </c>
      <c r="AO89" s="58">
        <f t="shared" si="26"/>
        <v>0.18181818181818182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2</v>
      </c>
      <c r="BC89" s="58">
        <f t="shared" si="28"/>
        <v>0.5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7.407407407407407E-2</v>
      </c>
      <c r="Q90" s="61"/>
      <c r="R90" s="50" t="s">
        <v>418</v>
      </c>
      <c r="S90" s="57">
        <f>COUNTIFS(Q4:Q31,4,T4:T31,"&gt;1")</f>
        <v>4</v>
      </c>
      <c r="T90" s="58">
        <f t="shared" si="22"/>
        <v>0.14814814814814814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2</v>
      </c>
      <c r="AK90" s="58">
        <f t="shared" si="25"/>
        <v>0.18181818181818182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1</v>
      </c>
      <c r="BG91" s="58">
        <f t="shared" si="29"/>
        <v>0.25</v>
      </c>
      <c r="BH91" s="61"/>
      <c r="BI91" s="50" t="s">
        <v>419</v>
      </c>
      <c r="BJ91" s="57">
        <f>COUNTIFS(AE4:AE31,5,AH4:AH31,1)</f>
        <v>1</v>
      </c>
      <c r="BK91" s="58">
        <f t="shared" si="30"/>
        <v>0.25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6</v>
      </c>
      <c r="H92" s="58">
        <f>G92/C$89</f>
        <v>0.22222222222222221</v>
      </c>
      <c r="I92" s="61"/>
      <c r="J92" s="50" t="s">
        <v>345</v>
      </c>
      <c r="K92" s="57">
        <f>COUNTIFS(Q4:Q31,4,R4:R31,1)</f>
        <v>4</v>
      </c>
      <c r="L92" s="58">
        <f t="shared" si="20"/>
        <v>0.14814814814814814</v>
      </c>
      <c r="M92" s="61"/>
      <c r="N92" s="50" t="s">
        <v>366</v>
      </c>
      <c r="O92" s="57">
        <f>COUNTIFS(Q4:Q31,5,U4:U31,2)</f>
        <v>1</v>
      </c>
      <c r="P92" s="58">
        <f t="shared" si="21"/>
        <v>3.7037037037037035E-2</v>
      </c>
      <c r="Q92" s="61"/>
      <c r="R92" s="50" t="s">
        <v>420</v>
      </c>
      <c r="S92" s="57">
        <f>COUNTIFS(Q4:Q31,5,T4:T31,"&gt;1")</f>
        <v>1</v>
      </c>
      <c r="T92" s="58">
        <f t="shared" si="22"/>
        <v>3.7037037037037035E-2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0.18181818181818182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4</v>
      </c>
      <c r="H93" s="58">
        <f>G93/C$89</f>
        <v>0.14814814814814814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2</v>
      </c>
      <c r="X93" s="58">
        <f>W93/W$89</f>
        <v>0.18181818181818182</v>
      </c>
      <c r="Y93" s="61"/>
      <c r="Z93" s="47" t="s">
        <v>191</v>
      </c>
      <c r="AA93" s="57">
        <f>COUNTIF(AA4:AA31,1)</f>
        <v>8</v>
      </c>
      <c r="AB93" s="58">
        <f>AA93/W$89</f>
        <v>0.72727272727272729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2</v>
      </c>
      <c r="AT93" s="58">
        <f>AS93/AS$89</f>
        <v>0.5</v>
      </c>
      <c r="AU93" s="61"/>
      <c r="AV93" s="47" t="s">
        <v>191</v>
      </c>
      <c r="AW93" s="57">
        <f>COUNTIF(AH4:AH31,1)</f>
        <v>4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10</v>
      </c>
      <c r="H94" s="58">
        <f>G94/C$89</f>
        <v>0.37037037037037035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9</v>
      </c>
      <c r="X94" s="58">
        <f>W94/W$89</f>
        <v>0.81818181818181823</v>
      </c>
      <c r="Y94" s="61"/>
      <c r="Z94" s="46" t="s">
        <v>192</v>
      </c>
      <c r="AA94" s="57">
        <f>COUNTIF(AA4:AA31,2)</f>
        <v>2</v>
      </c>
      <c r="AB94" s="58">
        <f>AA94/W$89</f>
        <v>0.18181818181818182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7</v>
      </c>
      <c r="H95" s="58">
        <f>G95/C$89</f>
        <v>0.25925925925925924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11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9.0909090909090912E-2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11</v>
      </c>
      <c r="AK95" s="58">
        <f t="shared" si="25"/>
        <v>1</v>
      </c>
      <c r="AL95" s="61"/>
      <c r="AM95" s="37"/>
      <c r="AN95" s="45">
        <f>SUM(AN83:AN94)</f>
        <v>11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1</v>
      </c>
      <c r="L96" s="58">
        <f t="shared" si="20"/>
        <v>3.7037037037037035E-2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1</v>
      </c>
      <c r="BC96" s="58">
        <f t="shared" si="28"/>
        <v>0.25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11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0.27272727272727271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2</v>
      </c>
      <c r="AT99" s="58">
        <f>AS99/AS$89</f>
        <v>0.5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8</v>
      </c>
      <c r="X100" s="58">
        <f>W100/W$89</f>
        <v>0.72727272727272729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2</v>
      </c>
      <c r="AT100" s="58">
        <f>AS100/AS$89</f>
        <v>0.5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11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11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0.22222222222222221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0.77777777777777779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BM184"/>
  <sheetViews>
    <sheetView zoomScale="85" zoomScaleNormal="85" workbookViewId="0">
      <pane ySplit="3" topLeftCell="A19" activePane="bottomLeft" state="frozen"/>
      <selection activeCell="BJ52" sqref="BJ52:BJ64"/>
      <selection pane="bottomLeft" activeCell="B33" sqref="A33:BM108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3226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2.25" customHeight="1" thickBot="1" x14ac:dyDescent="0.25">
      <c r="A4" s="111" t="s">
        <v>3227</v>
      </c>
      <c r="B4" s="117" t="s">
        <v>40</v>
      </c>
      <c r="C4" s="118" t="s">
        <v>3228</v>
      </c>
      <c r="D4" s="116">
        <v>3</v>
      </c>
      <c r="E4" s="114">
        <v>40182</v>
      </c>
      <c r="F4" s="117">
        <v>1</v>
      </c>
      <c r="G4" s="116">
        <v>3</v>
      </c>
      <c r="H4" s="115">
        <v>1</v>
      </c>
      <c r="I4" s="117">
        <v>1</v>
      </c>
      <c r="J4" s="116">
        <v>3</v>
      </c>
      <c r="K4" s="116">
        <v>2</v>
      </c>
      <c r="L4" s="116">
        <v>4</v>
      </c>
      <c r="M4" s="116">
        <v>3</v>
      </c>
      <c r="N4" s="116">
        <v>2</v>
      </c>
      <c r="O4" s="115">
        <v>2</v>
      </c>
      <c r="P4" s="117" t="s">
        <v>3229</v>
      </c>
      <c r="Q4" s="116">
        <v>5</v>
      </c>
      <c r="R4" s="116">
        <v>2</v>
      </c>
      <c r="S4" s="116">
        <v>1</v>
      </c>
      <c r="T4" s="116">
        <v>2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2.25" customHeight="1" thickBot="1" x14ac:dyDescent="0.25">
      <c r="A5" s="111" t="s">
        <v>3230</v>
      </c>
      <c r="B5" s="113"/>
      <c r="C5" s="104"/>
      <c r="D5" s="104"/>
      <c r="E5" s="114">
        <v>40182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13"/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2.25" customHeight="1" thickBot="1" x14ac:dyDescent="0.25">
      <c r="A6" s="111" t="s">
        <v>3231</v>
      </c>
      <c r="B6" s="113" t="s">
        <v>40</v>
      </c>
      <c r="C6" s="110" t="s">
        <v>3232</v>
      </c>
      <c r="D6" s="104">
        <v>4</v>
      </c>
      <c r="E6" s="109">
        <v>43112</v>
      </c>
      <c r="F6" s="113">
        <v>2</v>
      </c>
      <c r="G6" s="104">
        <v>5</v>
      </c>
      <c r="H6" s="112">
        <v>4</v>
      </c>
      <c r="I6" s="113">
        <v>1</v>
      </c>
      <c r="J6" s="104">
        <v>1</v>
      </c>
      <c r="K6" s="104">
        <v>6</v>
      </c>
      <c r="L6" s="104">
        <v>1</v>
      </c>
      <c r="M6" s="104">
        <v>2</v>
      </c>
      <c r="N6" s="104">
        <v>1</v>
      </c>
      <c r="O6" s="112">
        <v>1</v>
      </c>
      <c r="P6" s="108" t="s">
        <v>3233</v>
      </c>
      <c r="Q6" s="104">
        <v>1</v>
      </c>
      <c r="R6" s="104">
        <v>1</v>
      </c>
      <c r="S6" s="104">
        <v>1</v>
      </c>
      <c r="T6" s="104">
        <v>3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2.25" customHeight="1" thickBot="1" x14ac:dyDescent="0.25">
      <c r="A7" s="111" t="s">
        <v>3234</v>
      </c>
      <c r="B7" s="113" t="s">
        <v>40</v>
      </c>
      <c r="C7" s="110" t="s">
        <v>3235</v>
      </c>
      <c r="D7" s="104">
        <v>5</v>
      </c>
      <c r="E7" s="109">
        <v>43112</v>
      </c>
      <c r="F7" s="113">
        <v>1</v>
      </c>
      <c r="G7" s="104">
        <v>5</v>
      </c>
      <c r="H7" s="112">
        <v>1</v>
      </c>
      <c r="I7" s="113">
        <v>1</v>
      </c>
      <c r="J7" s="104">
        <v>3</v>
      </c>
      <c r="K7" s="104">
        <v>8</v>
      </c>
      <c r="L7" s="104">
        <v>4</v>
      </c>
      <c r="M7" s="104">
        <v>3</v>
      </c>
      <c r="N7" s="104">
        <v>2</v>
      </c>
      <c r="O7" s="112">
        <v>2</v>
      </c>
      <c r="P7" s="108" t="s">
        <v>3236</v>
      </c>
      <c r="Q7" s="104">
        <v>4</v>
      </c>
      <c r="R7" s="104">
        <v>1</v>
      </c>
      <c r="S7" s="104">
        <v>1</v>
      </c>
      <c r="T7" s="104">
        <v>4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2.25" customHeight="1" thickBot="1" x14ac:dyDescent="0.25">
      <c r="A8" s="111" t="s">
        <v>3237</v>
      </c>
      <c r="B8" s="113" t="s">
        <v>36</v>
      </c>
      <c r="C8" s="110" t="s">
        <v>3238</v>
      </c>
      <c r="D8" s="104">
        <v>10</v>
      </c>
      <c r="E8" s="109">
        <v>40198</v>
      </c>
      <c r="F8" s="113">
        <v>2</v>
      </c>
      <c r="G8" s="104">
        <v>7</v>
      </c>
      <c r="H8" s="112">
        <v>1</v>
      </c>
      <c r="I8" s="113">
        <v>1</v>
      </c>
      <c r="J8" s="104">
        <v>3</v>
      </c>
      <c r="K8" s="104">
        <v>7</v>
      </c>
      <c r="L8" s="104">
        <v>4</v>
      </c>
      <c r="M8" s="104">
        <v>3</v>
      </c>
      <c r="N8" s="104">
        <v>2</v>
      </c>
      <c r="O8" s="112">
        <v>2</v>
      </c>
      <c r="P8" s="108" t="s">
        <v>3239</v>
      </c>
      <c r="Q8" s="104">
        <v>2</v>
      </c>
      <c r="R8" s="104">
        <v>1</v>
      </c>
      <c r="S8" s="104">
        <v>1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2.25" customHeight="1" thickBot="1" x14ac:dyDescent="0.25">
      <c r="A9" s="111" t="s">
        <v>3240</v>
      </c>
      <c r="B9" s="113" t="s">
        <v>31</v>
      </c>
      <c r="C9" s="110" t="s">
        <v>3241</v>
      </c>
      <c r="D9" s="104">
        <v>12</v>
      </c>
      <c r="E9" s="109">
        <v>40198</v>
      </c>
      <c r="F9" s="113">
        <v>2</v>
      </c>
      <c r="G9" s="104">
        <v>5</v>
      </c>
      <c r="H9" s="112">
        <v>1</v>
      </c>
      <c r="I9" s="113">
        <v>1</v>
      </c>
      <c r="J9" s="104">
        <v>3</v>
      </c>
      <c r="K9" s="104">
        <v>7</v>
      </c>
      <c r="L9" s="104">
        <v>4</v>
      </c>
      <c r="M9" s="104">
        <v>3</v>
      </c>
      <c r="N9" s="104">
        <v>2</v>
      </c>
      <c r="O9" s="112">
        <v>2</v>
      </c>
      <c r="P9" s="108" t="s">
        <v>3242</v>
      </c>
      <c r="Q9" s="104">
        <v>2</v>
      </c>
      <c r="R9" s="104">
        <v>1</v>
      </c>
      <c r="S9" s="104">
        <v>1</v>
      </c>
      <c r="T9" s="104">
        <v>3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2.25" customHeight="1" thickBot="1" x14ac:dyDescent="0.25">
      <c r="A10" s="111" t="s">
        <v>3243</v>
      </c>
      <c r="B10" s="113" t="s">
        <v>40</v>
      </c>
      <c r="C10" s="110" t="s">
        <v>3244</v>
      </c>
      <c r="D10" s="104">
        <v>5</v>
      </c>
      <c r="E10" s="109">
        <v>40206</v>
      </c>
      <c r="F10" s="113">
        <v>2</v>
      </c>
      <c r="G10" s="104">
        <v>5</v>
      </c>
      <c r="H10" s="112">
        <v>1</v>
      </c>
      <c r="I10" s="113">
        <v>1</v>
      </c>
      <c r="J10" s="104">
        <v>3</v>
      </c>
      <c r="K10" s="104">
        <v>2</v>
      </c>
      <c r="L10" s="104">
        <v>3</v>
      </c>
      <c r="M10" s="104">
        <v>2</v>
      </c>
      <c r="N10" s="104">
        <v>3</v>
      </c>
      <c r="O10" s="112">
        <v>2</v>
      </c>
      <c r="P10" s="108" t="s">
        <v>3245</v>
      </c>
      <c r="Q10" s="104">
        <v>5</v>
      </c>
      <c r="R10" s="104">
        <v>2</v>
      </c>
      <c r="S10" s="104">
        <v>1</v>
      </c>
      <c r="T10" s="104">
        <v>4</v>
      </c>
      <c r="U10" s="112">
        <v>1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2.25" customHeight="1" thickBot="1" x14ac:dyDescent="0.25">
      <c r="A11" s="111" t="s">
        <v>3246</v>
      </c>
      <c r="B11" s="113" t="s">
        <v>36</v>
      </c>
      <c r="C11" s="110" t="s">
        <v>3247</v>
      </c>
      <c r="D11" s="104">
        <v>11</v>
      </c>
      <c r="E11" s="109">
        <v>40206</v>
      </c>
      <c r="F11" s="113">
        <v>2</v>
      </c>
      <c r="G11" s="104">
        <v>5</v>
      </c>
      <c r="H11" s="112">
        <v>1</v>
      </c>
      <c r="I11" s="113">
        <v>1</v>
      </c>
      <c r="J11" s="104">
        <v>1</v>
      </c>
      <c r="K11" s="104">
        <v>3</v>
      </c>
      <c r="L11" s="104">
        <v>4</v>
      </c>
      <c r="M11" s="104">
        <v>3</v>
      </c>
      <c r="N11" s="104">
        <v>2</v>
      </c>
      <c r="O11" s="112">
        <v>2</v>
      </c>
      <c r="P11" s="108" t="s">
        <v>3248</v>
      </c>
      <c r="Q11" s="104">
        <v>1</v>
      </c>
      <c r="R11" s="104">
        <v>1</v>
      </c>
      <c r="S11" s="104">
        <v>1</v>
      </c>
      <c r="T11" s="104">
        <v>3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2.25" customHeight="1" thickBot="1" x14ac:dyDescent="0.25">
      <c r="A12" s="111" t="s">
        <v>3249</v>
      </c>
      <c r="B12" s="113" t="s">
        <v>31</v>
      </c>
      <c r="C12" s="110" t="s">
        <v>3250</v>
      </c>
      <c r="D12" s="104">
        <v>11</v>
      </c>
      <c r="E12" s="109">
        <v>40214</v>
      </c>
      <c r="F12" s="113">
        <v>1</v>
      </c>
      <c r="G12" s="104">
        <v>3</v>
      </c>
      <c r="H12" s="112">
        <v>1</v>
      </c>
      <c r="I12" s="113">
        <v>3</v>
      </c>
      <c r="J12" s="104">
        <v>1</v>
      </c>
      <c r="K12" s="104">
        <v>4</v>
      </c>
      <c r="L12" s="104">
        <v>1</v>
      </c>
      <c r="M12" s="104">
        <v>1</v>
      </c>
      <c r="N12" s="104">
        <v>2</v>
      </c>
      <c r="O12" s="112">
        <v>2</v>
      </c>
      <c r="P12" s="108" t="s">
        <v>3251</v>
      </c>
      <c r="Q12" s="104">
        <v>1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08" t="s">
        <v>3252</v>
      </c>
      <c r="X12" s="104">
        <v>1</v>
      </c>
      <c r="Y12" s="104">
        <v>1</v>
      </c>
      <c r="Z12" s="104">
        <v>2</v>
      </c>
      <c r="AA12" s="104">
        <v>2</v>
      </c>
      <c r="AB12" s="112">
        <v>2</v>
      </c>
      <c r="AC12" s="103"/>
      <c r="AD12" s="108" t="s">
        <v>3253</v>
      </c>
      <c r="AE12" s="104">
        <v>2</v>
      </c>
      <c r="AF12" s="104">
        <v>1</v>
      </c>
      <c r="AG12" s="104">
        <v>2</v>
      </c>
      <c r="AH12" s="104">
        <v>1</v>
      </c>
      <c r="AI12" s="112">
        <v>2</v>
      </c>
      <c r="AJ12" s="103"/>
      <c r="AK12" s="108"/>
      <c r="AL12" s="104"/>
      <c r="AM12" s="104"/>
      <c r="AN12" s="104"/>
      <c r="AO12" s="104"/>
      <c r="AP12" s="112"/>
    </row>
    <row r="13" spans="1:42" ht="32.25" customHeight="1" thickBot="1" x14ac:dyDescent="0.25">
      <c r="A13" s="111" t="s">
        <v>3254</v>
      </c>
      <c r="B13" s="113" t="s">
        <v>31</v>
      </c>
      <c r="C13" s="110" t="s">
        <v>3255</v>
      </c>
      <c r="D13" s="104">
        <v>11</v>
      </c>
      <c r="E13" s="109">
        <v>40214</v>
      </c>
      <c r="F13" s="113">
        <v>2</v>
      </c>
      <c r="G13" s="104">
        <v>5</v>
      </c>
      <c r="H13" s="112">
        <v>1</v>
      </c>
      <c r="I13" s="113">
        <v>4</v>
      </c>
      <c r="J13" s="104">
        <v>1</v>
      </c>
      <c r="K13" s="104">
        <v>4</v>
      </c>
      <c r="L13" s="104">
        <v>2</v>
      </c>
      <c r="M13" s="104">
        <v>1</v>
      </c>
      <c r="N13" s="104">
        <v>2</v>
      </c>
      <c r="O13" s="112">
        <v>2</v>
      </c>
      <c r="P13" s="108" t="s">
        <v>3256</v>
      </c>
      <c r="Q13" s="104">
        <v>3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08" t="s">
        <v>3257</v>
      </c>
      <c r="X13" s="104">
        <v>1</v>
      </c>
      <c r="Y13" s="104">
        <v>1</v>
      </c>
      <c r="Z13" s="104">
        <v>1</v>
      </c>
      <c r="AA13" s="104">
        <v>1</v>
      </c>
      <c r="AB13" s="112">
        <v>2</v>
      </c>
      <c r="AC13" s="103"/>
      <c r="AD13" s="108" t="s">
        <v>979</v>
      </c>
      <c r="AE13" s="104">
        <v>1</v>
      </c>
      <c r="AF13" s="104">
        <v>1</v>
      </c>
      <c r="AG13" s="104">
        <v>1</v>
      </c>
      <c r="AH13" s="104">
        <v>1</v>
      </c>
      <c r="AI13" s="112">
        <v>2</v>
      </c>
      <c r="AJ13" s="103"/>
      <c r="AK13" s="108" t="s">
        <v>1049</v>
      </c>
      <c r="AL13" s="104">
        <v>2</v>
      </c>
      <c r="AM13" s="104">
        <v>1</v>
      </c>
      <c r="AN13" s="104">
        <v>2</v>
      </c>
      <c r="AO13" s="104">
        <v>1</v>
      </c>
      <c r="AP13" s="112">
        <v>2</v>
      </c>
    </row>
    <row r="14" spans="1:42" ht="32.25" customHeight="1" thickBot="1" x14ac:dyDescent="0.25">
      <c r="A14" s="111" t="s">
        <v>3258</v>
      </c>
      <c r="B14" s="113" t="s">
        <v>40</v>
      </c>
      <c r="C14" s="110" t="s">
        <v>3259</v>
      </c>
      <c r="D14" s="104">
        <v>5</v>
      </c>
      <c r="E14" s="109">
        <v>40222</v>
      </c>
      <c r="F14" s="113">
        <v>1</v>
      </c>
      <c r="G14" s="104">
        <v>5</v>
      </c>
      <c r="H14" s="112">
        <v>4</v>
      </c>
      <c r="I14" s="113">
        <v>1</v>
      </c>
      <c r="J14" s="104">
        <v>1</v>
      </c>
      <c r="K14" s="104">
        <v>5</v>
      </c>
      <c r="L14" s="104">
        <v>1</v>
      </c>
      <c r="M14" s="104">
        <v>3</v>
      </c>
      <c r="N14" s="104">
        <v>2</v>
      </c>
      <c r="O14" s="112">
        <v>1</v>
      </c>
      <c r="P14" s="108" t="s">
        <v>128</v>
      </c>
      <c r="Q14" s="104">
        <v>1</v>
      </c>
      <c r="R14" s="104">
        <v>2</v>
      </c>
      <c r="S14" s="104">
        <v>1</v>
      </c>
      <c r="T14" s="104">
        <v>1</v>
      </c>
      <c r="U14" s="112">
        <v>1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2.25" customHeight="1" thickBot="1" x14ac:dyDescent="0.25">
      <c r="A15" s="111" t="s">
        <v>3260</v>
      </c>
      <c r="B15" s="113" t="s">
        <v>40</v>
      </c>
      <c r="C15" s="110" t="s">
        <v>3261</v>
      </c>
      <c r="D15" s="104">
        <v>5</v>
      </c>
      <c r="E15" s="109">
        <v>40222</v>
      </c>
      <c r="F15" s="113">
        <v>2</v>
      </c>
      <c r="G15" s="104">
        <v>5</v>
      </c>
      <c r="H15" s="112">
        <v>1</v>
      </c>
      <c r="I15" s="113">
        <v>1</v>
      </c>
      <c r="J15" s="104">
        <v>3</v>
      </c>
      <c r="K15" s="104">
        <v>8</v>
      </c>
      <c r="L15" s="104">
        <v>4</v>
      </c>
      <c r="M15" s="104">
        <v>3</v>
      </c>
      <c r="N15" s="104">
        <v>2</v>
      </c>
      <c r="O15" s="112">
        <v>2</v>
      </c>
      <c r="P15" s="108" t="s">
        <v>2734</v>
      </c>
      <c r="Q15" s="104">
        <v>3</v>
      </c>
      <c r="R15" s="104">
        <v>2</v>
      </c>
      <c r="S15" s="104">
        <v>1</v>
      </c>
      <c r="T15" s="104">
        <v>1</v>
      </c>
      <c r="U15" s="112">
        <v>2</v>
      </c>
      <c r="V15" s="104"/>
      <c r="W15" s="108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2.25" customHeight="1" thickBot="1" x14ac:dyDescent="0.25">
      <c r="A16" s="111" t="s">
        <v>3262</v>
      </c>
      <c r="B16" s="113" t="s">
        <v>27</v>
      </c>
      <c r="C16" s="110" t="s">
        <v>3263</v>
      </c>
      <c r="D16" s="104">
        <v>5</v>
      </c>
      <c r="E16" s="109">
        <v>40230</v>
      </c>
      <c r="F16" s="113">
        <v>2</v>
      </c>
      <c r="G16" s="104">
        <v>3</v>
      </c>
      <c r="H16" s="112">
        <v>1</v>
      </c>
      <c r="I16" s="113">
        <v>1</v>
      </c>
      <c r="J16" s="104">
        <v>1</v>
      </c>
      <c r="K16" s="104">
        <v>2</v>
      </c>
      <c r="L16" s="104">
        <v>1</v>
      </c>
      <c r="M16" s="104">
        <v>2</v>
      </c>
      <c r="N16" s="104">
        <v>1</v>
      </c>
      <c r="O16" s="112">
        <v>1</v>
      </c>
      <c r="P16" s="108" t="s">
        <v>137</v>
      </c>
      <c r="Q16" s="104">
        <v>1</v>
      </c>
      <c r="R16" s="104">
        <v>3</v>
      </c>
      <c r="S16" s="104">
        <v>1</v>
      </c>
      <c r="T16" s="104">
        <v>2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2.25" customHeight="1" thickBot="1" x14ac:dyDescent="0.25">
      <c r="A17" s="111" t="s">
        <v>3264</v>
      </c>
      <c r="B17" s="113" t="s">
        <v>40</v>
      </c>
      <c r="C17" s="110" t="s">
        <v>3265</v>
      </c>
      <c r="D17" s="104">
        <v>5</v>
      </c>
      <c r="E17" s="109">
        <v>40230</v>
      </c>
      <c r="F17" s="113">
        <v>2</v>
      </c>
      <c r="G17" s="104">
        <v>5</v>
      </c>
      <c r="H17" s="112">
        <v>1</v>
      </c>
      <c r="I17" s="113">
        <v>1</v>
      </c>
      <c r="J17" s="104">
        <v>3</v>
      </c>
      <c r="K17" s="104">
        <v>8</v>
      </c>
      <c r="L17" s="104">
        <v>3</v>
      </c>
      <c r="M17" s="104">
        <v>1</v>
      </c>
      <c r="N17" s="104">
        <v>2</v>
      </c>
      <c r="O17" s="112">
        <v>1</v>
      </c>
      <c r="P17" s="108" t="s">
        <v>3266</v>
      </c>
      <c r="Q17" s="104">
        <v>4</v>
      </c>
      <c r="R17" s="104">
        <v>2</v>
      </c>
      <c r="S17" s="104">
        <v>1</v>
      </c>
      <c r="T17" s="104">
        <v>3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2.25" customHeight="1" thickBot="1" x14ac:dyDescent="0.25">
      <c r="A18" s="111" t="s">
        <v>3267</v>
      </c>
      <c r="B18" s="113" t="s">
        <v>40</v>
      </c>
      <c r="C18" s="110" t="s">
        <v>3268</v>
      </c>
      <c r="D18" s="104">
        <v>5</v>
      </c>
      <c r="E18" s="109">
        <v>40455</v>
      </c>
      <c r="F18" s="113">
        <v>1</v>
      </c>
      <c r="G18" s="104">
        <v>5</v>
      </c>
      <c r="H18" s="112">
        <v>1</v>
      </c>
      <c r="I18" s="113">
        <v>1</v>
      </c>
      <c r="J18" s="104">
        <v>4</v>
      </c>
      <c r="K18" s="104">
        <v>3</v>
      </c>
      <c r="L18" s="104">
        <v>1</v>
      </c>
      <c r="M18" s="104">
        <v>3</v>
      </c>
      <c r="N18" s="104">
        <v>1</v>
      </c>
      <c r="O18" s="112">
        <v>2</v>
      </c>
      <c r="P18" s="108" t="s">
        <v>3269</v>
      </c>
      <c r="Q18" s="104">
        <v>3</v>
      </c>
      <c r="R18" s="104">
        <v>1</v>
      </c>
      <c r="S18" s="104">
        <v>1</v>
      </c>
      <c r="T18" s="104">
        <v>4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2.25" customHeight="1" thickBot="1" x14ac:dyDescent="0.25">
      <c r="A19" s="111" t="s">
        <v>3270</v>
      </c>
      <c r="B19" s="113" t="s">
        <v>31</v>
      </c>
      <c r="C19" s="110" t="s">
        <v>3271</v>
      </c>
      <c r="D19" s="104">
        <v>9</v>
      </c>
      <c r="E19" s="109">
        <v>40455</v>
      </c>
      <c r="F19" s="113">
        <v>2</v>
      </c>
      <c r="G19" s="104">
        <v>3</v>
      </c>
      <c r="H19" s="112">
        <v>1</v>
      </c>
      <c r="I19" s="113">
        <v>2</v>
      </c>
      <c r="J19" s="104">
        <v>1</v>
      </c>
      <c r="K19" s="104">
        <v>5</v>
      </c>
      <c r="L19" s="104">
        <v>2</v>
      </c>
      <c r="M19" s="104">
        <v>1</v>
      </c>
      <c r="N19" s="104">
        <v>1</v>
      </c>
      <c r="O19" s="112">
        <v>2</v>
      </c>
      <c r="P19" s="108" t="s">
        <v>3272</v>
      </c>
      <c r="Q19" s="104">
        <v>1</v>
      </c>
      <c r="R19" s="104">
        <v>2</v>
      </c>
      <c r="S19" s="104">
        <v>1</v>
      </c>
      <c r="T19" s="104">
        <v>3</v>
      </c>
      <c r="U19" s="112">
        <v>1</v>
      </c>
      <c r="V19" s="104"/>
      <c r="W19" s="113" t="s">
        <v>3273</v>
      </c>
      <c r="X19" s="104">
        <v>6</v>
      </c>
      <c r="Y19" s="104">
        <v>2</v>
      </c>
      <c r="Z19" s="104">
        <v>1</v>
      </c>
      <c r="AA19" s="104">
        <v>1</v>
      </c>
      <c r="AB19" s="112">
        <v>1</v>
      </c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2.25" customHeight="1" thickBot="1" x14ac:dyDescent="0.25">
      <c r="A20" s="111" t="s">
        <v>3274</v>
      </c>
      <c r="B20" s="113" t="s">
        <v>40</v>
      </c>
      <c r="C20" s="110" t="s">
        <v>3275</v>
      </c>
      <c r="D20" s="104">
        <v>8</v>
      </c>
      <c r="E20" s="109">
        <v>40222</v>
      </c>
      <c r="F20" s="113">
        <v>2</v>
      </c>
      <c r="G20" s="104">
        <v>5</v>
      </c>
      <c r="H20" s="112">
        <v>1</v>
      </c>
      <c r="I20" s="113">
        <v>2</v>
      </c>
      <c r="J20" s="104">
        <v>2</v>
      </c>
      <c r="K20" s="104">
        <v>5</v>
      </c>
      <c r="L20" s="104">
        <v>2</v>
      </c>
      <c r="M20" s="104">
        <v>1</v>
      </c>
      <c r="N20" s="104">
        <v>2</v>
      </c>
      <c r="O20" s="112">
        <v>2</v>
      </c>
      <c r="P20" s="108" t="s">
        <v>3276</v>
      </c>
      <c r="Q20" s="104">
        <v>5</v>
      </c>
      <c r="R20" s="104">
        <v>2</v>
      </c>
      <c r="S20" s="104">
        <v>1</v>
      </c>
      <c r="T20" s="104">
        <v>1</v>
      </c>
      <c r="U20" s="112">
        <v>1</v>
      </c>
      <c r="V20" s="104"/>
      <c r="W20" s="113" t="s">
        <v>128</v>
      </c>
      <c r="X20" s="104">
        <v>1</v>
      </c>
      <c r="Y20" s="104">
        <v>1</v>
      </c>
      <c r="Z20" s="104">
        <v>2</v>
      </c>
      <c r="AA20" s="104">
        <v>1</v>
      </c>
      <c r="AB20" s="112">
        <v>1</v>
      </c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2.25" customHeight="1" thickBot="1" x14ac:dyDescent="0.25">
      <c r="A21" s="111" t="s">
        <v>3277</v>
      </c>
      <c r="B21" s="113" t="s">
        <v>36</v>
      </c>
      <c r="C21" s="110" t="s">
        <v>3278</v>
      </c>
      <c r="D21" s="104">
        <v>10</v>
      </c>
      <c r="E21" s="109">
        <v>40222</v>
      </c>
      <c r="F21" s="113">
        <v>2</v>
      </c>
      <c r="G21" s="104">
        <v>3</v>
      </c>
      <c r="H21" s="112">
        <v>1</v>
      </c>
      <c r="I21" s="113">
        <v>2</v>
      </c>
      <c r="J21" s="104">
        <v>2</v>
      </c>
      <c r="K21" s="104">
        <v>2</v>
      </c>
      <c r="L21" s="104">
        <v>2</v>
      </c>
      <c r="M21" s="104">
        <v>1</v>
      </c>
      <c r="N21" s="104">
        <v>2</v>
      </c>
      <c r="O21" s="112">
        <v>1</v>
      </c>
      <c r="P21" s="108" t="s">
        <v>3279</v>
      </c>
      <c r="Q21" s="104">
        <v>4</v>
      </c>
      <c r="R21" s="104">
        <v>2</v>
      </c>
      <c r="S21" s="104">
        <v>1</v>
      </c>
      <c r="T21" s="104">
        <v>3</v>
      </c>
      <c r="U21" s="112">
        <v>1</v>
      </c>
      <c r="V21" s="104"/>
      <c r="W21" s="108" t="s">
        <v>3280</v>
      </c>
      <c r="X21" s="104">
        <v>2</v>
      </c>
      <c r="Y21" s="104">
        <v>1</v>
      </c>
      <c r="Z21" s="104">
        <v>2</v>
      </c>
      <c r="AA21" s="104">
        <v>1</v>
      </c>
      <c r="AB21" s="112">
        <v>1</v>
      </c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2.25" customHeight="1" thickBot="1" x14ac:dyDescent="0.25">
      <c r="A22" s="111" t="s">
        <v>3281</v>
      </c>
      <c r="B22" s="113" t="s">
        <v>31</v>
      </c>
      <c r="C22" s="110" t="s">
        <v>3282</v>
      </c>
      <c r="D22" s="104">
        <v>12</v>
      </c>
      <c r="E22" s="109">
        <v>40471</v>
      </c>
      <c r="F22" s="113">
        <v>2</v>
      </c>
      <c r="G22" s="104">
        <v>6</v>
      </c>
      <c r="H22" s="112">
        <v>1</v>
      </c>
      <c r="I22" s="113">
        <v>3</v>
      </c>
      <c r="J22" s="104">
        <v>2</v>
      </c>
      <c r="K22" s="104">
        <v>4</v>
      </c>
      <c r="L22" s="104">
        <v>3</v>
      </c>
      <c r="M22" s="104">
        <v>1</v>
      </c>
      <c r="N22" s="104">
        <v>3</v>
      </c>
      <c r="O22" s="112">
        <v>2</v>
      </c>
      <c r="P22" s="108" t="s">
        <v>3283</v>
      </c>
      <c r="Q22" s="104">
        <v>2</v>
      </c>
      <c r="R22" s="104">
        <v>2</v>
      </c>
      <c r="S22" s="104">
        <v>1</v>
      </c>
      <c r="T22" s="104">
        <v>2</v>
      </c>
      <c r="U22" s="112">
        <v>2</v>
      </c>
      <c r="V22" s="104"/>
      <c r="W22" s="108" t="s">
        <v>3284</v>
      </c>
      <c r="X22" s="104">
        <v>2</v>
      </c>
      <c r="Y22" s="104">
        <v>2</v>
      </c>
      <c r="Z22" s="104">
        <v>1</v>
      </c>
      <c r="AA22" s="104">
        <v>1</v>
      </c>
      <c r="AB22" s="112">
        <v>2</v>
      </c>
      <c r="AC22" s="103"/>
      <c r="AD22" s="108" t="s">
        <v>3285</v>
      </c>
      <c r="AE22" s="104">
        <v>1</v>
      </c>
      <c r="AF22" s="104">
        <v>1</v>
      </c>
      <c r="AG22" s="104">
        <v>2</v>
      </c>
      <c r="AH22" s="104">
        <v>1</v>
      </c>
      <c r="AI22" s="112">
        <v>2</v>
      </c>
      <c r="AJ22" s="103"/>
      <c r="AK22" s="113"/>
      <c r="AL22" s="104"/>
      <c r="AM22" s="104"/>
      <c r="AN22" s="104"/>
      <c r="AO22" s="104"/>
      <c r="AP22" s="112"/>
    </row>
    <row r="23" spans="1:42" ht="32.25" customHeight="1" thickBot="1" x14ac:dyDescent="0.25">
      <c r="A23" s="111" t="s">
        <v>3286</v>
      </c>
      <c r="B23" s="113" t="s">
        <v>91</v>
      </c>
      <c r="C23" s="110" t="s">
        <v>3287</v>
      </c>
      <c r="D23" s="104">
        <v>16</v>
      </c>
      <c r="E23" s="109">
        <v>40471</v>
      </c>
      <c r="F23" s="113">
        <v>2</v>
      </c>
      <c r="G23" s="104">
        <v>7</v>
      </c>
      <c r="H23" s="112">
        <v>4</v>
      </c>
      <c r="I23" s="113">
        <v>1</v>
      </c>
      <c r="J23" s="104">
        <v>1</v>
      </c>
      <c r="K23" s="104">
        <v>1</v>
      </c>
      <c r="L23" s="104">
        <v>1</v>
      </c>
      <c r="M23" s="104">
        <v>3</v>
      </c>
      <c r="N23" s="104">
        <v>1</v>
      </c>
      <c r="O23" s="112">
        <v>1</v>
      </c>
      <c r="P23" s="108" t="s">
        <v>1110</v>
      </c>
      <c r="Q23" s="104">
        <v>1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2.25" customHeight="1" thickBot="1" x14ac:dyDescent="0.25">
      <c r="A24" s="111" t="s">
        <v>3288</v>
      </c>
      <c r="B24" s="113" t="s">
        <v>31</v>
      </c>
      <c r="C24" s="110" t="s">
        <v>3289</v>
      </c>
      <c r="D24" s="104">
        <v>18</v>
      </c>
      <c r="E24" s="109">
        <v>40479</v>
      </c>
      <c r="F24" s="113">
        <v>2</v>
      </c>
      <c r="G24" s="104">
        <v>5</v>
      </c>
      <c r="H24" s="112">
        <v>1</v>
      </c>
      <c r="I24" s="113">
        <v>3</v>
      </c>
      <c r="J24" s="104">
        <v>2</v>
      </c>
      <c r="K24" s="104">
        <v>2</v>
      </c>
      <c r="L24" s="104">
        <v>3</v>
      </c>
      <c r="M24" s="104">
        <v>1</v>
      </c>
      <c r="N24" s="104">
        <v>3</v>
      </c>
      <c r="O24" s="112">
        <v>1</v>
      </c>
      <c r="P24" s="108" t="s">
        <v>3290</v>
      </c>
      <c r="Q24" s="104">
        <v>3</v>
      </c>
      <c r="R24" s="104">
        <v>1</v>
      </c>
      <c r="S24" s="104">
        <v>1</v>
      </c>
      <c r="T24" s="104">
        <v>2</v>
      </c>
      <c r="U24" s="112">
        <v>1</v>
      </c>
      <c r="V24" s="104"/>
      <c r="W24" s="108" t="s">
        <v>3291</v>
      </c>
      <c r="X24" s="104">
        <v>2</v>
      </c>
      <c r="Y24" s="104">
        <v>1</v>
      </c>
      <c r="Z24" s="104">
        <v>2</v>
      </c>
      <c r="AA24" s="104">
        <v>1</v>
      </c>
      <c r="AB24" s="112">
        <v>1</v>
      </c>
      <c r="AC24" s="103"/>
      <c r="AD24" s="108" t="s">
        <v>3292</v>
      </c>
      <c r="AE24" s="104">
        <v>1</v>
      </c>
      <c r="AF24" s="104">
        <v>1</v>
      </c>
      <c r="AG24" s="104">
        <v>2</v>
      </c>
      <c r="AH24" s="104">
        <v>1</v>
      </c>
      <c r="AI24" s="112">
        <v>1</v>
      </c>
      <c r="AJ24" s="103"/>
      <c r="AK24" s="113"/>
      <c r="AL24" s="104"/>
      <c r="AM24" s="104"/>
      <c r="AN24" s="104"/>
      <c r="AO24" s="104"/>
      <c r="AP24" s="112"/>
    </row>
    <row r="25" spans="1:42" ht="32.25" customHeight="1" thickBot="1" x14ac:dyDescent="0.25">
      <c r="A25" s="111" t="s">
        <v>3293</v>
      </c>
      <c r="B25" s="113" t="s">
        <v>50</v>
      </c>
      <c r="C25" s="110" t="s">
        <v>3294</v>
      </c>
      <c r="D25" s="104">
        <v>20</v>
      </c>
      <c r="E25" s="109">
        <v>40479</v>
      </c>
      <c r="F25" s="113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1</v>
      </c>
      <c r="L25" s="104">
        <v>1</v>
      </c>
      <c r="M25" s="104">
        <v>2</v>
      </c>
      <c r="N25" s="104">
        <v>1</v>
      </c>
      <c r="O25" s="112">
        <v>1</v>
      </c>
      <c r="P25" s="108" t="s">
        <v>3295</v>
      </c>
      <c r="Q25" s="104">
        <v>1</v>
      </c>
      <c r="R25" s="104">
        <v>1</v>
      </c>
      <c r="S25" s="104">
        <v>1</v>
      </c>
      <c r="T25" s="104">
        <v>2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2.25" customHeight="1" thickBot="1" x14ac:dyDescent="0.25">
      <c r="A26" s="111" t="s">
        <v>3296</v>
      </c>
      <c r="B26" s="113" t="s">
        <v>36</v>
      </c>
      <c r="C26" s="110" t="s">
        <v>3297</v>
      </c>
      <c r="D26" s="104">
        <v>7</v>
      </c>
      <c r="E26" s="109">
        <v>40487</v>
      </c>
      <c r="F26" s="113">
        <v>2</v>
      </c>
      <c r="G26" s="104">
        <v>3</v>
      </c>
      <c r="H26" s="112">
        <v>1</v>
      </c>
      <c r="I26" s="113">
        <v>1</v>
      </c>
      <c r="J26" s="104">
        <v>1</v>
      </c>
      <c r="K26" s="104">
        <v>3</v>
      </c>
      <c r="L26" s="104">
        <v>1</v>
      </c>
      <c r="M26" s="104">
        <v>2</v>
      </c>
      <c r="N26" s="104">
        <v>1</v>
      </c>
      <c r="O26" s="112">
        <v>1</v>
      </c>
      <c r="P26" s="108" t="s">
        <v>3298</v>
      </c>
      <c r="Q26" s="104">
        <v>1</v>
      </c>
      <c r="R26" s="104">
        <v>1</v>
      </c>
      <c r="S26" s="104">
        <v>1</v>
      </c>
      <c r="T26" s="104">
        <v>4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2.25" customHeight="1" thickBot="1" x14ac:dyDescent="0.25">
      <c r="A27" s="111" t="s">
        <v>3299</v>
      </c>
      <c r="B27" s="113" t="s">
        <v>31</v>
      </c>
      <c r="C27" s="110" t="s">
        <v>3300</v>
      </c>
      <c r="D27" s="104">
        <v>13</v>
      </c>
      <c r="E27" s="109">
        <v>40487</v>
      </c>
      <c r="F27" s="113">
        <v>2</v>
      </c>
      <c r="G27" s="104">
        <v>5</v>
      </c>
      <c r="H27" s="112">
        <v>1</v>
      </c>
      <c r="I27" s="113">
        <v>1</v>
      </c>
      <c r="J27" s="104">
        <v>1</v>
      </c>
      <c r="K27" s="104">
        <v>3</v>
      </c>
      <c r="L27" s="104">
        <v>1</v>
      </c>
      <c r="M27" s="104">
        <v>2</v>
      </c>
      <c r="N27" s="104">
        <v>2</v>
      </c>
      <c r="O27" s="112">
        <v>1</v>
      </c>
      <c r="P27" s="108" t="s">
        <v>3301</v>
      </c>
      <c r="Q27" s="104">
        <v>3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2.25" customHeight="1" thickBot="1" x14ac:dyDescent="0.25">
      <c r="A28" s="111" t="s">
        <v>3302</v>
      </c>
      <c r="B28" s="113" t="s">
        <v>40</v>
      </c>
      <c r="C28" s="110" t="s">
        <v>3303</v>
      </c>
      <c r="D28" s="104">
        <v>5</v>
      </c>
      <c r="E28" s="109">
        <v>40495</v>
      </c>
      <c r="F28" s="113">
        <v>2</v>
      </c>
      <c r="G28" s="104">
        <v>5</v>
      </c>
      <c r="H28" s="112">
        <v>4</v>
      </c>
      <c r="I28" s="113">
        <v>1</v>
      </c>
      <c r="J28" s="104">
        <v>1</v>
      </c>
      <c r="K28" s="104">
        <v>3</v>
      </c>
      <c r="L28" s="104">
        <v>1</v>
      </c>
      <c r="M28" s="104">
        <v>3</v>
      </c>
      <c r="N28" s="104">
        <v>1</v>
      </c>
      <c r="O28" s="112">
        <v>1</v>
      </c>
      <c r="P28" s="108" t="s">
        <v>3304</v>
      </c>
      <c r="Q28" s="104">
        <v>1</v>
      </c>
      <c r="R28" s="104">
        <v>1</v>
      </c>
      <c r="S28" s="104">
        <v>1</v>
      </c>
      <c r="T28" s="104">
        <v>1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2.25" customHeight="1" thickBot="1" x14ac:dyDescent="0.25">
      <c r="A29" s="111" t="s">
        <v>3305</v>
      </c>
      <c r="B29" s="113" t="s">
        <v>36</v>
      </c>
      <c r="C29" s="110" t="s">
        <v>3306</v>
      </c>
      <c r="D29" s="104">
        <v>7</v>
      </c>
      <c r="E29" s="109">
        <v>40495</v>
      </c>
      <c r="F29" s="113">
        <v>2</v>
      </c>
      <c r="G29" s="104">
        <v>5</v>
      </c>
      <c r="H29" s="112">
        <v>1</v>
      </c>
      <c r="I29" s="113">
        <v>1</v>
      </c>
      <c r="J29" s="104">
        <v>1</v>
      </c>
      <c r="K29" s="104">
        <v>5</v>
      </c>
      <c r="L29" s="104">
        <v>1</v>
      </c>
      <c r="M29" s="104">
        <v>3</v>
      </c>
      <c r="N29" s="104">
        <v>2</v>
      </c>
      <c r="O29" s="112">
        <v>1</v>
      </c>
      <c r="P29" s="108" t="s">
        <v>3248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2.25" customHeight="1" thickBot="1" x14ac:dyDescent="0.25">
      <c r="A30" s="111" t="s">
        <v>3307</v>
      </c>
      <c r="B30" s="113" t="s">
        <v>40</v>
      </c>
      <c r="C30" s="110" t="s">
        <v>3308</v>
      </c>
      <c r="D30" s="104">
        <v>4</v>
      </c>
      <c r="E30" s="109">
        <v>40503</v>
      </c>
      <c r="F30" s="113">
        <v>2</v>
      </c>
      <c r="G30" s="104">
        <v>3</v>
      </c>
      <c r="H30" s="112">
        <v>1</v>
      </c>
      <c r="I30" s="113">
        <v>1</v>
      </c>
      <c r="J30" s="104">
        <v>1</v>
      </c>
      <c r="K30" s="104">
        <v>3</v>
      </c>
      <c r="L30" s="104">
        <v>1</v>
      </c>
      <c r="M30" s="104">
        <v>2</v>
      </c>
      <c r="N30" s="104">
        <v>1</v>
      </c>
      <c r="O30" s="112">
        <v>1</v>
      </c>
      <c r="P30" s="108" t="s">
        <v>1045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2.25" customHeight="1" thickBot="1" x14ac:dyDescent="0.25">
      <c r="A31" s="111" t="s">
        <v>3309</v>
      </c>
      <c r="B31" s="107"/>
      <c r="C31" s="110"/>
      <c r="D31" s="106"/>
      <c r="E31" s="109">
        <v>40503</v>
      </c>
      <c r="F31" s="107"/>
      <c r="G31" s="106"/>
      <c r="H31" s="105"/>
      <c r="I31" s="107"/>
      <c r="J31" s="106"/>
      <c r="K31" s="106"/>
      <c r="L31" s="106"/>
      <c r="M31" s="106"/>
      <c r="N31" s="106"/>
      <c r="O31" s="105"/>
      <c r="P31" s="108" t="s">
        <v>3233</v>
      </c>
      <c r="Q31" s="106"/>
      <c r="R31" s="106"/>
      <c r="S31" s="106"/>
      <c r="T31" s="106"/>
      <c r="U31" s="105"/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11</v>
      </c>
      <c r="D36" s="44">
        <f t="shared" ref="D36:D42" si="0">C36/C$42</f>
        <v>0.42307692307692307</v>
      </c>
      <c r="E36" s="8"/>
      <c r="F36" s="91" t="s">
        <v>143</v>
      </c>
      <c r="G36" s="43">
        <f>COUNTIF(F4:F31,1)</f>
        <v>5</v>
      </c>
      <c r="H36" s="44">
        <f>G36/G38</f>
        <v>0.19230769230769232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22</v>
      </c>
      <c r="P36" s="44">
        <f>O36/O$40</f>
        <v>0.84615384615384615</v>
      </c>
      <c r="Q36"/>
      <c r="R36" s="93">
        <v>1</v>
      </c>
      <c r="S36" s="43">
        <f>COUNTIF(I4:I31,1)</f>
        <v>19</v>
      </c>
      <c r="T36" s="44">
        <f>S36/26</f>
        <v>0.73076923076923073</v>
      </c>
      <c r="U36"/>
      <c r="V36" s="94" t="s">
        <v>160</v>
      </c>
      <c r="W36" s="57">
        <f>COUNTIF(J4:J31,1)</f>
        <v>14</v>
      </c>
      <c r="X36" s="58">
        <f>W36/W$39</f>
        <v>0.56000000000000005</v>
      </c>
      <c r="Y36"/>
      <c r="Z36" s="95" t="s">
        <v>163</v>
      </c>
      <c r="AA36" s="42">
        <f>COUNTIF(K4:K31,1)</f>
        <v>2</v>
      </c>
      <c r="AB36" s="44">
        <f t="shared" ref="AB36:AB46" si="2">AA36/AA$46</f>
        <v>7.6923076923076927E-2</v>
      </c>
      <c r="AC36"/>
      <c r="AD36" s="95" t="s">
        <v>799</v>
      </c>
      <c r="AE36" s="57">
        <f>COUNTIF(L4:L31,1)</f>
        <v>12</v>
      </c>
      <c r="AF36" s="58">
        <f>AE36/AA$46</f>
        <v>0.46153846153846156</v>
      </c>
      <c r="AG36"/>
      <c r="AH36" s="95" t="s">
        <v>143</v>
      </c>
      <c r="AI36" s="42">
        <f>COUNTIF(M4:M31,1)</f>
        <v>8</v>
      </c>
      <c r="AJ36" s="44">
        <f>AI36/AA$46</f>
        <v>0.30769230769230771</v>
      </c>
      <c r="AK36"/>
      <c r="AL36" s="95" t="s">
        <v>175</v>
      </c>
      <c r="AM36" s="42">
        <f>COUNTIF(N4:N31,1)</f>
        <v>9</v>
      </c>
      <c r="AN36" s="44">
        <f>AM36/AA$46</f>
        <v>0.34615384615384615</v>
      </c>
      <c r="AO36"/>
      <c r="AP36" s="95" t="s">
        <v>143</v>
      </c>
      <c r="AQ36" s="42">
        <f>COUNTIF(O4:O31,1)</f>
        <v>13</v>
      </c>
      <c r="AR36" s="44">
        <f>AQ36/AQ$39</f>
        <v>0.5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3.8461538461538464E-2</v>
      </c>
      <c r="E37" s="8"/>
      <c r="F37" s="91" t="s">
        <v>144</v>
      </c>
      <c r="G37" s="43">
        <f>COUNTIF(F4:F31,2)</f>
        <v>21</v>
      </c>
      <c r="H37" s="44">
        <f>G37/G38</f>
        <v>0.80769230769230771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3</v>
      </c>
      <c r="T37" s="44">
        <f t="shared" ref="T37:T40" si="3">S37/26</f>
        <v>0.11538461538461539</v>
      </c>
      <c r="U37"/>
      <c r="V37" s="95" t="s">
        <v>161</v>
      </c>
      <c r="W37" s="57">
        <f>COUNTIF(J4:J31,2)</f>
        <v>4</v>
      </c>
      <c r="X37" s="58">
        <f>W37/W$39</f>
        <v>0.16</v>
      </c>
      <c r="Y37"/>
      <c r="Z37" s="90" t="s">
        <v>164</v>
      </c>
      <c r="AA37" s="42">
        <f>COUNTIF(K4:K31,2)</f>
        <v>5</v>
      </c>
      <c r="AB37" s="44">
        <f t="shared" si="2"/>
        <v>0.19230769230769232</v>
      </c>
      <c r="AC37"/>
      <c r="AD37" s="94" t="s">
        <v>800</v>
      </c>
      <c r="AE37" s="57">
        <f>COUNTIF(L4:L31,2)</f>
        <v>4</v>
      </c>
      <c r="AF37" s="58">
        <f>AE37/AA$46</f>
        <v>0.15384615384615385</v>
      </c>
      <c r="AG37"/>
      <c r="AH37" s="90" t="s">
        <v>173</v>
      </c>
      <c r="AI37" s="42">
        <f>COUNTIF(M4:M31,2)</f>
        <v>7</v>
      </c>
      <c r="AJ37" s="44">
        <f>AI37/AA$46</f>
        <v>0.26923076923076922</v>
      </c>
      <c r="AK37"/>
      <c r="AL37" s="90" t="s">
        <v>176</v>
      </c>
      <c r="AM37" s="42">
        <f>COUNTIF(N4:N31,2)</f>
        <v>14</v>
      </c>
      <c r="AN37" s="44">
        <f>AM37/AA$46</f>
        <v>0.53846153846153844</v>
      </c>
      <c r="AO37"/>
      <c r="AP37" s="90" t="s">
        <v>173</v>
      </c>
      <c r="AQ37" s="42">
        <f>COUNTIF(O4:O31,2)</f>
        <v>13</v>
      </c>
      <c r="AR37" s="44">
        <f>AQ37/AQ$39</f>
        <v>0.5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7</v>
      </c>
      <c r="D38" s="44">
        <f t="shared" si="0"/>
        <v>0.26923076923076922</v>
      </c>
      <c r="E38" s="8"/>
      <c r="F38" s="83"/>
      <c r="G38" s="85">
        <f>SUM(G36:G37)</f>
        <v>26</v>
      </c>
      <c r="H38" s="86">
        <v>1</v>
      </c>
      <c r="I38"/>
      <c r="J38" s="92" t="s">
        <v>146</v>
      </c>
      <c r="K38" s="45">
        <f>COUNTIF(G4:G31,3)</f>
        <v>7</v>
      </c>
      <c r="L38" s="44">
        <f t="shared" si="1"/>
        <v>0.26923076923076922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3</v>
      </c>
      <c r="T38" s="44">
        <f t="shared" si="3"/>
        <v>0.11538461538461539</v>
      </c>
      <c r="U38"/>
      <c r="V38" s="94" t="s">
        <v>162</v>
      </c>
      <c r="W38" s="57">
        <f>COUNTIF(J4:J31,3)</f>
        <v>7</v>
      </c>
      <c r="X38" s="58">
        <f>W38/W$39</f>
        <v>0.28000000000000003</v>
      </c>
      <c r="Y38"/>
      <c r="Z38" s="90" t="s">
        <v>165</v>
      </c>
      <c r="AA38" s="42">
        <f>COUNTIF(K4:K31,3)</f>
        <v>6</v>
      </c>
      <c r="AB38" s="44">
        <f t="shared" si="2"/>
        <v>0.23076923076923078</v>
      </c>
      <c r="AC38"/>
      <c r="AD38" s="94" t="s">
        <v>801</v>
      </c>
      <c r="AE38" s="57">
        <f>COUNTIF(L4:L31,3)</f>
        <v>4</v>
      </c>
      <c r="AF38" s="58">
        <f>AE38/AA$46</f>
        <v>0.15384615384615385</v>
      </c>
      <c r="AG38"/>
      <c r="AH38" s="90" t="s">
        <v>174</v>
      </c>
      <c r="AI38" s="42">
        <f>COUNTIF(M4:M31,3)</f>
        <v>11</v>
      </c>
      <c r="AJ38" s="44">
        <f>AI38/AA$46</f>
        <v>0.42307692307692307</v>
      </c>
      <c r="AK38"/>
      <c r="AL38" s="90" t="s">
        <v>177</v>
      </c>
      <c r="AM38" s="42">
        <f>COUNTIF(N4:N31,3)</f>
        <v>3</v>
      </c>
      <c r="AN38" s="44">
        <f>AM38/AA$46</f>
        <v>0.11538461538461539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5</v>
      </c>
      <c r="D39" s="44">
        <f t="shared" si="0"/>
        <v>0.19230769230769232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4</v>
      </c>
      <c r="P39" s="44">
        <f>O39/O$40</f>
        <v>0.15384615384615385</v>
      </c>
      <c r="Q39"/>
      <c r="R39" s="93">
        <v>4</v>
      </c>
      <c r="S39" s="43">
        <f>COUNTIF(I4:I31,4)</f>
        <v>1</v>
      </c>
      <c r="T39" s="44">
        <f t="shared" si="3"/>
        <v>3.8461538461538464E-2</v>
      </c>
      <c r="U39"/>
      <c r="V39" s="77"/>
      <c r="W39" s="54">
        <f>SUM(W36:W38)</f>
        <v>25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0.11538461538461539</v>
      </c>
      <c r="AC39"/>
      <c r="AD39" s="94" t="s">
        <v>802</v>
      </c>
      <c r="AE39" s="57">
        <f>COUNTIF(L4:L31,4)</f>
        <v>6</v>
      </c>
      <c r="AF39" s="58">
        <f>AE39/AA$46</f>
        <v>0.23076923076923078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26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3.8461538461538464E-2</v>
      </c>
      <c r="E40" s="8"/>
      <c r="F40"/>
      <c r="G40"/>
      <c r="H40"/>
      <c r="I40"/>
      <c r="J40" s="92" t="s">
        <v>151</v>
      </c>
      <c r="K40" s="45">
        <f>COUNTIF(G4:G31,5)</f>
        <v>16</v>
      </c>
      <c r="L40" s="44">
        <f t="shared" si="1"/>
        <v>0.61538461538461542</v>
      </c>
      <c r="M40"/>
      <c r="N40" s="83"/>
      <c r="O40" s="85">
        <f>SUM(O36:O39)</f>
        <v>26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4</v>
      </c>
      <c r="AB40" s="44">
        <f t="shared" si="2"/>
        <v>0.15384615384615385</v>
      </c>
      <c r="AC40"/>
      <c r="AD40" s="77"/>
      <c r="AE40" s="54">
        <f>SUM(AE36:AE39)</f>
        <v>26</v>
      </c>
      <c r="AF40" s="76">
        <f>AE40/AA$46</f>
        <v>1</v>
      </c>
      <c r="AG40"/>
      <c r="AH40" s="82"/>
      <c r="AI40" s="83">
        <f>SUM(AI36:AI39)</f>
        <v>26</v>
      </c>
      <c r="AJ40" s="87">
        <f>AI40/AA$46</f>
        <v>1</v>
      </c>
      <c r="AK40"/>
      <c r="AL40" s="82"/>
      <c r="AM40" s="83">
        <f>SUM(AM36:AM39)</f>
        <v>26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3.8461538461538464E-2</v>
      </c>
      <c r="E41" s="8"/>
      <c r="F41"/>
      <c r="G41"/>
      <c r="H41"/>
      <c r="I41"/>
      <c r="J41" s="92" t="s">
        <v>149</v>
      </c>
      <c r="K41" s="45">
        <f>COUNTIF(G4:G31,6)</f>
        <v>1</v>
      </c>
      <c r="L41" s="44">
        <f t="shared" si="1"/>
        <v>3.8461538461538464E-2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38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3.8461538461538464E-2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26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7.6923076923076927E-2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7.6923076923076927E-2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26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3</v>
      </c>
      <c r="AB43" s="44">
        <f t="shared" si="2"/>
        <v>0.11538461538461539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26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10</v>
      </c>
      <c r="D51" s="58">
        <f t="shared" ref="D51:D63" si="4">C51/C$63</f>
        <v>0.38461538461538464</v>
      </c>
      <c r="E51" s="37"/>
      <c r="F51" s="75" t="s">
        <v>384</v>
      </c>
      <c r="G51" s="45">
        <f>COUNTIFS(B4:B31,"girona",K4:K31,1)</f>
        <v>0</v>
      </c>
      <c r="H51" s="58">
        <f t="shared" ref="H51:H63" si="5">G51/G$63</f>
        <v>0</v>
      </c>
      <c r="I51" s="61"/>
      <c r="J51" s="63" t="s">
        <v>397</v>
      </c>
      <c r="K51" s="45">
        <f>COUNTIFS(B4:B31,"girona",J4:J31,1)</f>
        <v>4</v>
      </c>
      <c r="L51" s="58">
        <f t="shared" ref="L51:L69" si="6">K51/K$69</f>
        <v>0.16</v>
      </c>
      <c r="M51" s="61"/>
      <c r="N51" s="142" t="s">
        <v>199</v>
      </c>
      <c r="O51" s="59">
        <f>COUNTIFS(G4:G31,3,H4:H31,1)</f>
        <v>7</v>
      </c>
      <c r="P51" s="60">
        <f t="shared" ref="P51:P60" si="7">O51/O$60</f>
        <v>0.26923076923076922</v>
      </c>
      <c r="Q51" s="61"/>
      <c r="R51" s="142" t="s">
        <v>208</v>
      </c>
      <c r="S51" s="59">
        <f>COUNTIFS(H4:H31,1,I4:I31,1)</f>
        <v>15</v>
      </c>
      <c r="T51" s="60">
        <f>S51/S$55</f>
        <v>0.57692307692307687</v>
      </c>
      <c r="U51" s="61"/>
      <c r="V51" s="61"/>
      <c r="W51" s="142" t="s">
        <v>213</v>
      </c>
      <c r="X51" s="59">
        <f>COUNTIFS(I4:I31,1,K4:K31,1)</f>
        <v>2</v>
      </c>
      <c r="Y51" s="60">
        <f t="shared" ref="Y51:Y66" si="8">X51/X$66</f>
        <v>7.6923076923076927E-2</v>
      </c>
      <c r="Z51" s="61"/>
      <c r="AA51" s="142" t="s">
        <v>224</v>
      </c>
      <c r="AB51" s="59">
        <f>COUNTIFS(I4:I31,1,J4:J31,1)</f>
        <v>11</v>
      </c>
      <c r="AC51" s="60">
        <f t="shared" ref="AC51:AC57" si="9">AB51/AB$57</f>
        <v>0.44</v>
      </c>
      <c r="AD51" s="61"/>
      <c r="AE51" s="142" t="s">
        <v>231</v>
      </c>
      <c r="AF51" s="59">
        <f>COUNTIFS(J4:J31,1,M4:M31,1)</f>
        <v>3</v>
      </c>
      <c r="AG51" s="60">
        <f>AF51/AF$60</f>
        <v>0.13636363636363635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2</v>
      </c>
      <c r="AO51" s="60">
        <f t="shared" ref="AO51:AO75" si="11">AN51/AN$75</f>
        <v>9.0909090909090912E-2</v>
      </c>
      <c r="AP51" s="61"/>
      <c r="AQ51" s="142" t="s">
        <v>283</v>
      </c>
      <c r="AR51" s="59">
        <f>COUNTIFS(J4:J31,1,L4:L31,1)</f>
        <v>11</v>
      </c>
      <c r="AS51" s="60">
        <f t="shared" ref="AS51:AS56" si="12">AR51/AF$60</f>
        <v>0.5</v>
      </c>
      <c r="AT51" s="61"/>
      <c r="AU51" s="142" t="s">
        <v>296</v>
      </c>
      <c r="AV51" s="59">
        <f>COUNTIFS(K4:K31,1,N4:N31,1)</f>
        <v>2</v>
      </c>
      <c r="AW51" s="60">
        <f t="shared" ref="AW51:AW70" si="13">AV51/AN$75</f>
        <v>9.0909090909090912E-2</v>
      </c>
      <c r="AX51" s="61"/>
      <c r="AY51" s="142" t="s">
        <v>314</v>
      </c>
      <c r="AZ51" s="59">
        <f>COUNTIFS(L4:L31,1,N4:N31,1)</f>
        <v>8</v>
      </c>
      <c r="BA51" s="60">
        <f t="shared" ref="BA51:BA59" si="14">AZ51/AZ$63</f>
        <v>0.30769230769230771</v>
      </c>
      <c r="BB51" s="61"/>
      <c r="BC51" s="142" t="s">
        <v>325</v>
      </c>
      <c r="BD51" s="59">
        <f>COUNTIFS(J4:J31,1,O4:O31,1)</f>
        <v>10</v>
      </c>
      <c r="BE51" s="60">
        <f>BD51/BD57</f>
        <v>0.4</v>
      </c>
      <c r="BF51" s="61"/>
      <c r="BG51" s="63" t="s">
        <v>332</v>
      </c>
      <c r="BH51" s="54">
        <f>COUNTIFS(N4:N31,1,O14:O41,1)</f>
        <v>4</v>
      </c>
      <c r="BI51" s="66">
        <f>BH51/BH$57</f>
        <v>0.26666666666666666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1</v>
      </c>
      <c r="D52" s="58">
        <f t="shared" si="4"/>
        <v>3.8461538461538464E-2</v>
      </c>
      <c r="E52" s="64"/>
      <c r="F52" s="75" t="s">
        <v>385</v>
      </c>
      <c r="G52" s="45">
        <f>COUNTIFS(B4:B31,"girona",K4:K31,"&gt;1")</f>
        <v>11</v>
      </c>
      <c r="H52" s="58">
        <f t="shared" si="5"/>
        <v>0.42307692307692307</v>
      </c>
      <c r="I52" s="61"/>
      <c r="J52" s="63" t="s">
        <v>398</v>
      </c>
      <c r="K52" s="45">
        <f>COUNTIFS(B4:B31,"girona",J4:J31,2)</f>
        <v>1</v>
      </c>
      <c r="L52" s="58">
        <f t="shared" si="6"/>
        <v>0.04</v>
      </c>
      <c r="M52" s="61"/>
      <c r="N52" s="142" t="s">
        <v>200</v>
      </c>
      <c r="O52" s="45">
        <f>COUNTIFS(G4:G31,5,H4:H31,1)</f>
        <v>13</v>
      </c>
      <c r="P52" s="60">
        <f t="shared" si="7"/>
        <v>0.5</v>
      </c>
      <c r="Q52" s="61"/>
      <c r="R52" s="142" t="s">
        <v>209</v>
      </c>
      <c r="S52" s="59">
        <f>COUNTIFS(H4:H31,1,I4:I31,"&gt;1")</f>
        <v>7</v>
      </c>
      <c r="T52" s="60">
        <f>S52/S$55</f>
        <v>0.26923076923076922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3</v>
      </c>
      <c r="AC52" s="60">
        <f t="shared" si="9"/>
        <v>0.12</v>
      </c>
      <c r="AD52" s="61"/>
      <c r="AE52" s="142" t="s">
        <v>232</v>
      </c>
      <c r="AF52" s="45">
        <f>COUNTIFS(J4:J31,1,M4:M31,2)</f>
        <v>6</v>
      </c>
      <c r="AG52" s="60">
        <f t="shared" ref="AG52:AG60" si="15">AF52/AF$60</f>
        <v>0.27272727272727271</v>
      </c>
      <c r="AH52" s="61"/>
      <c r="AI52" s="142" t="s">
        <v>238</v>
      </c>
      <c r="AJ52" s="45">
        <f>COUNTIFS(K4:K31,1,M4:M31,2)</f>
        <v>1</v>
      </c>
      <c r="AK52" s="60">
        <f t="shared" si="10"/>
        <v>3.8461538461538464E-2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2</v>
      </c>
      <c r="AS52" s="60">
        <f t="shared" si="12"/>
        <v>9.0909090909090912E-2</v>
      </c>
      <c r="AT52" s="61"/>
      <c r="AU52" s="142" t="s">
        <v>297</v>
      </c>
      <c r="AV52" s="45">
        <f>COUNTIFS(K4:K31,1,N4:N31,2)</f>
        <v>0</v>
      </c>
      <c r="AW52" s="60">
        <f t="shared" si="13"/>
        <v>0</v>
      </c>
      <c r="AX52" s="61"/>
      <c r="AY52" s="142" t="s">
        <v>316</v>
      </c>
      <c r="AZ52" s="45">
        <f>COUNTIFS(L4:L31,1,N4:N31,2)</f>
        <v>4</v>
      </c>
      <c r="BA52" s="60">
        <f t="shared" si="14"/>
        <v>0.15384615384615385</v>
      </c>
      <c r="BB52" s="61"/>
      <c r="BC52" s="142" t="s">
        <v>326</v>
      </c>
      <c r="BD52" s="45">
        <f>COUNTIFS(J4:J31,1,O4:O31,2)</f>
        <v>4</v>
      </c>
      <c r="BE52" s="60">
        <f t="shared" ref="BE52:BE57" si="16">BD52/BD$57</f>
        <v>0.16</v>
      </c>
      <c r="BF52" s="61"/>
      <c r="BG52" s="63" t="s">
        <v>333</v>
      </c>
      <c r="BH52" s="65">
        <f>COUNTIFS(N4:N31,1,O14:O41,2)</f>
        <v>0</v>
      </c>
      <c r="BI52" s="66">
        <f t="shared" ref="BI52:BI57" si="17">BH52/BH$57</f>
        <v>0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3.8461538461538464E-2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5</v>
      </c>
      <c r="L53" s="58">
        <f t="shared" si="6"/>
        <v>0.2</v>
      </c>
      <c r="M53" s="61"/>
      <c r="N53" s="142" t="s">
        <v>201</v>
      </c>
      <c r="O53" s="45">
        <f>COUNTIFS(G4:G31,6,H4:H31,1)</f>
        <v>1</v>
      </c>
      <c r="P53" s="60">
        <f t="shared" si="7"/>
        <v>3.8461538461538464E-2</v>
      </c>
      <c r="Q53" s="61"/>
      <c r="R53" s="142" t="s">
        <v>210</v>
      </c>
      <c r="S53" s="59">
        <f>COUNTIFS(H4:H31,4,I4:I31,1)</f>
        <v>4</v>
      </c>
      <c r="T53" s="60">
        <f>S53/S$55</f>
        <v>0.15384615384615385</v>
      </c>
      <c r="U53" s="61"/>
      <c r="V53" s="61"/>
      <c r="W53" s="142" t="s">
        <v>215</v>
      </c>
      <c r="X53" s="45">
        <f>COUNTIFS(I4:I31,1,K4:K31,2)</f>
        <v>3</v>
      </c>
      <c r="Y53" s="60">
        <f t="shared" si="8"/>
        <v>0.11538461538461539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4</v>
      </c>
      <c r="AG53" s="60">
        <f t="shared" si="15"/>
        <v>0.18181818181818182</v>
      </c>
      <c r="AH53" s="61"/>
      <c r="AI53" s="142" t="s">
        <v>239</v>
      </c>
      <c r="AJ53" s="45">
        <f>COUNTIFS(K4:K31,1,M4:M31,3)</f>
        <v>1</v>
      </c>
      <c r="AK53" s="60">
        <f t="shared" si="10"/>
        <v>3.8461538461538464E-2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2</v>
      </c>
      <c r="BE53" s="60">
        <f t="shared" si="16"/>
        <v>0.08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1</v>
      </c>
      <c r="H54" s="58">
        <f t="shared" si="5"/>
        <v>3.8461538461538464E-2</v>
      </c>
      <c r="I54" s="61"/>
      <c r="J54" s="63" t="s">
        <v>399</v>
      </c>
      <c r="K54" s="45">
        <f>COUNTIFS(B4:B31,"salt",J4:J31,1)</f>
        <v>1</v>
      </c>
      <c r="L54" s="58">
        <f t="shared" si="6"/>
        <v>0.04</v>
      </c>
      <c r="M54" s="61"/>
      <c r="N54" s="142" t="s">
        <v>202</v>
      </c>
      <c r="O54" s="45">
        <f>COUNTIFS(G4:G31,7,H4:H31,1)</f>
        <v>1</v>
      </c>
      <c r="P54" s="60">
        <f t="shared" si="7"/>
        <v>3.8461538461538464E-2</v>
      </c>
      <c r="Q54" s="61"/>
      <c r="R54" s="142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42" t="s">
        <v>216</v>
      </c>
      <c r="X54" s="45">
        <f>COUNTIFS(I4:I31,"&gt;1",K4:K31,2)</f>
        <v>2</v>
      </c>
      <c r="Y54" s="60">
        <f t="shared" si="8"/>
        <v>7.6923076923076927E-2</v>
      </c>
      <c r="Z54" s="61"/>
      <c r="AA54" s="142" t="s">
        <v>227</v>
      </c>
      <c r="AB54" s="45">
        <f>COUNTIFS(I4:I31,"&gt;1",J4:J31,2)</f>
        <v>4</v>
      </c>
      <c r="AC54" s="60">
        <f t="shared" si="9"/>
        <v>0.16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2</v>
      </c>
      <c r="AK54" s="60">
        <f t="shared" si="10"/>
        <v>7.6923076923076927E-2</v>
      </c>
      <c r="AL54" s="61"/>
      <c r="AM54" s="142" t="s">
        <v>276</v>
      </c>
      <c r="AN54" s="45">
        <f>COUNTIFS(K4:K31,1,L4:L31,4)</f>
        <v>0</v>
      </c>
      <c r="AO54" s="60">
        <f t="shared" si="11"/>
        <v>0</v>
      </c>
      <c r="AP54" s="61"/>
      <c r="AQ54" s="142" t="s">
        <v>286</v>
      </c>
      <c r="AR54" s="45">
        <f>COUNTIFS(J4:J31,1,L4:L31,4)</f>
        <v>1</v>
      </c>
      <c r="AS54" s="60">
        <f t="shared" si="12"/>
        <v>4.5454545454545456E-2</v>
      </c>
      <c r="AT54" s="61"/>
      <c r="AU54" s="142" t="s">
        <v>299</v>
      </c>
      <c r="AV54" s="45">
        <f>COUNTIFS(K4:K31,2,N4:N31,1)</f>
        <v>1</v>
      </c>
      <c r="AW54" s="60">
        <f t="shared" si="13"/>
        <v>4.5454545454545456E-2</v>
      </c>
      <c r="AX54" s="61"/>
      <c r="AY54" s="142" t="s">
        <v>317</v>
      </c>
      <c r="AZ54" s="45">
        <f>COUNTIFS(L4:L31,2,N4:N31,1)</f>
        <v>1</v>
      </c>
      <c r="BA54" s="60">
        <f t="shared" si="14"/>
        <v>3.8461538461538464E-2</v>
      </c>
      <c r="BB54" s="61"/>
      <c r="BC54" s="142" t="s">
        <v>328</v>
      </c>
      <c r="BD54" s="59">
        <f>COUNTIFS(J4:J31,2,O4:O31,2)</f>
        <v>2</v>
      </c>
      <c r="BE54" s="60">
        <f t="shared" si="16"/>
        <v>0.08</v>
      </c>
      <c r="BF54" s="61"/>
      <c r="BG54" s="63" t="s">
        <v>335</v>
      </c>
      <c r="BH54" s="54">
        <f>COUNTIFS(N4:N31,2,O14:O41,1)</f>
        <v>8</v>
      </c>
      <c r="BI54" s="66">
        <f t="shared" si="17"/>
        <v>0.53333333333333333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2</v>
      </c>
      <c r="D55" s="58">
        <f t="shared" si="4"/>
        <v>7.6923076923076927E-2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6</v>
      </c>
      <c r="Y55" s="60">
        <f t="shared" si="8"/>
        <v>0.23076923076923078</v>
      </c>
      <c r="Z55" s="61"/>
      <c r="AA55" s="142" t="s">
        <v>228</v>
      </c>
      <c r="AB55" s="45">
        <f>COUNTIFS(I4:I31,1,J4:J31,3)</f>
        <v>7</v>
      </c>
      <c r="AC55" s="60">
        <f t="shared" si="9"/>
        <v>0.28000000000000003</v>
      </c>
      <c r="AD55" s="61"/>
      <c r="AE55" s="142" t="s">
        <v>237</v>
      </c>
      <c r="AF55" s="45">
        <f>COUNTIFS(J4:J31,1,M4:M31,3)</f>
        <v>5</v>
      </c>
      <c r="AG55" s="60">
        <f t="shared" si="15"/>
        <v>0.22727272727272727</v>
      </c>
      <c r="AH55" s="61"/>
      <c r="AI55" s="142" t="s">
        <v>241</v>
      </c>
      <c r="AJ55" s="45">
        <f>COUNTIFS(K4:K31,2,M4:M31,2)</f>
        <v>2</v>
      </c>
      <c r="AK55" s="60">
        <f t="shared" si="10"/>
        <v>7.6923076923076927E-2</v>
      </c>
      <c r="AL55" s="61"/>
      <c r="AM55" s="142" t="s">
        <v>257</v>
      </c>
      <c r="AN55" s="45">
        <f>COUNTIFS(K4:K31,2,L4:L31,1)</f>
        <v>1</v>
      </c>
      <c r="AO55" s="60">
        <f t="shared" si="11"/>
        <v>4.5454545454545456E-2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2</v>
      </c>
      <c r="AW55" s="60">
        <f t="shared" si="13"/>
        <v>9.0909090909090912E-2</v>
      </c>
      <c r="AX55" s="61"/>
      <c r="AY55" s="142" t="s">
        <v>319</v>
      </c>
      <c r="AZ55" s="45">
        <f>COUNTIFS(L4:L31,2,N4:N31,2)</f>
        <v>3</v>
      </c>
      <c r="BA55" s="60">
        <f t="shared" si="14"/>
        <v>0.11538461538461539</v>
      </c>
      <c r="BB55" s="61"/>
      <c r="BC55" s="142" t="s">
        <v>329</v>
      </c>
      <c r="BD55" s="59">
        <f>COUNTIFS(J4:J31,3,O4:O31,1)</f>
        <v>1</v>
      </c>
      <c r="BE55" s="60">
        <f t="shared" si="16"/>
        <v>0.04</v>
      </c>
      <c r="BF55" s="61"/>
      <c r="BG55" s="63" t="s">
        <v>336</v>
      </c>
      <c r="BH55" s="54">
        <f>COUNTIFS(N4:N31,2,O14:O41,2)</f>
        <v>3</v>
      </c>
      <c r="BI55" s="66">
        <f t="shared" si="17"/>
        <v>0.2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5</v>
      </c>
      <c r="D56" s="58">
        <f t="shared" si="4"/>
        <v>0.19230769230769232</v>
      </c>
      <c r="E56" s="64"/>
      <c r="F56" s="75" t="s">
        <v>389</v>
      </c>
      <c r="G56" s="45">
        <f>COUNTIFS(B4:B31,"figueres",K4:K31,"&gt;1")</f>
        <v>7</v>
      </c>
      <c r="H56" s="58">
        <f t="shared" si="5"/>
        <v>0.26923076923076922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3</v>
      </c>
      <c r="P56" s="60">
        <f t="shared" si="7"/>
        <v>0.11538461538461539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0</v>
      </c>
      <c r="Y56" s="60">
        <f t="shared" si="8"/>
        <v>0</v>
      </c>
      <c r="Z56" s="61"/>
      <c r="AA56" s="142" t="s">
        <v>229</v>
      </c>
      <c r="AB56" s="45">
        <f>COUNTIFS(I4:I31,"&gt;1",J4:J31,3)</f>
        <v>0</v>
      </c>
      <c r="AC56" s="60">
        <f t="shared" si="9"/>
        <v>0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1</v>
      </c>
      <c r="AK56" s="60">
        <f t="shared" si="10"/>
        <v>3.8461538461538464E-2</v>
      </c>
      <c r="AL56" s="61"/>
      <c r="AM56" s="142" t="s">
        <v>256</v>
      </c>
      <c r="AN56" s="45">
        <f>COUNTIFS(K4:K31,2,L4:L31,2)</f>
        <v>1</v>
      </c>
      <c r="AO56" s="60">
        <f t="shared" si="11"/>
        <v>4.5454545454545456E-2</v>
      </c>
      <c r="AP56" s="61"/>
      <c r="AQ56" s="142" t="s">
        <v>288</v>
      </c>
      <c r="AR56" s="59">
        <f>COUNTIFS(J4:J31,2,L4:L31,2)</f>
        <v>2</v>
      </c>
      <c r="AS56" s="60">
        <f t="shared" si="12"/>
        <v>9.0909090909090912E-2</v>
      </c>
      <c r="AT56" s="61"/>
      <c r="AU56" s="142" t="s">
        <v>301</v>
      </c>
      <c r="AV56" s="45">
        <f>COUNTIFS(K4:K31,2,N4:N31,3)</f>
        <v>2</v>
      </c>
      <c r="AW56" s="60">
        <f t="shared" si="13"/>
        <v>9.0909090909090912E-2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6</v>
      </c>
      <c r="BE56" s="60">
        <f t="shared" si="16"/>
        <v>0.24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4</v>
      </c>
      <c r="D57" s="58">
        <f t="shared" si="4"/>
        <v>0.15384615384615385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4</v>
      </c>
      <c r="L57" s="58">
        <f t="shared" si="6"/>
        <v>0.16</v>
      </c>
      <c r="M57" s="61"/>
      <c r="N57" s="142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25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4.5454545454545456E-2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2</v>
      </c>
      <c r="AO57" s="60">
        <f t="shared" si="11"/>
        <v>9.0909090909090912E-2</v>
      </c>
      <c r="AP57" s="61"/>
      <c r="AQ57" s="142" t="s">
        <v>289</v>
      </c>
      <c r="AR57" s="59">
        <f>COUNTIFS(J4:J31,2,L4:L31,3)</f>
        <v>2</v>
      </c>
      <c r="AS57" s="60">
        <f>AR57/AR$63</f>
        <v>0.08</v>
      </c>
      <c r="AT57" s="61"/>
      <c r="AU57" s="142" t="s">
        <v>302</v>
      </c>
      <c r="AV57" s="45">
        <f>COUNTIFS(K4:K31,3,N4:N31,1)</f>
        <v>4</v>
      </c>
      <c r="AW57" s="60">
        <f t="shared" si="13"/>
        <v>0.18181818181818182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25</v>
      </c>
      <c r="BE57" s="60">
        <f t="shared" si="16"/>
        <v>1</v>
      </c>
      <c r="BF57" s="61"/>
      <c r="BG57" s="98"/>
      <c r="BH57" s="65">
        <f>SUM(BH51:BH56)</f>
        <v>15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1</v>
      </c>
      <c r="D58" s="58">
        <f t="shared" si="4"/>
        <v>3.8461538461538464E-2</v>
      </c>
      <c r="E58" s="64"/>
      <c r="F58" s="75" t="s">
        <v>391</v>
      </c>
      <c r="G58" s="45">
        <f>COUNTIFS(B4:B31,"olot",K4:K31,"&gt;1")</f>
        <v>5</v>
      </c>
      <c r="H58" s="58">
        <f t="shared" si="5"/>
        <v>0.19230769230769232</v>
      </c>
      <c r="I58" s="61"/>
      <c r="J58" s="63" t="s">
        <v>402</v>
      </c>
      <c r="K58" s="45">
        <f>COUNTIFS(B4:B31,"figueres",J4:J31,2)</f>
        <v>2</v>
      </c>
      <c r="L58" s="58">
        <f t="shared" si="6"/>
        <v>0.08</v>
      </c>
      <c r="M58" s="61"/>
      <c r="N58" s="142" t="s">
        <v>206</v>
      </c>
      <c r="O58" s="45">
        <f>COUNTIFS(G4:G31,7,H4:H31,4)</f>
        <v>1</v>
      </c>
      <c r="P58" s="60">
        <f t="shared" si="7"/>
        <v>3.8461538461538464E-2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3</v>
      </c>
      <c r="Y58" s="60">
        <f t="shared" si="8"/>
        <v>0.11538461538461539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1</v>
      </c>
      <c r="AG58" s="60">
        <f t="shared" si="15"/>
        <v>4.5454545454545456E-2</v>
      </c>
      <c r="AH58" s="61"/>
      <c r="AI58" s="142" t="s">
        <v>244</v>
      </c>
      <c r="AJ58" s="45">
        <f>COUNTIFS(K4:K31,3,M4:M31,2)</f>
        <v>3</v>
      </c>
      <c r="AK58" s="60">
        <f t="shared" si="10"/>
        <v>0.11538461538461539</v>
      </c>
      <c r="AL58" s="61"/>
      <c r="AM58" s="142" t="s">
        <v>277</v>
      </c>
      <c r="AN58" s="45">
        <f>COUNTIFS(K4:K31,2,L4:L31,4)</f>
        <v>1</v>
      </c>
      <c r="AO58" s="60">
        <f t="shared" si="11"/>
        <v>4.5454545454545456E-2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2</v>
      </c>
      <c r="AW58" s="60">
        <f t="shared" si="13"/>
        <v>9.0909090909090912E-2</v>
      </c>
      <c r="AX58" s="61"/>
      <c r="AY58" s="142" t="s">
        <v>321</v>
      </c>
      <c r="AZ58" s="45">
        <f>COUNTIFS(L4:L31,3,N4:N31,2)</f>
        <v>1</v>
      </c>
      <c r="BA58" s="60">
        <f t="shared" si="14"/>
        <v>3.8461538461538464E-2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3.8461538461538464E-2</v>
      </c>
      <c r="E59" s="64"/>
      <c r="F59" s="75" t="s">
        <v>392</v>
      </c>
      <c r="G59" s="45">
        <f>COUNTIFS(B4:B31,"blanes",K4:K31,1)</f>
        <v>1</v>
      </c>
      <c r="H59" s="58">
        <f t="shared" si="5"/>
        <v>3.8461538461538464E-2</v>
      </c>
      <c r="I59" s="61"/>
      <c r="J59" s="63" t="s">
        <v>389</v>
      </c>
      <c r="K59" s="45">
        <f>COUNTIFS(B4:B31,"figueres",J4:J31,3)</f>
        <v>1</v>
      </c>
      <c r="L59" s="58">
        <f t="shared" si="6"/>
        <v>0.04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7.6923076923076927E-2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5</v>
      </c>
      <c r="AG59" s="60">
        <f t="shared" si="15"/>
        <v>0.22727272727272727</v>
      </c>
      <c r="AH59" s="61"/>
      <c r="AI59" s="142" t="s">
        <v>245</v>
      </c>
      <c r="AJ59" s="59">
        <f>COUNTIFS(K4:K31,3,M4:M31,3)</f>
        <v>3</v>
      </c>
      <c r="AK59" s="60">
        <f t="shared" si="10"/>
        <v>0.11538461538461539</v>
      </c>
      <c r="AL59" s="61"/>
      <c r="AM59" s="142" t="s">
        <v>259</v>
      </c>
      <c r="AN59" s="45">
        <f>COUNTIFS(K4:K31,3,L4:L31,1)</f>
        <v>5</v>
      </c>
      <c r="AO59" s="60">
        <f t="shared" si="11"/>
        <v>0.22727272727272727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3</v>
      </c>
      <c r="BA59" s="60">
        <f t="shared" si="14"/>
        <v>0.11538461538461539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0</v>
      </c>
      <c r="H60" s="58">
        <f t="shared" si="5"/>
        <v>0</v>
      </c>
      <c r="I60" s="61"/>
      <c r="J60" s="63" t="s">
        <v>403</v>
      </c>
      <c r="K60" s="45">
        <f>COUNTIFS(B4:B31,"olot",J4:J31,1)</f>
        <v>3</v>
      </c>
      <c r="L60" s="58">
        <f t="shared" si="6"/>
        <v>0.12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2</v>
      </c>
      <c r="Y60" s="60">
        <f t="shared" si="8"/>
        <v>7.6923076923076927E-2</v>
      </c>
      <c r="Z60" s="61"/>
      <c r="AA60" s="61"/>
      <c r="AB60" s="61"/>
      <c r="AC60" s="61"/>
      <c r="AD60" s="61"/>
      <c r="AE60" s="37"/>
      <c r="AF60" s="45">
        <f>SUM(AF52:AF59)</f>
        <v>22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0</v>
      </c>
      <c r="BA60" s="60" t="e">
        <f>AZ60/AZ$60</f>
        <v>#DIV/0!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3.8461538461538464E-2</v>
      </c>
      <c r="E61" s="64"/>
      <c r="F61" s="75" t="s">
        <v>394</v>
      </c>
      <c r="G61" s="45">
        <f>COUNTIFS(B4:B31,"lloret",K4:K31,1)</f>
        <v>1</v>
      </c>
      <c r="H61" s="58">
        <f t="shared" si="5"/>
        <v>3.8461538461538464E-2</v>
      </c>
      <c r="I61" s="61"/>
      <c r="J61" s="63" t="s">
        <v>404</v>
      </c>
      <c r="K61" s="45">
        <f>COUNTIFS(B4:B31,"olot",J4:J31,2)</f>
        <v>1</v>
      </c>
      <c r="L61" s="58">
        <f t="shared" si="6"/>
        <v>0.04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2</v>
      </c>
      <c r="Y61" s="60">
        <f t="shared" si="8"/>
        <v>7.6923076923076927E-2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2</v>
      </c>
      <c r="AS61" s="60">
        <f t="shared" si="18"/>
        <v>0.08</v>
      </c>
      <c r="AT61" s="61"/>
      <c r="AU61" s="142" t="s">
        <v>262</v>
      </c>
      <c r="AV61" s="59">
        <f>COUNTIFS(K4:K31,5,N4:N31,1)</f>
        <v>1</v>
      </c>
      <c r="AW61" s="60">
        <f t="shared" si="13"/>
        <v>4.5454545454545456E-2</v>
      </c>
      <c r="AX61" s="61"/>
      <c r="AY61" s="142" t="s">
        <v>440</v>
      </c>
      <c r="AZ61" s="45">
        <f>COUNTIFS(L4:L31,4,N4:N31,2)</f>
        <v>6</v>
      </c>
      <c r="BA61" s="60" t="e">
        <f>AZ61/AZ$60</f>
        <v>#DIV/0!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0</v>
      </c>
      <c r="H62" s="58">
        <f t="shared" si="5"/>
        <v>0</v>
      </c>
      <c r="I62" s="61"/>
      <c r="J62" s="63" t="s">
        <v>391</v>
      </c>
      <c r="K62" s="45">
        <f>COUNTIFS(B4:B31,"olot",J4:J31,3)</f>
        <v>1</v>
      </c>
      <c r="L62" s="58">
        <f t="shared" si="6"/>
        <v>0.04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2</v>
      </c>
      <c r="AK62" s="60">
        <f t="shared" si="10"/>
        <v>7.6923076923076927E-2</v>
      </c>
      <c r="AL62" s="61"/>
      <c r="AM62" s="142" t="s">
        <v>278</v>
      </c>
      <c r="AN62" s="59">
        <f>COUNTIFS(K4:K31,3,L4:L31,4)</f>
        <v>1</v>
      </c>
      <c r="AO62" s="60">
        <f t="shared" si="11"/>
        <v>4.5454545454545456E-2</v>
      </c>
      <c r="AP62" s="61"/>
      <c r="AQ62" s="142" t="s">
        <v>294</v>
      </c>
      <c r="AR62" s="45">
        <f>COUNTIFS(J4:J31,3,L4:L31,4)</f>
        <v>5</v>
      </c>
      <c r="AS62" s="60">
        <f t="shared" si="18"/>
        <v>0.2</v>
      </c>
      <c r="AT62" s="61"/>
      <c r="AU62" s="142" t="s">
        <v>307</v>
      </c>
      <c r="AV62" s="59">
        <f>COUNTIFS(K4:K31,5,N4:N31,2)</f>
        <v>3</v>
      </c>
      <c r="AW62" s="60">
        <f t="shared" si="13"/>
        <v>0.13636363636363635</v>
      </c>
      <c r="AX62" s="61"/>
      <c r="AY62" s="142" t="s">
        <v>440</v>
      </c>
      <c r="AZ62" s="45">
        <f>COUNTIFS(L4:L31,4,N4:N31,3)</f>
        <v>0</v>
      </c>
      <c r="BA62" s="60" t="e">
        <f>AZ62/AZ$60</f>
        <v>#DIV/0!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26</v>
      </c>
      <c r="D63" s="58">
        <f t="shared" si="4"/>
        <v>1</v>
      </c>
      <c r="E63" s="64"/>
      <c r="F63" s="61"/>
      <c r="G63" s="45">
        <f>SUM(G51:G62)</f>
        <v>26</v>
      </c>
      <c r="H63" s="58">
        <f t="shared" si="5"/>
        <v>1</v>
      </c>
      <c r="I63" s="61"/>
      <c r="J63" s="63" t="s">
        <v>405</v>
      </c>
      <c r="K63" s="45">
        <f>COUNTIFS(B4:B31,"blanes",J4:J31,1)</f>
        <v>1</v>
      </c>
      <c r="L63" s="58">
        <f t="shared" si="6"/>
        <v>0.04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3</v>
      </c>
      <c r="Y63" s="60">
        <f t="shared" si="8"/>
        <v>0.11538461538461539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1</v>
      </c>
      <c r="AK63" s="60">
        <f t="shared" si="10"/>
        <v>3.8461538461538464E-2</v>
      </c>
      <c r="AL63" s="61"/>
      <c r="AM63" s="142" t="s">
        <v>262</v>
      </c>
      <c r="AN63" s="45">
        <f>COUNTIFS(K4:K31,5,L4:L31,1)</f>
        <v>2</v>
      </c>
      <c r="AO63" s="60">
        <f t="shared" si="11"/>
        <v>9.0909090909090912E-2</v>
      </c>
      <c r="AP63" s="61"/>
      <c r="AQ63" s="61"/>
      <c r="AR63" s="45">
        <f>SUM(AR51:AR62)</f>
        <v>25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26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2</v>
      </c>
      <c r="AO64" s="60">
        <f t="shared" si="11"/>
        <v>9.0909090909090912E-2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1</v>
      </c>
      <c r="Y65" s="60">
        <f t="shared" si="8"/>
        <v>3.8461538461538464E-2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2</v>
      </c>
      <c r="AK65" s="60">
        <f t="shared" si="10"/>
        <v>7.6923076923076927E-2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2</v>
      </c>
      <c r="AW65" s="60">
        <f t="shared" si="13"/>
        <v>9.0909090909090912E-2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0.04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26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8</v>
      </c>
      <c r="AK66" s="60">
        <f t="shared" si="10"/>
        <v>0.30769230769230771</v>
      </c>
      <c r="AL66" s="61"/>
      <c r="AM66" s="142" t="s">
        <v>279</v>
      </c>
      <c r="AN66" s="45">
        <f>COUNTIFS(K4:K31,5,L4:L31,4)</f>
        <v>0</v>
      </c>
      <c r="AO66" s="60">
        <f t="shared" si="11"/>
        <v>0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26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3</v>
      </c>
      <c r="AW68" s="60">
        <f t="shared" si="13"/>
        <v>0.13636363636363635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25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2</v>
      </c>
      <c r="AO70" s="60">
        <f t="shared" si="11"/>
        <v>9.0909090909090912E-2</v>
      </c>
      <c r="AP70" s="61"/>
      <c r="AQ70" s="61"/>
      <c r="AR70" s="61"/>
      <c r="AS70" s="61"/>
      <c r="AT70" s="61"/>
      <c r="AU70" s="98"/>
      <c r="AV70" s="45">
        <f>SUM(AV51:AV69)</f>
        <v>22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4.5454545454545456E-2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2</v>
      </c>
      <c r="AO74" s="60">
        <f t="shared" si="11"/>
        <v>9.0909090909090912E-2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22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12</v>
      </c>
      <c r="D83" s="58">
        <f t="shared" ref="D83:D89" si="19">C83/C$89</f>
        <v>0.46153846153846156</v>
      </c>
      <c r="E83" s="64"/>
      <c r="F83" s="55" t="s">
        <v>186</v>
      </c>
      <c r="G83" s="57">
        <f>COUNTIF(R4:R31,1)</f>
        <v>16</v>
      </c>
      <c r="H83" s="58">
        <f>G83/C$89</f>
        <v>0.61538461538461542</v>
      </c>
      <c r="I83" s="61"/>
      <c r="J83" s="55" t="s">
        <v>339</v>
      </c>
      <c r="K83" s="57">
        <f>COUNTIFS(Q4:Q31,1,R4:R31,1)</f>
        <v>9</v>
      </c>
      <c r="L83" s="58">
        <f t="shared" ref="L83:L101" si="20">K83/K$101</f>
        <v>0.34615384615384615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0.11538461538461539</v>
      </c>
      <c r="Q83" s="61"/>
      <c r="R83" s="55" t="s">
        <v>411</v>
      </c>
      <c r="S83" s="57">
        <f>COUNTIFS(Q4:Q31,1,T4:T31,1)</f>
        <v>3</v>
      </c>
      <c r="T83" s="58">
        <f t="shared" ref="T83:T95" si="22">S83/S$95</f>
        <v>0.11538461538461539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0.42857142857142855</v>
      </c>
      <c r="Y83" s="61"/>
      <c r="Z83" s="55" t="s">
        <v>186</v>
      </c>
      <c r="AA83" s="57">
        <f>COUNTIF(Y4:Y31,1)</f>
        <v>5</v>
      </c>
      <c r="AB83" s="58">
        <f>AA83/W$89</f>
        <v>0.7142857142857143</v>
      </c>
      <c r="AC83" s="61"/>
      <c r="AD83" s="61"/>
      <c r="AE83" s="47" t="s">
        <v>339</v>
      </c>
      <c r="AF83" s="57">
        <f>COUNTIFS(X4:X31,1,Y4:Y31,1)</f>
        <v>3</v>
      </c>
      <c r="AG83" s="58">
        <f t="shared" ref="AG83:AG101" si="24">AF83/AF$101</f>
        <v>0.5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0.14285714285714285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0.2857142857142857</v>
      </c>
      <c r="AP83" s="61"/>
      <c r="AQ83" s="61"/>
      <c r="AR83" s="55" t="s">
        <v>181</v>
      </c>
      <c r="AS83" s="57">
        <f>COUNTIF(AE4:AE31,1)</f>
        <v>3</v>
      </c>
      <c r="AT83" s="58">
        <f t="shared" ref="AT83:AT89" si="27">AS83/AS$89</f>
        <v>0.75</v>
      </c>
      <c r="AU83" s="61"/>
      <c r="AV83" s="47" t="s">
        <v>186</v>
      </c>
      <c r="AW83" s="57">
        <f>COUNTIF(AF4:AF31,1)</f>
        <v>4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3</v>
      </c>
      <c r="BC83" s="58">
        <f t="shared" ref="BC83:BC101" si="28">BB83/BB$101</f>
        <v>0.75</v>
      </c>
      <c r="BD83" s="61"/>
      <c r="BE83" s="55" t="s">
        <v>357</v>
      </c>
      <c r="BF83" s="57">
        <f>COUNTIFS(AE4:AE31,1,AI4:AI31,1)</f>
        <v>1</v>
      </c>
      <c r="BG83" s="58">
        <f t="shared" ref="BG83:BG95" si="29">BF83/BF$95</f>
        <v>0.25</v>
      </c>
      <c r="BH83" s="61"/>
      <c r="BI83" s="55" t="s">
        <v>411</v>
      </c>
      <c r="BJ83" s="57">
        <f>COUNTIFS(AE4:AE31,1,AH4:AH31,1)</f>
        <v>3</v>
      </c>
      <c r="BK83" s="58">
        <f t="shared" ref="BK83:BK95" si="30">BJ83/BJ$95</f>
        <v>0.75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0.11538461538461539</v>
      </c>
      <c r="E84" s="64"/>
      <c r="F84" s="46" t="s">
        <v>187</v>
      </c>
      <c r="G84" s="57">
        <f>COUNTIF(R4:R31,2)</f>
        <v>9</v>
      </c>
      <c r="H84" s="58">
        <f>G84/C$89</f>
        <v>0.34615384615384615</v>
      </c>
      <c r="I84" s="61"/>
      <c r="J84" s="55" t="s">
        <v>340</v>
      </c>
      <c r="K84" s="57">
        <f>COUNTIFS(Q4:Q31,1,R4:R31,2)</f>
        <v>2</v>
      </c>
      <c r="L84" s="58">
        <f t="shared" si="20"/>
        <v>7.6923076923076927E-2</v>
      </c>
      <c r="M84" s="61"/>
      <c r="N84" s="55" t="s">
        <v>359</v>
      </c>
      <c r="O84" s="57">
        <f>COUNTIFS(Q4:Q31,1,U4:U31,2)</f>
        <v>9</v>
      </c>
      <c r="P84" s="58">
        <f t="shared" si="21"/>
        <v>0.34615384615384615</v>
      </c>
      <c r="Q84" s="61"/>
      <c r="R84" s="55" t="s">
        <v>412</v>
      </c>
      <c r="S84" s="57">
        <f>COUNTIFS(Q4:Q31,1,T4:T31,"&gt;1")</f>
        <v>9</v>
      </c>
      <c r="T84" s="58">
        <f t="shared" si="22"/>
        <v>0.34615384615384615</v>
      </c>
      <c r="U84" s="61"/>
      <c r="V84" s="46" t="s">
        <v>182</v>
      </c>
      <c r="W84" s="57">
        <f>COUNTIF(X4:X31,2)</f>
        <v>3</v>
      </c>
      <c r="X84" s="58">
        <f t="shared" si="23"/>
        <v>0.42857142857142855</v>
      </c>
      <c r="Y84" s="61"/>
      <c r="Z84" s="46" t="s">
        <v>187</v>
      </c>
      <c r="AA84" s="57">
        <f>COUNTIF(Y4:Y31,2)</f>
        <v>2</v>
      </c>
      <c r="AB84" s="58">
        <f>AA84/W$89</f>
        <v>0.2857142857142857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2</v>
      </c>
      <c r="AK84" s="58">
        <f t="shared" si="25"/>
        <v>0.2857142857142857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0.14285714285714285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0.25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0.5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5</v>
      </c>
      <c r="D85" s="58">
        <f t="shared" si="19"/>
        <v>0.19230769230769232</v>
      </c>
      <c r="E85" s="64"/>
      <c r="F85" s="46" t="s">
        <v>188</v>
      </c>
      <c r="G85" s="57">
        <f>COUNTIF(R4:R31,3)</f>
        <v>1</v>
      </c>
      <c r="H85" s="58">
        <f>G85/C$89</f>
        <v>3.8461538461538464E-2</v>
      </c>
      <c r="I85" s="61"/>
      <c r="J85" s="55" t="s">
        <v>341</v>
      </c>
      <c r="K85" s="57">
        <f>COUNTIFS(Q4:Q31,1,R4:R31,3)</f>
        <v>1</v>
      </c>
      <c r="L85" s="58">
        <f t="shared" si="20"/>
        <v>3.8461538461538464E-2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3.8461538461538464E-2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2</v>
      </c>
      <c r="AK85" s="58">
        <f t="shared" si="25"/>
        <v>0.2857142857142857</v>
      </c>
      <c r="AL85" s="61"/>
      <c r="AM85" s="50" t="s">
        <v>413</v>
      </c>
      <c r="AN85" s="57">
        <f>COUNTIFS(X4:X31,2,AA4:AA31,1)</f>
        <v>3</v>
      </c>
      <c r="AO85" s="58">
        <f t="shared" si="26"/>
        <v>0.42857142857142855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0.25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0.11538461538461539</v>
      </c>
      <c r="E86" s="64"/>
      <c r="F86" s="77"/>
      <c r="G86" s="54">
        <f>SUM(G83:G85)</f>
        <v>26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7.6923076923076927E-2</v>
      </c>
      <c r="M86" s="61"/>
      <c r="N86" s="50" t="s">
        <v>358</v>
      </c>
      <c r="O86" s="57">
        <f>COUNTIFS(Q4:Q31,2,U4:U31,2)</f>
        <v>3</v>
      </c>
      <c r="P86" s="58">
        <f t="shared" si="21"/>
        <v>0.11538461538461539</v>
      </c>
      <c r="Q86" s="61"/>
      <c r="R86" s="50" t="s">
        <v>414</v>
      </c>
      <c r="S86" s="57">
        <f>COUNTIFS(Q4:Q31,2,T4:T31,"&gt;1")</f>
        <v>2</v>
      </c>
      <c r="T86" s="58">
        <f t="shared" si="22"/>
        <v>7.6923076923076927E-2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7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0.33333333333333331</v>
      </c>
      <c r="AH86" s="61"/>
      <c r="AI86" s="50" t="s">
        <v>358</v>
      </c>
      <c r="AJ86" s="57">
        <f>COUNTIFS(X4:X31,2,AB4:AB31,2)</f>
        <v>1</v>
      </c>
      <c r="AK86" s="58">
        <f t="shared" si="25"/>
        <v>0.14285714285714285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4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0.25</v>
      </c>
      <c r="BD86" s="61"/>
      <c r="BE86" s="50" t="s">
        <v>358</v>
      </c>
      <c r="BF86" s="57">
        <f>COUNTIFS(AE4:AE31,2,AI4:AI31,2)</f>
        <v>1</v>
      </c>
      <c r="BG86" s="58">
        <f t="shared" si="29"/>
        <v>0.25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3</v>
      </c>
      <c r="D87" s="58">
        <f t="shared" si="19"/>
        <v>0.11538461538461539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1</v>
      </c>
      <c r="L87" s="58">
        <f t="shared" si="20"/>
        <v>3.8461538461538464E-2</v>
      </c>
      <c r="M87" s="61"/>
      <c r="N87" s="50" t="s">
        <v>361</v>
      </c>
      <c r="O87" s="57">
        <f>COUNTIFS(Q4:Q31,3,U4:U31,1)</f>
        <v>1</v>
      </c>
      <c r="P87" s="58">
        <f t="shared" si="21"/>
        <v>3.8461538461538464E-2</v>
      </c>
      <c r="Q87" s="61"/>
      <c r="R87" s="50" t="s">
        <v>415</v>
      </c>
      <c r="S87" s="57">
        <f>COUNTIFS(Q4:Q31,3,T4:T31,1)</f>
        <v>2</v>
      </c>
      <c r="T87" s="58">
        <f t="shared" si="22"/>
        <v>7.6923076923076927E-2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1</v>
      </c>
      <c r="AG87" s="58">
        <f t="shared" si="24"/>
        <v>0.16666666666666666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4</v>
      </c>
      <c r="P88" s="58">
        <f t="shared" si="21"/>
        <v>0.15384615384615385</v>
      </c>
      <c r="Q88" s="61"/>
      <c r="R88" s="50" t="s">
        <v>416</v>
      </c>
      <c r="S88" s="57">
        <f>COUNTIFS(Q4:Q31,3,T4:T31,"&gt;1")</f>
        <v>3</v>
      </c>
      <c r="T88" s="58">
        <f t="shared" si="22"/>
        <v>0.11538461538461539</v>
      </c>
      <c r="U88" s="61"/>
      <c r="V88" s="46" t="s">
        <v>162</v>
      </c>
      <c r="W88" s="57">
        <f>COUNTIF(X4:X31,6)</f>
        <v>1</v>
      </c>
      <c r="X88" s="58">
        <f t="shared" si="23"/>
        <v>0.14285714285714285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26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4</v>
      </c>
      <c r="L89" s="58">
        <f t="shared" si="20"/>
        <v>0.15384615384615385</v>
      </c>
      <c r="M89" s="61"/>
      <c r="N89" s="50" t="s">
        <v>363</v>
      </c>
      <c r="O89" s="57">
        <f>COUNTIFS(Q4:Q31,4,U4:U31,1)</f>
        <v>1</v>
      </c>
      <c r="P89" s="58">
        <f t="shared" si="21"/>
        <v>3.8461538461538464E-2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7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4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1</v>
      </c>
      <c r="L90" s="58">
        <f t="shared" si="20"/>
        <v>3.8461538461538464E-2</v>
      </c>
      <c r="M90" s="61"/>
      <c r="N90" s="50" t="s">
        <v>364</v>
      </c>
      <c r="O90" s="57">
        <f>COUNTIFS(Q4:Q31,4,U4:U31,2)</f>
        <v>2</v>
      </c>
      <c r="P90" s="58">
        <f t="shared" si="21"/>
        <v>7.6923076923076927E-2</v>
      </c>
      <c r="Q90" s="61"/>
      <c r="R90" s="50" t="s">
        <v>418</v>
      </c>
      <c r="S90" s="57">
        <f>COUNTIFS(Q4:Q31,4,T4:T31,"&gt;1")</f>
        <v>3</v>
      </c>
      <c r="T90" s="58">
        <f t="shared" si="22"/>
        <v>0.11538461538461539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3</v>
      </c>
      <c r="P91" s="58">
        <f t="shared" si="21"/>
        <v>0.11538461538461539</v>
      </c>
      <c r="Q91" s="61"/>
      <c r="R91" s="50" t="s">
        <v>419</v>
      </c>
      <c r="S91" s="57">
        <f>COUNTIFS(Q4:Q31,5,T4:T31,1)</f>
        <v>1</v>
      </c>
      <c r="T91" s="58">
        <f t="shared" si="22"/>
        <v>3.8461538461538464E-2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7</v>
      </c>
      <c r="H92" s="58">
        <f>G92/C$89</f>
        <v>0.26923076923076922</v>
      </c>
      <c r="I92" s="61"/>
      <c r="J92" s="50" t="s">
        <v>345</v>
      </c>
      <c r="K92" s="57">
        <f>COUNTIFS(Q4:Q31,4,R4:R31,1)</f>
        <v>1</v>
      </c>
      <c r="L92" s="58">
        <f t="shared" si="20"/>
        <v>3.8461538461538464E-2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2</v>
      </c>
      <c r="T92" s="58">
        <f t="shared" si="22"/>
        <v>7.6923076923076927E-2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7</v>
      </c>
      <c r="H93" s="58">
        <f>G93/C$89</f>
        <v>0.26923076923076922</v>
      </c>
      <c r="I93" s="61"/>
      <c r="J93" s="50" t="s">
        <v>347</v>
      </c>
      <c r="K93" s="57">
        <f>COUNTIFS(Q4:Q31,4,R4:R31,2)</f>
        <v>2</v>
      </c>
      <c r="L93" s="58">
        <f t="shared" si="20"/>
        <v>7.6923076923076927E-2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0.42857142857142855</v>
      </c>
      <c r="Y93" s="61"/>
      <c r="Z93" s="47" t="s">
        <v>191</v>
      </c>
      <c r="AA93" s="57">
        <f>COUNTIF(AA4:AA31,1)</f>
        <v>6</v>
      </c>
      <c r="AB93" s="58">
        <f>AA93/W$89</f>
        <v>0.8571428571428571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1</v>
      </c>
      <c r="AK93" s="58">
        <f t="shared" si="25"/>
        <v>0.14285714285714285</v>
      </c>
      <c r="AL93" s="61"/>
      <c r="AM93" s="50" t="s">
        <v>421</v>
      </c>
      <c r="AN93" s="57">
        <f>COUNTIFS(X4:X31,6,AA4:AA31,1)</f>
        <v>1</v>
      </c>
      <c r="AO93" s="58">
        <f t="shared" si="26"/>
        <v>0.14285714285714285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0.25</v>
      </c>
      <c r="AU93" s="61"/>
      <c r="AV93" s="47" t="s">
        <v>191</v>
      </c>
      <c r="AW93" s="57">
        <f>COUNTIF(AH4:AH31,1)</f>
        <v>4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7</v>
      </c>
      <c r="H94" s="58">
        <f>G94/C$89</f>
        <v>0.26923076923076922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4</v>
      </c>
      <c r="X94" s="58">
        <f>W94/W$89</f>
        <v>0.5714285714285714</v>
      </c>
      <c r="Y94" s="61"/>
      <c r="Z94" s="46" t="s">
        <v>192</v>
      </c>
      <c r="AA94" s="57">
        <f>COUNTIF(AA4:AA31,2)</f>
        <v>1</v>
      </c>
      <c r="AB94" s="58">
        <f>AA94/W$89</f>
        <v>0.14285714285714285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3</v>
      </c>
      <c r="AT94" s="58">
        <f>AS94/AS$89</f>
        <v>0.75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5</v>
      </c>
      <c r="H95" s="58">
        <f>G95/C$89</f>
        <v>0.19230769230769232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26</v>
      </c>
      <c r="P95" s="58">
        <f t="shared" si="21"/>
        <v>1</v>
      </c>
      <c r="Q95" s="61"/>
      <c r="R95" s="37"/>
      <c r="S95" s="45">
        <f>SUM(S83:S94)</f>
        <v>26</v>
      </c>
      <c r="T95" s="58">
        <f t="shared" si="22"/>
        <v>1</v>
      </c>
      <c r="U95" s="61"/>
      <c r="V95" s="77"/>
      <c r="W95" s="54">
        <f>SUM(W93:W94)</f>
        <v>7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7</v>
      </c>
      <c r="AK95" s="58">
        <f t="shared" si="25"/>
        <v>1</v>
      </c>
      <c r="AL95" s="61"/>
      <c r="AM95" s="37"/>
      <c r="AN95" s="45">
        <f>SUM(AN83:AN94)</f>
        <v>7</v>
      </c>
      <c r="AO95" s="58">
        <f t="shared" si="26"/>
        <v>1</v>
      </c>
      <c r="AP95" s="61"/>
      <c r="AQ95" s="61"/>
      <c r="AR95" s="77"/>
      <c r="AS95" s="54">
        <f>SUM(AS93:AS94)</f>
        <v>4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4</v>
      </c>
      <c r="BG95" s="58">
        <f t="shared" si="29"/>
        <v>1</v>
      </c>
      <c r="BH95" s="61"/>
      <c r="BI95" s="37"/>
      <c r="BJ95" s="45">
        <f>SUM(BJ83:BJ94)</f>
        <v>4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1</v>
      </c>
      <c r="E96" s="64"/>
      <c r="F96" s="77"/>
      <c r="G96" s="54">
        <f>SUM(G92:G95)</f>
        <v>26</v>
      </c>
      <c r="H96" s="76">
        <f>G96/C$89</f>
        <v>1</v>
      </c>
      <c r="I96" s="61"/>
      <c r="J96" s="50" t="s">
        <v>349</v>
      </c>
      <c r="K96" s="57">
        <f>COUNTIFS(Q4:Q31,5,R4:R31,2)</f>
        <v>3</v>
      </c>
      <c r="L96" s="58">
        <f t="shared" si="20"/>
        <v>0.11538461538461539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7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4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26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4</v>
      </c>
      <c r="X99" s="58">
        <f>W99/W$89</f>
        <v>0.5714285714285714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3</v>
      </c>
      <c r="X100" s="58">
        <f>W100/W$89</f>
        <v>0.42857142857142855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3</v>
      </c>
      <c r="AT100" s="58">
        <f>AS100/AS$89</f>
        <v>0.75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26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7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6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4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4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8</v>
      </c>
      <c r="D102" s="58">
        <f>C102/C$89</f>
        <v>0.30769230769230771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18</v>
      </c>
      <c r="D103" s="58">
        <f>C103/C$89</f>
        <v>0.69230769230769229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26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BM184"/>
  <sheetViews>
    <sheetView zoomScale="85" zoomScaleNormal="85" workbookViewId="0">
      <pane ySplit="3" topLeftCell="A17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0" ht="30" customHeight="1" thickBot="1" x14ac:dyDescent="0.25">
      <c r="A1" s="193" t="s">
        <v>3310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0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</row>
    <row r="3" spans="1:40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</row>
    <row r="4" spans="1:40" ht="31.5" customHeight="1" thickBot="1" x14ac:dyDescent="0.25">
      <c r="A4" s="111" t="s">
        <v>3311</v>
      </c>
      <c r="B4" s="117" t="s">
        <v>91</v>
      </c>
      <c r="C4" s="118" t="s">
        <v>3312</v>
      </c>
      <c r="D4" s="116">
        <v>6</v>
      </c>
      <c r="E4" s="114">
        <v>40595</v>
      </c>
      <c r="F4" s="117">
        <v>2</v>
      </c>
      <c r="G4" s="116">
        <v>3</v>
      </c>
      <c r="H4" s="115">
        <v>1</v>
      </c>
      <c r="I4" s="117">
        <v>2</v>
      </c>
      <c r="J4" s="116">
        <v>1</v>
      </c>
      <c r="K4" s="116">
        <v>5</v>
      </c>
      <c r="L4" s="116">
        <v>4</v>
      </c>
      <c r="M4" s="116">
        <v>3</v>
      </c>
      <c r="N4" s="116">
        <v>2</v>
      </c>
      <c r="O4" s="115">
        <v>2</v>
      </c>
      <c r="P4" s="132" t="s">
        <v>1812</v>
      </c>
      <c r="Q4" s="116">
        <v>3</v>
      </c>
      <c r="R4" s="116">
        <v>1</v>
      </c>
      <c r="S4" s="116">
        <v>1</v>
      </c>
      <c r="T4" s="116">
        <v>2</v>
      </c>
      <c r="U4" s="115">
        <v>2</v>
      </c>
      <c r="V4" s="104"/>
      <c r="W4" s="132" t="s">
        <v>980</v>
      </c>
      <c r="X4" s="116">
        <v>1</v>
      </c>
      <c r="Y4" s="116">
        <v>1</v>
      </c>
      <c r="Z4" s="116">
        <v>1</v>
      </c>
      <c r="AA4" s="116">
        <v>1</v>
      </c>
      <c r="AB4" s="115">
        <v>2</v>
      </c>
      <c r="AC4" s="103"/>
      <c r="AD4" s="132"/>
      <c r="AE4" s="116"/>
      <c r="AF4" s="116"/>
      <c r="AG4" s="116"/>
      <c r="AH4" s="116"/>
      <c r="AI4" s="115"/>
      <c r="AJ4" s="103"/>
      <c r="AK4" s="103"/>
      <c r="AL4" s="103"/>
      <c r="AM4" s="103"/>
      <c r="AN4" s="103"/>
    </row>
    <row r="5" spans="1:40" ht="31.5" customHeight="1" thickBot="1" x14ac:dyDescent="0.25">
      <c r="A5" s="111" t="s">
        <v>3313</v>
      </c>
      <c r="B5" s="113" t="s">
        <v>91</v>
      </c>
      <c r="C5" s="118" t="s">
        <v>3314</v>
      </c>
      <c r="D5" s="104">
        <v>6</v>
      </c>
      <c r="E5" s="114">
        <v>40595</v>
      </c>
      <c r="F5" s="113">
        <v>2</v>
      </c>
      <c r="G5" s="104">
        <v>7</v>
      </c>
      <c r="H5" s="112">
        <v>1</v>
      </c>
      <c r="I5" s="113">
        <v>1</v>
      </c>
      <c r="J5" s="104">
        <v>1</v>
      </c>
      <c r="K5" s="104">
        <v>5</v>
      </c>
      <c r="L5" s="104">
        <v>4</v>
      </c>
      <c r="M5" s="104">
        <v>3</v>
      </c>
      <c r="N5" s="104">
        <v>1</v>
      </c>
      <c r="O5" s="112">
        <v>2</v>
      </c>
      <c r="P5" s="132" t="s">
        <v>980</v>
      </c>
      <c r="Q5" s="104">
        <v>1</v>
      </c>
      <c r="R5" s="104">
        <v>1</v>
      </c>
      <c r="S5" s="104">
        <v>1</v>
      </c>
      <c r="T5" s="104">
        <v>1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03"/>
      <c r="AL5" s="103"/>
      <c r="AM5" s="103"/>
      <c r="AN5" s="103"/>
    </row>
    <row r="6" spans="1:40" ht="31.5" customHeight="1" thickBot="1" x14ac:dyDescent="0.25">
      <c r="A6" s="111" t="s">
        <v>3315</v>
      </c>
      <c r="B6" s="113" t="s">
        <v>40</v>
      </c>
      <c r="C6" s="118" t="s">
        <v>3316</v>
      </c>
      <c r="D6" s="104">
        <v>6</v>
      </c>
      <c r="E6" s="109">
        <v>40603</v>
      </c>
      <c r="F6" s="113">
        <v>1</v>
      </c>
      <c r="G6" s="104">
        <v>3</v>
      </c>
      <c r="H6" s="112">
        <v>1</v>
      </c>
      <c r="I6" s="113">
        <v>2</v>
      </c>
      <c r="J6" s="104">
        <v>2</v>
      </c>
      <c r="K6" s="104">
        <v>1</v>
      </c>
      <c r="L6" s="104">
        <v>2</v>
      </c>
      <c r="M6" s="104">
        <v>1</v>
      </c>
      <c r="N6" s="104">
        <v>2</v>
      </c>
      <c r="O6" s="112">
        <v>1</v>
      </c>
      <c r="P6" s="132" t="s">
        <v>943</v>
      </c>
      <c r="Q6" s="104">
        <v>1</v>
      </c>
      <c r="R6" s="104">
        <v>1</v>
      </c>
      <c r="S6" s="104">
        <v>1</v>
      </c>
      <c r="T6" s="104">
        <v>3</v>
      </c>
      <c r="U6" s="112">
        <v>2</v>
      </c>
      <c r="V6" s="104"/>
      <c r="W6" s="113" t="s">
        <v>3317</v>
      </c>
      <c r="X6" s="104">
        <v>3</v>
      </c>
      <c r="Y6" s="104">
        <v>2</v>
      </c>
      <c r="Z6" s="104">
        <v>1</v>
      </c>
      <c r="AA6" s="104">
        <v>1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03"/>
      <c r="AL6" s="103"/>
      <c r="AM6" s="103"/>
      <c r="AN6" s="103"/>
    </row>
    <row r="7" spans="1:40" ht="31.5" customHeight="1" thickBot="1" x14ac:dyDescent="0.25">
      <c r="A7" s="111" t="s">
        <v>3318</v>
      </c>
      <c r="B7" s="113" t="s">
        <v>36</v>
      </c>
      <c r="C7" s="118" t="s">
        <v>3319</v>
      </c>
      <c r="D7" s="104">
        <v>7</v>
      </c>
      <c r="E7" s="109">
        <v>40603</v>
      </c>
      <c r="F7" s="113">
        <v>2</v>
      </c>
      <c r="G7" s="104">
        <v>5</v>
      </c>
      <c r="H7" s="112">
        <v>1</v>
      </c>
      <c r="I7" s="113">
        <v>1</v>
      </c>
      <c r="J7" s="104">
        <v>1</v>
      </c>
      <c r="K7" s="104">
        <v>1</v>
      </c>
      <c r="L7" s="104">
        <v>4</v>
      </c>
      <c r="M7" s="104">
        <v>3</v>
      </c>
      <c r="N7" s="104">
        <v>1</v>
      </c>
      <c r="O7" s="112">
        <v>1</v>
      </c>
      <c r="P7" s="132" t="s">
        <v>3320</v>
      </c>
      <c r="Q7" s="104">
        <v>1</v>
      </c>
      <c r="R7" s="104">
        <v>1</v>
      </c>
      <c r="S7" s="104">
        <v>1</v>
      </c>
      <c r="T7" s="104">
        <v>3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03"/>
      <c r="AL7" s="103"/>
      <c r="AM7" s="103"/>
      <c r="AN7" s="103"/>
    </row>
    <row r="8" spans="1:40" ht="31.5" customHeight="1" thickBot="1" x14ac:dyDescent="0.25">
      <c r="A8" s="111" t="s">
        <v>3321</v>
      </c>
      <c r="B8" s="113" t="s">
        <v>31</v>
      </c>
      <c r="C8" s="118" t="s">
        <v>3322</v>
      </c>
      <c r="D8" s="104">
        <v>17</v>
      </c>
      <c r="E8" s="109">
        <v>40611</v>
      </c>
      <c r="F8" s="113">
        <v>2</v>
      </c>
      <c r="G8" s="104">
        <v>7</v>
      </c>
      <c r="H8" s="112">
        <v>4</v>
      </c>
      <c r="I8" s="113">
        <v>1</v>
      </c>
      <c r="J8" s="104">
        <v>3</v>
      </c>
      <c r="K8" s="104">
        <v>7</v>
      </c>
      <c r="L8" s="104">
        <v>4</v>
      </c>
      <c r="M8" s="104">
        <v>3</v>
      </c>
      <c r="N8" s="104">
        <v>2</v>
      </c>
      <c r="O8" s="112">
        <v>2</v>
      </c>
      <c r="P8" s="132" t="s">
        <v>1472</v>
      </c>
      <c r="Q8" s="104">
        <v>1</v>
      </c>
      <c r="R8" s="104">
        <v>1</v>
      </c>
      <c r="S8" s="104">
        <v>1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03"/>
      <c r="AL8" s="103"/>
      <c r="AM8" s="103"/>
      <c r="AN8" s="103"/>
    </row>
    <row r="9" spans="1:40" ht="31.5" customHeight="1" thickBot="1" x14ac:dyDescent="0.25">
      <c r="A9" s="111" t="s">
        <v>3323</v>
      </c>
      <c r="B9" s="113" t="s">
        <v>50</v>
      </c>
      <c r="C9" s="118" t="s">
        <v>3324</v>
      </c>
      <c r="D9" s="104">
        <v>21</v>
      </c>
      <c r="E9" s="109">
        <v>40611</v>
      </c>
      <c r="F9" s="113">
        <v>2</v>
      </c>
      <c r="G9" s="104">
        <v>5</v>
      </c>
      <c r="H9" s="112">
        <v>1</v>
      </c>
      <c r="I9" s="113">
        <v>1</v>
      </c>
      <c r="J9" s="104">
        <v>1</v>
      </c>
      <c r="K9" s="104">
        <v>6</v>
      </c>
      <c r="L9" s="104">
        <v>1</v>
      </c>
      <c r="M9" s="104">
        <v>2</v>
      </c>
      <c r="N9" s="104">
        <v>1</v>
      </c>
      <c r="O9" s="112">
        <v>1</v>
      </c>
      <c r="P9" s="132" t="s">
        <v>957</v>
      </c>
      <c r="Q9" s="104">
        <v>1</v>
      </c>
      <c r="R9" s="104">
        <v>1</v>
      </c>
      <c r="S9" s="104">
        <v>1</v>
      </c>
      <c r="T9" s="104">
        <v>4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03"/>
      <c r="AL9" s="103"/>
      <c r="AM9" s="103"/>
      <c r="AN9" s="103"/>
    </row>
    <row r="10" spans="1:40" ht="31.5" customHeight="1" thickBot="1" x14ac:dyDescent="0.25">
      <c r="A10" s="111" t="s">
        <v>3325</v>
      </c>
      <c r="B10" s="113" t="s">
        <v>40</v>
      </c>
      <c r="C10" s="118" t="s">
        <v>3326</v>
      </c>
      <c r="D10" s="104">
        <v>5</v>
      </c>
      <c r="E10" s="109">
        <v>40619</v>
      </c>
      <c r="F10" s="113">
        <v>2</v>
      </c>
      <c r="G10" s="104">
        <v>3</v>
      </c>
      <c r="H10" s="112">
        <v>1</v>
      </c>
      <c r="I10" s="113">
        <v>3</v>
      </c>
      <c r="J10" s="104">
        <v>1</v>
      </c>
      <c r="K10" s="104">
        <v>5</v>
      </c>
      <c r="L10" s="104">
        <v>2</v>
      </c>
      <c r="M10" s="104">
        <v>1</v>
      </c>
      <c r="N10" s="104">
        <v>2</v>
      </c>
      <c r="O10" s="112">
        <v>2</v>
      </c>
      <c r="P10" s="132" t="s">
        <v>943</v>
      </c>
      <c r="Q10" s="104">
        <v>1</v>
      </c>
      <c r="R10" s="104">
        <v>1</v>
      </c>
      <c r="S10" s="104">
        <v>1</v>
      </c>
      <c r="T10" s="104">
        <v>2</v>
      </c>
      <c r="U10" s="112">
        <v>2</v>
      </c>
      <c r="V10" s="104"/>
      <c r="W10" s="108" t="s">
        <v>3327</v>
      </c>
      <c r="X10" s="104">
        <v>4</v>
      </c>
      <c r="Y10" s="104">
        <v>1</v>
      </c>
      <c r="Z10" s="104">
        <v>2</v>
      </c>
      <c r="AA10" s="104">
        <v>1</v>
      </c>
      <c r="AB10" s="112">
        <v>2</v>
      </c>
      <c r="AC10" s="103"/>
      <c r="AD10" s="108" t="s">
        <v>3328</v>
      </c>
      <c r="AE10" s="104">
        <v>1</v>
      </c>
      <c r="AF10" s="104">
        <v>1</v>
      </c>
      <c r="AG10" s="104">
        <v>2</v>
      </c>
      <c r="AH10" s="104">
        <v>1</v>
      </c>
      <c r="AI10" s="112">
        <v>2</v>
      </c>
      <c r="AJ10" s="103"/>
      <c r="AK10" s="103"/>
      <c r="AL10" s="103"/>
      <c r="AM10" s="103"/>
      <c r="AN10" s="103"/>
    </row>
    <row r="11" spans="1:40" ht="31.5" customHeight="1" thickBot="1" x14ac:dyDescent="0.25">
      <c r="A11" s="111" t="s">
        <v>3329</v>
      </c>
      <c r="B11" s="113" t="s">
        <v>40</v>
      </c>
      <c r="C11" s="118" t="s">
        <v>3330</v>
      </c>
      <c r="D11" s="104">
        <v>5</v>
      </c>
      <c r="E11" s="109">
        <v>40619</v>
      </c>
      <c r="F11" s="113">
        <v>2</v>
      </c>
      <c r="G11" s="104">
        <v>6</v>
      </c>
      <c r="H11" s="112">
        <v>4</v>
      </c>
      <c r="I11" s="113">
        <v>1</v>
      </c>
      <c r="J11" s="104">
        <v>1</v>
      </c>
      <c r="K11" s="104">
        <v>1</v>
      </c>
      <c r="L11" s="104">
        <v>4</v>
      </c>
      <c r="M11" s="104">
        <v>3</v>
      </c>
      <c r="N11" s="104">
        <v>1</v>
      </c>
      <c r="O11" s="112">
        <v>1</v>
      </c>
      <c r="P11" s="132" t="s">
        <v>128</v>
      </c>
      <c r="Q11" s="104">
        <v>1</v>
      </c>
      <c r="R11" s="104">
        <v>1</v>
      </c>
      <c r="S11" s="104">
        <v>1</v>
      </c>
      <c r="T11" s="104">
        <v>3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03"/>
      <c r="AL11" s="103"/>
      <c r="AM11" s="103"/>
      <c r="AN11" s="103"/>
    </row>
    <row r="12" spans="1:40" ht="31.5" customHeight="1" thickBot="1" x14ac:dyDescent="0.25">
      <c r="A12" s="111" t="s">
        <v>3331</v>
      </c>
      <c r="B12" s="113" t="s">
        <v>40</v>
      </c>
      <c r="C12" s="118" t="s">
        <v>3332</v>
      </c>
      <c r="D12" s="104">
        <v>7</v>
      </c>
      <c r="E12" s="109">
        <v>40627</v>
      </c>
      <c r="F12" s="113">
        <v>2</v>
      </c>
      <c r="G12" s="104">
        <v>5</v>
      </c>
      <c r="H12" s="112">
        <v>4</v>
      </c>
      <c r="I12" s="113">
        <v>1</v>
      </c>
      <c r="J12" s="104">
        <v>1</v>
      </c>
      <c r="K12" s="104">
        <v>1</v>
      </c>
      <c r="L12" s="104">
        <v>4</v>
      </c>
      <c r="M12" s="104">
        <v>3</v>
      </c>
      <c r="N12" s="104">
        <v>1</v>
      </c>
      <c r="O12" s="112">
        <v>1</v>
      </c>
      <c r="P12" s="132" t="s">
        <v>128</v>
      </c>
      <c r="Q12" s="104">
        <v>1</v>
      </c>
      <c r="R12" s="104">
        <v>1</v>
      </c>
      <c r="S12" s="104">
        <v>1</v>
      </c>
      <c r="T12" s="104">
        <v>3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03"/>
      <c r="AL12" s="103"/>
      <c r="AM12" s="103"/>
      <c r="AN12" s="103"/>
    </row>
    <row r="13" spans="1:40" ht="31.5" customHeight="1" thickBot="1" x14ac:dyDescent="0.25">
      <c r="A13" s="111" t="s">
        <v>3333</v>
      </c>
      <c r="B13" s="113" t="s">
        <v>40</v>
      </c>
      <c r="C13" s="118" t="s">
        <v>3334</v>
      </c>
      <c r="D13" s="104">
        <v>7</v>
      </c>
      <c r="E13" s="109">
        <v>40627</v>
      </c>
      <c r="F13" s="113">
        <v>2</v>
      </c>
      <c r="G13" s="104">
        <v>6</v>
      </c>
      <c r="H13" s="112">
        <v>4</v>
      </c>
      <c r="I13" s="113">
        <v>1</v>
      </c>
      <c r="J13" s="104">
        <v>1</v>
      </c>
      <c r="K13" s="104">
        <v>1</v>
      </c>
      <c r="L13" s="104">
        <v>4</v>
      </c>
      <c r="M13" s="104">
        <v>3</v>
      </c>
      <c r="N13" s="104">
        <v>1</v>
      </c>
      <c r="O13" s="112">
        <v>1</v>
      </c>
      <c r="P13" s="132" t="s">
        <v>128</v>
      </c>
      <c r="Q13" s="104">
        <v>1</v>
      </c>
      <c r="R13" s="104">
        <v>1</v>
      </c>
      <c r="S13" s="104">
        <v>1</v>
      </c>
      <c r="T13" s="104">
        <v>3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03"/>
      <c r="AL13" s="103"/>
      <c r="AM13" s="103"/>
      <c r="AN13" s="103"/>
    </row>
    <row r="14" spans="1:40" ht="31.5" customHeight="1" thickBot="1" x14ac:dyDescent="0.25">
      <c r="A14" s="111" t="s">
        <v>3335</v>
      </c>
      <c r="B14" s="113" t="s">
        <v>50</v>
      </c>
      <c r="C14" s="118" t="s">
        <v>3336</v>
      </c>
      <c r="D14" s="104">
        <v>13</v>
      </c>
      <c r="E14" s="109">
        <v>40635</v>
      </c>
      <c r="F14" s="113">
        <v>2</v>
      </c>
      <c r="G14" s="104">
        <v>3</v>
      </c>
      <c r="H14" s="112">
        <v>1</v>
      </c>
      <c r="I14" s="113">
        <v>1</v>
      </c>
      <c r="J14" s="104">
        <v>1</v>
      </c>
      <c r="K14" s="104">
        <v>2</v>
      </c>
      <c r="L14" s="104">
        <v>1</v>
      </c>
      <c r="M14" s="104">
        <v>2</v>
      </c>
      <c r="N14" s="104">
        <v>2</v>
      </c>
      <c r="O14" s="112">
        <v>1</v>
      </c>
      <c r="P14" s="132" t="s">
        <v>957</v>
      </c>
      <c r="Q14" s="104">
        <v>1</v>
      </c>
      <c r="R14" s="104">
        <v>2</v>
      </c>
      <c r="S14" s="104">
        <v>1</v>
      </c>
      <c r="T14" s="104">
        <v>4</v>
      </c>
      <c r="U14" s="112">
        <v>1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03"/>
      <c r="AL14" s="103"/>
      <c r="AM14" s="103"/>
      <c r="AN14" s="103"/>
    </row>
    <row r="15" spans="1:40" ht="31.5" customHeight="1" thickBot="1" x14ac:dyDescent="0.25">
      <c r="A15" s="111" t="s">
        <v>3337</v>
      </c>
      <c r="B15" s="113" t="s">
        <v>50</v>
      </c>
      <c r="C15" s="118" t="s">
        <v>3338</v>
      </c>
      <c r="D15" s="104">
        <v>13</v>
      </c>
      <c r="E15" s="109">
        <v>40635</v>
      </c>
      <c r="F15" s="113">
        <v>2</v>
      </c>
      <c r="G15" s="104">
        <v>5</v>
      </c>
      <c r="H15" s="112">
        <v>1</v>
      </c>
      <c r="I15" s="113">
        <v>2</v>
      </c>
      <c r="J15" s="104">
        <v>3</v>
      </c>
      <c r="K15" s="104">
        <v>2</v>
      </c>
      <c r="L15" s="104">
        <v>3</v>
      </c>
      <c r="M15" s="104">
        <v>2</v>
      </c>
      <c r="N15" s="104">
        <v>3</v>
      </c>
      <c r="O15" s="112">
        <v>2</v>
      </c>
      <c r="P15" s="132" t="s">
        <v>3339</v>
      </c>
      <c r="Q15" s="104">
        <v>4</v>
      </c>
      <c r="R15" s="104">
        <v>1</v>
      </c>
      <c r="S15" s="104">
        <v>1</v>
      </c>
      <c r="T15" s="104">
        <v>2</v>
      </c>
      <c r="U15" s="112">
        <v>1</v>
      </c>
      <c r="V15" s="104"/>
      <c r="W15" s="108" t="s">
        <v>3340</v>
      </c>
      <c r="X15" s="104">
        <v>2</v>
      </c>
      <c r="Y15" s="104">
        <v>1</v>
      </c>
      <c r="Z15" s="104">
        <v>1</v>
      </c>
      <c r="AA15" s="104">
        <v>1</v>
      </c>
      <c r="AB15" s="112">
        <v>1</v>
      </c>
      <c r="AC15" s="103"/>
      <c r="AD15" s="113"/>
      <c r="AE15" s="104"/>
      <c r="AF15" s="104"/>
      <c r="AG15" s="104"/>
      <c r="AH15" s="104"/>
      <c r="AI15" s="112"/>
      <c r="AJ15" s="103"/>
      <c r="AK15" s="103"/>
      <c r="AL15" s="103"/>
      <c r="AM15" s="103"/>
      <c r="AN15" s="103"/>
    </row>
    <row r="16" spans="1:40" ht="31.5" customHeight="1" thickBot="1" x14ac:dyDescent="0.25">
      <c r="A16" s="111" t="s">
        <v>3341</v>
      </c>
      <c r="B16" s="113" t="s">
        <v>40</v>
      </c>
      <c r="C16" s="118" t="s">
        <v>3342</v>
      </c>
      <c r="D16" s="104">
        <v>4</v>
      </c>
      <c r="E16" s="109">
        <v>40643</v>
      </c>
      <c r="F16" s="113">
        <v>2</v>
      </c>
      <c r="G16" s="104">
        <v>7</v>
      </c>
      <c r="H16" s="112">
        <v>1</v>
      </c>
      <c r="I16" s="113">
        <v>1</v>
      </c>
      <c r="J16" s="104">
        <v>3</v>
      </c>
      <c r="K16" s="104">
        <v>2</v>
      </c>
      <c r="L16" s="104">
        <v>4</v>
      </c>
      <c r="M16" s="104">
        <v>3</v>
      </c>
      <c r="N16" s="104">
        <v>2</v>
      </c>
      <c r="O16" s="112">
        <v>2</v>
      </c>
      <c r="P16" s="132" t="s">
        <v>3343</v>
      </c>
      <c r="Q16" s="104">
        <v>4</v>
      </c>
      <c r="R16" s="104">
        <v>1</v>
      </c>
      <c r="S16" s="104">
        <v>1</v>
      </c>
      <c r="T16" s="104">
        <v>1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03"/>
      <c r="AL16" s="103"/>
      <c r="AM16" s="103"/>
      <c r="AN16" s="103"/>
    </row>
    <row r="17" spans="1:40" ht="31.5" customHeight="1" thickBot="1" x14ac:dyDescent="0.25">
      <c r="A17" s="111" t="s">
        <v>3344</v>
      </c>
      <c r="B17" s="113" t="s">
        <v>40</v>
      </c>
      <c r="C17" s="118" t="s">
        <v>3345</v>
      </c>
      <c r="D17" s="104">
        <v>5</v>
      </c>
      <c r="E17" s="109">
        <v>40643</v>
      </c>
      <c r="F17" s="113">
        <v>2</v>
      </c>
      <c r="G17" s="104">
        <v>5</v>
      </c>
      <c r="H17" s="112">
        <v>1</v>
      </c>
      <c r="I17" s="113">
        <v>1</v>
      </c>
      <c r="J17" s="104">
        <v>2</v>
      </c>
      <c r="K17" s="104">
        <v>2</v>
      </c>
      <c r="L17" s="104">
        <v>4</v>
      </c>
      <c r="M17" s="104">
        <v>3</v>
      </c>
      <c r="N17" s="104">
        <v>2</v>
      </c>
      <c r="O17" s="112">
        <v>1</v>
      </c>
      <c r="P17" s="132" t="s">
        <v>3346</v>
      </c>
      <c r="Q17" s="104">
        <v>1</v>
      </c>
      <c r="R17" s="104">
        <v>1</v>
      </c>
      <c r="S17" s="104">
        <v>1</v>
      </c>
      <c r="T17" s="104">
        <v>2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03"/>
      <c r="AL17" s="103"/>
      <c r="AM17" s="103"/>
      <c r="AN17" s="103"/>
    </row>
    <row r="18" spans="1:40" ht="31.5" customHeight="1" thickBot="1" x14ac:dyDescent="0.25">
      <c r="A18" s="111" t="s">
        <v>3347</v>
      </c>
      <c r="B18" s="113" t="s">
        <v>40</v>
      </c>
      <c r="C18" s="118" t="s">
        <v>3348</v>
      </c>
      <c r="D18" s="104">
        <v>5</v>
      </c>
      <c r="E18" s="109">
        <v>40854</v>
      </c>
      <c r="F18" s="113">
        <v>1</v>
      </c>
      <c r="G18" s="104">
        <v>3</v>
      </c>
      <c r="H18" s="112">
        <v>1</v>
      </c>
      <c r="I18" s="113">
        <v>2</v>
      </c>
      <c r="J18" s="104">
        <v>1</v>
      </c>
      <c r="K18" s="104">
        <v>5</v>
      </c>
      <c r="L18" s="104">
        <v>4</v>
      </c>
      <c r="M18" s="104">
        <v>3</v>
      </c>
      <c r="N18" s="104">
        <v>2</v>
      </c>
      <c r="O18" s="112">
        <v>1</v>
      </c>
      <c r="P18" s="132" t="s">
        <v>3349</v>
      </c>
      <c r="Q18" s="104">
        <v>1</v>
      </c>
      <c r="R18" s="104">
        <v>1</v>
      </c>
      <c r="S18" s="104">
        <v>1</v>
      </c>
      <c r="T18" s="104">
        <v>2</v>
      </c>
      <c r="U18" s="112">
        <v>2</v>
      </c>
      <c r="V18" s="104"/>
      <c r="W18" s="113" t="s">
        <v>128</v>
      </c>
      <c r="X18" s="104">
        <v>1</v>
      </c>
      <c r="Y18" s="104">
        <v>2</v>
      </c>
      <c r="Z18" s="104">
        <v>1</v>
      </c>
      <c r="AA18" s="104">
        <v>1</v>
      </c>
      <c r="AB18" s="112">
        <v>2</v>
      </c>
      <c r="AC18" s="103"/>
      <c r="AD18" s="113"/>
      <c r="AE18" s="104"/>
      <c r="AF18" s="104"/>
      <c r="AG18" s="104"/>
      <c r="AH18" s="104"/>
      <c r="AI18" s="112"/>
      <c r="AJ18" s="103"/>
      <c r="AK18" s="103"/>
      <c r="AL18" s="103"/>
      <c r="AM18" s="103"/>
      <c r="AN18" s="103"/>
    </row>
    <row r="19" spans="1:40" ht="31.5" customHeight="1" thickBot="1" x14ac:dyDescent="0.25">
      <c r="A19" s="111" t="s">
        <v>3350</v>
      </c>
      <c r="B19" s="113" t="s">
        <v>36</v>
      </c>
      <c r="C19" s="118" t="s">
        <v>3351</v>
      </c>
      <c r="D19" s="104">
        <v>8</v>
      </c>
      <c r="E19" s="109">
        <v>40854</v>
      </c>
      <c r="F19" s="113">
        <v>2</v>
      </c>
      <c r="G19" s="104">
        <v>5</v>
      </c>
      <c r="H19" s="112">
        <v>1</v>
      </c>
      <c r="I19" s="113">
        <v>2</v>
      </c>
      <c r="J19" s="104">
        <v>2</v>
      </c>
      <c r="K19" s="104">
        <v>4</v>
      </c>
      <c r="L19" s="104">
        <v>2</v>
      </c>
      <c r="M19" s="104">
        <v>1</v>
      </c>
      <c r="N19" s="104">
        <v>2</v>
      </c>
      <c r="O19" s="112">
        <v>1</v>
      </c>
      <c r="P19" s="132" t="s">
        <v>1864</v>
      </c>
      <c r="Q19" s="104">
        <v>1</v>
      </c>
      <c r="R19" s="104">
        <v>1</v>
      </c>
      <c r="S19" s="104">
        <v>2</v>
      </c>
      <c r="T19" s="104">
        <v>4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03"/>
      <c r="AL19" s="103"/>
      <c r="AM19" s="103"/>
      <c r="AN19" s="103"/>
    </row>
    <row r="20" spans="1:40" ht="31.5" customHeight="1" thickBot="1" x14ac:dyDescent="0.25">
      <c r="A20" s="111" t="s">
        <v>3352</v>
      </c>
      <c r="B20" s="113" t="s">
        <v>40</v>
      </c>
      <c r="C20" s="118" t="s">
        <v>3353</v>
      </c>
      <c r="D20" s="104">
        <v>5</v>
      </c>
      <c r="E20" s="109">
        <v>40862</v>
      </c>
      <c r="F20" s="113">
        <v>2</v>
      </c>
      <c r="G20" s="104">
        <v>5</v>
      </c>
      <c r="H20" s="112">
        <v>4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1</v>
      </c>
      <c r="O20" s="112">
        <v>1</v>
      </c>
      <c r="P20" s="132" t="s">
        <v>1842</v>
      </c>
      <c r="Q20" s="104">
        <v>1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03"/>
      <c r="AL20" s="103"/>
      <c r="AM20" s="103"/>
      <c r="AN20" s="103"/>
    </row>
    <row r="21" spans="1:40" ht="31.5" customHeight="1" thickBot="1" x14ac:dyDescent="0.25">
      <c r="A21" s="111" t="s">
        <v>3354</v>
      </c>
      <c r="B21" s="113" t="s">
        <v>36</v>
      </c>
      <c r="C21" s="118" t="s">
        <v>3355</v>
      </c>
      <c r="D21" s="104">
        <v>9</v>
      </c>
      <c r="E21" s="109">
        <v>40862</v>
      </c>
      <c r="F21" s="113">
        <v>2</v>
      </c>
      <c r="G21" s="104">
        <v>5</v>
      </c>
      <c r="H21" s="112">
        <v>1</v>
      </c>
      <c r="I21" s="113">
        <v>1</v>
      </c>
      <c r="J21" s="104">
        <v>1</v>
      </c>
      <c r="K21" s="104">
        <v>3</v>
      </c>
      <c r="L21" s="104">
        <v>1</v>
      </c>
      <c r="M21" s="104">
        <v>2</v>
      </c>
      <c r="N21" s="104">
        <v>2</v>
      </c>
      <c r="O21" s="112">
        <v>1</v>
      </c>
      <c r="P21" s="132" t="s">
        <v>3356</v>
      </c>
      <c r="Q21" s="104">
        <v>1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03"/>
      <c r="AL21" s="103"/>
      <c r="AM21" s="103"/>
      <c r="AN21" s="103"/>
    </row>
    <row r="22" spans="1:40" ht="31.5" customHeight="1" thickBot="1" x14ac:dyDescent="0.25">
      <c r="A22" s="111" t="s">
        <v>3357</v>
      </c>
      <c r="B22" s="113" t="s">
        <v>36</v>
      </c>
      <c r="C22" s="118" t="s">
        <v>3358</v>
      </c>
      <c r="D22" s="104">
        <v>12</v>
      </c>
      <c r="E22" s="109">
        <v>40870</v>
      </c>
      <c r="F22" s="113">
        <v>2</v>
      </c>
      <c r="G22" s="104">
        <v>5</v>
      </c>
      <c r="H22" s="112">
        <v>4</v>
      </c>
      <c r="I22" s="113">
        <v>2</v>
      </c>
      <c r="J22" s="104">
        <v>2</v>
      </c>
      <c r="K22" s="104">
        <v>6</v>
      </c>
      <c r="L22" s="104">
        <v>2</v>
      </c>
      <c r="M22" s="104">
        <v>1</v>
      </c>
      <c r="N22" s="104">
        <v>1</v>
      </c>
      <c r="O22" s="112">
        <v>1</v>
      </c>
      <c r="P22" s="132" t="s">
        <v>3359</v>
      </c>
      <c r="Q22" s="104">
        <v>3</v>
      </c>
      <c r="R22" s="104">
        <v>1</v>
      </c>
      <c r="S22" s="104">
        <v>1</v>
      </c>
      <c r="T22" s="104">
        <v>4</v>
      </c>
      <c r="U22" s="112">
        <v>2</v>
      </c>
      <c r="V22" s="104"/>
      <c r="W22" s="113" t="s">
        <v>136</v>
      </c>
      <c r="X22" s="104">
        <v>1</v>
      </c>
      <c r="Y22" s="104">
        <v>1</v>
      </c>
      <c r="Z22" s="104">
        <v>2</v>
      </c>
      <c r="AA22" s="104">
        <v>1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03"/>
      <c r="AL22" s="103"/>
      <c r="AM22" s="103"/>
      <c r="AN22" s="103"/>
    </row>
    <row r="23" spans="1:40" ht="31.5" customHeight="1" thickBot="1" x14ac:dyDescent="0.25">
      <c r="A23" s="111" t="s">
        <v>3360</v>
      </c>
      <c r="B23" s="113" t="s">
        <v>31</v>
      </c>
      <c r="C23" s="118" t="s">
        <v>3361</v>
      </c>
      <c r="D23" s="104">
        <v>24</v>
      </c>
      <c r="E23" s="109">
        <v>40870</v>
      </c>
      <c r="F23" s="113">
        <v>2</v>
      </c>
      <c r="G23" s="104">
        <v>3</v>
      </c>
      <c r="H23" s="112">
        <v>1</v>
      </c>
      <c r="I23" s="113">
        <v>1</v>
      </c>
      <c r="J23" s="104">
        <v>3</v>
      </c>
      <c r="K23" s="104">
        <v>9</v>
      </c>
      <c r="L23" s="104">
        <v>4</v>
      </c>
      <c r="M23" s="104">
        <v>3</v>
      </c>
      <c r="N23" s="104">
        <v>2</v>
      </c>
      <c r="O23" s="112">
        <v>2</v>
      </c>
      <c r="P23" s="132" t="s">
        <v>3362</v>
      </c>
      <c r="Q23" s="104">
        <v>3</v>
      </c>
      <c r="R23" s="104">
        <v>1</v>
      </c>
      <c r="S23" s="104">
        <v>1</v>
      </c>
      <c r="T23" s="104">
        <v>4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03"/>
      <c r="AL23" s="103"/>
      <c r="AM23" s="103"/>
      <c r="AN23" s="103"/>
    </row>
    <row r="24" spans="1:40" ht="31.5" customHeight="1" thickBot="1" x14ac:dyDescent="0.25">
      <c r="A24" s="111" t="s">
        <v>3363</v>
      </c>
      <c r="B24" s="113" t="s">
        <v>31</v>
      </c>
      <c r="C24" s="118" t="s">
        <v>3364</v>
      </c>
      <c r="D24" s="104">
        <v>16</v>
      </c>
      <c r="E24" s="109">
        <v>40878</v>
      </c>
      <c r="F24" s="113">
        <v>2</v>
      </c>
      <c r="G24" s="104">
        <v>5</v>
      </c>
      <c r="H24" s="112">
        <v>1</v>
      </c>
      <c r="I24" s="113">
        <v>1</v>
      </c>
      <c r="J24" s="104">
        <v>1</v>
      </c>
      <c r="K24" s="104">
        <v>3</v>
      </c>
      <c r="L24" s="104">
        <v>4</v>
      </c>
      <c r="M24" s="104">
        <v>3</v>
      </c>
      <c r="N24" s="104">
        <v>1</v>
      </c>
      <c r="O24" s="112">
        <v>1</v>
      </c>
      <c r="P24" s="132" t="s">
        <v>3365</v>
      </c>
      <c r="Q24" s="104">
        <v>1</v>
      </c>
      <c r="R24" s="104">
        <v>1</v>
      </c>
      <c r="S24" s="104">
        <v>1</v>
      </c>
      <c r="T24" s="104">
        <v>3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03"/>
      <c r="AL24" s="103"/>
      <c r="AM24" s="103"/>
      <c r="AN24" s="103"/>
    </row>
    <row r="25" spans="1:40" ht="31.5" customHeight="1" thickBot="1" x14ac:dyDescent="0.25">
      <c r="A25" s="111" t="s">
        <v>3366</v>
      </c>
      <c r="B25" s="113" t="s">
        <v>31</v>
      </c>
      <c r="C25" s="118" t="s">
        <v>3367</v>
      </c>
      <c r="D25" s="104">
        <v>16</v>
      </c>
      <c r="E25" s="109">
        <v>40878</v>
      </c>
      <c r="F25" s="113">
        <v>2</v>
      </c>
      <c r="G25" s="104">
        <v>7</v>
      </c>
      <c r="H25" s="112">
        <v>4</v>
      </c>
      <c r="I25" s="113">
        <v>1</v>
      </c>
      <c r="J25" s="104">
        <v>1</v>
      </c>
      <c r="K25" s="104">
        <v>1</v>
      </c>
      <c r="L25" s="104">
        <v>4</v>
      </c>
      <c r="M25" s="104">
        <v>3</v>
      </c>
      <c r="N25" s="104">
        <v>1</v>
      </c>
      <c r="O25" s="112">
        <v>1</v>
      </c>
      <c r="P25" s="132" t="s">
        <v>979</v>
      </c>
      <c r="Q25" s="104">
        <v>1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03"/>
      <c r="AL25" s="103"/>
      <c r="AM25" s="103"/>
      <c r="AN25" s="103"/>
    </row>
    <row r="26" spans="1:40" ht="31.5" customHeight="1" thickBot="1" x14ac:dyDescent="0.25">
      <c r="A26" s="111" t="s">
        <v>3368</v>
      </c>
      <c r="B26" s="113" t="s">
        <v>91</v>
      </c>
      <c r="C26" s="118" t="s">
        <v>3369</v>
      </c>
      <c r="D26" s="104">
        <v>14</v>
      </c>
      <c r="E26" s="109">
        <v>40886</v>
      </c>
      <c r="F26" s="113">
        <v>2</v>
      </c>
      <c r="G26" s="104">
        <v>3</v>
      </c>
      <c r="H26" s="112">
        <v>1</v>
      </c>
      <c r="I26" s="113">
        <v>1</v>
      </c>
      <c r="J26" s="104">
        <v>1</v>
      </c>
      <c r="K26" s="104">
        <v>2</v>
      </c>
      <c r="L26" s="104">
        <v>1</v>
      </c>
      <c r="M26" s="104">
        <v>2</v>
      </c>
      <c r="N26" s="104">
        <v>2</v>
      </c>
      <c r="O26" s="112">
        <v>1</v>
      </c>
      <c r="P26" s="132" t="s">
        <v>1128</v>
      </c>
      <c r="Q26" s="104">
        <v>1</v>
      </c>
      <c r="R26" s="104">
        <v>1</v>
      </c>
      <c r="S26" s="104">
        <v>1</v>
      </c>
      <c r="T26" s="104">
        <v>4</v>
      </c>
      <c r="U26" s="112">
        <v>1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03"/>
      <c r="AL26" s="103"/>
      <c r="AM26" s="103"/>
      <c r="AN26" s="103"/>
    </row>
    <row r="27" spans="1:40" ht="31.5" customHeight="1" thickBot="1" x14ac:dyDescent="0.25">
      <c r="A27" s="111" t="s">
        <v>3370</v>
      </c>
      <c r="B27" s="113" t="s">
        <v>36</v>
      </c>
      <c r="C27" s="118" t="s">
        <v>3371</v>
      </c>
      <c r="D27" s="104">
        <v>10</v>
      </c>
      <c r="E27" s="109">
        <v>40886</v>
      </c>
      <c r="F27" s="113">
        <v>1</v>
      </c>
      <c r="G27" s="104">
        <v>5</v>
      </c>
      <c r="H27" s="112">
        <v>1</v>
      </c>
      <c r="I27" s="113">
        <v>2</v>
      </c>
      <c r="J27" s="104">
        <v>2</v>
      </c>
      <c r="K27" s="104">
        <v>6</v>
      </c>
      <c r="L27" s="104">
        <v>2</v>
      </c>
      <c r="M27" s="104">
        <v>1</v>
      </c>
      <c r="N27" s="104">
        <v>2</v>
      </c>
      <c r="O27" s="112">
        <v>2</v>
      </c>
      <c r="P27" s="132" t="s">
        <v>3372</v>
      </c>
      <c r="Q27" s="104">
        <v>2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08" t="s">
        <v>3373</v>
      </c>
      <c r="X27" s="104">
        <v>1</v>
      </c>
      <c r="Y27" s="104">
        <v>1</v>
      </c>
      <c r="Z27" s="104">
        <v>2</v>
      </c>
      <c r="AA27" s="104">
        <v>3</v>
      </c>
      <c r="AB27" s="112">
        <v>2</v>
      </c>
      <c r="AC27" s="103"/>
      <c r="AD27" s="113"/>
      <c r="AE27" s="104"/>
      <c r="AF27" s="104"/>
      <c r="AG27" s="104"/>
      <c r="AH27" s="104"/>
      <c r="AI27" s="112"/>
      <c r="AJ27" s="103"/>
      <c r="AK27" s="103"/>
      <c r="AL27" s="103"/>
      <c r="AM27" s="103"/>
      <c r="AN27" s="103"/>
    </row>
    <row r="28" spans="1:40" ht="31.5" customHeight="1" thickBot="1" x14ac:dyDescent="0.25">
      <c r="A28" s="111" t="s">
        <v>3374</v>
      </c>
      <c r="B28" s="113" t="s">
        <v>40</v>
      </c>
      <c r="C28" s="118" t="s">
        <v>3375</v>
      </c>
      <c r="D28" s="104">
        <v>7</v>
      </c>
      <c r="E28" s="109">
        <v>40894</v>
      </c>
      <c r="F28" s="113">
        <v>2</v>
      </c>
      <c r="G28" s="104">
        <v>3</v>
      </c>
      <c r="H28" s="112">
        <v>1</v>
      </c>
      <c r="I28" s="113">
        <v>1</v>
      </c>
      <c r="J28" s="104">
        <v>3</v>
      </c>
      <c r="K28" s="104">
        <v>3</v>
      </c>
      <c r="L28" s="104">
        <v>3</v>
      </c>
      <c r="M28" s="104">
        <v>2</v>
      </c>
      <c r="N28" s="104">
        <v>3</v>
      </c>
      <c r="O28" s="112">
        <v>2</v>
      </c>
      <c r="P28" s="132" t="s">
        <v>1428</v>
      </c>
      <c r="Q28" s="104">
        <v>2</v>
      </c>
      <c r="R28" s="104">
        <v>2</v>
      </c>
      <c r="S28" s="104">
        <v>1</v>
      </c>
      <c r="T28" s="104">
        <v>4</v>
      </c>
      <c r="U28" s="112">
        <v>1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03"/>
      <c r="AL28" s="103"/>
      <c r="AM28" s="103"/>
      <c r="AN28" s="103"/>
    </row>
    <row r="29" spans="1:40" ht="31.5" customHeight="1" thickBot="1" x14ac:dyDescent="0.25">
      <c r="A29" s="111" t="s">
        <v>3376</v>
      </c>
      <c r="B29" s="113" t="s">
        <v>40</v>
      </c>
      <c r="C29" s="118" t="s">
        <v>3377</v>
      </c>
      <c r="D29" s="104">
        <v>7</v>
      </c>
      <c r="E29" s="109">
        <v>40894</v>
      </c>
      <c r="F29" s="113">
        <v>2</v>
      </c>
      <c r="G29" s="104">
        <v>5</v>
      </c>
      <c r="H29" s="112">
        <v>4</v>
      </c>
      <c r="I29" s="113">
        <v>1</v>
      </c>
      <c r="J29" s="104">
        <v>1</v>
      </c>
      <c r="K29" s="104">
        <v>5</v>
      </c>
      <c r="L29" s="104">
        <v>4</v>
      </c>
      <c r="M29" s="104">
        <v>3</v>
      </c>
      <c r="N29" s="104">
        <v>2</v>
      </c>
      <c r="O29" s="112">
        <v>1</v>
      </c>
      <c r="P29" s="132" t="s">
        <v>128</v>
      </c>
      <c r="Q29" s="104">
        <v>1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03"/>
      <c r="AL29" s="103"/>
      <c r="AM29" s="103"/>
      <c r="AN29" s="103"/>
    </row>
    <row r="30" spans="1:40" ht="31.5" customHeight="1" thickBot="1" x14ac:dyDescent="0.25">
      <c r="A30" s="111" t="s">
        <v>3378</v>
      </c>
      <c r="B30" s="113" t="s">
        <v>40</v>
      </c>
      <c r="C30" s="118" t="s">
        <v>3379</v>
      </c>
      <c r="D30" s="104">
        <v>4</v>
      </c>
      <c r="E30" s="109">
        <v>40902</v>
      </c>
      <c r="F30" s="113">
        <v>2</v>
      </c>
      <c r="G30" s="104">
        <v>3</v>
      </c>
      <c r="H30" s="112">
        <v>1</v>
      </c>
      <c r="I30" s="113">
        <v>1</v>
      </c>
      <c r="J30" s="104">
        <v>3</v>
      </c>
      <c r="K30" s="104">
        <v>2</v>
      </c>
      <c r="L30" s="104">
        <v>4</v>
      </c>
      <c r="M30" s="104">
        <v>2</v>
      </c>
      <c r="N30" s="104">
        <v>3</v>
      </c>
      <c r="O30" s="112">
        <v>2</v>
      </c>
      <c r="P30" s="132" t="s">
        <v>3380</v>
      </c>
      <c r="Q30" s="104">
        <v>6</v>
      </c>
      <c r="R30" s="104">
        <v>1</v>
      </c>
      <c r="S30" s="104">
        <v>1</v>
      </c>
      <c r="T30" s="104">
        <v>4</v>
      </c>
      <c r="U30" s="112">
        <v>1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03"/>
      <c r="AL30" s="103"/>
      <c r="AM30" s="103"/>
      <c r="AN30" s="103"/>
    </row>
    <row r="31" spans="1:40" ht="31.5" customHeight="1" thickBot="1" x14ac:dyDescent="0.25">
      <c r="A31" s="111" t="s">
        <v>3381</v>
      </c>
      <c r="B31" s="107" t="s">
        <v>31</v>
      </c>
      <c r="C31" s="118" t="s">
        <v>3382</v>
      </c>
      <c r="D31" s="106">
        <v>11</v>
      </c>
      <c r="E31" s="109">
        <v>40902</v>
      </c>
      <c r="F31" s="107">
        <v>2</v>
      </c>
      <c r="G31" s="106">
        <v>3</v>
      </c>
      <c r="H31" s="105">
        <v>1</v>
      </c>
      <c r="I31" s="107">
        <v>2</v>
      </c>
      <c r="J31" s="106">
        <v>2</v>
      </c>
      <c r="K31" s="106">
        <v>3</v>
      </c>
      <c r="L31" s="106">
        <v>3</v>
      </c>
      <c r="M31" s="106">
        <v>1</v>
      </c>
      <c r="N31" s="106">
        <v>1</v>
      </c>
      <c r="O31" s="105">
        <v>2</v>
      </c>
      <c r="P31" s="132" t="s">
        <v>3383</v>
      </c>
      <c r="Q31" s="106">
        <v>4</v>
      </c>
      <c r="R31" s="106">
        <v>1</v>
      </c>
      <c r="S31" s="106">
        <v>1</v>
      </c>
      <c r="T31" s="106">
        <v>4</v>
      </c>
      <c r="U31" s="105">
        <v>1</v>
      </c>
      <c r="V31" s="104"/>
      <c r="W31" s="107" t="s">
        <v>3384</v>
      </c>
      <c r="X31" s="106">
        <v>5</v>
      </c>
      <c r="Y31" s="106">
        <v>1</v>
      </c>
      <c r="Z31" s="106">
        <v>2</v>
      </c>
      <c r="AA31" s="106">
        <v>1</v>
      </c>
      <c r="AB31" s="105">
        <v>1</v>
      </c>
      <c r="AC31" s="103"/>
      <c r="AD31" s="107"/>
      <c r="AE31" s="106"/>
      <c r="AF31" s="106"/>
      <c r="AG31" s="106"/>
      <c r="AH31" s="106"/>
      <c r="AI31" s="105"/>
      <c r="AJ31" s="103"/>
      <c r="AK31" s="103"/>
      <c r="AL31" s="103"/>
      <c r="AM31" s="103"/>
      <c r="AN31" s="103"/>
    </row>
    <row r="32" spans="1:40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12</v>
      </c>
      <c r="D36" s="44">
        <f t="shared" ref="D36:D42" si="0">C36/C$42</f>
        <v>0.42857142857142855</v>
      </c>
      <c r="E36" s="8"/>
      <c r="F36" s="91" t="s">
        <v>143</v>
      </c>
      <c r="G36" s="43">
        <f>COUNTIF(F4:F31,1)</f>
        <v>3</v>
      </c>
      <c r="H36" s="44">
        <f>G36/G38</f>
        <v>0.10714285714285714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20</v>
      </c>
      <c r="P36" s="44">
        <f>O36/O$40</f>
        <v>0.7142857142857143</v>
      </c>
      <c r="Q36"/>
      <c r="R36" s="93">
        <v>1</v>
      </c>
      <c r="S36" s="43">
        <f>COUNTIF(I4:I31,1)</f>
        <v>19</v>
      </c>
      <c r="T36" s="44">
        <f>S36/28</f>
        <v>0.6785714285714286</v>
      </c>
      <c r="U36"/>
      <c r="V36" s="94" t="s">
        <v>160</v>
      </c>
      <c r="W36" s="57">
        <f>COUNTIF(J4:J31,1)</f>
        <v>16</v>
      </c>
      <c r="X36" s="58">
        <f>W36/W$39</f>
        <v>0.5714285714285714</v>
      </c>
      <c r="Y36"/>
      <c r="Z36" s="95" t="s">
        <v>163</v>
      </c>
      <c r="AA36" s="42">
        <f>COUNTIF(K4:K31,1)</f>
        <v>7</v>
      </c>
      <c r="AB36" s="44">
        <f t="shared" ref="AB36:AB46" si="2">AA36/AA$46</f>
        <v>0.25</v>
      </c>
      <c r="AC36"/>
      <c r="AD36" s="95" t="s">
        <v>799</v>
      </c>
      <c r="AE36" s="57">
        <f>COUNTIF(L4:L31,1)</f>
        <v>4</v>
      </c>
      <c r="AF36" s="58">
        <f>AE36/AA$46</f>
        <v>0.14285714285714285</v>
      </c>
      <c r="AG36"/>
      <c r="AH36" s="95" t="s">
        <v>143</v>
      </c>
      <c r="AI36" s="42">
        <f>COUNTIF(M4:M31,1)</f>
        <v>6</v>
      </c>
      <c r="AJ36" s="44">
        <f>AI36/AA$46</f>
        <v>0.21428571428571427</v>
      </c>
      <c r="AK36"/>
      <c r="AL36" s="95" t="s">
        <v>175</v>
      </c>
      <c r="AM36" s="42">
        <f>COUNTIF(N4:N31,1)</f>
        <v>11</v>
      </c>
      <c r="AN36" s="44">
        <f>AM36/AA$46</f>
        <v>0.39285714285714285</v>
      </c>
      <c r="AO36"/>
      <c r="AP36" s="95" t="s">
        <v>143</v>
      </c>
      <c r="AQ36" s="42">
        <f>COUNTIF(O4:O31,1)</f>
        <v>17</v>
      </c>
      <c r="AR36" s="44">
        <f>AQ36/AQ$39</f>
        <v>0.6071428571428571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0</v>
      </c>
      <c r="D37" s="44">
        <f t="shared" si="0"/>
        <v>0</v>
      </c>
      <c r="E37" s="8"/>
      <c r="F37" s="91" t="s">
        <v>144</v>
      </c>
      <c r="G37" s="43">
        <f>COUNTIF(F4:F31,2)</f>
        <v>25</v>
      </c>
      <c r="H37" s="44">
        <f>G37/G38</f>
        <v>0.8928571428571429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8</v>
      </c>
      <c r="T37" s="44">
        <f t="shared" ref="T37:T40" si="3">S37/28</f>
        <v>0.2857142857142857</v>
      </c>
      <c r="U37"/>
      <c r="V37" s="95" t="s">
        <v>161</v>
      </c>
      <c r="W37" s="57">
        <f>COUNTIF(J4:J31,2)</f>
        <v>6</v>
      </c>
      <c r="X37" s="58">
        <f>W37/W$39</f>
        <v>0.21428571428571427</v>
      </c>
      <c r="Y37"/>
      <c r="Z37" s="90" t="s">
        <v>164</v>
      </c>
      <c r="AA37" s="42">
        <f>COUNTIF(K4:K31,2)</f>
        <v>6</v>
      </c>
      <c r="AB37" s="44">
        <f t="shared" si="2"/>
        <v>0.21428571428571427</v>
      </c>
      <c r="AC37"/>
      <c r="AD37" s="94" t="s">
        <v>800</v>
      </c>
      <c r="AE37" s="57">
        <f>COUNTIF(L4:L31,2)</f>
        <v>5</v>
      </c>
      <c r="AF37" s="58">
        <f>AE37/AA$46</f>
        <v>0.17857142857142858</v>
      </c>
      <c r="AG37"/>
      <c r="AH37" s="90" t="s">
        <v>173</v>
      </c>
      <c r="AI37" s="42">
        <f>COUNTIF(M4:M31,2)</f>
        <v>7</v>
      </c>
      <c r="AJ37" s="44">
        <f>AI37/AA$46</f>
        <v>0.25</v>
      </c>
      <c r="AK37"/>
      <c r="AL37" s="90" t="s">
        <v>176</v>
      </c>
      <c r="AM37" s="42">
        <f>COUNTIF(N4:N31,2)</f>
        <v>14</v>
      </c>
      <c r="AN37" s="44">
        <f>AM37/AA$46</f>
        <v>0.5</v>
      </c>
      <c r="AO37"/>
      <c r="AP37" s="90" t="s">
        <v>173</v>
      </c>
      <c r="AQ37" s="42">
        <f>COUNTIF(O4:O31,2)</f>
        <v>11</v>
      </c>
      <c r="AR37" s="44">
        <f>AQ37/AQ$39</f>
        <v>0.39285714285714285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5</v>
      </c>
      <c r="D38" s="44">
        <f t="shared" si="0"/>
        <v>0.17857142857142858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10</v>
      </c>
      <c r="L38" s="44">
        <f t="shared" si="1"/>
        <v>0.35714285714285715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1</v>
      </c>
      <c r="T38" s="44">
        <f t="shared" si="3"/>
        <v>3.5714285714285712E-2</v>
      </c>
      <c r="U38"/>
      <c r="V38" s="94" t="s">
        <v>162</v>
      </c>
      <c r="W38" s="57">
        <f>COUNTIF(J4:J31,3)</f>
        <v>6</v>
      </c>
      <c r="X38" s="58">
        <f>W38/W$39</f>
        <v>0.21428571428571427</v>
      </c>
      <c r="Y38"/>
      <c r="Z38" s="90" t="s">
        <v>165</v>
      </c>
      <c r="AA38" s="42">
        <f>COUNTIF(K4:K31,3)</f>
        <v>4</v>
      </c>
      <c r="AB38" s="44">
        <f t="shared" si="2"/>
        <v>0.14285714285714285</v>
      </c>
      <c r="AC38"/>
      <c r="AD38" s="94" t="s">
        <v>801</v>
      </c>
      <c r="AE38" s="57">
        <f>COUNTIF(L4:L31,3)</f>
        <v>3</v>
      </c>
      <c r="AF38" s="58">
        <f>AE38/AA$46</f>
        <v>0.10714285714285714</v>
      </c>
      <c r="AG38"/>
      <c r="AH38" s="90" t="s">
        <v>174</v>
      </c>
      <c r="AI38" s="42">
        <f>COUNTIF(M4:M31,3)</f>
        <v>15</v>
      </c>
      <c r="AJ38" s="44">
        <f>AI38/AA$46</f>
        <v>0.5357142857142857</v>
      </c>
      <c r="AK38"/>
      <c r="AL38" s="90" t="s">
        <v>177</v>
      </c>
      <c r="AM38" s="42">
        <f>COUNTIF(N4:N31,3)</f>
        <v>3</v>
      </c>
      <c r="AN38" s="44">
        <f>AM38/AA$46</f>
        <v>0.10714285714285714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5</v>
      </c>
      <c r="D39" s="44">
        <f t="shared" si="0"/>
        <v>0.17857142857142858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8</v>
      </c>
      <c r="P39" s="44">
        <f>O39/O$40</f>
        <v>0.2857142857142857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1</v>
      </c>
      <c r="AB39" s="44">
        <f t="shared" si="2"/>
        <v>3.5714285714285712E-2</v>
      </c>
      <c r="AC39"/>
      <c r="AD39" s="94" t="s">
        <v>802</v>
      </c>
      <c r="AE39" s="57">
        <f>COUNTIF(L4:L31,4)</f>
        <v>16</v>
      </c>
      <c r="AF39" s="58">
        <f>AE39/AA$46</f>
        <v>0.5714285714285714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3</v>
      </c>
      <c r="D40" s="44">
        <f t="shared" si="0"/>
        <v>0.10714285714285714</v>
      </c>
      <c r="E40" s="8"/>
      <c r="F40"/>
      <c r="G40"/>
      <c r="H40"/>
      <c r="I40"/>
      <c r="J40" s="92" t="s">
        <v>151</v>
      </c>
      <c r="K40" s="45">
        <f>COUNTIF(G4:G31,5)</f>
        <v>12</v>
      </c>
      <c r="L40" s="44">
        <f t="shared" si="1"/>
        <v>0.42857142857142855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5</v>
      </c>
      <c r="AB40" s="44">
        <f t="shared" si="2"/>
        <v>0.17857142857142858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3</v>
      </c>
      <c r="D41" s="44">
        <f t="shared" si="0"/>
        <v>0.10714285714285714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7.1428571428571425E-2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38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3</v>
      </c>
      <c r="AB41" s="44">
        <f t="shared" si="2"/>
        <v>0.10714285714285714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4</v>
      </c>
      <c r="L42" s="44">
        <f t="shared" si="1"/>
        <v>0.14285714285714285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3.5714285714285712E-2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0</v>
      </c>
      <c r="AB43" s="44">
        <f t="shared" si="2"/>
        <v>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1</v>
      </c>
      <c r="AB44" s="44">
        <f t="shared" si="2"/>
        <v>3.5714285714285712E-2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9</v>
      </c>
      <c r="D51" s="58">
        <f t="shared" ref="D51:D63" si="4">C51/C$63</f>
        <v>0.32142857142857145</v>
      </c>
      <c r="E51" s="37"/>
      <c r="F51" s="75" t="s">
        <v>384</v>
      </c>
      <c r="G51" s="45">
        <f>COUNTIFS(B4:B31,"girona",K4:K31,1)</f>
        <v>5</v>
      </c>
      <c r="H51" s="58">
        <f t="shared" ref="H51:H63" si="5">G51/G$63</f>
        <v>0.17857142857142858</v>
      </c>
      <c r="I51" s="61"/>
      <c r="J51" s="63" t="s">
        <v>397</v>
      </c>
      <c r="K51" s="45">
        <f>COUNTIFS(B4:B31,"girona",J4:J31,1)</f>
        <v>7</v>
      </c>
      <c r="L51" s="58">
        <f t="shared" ref="L51:L69" si="6">K51/K$69</f>
        <v>0.25</v>
      </c>
      <c r="M51" s="61"/>
      <c r="N51" s="142" t="s">
        <v>199</v>
      </c>
      <c r="O51" s="59">
        <f>COUNTIFS(G4:G31,3,H4:H31,1)</f>
        <v>10</v>
      </c>
      <c r="P51" s="60">
        <f t="shared" ref="P51:P60" si="7">O51/O$60</f>
        <v>0.35714285714285715</v>
      </c>
      <c r="Q51" s="61"/>
      <c r="R51" s="142" t="s">
        <v>208</v>
      </c>
      <c r="S51" s="59">
        <f>COUNTIFS(H4:H31,1,I4:I31,1)</f>
        <v>12</v>
      </c>
      <c r="T51" s="60">
        <f>S51/S$55</f>
        <v>0.42857142857142855</v>
      </c>
      <c r="U51" s="61"/>
      <c r="V51" s="61"/>
      <c r="W51" s="142" t="s">
        <v>213</v>
      </c>
      <c r="X51" s="59">
        <f>COUNTIFS(I4:I31,1,K4:K31,1)</f>
        <v>6</v>
      </c>
      <c r="Y51" s="60">
        <f t="shared" ref="Y51:Y66" si="8">X51/X$66</f>
        <v>0.21428571428571427</v>
      </c>
      <c r="Z51" s="61"/>
      <c r="AA51" s="142" t="s">
        <v>224</v>
      </c>
      <c r="AB51" s="59">
        <f>COUNTIFS(I4:I31,1,J4:J31,1)</f>
        <v>13</v>
      </c>
      <c r="AC51" s="60">
        <f t="shared" ref="AC51:AC57" si="9">AB51/AB$57</f>
        <v>0.4642857142857143</v>
      </c>
      <c r="AD51" s="61"/>
      <c r="AE51" s="142" t="s">
        <v>231</v>
      </c>
      <c r="AF51" s="59">
        <f>COUNTIFS(J4:J31,1,M4:M31,1)</f>
        <v>1</v>
      </c>
      <c r="AG51" s="60">
        <f>AF51/AF$60</f>
        <v>3.7037037037037035E-2</v>
      </c>
      <c r="AH51" s="61"/>
      <c r="AI51" s="142" t="s">
        <v>236</v>
      </c>
      <c r="AJ51" s="59">
        <f>COUNTIFS(K4:K31,1,M4:M31,1)</f>
        <v>1</v>
      </c>
      <c r="AK51" s="60">
        <f t="shared" ref="AK51:AK67" si="10">AJ51/AJ$67</f>
        <v>3.5714285714285712E-2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4</v>
      </c>
      <c r="AS51" s="60">
        <f t="shared" ref="AS51:AS56" si="12">AR51/AF$60</f>
        <v>0.14814814814814814</v>
      </c>
      <c r="AT51" s="61"/>
      <c r="AU51" s="142" t="s">
        <v>296</v>
      </c>
      <c r="AV51" s="59">
        <f>COUNTIFS(K4:K31,1,N4:N31,1)</f>
        <v>6</v>
      </c>
      <c r="AW51" s="60">
        <f t="shared" ref="AW51:AW70" si="13">AV51/AN$75</f>
        <v>0.2608695652173913</v>
      </c>
      <c r="AX51" s="61"/>
      <c r="AY51" s="142" t="s">
        <v>314</v>
      </c>
      <c r="AZ51" s="59">
        <f>COUNTIFS(L4:L31,1,N4:N31,1)</f>
        <v>1</v>
      </c>
      <c r="BA51" s="60">
        <f t="shared" ref="BA51:BA59" si="14">AZ51/AZ$63</f>
        <v>3.5714285714285712E-2</v>
      </c>
      <c r="BB51" s="61"/>
      <c r="BC51" s="142" t="s">
        <v>325</v>
      </c>
      <c r="BD51" s="59">
        <f>COUNTIFS(J4:J31,1,O4:O31,1)</f>
        <v>13</v>
      </c>
      <c r="BE51" s="60">
        <f>BD51/BD57</f>
        <v>0.4642857142857143</v>
      </c>
      <c r="BF51" s="61"/>
      <c r="BG51" s="63" t="s">
        <v>332</v>
      </c>
      <c r="BH51" s="54">
        <f>COUNTIFS(N4:N31,1,O14:O41,1)</f>
        <v>4</v>
      </c>
      <c r="BI51" s="66">
        <f>BH51/BH$57</f>
        <v>0.23529411764705882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0.10714285714285714</v>
      </c>
      <c r="E52" s="64"/>
      <c r="F52" s="75" t="s">
        <v>385</v>
      </c>
      <c r="G52" s="45">
        <f>COUNTIFS(B4:B31,"girona",K4:K31,"&gt;1")</f>
        <v>7</v>
      </c>
      <c r="H52" s="58">
        <f t="shared" si="5"/>
        <v>0.25</v>
      </c>
      <c r="I52" s="61"/>
      <c r="J52" s="63" t="s">
        <v>398</v>
      </c>
      <c r="K52" s="45">
        <f>COUNTIFS(B4:B31,"girona",J4:J31,2)</f>
        <v>2</v>
      </c>
      <c r="L52" s="58">
        <f t="shared" si="6"/>
        <v>7.1428571428571425E-2</v>
      </c>
      <c r="M52" s="61"/>
      <c r="N52" s="142" t="s">
        <v>200</v>
      </c>
      <c r="O52" s="45">
        <f>COUNTIFS(G4:G31,5,H4:H31,1)</f>
        <v>8</v>
      </c>
      <c r="P52" s="60">
        <f t="shared" si="7"/>
        <v>0.2857142857142857</v>
      </c>
      <c r="Q52" s="61"/>
      <c r="R52" s="142" t="s">
        <v>209</v>
      </c>
      <c r="S52" s="59">
        <f>COUNTIFS(H4:H31,1,I4:I31,"&gt;1")</f>
        <v>8</v>
      </c>
      <c r="T52" s="60">
        <f>S52/S$55</f>
        <v>0.2857142857142857</v>
      </c>
      <c r="U52" s="61"/>
      <c r="V52" s="61"/>
      <c r="W52" s="142" t="s">
        <v>214</v>
      </c>
      <c r="X52" s="45">
        <f>COUNTIFS(I4:I31,"&gt;1",K4:K31,1)</f>
        <v>1</v>
      </c>
      <c r="Y52" s="60">
        <f t="shared" si="8"/>
        <v>3.5714285714285712E-2</v>
      </c>
      <c r="Z52" s="61"/>
      <c r="AA52" s="142" t="s">
        <v>225</v>
      </c>
      <c r="AB52" s="45">
        <f>COUNTIFS(I4:I31,"&gt;1",J4:J31,1)</f>
        <v>3</v>
      </c>
      <c r="AC52" s="60">
        <f t="shared" si="9"/>
        <v>0.10714285714285714</v>
      </c>
      <c r="AD52" s="61"/>
      <c r="AE52" s="142" t="s">
        <v>232</v>
      </c>
      <c r="AF52" s="45">
        <f>COUNTIFS(J4:J31,1,M4:M31,2)</f>
        <v>4</v>
      </c>
      <c r="AG52" s="60">
        <f t="shared" ref="AG52:AG60" si="15">AF52/AF$60</f>
        <v>0.14814814814814814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1</v>
      </c>
      <c r="AO52" s="60">
        <f t="shared" si="11"/>
        <v>4.3478260869565216E-2</v>
      </c>
      <c r="AP52" s="61"/>
      <c r="AQ52" s="142" t="s">
        <v>284</v>
      </c>
      <c r="AR52" s="45">
        <f>COUNTIFS(J4:J31,1,L4:L31,2)</f>
        <v>1</v>
      </c>
      <c r="AS52" s="60">
        <f t="shared" si="12"/>
        <v>3.7037037037037035E-2</v>
      </c>
      <c r="AT52" s="61"/>
      <c r="AU52" s="142" t="s">
        <v>297</v>
      </c>
      <c r="AV52" s="45">
        <f>COUNTIFS(K4:K31,1,N4:N31,2)</f>
        <v>1</v>
      </c>
      <c r="AW52" s="60">
        <f t="shared" si="13"/>
        <v>4.3478260869565216E-2</v>
      </c>
      <c r="AX52" s="61"/>
      <c r="AY52" s="142" t="s">
        <v>316</v>
      </c>
      <c r="AZ52" s="45">
        <f>COUNTIFS(L4:L31,1,N4:N31,2)</f>
        <v>3</v>
      </c>
      <c r="BA52" s="60">
        <f t="shared" si="14"/>
        <v>0.10714285714285714</v>
      </c>
      <c r="BB52" s="61"/>
      <c r="BC52" s="142" t="s">
        <v>326</v>
      </c>
      <c r="BD52" s="45">
        <f>COUNTIFS(J4:J31,1,O4:O31,2)</f>
        <v>3</v>
      </c>
      <c r="BE52" s="60">
        <f t="shared" ref="BE52:BE57" si="16">BD52/BD$57</f>
        <v>0.10714285714285714</v>
      </c>
      <c r="BF52" s="61"/>
      <c r="BG52" s="63" t="s">
        <v>333</v>
      </c>
      <c r="BH52" s="65">
        <f>COUNTIFS(N4:N31,1,O14:O41,2)</f>
        <v>3</v>
      </c>
      <c r="BI52" s="66">
        <f t="shared" ref="BI52:BI57" si="17">BH52/BH$57</f>
        <v>0.17647058823529413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0</v>
      </c>
      <c r="D53" s="58">
        <f t="shared" si="4"/>
        <v>0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3</v>
      </c>
      <c r="L53" s="58">
        <f t="shared" si="6"/>
        <v>0.10714285714285714</v>
      </c>
      <c r="M53" s="61"/>
      <c r="N53" s="142" t="s">
        <v>201</v>
      </c>
      <c r="O53" s="45">
        <f>COUNTIFS(G4:G31,6,H4:H31,1)</f>
        <v>0</v>
      </c>
      <c r="P53" s="60">
        <f t="shared" si="7"/>
        <v>0</v>
      </c>
      <c r="Q53" s="61"/>
      <c r="R53" s="142" t="s">
        <v>210</v>
      </c>
      <c r="S53" s="59">
        <f>COUNTIFS(H4:H31,4,I4:I31,1)</f>
        <v>7</v>
      </c>
      <c r="T53" s="60">
        <f>S53/S$55</f>
        <v>0.25</v>
      </c>
      <c r="U53" s="61"/>
      <c r="V53" s="61"/>
      <c r="W53" s="142" t="s">
        <v>215</v>
      </c>
      <c r="X53" s="45">
        <f>COUNTIFS(I4:I31,1,K4:K31,2)</f>
        <v>5</v>
      </c>
      <c r="Y53" s="60">
        <f t="shared" si="8"/>
        <v>0.17857142857142858</v>
      </c>
      <c r="Z53" s="61"/>
      <c r="AA53" s="142" t="s">
        <v>226</v>
      </c>
      <c r="AB53" s="45">
        <f>COUNTIFS(I4:I31,1,J4:J31,2)</f>
        <v>1</v>
      </c>
      <c r="AC53" s="60">
        <f t="shared" si="9"/>
        <v>3.5714285714285712E-2</v>
      </c>
      <c r="AD53" s="61"/>
      <c r="AE53" s="142" t="s">
        <v>233</v>
      </c>
      <c r="AF53" s="45">
        <f>COUNTIFS(J4:J31,2,M4:M31,1)</f>
        <v>5</v>
      </c>
      <c r="AG53" s="60">
        <f t="shared" si="15"/>
        <v>0.18518518518518517</v>
      </c>
      <c r="AH53" s="61"/>
      <c r="AI53" s="142" t="s">
        <v>239</v>
      </c>
      <c r="AJ53" s="45">
        <f>COUNTIFS(K4:K31,1,M4:M31,3)</f>
        <v>6</v>
      </c>
      <c r="AK53" s="60">
        <f t="shared" si="10"/>
        <v>0.21428571428571427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4</v>
      </c>
      <c r="BE53" s="60">
        <f t="shared" si="16"/>
        <v>0.14285714285714285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0</v>
      </c>
      <c r="H54" s="58">
        <f t="shared" si="5"/>
        <v>0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42" t="s">
        <v>202</v>
      </c>
      <c r="O54" s="45">
        <f>COUNTIFS(G4:G31,7,H4:H31,1)</f>
        <v>2</v>
      </c>
      <c r="P54" s="60">
        <f t="shared" si="7"/>
        <v>7.1428571428571425E-2</v>
      </c>
      <c r="Q54" s="61"/>
      <c r="R54" s="142" t="s">
        <v>211</v>
      </c>
      <c r="S54" s="59">
        <f>COUNTIFS(H4:H31,4,I4:I31,"&gt;1")</f>
        <v>1</v>
      </c>
      <c r="T54" s="60">
        <f>S54/S$55</f>
        <v>3.5714285714285712E-2</v>
      </c>
      <c r="U54" s="61"/>
      <c r="V54" s="61"/>
      <c r="W54" s="142" t="s">
        <v>216</v>
      </c>
      <c r="X54" s="45">
        <f>COUNTIFS(I4:I31,"&gt;1",K4:K31,2)</f>
        <v>1</v>
      </c>
      <c r="Y54" s="60">
        <f t="shared" si="8"/>
        <v>3.5714285714285712E-2</v>
      </c>
      <c r="Z54" s="61"/>
      <c r="AA54" s="142" t="s">
        <v>227</v>
      </c>
      <c r="AB54" s="45">
        <f>COUNTIFS(I4:I31,"&gt;1",J4:J31,2)</f>
        <v>5</v>
      </c>
      <c r="AC54" s="60">
        <f t="shared" si="9"/>
        <v>0.17857142857142858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0</v>
      </c>
      <c r="AK54" s="60">
        <f t="shared" si="10"/>
        <v>0</v>
      </c>
      <c r="AL54" s="61"/>
      <c r="AM54" s="142" t="s">
        <v>276</v>
      </c>
      <c r="AN54" s="45">
        <f>COUNTIFS(K4:K31,1,L4:L31,4)</f>
        <v>6</v>
      </c>
      <c r="AO54" s="60">
        <f t="shared" si="11"/>
        <v>0.2608695652173913</v>
      </c>
      <c r="AP54" s="61"/>
      <c r="AQ54" s="142" t="s">
        <v>286</v>
      </c>
      <c r="AR54" s="45">
        <f>COUNTIFS(J4:J31,1,L4:L31,4)</f>
        <v>11</v>
      </c>
      <c r="AS54" s="60">
        <f t="shared" si="12"/>
        <v>0.40740740740740738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1</v>
      </c>
      <c r="BA54" s="60">
        <f t="shared" si="14"/>
        <v>3.5714285714285712E-2</v>
      </c>
      <c r="BB54" s="61"/>
      <c r="BC54" s="142" t="s">
        <v>328</v>
      </c>
      <c r="BD54" s="59">
        <f>COUNTIFS(J4:J31,2,O4:O31,2)</f>
        <v>2</v>
      </c>
      <c r="BE54" s="60">
        <f t="shared" si="16"/>
        <v>7.1428571428571425E-2</v>
      </c>
      <c r="BF54" s="61"/>
      <c r="BG54" s="63" t="s">
        <v>335</v>
      </c>
      <c r="BH54" s="54">
        <f>COUNTIFS(N4:N31,2,O14:O41,1)</f>
        <v>6</v>
      </c>
      <c r="BI54" s="66">
        <f t="shared" si="17"/>
        <v>0.35294117647058826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0.14285714285714285</v>
      </c>
      <c r="E55" s="64"/>
      <c r="F55" s="75" t="s">
        <v>388</v>
      </c>
      <c r="G55" s="45">
        <f>COUNTIFS(B4:B31,"figueres",K4:K31,1)</f>
        <v>1</v>
      </c>
      <c r="H55" s="58">
        <f t="shared" si="5"/>
        <v>3.5714285714285712E-2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3</v>
      </c>
      <c r="Y55" s="60">
        <f t="shared" si="8"/>
        <v>0.10714285714285714</v>
      </c>
      <c r="Z55" s="61"/>
      <c r="AA55" s="142" t="s">
        <v>228</v>
      </c>
      <c r="AB55" s="45">
        <f>COUNTIFS(I4:I31,1,J4:J31,3)</f>
        <v>5</v>
      </c>
      <c r="AC55" s="60">
        <f t="shared" si="9"/>
        <v>0.17857142857142858</v>
      </c>
      <c r="AD55" s="61"/>
      <c r="AE55" s="142" t="s">
        <v>237</v>
      </c>
      <c r="AF55" s="45">
        <f>COUNTIFS(J4:J31,1,M4:M31,3)</f>
        <v>11</v>
      </c>
      <c r="AG55" s="60">
        <f t="shared" si="15"/>
        <v>0.40740740740740738</v>
      </c>
      <c r="AH55" s="61"/>
      <c r="AI55" s="142" t="s">
        <v>241</v>
      </c>
      <c r="AJ55" s="45">
        <f>COUNTIFS(K4:K31,2,M4:M31,2)</f>
        <v>4</v>
      </c>
      <c r="AK55" s="60">
        <f t="shared" si="10"/>
        <v>0.14285714285714285</v>
      </c>
      <c r="AL55" s="61"/>
      <c r="AM55" s="142" t="s">
        <v>257</v>
      </c>
      <c r="AN55" s="45">
        <f>COUNTIFS(K4:K31,2,L4:L31,1)</f>
        <v>2</v>
      </c>
      <c r="AO55" s="60">
        <f t="shared" si="11"/>
        <v>8.6956521739130432E-2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4</v>
      </c>
      <c r="AW55" s="60">
        <f t="shared" si="13"/>
        <v>0.17391304347826086</v>
      </c>
      <c r="AX55" s="61"/>
      <c r="AY55" s="142" t="s">
        <v>319</v>
      </c>
      <c r="AZ55" s="45">
        <f>COUNTIFS(L4:L31,2,N4:N31,2)</f>
        <v>4</v>
      </c>
      <c r="BA55" s="60">
        <f t="shared" si="14"/>
        <v>0.14285714285714285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4</v>
      </c>
      <c r="BI55" s="66">
        <f t="shared" si="17"/>
        <v>0.23529411764705882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3.5714285714285712E-2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0.14285714285714285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4</v>
      </c>
      <c r="P56" s="60">
        <f t="shared" si="7"/>
        <v>0.14285714285714285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42" t="s">
        <v>229</v>
      </c>
      <c r="AB56" s="45">
        <f>COUNTIFS(I4:I31,"&gt;1",J4:J31,3)</f>
        <v>1</v>
      </c>
      <c r="AC56" s="60">
        <f t="shared" si="9"/>
        <v>3.5714285714285712E-2</v>
      </c>
      <c r="AD56" s="61"/>
      <c r="AE56" s="142" t="s">
        <v>251</v>
      </c>
      <c r="AF56" s="59">
        <f>COUNTIFS(J4:J31,2,M4:M31,3)</f>
        <v>1</v>
      </c>
      <c r="AG56" s="60">
        <f t="shared" si="15"/>
        <v>3.7037037037037035E-2</v>
      </c>
      <c r="AH56" s="61"/>
      <c r="AI56" s="142" t="s">
        <v>242</v>
      </c>
      <c r="AJ56" s="45">
        <f>COUNTIFS(K4:K31,2,M4:M31,3)</f>
        <v>2</v>
      </c>
      <c r="AK56" s="60">
        <f t="shared" si="10"/>
        <v>7.1428571428571425E-2</v>
      </c>
      <c r="AL56" s="61"/>
      <c r="AM56" s="142" t="s">
        <v>256</v>
      </c>
      <c r="AN56" s="45">
        <f>COUNTIFS(K4:K31,2,L4:L31,2)</f>
        <v>0</v>
      </c>
      <c r="AO56" s="60">
        <f t="shared" si="11"/>
        <v>0</v>
      </c>
      <c r="AP56" s="61"/>
      <c r="AQ56" s="142" t="s">
        <v>288</v>
      </c>
      <c r="AR56" s="59">
        <f>COUNTIFS(J4:J31,2,L4:L31,2)</f>
        <v>4</v>
      </c>
      <c r="AS56" s="60">
        <f t="shared" si="12"/>
        <v>0.14814814814814814</v>
      </c>
      <c r="AT56" s="61"/>
      <c r="AU56" s="142" t="s">
        <v>301</v>
      </c>
      <c r="AV56" s="45">
        <f>COUNTIFS(K4:K31,2,N4:N31,3)</f>
        <v>2</v>
      </c>
      <c r="AW56" s="60">
        <f t="shared" si="13"/>
        <v>8.6956521739130432E-2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6</v>
      </c>
      <c r="BE56" s="60">
        <f t="shared" si="16"/>
        <v>0.21428571428571427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7.1428571428571425E-2</v>
      </c>
      <c r="E57" s="64"/>
      <c r="F57" s="75" t="s">
        <v>390</v>
      </c>
      <c r="G57" s="45">
        <f>COUNTIFS(B4:B31,"olot",K4:K31,1)</f>
        <v>1</v>
      </c>
      <c r="H57" s="58">
        <f t="shared" si="5"/>
        <v>3.5714285714285712E-2</v>
      </c>
      <c r="I57" s="61"/>
      <c r="J57" s="63" t="s">
        <v>401</v>
      </c>
      <c r="K57" s="45">
        <f>COUNTIFS(B4:B31,"figueres",J4:J31,1)</f>
        <v>2</v>
      </c>
      <c r="L57" s="58">
        <f t="shared" si="6"/>
        <v>7.1428571428571425E-2</v>
      </c>
      <c r="M57" s="61"/>
      <c r="N57" s="142" t="s">
        <v>205</v>
      </c>
      <c r="O57" s="45">
        <f>COUNTIFS(G4:G31,6,H4:H31,4)</f>
        <v>2</v>
      </c>
      <c r="P57" s="60">
        <f t="shared" si="7"/>
        <v>7.1428571428571425E-2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0</v>
      </c>
      <c r="AG57" s="60">
        <f t="shared" si="15"/>
        <v>0</v>
      </c>
      <c r="AH57" s="61"/>
      <c r="AI57" s="142" t="s">
        <v>243</v>
      </c>
      <c r="AJ57" s="45">
        <f>COUNTIFS(K4:K31,3,M4:M31,1)</f>
        <v>1</v>
      </c>
      <c r="AK57" s="60">
        <f t="shared" si="10"/>
        <v>3.5714285714285712E-2</v>
      </c>
      <c r="AL57" s="61"/>
      <c r="AM57" s="142" t="s">
        <v>258</v>
      </c>
      <c r="AN57" s="45">
        <f>COUNTIFS(K4:K31,2,L4:L31,3)</f>
        <v>1</v>
      </c>
      <c r="AO57" s="60">
        <f t="shared" si="11"/>
        <v>4.3478260869565216E-2</v>
      </c>
      <c r="AP57" s="61"/>
      <c r="AQ57" s="142" t="s">
        <v>289</v>
      </c>
      <c r="AR57" s="59">
        <f>COUNTIFS(J4:J31,2,L4:L31,3)</f>
        <v>1</v>
      </c>
      <c r="AS57" s="60">
        <f>AR57/AR$63</f>
        <v>3.5714285714285712E-2</v>
      </c>
      <c r="AT57" s="61"/>
      <c r="AU57" s="142" t="s">
        <v>302</v>
      </c>
      <c r="AV57" s="45">
        <f>COUNTIFS(K4:K31,3,N4:N31,1)</f>
        <v>2</v>
      </c>
      <c r="AW57" s="60">
        <f t="shared" si="13"/>
        <v>8.6956521739130432E-2</v>
      </c>
      <c r="AX57" s="61"/>
      <c r="AY57" s="142" t="s">
        <v>322</v>
      </c>
      <c r="AZ57" s="45">
        <f>COUNTIFS(L4:L31,3,N4:N31,1)</f>
        <v>1</v>
      </c>
      <c r="BA57" s="60">
        <f t="shared" si="14"/>
        <v>3.5714285714285712E-2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3</v>
      </c>
      <c r="D58" s="58">
        <f t="shared" si="4"/>
        <v>0.10714285714285714</v>
      </c>
      <c r="E58" s="64"/>
      <c r="F58" s="75" t="s">
        <v>391</v>
      </c>
      <c r="G58" s="45">
        <f>COUNTIFS(B4:B31,"olot",K4:K31,"&gt;1")</f>
        <v>4</v>
      </c>
      <c r="H58" s="58">
        <f t="shared" si="5"/>
        <v>0.14285714285714285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42" t="s">
        <v>206</v>
      </c>
      <c r="O58" s="45">
        <f>COUNTIFS(G4:G31,7,H4:H31,4)</f>
        <v>2</v>
      </c>
      <c r="P58" s="60">
        <f t="shared" si="7"/>
        <v>7.1428571428571425E-2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1</v>
      </c>
      <c r="Y58" s="60">
        <f t="shared" si="8"/>
        <v>3.5714285714285712E-2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3</v>
      </c>
      <c r="AG58" s="60">
        <f t="shared" si="15"/>
        <v>0.1111111111111111</v>
      </c>
      <c r="AH58" s="61"/>
      <c r="AI58" s="142" t="s">
        <v>244</v>
      </c>
      <c r="AJ58" s="45">
        <f>COUNTIFS(K4:K31,3,M4:M31,2)</f>
        <v>2</v>
      </c>
      <c r="AK58" s="60">
        <f t="shared" si="10"/>
        <v>7.1428571428571425E-2</v>
      </c>
      <c r="AL58" s="61"/>
      <c r="AM58" s="142" t="s">
        <v>277</v>
      </c>
      <c r="AN58" s="45">
        <f>COUNTIFS(K4:K31,2,L4:L31,4)</f>
        <v>3</v>
      </c>
      <c r="AO58" s="60">
        <f t="shared" si="11"/>
        <v>0.13043478260869565</v>
      </c>
      <c r="AP58" s="61"/>
      <c r="AQ58" s="142" t="s">
        <v>290</v>
      </c>
      <c r="AR58" s="45">
        <f>COUNTIFS(J4:J31,2,L4:L31,4)</f>
        <v>1</v>
      </c>
      <c r="AS58" s="60">
        <f t="shared" ref="AS58:AS63" si="18">AR58/AR$63</f>
        <v>3.5714285714285712E-2</v>
      </c>
      <c r="AT58" s="61"/>
      <c r="AU58" s="142" t="s">
        <v>304</v>
      </c>
      <c r="AV58" s="45">
        <f>COUNTIFS(K4:K31,3,N4:N31,2)</f>
        <v>1</v>
      </c>
      <c r="AW58" s="60">
        <f t="shared" si="13"/>
        <v>4.3478260869565216E-2</v>
      </c>
      <c r="AX58" s="61"/>
      <c r="AY58" s="142" t="s">
        <v>321</v>
      </c>
      <c r="AZ58" s="45">
        <f>COUNTIFS(L4:L31,3,N4:N31,2)</f>
        <v>0</v>
      </c>
      <c r="BA58" s="60">
        <f t="shared" si="14"/>
        <v>0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2</v>
      </c>
      <c r="D59" s="58">
        <f t="shared" si="4"/>
        <v>7.1428571428571425E-2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2</v>
      </c>
      <c r="L59" s="58">
        <f t="shared" si="6"/>
        <v>7.1428571428571425E-2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7.1428571428571425E-2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3</v>
      </c>
      <c r="AG59" s="60">
        <f t="shared" si="15"/>
        <v>0.1111111111111111</v>
      </c>
      <c r="AH59" s="61"/>
      <c r="AI59" s="142" t="s">
        <v>245</v>
      </c>
      <c r="AJ59" s="59">
        <f>COUNTIFS(K4:K31,3,M4:M31,3)</f>
        <v>1</v>
      </c>
      <c r="AK59" s="60">
        <f t="shared" si="10"/>
        <v>3.5714285714285712E-2</v>
      </c>
      <c r="AL59" s="61"/>
      <c r="AM59" s="142" t="s">
        <v>259</v>
      </c>
      <c r="AN59" s="45">
        <f>COUNTIFS(K4:K31,3,L4:L31,1)</f>
        <v>1</v>
      </c>
      <c r="AO59" s="60">
        <f t="shared" si="11"/>
        <v>4.3478260869565216E-2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2</v>
      </c>
      <c r="BA59" s="60">
        <f t="shared" si="14"/>
        <v>7.1428571428571425E-2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3.5714285714285712E-2</v>
      </c>
      <c r="E60" s="64"/>
      <c r="F60" s="75" t="s">
        <v>393</v>
      </c>
      <c r="G60" s="45">
        <f>COUNTIFS(B4:B31,"blanes",K4:K31,"&gt;1")</f>
        <v>3</v>
      </c>
      <c r="H60" s="58">
        <f t="shared" si="5"/>
        <v>0.10714285714285714</v>
      </c>
      <c r="I60" s="61"/>
      <c r="J60" s="63" t="s">
        <v>403</v>
      </c>
      <c r="K60" s="45">
        <f>COUNTIFS(B4:B31,"olot",J4:J31,1)</f>
        <v>2</v>
      </c>
      <c r="L60" s="58">
        <f t="shared" si="6"/>
        <v>7.1428571428571425E-2</v>
      </c>
      <c r="M60" s="61"/>
      <c r="N60" s="61"/>
      <c r="O60" s="45">
        <f>SUM(O51:O59)</f>
        <v>28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3</v>
      </c>
      <c r="Y60" s="60">
        <f t="shared" si="8"/>
        <v>0.10714285714285714</v>
      </c>
      <c r="Z60" s="61"/>
      <c r="AA60" s="61"/>
      <c r="AB60" s="61"/>
      <c r="AC60" s="61"/>
      <c r="AD60" s="61"/>
      <c r="AE60" s="37"/>
      <c r="AF60" s="45">
        <f>SUM(AF52:AF59)</f>
        <v>27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1</v>
      </c>
      <c r="AW60" s="60">
        <f t="shared" si="13"/>
        <v>4.3478260869565216E-2</v>
      </c>
      <c r="AX60" s="61"/>
      <c r="AY60" s="142" t="s">
        <v>439</v>
      </c>
      <c r="AZ60" s="45">
        <f>COUNTIFS(L4:L31,4,N4:N31,1)</f>
        <v>8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7.1428571428571425E-2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3</v>
      </c>
      <c r="L61" s="58">
        <f t="shared" si="6"/>
        <v>0.10714285714285714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2</v>
      </c>
      <c r="AO61" s="60">
        <f t="shared" si="11"/>
        <v>8.6956521739130432E-2</v>
      </c>
      <c r="AP61" s="61"/>
      <c r="AQ61" s="142" t="s">
        <v>293</v>
      </c>
      <c r="AR61" s="45">
        <f>COUNTIFS(J4:J31,3,L4:L31,3)</f>
        <v>2</v>
      </c>
      <c r="AS61" s="60">
        <f t="shared" si="18"/>
        <v>7.1428571428571425E-2</v>
      </c>
      <c r="AT61" s="61"/>
      <c r="AU61" s="142" t="s">
        <v>262</v>
      </c>
      <c r="AV61" s="59">
        <f>COUNTIFS(K4:K31,5,N4:N31,1)</f>
        <v>1</v>
      </c>
      <c r="AW61" s="60">
        <f t="shared" si="13"/>
        <v>4.3478260869565216E-2</v>
      </c>
      <c r="AX61" s="61"/>
      <c r="AY61" s="142" t="s">
        <v>440</v>
      </c>
      <c r="AZ61" s="45">
        <f>COUNTIFS(L4:L31,4,N4:N31,2)</f>
        <v>7</v>
      </c>
      <c r="BA61" s="60">
        <f>AZ61/AZ$60</f>
        <v>0.875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3.5714285714285712E-2</v>
      </c>
      <c r="E62" s="64"/>
      <c r="F62" s="75" t="s">
        <v>395</v>
      </c>
      <c r="G62" s="45">
        <f>COUNTIFS(B4:B31,"lloret",K4:K31,"&gt;1")</f>
        <v>3</v>
      </c>
      <c r="H62" s="58">
        <f t="shared" si="5"/>
        <v>0.10714285714285714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1</v>
      </c>
      <c r="AK62" s="60">
        <f t="shared" si="10"/>
        <v>3.5714285714285712E-2</v>
      </c>
      <c r="AL62" s="61"/>
      <c r="AM62" s="142" t="s">
        <v>278</v>
      </c>
      <c r="AN62" s="59">
        <f>COUNTIFS(K4:K31,3,L4:L31,4)</f>
        <v>1</v>
      </c>
      <c r="AO62" s="60">
        <f t="shared" si="11"/>
        <v>4.3478260869565216E-2</v>
      </c>
      <c r="AP62" s="61"/>
      <c r="AQ62" s="142" t="s">
        <v>294</v>
      </c>
      <c r="AR62" s="45">
        <f>COUNTIFS(J4:J31,3,L4:L31,4)</f>
        <v>4</v>
      </c>
      <c r="AS62" s="60">
        <f t="shared" si="18"/>
        <v>0.14285714285714285</v>
      </c>
      <c r="AT62" s="61"/>
      <c r="AU62" s="142" t="s">
        <v>307</v>
      </c>
      <c r="AV62" s="59">
        <f>COUNTIFS(K4:K31,5,N4:N31,2)</f>
        <v>4</v>
      </c>
      <c r="AW62" s="60">
        <f t="shared" si="13"/>
        <v>0.17391304347826086</v>
      </c>
      <c r="AX62" s="61"/>
      <c r="AY62" s="142" t="s">
        <v>440</v>
      </c>
      <c r="AZ62" s="45">
        <f>COUNTIFS(L4:L31,4,N4:N31,3)</f>
        <v>1</v>
      </c>
      <c r="BA62" s="60">
        <f>AZ62/AZ$60</f>
        <v>0.125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3</v>
      </c>
      <c r="L63" s="58">
        <f t="shared" si="6"/>
        <v>0.10714285714285714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0</v>
      </c>
      <c r="Y63" s="60">
        <f t="shared" si="8"/>
        <v>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1</v>
      </c>
      <c r="AO64" s="60">
        <f t="shared" si="11"/>
        <v>4.3478260869565216E-2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4</v>
      </c>
      <c r="Y65" s="60">
        <f t="shared" si="8"/>
        <v>0.14285714285714285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0</v>
      </c>
      <c r="AK65" s="60">
        <f t="shared" si="10"/>
        <v>0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1</v>
      </c>
      <c r="AW65" s="60">
        <f t="shared" si="13"/>
        <v>4.3478260869565216E-2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7.1428571428571425E-2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10</v>
      </c>
      <c r="AK66" s="60">
        <f t="shared" si="10"/>
        <v>0.35714285714285715</v>
      </c>
      <c r="AL66" s="61"/>
      <c r="AM66" s="142" t="s">
        <v>279</v>
      </c>
      <c r="AN66" s="45">
        <f>COUNTIFS(K4:K31,5,L4:L31,4)</f>
        <v>4</v>
      </c>
      <c r="AO66" s="60">
        <f t="shared" si="11"/>
        <v>0.17391304347826086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3.5714285714285712E-2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0</v>
      </c>
      <c r="AW68" s="60">
        <f t="shared" si="13"/>
        <v>0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1</v>
      </c>
      <c r="AO70" s="60">
        <f t="shared" si="11"/>
        <v>4.3478260869565216E-2</v>
      </c>
      <c r="AP70" s="61"/>
      <c r="AQ70" s="61"/>
      <c r="AR70" s="61"/>
      <c r="AS70" s="61"/>
      <c r="AT70" s="61"/>
      <c r="AU70" s="98"/>
      <c r="AV70" s="45">
        <f>SUM(AV51:AV69)</f>
        <v>23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23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19</v>
      </c>
      <c r="D83" s="58">
        <f t="shared" ref="D83:D89" si="19">C83/C$89</f>
        <v>0.6785714285714286</v>
      </c>
      <c r="E83" s="64"/>
      <c r="F83" s="55" t="s">
        <v>186</v>
      </c>
      <c r="G83" s="57">
        <f>COUNTIF(R4:R31,1)</f>
        <v>26</v>
      </c>
      <c r="H83" s="58">
        <f>G83/C$89</f>
        <v>0.9285714285714286</v>
      </c>
      <c r="I83" s="61"/>
      <c r="J83" s="55" t="s">
        <v>339</v>
      </c>
      <c r="K83" s="57">
        <f>COUNTIFS(Q4:Q31,1,R4:R31,1)</f>
        <v>18</v>
      </c>
      <c r="L83" s="58">
        <f t="shared" ref="L83:L101" si="20">K83/K$101</f>
        <v>0.6428571428571429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0.10714285714285714</v>
      </c>
      <c r="Q83" s="61"/>
      <c r="R83" s="55" t="s">
        <v>411</v>
      </c>
      <c r="S83" s="57">
        <f>COUNTIFS(Q4:Q31,1,T4:T31,1)</f>
        <v>4</v>
      </c>
      <c r="T83" s="58">
        <f t="shared" ref="T83:T95" si="22">S83/S$95</f>
        <v>0.14285714285714285</v>
      </c>
      <c r="U83" s="61"/>
      <c r="V83" s="47" t="s">
        <v>181</v>
      </c>
      <c r="W83" s="57">
        <f>COUNTIF(X4:X31,1)</f>
        <v>4</v>
      </c>
      <c r="X83" s="58">
        <f t="shared" ref="X83:X89" si="23">W83/W$89</f>
        <v>0.5</v>
      </c>
      <c r="Y83" s="61"/>
      <c r="Z83" s="55" t="s">
        <v>186</v>
      </c>
      <c r="AA83" s="57">
        <f>COUNTIF(Y4:Y31,1)</f>
        <v>6</v>
      </c>
      <c r="AB83" s="58">
        <f>AA83/W$89</f>
        <v>0.75</v>
      </c>
      <c r="AC83" s="61"/>
      <c r="AD83" s="61"/>
      <c r="AE83" s="47" t="s">
        <v>339</v>
      </c>
      <c r="AF83" s="57">
        <f>COUNTIFS(X4:X31,1,Y4:Y31,1)</f>
        <v>3</v>
      </c>
      <c r="AG83" s="58">
        <f t="shared" ref="AG83:AG101" si="24">AF83/AF$101</f>
        <v>0.375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0.375</v>
      </c>
      <c r="AP83" s="61"/>
      <c r="AQ83" s="61"/>
      <c r="AR83" s="55" t="s">
        <v>181</v>
      </c>
      <c r="AS83" s="57">
        <f>COUNTIF(AE4:AE31,1)</f>
        <v>1</v>
      </c>
      <c r="AT83" s="58">
        <f t="shared" ref="AT83:AT89" si="27">AS83/AS$89</f>
        <v>1</v>
      </c>
      <c r="AU83" s="61"/>
      <c r="AV83" s="47" t="s">
        <v>186</v>
      </c>
      <c r="AW83" s="57">
        <f>COUNTIF(AF4:AF31,1)</f>
        <v>1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1</v>
      </c>
      <c r="BC83" s="58">
        <f t="shared" ref="BC83:BC101" si="28">BB83/BB$101</f>
        <v>1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1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7.1428571428571425E-2</v>
      </c>
      <c r="E84" s="64"/>
      <c r="F84" s="46" t="s">
        <v>187</v>
      </c>
      <c r="G84" s="57">
        <f>COUNTIF(R4:R31,2)</f>
        <v>2</v>
      </c>
      <c r="H84" s="58">
        <f>G84/C$89</f>
        <v>7.1428571428571425E-2</v>
      </c>
      <c r="I84" s="61"/>
      <c r="J84" s="55" t="s">
        <v>340</v>
      </c>
      <c r="K84" s="57">
        <f>COUNTIFS(Q4:Q31,1,R4:R31,2)</f>
        <v>1</v>
      </c>
      <c r="L84" s="58">
        <f t="shared" si="20"/>
        <v>3.5714285714285712E-2</v>
      </c>
      <c r="M84" s="61"/>
      <c r="N84" s="55" t="s">
        <v>359</v>
      </c>
      <c r="O84" s="57">
        <f>COUNTIFS(Q4:Q31,1,U4:U31,2)</f>
        <v>16</v>
      </c>
      <c r="P84" s="58">
        <f t="shared" si="21"/>
        <v>0.5714285714285714</v>
      </c>
      <c r="Q84" s="61"/>
      <c r="R84" s="55" t="s">
        <v>412</v>
      </c>
      <c r="S84" s="57">
        <f>COUNTIFS(Q4:Q31,1,T4:T31,"&gt;1")</f>
        <v>15</v>
      </c>
      <c r="T84" s="58">
        <f t="shared" si="22"/>
        <v>0.5357142857142857</v>
      </c>
      <c r="U84" s="61"/>
      <c r="V84" s="46" t="s">
        <v>182</v>
      </c>
      <c r="W84" s="57">
        <f>COUNTIF(X4:X31,2)</f>
        <v>1</v>
      </c>
      <c r="X84" s="58">
        <f t="shared" si="23"/>
        <v>0.125</v>
      </c>
      <c r="Y84" s="61"/>
      <c r="Z84" s="46" t="s">
        <v>187</v>
      </c>
      <c r="AA84" s="57">
        <f>COUNTIF(Y4:Y31,2)</f>
        <v>2</v>
      </c>
      <c r="AB84" s="58">
        <f>AA84/W$89</f>
        <v>0.25</v>
      </c>
      <c r="AC84" s="61"/>
      <c r="AD84" s="61"/>
      <c r="AE84" s="47" t="s">
        <v>340</v>
      </c>
      <c r="AF84" s="57">
        <f>COUNTIFS(X4:X31,1,Y4:Y31,2)</f>
        <v>1</v>
      </c>
      <c r="AG84" s="58">
        <f t="shared" si="24"/>
        <v>0.125</v>
      </c>
      <c r="AH84" s="61"/>
      <c r="AI84" s="55" t="s">
        <v>359</v>
      </c>
      <c r="AJ84" s="57">
        <f>COUNTIFS(X4:X31,1,AB4:AB31,2)</f>
        <v>4</v>
      </c>
      <c r="AK84" s="58">
        <f t="shared" si="25"/>
        <v>0.5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0.125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1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3</v>
      </c>
      <c r="D85" s="58">
        <f t="shared" si="19"/>
        <v>0.10714285714285714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1</v>
      </c>
      <c r="P85" s="58">
        <f t="shared" si="21"/>
        <v>3.5714285714285712E-2</v>
      </c>
      <c r="Q85" s="61"/>
      <c r="R85" s="50" t="s">
        <v>413</v>
      </c>
      <c r="S85" s="57">
        <f>COUNTIFS(Q4:Q31,2,T4:T31,1)</f>
        <v>1</v>
      </c>
      <c r="T85" s="58">
        <f t="shared" si="22"/>
        <v>3.5714285714285712E-2</v>
      </c>
      <c r="U85" s="61"/>
      <c r="V85" s="46" t="s">
        <v>183</v>
      </c>
      <c r="W85" s="57">
        <f>COUNTIF(X4:X31,3)</f>
        <v>1</v>
      </c>
      <c r="X85" s="58">
        <f t="shared" si="23"/>
        <v>0.125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0.125</v>
      </c>
      <c r="AL85" s="61"/>
      <c r="AM85" s="50" t="s">
        <v>413</v>
      </c>
      <c r="AN85" s="57">
        <f>COUNTIFS(X4:X31,2,AA4:AA31,1)</f>
        <v>1</v>
      </c>
      <c r="AO85" s="58">
        <f t="shared" si="26"/>
        <v>0.125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0.10714285714285714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1</v>
      </c>
      <c r="L86" s="58">
        <f t="shared" si="20"/>
        <v>3.5714285714285712E-2</v>
      </c>
      <c r="M86" s="61"/>
      <c r="N86" s="50" t="s">
        <v>358</v>
      </c>
      <c r="O86" s="57">
        <f>COUNTIFS(Q4:Q31,2,U4:U31,2)</f>
        <v>1</v>
      </c>
      <c r="P86" s="58">
        <f t="shared" si="21"/>
        <v>3.5714285714285712E-2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1</v>
      </c>
      <c r="X86" s="58">
        <f t="shared" si="23"/>
        <v>0.125</v>
      </c>
      <c r="Y86" s="61"/>
      <c r="Z86" s="77"/>
      <c r="AA86" s="54">
        <f>SUM(AA83:AA85)</f>
        <v>8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0.125</v>
      </c>
      <c r="AH86" s="61"/>
      <c r="AI86" s="50" t="s">
        <v>358</v>
      </c>
      <c r="AJ86" s="57">
        <f>COUNTIFS(X4:X31,2,AB4:AB31,2)</f>
        <v>0</v>
      </c>
      <c r="AK86" s="58">
        <f t="shared" si="25"/>
        <v>0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1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1</v>
      </c>
      <c r="L87" s="58">
        <f t="shared" si="20"/>
        <v>3.5714285714285712E-2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1</v>
      </c>
      <c r="X87" s="58">
        <f t="shared" si="23"/>
        <v>0.125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1</v>
      </c>
      <c r="AO87" s="58">
        <f t="shared" si="26"/>
        <v>0.125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3.5714285714285712E-2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3</v>
      </c>
      <c r="P88" s="58">
        <f t="shared" si="21"/>
        <v>0.10714285714285714</v>
      </c>
      <c r="Q88" s="61"/>
      <c r="R88" s="50" t="s">
        <v>416</v>
      </c>
      <c r="S88" s="57">
        <f>COUNTIFS(Q4:Q31,3,T4:T31,"&gt;1")</f>
        <v>3</v>
      </c>
      <c r="T88" s="58">
        <f t="shared" si="22"/>
        <v>0.10714285714285714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0.125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3</v>
      </c>
      <c r="L89" s="58">
        <f t="shared" si="20"/>
        <v>0.10714285714285714</v>
      </c>
      <c r="M89" s="61"/>
      <c r="N89" s="50" t="s">
        <v>363</v>
      </c>
      <c r="O89" s="57">
        <f>COUNTIFS(Q4:Q31,4,U4:U31,1)</f>
        <v>3</v>
      </c>
      <c r="P89" s="58">
        <f t="shared" si="21"/>
        <v>0.10714285714285714</v>
      </c>
      <c r="Q89" s="61"/>
      <c r="R89" s="50" t="s">
        <v>417</v>
      </c>
      <c r="S89" s="57">
        <f>COUNTIFS(Q4:Q31,4,T4:T31,1)</f>
        <v>1</v>
      </c>
      <c r="T89" s="58">
        <f t="shared" si="22"/>
        <v>3.5714285714285712E-2</v>
      </c>
      <c r="U89" s="61"/>
      <c r="V89" s="77"/>
      <c r="W89" s="54">
        <f>SUM(W83:W88)</f>
        <v>8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1</v>
      </c>
      <c r="AO89" s="58">
        <f t="shared" si="26"/>
        <v>0.125</v>
      </c>
      <c r="AP89" s="61"/>
      <c r="AQ89" s="61"/>
      <c r="AR89" s="77" t="s">
        <v>142</v>
      </c>
      <c r="AS89" s="54">
        <f>SUM(AS83:AS88)</f>
        <v>1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0</v>
      </c>
      <c r="P90" s="58">
        <f t="shared" si="21"/>
        <v>0</v>
      </c>
      <c r="Q90" s="61"/>
      <c r="R90" s="50" t="s">
        <v>418</v>
      </c>
      <c r="S90" s="57">
        <f>COUNTIFS(Q4:Q31,4,T4:T31,"&gt;1")</f>
        <v>2</v>
      </c>
      <c r="T90" s="58">
        <f t="shared" si="22"/>
        <v>7.1428571428571425E-2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1</v>
      </c>
      <c r="AG90" s="58">
        <f t="shared" si="24"/>
        <v>0.125</v>
      </c>
      <c r="AH90" s="61"/>
      <c r="AI90" s="50" t="s">
        <v>364</v>
      </c>
      <c r="AJ90" s="57">
        <f>COUNTIFS(X4:X31,4,AB4:AB31,2)</f>
        <v>1</v>
      </c>
      <c r="AK90" s="58">
        <f t="shared" si="25"/>
        <v>0.125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0.125</v>
      </c>
      <c r="AL91" s="61"/>
      <c r="AM91" s="50" t="s">
        <v>419</v>
      </c>
      <c r="AN91" s="57">
        <f>COUNTIFS(X4:X31,5,AA4:AA31,1)</f>
        <v>1</v>
      </c>
      <c r="AO91" s="58">
        <f t="shared" si="26"/>
        <v>0.125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6</v>
      </c>
      <c r="H92" s="58">
        <f>G92/C$89</f>
        <v>0.21428571428571427</v>
      </c>
      <c r="I92" s="61"/>
      <c r="J92" s="50" t="s">
        <v>345</v>
      </c>
      <c r="K92" s="57">
        <f>COUNTIFS(Q4:Q31,4,R4:R31,1)</f>
        <v>3</v>
      </c>
      <c r="L92" s="58">
        <f t="shared" si="20"/>
        <v>0.10714285714285714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1</v>
      </c>
      <c r="AG92" s="58">
        <f t="shared" si="24"/>
        <v>0.125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0.21428571428571427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1</v>
      </c>
      <c r="P93" s="58">
        <f t="shared" si="21"/>
        <v>3.5714285714285712E-2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4</v>
      </c>
      <c r="X93" s="58">
        <f>W93/W$89</f>
        <v>0.5</v>
      </c>
      <c r="Y93" s="61"/>
      <c r="Z93" s="47" t="s">
        <v>191</v>
      </c>
      <c r="AA93" s="57">
        <f>COUNTIF(AA4:AA31,1)</f>
        <v>7</v>
      </c>
      <c r="AB93" s="58">
        <f>AA93/W$89</f>
        <v>0.875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1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7</v>
      </c>
      <c r="H94" s="58">
        <f>G94/C$89</f>
        <v>0.25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1</v>
      </c>
      <c r="T94" s="58">
        <f t="shared" si="22"/>
        <v>3.5714285714285712E-2</v>
      </c>
      <c r="U94" s="61"/>
      <c r="V94" s="46" t="s">
        <v>190</v>
      </c>
      <c r="W94" s="57">
        <f>COUNTIF(Z4:Z31,2)</f>
        <v>4</v>
      </c>
      <c r="X94" s="58">
        <f>W94/W$89</f>
        <v>0.5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9</v>
      </c>
      <c r="H95" s="58">
        <f>G95/C$89</f>
        <v>0.32142857142857145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8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0.125</v>
      </c>
      <c r="AC95" s="61"/>
      <c r="AD95" s="61"/>
      <c r="AE95" s="50" t="s">
        <v>350</v>
      </c>
      <c r="AF95" s="57">
        <f>COUNTIFS(X4:X31,5,Y4:Y31,1)</f>
        <v>1</v>
      </c>
      <c r="AG95" s="58">
        <f t="shared" si="24"/>
        <v>0.125</v>
      </c>
      <c r="AH95" s="61"/>
      <c r="AI95" s="37"/>
      <c r="AJ95" s="45">
        <f>SUM(AJ83:AJ94)</f>
        <v>8</v>
      </c>
      <c r="AK95" s="58">
        <f t="shared" si="25"/>
        <v>1</v>
      </c>
      <c r="AL95" s="61"/>
      <c r="AM95" s="37"/>
      <c r="AN95" s="45">
        <f>SUM(AN83:AN94)</f>
        <v>8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1</v>
      </c>
      <c r="BG95" s="58">
        <f t="shared" si="29"/>
        <v>1</v>
      </c>
      <c r="BH95" s="61"/>
      <c r="BI95" s="37"/>
      <c r="BJ95" s="45">
        <f>SUM(BJ83:BJ94)</f>
        <v>1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0.9642857142857143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1</v>
      </c>
      <c r="D97" s="58">
        <f>C97/C$89</f>
        <v>3.5714285714285712E-2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8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1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3.5714285714285712E-2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0.25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6</v>
      </c>
      <c r="X100" s="58">
        <f>W100/W$89</f>
        <v>0.75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8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8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1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1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8</v>
      </c>
      <c r="D102" s="58">
        <f>C102/C$89</f>
        <v>0.2857142857142857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20</v>
      </c>
      <c r="D103" s="58">
        <f>C103/C$89</f>
        <v>0.7142857142857143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6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AA50:AC50"/>
    <mergeCell ref="AE50:AG50"/>
    <mergeCell ref="AI50:AK50"/>
    <mergeCell ref="AM50:AO50"/>
    <mergeCell ref="AQ50:AS50"/>
    <mergeCell ref="AU50:AW50"/>
    <mergeCell ref="B80:H80"/>
    <mergeCell ref="J80:T80"/>
    <mergeCell ref="V80:AB80"/>
    <mergeCell ref="AE80:AO80"/>
    <mergeCell ref="AR80:AX80"/>
    <mergeCell ref="B48:BI48"/>
    <mergeCell ref="B50:D50"/>
    <mergeCell ref="F50:H50"/>
    <mergeCell ref="J50:L50"/>
    <mergeCell ref="N50:P50"/>
    <mergeCell ref="R50:T50"/>
    <mergeCell ref="W50:Y50"/>
    <mergeCell ref="AY50:BA50"/>
    <mergeCell ref="BC50:BE50"/>
    <mergeCell ref="BG50:BI50"/>
    <mergeCell ref="AD2:AI2"/>
    <mergeCell ref="B33:AR33"/>
    <mergeCell ref="B35:D35"/>
    <mergeCell ref="F35:H35"/>
    <mergeCell ref="J35:L35"/>
    <mergeCell ref="N35:P35"/>
    <mergeCell ref="R35:T35"/>
    <mergeCell ref="V35:X35"/>
    <mergeCell ref="Z35:AB35"/>
    <mergeCell ref="AD35:AF35"/>
    <mergeCell ref="W2:AB2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BM184"/>
  <sheetViews>
    <sheetView zoomScale="10" zoomScaleNormal="10" workbookViewId="0">
      <pane ySplit="3" topLeftCell="A55" activePane="bottomLeft" state="frozen"/>
      <selection activeCell="BJ52" sqref="BJ52:BJ64"/>
      <selection pane="bottomLeft" activeCell="B33" sqref="B33:BM105"/>
    </sheetView>
  </sheetViews>
  <sheetFormatPr defaultColWidth="14.42578125" defaultRowHeight="12.75" x14ac:dyDescent="0.2"/>
  <cols>
    <col min="1" max="1" width="23.28515625" style="102" customWidth="1"/>
    <col min="2" max="65" width="25.7109375" style="102" customWidth="1"/>
    <col min="66" max="16384" width="14.42578125" style="102"/>
  </cols>
  <sheetData>
    <row r="1" spans="1:42" ht="30" customHeight="1" thickBot="1" x14ac:dyDescent="0.25">
      <c r="A1" s="193" t="s">
        <v>3385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5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3386</v>
      </c>
      <c r="B4" s="117" t="s">
        <v>50</v>
      </c>
      <c r="C4" s="118" t="s">
        <v>3387</v>
      </c>
      <c r="D4" s="116">
        <v>6</v>
      </c>
      <c r="E4" s="136">
        <v>41008</v>
      </c>
      <c r="F4" s="116">
        <v>1</v>
      </c>
      <c r="G4" s="116">
        <v>3</v>
      </c>
      <c r="H4" s="115">
        <v>4</v>
      </c>
      <c r="I4" s="117">
        <v>1</v>
      </c>
      <c r="J4" s="116">
        <v>3</v>
      </c>
      <c r="K4" s="116">
        <v>2</v>
      </c>
      <c r="L4" s="116">
        <v>4</v>
      </c>
      <c r="M4" s="116">
        <v>3</v>
      </c>
      <c r="N4" s="116">
        <v>2</v>
      </c>
      <c r="O4" s="115">
        <v>2</v>
      </c>
      <c r="P4" s="132" t="s">
        <v>3388</v>
      </c>
      <c r="Q4" s="116">
        <v>6</v>
      </c>
      <c r="R4" s="116">
        <v>3</v>
      </c>
      <c r="S4" s="116">
        <v>1</v>
      </c>
      <c r="T4" s="116">
        <v>4</v>
      </c>
      <c r="U4" s="115">
        <v>1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3389</v>
      </c>
      <c r="B5" s="113"/>
      <c r="C5" s="118"/>
      <c r="D5" s="104"/>
      <c r="E5" s="136">
        <v>41008</v>
      </c>
      <c r="F5" s="104"/>
      <c r="G5" s="104"/>
      <c r="H5" s="112"/>
      <c r="I5" s="113"/>
      <c r="J5" s="104"/>
      <c r="K5" s="104"/>
      <c r="L5" s="104"/>
      <c r="M5" s="104"/>
      <c r="N5" s="104"/>
      <c r="O5" s="112"/>
      <c r="P5" s="132"/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3390</v>
      </c>
      <c r="B6" s="113" t="s">
        <v>40</v>
      </c>
      <c r="C6" s="118" t="s">
        <v>3391</v>
      </c>
      <c r="D6" s="104">
        <v>4</v>
      </c>
      <c r="E6" s="136">
        <v>41008</v>
      </c>
      <c r="F6" s="104">
        <v>2</v>
      </c>
      <c r="G6" s="104">
        <v>3</v>
      </c>
      <c r="H6" s="112">
        <v>1</v>
      </c>
      <c r="I6" s="113">
        <v>1</v>
      </c>
      <c r="J6" s="104">
        <v>1</v>
      </c>
      <c r="K6" s="104">
        <v>3</v>
      </c>
      <c r="L6" s="104">
        <v>4</v>
      </c>
      <c r="M6" s="104">
        <v>3</v>
      </c>
      <c r="N6" s="104">
        <v>2</v>
      </c>
      <c r="O6" s="112">
        <v>1</v>
      </c>
      <c r="P6" s="132" t="s">
        <v>1824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13"/>
      <c r="X6" s="104"/>
      <c r="Y6" s="104"/>
      <c r="Z6" s="104"/>
      <c r="AA6" s="104"/>
      <c r="AB6" s="112"/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3392</v>
      </c>
      <c r="B7" s="113" t="s">
        <v>40</v>
      </c>
      <c r="C7" s="118" t="s">
        <v>3393</v>
      </c>
      <c r="D7" s="104">
        <v>4</v>
      </c>
      <c r="E7" s="136">
        <v>41016</v>
      </c>
      <c r="F7" s="104">
        <v>2</v>
      </c>
      <c r="G7" s="104">
        <v>5</v>
      </c>
      <c r="H7" s="112">
        <v>1</v>
      </c>
      <c r="I7" s="113">
        <v>3</v>
      </c>
      <c r="J7" s="104">
        <v>1</v>
      </c>
      <c r="K7" s="104">
        <v>4</v>
      </c>
      <c r="L7" s="104">
        <v>3</v>
      </c>
      <c r="M7" s="104">
        <v>1</v>
      </c>
      <c r="N7" s="104">
        <v>2</v>
      </c>
      <c r="O7" s="112">
        <v>2</v>
      </c>
      <c r="P7" s="132" t="s">
        <v>1842</v>
      </c>
      <c r="Q7" s="104">
        <v>1</v>
      </c>
      <c r="R7" s="104">
        <v>1</v>
      </c>
      <c r="S7" s="104">
        <v>1</v>
      </c>
      <c r="T7" s="104">
        <v>3</v>
      </c>
      <c r="U7" s="112">
        <v>2</v>
      </c>
      <c r="V7" s="104"/>
      <c r="W7" s="108" t="s">
        <v>1910</v>
      </c>
      <c r="X7" s="104">
        <v>2</v>
      </c>
      <c r="Y7" s="104">
        <v>1</v>
      </c>
      <c r="Z7" s="104">
        <v>2</v>
      </c>
      <c r="AA7" s="104">
        <v>2</v>
      </c>
      <c r="AB7" s="112">
        <v>2</v>
      </c>
      <c r="AC7" s="103"/>
      <c r="AD7" s="108" t="s">
        <v>3394</v>
      </c>
      <c r="AE7" s="104">
        <v>2</v>
      </c>
      <c r="AF7" s="104">
        <v>1</v>
      </c>
      <c r="AG7" s="104">
        <v>2</v>
      </c>
      <c r="AH7" s="104">
        <v>1</v>
      </c>
      <c r="AI7" s="112">
        <v>2</v>
      </c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3395</v>
      </c>
      <c r="B8" s="113" t="s">
        <v>40</v>
      </c>
      <c r="C8" s="118" t="s">
        <v>3396</v>
      </c>
      <c r="D8" s="104">
        <v>4</v>
      </c>
      <c r="E8" s="136">
        <v>41024</v>
      </c>
      <c r="F8" s="104">
        <v>2</v>
      </c>
      <c r="G8" s="104">
        <v>6</v>
      </c>
      <c r="H8" s="112">
        <v>4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1</v>
      </c>
      <c r="O8" s="112">
        <v>1</v>
      </c>
      <c r="P8" s="132" t="s">
        <v>128</v>
      </c>
      <c r="Q8" s="104">
        <v>1</v>
      </c>
      <c r="R8" s="104">
        <v>3</v>
      </c>
      <c r="S8" s="104">
        <v>1</v>
      </c>
      <c r="T8" s="104">
        <v>1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08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3397</v>
      </c>
      <c r="B9" s="113" t="s">
        <v>27</v>
      </c>
      <c r="C9" s="118" t="s">
        <v>3398</v>
      </c>
      <c r="D9" s="104">
        <v>5</v>
      </c>
      <c r="E9" s="136">
        <v>41024</v>
      </c>
      <c r="F9" s="104">
        <v>2</v>
      </c>
      <c r="G9" s="104">
        <v>3</v>
      </c>
      <c r="H9" s="112">
        <v>1</v>
      </c>
      <c r="I9" s="113">
        <v>3</v>
      </c>
      <c r="J9" s="104">
        <v>2</v>
      </c>
      <c r="K9" s="104">
        <v>4</v>
      </c>
      <c r="L9" s="104">
        <v>3</v>
      </c>
      <c r="M9" s="104">
        <v>1</v>
      </c>
      <c r="N9" s="104">
        <v>3</v>
      </c>
      <c r="O9" s="112">
        <v>2</v>
      </c>
      <c r="P9" s="132" t="s">
        <v>3399</v>
      </c>
      <c r="Q9" s="104">
        <v>2</v>
      </c>
      <c r="R9" s="104">
        <v>1</v>
      </c>
      <c r="S9" s="104">
        <v>1</v>
      </c>
      <c r="T9" s="104">
        <v>2</v>
      </c>
      <c r="U9" s="112">
        <v>2</v>
      </c>
      <c r="V9" s="104"/>
      <c r="W9" s="108" t="s">
        <v>1876</v>
      </c>
      <c r="X9" s="104">
        <v>4</v>
      </c>
      <c r="Y9" s="104">
        <v>1</v>
      </c>
      <c r="Z9" s="104">
        <v>1</v>
      </c>
      <c r="AA9" s="104">
        <v>2</v>
      </c>
      <c r="AB9" s="112">
        <v>1</v>
      </c>
      <c r="AC9" s="103"/>
      <c r="AD9" s="108" t="s">
        <v>648</v>
      </c>
      <c r="AE9" s="104">
        <v>1</v>
      </c>
      <c r="AF9" s="104">
        <v>1</v>
      </c>
      <c r="AG9" s="104">
        <v>2</v>
      </c>
      <c r="AH9" s="104">
        <v>2</v>
      </c>
      <c r="AI9" s="112">
        <v>2</v>
      </c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3400</v>
      </c>
      <c r="B10" s="113" t="s">
        <v>31</v>
      </c>
      <c r="C10" s="118" t="s">
        <v>3401</v>
      </c>
      <c r="D10" s="104">
        <v>11</v>
      </c>
      <c r="E10" s="136">
        <v>41032</v>
      </c>
      <c r="F10" s="104">
        <v>2</v>
      </c>
      <c r="G10" s="104">
        <v>5</v>
      </c>
      <c r="H10" s="112">
        <v>1</v>
      </c>
      <c r="I10" s="113">
        <v>1</v>
      </c>
      <c r="J10" s="104">
        <v>3</v>
      </c>
      <c r="K10" s="104">
        <v>5</v>
      </c>
      <c r="L10" s="104">
        <v>4</v>
      </c>
      <c r="M10" s="104">
        <v>3</v>
      </c>
      <c r="N10" s="104">
        <v>2</v>
      </c>
      <c r="O10" s="112">
        <v>1</v>
      </c>
      <c r="P10" s="132" t="s">
        <v>3402</v>
      </c>
      <c r="Q10" s="104">
        <v>1</v>
      </c>
      <c r="R10" s="104">
        <v>1</v>
      </c>
      <c r="S10" s="104">
        <v>1</v>
      </c>
      <c r="T10" s="104">
        <v>3</v>
      </c>
      <c r="U10" s="112">
        <v>2</v>
      </c>
      <c r="V10" s="104"/>
      <c r="W10" s="108"/>
      <c r="X10" s="104"/>
      <c r="Y10" s="104"/>
      <c r="Z10" s="104"/>
      <c r="AA10" s="104"/>
      <c r="AB10" s="112"/>
      <c r="AC10" s="103"/>
      <c r="AD10" s="108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3403</v>
      </c>
      <c r="B11" s="113" t="s">
        <v>50</v>
      </c>
      <c r="C11" s="118" t="s">
        <v>3404</v>
      </c>
      <c r="D11" s="104">
        <v>16</v>
      </c>
      <c r="E11" s="136">
        <v>41032</v>
      </c>
      <c r="F11" s="104">
        <v>2</v>
      </c>
      <c r="G11" s="104">
        <v>7</v>
      </c>
      <c r="H11" s="112">
        <v>1</v>
      </c>
      <c r="I11" s="113">
        <v>1</v>
      </c>
      <c r="J11" s="104">
        <v>3</v>
      </c>
      <c r="K11" s="104">
        <v>2</v>
      </c>
      <c r="L11" s="104">
        <v>4</v>
      </c>
      <c r="M11" s="104">
        <v>3</v>
      </c>
      <c r="N11" s="104">
        <v>2</v>
      </c>
      <c r="O11" s="112">
        <v>2</v>
      </c>
      <c r="P11" s="132" t="s">
        <v>3405</v>
      </c>
      <c r="Q11" s="104">
        <v>4</v>
      </c>
      <c r="R11" s="104">
        <v>1</v>
      </c>
      <c r="S11" s="104">
        <v>1</v>
      </c>
      <c r="T11" s="104">
        <v>1</v>
      </c>
      <c r="U11" s="112">
        <v>1</v>
      </c>
      <c r="V11" s="104"/>
      <c r="W11" s="108"/>
      <c r="X11" s="104"/>
      <c r="Y11" s="104"/>
      <c r="Z11" s="104"/>
      <c r="AA11" s="104"/>
      <c r="AB11" s="112"/>
      <c r="AC11" s="103"/>
      <c r="AD11" s="108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3406</v>
      </c>
      <c r="B12" s="113" t="s">
        <v>31</v>
      </c>
      <c r="C12" s="118" t="s">
        <v>3407</v>
      </c>
      <c r="D12" s="104">
        <v>13</v>
      </c>
      <c r="E12" s="136">
        <v>41040</v>
      </c>
      <c r="F12" s="104">
        <v>2</v>
      </c>
      <c r="G12" s="104">
        <v>3</v>
      </c>
      <c r="H12" s="112">
        <v>1</v>
      </c>
      <c r="I12" s="113">
        <v>2</v>
      </c>
      <c r="J12" s="104">
        <v>1</v>
      </c>
      <c r="K12" s="104">
        <v>3</v>
      </c>
      <c r="L12" s="104">
        <v>2</v>
      </c>
      <c r="M12" s="104">
        <v>1</v>
      </c>
      <c r="N12" s="104">
        <v>1</v>
      </c>
      <c r="O12" s="112">
        <v>1</v>
      </c>
      <c r="P12" s="132" t="s">
        <v>3408</v>
      </c>
      <c r="Q12" s="104">
        <v>1</v>
      </c>
      <c r="R12" s="104">
        <v>1</v>
      </c>
      <c r="S12" s="104">
        <v>1</v>
      </c>
      <c r="T12" s="104">
        <v>3</v>
      </c>
      <c r="U12" s="112">
        <v>2</v>
      </c>
      <c r="V12" s="104"/>
      <c r="W12" s="108" t="s">
        <v>3409</v>
      </c>
      <c r="X12" s="104">
        <v>4</v>
      </c>
      <c r="Y12" s="104">
        <v>1</v>
      </c>
      <c r="Z12" s="104">
        <v>2</v>
      </c>
      <c r="AA12" s="104">
        <v>1</v>
      </c>
      <c r="AB12" s="112">
        <v>1</v>
      </c>
      <c r="AC12" s="103"/>
      <c r="AD12" s="108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3410</v>
      </c>
      <c r="B13" s="113" t="s">
        <v>50</v>
      </c>
      <c r="C13" s="118" t="s">
        <v>3411</v>
      </c>
      <c r="D13" s="104">
        <v>15</v>
      </c>
      <c r="E13" s="136">
        <v>41040</v>
      </c>
      <c r="F13" s="104">
        <v>2</v>
      </c>
      <c r="G13" s="104">
        <v>4</v>
      </c>
      <c r="H13" s="112">
        <v>1</v>
      </c>
      <c r="I13" s="113">
        <v>2</v>
      </c>
      <c r="J13" s="104">
        <v>2</v>
      </c>
      <c r="K13" s="104">
        <v>2</v>
      </c>
      <c r="L13" s="104">
        <v>3</v>
      </c>
      <c r="M13" s="104">
        <v>1</v>
      </c>
      <c r="N13" s="104">
        <v>2</v>
      </c>
      <c r="O13" s="112">
        <v>2</v>
      </c>
      <c r="P13" s="132" t="s">
        <v>3412</v>
      </c>
      <c r="Q13" s="104">
        <v>3</v>
      </c>
      <c r="R13" s="104">
        <v>1</v>
      </c>
      <c r="S13" s="104">
        <v>1</v>
      </c>
      <c r="T13" s="104">
        <v>4</v>
      </c>
      <c r="U13" s="112">
        <v>1</v>
      </c>
      <c r="V13" s="104"/>
      <c r="W13" s="108" t="s">
        <v>3413</v>
      </c>
      <c r="X13" s="104">
        <v>4</v>
      </c>
      <c r="Y13" s="104">
        <v>2</v>
      </c>
      <c r="Z13" s="104">
        <v>1</v>
      </c>
      <c r="AA13" s="104">
        <v>1</v>
      </c>
      <c r="AB13" s="112">
        <v>1</v>
      </c>
      <c r="AC13" s="103"/>
      <c r="AD13" s="108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3414</v>
      </c>
      <c r="B14" s="113" t="s">
        <v>36</v>
      </c>
      <c r="C14" s="118" t="s">
        <v>3415</v>
      </c>
      <c r="D14" s="104">
        <v>14</v>
      </c>
      <c r="E14" s="136">
        <v>41040</v>
      </c>
      <c r="F14" s="104">
        <v>2</v>
      </c>
      <c r="G14" s="104">
        <v>3</v>
      </c>
      <c r="H14" s="112">
        <v>1</v>
      </c>
      <c r="I14" s="113">
        <v>3</v>
      </c>
      <c r="J14" s="104">
        <v>2</v>
      </c>
      <c r="K14" s="104">
        <v>4</v>
      </c>
      <c r="L14" s="104">
        <v>3</v>
      </c>
      <c r="M14" s="104">
        <v>1</v>
      </c>
      <c r="N14" s="104">
        <v>2</v>
      </c>
      <c r="O14" s="112">
        <v>2</v>
      </c>
      <c r="P14" s="132" t="s">
        <v>3416</v>
      </c>
      <c r="Q14" s="104">
        <v>4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08" t="s">
        <v>3417</v>
      </c>
      <c r="X14" s="104">
        <v>1</v>
      </c>
      <c r="Y14" s="104">
        <v>1</v>
      </c>
      <c r="Z14" s="104">
        <v>2</v>
      </c>
      <c r="AA14" s="104">
        <v>2</v>
      </c>
      <c r="AB14" s="112">
        <v>2</v>
      </c>
      <c r="AC14" s="103"/>
      <c r="AD14" s="108" t="s">
        <v>1864</v>
      </c>
      <c r="AE14" s="104">
        <v>1</v>
      </c>
      <c r="AF14" s="104">
        <v>1</v>
      </c>
      <c r="AG14" s="104">
        <v>2</v>
      </c>
      <c r="AH14" s="104">
        <v>1</v>
      </c>
      <c r="AI14" s="112">
        <v>2</v>
      </c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3418</v>
      </c>
      <c r="B15" s="113" t="s">
        <v>31</v>
      </c>
      <c r="C15" s="118" t="s">
        <v>3419</v>
      </c>
      <c r="D15" s="104">
        <v>15</v>
      </c>
      <c r="E15" s="136">
        <v>41040</v>
      </c>
      <c r="F15" s="104">
        <v>1</v>
      </c>
      <c r="G15" s="104">
        <v>3</v>
      </c>
      <c r="H15" s="112">
        <v>1</v>
      </c>
      <c r="I15" s="113">
        <v>1</v>
      </c>
      <c r="J15" s="104">
        <v>1</v>
      </c>
      <c r="K15" s="104">
        <v>3</v>
      </c>
      <c r="L15" s="104">
        <v>1</v>
      </c>
      <c r="M15" s="104">
        <v>2</v>
      </c>
      <c r="N15" s="104">
        <v>2</v>
      </c>
      <c r="O15" s="112">
        <v>1</v>
      </c>
      <c r="P15" s="132" t="s">
        <v>3420</v>
      </c>
      <c r="Q15" s="104">
        <v>1</v>
      </c>
      <c r="R15" s="104">
        <v>1</v>
      </c>
      <c r="S15" s="104">
        <v>1</v>
      </c>
      <c r="T15" s="104">
        <v>4</v>
      </c>
      <c r="U15" s="112">
        <v>2</v>
      </c>
      <c r="V15" s="104"/>
      <c r="W15" s="108"/>
      <c r="X15" s="104"/>
      <c r="Y15" s="104"/>
      <c r="Z15" s="104"/>
      <c r="AA15" s="104"/>
      <c r="AB15" s="112"/>
      <c r="AC15" s="103"/>
      <c r="AD15" s="108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3421</v>
      </c>
      <c r="B16" s="113" t="s">
        <v>36</v>
      </c>
      <c r="C16" s="118" t="s">
        <v>3422</v>
      </c>
      <c r="D16" s="104">
        <v>12</v>
      </c>
      <c r="E16" s="136">
        <v>41056</v>
      </c>
      <c r="F16" s="104">
        <v>2</v>
      </c>
      <c r="G16" s="104">
        <v>5</v>
      </c>
      <c r="H16" s="112">
        <v>1</v>
      </c>
      <c r="I16" s="113">
        <v>2</v>
      </c>
      <c r="J16" s="104">
        <v>1</v>
      </c>
      <c r="K16" s="104">
        <v>4</v>
      </c>
      <c r="L16" s="104">
        <v>2</v>
      </c>
      <c r="M16" s="104">
        <v>1</v>
      </c>
      <c r="N16" s="104">
        <v>1</v>
      </c>
      <c r="O16" s="112">
        <v>2</v>
      </c>
      <c r="P16" s="132" t="s">
        <v>3423</v>
      </c>
      <c r="Q16" s="104">
        <v>1</v>
      </c>
      <c r="R16" s="104">
        <v>1</v>
      </c>
      <c r="S16" s="104">
        <v>1</v>
      </c>
      <c r="T16" s="104">
        <v>2</v>
      </c>
      <c r="U16" s="112">
        <v>2</v>
      </c>
      <c r="V16" s="104"/>
      <c r="W16" s="108" t="s">
        <v>3424</v>
      </c>
      <c r="X16" s="104">
        <v>2</v>
      </c>
      <c r="Y16" s="104">
        <v>1</v>
      </c>
      <c r="Z16" s="104">
        <v>2</v>
      </c>
      <c r="AA16" s="104">
        <v>1</v>
      </c>
      <c r="AB16" s="112">
        <v>2</v>
      </c>
      <c r="AC16" s="103"/>
      <c r="AD16" s="108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3425</v>
      </c>
      <c r="B17" s="113" t="s">
        <v>36</v>
      </c>
      <c r="C17" s="118" t="s">
        <v>3426</v>
      </c>
      <c r="D17" s="104">
        <v>12</v>
      </c>
      <c r="E17" s="136">
        <v>41056</v>
      </c>
      <c r="F17" s="104">
        <v>2</v>
      </c>
      <c r="G17" s="104">
        <v>5</v>
      </c>
      <c r="H17" s="112">
        <v>1</v>
      </c>
      <c r="I17" s="113">
        <v>1</v>
      </c>
      <c r="J17" s="104">
        <v>1</v>
      </c>
      <c r="K17" s="104">
        <v>4</v>
      </c>
      <c r="L17" s="104">
        <v>4</v>
      </c>
      <c r="M17" s="104">
        <v>3</v>
      </c>
      <c r="N17" s="104">
        <v>2</v>
      </c>
      <c r="O17" s="112">
        <v>2</v>
      </c>
      <c r="P17" s="132" t="s">
        <v>1911</v>
      </c>
      <c r="Q17" s="104">
        <v>1</v>
      </c>
      <c r="R17" s="104">
        <v>1</v>
      </c>
      <c r="S17" s="104">
        <v>1</v>
      </c>
      <c r="T17" s="104">
        <v>4</v>
      </c>
      <c r="U17" s="112">
        <v>2</v>
      </c>
      <c r="V17" s="104"/>
      <c r="W17" s="108"/>
      <c r="X17" s="104"/>
      <c r="Y17" s="104"/>
      <c r="Z17" s="104"/>
      <c r="AA17" s="104"/>
      <c r="AB17" s="112"/>
      <c r="AC17" s="103"/>
      <c r="AD17" s="108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3427</v>
      </c>
      <c r="B18" s="113" t="s">
        <v>40</v>
      </c>
      <c r="C18" s="118" t="s">
        <v>3428</v>
      </c>
      <c r="D18" s="104">
        <v>3</v>
      </c>
      <c r="E18" s="136">
        <v>41099</v>
      </c>
      <c r="F18" s="104">
        <v>1</v>
      </c>
      <c r="G18" s="104">
        <v>3</v>
      </c>
      <c r="H18" s="112">
        <v>1</v>
      </c>
      <c r="I18" s="113">
        <v>4</v>
      </c>
      <c r="J18" s="104">
        <v>1</v>
      </c>
      <c r="K18" s="104">
        <v>2</v>
      </c>
      <c r="L18" s="104">
        <v>2</v>
      </c>
      <c r="M18" s="104">
        <v>1</v>
      </c>
      <c r="N18" s="104">
        <v>3</v>
      </c>
      <c r="O18" s="112">
        <v>1</v>
      </c>
      <c r="P18" s="132" t="s">
        <v>1912</v>
      </c>
      <c r="Q18" s="104">
        <v>1</v>
      </c>
      <c r="R18" s="104">
        <v>1</v>
      </c>
      <c r="S18" s="104">
        <v>1</v>
      </c>
      <c r="T18" s="104">
        <v>2</v>
      </c>
      <c r="U18" s="112">
        <v>1</v>
      </c>
      <c r="V18" s="104"/>
      <c r="W18" s="108" t="s">
        <v>3429</v>
      </c>
      <c r="X18" s="104">
        <v>1</v>
      </c>
      <c r="Y18" s="104">
        <v>1</v>
      </c>
      <c r="Z18" s="104">
        <v>1</v>
      </c>
      <c r="AA18" s="104">
        <v>1</v>
      </c>
      <c r="AB18" s="112">
        <v>1</v>
      </c>
      <c r="AC18" s="103"/>
      <c r="AD18" s="108" t="s">
        <v>3430</v>
      </c>
      <c r="AE18" s="104">
        <v>1</v>
      </c>
      <c r="AF18" s="104">
        <v>1</v>
      </c>
      <c r="AG18" s="104">
        <v>1</v>
      </c>
      <c r="AH18" s="104">
        <v>1</v>
      </c>
      <c r="AI18" s="112">
        <v>1</v>
      </c>
      <c r="AJ18" s="103"/>
      <c r="AK18" s="108" t="s">
        <v>3431</v>
      </c>
      <c r="AL18" s="104">
        <v>1</v>
      </c>
      <c r="AM18" s="104">
        <v>1</v>
      </c>
      <c r="AN18" s="104">
        <v>1</v>
      </c>
      <c r="AO18" s="104">
        <v>1</v>
      </c>
      <c r="AP18" s="112">
        <v>1</v>
      </c>
    </row>
    <row r="19" spans="1:42" ht="31.5" customHeight="1" thickBot="1" x14ac:dyDescent="0.25">
      <c r="A19" s="111" t="s">
        <v>3432</v>
      </c>
      <c r="B19" s="113" t="s">
        <v>40</v>
      </c>
      <c r="C19" s="118" t="s">
        <v>3433</v>
      </c>
      <c r="D19" s="104">
        <v>8</v>
      </c>
      <c r="E19" s="136">
        <v>41099</v>
      </c>
      <c r="F19" s="104">
        <v>1</v>
      </c>
      <c r="G19" s="104">
        <v>3</v>
      </c>
      <c r="H19" s="112">
        <v>2</v>
      </c>
      <c r="I19" s="113">
        <v>4</v>
      </c>
      <c r="J19" s="104">
        <v>2</v>
      </c>
      <c r="K19" s="104">
        <v>5</v>
      </c>
      <c r="L19" s="104">
        <v>4</v>
      </c>
      <c r="M19" s="104">
        <v>3</v>
      </c>
      <c r="N19" s="104">
        <v>2</v>
      </c>
      <c r="O19" s="112">
        <v>2</v>
      </c>
      <c r="P19" s="132" t="s">
        <v>1842</v>
      </c>
      <c r="Q19" s="104">
        <v>1</v>
      </c>
      <c r="R19" s="104">
        <v>1</v>
      </c>
      <c r="S19" s="104">
        <v>2</v>
      </c>
      <c r="T19" s="104">
        <v>1</v>
      </c>
      <c r="U19" s="112">
        <v>2</v>
      </c>
      <c r="V19" s="104"/>
      <c r="W19" s="108" t="s">
        <v>3434</v>
      </c>
      <c r="X19" s="104">
        <v>4</v>
      </c>
      <c r="Y19" s="104">
        <v>1</v>
      </c>
      <c r="Z19" s="104">
        <v>2</v>
      </c>
      <c r="AA19" s="104">
        <v>1</v>
      </c>
      <c r="AB19" s="112">
        <v>2</v>
      </c>
      <c r="AC19" s="103"/>
      <c r="AD19" s="108" t="s">
        <v>1812</v>
      </c>
      <c r="AE19" s="104">
        <v>3</v>
      </c>
      <c r="AF19" s="104">
        <v>1</v>
      </c>
      <c r="AG19" s="104">
        <v>2</v>
      </c>
      <c r="AH19" s="104">
        <v>1</v>
      </c>
      <c r="AI19" s="112">
        <v>2</v>
      </c>
      <c r="AJ19" s="103"/>
      <c r="AK19" s="108" t="s">
        <v>3435</v>
      </c>
      <c r="AL19" s="104">
        <v>5</v>
      </c>
      <c r="AM19" s="104">
        <v>1</v>
      </c>
      <c r="AN19" s="104">
        <v>2</v>
      </c>
      <c r="AO19" s="104">
        <v>1</v>
      </c>
      <c r="AP19" s="112">
        <v>2</v>
      </c>
    </row>
    <row r="20" spans="1:42" ht="31.5" customHeight="1" thickBot="1" x14ac:dyDescent="0.25">
      <c r="A20" s="111" t="s">
        <v>3436</v>
      </c>
      <c r="B20" s="113" t="s">
        <v>40</v>
      </c>
      <c r="C20" s="118" t="s">
        <v>3437</v>
      </c>
      <c r="D20" s="104">
        <v>4</v>
      </c>
      <c r="E20" s="136">
        <v>41107</v>
      </c>
      <c r="F20" s="104">
        <v>2</v>
      </c>
      <c r="G20" s="104">
        <v>5</v>
      </c>
      <c r="H20" s="112">
        <v>4</v>
      </c>
      <c r="I20" s="113">
        <v>1</v>
      </c>
      <c r="J20" s="104">
        <v>3</v>
      </c>
      <c r="K20" s="104">
        <v>8</v>
      </c>
      <c r="L20" s="104">
        <v>4</v>
      </c>
      <c r="M20" s="104">
        <v>3</v>
      </c>
      <c r="N20" s="104">
        <v>2</v>
      </c>
      <c r="O20" s="112">
        <v>2</v>
      </c>
      <c r="P20" s="132" t="s">
        <v>3438</v>
      </c>
      <c r="Q20" s="104">
        <v>4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08"/>
      <c r="X20" s="104"/>
      <c r="Y20" s="104"/>
      <c r="Z20" s="104"/>
      <c r="AA20" s="104"/>
      <c r="AB20" s="112"/>
      <c r="AC20" s="103"/>
      <c r="AD20" s="108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3439</v>
      </c>
      <c r="B21" s="113" t="s">
        <v>40</v>
      </c>
      <c r="C21" s="118" t="s">
        <v>3440</v>
      </c>
      <c r="D21" s="104">
        <v>5</v>
      </c>
      <c r="E21" s="136">
        <v>41107</v>
      </c>
      <c r="F21" s="104">
        <v>2</v>
      </c>
      <c r="G21" s="104">
        <v>7</v>
      </c>
      <c r="H21" s="112">
        <v>4</v>
      </c>
      <c r="I21" s="113">
        <v>1</v>
      </c>
      <c r="J21" s="104">
        <v>3</v>
      </c>
      <c r="K21" s="104">
        <v>7</v>
      </c>
      <c r="L21" s="104">
        <v>4</v>
      </c>
      <c r="M21" s="104">
        <v>3</v>
      </c>
      <c r="N21" s="104">
        <v>2</v>
      </c>
      <c r="O21" s="112">
        <v>2</v>
      </c>
      <c r="P21" s="132" t="s">
        <v>3441</v>
      </c>
      <c r="Q21" s="104">
        <v>2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08"/>
      <c r="X21" s="104"/>
      <c r="Y21" s="104"/>
      <c r="Z21" s="104"/>
      <c r="AA21" s="104"/>
      <c r="AB21" s="112"/>
      <c r="AC21" s="103"/>
      <c r="AD21" s="108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3442</v>
      </c>
      <c r="B22" s="113" t="s">
        <v>31</v>
      </c>
      <c r="C22" s="118" t="s">
        <v>3443</v>
      </c>
      <c r="D22" s="104">
        <v>20</v>
      </c>
      <c r="E22" s="136">
        <v>41115</v>
      </c>
      <c r="F22" s="104">
        <v>2</v>
      </c>
      <c r="G22" s="104">
        <v>5</v>
      </c>
      <c r="H22" s="112">
        <v>1</v>
      </c>
      <c r="I22" s="113">
        <v>2</v>
      </c>
      <c r="J22" s="104">
        <v>2</v>
      </c>
      <c r="K22" s="104">
        <v>5</v>
      </c>
      <c r="L22" s="104">
        <v>2</v>
      </c>
      <c r="M22" s="104">
        <v>1</v>
      </c>
      <c r="N22" s="104">
        <v>2</v>
      </c>
      <c r="O22" s="112">
        <v>1</v>
      </c>
      <c r="P22" s="132" t="s">
        <v>65</v>
      </c>
      <c r="Q22" s="104">
        <v>1</v>
      </c>
      <c r="R22" s="104">
        <v>1</v>
      </c>
      <c r="S22" s="104">
        <v>1</v>
      </c>
      <c r="T22" s="104">
        <v>1</v>
      </c>
      <c r="U22" s="112">
        <v>1</v>
      </c>
      <c r="V22" s="104"/>
      <c r="W22" s="108" t="s">
        <v>3444</v>
      </c>
      <c r="X22" s="104">
        <v>3</v>
      </c>
      <c r="Y22" s="104">
        <v>1</v>
      </c>
      <c r="Z22" s="104">
        <v>1</v>
      </c>
      <c r="AA22" s="104">
        <v>1</v>
      </c>
      <c r="AB22" s="112">
        <v>1</v>
      </c>
      <c r="AC22" s="103"/>
      <c r="AD22" s="108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3445</v>
      </c>
      <c r="B23" s="113" t="s">
        <v>36</v>
      </c>
      <c r="C23" s="118" t="s">
        <v>3446</v>
      </c>
      <c r="D23" s="104">
        <v>22</v>
      </c>
      <c r="E23" s="136">
        <v>41115</v>
      </c>
      <c r="F23" s="104">
        <v>2</v>
      </c>
      <c r="G23" s="104">
        <v>6</v>
      </c>
      <c r="H23" s="112">
        <v>1</v>
      </c>
      <c r="I23" s="113">
        <v>1</v>
      </c>
      <c r="J23" s="104">
        <v>3</v>
      </c>
      <c r="K23" s="104">
        <v>7</v>
      </c>
      <c r="L23" s="104">
        <v>4</v>
      </c>
      <c r="M23" s="104">
        <v>3</v>
      </c>
      <c r="N23" s="104">
        <v>2</v>
      </c>
      <c r="O23" s="112">
        <v>2</v>
      </c>
      <c r="P23" s="132" t="s">
        <v>3447</v>
      </c>
      <c r="Q23" s="104">
        <v>2</v>
      </c>
      <c r="R23" s="104">
        <v>1</v>
      </c>
      <c r="S23" s="104">
        <v>1</v>
      </c>
      <c r="T23" s="104">
        <v>1</v>
      </c>
      <c r="U23" s="112">
        <v>2</v>
      </c>
      <c r="V23" s="104"/>
      <c r="W23" s="108"/>
      <c r="X23" s="104"/>
      <c r="Y23" s="104"/>
      <c r="Z23" s="104"/>
      <c r="AA23" s="104"/>
      <c r="AB23" s="112"/>
      <c r="AC23" s="103"/>
      <c r="AD23" s="108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3448</v>
      </c>
      <c r="B24" s="113" t="s">
        <v>31</v>
      </c>
      <c r="C24" s="118" t="s">
        <v>3449</v>
      </c>
      <c r="D24" s="104">
        <v>11</v>
      </c>
      <c r="E24" s="136">
        <v>41123</v>
      </c>
      <c r="F24" s="104">
        <v>2</v>
      </c>
      <c r="G24" s="104">
        <v>5</v>
      </c>
      <c r="H24" s="112">
        <v>4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1</v>
      </c>
      <c r="O24" s="112">
        <v>1</v>
      </c>
      <c r="P24" s="132" t="s">
        <v>65</v>
      </c>
      <c r="Q24" s="104">
        <v>1</v>
      </c>
      <c r="R24" s="104">
        <v>1</v>
      </c>
      <c r="S24" s="104">
        <v>1</v>
      </c>
      <c r="T24" s="104">
        <v>1</v>
      </c>
      <c r="U24" s="112">
        <v>2</v>
      </c>
      <c r="V24" s="104"/>
      <c r="W24" s="108"/>
      <c r="X24" s="104"/>
      <c r="Y24" s="104"/>
      <c r="Z24" s="104"/>
      <c r="AA24" s="104"/>
      <c r="AB24" s="112"/>
      <c r="AC24" s="103"/>
      <c r="AD24" s="108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3450</v>
      </c>
      <c r="B25" s="113" t="s">
        <v>31</v>
      </c>
      <c r="C25" s="118" t="s">
        <v>3451</v>
      </c>
      <c r="D25" s="104">
        <v>11</v>
      </c>
      <c r="E25" s="136">
        <v>41123</v>
      </c>
      <c r="F25" s="104">
        <v>2</v>
      </c>
      <c r="G25" s="104">
        <v>7</v>
      </c>
      <c r="H25" s="112">
        <v>4</v>
      </c>
      <c r="I25" s="113">
        <v>1</v>
      </c>
      <c r="J25" s="104">
        <v>1</v>
      </c>
      <c r="K25" s="104">
        <v>1</v>
      </c>
      <c r="L25" s="104">
        <v>4</v>
      </c>
      <c r="M25" s="104">
        <v>3</v>
      </c>
      <c r="N25" s="104">
        <v>2</v>
      </c>
      <c r="O25" s="112">
        <v>1</v>
      </c>
      <c r="P25" s="132" t="s">
        <v>65</v>
      </c>
      <c r="Q25" s="104">
        <v>1</v>
      </c>
      <c r="R25" s="104">
        <v>1</v>
      </c>
      <c r="S25" s="104">
        <v>1</v>
      </c>
      <c r="T25" s="104">
        <v>1</v>
      </c>
      <c r="U25" s="112">
        <v>2</v>
      </c>
      <c r="V25" s="104"/>
      <c r="W25" s="108"/>
      <c r="X25" s="104"/>
      <c r="Y25" s="104"/>
      <c r="Z25" s="104"/>
      <c r="AA25" s="104"/>
      <c r="AB25" s="112"/>
      <c r="AC25" s="103"/>
      <c r="AD25" s="108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3452</v>
      </c>
      <c r="B26" s="113" t="s">
        <v>50</v>
      </c>
      <c r="C26" s="118" t="s">
        <v>3453</v>
      </c>
      <c r="D26" s="104">
        <v>12</v>
      </c>
      <c r="E26" s="136">
        <v>41131</v>
      </c>
      <c r="F26" s="104">
        <v>1</v>
      </c>
      <c r="G26" s="104">
        <v>3</v>
      </c>
      <c r="H26" s="112">
        <v>1</v>
      </c>
      <c r="I26" s="113">
        <v>1</v>
      </c>
      <c r="J26" s="104">
        <v>1</v>
      </c>
      <c r="K26" s="104">
        <v>3</v>
      </c>
      <c r="L26" s="104">
        <v>1</v>
      </c>
      <c r="M26" s="104">
        <v>2</v>
      </c>
      <c r="N26" s="104">
        <v>2</v>
      </c>
      <c r="O26" s="112">
        <v>1</v>
      </c>
      <c r="P26" s="132" t="s">
        <v>3454</v>
      </c>
      <c r="Q26" s="104">
        <v>1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08"/>
      <c r="X26" s="104"/>
      <c r="Y26" s="104"/>
      <c r="Z26" s="104"/>
      <c r="AA26" s="104"/>
      <c r="AB26" s="112"/>
      <c r="AC26" s="103"/>
      <c r="AD26" s="108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11" t="s">
        <v>3455</v>
      </c>
      <c r="B27" s="113" t="s">
        <v>50</v>
      </c>
      <c r="C27" s="118" t="s">
        <v>3456</v>
      </c>
      <c r="D27" s="104">
        <v>12</v>
      </c>
      <c r="E27" s="136">
        <v>41131</v>
      </c>
      <c r="F27" s="104">
        <v>2</v>
      </c>
      <c r="G27" s="104">
        <v>5</v>
      </c>
      <c r="H27" s="112">
        <v>4</v>
      </c>
      <c r="I27" s="113">
        <v>2</v>
      </c>
      <c r="J27" s="104">
        <v>1</v>
      </c>
      <c r="K27" s="104">
        <v>1</v>
      </c>
      <c r="L27" s="104">
        <v>2</v>
      </c>
      <c r="M27" s="104">
        <v>1</v>
      </c>
      <c r="N27" s="104">
        <v>2</v>
      </c>
      <c r="O27" s="112">
        <v>1</v>
      </c>
      <c r="P27" s="132" t="s">
        <v>3457</v>
      </c>
      <c r="Q27" s="104">
        <v>3</v>
      </c>
      <c r="R27" s="104">
        <v>1</v>
      </c>
      <c r="S27" s="104">
        <v>1</v>
      </c>
      <c r="T27" s="104">
        <v>2</v>
      </c>
      <c r="U27" s="112">
        <v>2</v>
      </c>
      <c r="V27" s="104"/>
      <c r="W27" s="108" t="s">
        <v>1124</v>
      </c>
      <c r="X27" s="104">
        <v>1</v>
      </c>
      <c r="Y27" s="104">
        <v>1</v>
      </c>
      <c r="Z27" s="104">
        <v>1</v>
      </c>
      <c r="AA27" s="104">
        <v>1</v>
      </c>
      <c r="AB27" s="112">
        <v>2</v>
      </c>
      <c r="AC27" s="103"/>
      <c r="AD27" s="108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3458</v>
      </c>
      <c r="B28" s="113" t="s">
        <v>40</v>
      </c>
      <c r="C28" s="118" t="s">
        <v>3459</v>
      </c>
      <c r="D28" s="104">
        <v>4</v>
      </c>
      <c r="E28" s="136">
        <v>41139</v>
      </c>
      <c r="F28" s="104">
        <v>1</v>
      </c>
      <c r="G28" s="104">
        <v>3</v>
      </c>
      <c r="H28" s="112">
        <v>1</v>
      </c>
      <c r="I28" s="113">
        <v>1</v>
      </c>
      <c r="J28" s="104">
        <v>1</v>
      </c>
      <c r="K28" s="104">
        <v>10</v>
      </c>
      <c r="L28" s="104">
        <v>1</v>
      </c>
      <c r="M28" s="104">
        <v>2</v>
      </c>
      <c r="N28" s="104">
        <v>1</v>
      </c>
      <c r="O28" s="112">
        <v>1</v>
      </c>
      <c r="P28" s="132" t="s">
        <v>128</v>
      </c>
      <c r="Q28" s="104">
        <v>1</v>
      </c>
      <c r="R28" s="104">
        <v>3</v>
      </c>
      <c r="S28" s="104">
        <v>1</v>
      </c>
      <c r="T28" s="104">
        <v>4</v>
      </c>
      <c r="U28" s="112">
        <v>1</v>
      </c>
      <c r="V28" s="104"/>
      <c r="W28" s="108"/>
      <c r="X28" s="104"/>
      <c r="Y28" s="104"/>
      <c r="Z28" s="104"/>
      <c r="AA28" s="104"/>
      <c r="AB28" s="112"/>
      <c r="AC28" s="103"/>
      <c r="AD28" s="108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3460</v>
      </c>
      <c r="B29" s="113" t="s">
        <v>40</v>
      </c>
      <c r="C29" s="118" t="s">
        <v>3461</v>
      </c>
      <c r="D29" s="104">
        <v>4</v>
      </c>
      <c r="E29" s="136">
        <v>41139</v>
      </c>
      <c r="F29" s="104">
        <v>2</v>
      </c>
      <c r="G29" s="104">
        <v>6</v>
      </c>
      <c r="H29" s="112">
        <v>4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1</v>
      </c>
      <c r="O29" s="112">
        <v>1</v>
      </c>
      <c r="P29" s="132" t="s">
        <v>128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08"/>
      <c r="X29" s="104"/>
      <c r="Y29" s="104"/>
      <c r="Z29" s="104"/>
      <c r="AA29" s="104"/>
      <c r="AB29" s="112"/>
      <c r="AC29" s="103"/>
      <c r="AD29" s="108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3462</v>
      </c>
      <c r="B30" s="113" t="s">
        <v>40</v>
      </c>
      <c r="C30" s="118" t="s">
        <v>3463</v>
      </c>
      <c r="D30" s="104">
        <v>10</v>
      </c>
      <c r="E30" s="136">
        <v>41147</v>
      </c>
      <c r="F30" s="104">
        <v>2</v>
      </c>
      <c r="G30" s="104">
        <v>5</v>
      </c>
      <c r="H30" s="112">
        <v>1</v>
      </c>
      <c r="I30" s="113">
        <v>2</v>
      </c>
      <c r="J30" s="104">
        <v>1</v>
      </c>
      <c r="K30" s="104">
        <v>3</v>
      </c>
      <c r="L30" s="104">
        <v>4</v>
      </c>
      <c r="M30" s="104">
        <v>3</v>
      </c>
      <c r="N30" s="104">
        <v>2</v>
      </c>
      <c r="O30" s="112">
        <v>1</v>
      </c>
      <c r="P30" s="132" t="s">
        <v>979</v>
      </c>
      <c r="Q30" s="104">
        <v>1</v>
      </c>
      <c r="R30" s="104">
        <v>1</v>
      </c>
      <c r="S30" s="104">
        <v>1</v>
      </c>
      <c r="T30" s="104">
        <v>2</v>
      </c>
      <c r="U30" s="112">
        <v>2</v>
      </c>
      <c r="V30" s="104"/>
      <c r="W30" s="132" t="s">
        <v>1842</v>
      </c>
      <c r="X30" s="104">
        <v>1</v>
      </c>
      <c r="Y30" s="104">
        <v>1</v>
      </c>
      <c r="Z30" s="104">
        <v>1</v>
      </c>
      <c r="AA30" s="104">
        <v>2</v>
      </c>
      <c r="AB30" s="112">
        <v>2</v>
      </c>
      <c r="AC30" s="103"/>
      <c r="AD30" s="108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3464</v>
      </c>
      <c r="B31" s="107" t="s">
        <v>91</v>
      </c>
      <c r="C31" s="118" t="s">
        <v>3465</v>
      </c>
      <c r="D31" s="106">
        <v>19</v>
      </c>
      <c r="E31" s="162">
        <v>41147</v>
      </c>
      <c r="F31" s="106">
        <v>2</v>
      </c>
      <c r="G31" s="106">
        <v>3</v>
      </c>
      <c r="H31" s="105">
        <v>4</v>
      </c>
      <c r="I31" s="107">
        <v>1</v>
      </c>
      <c r="J31" s="106">
        <v>3</v>
      </c>
      <c r="K31" s="106">
        <v>5</v>
      </c>
      <c r="L31" s="106">
        <v>4</v>
      </c>
      <c r="M31" s="106">
        <v>3</v>
      </c>
      <c r="N31" s="106">
        <v>2</v>
      </c>
      <c r="O31" s="105">
        <v>2</v>
      </c>
      <c r="P31" s="132" t="s">
        <v>154</v>
      </c>
      <c r="Q31" s="106">
        <v>6</v>
      </c>
      <c r="R31" s="106">
        <v>1</v>
      </c>
      <c r="S31" s="106">
        <v>1</v>
      </c>
      <c r="T31" s="106">
        <v>4</v>
      </c>
      <c r="U31" s="105">
        <v>1</v>
      </c>
      <c r="V31" s="104"/>
      <c r="W31" s="108"/>
      <c r="X31" s="106"/>
      <c r="Y31" s="106"/>
      <c r="Z31" s="106"/>
      <c r="AA31" s="106"/>
      <c r="AB31" s="105"/>
      <c r="AC31" s="103"/>
      <c r="AD31" s="133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10</v>
      </c>
      <c r="D36" s="44">
        <f t="shared" ref="D36:D42" si="0">C36/C$42</f>
        <v>0.37037037037037035</v>
      </c>
      <c r="E36" s="8"/>
      <c r="F36" s="91" t="s">
        <v>143</v>
      </c>
      <c r="G36" s="43">
        <f>COUNTIF(F4:F31,1)</f>
        <v>6</v>
      </c>
      <c r="H36" s="44">
        <f>G36/G38</f>
        <v>0.22222222222222221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17</v>
      </c>
      <c r="P36" s="44">
        <f>O36/O$40</f>
        <v>0.62962962962962965</v>
      </c>
      <c r="Q36"/>
      <c r="R36" s="93">
        <v>1</v>
      </c>
      <c r="S36" s="43">
        <f>COUNTIF(I4:I31,1)</f>
        <v>16</v>
      </c>
      <c r="T36" s="44">
        <f>S36/27</f>
        <v>0.59259259259259256</v>
      </c>
      <c r="U36"/>
      <c r="V36" s="94" t="s">
        <v>160</v>
      </c>
      <c r="W36" s="57">
        <f>COUNTIF(J4:J31,1)</f>
        <v>15</v>
      </c>
      <c r="X36" s="58">
        <f>W36/W$39</f>
        <v>0.55555555555555558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0.18518518518518517</v>
      </c>
      <c r="AC36"/>
      <c r="AD36" s="95" t="s">
        <v>799</v>
      </c>
      <c r="AE36" s="57">
        <f>COUNTIF(L4:L31,1)</f>
        <v>3</v>
      </c>
      <c r="AF36" s="58">
        <f>AE36/AA$46</f>
        <v>0.1111111111111111</v>
      </c>
      <c r="AG36"/>
      <c r="AH36" s="95" t="s">
        <v>143</v>
      </c>
      <c r="AI36" s="42">
        <f>COUNTIF(M4:M31,1)</f>
        <v>9</v>
      </c>
      <c r="AJ36" s="44">
        <f>AI36/AA$46</f>
        <v>0.33333333333333331</v>
      </c>
      <c r="AK36"/>
      <c r="AL36" s="95" t="s">
        <v>175</v>
      </c>
      <c r="AM36" s="42">
        <f>COUNTIF(N4:N31,1)</f>
        <v>6</v>
      </c>
      <c r="AN36" s="44">
        <f>AM36/AA$46</f>
        <v>0.22222222222222221</v>
      </c>
      <c r="AO36"/>
      <c r="AP36" s="95" t="s">
        <v>143</v>
      </c>
      <c r="AQ36" s="42">
        <f>COUNTIF(O4:O31,1)</f>
        <v>14</v>
      </c>
      <c r="AR36" s="44">
        <f>AQ36/AQ$39</f>
        <v>0.51851851851851849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3.7037037037037035E-2</v>
      </c>
      <c r="E37" s="8"/>
      <c r="F37" s="91" t="s">
        <v>144</v>
      </c>
      <c r="G37" s="43">
        <f>COUNTIF(F4:F31,2)</f>
        <v>21</v>
      </c>
      <c r="H37" s="44">
        <f>G37/G38</f>
        <v>0.77777777777777779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1</v>
      </c>
      <c r="P37" s="44">
        <f>O37/O$40</f>
        <v>3.7037037037037035E-2</v>
      </c>
      <c r="Q37"/>
      <c r="R37" s="93">
        <v>2</v>
      </c>
      <c r="S37" s="43">
        <f>COUNTIF(I4:I31,2)</f>
        <v>6</v>
      </c>
      <c r="T37" s="44">
        <f t="shared" ref="T37:T40" si="3">S37/27</f>
        <v>0.22222222222222221</v>
      </c>
      <c r="U37"/>
      <c r="V37" s="95" t="s">
        <v>161</v>
      </c>
      <c r="W37" s="57">
        <f>COUNTIF(J4:J31,2)</f>
        <v>5</v>
      </c>
      <c r="X37" s="58">
        <f>W37/W$39</f>
        <v>0.18518518518518517</v>
      </c>
      <c r="Y37"/>
      <c r="Z37" s="90" t="s">
        <v>164</v>
      </c>
      <c r="AA37" s="42">
        <f>COUNTIF(K4:K31,2)</f>
        <v>4</v>
      </c>
      <c r="AB37" s="44">
        <f t="shared" si="2"/>
        <v>0.14814814814814814</v>
      </c>
      <c r="AC37"/>
      <c r="AD37" s="94" t="s">
        <v>800</v>
      </c>
      <c r="AE37" s="57">
        <f>COUNTIF(L4:L31,2)</f>
        <v>5</v>
      </c>
      <c r="AF37" s="58">
        <f>AE37/AA$46</f>
        <v>0.18518518518518517</v>
      </c>
      <c r="AG37"/>
      <c r="AH37" s="90" t="s">
        <v>173</v>
      </c>
      <c r="AI37" s="42">
        <f>COUNTIF(M4:M31,2)</f>
        <v>3</v>
      </c>
      <c r="AJ37" s="44">
        <f>AI37/AA$46</f>
        <v>0.1111111111111111</v>
      </c>
      <c r="AK37"/>
      <c r="AL37" s="90" t="s">
        <v>176</v>
      </c>
      <c r="AM37" s="42">
        <f>COUNTIF(N4:N31,2)</f>
        <v>19</v>
      </c>
      <c r="AN37" s="44">
        <f>AM37/AA$46</f>
        <v>0.70370370370370372</v>
      </c>
      <c r="AO37"/>
      <c r="AP37" s="90" t="s">
        <v>173</v>
      </c>
      <c r="AQ37" s="42">
        <f>COUNTIF(O4:O31,2)</f>
        <v>13</v>
      </c>
      <c r="AR37" s="44">
        <f>AQ37/AQ$39</f>
        <v>0.48148148148148145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6</v>
      </c>
      <c r="D38" s="44">
        <f t="shared" si="0"/>
        <v>0.22222222222222221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11</v>
      </c>
      <c r="L38" s="44">
        <f t="shared" si="1"/>
        <v>0.40740740740740738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3</v>
      </c>
      <c r="T38" s="44">
        <f t="shared" si="3"/>
        <v>0.1111111111111111</v>
      </c>
      <c r="U38"/>
      <c r="V38" s="94" t="s">
        <v>162</v>
      </c>
      <c r="W38" s="57">
        <f>COUNTIF(J4:J31,3)</f>
        <v>7</v>
      </c>
      <c r="X38" s="58">
        <f>W38/W$39</f>
        <v>0.25925925925925924</v>
      </c>
      <c r="Y38"/>
      <c r="Z38" s="90" t="s">
        <v>165</v>
      </c>
      <c r="AA38" s="42">
        <f>COUNTIF(K4:K31,3)</f>
        <v>5</v>
      </c>
      <c r="AB38" s="44">
        <f t="shared" si="2"/>
        <v>0.18518518518518517</v>
      </c>
      <c r="AC38"/>
      <c r="AD38" s="94" t="s">
        <v>801</v>
      </c>
      <c r="AE38" s="57">
        <f>COUNTIF(L4:L31,3)</f>
        <v>4</v>
      </c>
      <c r="AF38" s="58">
        <f>AE38/AA$46</f>
        <v>0.14814814814814814</v>
      </c>
      <c r="AG38"/>
      <c r="AH38" s="90" t="s">
        <v>174</v>
      </c>
      <c r="AI38" s="42">
        <f>COUNTIF(M4:M31,3)</f>
        <v>15</v>
      </c>
      <c r="AJ38" s="44">
        <f>AI38/AA$46</f>
        <v>0.55555555555555558</v>
      </c>
      <c r="AK38"/>
      <c r="AL38" s="90" t="s">
        <v>177</v>
      </c>
      <c r="AM38" s="42">
        <f>COUNTIF(N4:N31,3)</f>
        <v>2</v>
      </c>
      <c r="AN38" s="44">
        <f>AM38/AA$46</f>
        <v>7.407407407407407E-2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4</v>
      </c>
      <c r="D39" s="44">
        <f t="shared" si="0"/>
        <v>0.14814814814814814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3.7037037037037035E-2</v>
      </c>
      <c r="M39"/>
      <c r="N39" s="91" t="s">
        <v>157</v>
      </c>
      <c r="O39" s="43">
        <f>COUNTIF(H4:H31,4)</f>
        <v>9</v>
      </c>
      <c r="P39" s="44">
        <f>O39/O$40</f>
        <v>0.33333333333333331</v>
      </c>
      <c r="Q39"/>
      <c r="R39" s="93">
        <v>4</v>
      </c>
      <c r="S39" s="43">
        <f>COUNTIF(I4:I31,4)</f>
        <v>2</v>
      </c>
      <c r="T39" s="44">
        <f t="shared" si="3"/>
        <v>7.407407407407407E-2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5</v>
      </c>
      <c r="AB39" s="44">
        <f t="shared" si="2"/>
        <v>0.18518518518518517</v>
      </c>
      <c r="AC39"/>
      <c r="AD39" s="94" t="s">
        <v>802</v>
      </c>
      <c r="AE39" s="57">
        <f>COUNTIF(L4:L31,4)</f>
        <v>15</v>
      </c>
      <c r="AF39" s="58">
        <f>AE39/AA$46</f>
        <v>0.55555555555555558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1</v>
      </c>
      <c r="D40" s="44">
        <f t="shared" si="0"/>
        <v>3.7037037037037035E-2</v>
      </c>
      <c r="E40" s="8"/>
      <c r="F40"/>
      <c r="G40"/>
      <c r="H40"/>
      <c r="I40"/>
      <c r="J40" s="92" t="s">
        <v>151</v>
      </c>
      <c r="K40" s="45">
        <f>COUNTIF(G4:G31,5)</f>
        <v>9</v>
      </c>
      <c r="L40" s="44">
        <f t="shared" si="1"/>
        <v>0.33333333333333331</v>
      </c>
      <c r="M40"/>
      <c r="N40" s="83"/>
      <c r="O40" s="85">
        <f>SUM(O36:O39)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4</v>
      </c>
      <c r="AB40" s="44">
        <f t="shared" si="2"/>
        <v>0.14814814814814814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5</v>
      </c>
      <c r="D41" s="44">
        <f t="shared" si="0"/>
        <v>0.18518518518518517</v>
      </c>
      <c r="E41" s="8"/>
      <c r="F41"/>
      <c r="G41"/>
      <c r="H41"/>
      <c r="I41"/>
      <c r="J41" s="92" t="s">
        <v>149</v>
      </c>
      <c r="K41" s="45">
        <f>COUNTIF(G4:G31,6)</f>
        <v>3</v>
      </c>
      <c r="L41" s="44">
        <f t="shared" si="1"/>
        <v>0.1111111111111111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45</v>
      </c>
      <c r="T41" s="87">
        <f>SUM(T36:T40)</f>
        <v>0.99999999999999989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0.1111111111111111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7.407407407407407E-2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3.7037037037037035E-2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3.7037037037037035E-2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6</v>
      </c>
      <c r="D51" s="58">
        <f t="shared" ref="D51:D63" si="4">C51/C$63</f>
        <v>0.22222222222222221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7.407407407407407E-2</v>
      </c>
      <c r="I51" s="61"/>
      <c r="J51" s="63" t="s">
        <v>397</v>
      </c>
      <c r="K51" s="45">
        <f>COUNTIFS(B4:B31,"girona",J4:J31,1)</f>
        <v>7</v>
      </c>
      <c r="L51" s="58">
        <f t="shared" ref="L51:L69" si="6">K51/K$69</f>
        <v>0.25925925925925924</v>
      </c>
      <c r="M51" s="61"/>
      <c r="N51" s="142" t="s">
        <v>199</v>
      </c>
      <c r="O51" s="59">
        <f>COUNTIFS(G4:G31,3,H4:H31,1)</f>
        <v>8</v>
      </c>
      <c r="P51" s="60">
        <f t="shared" ref="P51:P60" si="7">O51/O$60</f>
        <v>0.30769230769230771</v>
      </c>
      <c r="Q51" s="61"/>
      <c r="R51" s="142" t="s">
        <v>208</v>
      </c>
      <c r="S51" s="59">
        <f>COUNTIFS(H4:H31,1,I4:I31,1)</f>
        <v>8</v>
      </c>
      <c r="T51" s="60">
        <f>S51/S$55</f>
        <v>0.30769230769230771</v>
      </c>
      <c r="U51" s="61"/>
      <c r="V51" s="61"/>
      <c r="W51" s="142" t="s">
        <v>213</v>
      </c>
      <c r="X51" s="59">
        <f>COUNTIFS(I4:I31,1,K4:K31,1)</f>
        <v>4</v>
      </c>
      <c r="Y51" s="60">
        <f t="shared" ref="Y51:Y66" si="8">X51/X$66</f>
        <v>0.14814814814814814</v>
      </c>
      <c r="Z51" s="61"/>
      <c r="AA51" s="142" t="s">
        <v>224</v>
      </c>
      <c r="AB51" s="59">
        <f>COUNTIFS(I4:I31,1,J4:J31,1)</f>
        <v>9</v>
      </c>
      <c r="AC51" s="60">
        <f t="shared" ref="AC51:AC57" si="9">AB51/AB$57</f>
        <v>0.33333333333333331</v>
      </c>
      <c r="AD51" s="61"/>
      <c r="AE51" s="142" t="s">
        <v>231</v>
      </c>
      <c r="AF51" s="59">
        <f>COUNTIFS(J4:J31,1,M4:M31,1)</f>
        <v>5</v>
      </c>
      <c r="AG51" s="60">
        <f>AF51/AF$60</f>
        <v>0.22727272727272727</v>
      </c>
      <c r="AH51" s="61"/>
      <c r="AI51" s="142" t="s">
        <v>236</v>
      </c>
      <c r="AJ51" s="59">
        <f>COUNTIFS(K4:K31,1,M4:M31,1)</f>
        <v>1</v>
      </c>
      <c r="AK51" s="60">
        <f t="shared" ref="AK51:AK67" si="10">AJ51/AJ$67</f>
        <v>3.7037037037037035E-2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3</v>
      </c>
      <c r="AS51" s="60">
        <f t="shared" ref="AS51:AS56" si="12">AR51/AF$60</f>
        <v>0.13636363636363635</v>
      </c>
      <c r="AT51" s="61"/>
      <c r="AU51" s="142" t="s">
        <v>296</v>
      </c>
      <c r="AV51" s="59">
        <f>COUNTIFS(K4:K31,1,N4:N31,1)</f>
        <v>3</v>
      </c>
      <c r="AW51" s="60">
        <f t="shared" ref="AW51:AW70" si="13">AV51/AN$75</f>
        <v>0.14285714285714285</v>
      </c>
      <c r="AX51" s="61"/>
      <c r="AY51" s="142" t="s">
        <v>314</v>
      </c>
      <c r="AZ51" s="59">
        <f>COUNTIFS(L4:L31,1,N4:N31,1)</f>
        <v>1</v>
      </c>
      <c r="BA51" s="60">
        <f t="shared" ref="BA51:BA59" si="14">AZ51/AZ$63</f>
        <v>3.7037037037037035E-2</v>
      </c>
      <c r="BB51" s="61"/>
      <c r="BC51" s="142" t="s">
        <v>325</v>
      </c>
      <c r="BD51" s="59">
        <f>COUNTIFS(J4:J31,1,O4:O31,1)</f>
        <v>12</v>
      </c>
      <c r="BE51" s="60">
        <f>BD51/BD57</f>
        <v>0.44444444444444442</v>
      </c>
      <c r="BF51" s="61"/>
      <c r="BG51" s="63" t="s">
        <v>332</v>
      </c>
      <c r="BH51" s="54">
        <f>COUNTIFS(N4:N31,1,O14:O41,1)</f>
        <v>3</v>
      </c>
      <c r="BI51" s="66">
        <f>BH51/BH$57</f>
        <v>0.1875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4</v>
      </c>
      <c r="D52" s="58">
        <f t="shared" si="4"/>
        <v>0.14814814814814814</v>
      </c>
      <c r="E52" s="64"/>
      <c r="F52" s="75" t="s">
        <v>385</v>
      </c>
      <c r="G52" s="45">
        <f>COUNTIFS(B4:B31,"girona",K4:K31,"&gt;1")</f>
        <v>8</v>
      </c>
      <c r="H52" s="58">
        <f t="shared" si="5"/>
        <v>0.29629629629629628</v>
      </c>
      <c r="I52" s="61"/>
      <c r="J52" s="63" t="s">
        <v>398</v>
      </c>
      <c r="K52" s="45">
        <f>COUNTIFS(B4:B31,"girona",J4:J31,2)</f>
        <v>1</v>
      </c>
      <c r="L52" s="58">
        <f t="shared" si="6"/>
        <v>3.7037037037037035E-2</v>
      </c>
      <c r="M52" s="61"/>
      <c r="N52" s="142" t="s">
        <v>200</v>
      </c>
      <c r="O52" s="45">
        <f>COUNTIFS(G4:G31,5,H4:H31,1)</f>
        <v>6</v>
      </c>
      <c r="P52" s="60">
        <f t="shared" si="7"/>
        <v>0.23076923076923078</v>
      </c>
      <c r="Q52" s="61"/>
      <c r="R52" s="142" t="s">
        <v>209</v>
      </c>
      <c r="S52" s="59">
        <f>COUNTIFS(H4:H31,1,I4:I31,"&gt;1")</f>
        <v>9</v>
      </c>
      <c r="T52" s="60">
        <f>S52/S$55</f>
        <v>0.34615384615384615</v>
      </c>
      <c r="U52" s="61"/>
      <c r="V52" s="61"/>
      <c r="W52" s="142" t="s">
        <v>214</v>
      </c>
      <c r="X52" s="45">
        <f>COUNTIFS(I4:I31,"&gt;1",K4:K31,1)</f>
        <v>1</v>
      </c>
      <c r="Y52" s="60">
        <f t="shared" si="8"/>
        <v>3.7037037037037035E-2</v>
      </c>
      <c r="Z52" s="61"/>
      <c r="AA52" s="142" t="s">
        <v>225</v>
      </c>
      <c r="AB52" s="45">
        <f>COUNTIFS(I4:I31,"&gt;1",J4:J31,1)</f>
        <v>6</v>
      </c>
      <c r="AC52" s="60">
        <f t="shared" si="9"/>
        <v>0.22222222222222221</v>
      </c>
      <c r="AD52" s="61"/>
      <c r="AE52" s="142" t="s">
        <v>232</v>
      </c>
      <c r="AF52" s="45">
        <f>COUNTIFS(J4:J31,1,M4:M31,2)</f>
        <v>3</v>
      </c>
      <c r="AG52" s="60">
        <f t="shared" ref="AG52:AG60" si="15">AF52/AF$60</f>
        <v>0.13636363636363635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1</v>
      </c>
      <c r="AO52" s="60">
        <f t="shared" si="11"/>
        <v>4.7619047619047616E-2</v>
      </c>
      <c r="AP52" s="61"/>
      <c r="AQ52" s="142" t="s">
        <v>284</v>
      </c>
      <c r="AR52" s="45">
        <f>COUNTIFS(J4:J31,1,L4:L31,2)</f>
        <v>4</v>
      </c>
      <c r="AS52" s="60">
        <f t="shared" si="12"/>
        <v>0.18181818181818182</v>
      </c>
      <c r="AT52" s="61"/>
      <c r="AU52" s="142" t="s">
        <v>297</v>
      </c>
      <c r="AV52" s="45">
        <f>COUNTIFS(K4:K31,1,N4:N31,2)</f>
        <v>2</v>
      </c>
      <c r="AW52" s="60">
        <f t="shared" si="13"/>
        <v>9.5238095238095233E-2</v>
      </c>
      <c r="AX52" s="61"/>
      <c r="AY52" s="142" t="s">
        <v>316</v>
      </c>
      <c r="AZ52" s="45">
        <f>COUNTIFS(L4:L31,1,N4:N31,2)</f>
        <v>2</v>
      </c>
      <c r="BA52" s="60">
        <f t="shared" si="14"/>
        <v>7.407407407407407E-2</v>
      </c>
      <c r="BB52" s="61"/>
      <c r="BC52" s="142" t="s">
        <v>326</v>
      </c>
      <c r="BD52" s="45">
        <f>COUNTIFS(J4:J31,1,O4:O31,2)</f>
        <v>3</v>
      </c>
      <c r="BE52" s="60">
        <f t="shared" ref="BE52:BE57" si="16">BD52/BD$57</f>
        <v>0.1111111111111111</v>
      </c>
      <c r="BF52" s="61"/>
      <c r="BG52" s="63" t="s">
        <v>333</v>
      </c>
      <c r="BH52" s="65">
        <f>COUNTIFS(N4:N31,1,O14:O41,2)</f>
        <v>0</v>
      </c>
      <c r="BI52" s="66">
        <f t="shared" ref="BI52:BI57" si="17">BH52/BH$57</f>
        <v>0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0</v>
      </c>
      <c r="D53" s="58">
        <f t="shared" si="4"/>
        <v>0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2</v>
      </c>
      <c r="L53" s="58">
        <f t="shared" si="6"/>
        <v>7.407407407407407E-2</v>
      </c>
      <c r="M53" s="61"/>
      <c r="N53" s="142" t="s">
        <v>201</v>
      </c>
      <c r="O53" s="45">
        <f>COUNTIFS(G4:G31,6,H4:H31,1)</f>
        <v>1</v>
      </c>
      <c r="P53" s="60">
        <f t="shared" si="7"/>
        <v>3.8461538461538464E-2</v>
      </c>
      <c r="Q53" s="61"/>
      <c r="R53" s="142" t="s">
        <v>210</v>
      </c>
      <c r="S53" s="59">
        <f>COUNTIFS(H4:H31,4,I4:I31,1)</f>
        <v>8</v>
      </c>
      <c r="T53" s="60">
        <f>S53/S$55</f>
        <v>0.30769230769230771</v>
      </c>
      <c r="U53" s="61"/>
      <c r="V53" s="61"/>
      <c r="W53" s="142" t="s">
        <v>215</v>
      </c>
      <c r="X53" s="45">
        <f>COUNTIFS(I4:I31,1,K4:K31,2)</f>
        <v>2</v>
      </c>
      <c r="Y53" s="60">
        <f t="shared" si="8"/>
        <v>7.407407407407407E-2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4</v>
      </c>
      <c r="AG53" s="60">
        <f t="shared" si="15"/>
        <v>0.18181818181818182</v>
      </c>
      <c r="AH53" s="61"/>
      <c r="AI53" s="142" t="s">
        <v>239</v>
      </c>
      <c r="AJ53" s="45">
        <f>COUNTIFS(K4:K31,1,M4:M31,3)</f>
        <v>4</v>
      </c>
      <c r="AK53" s="60">
        <f t="shared" si="10"/>
        <v>0.14814814814814814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4.5454545454545456E-2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1</v>
      </c>
      <c r="BE53" s="60">
        <f t="shared" si="16"/>
        <v>3.7037037037037035E-2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1</v>
      </c>
      <c r="D54" s="58">
        <f t="shared" si="4"/>
        <v>3.7037037037037035E-2</v>
      </c>
      <c r="E54" s="64"/>
      <c r="F54" s="75" t="s">
        <v>387</v>
      </c>
      <c r="G54" s="45">
        <f>COUNTIFS(B4:B31,"salt",K4:K31,"&gt;1")</f>
        <v>1</v>
      </c>
      <c r="H54" s="58">
        <f t="shared" si="5"/>
        <v>3.7037037037037035E-2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42" t="s">
        <v>202</v>
      </c>
      <c r="O54" s="45">
        <f>COUNTIFS(G4:G31,7,H4:H31,1)</f>
        <v>1</v>
      </c>
      <c r="P54" s="60">
        <f t="shared" si="7"/>
        <v>3.8461538461538464E-2</v>
      </c>
      <c r="Q54" s="61"/>
      <c r="R54" s="142" t="s">
        <v>211</v>
      </c>
      <c r="S54" s="59">
        <f>COUNTIFS(H4:H31,4,I4:I31,"&gt;1")</f>
        <v>1</v>
      </c>
      <c r="T54" s="60">
        <f>S54/S$55</f>
        <v>3.8461538461538464E-2</v>
      </c>
      <c r="U54" s="61"/>
      <c r="V54" s="61"/>
      <c r="W54" s="142" t="s">
        <v>216</v>
      </c>
      <c r="X54" s="45">
        <f>COUNTIFS(I4:I31,"&gt;1",K4:K31,2)</f>
        <v>2</v>
      </c>
      <c r="Y54" s="60">
        <f t="shared" si="8"/>
        <v>7.407407407407407E-2</v>
      </c>
      <c r="Z54" s="61"/>
      <c r="AA54" s="142" t="s">
        <v>227</v>
      </c>
      <c r="AB54" s="45">
        <f>COUNTIFS(I4:I31,"&gt;1",J4:J31,2)</f>
        <v>5</v>
      </c>
      <c r="AC54" s="60">
        <f t="shared" si="9"/>
        <v>0.18518518518518517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2</v>
      </c>
      <c r="AK54" s="60">
        <f t="shared" si="10"/>
        <v>7.407407407407407E-2</v>
      </c>
      <c r="AL54" s="61"/>
      <c r="AM54" s="142" t="s">
        <v>276</v>
      </c>
      <c r="AN54" s="45">
        <f>COUNTIFS(K4:K31,1,L4:L31,4)</f>
        <v>4</v>
      </c>
      <c r="AO54" s="60">
        <f t="shared" si="11"/>
        <v>0.19047619047619047</v>
      </c>
      <c r="AP54" s="61"/>
      <c r="AQ54" s="142" t="s">
        <v>286</v>
      </c>
      <c r="AR54" s="45">
        <f>COUNTIFS(J4:J31,1,L4:L31,4)</f>
        <v>7</v>
      </c>
      <c r="AS54" s="60">
        <f t="shared" si="12"/>
        <v>0.31818181818181818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2</v>
      </c>
      <c r="BA54" s="60">
        <f t="shared" si="14"/>
        <v>7.407407407407407E-2</v>
      </c>
      <c r="BB54" s="61"/>
      <c r="BC54" s="142" t="s">
        <v>328</v>
      </c>
      <c r="BD54" s="59">
        <f>COUNTIFS(J4:J31,2,O4:O31,2)</f>
        <v>4</v>
      </c>
      <c r="BE54" s="60">
        <f t="shared" si="16"/>
        <v>0.14814814814814814</v>
      </c>
      <c r="BF54" s="61"/>
      <c r="BG54" s="63" t="s">
        <v>335</v>
      </c>
      <c r="BH54" s="54">
        <f>COUNTIFS(N4:N31,2,O14:O41,1)</f>
        <v>6</v>
      </c>
      <c r="BI54" s="66">
        <f t="shared" si="17"/>
        <v>0.375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4</v>
      </c>
      <c r="D55" s="58">
        <f t="shared" si="4"/>
        <v>0.14814814814814814</v>
      </c>
      <c r="E55" s="64"/>
      <c r="F55" s="75" t="s">
        <v>388</v>
      </c>
      <c r="G55" s="45">
        <f>COUNTIFS(B4:B31,"figueres",K4:K31,1)</f>
        <v>2</v>
      </c>
      <c r="H55" s="58">
        <f t="shared" si="5"/>
        <v>7.407407407407407E-2</v>
      </c>
      <c r="I55" s="61"/>
      <c r="J55" s="63" t="s">
        <v>400</v>
      </c>
      <c r="K55" s="45">
        <f>COUNTIFS(B4:B31,"salt",J4:J31,2)</f>
        <v>1</v>
      </c>
      <c r="L55" s="58">
        <f t="shared" si="6"/>
        <v>3.7037037037037035E-2</v>
      </c>
      <c r="M55" s="61"/>
      <c r="N55" s="142" t="s">
        <v>203</v>
      </c>
      <c r="O55" s="45">
        <f>COUNTIFS(G4:G31,3,H4:H31,4)</f>
        <v>2</v>
      </c>
      <c r="P55" s="60">
        <f t="shared" si="7"/>
        <v>7.6923076923076927E-2</v>
      </c>
      <c r="Q55" s="61"/>
      <c r="R55" s="37"/>
      <c r="S55" s="45">
        <f>SUM(S51:S54)</f>
        <v>26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3</v>
      </c>
      <c r="Y55" s="60">
        <f t="shared" si="8"/>
        <v>0.1111111111111111</v>
      </c>
      <c r="Z55" s="61"/>
      <c r="AA55" s="142" t="s">
        <v>228</v>
      </c>
      <c r="AB55" s="45">
        <f>COUNTIFS(I4:I31,1,J4:J31,3)</f>
        <v>7</v>
      </c>
      <c r="AC55" s="60">
        <f t="shared" si="9"/>
        <v>0.25925925925925924</v>
      </c>
      <c r="AD55" s="61"/>
      <c r="AE55" s="142" t="s">
        <v>237</v>
      </c>
      <c r="AF55" s="45">
        <f>COUNTIFS(J4:J31,1,M4:M31,3)</f>
        <v>7</v>
      </c>
      <c r="AG55" s="60">
        <f t="shared" si="15"/>
        <v>0.31818181818181818</v>
      </c>
      <c r="AH55" s="61"/>
      <c r="AI55" s="142" t="s">
        <v>241</v>
      </c>
      <c r="AJ55" s="45">
        <f>COUNTIFS(K4:K31,2,M4:M31,2)</f>
        <v>0</v>
      </c>
      <c r="AK55" s="60">
        <f t="shared" si="10"/>
        <v>0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3</v>
      </c>
      <c r="AW55" s="60">
        <f t="shared" si="13"/>
        <v>0.14285714285714285</v>
      </c>
      <c r="AX55" s="61"/>
      <c r="AY55" s="142" t="s">
        <v>319</v>
      </c>
      <c r="AZ55" s="45">
        <f>COUNTIFS(L4:L31,2,N4:N31,2)</f>
        <v>2</v>
      </c>
      <c r="BA55" s="60">
        <f t="shared" si="14"/>
        <v>7.407407407407407E-2</v>
      </c>
      <c r="BB55" s="61"/>
      <c r="BC55" s="142" t="s">
        <v>329</v>
      </c>
      <c r="BD55" s="59">
        <f>COUNTIFS(J4:J31,3,O4:O31,1)</f>
        <v>1</v>
      </c>
      <c r="BE55" s="60">
        <f t="shared" si="16"/>
        <v>3.7037037037037035E-2</v>
      </c>
      <c r="BF55" s="61"/>
      <c r="BG55" s="63" t="s">
        <v>336</v>
      </c>
      <c r="BH55" s="54">
        <f>COUNTIFS(N4:N31,2,O14:O41,2)</f>
        <v>7</v>
      </c>
      <c r="BI55" s="66">
        <f t="shared" si="17"/>
        <v>0.4375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7.407407407407407E-2</v>
      </c>
      <c r="E56" s="64"/>
      <c r="F56" s="75" t="s">
        <v>389</v>
      </c>
      <c r="G56" s="45">
        <f>COUNTIFS(B4:B31,"figueres",K4:K31,"&gt;1")</f>
        <v>4</v>
      </c>
      <c r="H56" s="58">
        <f t="shared" si="5"/>
        <v>0.14814814814814814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3</v>
      </c>
      <c r="P56" s="60">
        <f t="shared" si="7"/>
        <v>0.11538461538461539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2</v>
      </c>
      <c r="Y56" s="60">
        <f t="shared" si="8"/>
        <v>7.407407407407407E-2</v>
      </c>
      <c r="Z56" s="61"/>
      <c r="AA56" s="142" t="s">
        <v>229</v>
      </c>
      <c r="AB56" s="45">
        <f>COUNTIFS(I4:I31,"&gt;1",J4:J31,3)</f>
        <v>0</v>
      </c>
      <c r="AC56" s="60">
        <f t="shared" si="9"/>
        <v>0</v>
      </c>
      <c r="AD56" s="61"/>
      <c r="AE56" s="142" t="s">
        <v>251</v>
      </c>
      <c r="AF56" s="59">
        <f>COUNTIFS(J4:J31,2,M4:M31,3)</f>
        <v>1</v>
      </c>
      <c r="AG56" s="60">
        <f t="shared" si="15"/>
        <v>4.5454545454545456E-2</v>
      </c>
      <c r="AH56" s="61"/>
      <c r="AI56" s="142" t="s">
        <v>242</v>
      </c>
      <c r="AJ56" s="45">
        <f>COUNTIFS(K4:K31,2,M4:M31,3)</f>
        <v>2</v>
      </c>
      <c r="AK56" s="60">
        <f t="shared" si="10"/>
        <v>7.407407407407407E-2</v>
      </c>
      <c r="AL56" s="61"/>
      <c r="AM56" s="142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42" t="s">
        <v>288</v>
      </c>
      <c r="AR56" s="59">
        <f>COUNTIFS(J4:J31,2,L4:L31,2)</f>
        <v>1</v>
      </c>
      <c r="AS56" s="60">
        <f t="shared" si="12"/>
        <v>4.5454545454545456E-2</v>
      </c>
      <c r="AT56" s="61"/>
      <c r="AU56" s="142" t="s">
        <v>301</v>
      </c>
      <c r="AV56" s="45">
        <f>COUNTIFS(K4:K31,2,N4:N31,3)</f>
        <v>1</v>
      </c>
      <c r="AW56" s="60">
        <f t="shared" si="13"/>
        <v>4.7619047619047616E-2</v>
      </c>
      <c r="AX56" s="61"/>
      <c r="AY56" s="142" t="s">
        <v>320</v>
      </c>
      <c r="AZ56" s="45">
        <f>COUNTIFS(L4:L31,2,N4:N31,3)</f>
        <v>1</v>
      </c>
      <c r="BA56" s="60">
        <f t="shared" si="14"/>
        <v>3.7037037037037035E-2</v>
      </c>
      <c r="BB56" s="61"/>
      <c r="BC56" s="142" t="s">
        <v>330</v>
      </c>
      <c r="BD56" s="45">
        <f>COUNTIFS(J4:J31,3,O4:O31,2)</f>
        <v>6</v>
      </c>
      <c r="BE56" s="60">
        <f t="shared" si="16"/>
        <v>0.22222222222222221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7.407407407407407E-2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4</v>
      </c>
      <c r="L57" s="58">
        <f t="shared" si="6"/>
        <v>0.14814814814814814</v>
      </c>
      <c r="M57" s="61"/>
      <c r="N57" s="142" t="s">
        <v>205</v>
      </c>
      <c r="O57" s="45">
        <f>COUNTIFS(G4:G31,6,H4:H31,4)</f>
        <v>2</v>
      </c>
      <c r="P57" s="60">
        <f t="shared" si="7"/>
        <v>7.6923076923076927E-2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1</v>
      </c>
      <c r="Y57" s="60">
        <f t="shared" si="8"/>
        <v>3.7037037037037035E-2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42" t="s">
        <v>435</v>
      </c>
      <c r="AF57" s="59">
        <f>COUNTIFS(J4:J31,3,M4:M31,1)</f>
        <v>0</v>
      </c>
      <c r="AG57" s="60">
        <f t="shared" si="15"/>
        <v>0</v>
      </c>
      <c r="AH57" s="61"/>
      <c r="AI57" s="142" t="s">
        <v>243</v>
      </c>
      <c r="AJ57" s="45">
        <f>COUNTIFS(K4:K31,3,M4:M31,1)</f>
        <v>1</v>
      </c>
      <c r="AK57" s="60">
        <f t="shared" si="10"/>
        <v>3.7037037037037035E-2</v>
      </c>
      <c r="AL57" s="61"/>
      <c r="AM57" s="142" t="s">
        <v>258</v>
      </c>
      <c r="AN57" s="45">
        <f>COUNTIFS(K4:K31,2,L4:L31,3)</f>
        <v>1</v>
      </c>
      <c r="AO57" s="60">
        <f t="shared" si="11"/>
        <v>4.7619047619047616E-2</v>
      </c>
      <c r="AP57" s="61"/>
      <c r="AQ57" s="142" t="s">
        <v>289</v>
      </c>
      <c r="AR57" s="59">
        <f>COUNTIFS(J4:J31,2,L4:L31,3)</f>
        <v>3</v>
      </c>
      <c r="AS57" s="60">
        <f>AR57/AR$63</f>
        <v>0.1111111111111111</v>
      </c>
      <c r="AT57" s="61"/>
      <c r="AU57" s="142" t="s">
        <v>302</v>
      </c>
      <c r="AV57" s="45">
        <f>COUNTIFS(K4:K31,3,N4:N31,1)</f>
        <v>1</v>
      </c>
      <c r="AW57" s="60">
        <f t="shared" si="13"/>
        <v>4.7619047619047616E-2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6"/>
        <v>1</v>
      </c>
      <c r="BF57" s="61"/>
      <c r="BG57" s="98"/>
      <c r="BH57" s="65">
        <f>SUM(BH51:BH56)</f>
        <v>16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7.407407407407407E-2</v>
      </c>
      <c r="E58" s="64"/>
      <c r="F58" s="75" t="s">
        <v>391</v>
      </c>
      <c r="G58" s="45">
        <f>COUNTIFS(B4:B31,"olot",K4:K31,"&gt;1")</f>
        <v>4</v>
      </c>
      <c r="H58" s="58">
        <f t="shared" si="5"/>
        <v>0.14814814814814814</v>
      </c>
      <c r="I58" s="61"/>
      <c r="J58" s="63" t="s">
        <v>402</v>
      </c>
      <c r="K58" s="45">
        <f>COUNTIFS(B4:B31,"figueres",J4:J31,2)</f>
        <v>1</v>
      </c>
      <c r="L58" s="58">
        <f t="shared" si="6"/>
        <v>3.7037037037037035E-2</v>
      </c>
      <c r="M58" s="61"/>
      <c r="N58" s="142" t="s">
        <v>206</v>
      </c>
      <c r="O58" s="45">
        <f>COUNTIFS(G4:G31,7,H4:H31,4)</f>
        <v>2</v>
      </c>
      <c r="P58" s="60">
        <f t="shared" si="7"/>
        <v>7.6923076923076927E-2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4</v>
      </c>
      <c r="Y58" s="60">
        <f t="shared" si="8"/>
        <v>0.14814814814814814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0</v>
      </c>
      <c r="AG58" s="60">
        <f t="shared" si="15"/>
        <v>0</v>
      </c>
      <c r="AH58" s="61"/>
      <c r="AI58" s="142" t="s">
        <v>244</v>
      </c>
      <c r="AJ58" s="45">
        <f>COUNTIFS(K4:K31,3,M4:M31,2)</f>
        <v>2</v>
      </c>
      <c r="AK58" s="60">
        <f t="shared" si="10"/>
        <v>7.407407407407407E-2</v>
      </c>
      <c r="AL58" s="61"/>
      <c r="AM58" s="142" t="s">
        <v>277</v>
      </c>
      <c r="AN58" s="45">
        <f>COUNTIFS(K4:K31,2,L4:L31,4)</f>
        <v>2</v>
      </c>
      <c r="AO58" s="60">
        <f t="shared" si="11"/>
        <v>9.5238095238095233E-2</v>
      </c>
      <c r="AP58" s="61"/>
      <c r="AQ58" s="142" t="s">
        <v>290</v>
      </c>
      <c r="AR58" s="45">
        <f>COUNTIFS(J4:J31,2,L4:L31,4)</f>
        <v>1</v>
      </c>
      <c r="AS58" s="60">
        <f t="shared" ref="AS58:AS63" si="18">AR58/AR$63</f>
        <v>3.7037037037037035E-2</v>
      </c>
      <c r="AT58" s="61"/>
      <c r="AU58" s="142" t="s">
        <v>304</v>
      </c>
      <c r="AV58" s="45">
        <f>COUNTIFS(K4:K31,3,N4:N31,2)</f>
        <v>4</v>
      </c>
      <c r="AW58" s="60">
        <f t="shared" si="13"/>
        <v>0.19047619047619047</v>
      </c>
      <c r="AX58" s="61"/>
      <c r="AY58" s="142" t="s">
        <v>321</v>
      </c>
      <c r="AZ58" s="45">
        <f>COUNTIFS(L4:L31,3,N4:N31,2)</f>
        <v>3</v>
      </c>
      <c r="BA58" s="60">
        <f t="shared" si="14"/>
        <v>0.1111111111111111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3.7037037037037035E-2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1</v>
      </c>
      <c r="L59" s="58">
        <f t="shared" si="6"/>
        <v>3.7037037037037035E-2</v>
      </c>
      <c r="M59" s="61"/>
      <c r="N59" s="142" t="s">
        <v>250</v>
      </c>
      <c r="O59" s="45">
        <f>COUNTIFS(G4:G31,4,H4:H31,1)</f>
        <v>1</v>
      </c>
      <c r="P59" s="60">
        <f t="shared" si="7"/>
        <v>3.8461538461538464E-2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7.407407407407407E-2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7</v>
      </c>
      <c r="AG59" s="60">
        <f t="shared" si="15"/>
        <v>0.31818181818181818</v>
      </c>
      <c r="AH59" s="61"/>
      <c r="AI59" s="142" t="s">
        <v>245</v>
      </c>
      <c r="AJ59" s="59">
        <f>COUNTIFS(K4:K31,3,M4:M31,3)</f>
        <v>2</v>
      </c>
      <c r="AK59" s="60">
        <f t="shared" si="10"/>
        <v>7.407407407407407E-2</v>
      </c>
      <c r="AL59" s="61"/>
      <c r="AM59" s="142" t="s">
        <v>259</v>
      </c>
      <c r="AN59" s="45">
        <f>COUNTIFS(K4:K31,3,L4:L31,1)</f>
        <v>2</v>
      </c>
      <c r="AO59" s="60">
        <f t="shared" si="11"/>
        <v>9.5238095238095233E-2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1</v>
      </c>
      <c r="BA59" s="60">
        <f t="shared" si="14"/>
        <v>3.7037037037037035E-2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3.7037037037037035E-2</v>
      </c>
      <c r="I60" s="61"/>
      <c r="J60" s="63" t="s">
        <v>403</v>
      </c>
      <c r="K60" s="45">
        <f>COUNTIFS(B4:B31,"olot",J4:J31,1)</f>
        <v>2</v>
      </c>
      <c r="L60" s="58">
        <f t="shared" si="6"/>
        <v>7.407407407407407E-2</v>
      </c>
      <c r="M60" s="61"/>
      <c r="N60" s="61"/>
      <c r="O60" s="45">
        <f>SUM(O51:O59)</f>
        <v>26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2</v>
      </c>
      <c r="Y60" s="60">
        <f t="shared" si="8"/>
        <v>7.407407407407407E-2</v>
      </c>
      <c r="Z60" s="61"/>
      <c r="AA60" s="61"/>
      <c r="AB60" s="61"/>
      <c r="AC60" s="61"/>
      <c r="AD60" s="61"/>
      <c r="AE60" s="37"/>
      <c r="AF60" s="45">
        <f>SUM(AF52:AF59)</f>
        <v>22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1</v>
      </c>
      <c r="AO60" s="60">
        <f t="shared" si="11"/>
        <v>4.7619047619047616E-2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3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3</v>
      </c>
      <c r="D61" s="58">
        <f t="shared" si="4"/>
        <v>0.1111111111111111</v>
      </c>
      <c r="E61" s="64"/>
      <c r="F61" s="75" t="s">
        <v>394</v>
      </c>
      <c r="G61" s="45">
        <f>COUNTIFS(B4:B31,"lloret",K4:K31,1)</f>
        <v>1</v>
      </c>
      <c r="H61" s="58">
        <f t="shared" si="5"/>
        <v>3.7037037037037035E-2</v>
      </c>
      <c r="I61" s="61"/>
      <c r="J61" s="63" t="s">
        <v>404</v>
      </c>
      <c r="K61" s="45">
        <f>COUNTIFS(B4:B31,"olot",J4:J31,2)</f>
        <v>1</v>
      </c>
      <c r="L61" s="58">
        <f t="shared" si="6"/>
        <v>3.7037037037037035E-2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2</v>
      </c>
      <c r="Y61" s="60">
        <f t="shared" si="8"/>
        <v>7.407407407407407E-2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0</v>
      </c>
      <c r="AS61" s="60">
        <f t="shared" si="18"/>
        <v>0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12</v>
      </c>
      <c r="BA61" s="60">
        <f>AZ61/AZ$60</f>
        <v>4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2</v>
      </c>
      <c r="D62" s="58">
        <f t="shared" si="4"/>
        <v>7.407407407407407E-2</v>
      </c>
      <c r="E62" s="64"/>
      <c r="F62" s="75" t="s">
        <v>395</v>
      </c>
      <c r="G62" s="45">
        <f>COUNTIFS(B4:B31,"lloret",K4:K31,"&gt;1")</f>
        <v>4</v>
      </c>
      <c r="H62" s="58">
        <f t="shared" si="5"/>
        <v>0.14814814814814814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2</v>
      </c>
      <c r="AK62" s="60">
        <f t="shared" si="10"/>
        <v>7.407407407407407E-2</v>
      </c>
      <c r="AL62" s="61"/>
      <c r="AM62" s="142" t="s">
        <v>278</v>
      </c>
      <c r="AN62" s="59">
        <f>COUNTIFS(K4:K31,3,L4:L31,4)</f>
        <v>2</v>
      </c>
      <c r="AO62" s="60">
        <f t="shared" si="11"/>
        <v>9.5238095238095233E-2</v>
      </c>
      <c r="AP62" s="61"/>
      <c r="AQ62" s="142" t="s">
        <v>294</v>
      </c>
      <c r="AR62" s="45">
        <f>COUNTIFS(J4:J31,3,L4:L31,4)</f>
        <v>7</v>
      </c>
      <c r="AS62" s="60">
        <f t="shared" si="18"/>
        <v>0.25925925925925924</v>
      </c>
      <c r="AT62" s="61"/>
      <c r="AU62" s="142" t="s">
        <v>307</v>
      </c>
      <c r="AV62" s="59">
        <f>COUNTIFS(K4:K31,5,N4:N31,2)</f>
        <v>4</v>
      </c>
      <c r="AW62" s="60">
        <f t="shared" si="13"/>
        <v>0.19047619047619047</v>
      </c>
      <c r="AX62" s="61"/>
      <c r="AY62" s="142" t="s">
        <v>440</v>
      </c>
      <c r="AZ62" s="45">
        <f>COUNTIFS(L4:L31,4,N4:N31,3)</f>
        <v>0</v>
      </c>
      <c r="BA62" s="60">
        <f>AZ62/AZ$60</f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1</v>
      </c>
      <c r="Y63" s="60">
        <f t="shared" si="8"/>
        <v>3.7037037037037035E-2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1</v>
      </c>
      <c r="AO64" s="60">
        <f t="shared" si="11"/>
        <v>4.7619047619047616E-2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1</v>
      </c>
      <c r="L65" s="58">
        <f t="shared" si="6"/>
        <v>3.7037037037037035E-2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1</v>
      </c>
      <c r="Y65" s="60">
        <f t="shared" si="8"/>
        <v>3.7037037037037035E-2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1</v>
      </c>
      <c r="AK65" s="60">
        <f t="shared" si="10"/>
        <v>3.7037037037037035E-2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2</v>
      </c>
      <c r="AW65" s="60">
        <f t="shared" si="13"/>
        <v>9.5238095238095233E-2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7.407407407407407E-2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10</v>
      </c>
      <c r="AK66" s="60">
        <f t="shared" si="10"/>
        <v>0.37037037037037035</v>
      </c>
      <c r="AL66" s="61"/>
      <c r="AM66" s="142" t="s">
        <v>279</v>
      </c>
      <c r="AN66" s="45">
        <f>COUNTIFS(K4:K31,5,L4:L31,4)</f>
        <v>3</v>
      </c>
      <c r="AO66" s="60">
        <f t="shared" si="11"/>
        <v>0.14285714285714285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1</v>
      </c>
      <c r="L67" s="58">
        <f t="shared" si="6"/>
        <v>3.7037037037037035E-2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2</v>
      </c>
      <c r="L68" s="58">
        <f t="shared" si="6"/>
        <v>7.407407407407407E-2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1</v>
      </c>
      <c r="AW68" s="60">
        <f t="shared" si="13"/>
        <v>4.7619047619047616E-2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2</v>
      </c>
      <c r="AO70" s="60">
        <f t="shared" si="11"/>
        <v>9.5238095238095233E-2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1</v>
      </c>
      <c r="AO74" s="60">
        <f t="shared" si="11"/>
        <v>4.7619047619047616E-2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17</v>
      </c>
      <c r="D83" s="58">
        <f t="shared" ref="D83:D89" si="19">C83/C$89</f>
        <v>0.62962962962962965</v>
      </c>
      <c r="E83" s="64"/>
      <c r="F83" s="55" t="s">
        <v>186</v>
      </c>
      <c r="G83" s="57">
        <f>COUNTIF(R4:R31,1)</f>
        <v>24</v>
      </c>
      <c r="H83" s="58">
        <f>G83/C$89</f>
        <v>0.88888888888888884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0.55555555555555558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0.1111111111111111</v>
      </c>
      <c r="Q83" s="61"/>
      <c r="R83" s="55" t="s">
        <v>411</v>
      </c>
      <c r="S83" s="57">
        <f>COUNTIFS(Q4:Q31,1,T4:T31,1)</f>
        <v>5</v>
      </c>
      <c r="T83" s="58">
        <f t="shared" ref="T83:T95" si="22">S83/S$95</f>
        <v>0.18518518518518517</v>
      </c>
      <c r="U83" s="61"/>
      <c r="V83" s="47" t="s">
        <v>181</v>
      </c>
      <c r="W83" s="57">
        <f>COUNTIF(X4:X31,1)</f>
        <v>4</v>
      </c>
      <c r="X83" s="58">
        <f t="shared" ref="X83:X89" si="23">W83/W$89</f>
        <v>0.36363636363636365</v>
      </c>
      <c r="Y83" s="61"/>
      <c r="Z83" s="55" t="s">
        <v>186</v>
      </c>
      <c r="AA83" s="57">
        <f>COUNTIF(Y4:Y31,1)</f>
        <v>10</v>
      </c>
      <c r="AB83" s="58">
        <f>AA83/W$89</f>
        <v>0.90909090909090906</v>
      </c>
      <c r="AC83" s="61"/>
      <c r="AD83" s="61"/>
      <c r="AE83" s="47" t="s">
        <v>339</v>
      </c>
      <c r="AF83" s="57">
        <f>COUNTIFS(X4:X31,1,Y4:Y31,1)</f>
        <v>4</v>
      </c>
      <c r="AG83" s="58">
        <f t="shared" ref="AG83:AG101" si="24">AF83/AF$101</f>
        <v>0.36363636363636365</v>
      </c>
      <c r="AH83" s="61"/>
      <c r="AI83" s="55" t="s">
        <v>357</v>
      </c>
      <c r="AJ83" s="57">
        <f>COUNTIFS(X4:X31,1,AB4:AB31,1)</f>
        <v>1</v>
      </c>
      <c r="AK83" s="58">
        <f t="shared" ref="AK83:AK95" si="25">AJ83/AJ$95</f>
        <v>9.0909090909090912E-2</v>
      </c>
      <c r="AL83" s="61"/>
      <c r="AM83" s="55" t="s">
        <v>411</v>
      </c>
      <c r="AN83" s="57">
        <f>COUNTIFS(X4:X31,1,AA4:AA31,1)</f>
        <v>2</v>
      </c>
      <c r="AO83" s="58">
        <f t="shared" ref="AO83:AO95" si="26">AN83/AN$95</f>
        <v>0.18181818181818182</v>
      </c>
      <c r="AP83" s="61"/>
      <c r="AQ83" s="61"/>
      <c r="AR83" s="55" t="s">
        <v>181</v>
      </c>
      <c r="AS83" s="57">
        <f>COUNTIF(AE4:AE31,1)</f>
        <v>3</v>
      </c>
      <c r="AT83" s="58">
        <f t="shared" ref="AT83:AT89" si="27">AS83/AS$89</f>
        <v>0.6</v>
      </c>
      <c r="AU83" s="61"/>
      <c r="AV83" s="47" t="s">
        <v>186</v>
      </c>
      <c r="AW83" s="57">
        <f>COUNTIF(AF4:AF31,1)</f>
        <v>5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3</v>
      </c>
      <c r="BC83" s="58">
        <f t="shared" ref="BC83:BC101" si="28">BB83/BB$101</f>
        <v>0.6</v>
      </c>
      <c r="BD83" s="61"/>
      <c r="BE83" s="55" t="s">
        <v>357</v>
      </c>
      <c r="BF83" s="57">
        <f>COUNTIFS(AE4:AE31,1,AI4:AI31,1)</f>
        <v>1</v>
      </c>
      <c r="BG83" s="58">
        <f t="shared" ref="BG83:BG95" si="29">BF83/BF$95</f>
        <v>0.2</v>
      </c>
      <c r="BH83" s="61"/>
      <c r="BI83" s="55" t="s">
        <v>411</v>
      </c>
      <c r="BJ83" s="57">
        <f>COUNTIFS(AE4:AE31,1,AH4:AH31,1)</f>
        <v>2</v>
      </c>
      <c r="BK83" s="58">
        <f t="shared" ref="BK83:BK95" si="30">BJ83/BJ$95</f>
        <v>0.4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0.1111111111111111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14</v>
      </c>
      <c r="P84" s="58">
        <f t="shared" si="21"/>
        <v>0.51851851851851849</v>
      </c>
      <c r="Q84" s="61"/>
      <c r="R84" s="55" t="s">
        <v>412</v>
      </c>
      <c r="S84" s="57">
        <f>COUNTIFS(Q4:Q31,1,T4:T31,"&gt;1")</f>
        <v>12</v>
      </c>
      <c r="T84" s="58">
        <f t="shared" si="22"/>
        <v>0.44444444444444442</v>
      </c>
      <c r="U84" s="61"/>
      <c r="V84" s="46" t="s">
        <v>182</v>
      </c>
      <c r="W84" s="57">
        <f>COUNTIF(X4:X31,2)</f>
        <v>2</v>
      </c>
      <c r="X84" s="58">
        <f t="shared" si="23"/>
        <v>0.18181818181818182</v>
      </c>
      <c r="Y84" s="61"/>
      <c r="Z84" s="46" t="s">
        <v>187</v>
      </c>
      <c r="AA84" s="57">
        <f>COUNTIF(Y4:Y31,2)</f>
        <v>1</v>
      </c>
      <c r="AB84" s="58">
        <f>AA84/W$89</f>
        <v>9.0909090909090912E-2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0.27272727272727271</v>
      </c>
      <c r="AL84" s="61"/>
      <c r="AM84" s="55" t="s">
        <v>412</v>
      </c>
      <c r="AN84" s="57">
        <f>COUNTIFS(X4:X31,1,AA4:AA31,"&gt;1")</f>
        <v>2</v>
      </c>
      <c r="AO84" s="58">
        <f t="shared" si="26"/>
        <v>0.18181818181818182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0.2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0.4</v>
      </c>
      <c r="BH84" s="61"/>
      <c r="BI84" s="55" t="s">
        <v>412</v>
      </c>
      <c r="BJ84" s="57">
        <f>COUNTIFS(AE4:AE31,1,AH4:AH31,"&gt;1")</f>
        <v>1</v>
      </c>
      <c r="BK84" s="58">
        <f t="shared" si="30"/>
        <v>0.2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2</v>
      </c>
      <c r="D85" s="58">
        <f t="shared" si="19"/>
        <v>7.407407407407407E-2</v>
      </c>
      <c r="E85" s="64"/>
      <c r="F85" s="46" t="s">
        <v>188</v>
      </c>
      <c r="G85" s="57">
        <f>COUNTIF(R4:R31,3)</f>
        <v>3</v>
      </c>
      <c r="H85" s="58">
        <f>G85/C$89</f>
        <v>0.1111111111111111</v>
      </c>
      <c r="I85" s="61"/>
      <c r="J85" s="55" t="s">
        <v>341</v>
      </c>
      <c r="K85" s="57">
        <f>COUNTIFS(Q4:Q31,1,R4:R31,3)</f>
        <v>2</v>
      </c>
      <c r="L85" s="58">
        <f t="shared" si="20"/>
        <v>7.407407407407407E-2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2</v>
      </c>
      <c r="T85" s="58">
        <f t="shared" si="22"/>
        <v>7.407407407407407E-2</v>
      </c>
      <c r="U85" s="61"/>
      <c r="V85" s="46" t="s">
        <v>183</v>
      </c>
      <c r="W85" s="57">
        <f>COUNTIF(X4:X31,3)</f>
        <v>1</v>
      </c>
      <c r="X85" s="58">
        <f t="shared" si="23"/>
        <v>9.0909090909090912E-2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1</v>
      </c>
      <c r="AO85" s="58">
        <f t="shared" si="26"/>
        <v>9.0909090909090912E-2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0.2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0.2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0.1111111111111111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0.1111111111111111</v>
      </c>
      <c r="M86" s="61"/>
      <c r="N86" s="50" t="s">
        <v>358</v>
      </c>
      <c r="O86" s="57">
        <f>COUNTIFS(Q4:Q31,2,U4:U31,2)</f>
        <v>3</v>
      </c>
      <c r="P86" s="58">
        <f t="shared" si="21"/>
        <v>0.1111111111111111</v>
      </c>
      <c r="Q86" s="61"/>
      <c r="R86" s="50" t="s">
        <v>414</v>
      </c>
      <c r="S86" s="57">
        <f>COUNTIFS(Q4:Q31,2,T4:T31,"&gt;1")</f>
        <v>1</v>
      </c>
      <c r="T86" s="58">
        <f t="shared" si="22"/>
        <v>3.7037037037037035E-2</v>
      </c>
      <c r="U86" s="61"/>
      <c r="V86" s="46" t="s">
        <v>184</v>
      </c>
      <c r="W86" s="57">
        <f>COUNTIF(X4:X31,4)</f>
        <v>4</v>
      </c>
      <c r="X86" s="58">
        <f t="shared" si="23"/>
        <v>0.36363636363636365</v>
      </c>
      <c r="Y86" s="61"/>
      <c r="Z86" s="77"/>
      <c r="AA86" s="54">
        <f>SUM(AA83:AA85)</f>
        <v>11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2</v>
      </c>
      <c r="AG86" s="58">
        <f t="shared" si="24"/>
        <v>0.18181818181818182</v>
      </c>
      <c r="AH86" s="61"/>
      <c r="AI86" s="50" t="s">
        <v>358</v>
      </c>
      <c r="AJ86" s="57">
        <f>COUNTIFS(X4:X31,2,AB4:AB31,2)</f>
        <v>2</v>
      </c>
      <c r="AK86" s="58">
        <f t="shared" si="25"/>
        <v>0.18181818181818182</v>
      </c>
      <c r="AL86" s="61"/>
      <c r="AM86" s="50" t="s">
        <v>414</v>
      </c>
      <c r="AN86" s="57">
        <f>COUNTIFS(X4:X31,2,AA4:AA31,"&gt;1")</f>
        <v>1</v>
      </c>
      <c r="AO86" s="58">
        <f t="shared" si="26"/>
        <v>9.0909090909090912E-2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5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0.2</v>
      </c>
      <c r="BD86" s="61"/>
      <c r="BE86" s="50" t="s">
        <v>358</v>
      </c>
      <c r="BF86" s="57">
        <f>COUNTIFS(AE4:AE31,2,AI4:AI31,2)</f>
        <v>1</v>
      </c>
      <c r="BG86" s="58">
        <f t="shared" si="29"/>
        <v>0.2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3.7037037037037035E-2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9.0909090909090912E-2</v>
      </c>
      <c r="AL87" s="61"/>
      <c r="AM87" s="50" t="s">
        <v>415</v>
      </c>
      <c r="AN87" s="57">
        <f>COUNTIFS(X4:X31,3,AA4:AA31,1)</f>
        <v>1</v>
      </c>
      <c r="AO87" s="58">
        <f t="shared" si="26"/>
        <v>9.0909090909090912E-2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1</v>
      </c>
      <c r="BK87" s="58">
        <f t="shared" si="30"/>
        <v>0.2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2</v>
      </c>
      <c r="D88" s="58">
        <f t="shared" si="19"/>
        <v>7.407407407407407E-2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3.7037037037037035E-2</v>
      </c>
      <c r="Q88" s="61"/>
      <c r="R88" s="50" t="s">
        <v>416</v>
      </c>
      <c r="S88" s="57">
        <f>COUNTIFS(Q4:Q31,3,T4:T31,"&gt;1")</f>
        <v>2</v>
      </c>
      <c r="T88" s="58">
        <f t="shared" si="22"/>
        <v>7.407407407407407E-2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1</v>
      </c>
      <c r="BG88" s="58">
        <f t="shared" si="29"/>
        <v>0.2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2</v>
      </c>
      <c r="L89" s="58">
        <f t="shared" si="20"/>
        <v>7.407407407407407E-2</v>
      </c>
      <c r="M89" s="61"/>
      <c r="N89" s="50" t="s">
        <v>363</v>
      </c>
      <c r="O89" s="57">
        <f>COUNTIFS(Q4:Q31,4,U4:U31,1)</f>
        <v>1</v>
      </c>
      <c r="P89" s="58">
        <f t="shared" si="21"/>
        <v>3.7037037037037035E-2</v>
      </c>
      <c r="Q89" s="61"/>
      <c r="R89" s="50" t="s">
        <v>417</v>
      </c>
      <c r="S89" s="57">
        <f>COUNTIFS(Q4:Q31,4,T4:T31,1)</f>
        <v>1</v>
      </c>
      <c r="T89" s="58">
        <f t="shared" si="22"/>
        <v>3.7037037037037035E-2</v>
      </c>
      <c r="U89" s="61"/>
      <c r="V89" s="77"/>
      <c r="W89" s="54">
        <f>SUM(W83:W88)</f>
        <v>11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9.0909090909090912E-2</v>
      </c>
      <c r="AH89" s="61"/>
      <c r="AI89" s="50" t="s">
        <v>363</v>
      </c>
      <c r="AJ89" s="57">
        <f>COUNTIFS(X4:X31,4,AB4:AB31,1)</f>
        <v>3</v>
      </c>
      <c r="AK89" s="58">
        <f t="shared" si="25"/>
        <v>0.27272727272727271</v>
      </c>
      <c r="AL89" s="61"/>
      <c r="AM89" s="50" t="s">
        <v>417</v>
      </c>
      <c r="AN89" s="57">
        <f>COUNTIFS(X4:X31,4,AA4:AA31,1)</f>
        <v>3</v>
      </c>
      <c r="AO89" s="58">
        <f t="shared" si="26"/>
        <v>0.27272727272727271</v>
      </c>
      <c r="AP89" s="61"/>
      <c r="AQ89" s="61"/>
      <c r="AR89" s="77" t="s">
        <v>142</v>
      </c>
      <c r="AS89" s="54">
        <f>SUM(AS83:AS88)</f>
        <v>5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0.2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7.407407407407407E-2</v>
      </c>
      <c r="Q90" s="61"/>
      <c r="R90" s="50" t="s">
        <v>418</v>
      </c>
      <c r="S90" s="57">
        <f>COUNTIFS(Q4:Q31,4,T4:T31,"&gt;1")</f>
        <v>2</v>
      </c>
      <c r="T90" s="58">
        <f t="shared" si="22"/>
        <v>7.407407407407407E-2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9.0909090909090912E-2</v>
      </c>
      <c r="AL90" s="61"/>
      <c r="AM90" s="50" t="s">
        <v>418</v>
      </c>
      <c r="AN90" s="57">
        <f>COUNTIFS(X4:X31,4,AA4:AA31,"&gt;1")</f>
        <v>1</v>
      </c>
      <c r="AO90" s="58">
        <f t="shared" si="26"/>
        <v>9.0909090909090912E-2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8</v>
      </c>
      <c r="H92" s="58">
        <f>G92/C$89</f>
        <v>0.29629629629629628</v>
      </c>
      <c r="I92" s="61"/>
      <c r="J92" s="50" t="s">
        <v>345</v>
      </c>
      <c r="K92" s="57">
        <f>COUNTIFS(Q4:Q31,4,R4:R31,1)</f>
        <v>3</v>
      </c>
      <c r="L92" s="58">
        <f t="shared" si="20"/>
        <v>0.1111111111111111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3</v>
      </c>
      <c r="AG92" s="58">
        <f t="shared" si="24"/>
        <v>0.27272727272727271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7</v>
      </c>
      <c r="H93" s="58">
        <f>G93/C$89</f>
        <v>0.25925925925925924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2</v>
      </c>
      <c r="P93" s="58">
        <f t="shared" si="21"/>
        <v>7.407407407407407E-2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6</v>
      </c>
      <c r="X93" s="58">
        <f>W93/W$89</f>
        <v>0.54545454545454541</v>
      </c>
      <c r="Y93" s="61"/>
      <c r="Z93" s="47" t="s">
        <v>191</v>
      </c>
      <c r="AA93" s="57">
        <f>COUNTIF(AA4:AA31,1)</f>
        <v>7</v>
      </c>
      <c r="AB93" s="58">
        <f>AA93/W$89</f>
        <v>0.63636363636363635</v>
      </c>
      <c r="AC93" s="61"/>
      <c r="AD93" s="61"/>
      <c r="AE93" s="50" t="s">
        <v>347</v>
      </c>
      <c r="AF93" s="57">
        <f>COUNTIFS(X4:X31,4,Y4:Y31,2)</f>
        <v>1</v>
      </c>
      <c r="AG93" s="58">
        <f t="shared" si="24"/>
        <v>9.0909090909090912E-2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1</v>
      </c>
      <c r="AT93" s="58">
        <f>AS93/AS$89</f>
        <v>0.2</v>
      </c>
      <c r="AU93" s="61"/>
      <c r="AV93" s="47" t="s">
        <v>191</v>
      </c>
      <c r="AW93" s="57">
        <f>COUNTIF(AH4:AH31,1)</f>
        <v>4</v>
      </c>
      <c r="AX93" s="58">
        <f>AW93/AS$89</f>
        <v>0.8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5</v>
      </c>
      <c r="H94" s="58">
        <f>G94/C$89</f>
        <v>0.18518518518518517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2</v>
      </c>
      <c r="T94" s="58">
        <f t="shared" si="22"/>
        <v>7.407407407407407E-2</v>
      </c>
      <c r="U94" s="61"/>
      <c r="V94" s="46" t="s">
        <v>190</v>
      </c>
      <c r="W94" s="57">
        <f>COUNTIF(Z4:Z31,2)</f>
        <v>5</v>
      </c>
      <c r="X94" s="58">
        <f>W94/W$89</f>
        <v>0.45454545454545453</v>
      </c>
      <c r="Y94" s="61"/>
      <c r="Z94" s="46" t="s">
        <v>192</v>
      </c>
      <c r="AA94" s="57">
        <f>COUNTIF(AA4:AA31,2)</f>
        <v>4</v>
      </c>
      <c r="AB94" s="58">
        <f>AA94/W$89</f>
        <v>0.36363636363636365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4</v>
      </c>
      <c r="AT94" s="58">
        <f>AS94/AS$89</f>
        <v>0.8</v>
      </c>
      <c r="AU94" s="61"/>
      <c r="AV94" s="46" t="s">
        <v>192</v>
      </c>
      <c r="AW94" s="57">
        <f>COUNTIF(AH4:AH31,2)</f>
        <v>1</v>
      </c>
      <c r="AX94" s="58">
        <f>AW94/AS$89</f>
        <v>0.2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7</v>
      </c>
      <c r="H95" s="58">
        <f>G95/C$89</f>
        <v>0.25925925925925924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11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11</v>
      </c>
      <c r="AK95" s="58">
        <f t="shared" si="25"/>
        <v>1</v>
      </c>
      <c r="AL95" s="61"/>
      <c r="AM95" s="37"/>
      <c r="AN95" s="45">
        <f>SUM(AN83:AN94)</f>
        <v>11</v>
      </c>
      <c r="AO95" s="58">
        <f t="shared" si="26"/>
        <v>1</v>
      </c>
      <c r="AP95" s="61"/>
      <c r="AQ95" s="61"/>
      <c r="AR95" s="77"/>
      <c r="AS95" s="54">
        <f>SUM(AS93:AS94)</f>
        <v>5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5</v>
      </c>
      <c r="BG95" s="58">
        <f t="shared" si="29"/>
        <v>1</v>
      </c>
      <c r="BH95" s="61"/>
      <c r="BI95" s="37"/>
      <c r="BJ95" s="45">
        <f>SUM(BJ83:BJ94)</f>
        <v>5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0.96296296296296291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1</v>
      </c>
      <c r="D97" s="58">
        <f>C97/C$89</f>
        <v>3.7037037037037035E-2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11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5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3.7037037037037035E-2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5</v>
      </c>
      <c r="X99" s="58">
        <f>W99/W$89</f>
        <v>0.45454545454545453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1</v>
      </c>
      <c r="L100" s="58">
        <f t="shared" si="20"/>
        <v>3.7037037037037035E-2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6</v>
      </c>
      <c r="X100" s="58">
        <f>W100/W$89</f>
        <v>0.54545454545454541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0.8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11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11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5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5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7</v>
      </c>
      <c r="D102" s="58">
        <f>C102/C$89</f>
        <v>0.25925925925925924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20</v>
      </c>
      <c r="D103" s="58">
        <f>C103/C$89</f>
        <v>0.7407407407407407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BM184"/>
  <sheetViews>
    <sheetView zoomScale="10" zoomScaleNormal="10" workbookViewId="0">
      <pane ySplit="3" topLeftCell="A54" activePane="bottomLeft" state="frozen"/>
      <selection activeCell="BJ52" sqref="BJ52:BJ64"/>
      <selection pane="bottomLeft" activeCell="B33" sqref="B33:BM105"/>
    </sheetView>
  </sheetViews>
  <sheetFormatPr defaultColWidth="25.7109375" defaultRowHeight="12.75" x14ac:dyDescent="0.2"/>
  <cols>
    <col min="1" max="16384" width="25.7109375" style="102"/>
  </cols>
  <sheetData>
    <row r="1" spans="1:49" ht="30" customHeight="1" thickBot="1" x14ac:dyDescent="0.25">
      <c r="A1" s="193" t="s">
        <v>3466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9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  <c r="AR2" s="217" t="s">
        <v>24</v>
      </c>
      <c r="AS2" s="218"/>
      <c r="AT2" s="218"/>
      <c r="AU2" s="218"/>
      <c r="AV2" s="218"/>
      <c r="AW2" s="219"/>
    </row>
    <row r="3" spans="1:49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  <c r="AR3" s="121" t="s">
        <v>23</v>
      </c>
      <c r="AS3" s="120" t="s">
        <v>13</v>
      </c>
      <c r="AT3" s="120" t="s">
        <v>14</v>
      </c>
      <c r="AU3" s="120" t="s">
        <v>15</v>
      </c>
      <c r="AV3" s="120" t="s">
        <v>16</v>
      </c>
      <c r="AW3" s="120" t="s">
        <v>17</v>
      </c>
    </row>
    <row r="4" spans="1:49" ht="30.75" customHeight="1" thickBot="1" x14ac:dyDescent="0.25">
      <c r="A4" s="111" t="s">
        <v>3467</v>
      </c>
      <c r="B4" s="117"/>
      <c r="C4" s="116"/>
      <c r="D4" s="116"/>
      <c r="E4" s="114">
        <v>41281</v>
      </c>
      <c r="F4" s="117"/>
      <c r="G4" s="116"/>
      <c r="H4" s="115"/>
      <c r="I4" s="117"/>
      <c r="J4" s="116"/>
      <c r="K4" s="116"/>
      <c r="L4" s="116"/>
      <c r="M4" s="116"/>
      <c r="N4" s="116"/>
      <c r="O4" s="115"/>
      <c r="P4" s="117"/>
      <c r="Q4" s="116"/>
      <c r="R4" s="116"/>
      <c r="S4" s="116"/>
      <c r="T4" s="116"/>
      <c r="U4" s="115"/>
      <c r="V4" s="104"/>
      <c r="W4" s="132"/>
      <c r="X4" s="116"/>
      <c r="Y4" s="116"/>
      <c r="Z4" s="116"/>
      <c r="AA4" s="116"/>
      <c r="AB4" s="115"/>
      <c r="AC4" s="103"/>
      <c r="AD4" s="132"/>
      <c r="AE4" s="116"/>
      <c r="AF4" s="116"/>
      <c r="AG4" s="116"/>
      <c r="AH4" s="116"/>
      <c r="AI4" s="115"/>
      <c r="AJ4" s="103"/>
      <c r="AK4" s="132"/>
      <c r="AL4" s="116"/>
      <c r="AM4" s="116"/>
      <c r="AN4" s="116"/>
      <c r="AO4" s="116"/>
      <c r="AP4" s="115"/>
      <c r="AR4" s="132"/>
      <c r="AS4" s="116"/>
      <c r="AT4" s="116"/>
      <c r="AU4" s="116"/>
      <c r="AV4" s="116"/>
      <c r="AW4" s="115"/>
    </row>
    <row r="5" spans="1:49" ht="30.75" customHeight="1" thickBot="1" x14ac:dyDescent="0.25">
      <c r="A5" s="111" t="s">
        <v>3468</v>
      </c>
      <c r="B5" s="113"/>
      <c r="C5" s="104"/>
      <c r="D5" s="104"/>
      <c r="E5" s="109">
        <v>41281</v>
      </c>
      <c r="F5" s="113"/>
      <c r="G5" s="104"/>
      <c r="H5" s="112"/>
      <c r="I5" s="113"/>
      <c r="J5" s="104"/>
      <c r="K5" s="104"/>
      <c r="L5" s="104"/>
      <c r="M5" s="104"/>
      <c r="N5" s="104"/>
      <c r="O5" s="112"/>
      <c r="P5" s="113"/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  <c r="AR5" s="113"/>
      <c r="AS5" s="104"/>
      <c r="AT5" s="104"/>
      <c r="AU5" s="104"/>
      <c r="AV5" s="104"/>
      <c r="AW5" s="112"/>
    </row>
    <row r="6" spans="1:49" ht="30.75" customHeight="1" thickBot="1" x14ac:dyDescent="0.25">
      <c r="A6" s="111" t="s">
        <v>3469</v>
      </c>
      <c r="B6" s="113" t="s">
        <v>40</v>
      </c>
      <c r="C6" s="110" t="s">
        <v>3470</v>
      </c>
      <c r="D6" s="104">
        <v>3</v>
      </c>
      <c r="E6" s="109">
        <v>41289</v>
      </c>
      <c r="F6" s="113">
        <v>1</v>
      </c>
      <c r="G6" s="104">
        <v>4</v>
      </c>
      <c r="H6" s="112">
        <v>1</v>
      </c>
      <c r="I6" s="113">
        <v>2</v>
      </c>
      <c r="J6" s="104">
        <v>2</v>
      </c>
      <c r="K6" s="104">
        <v>5</v>
      </c>
      <c r="L6" s="104">
        <v>2</v>
      </c>
      <c r="M6" s="104">
        <v>1</v>
      </c>
      <c r="N6" s="104">
        <v>2</v>
      </c>
      <c r="O6" s="112">
        <v>2</v>
      </c>
      <c r="P6" s="108" t="s">
        <v>1842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13" t="s">
        <v>3471</v>
      </c>
      <c r="X6" s="104">
        <v>3</v>
      </c>
      <c r="Y6" s="104">
        <v>1</v>
      </c>
      <c r="Z6" s="104">
        <v>2</v>
      </c>
      <c r="AA6" s="104">
        <v>2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  <c r="AR6" s="113"/>
      <c r="AS6" s="104"/>
      <c r="AT6" s="104"/>
      <c r="AU6" s="104"/>
      <c r="AV6" s="104"/>
      <c r="AW6" s="112"/>
    </row>
    <row r="7" spans="1:49" ht="30.75" customHeight="1" thickBot="1" x14ac:dyDescent="0.25">
      <c r="A7" s="111" t="s">
        <v>3472</v>
      </c>
      <c r="B7" s="113" t="s">
        <v>40</v>
      </c>
      <c r="C7" s="110" t="s">
        <v>3473</v>
      </c>
      <c r="D7" s="104">
        <v>4</v>
      </c>
      <c r="E7" s="109">
        <v>41289</v>
      </c>
      <c r="F7" s="113">
        <v>2</v>
      </c>
      <c r="G7" s="104">
        <v>3</v>
      </c>
      <c r="H7" s="112">
        <v>1</v>
      </c>
      <c r="I7" s="113">
        <v>3</v>
      </c>
      <c r="J7" s="104">
        <v>1</v>
      </c>
      <c r="K7" s="104">
        <v>5</v>
      </c>
      <c r="L7" s="104">
        <v>1</v>
      </c>
      <c r="M7" s="104">
        <v>1</v>
      </c>
      <c r="N7" s="104">
        <v>2</v>
      </c>
      <c r="O7" s="112">
        <v>1</v>
      </c>
      <c r="P7" s="108" t="s">
        <v>3474</v>
      </c>
      <c r="Q7" s="104">
        <v>1</v>
      </c>
      <c r="R7" s="104">
        <v>1</v>
      </c>
      <c r="S7" s="104">
        <v>1</v>
      </c>
      <c r="T7" s="104">
        <v>2</v>
      </c>
      <c r="U7" s="112">
        <v>1</v>
      </c>
      <c r="V7" s="104"/>
      <c r="W7" s="108" t="s">
        <v>3475</v>
      </c>
      <c r="X7" s="104">
        <v>5</v>
      </c>
      <c r="Y7" s="104">
        <v>2</v>
      </c>
      <c r="Z7" s="104">
        <v>2</v>
      </c>
      <c r="AA7" s="104">
        <v>1</v>
      </c>
      <c r="AB7" s="112">
        <v>1</v>
      </c>
      <c r="AC7" s="103"/>
      <c r="AD7" s="108" t="s">
        <v>3476</v>
      </c>
      <c r="AE7" s="104">
        <v>1</v>
      </c>
      <c r="AF7" s="104">
        <v>1</v>
      </c>
      <c r="AG7" s="104">
        <v>2</v>
      </c>
      <c r="AH7" s="104">
        <v>2</v>
      </c>
      <c r="AI7" s="112">
        <v>1</v>
      </c>
      <c r="AJ7" s="103"/>
      <c r="AK7" s="113"/>
      <c r="AL7" s="104"/>
      <c r="AM7" s="104"/>
      <c r="AN7" s="104"/>
      <c r="AO7" s="104"/>
      <c r="AP7" s="112"/>
      <c r="AR7" s="113"/>
      <c r="AS7" s="104"/>
      <c r="AT7" s="104"/>
      <c r="AU7" s="104"/>
      <c r="AV7" s="104"/>
      <c r="AW7" s="112"/>
    </row>
    <row r="8" spans="1:49" ht="30.75" customHeight="1" thickBot="1" x14ac:dyDescent="0.25">
      <c r="A8" s="111" t="s">
        <v>3477</v>
      </c>
      <c r="B8" s="113" t="s">
        <v>40</v>
      </c>
      <c r="C8" s="110" t="s">
        <v>3478</v>
      </c>
      <c r="D8" s="104">
        <v>5</v>
      </c>
      <c r="E8" s="109">
        <v>41297</v>
      </c>
      <c r="F8" s="113">
        <v>2</v>
      </c>
      <c r="G8" s="104">
        <v>5</v>
      </c>
      <c r="H8" s="112">
        <v>1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1</v>
      </c>
      <c r="O8" s="112">
        <v>1</v>
      </c>
      <c r="P8" s="108" t="s">
        <v>1912</v>
      </c>
      <c r="Q8" s="104">
        <v>1</v>
      </c>
      <c r="R8" s="104">
        <v>1</v>
      </c>
      <c r="S8" s="104">
        <v>1</v>
      </c>
      <c r="T8" s="104">
        <v>2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  <c r="AR8" s="113"/>
      <c r="AS8" s="104"/>
      <c r="AT8" s="104"/>
      <c r="AU8" s="104"/>
      <c r="AV8" s="104"/>
      <c r="AW8" s="112"/>
    </row>
    <row r="9" spans="1:49" ht="30.75" customHeight="1" thickBot="1" x14ac:dyDescent="0.25">
      <c r="A9" s="111" t="s">
        <v>3479</v>
      </c>
      <c r="B9" s="113" t="s">
        <v>40</v>
      </c>
      <c r="C9" s="110" t="s">
        <v>3480</v>
      </c>
      <c r="D9" s="104">
        <v>5</v>
      </c>
      <c r="E9" s="109">
        <v>41297</v>
      </c>
      <c r="F9" s="113">
        <v>2</v>
      </c>
      <c r="G9" s="104">
        <v>5</v>
      </c>
      <c r="H9" s="112">
        <v>1</v>
      </c>
      <c r="I9" s="113">
        <v>2</v>
      </c>
      <c r="J9" s="104">
        <v>1</v>
      </c>
      <c r="K9" s="104">
        <v>2</v>
      </c>
      <c r="L9" s="104">
        <v>2</v>
      </c>
      <c r="M9" s="104">
        <v>1</v>
      </c>
      <c r="N9" s="104">
        <v>2</v>
      </c>
      <c r="O9" s="112">
        <v>2</v>
      </c>
      <c r="P9" s="108" t="s">
        <v>1912</v>
      </c>
      <c r="Q9" s="104">
        <v>1</v>
      </c>
      <c r="R9" s="104">
        <v>1</v>
      </c>
      <c r="S9" s="104">
        <v>1</v>
      </c>
      <c r="T9" s="104">
        <v>1</v>
      </c>
      <c r="U9" s="112">
        <v>1</v>
      </c>
      <c r="V9" s="104"/>
      <c r="W9" s="108" t="s">
        <v>3481</v>
      </c>
      <c r="X9" s="104">
        <v>2</v>
      </c>
      <c r="Y9" s="104">
        <v>1</v>
      </c>
      <c r="Z9" s="104">
        <v>2</v>
      </c>
      <c r="AA9" s="104">
        <v>1</v>
      </c>
      <c r="AB9" s="112">
        <v>2</v>
      </c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  <c r="AR9" s="113"/>
      <c r="AS9" s="104"/>
      <c r="AT9" s="104"/>
      <c r="AU9" s="104"/>
      <c r="AV9" s="104"/>
      <c r="AW9" s="112"/>
    </row>
    <row r="10" spans="1:49" ht="30.75" customHeight="1" thickBot="1" x14ac:dyDescent="0.25">
      <c r="A10" s="111" t="s">
        <v>3482</v>
      </c>
      <c r="B10" s="113" t="s">
        <v>40</v>
      </c>
      <c r="C10" s="110" t="s">
        <v>3483</v>
      </c>
      <c r="D10" s="104">
        <v>6</v>
      </c>
      <c r="E10" s="109">
        <v>41305</v>
      </c>
      <c r="F10" s="113">
        <v>2</v>
      </c>
      <c r="G10" s="104">
        <v>5</v>
      </c>
      <c r="H10" s="112">
        <v>1</v>
      </c>
      <c r="I10" s="113">
        <v>1</v>
      </c>
      <c r="J10" s="104">
        <v>1</v>
      </c>
      <c r="K10" s="104">
        <v>3</v>
      </c>
      <c r="L10" s="104">
        <v>1</v>
      </c>
      <c r="M10" s="104">
        <v>2</v>
      </c>
      <c r="N10" s="104">
        <v>1</v>
      </c>
      <c r="O10" s="112">
        <v>1</v>
      </c>
      <c r="P10" s="108" t="s">
        <v>1842</v>
      </c>
      <c r="Q10" s="104">
        <v>1</v>
      </c>
      <c r="R10" s="104">
        <v>1</v>
      </c>
      <c r="S10" s="104">
        <v>1</v>
      </c>
      <c r="T10" s="104">
        <v>4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  <c r="AR10" s="113"/>
      <c r="AS10" s="104"/>
      <c r="AT10" s="104"/>
      <c r="AU10" s="104"/>
      <c r="AV10" s="104"/>
      <c r="AW10" s="112"/>
    </row>
    <row r="11" spans="1:49" ht="30.75" customHeight="1" thickBot="1" x14ac:dyDescent="0.25">
      <c r="A11" s="111" t="s">
        <v>3484</v>
      </c>
      <c r="B11" s="113" t="s">
        <v>36</v>
      </c>
      <c r="C11" s="110" t="s">
        <v>3485</v>
      </c>
      <c r="D11" s="104">
        <v>9</v>
      </c>
      <c r="E11" s="109">
        <v>41305</v>
      </c>
      <c r="F11" s="113">
        <v>2</v>
      </c>
      <c r="G11" s="104">
        <v>6</v>
      </c>
      <c r="H11" s="112">
        <v>1</v>
      </c>
      <c r="I11" s="113">
        <v>2</v>
      </c>
      <c r="J11" s="104">
        <v>2</v>
      </c>
      <c r="K11" s="104">
        <v>4</v>
      </c>
      <c r="L11" s="104">
        <v>2</v>
      </c>
      <c r="M11" s="104">
        <v>1</v>
      </c>
      <c r="N11" s="104">
        <v>2</v>
      </c>
      <c r="O11" s="112">
        <v>2</v>
      </c>
      <c r="P11" s="108" t="s">
        <v>3486</v>
      </c>
      <c r="Q11" s="104">
        <v>1</v>
      </c>
      <c r="R11" s="104">
        <v>1</v>
      </c>
      <c r="S11" s="104">
        <v>1</v>
      </c>
      <c r="T11" s="104">
        <v>1</v>
      </c>
      <c r="U11" s="112">
        <v>2</v>
      </c>
      <c r="V11" s="104"/>
      <c r="W11" s="108" t="s">
        <v>3487</v>
      </c>
      <c r="X11" s="104">
        <v>2</v>
      </c>
      <c r="Y11" s="104">
        <v>1</v>
      </c>
      <c r="Z11" s="104">
        <v>2</v>
      </c>
      <c r="AA11" s="104">
        <v>2</v>
      </c>
      <c r="AB11" s="112">
        <v>2</v>
      </c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  <c r="AR11" s="113"/>
      <c r="AS11" s="104"/>
      <c r="AT11" s="104"/>
      <c r="AU11" s="104"/>
      <c r="AV11" s="104"/>
      <c r="AW11" s="112"/>
    </row>
    <row r="12" spans="1:49" ht="30.75" customHeight="1" thickBot="1" x14ac:dyDescent="0.25">
      <c r="A12" s="111" t="s">
        <v>3488</v>
      </c>
      <c r="B12" s="113" t="s">
        <v>36</v>
      </c>
      <c r="C12" s="110" t="s">
        <v>3489</v>
      </c>
      <c r="D12" s="104">
        <v>8</v>
      </c>
      <c r="E12" s="109">
        <v>41314</v>
      </c>
      <c r="F12" s="113">
        <v>2</v>
      </c>
      <c r="G12" s="104">
        <v>3</v>
      </c>
      <c r="H12" s="112">
        <v>3</v>
      </c>
      <c r="I12" s="113">
        <v>1</v>
      </c>
      <c r="J12" s="104">
        <v>1</v>
      </c>
      <c r="K12" s="104">
        <v>3</v>
      </c>
      <c r="L12" s="104">
        <v>1</v>
      </c>
      <c r="M12" s="104">
        <v>2</v>
      </c>
      <c r="N12" s="104">
        <v>1</v>
      </c>
      <c r="O12" s="112">
        <v>1</v>
      </c>
      <c r="P12" s="108" t="s">
        <v>136</v>
      </c>
      <c r="Q12" s="104">
        <v>1</v>
      </c>
      <c r="R12" s="104">
        <v>1</v>
      </c>
      <c r="S12" s="104">
        <v>1</v>
      </c>
      <c r="T12" s="104">
        <v>4</v>
      </c>
      <c r="U12" s="112">
        <v>2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  <c r="AR12" s="113"/>
      <c r="AS12" s="104"/>
      <c r="AT12" s="104"/>
      <c r="AU12" s="104"/>
      <c r="AV12" s="104"/>
      <c r="AW12" s="112"/>
    </row>
    <row r="13" spans="1:49" ht="30.75" customHeight="1" thickBot="1" x14ac:dyDescent="0.25">
      <c r="A13" s="111" t="s">
        <v>3490</v>
      </c>
      <c r="B13" s="113" t="s">
        <v>36</v>
      </c>
      <c r="C13" s="110" t="s">
        <v>3491</v>
      </c>
      <c r="D13" s="104">
        <v>8</v>
      </c>
      <c r="E13" s="109">
        <v>41314</v>
      </c>
      <c r="F13" s="113">
        <v>2</v>
      </c>
      <c r="G13" s="104">
        <v>5</v>
      </c>
      <c r="H13" s="112">
        <v>1</v>
      </c>
      <c r="I13" s="113">
        <v>2</v>
      </c>
      <c r="J13" s="104">
        <v>1</v>
      </c>
      <c r="K13" s="104">
        <v>3</v>
      </c>
      <c r="L13" s="104">
        <v>4</v>
      </c>
      <c r="M13" s="104">
        <v>3</v>
      </c>
      <c r="N13" s="104">
        <v>1</v>
      </c>
      <c r="O13" s="112">
        <v>1</v>
      </c>
      <c r="P13" s="108" t="s">
        <v>1864</v>
      </c>
      <c r="Q13" s="104">
        <v>1</v>
      </c>
      <c r="R13" s="104">
        <v>1</v>
      </c>
      <c r="S13" s="104">
        <v>1</v>
      </c>
      <c r="T13" s="104">
        <v>1</v>
      </c>
      <c r="U13" s="112">
        <v>2</v>
      </c>
      <c r="V13" s="104"/>
      <c r="W13" s="113" t="s">
        <v>2822</v>
      </c>
      <c r="X13" s="104">
        <v>5</v>
      </c>
      <c r="Y13" s="104">
        <v>2</v>
      </c>
      <c r="Z13" s="104">
        <v>2</v>
      </c>
      <c r="AA13" s="104">
        <v>1</v>
      </c>
      <c r="AB13" s="112">
        <v>2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  <c r="AR13" s="113"/>
      <c r="AS13" s="104"/>
      <c r="AT13" s="104"/>
      <c r="AU13" s="104"/>
      <c r="AV13" s="104"/>
      <c r="AW13" s="112"/>
    </row>
    <row r="14" spans="1:49" ht="30.75" customHeight="1" thickBot="1" x14ac:dyDescent="0.25">
      <c r="A14" s="111" t="s">
        <v>3492</v>
      </c>
      <c r="B14" s="113" t="s">
        <v>91</v>
      </c>
      <c r="C14" s="110" t="s">
        <v>3493</v>
      </c>
      <c r="D14" s="104">
        <v>18</v>
      </c>
      <c r="E14" s="109">
        <v>41321</v>
      </c>
      <c r="F14" s="113">
        <v>2</v>
      </c>
      <c r="G14" s="104">
        <v>5</v>
      </c>
      <c r="H14" s="112">
        <v>1</v>
      </c>
      <c r="I14" s="113">
        <v>1</v>
      </c>
      <c r="J14" s="104">
        <v>3</v>
      </c>
      <c r="K14" s="104">
        <v>7</v>
      </c>
      <c r="L14" s="104">
        <v>3</v>
      </c>
      <c r="M14" s="104">
        <v>2</v>
      </c>
      <c r="N14" s="104">
        <v>3</v>
      </c>
      <c r="O14" s="112">
        <v>2</v>
      </c>
      <c r="P14" s="108" t="s">
        <v>3494</v>
      </c>
      <c r="Q14" s="104">
        <v>2</v>
      </c>
      <c r="R14" s="104">
        <v>1</v>
      </c>
      <c r="S14" s="104">
        <v>1</v>
      </c>
      <c r="T14" s="104">
        <v>3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  <c r="AR14" s="113"/>
      <c r="AS14" s="104"/>
      <c r="AT14" s="104"/>
      <c r="AU14" s="104"/>
      <c r="AV14" s="104"/>
      <c r="AW14" s="112"/>
    </row>
    <row r="15" spans="1:49" ht="30.75" customHeight="1" thickBot="1" x14ac:dyDescent="0.25">
      <c r="A15" s="111" t="s">
        <v>3495</v>
      </c>
      <c r="B15" s="113" t="s">
        <v>91</v>
      </c>
      <c r="C15" s="110" t="s">
        <v>3496</v>
      </c>
      <c r="D15" s="104">
        <v>18</v>
      </c>
      <c r="E15" s="109">
        <v>41321</v>
      </c>
      <c r="F15" s="113">
        <v>2</v>
      </c>
      <c r="G15" s="104">
        <v>5</v>
      </c>
      <c r="H15" s="112">
        <v>1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2</v>
      </c>
      <c r="O15" s="112">
        <v>2</v>
      </c>
      <c r="P15" s="108" t="s">
        <v>1110</v>
      </c>
      <c r="Q15" s="104">
        <v>1</v>
      </c>
      <c r="R15" s="104">
        <v>1</v>
      </c>
      <c r="S15" s="104">
        <v>1</v>
      </c>
      <c r="T15" s="104">
        <v>2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  <c r="AR15" s="113"/>
      <c r="AS15" s="104"/>
      <c r="AT15" s="104"/>
      <c r="AU15" s="104"/>
      <c r="AV15" s="104"/>
      <c r="AW15" s="112"/>
    </row>
    <row r="16" spans="1:49" ht="30.75" customHeight="1" thickBot="1" x14ac:dyDescent="0.25">
      <c r="A16" s="111" t="s">
        <v>3497</v>
      </c>
      <c r="B16" s="113" t="s">
        <v>36</v>
      </c>
      <c r="C16" s="110" t="s">
        <v>3498</v>
      </c>
      <c r="D16" s="104">
        <v>13</v>
      </c>
      <c r="E16" s="109">
        <v>41329</v>
      </c>
      <c r="F16" s="113">
        <v>2</v>
      </c>
      <c r="G16" s="104">
        <v>5</v>
      </c>
      <c r="H16" s="112">
        <v>1</v>
      </c>
      <c r="I16" s="113">
        <v>3</v>
      </c>
      <c r="J16" s="104">
        <v>2</v>
      </c>
      <c r="K16" s="104">
        <v>4</v>
      </c>
      <c r="L16" s="104">
        <v>3</v>
      </c>
      <c r="M16" s="104">
        <v>1</v>
      </c>
      <c r="N16" s="104">
        <v>2</v>
      </c>
      <c r="O16" s="112">
        <v>2</v>
      </c>
      <c r="P16" s="108" t="s">
        <v>3499</v>
      </c>
      <c r="Q16" s="104">
        <v>2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08" t="s">
        <v>3500</v>
      </c>
      <c r="X16" s="104">
        <v>2</v>
      </c>
      <c r="Y16" s="104">
        <v>1</v>
      </c>
      <c r="Z16" s="104">
        <v>1</v>
      </c>
      <c r="AA16" s="104">
        <v>1</v>
      </c>
      <c r="AB16" s="112">
        <v>2</v>
      </c>
      <c r="AC16" s="103"/>
      <c r="AD16" s="108" t="s">
        <v>3501</v>
      </c>
      <c r="AE16" s="104">
        <v>1</v>
      </c>
      <c r="AF16" s="104">
        <v>1</v>
      </c>
      <c r="AG16" s="104">
        <v>2</v>
      </c>
      <c r="AH16" s="104">
        <v>1</v>
      </c>
      <c r="AI16" s="112">
        <v>2</v>
      </c>
      <c r="AJ16" s="103"/>
      <c r="AK16" s="113"/>
      <c r="AL16" s="104"/>
      <c r="AM16" s="104"/>
      <c r="AN16" s="104"/>
      <c r="AO16" s="104"/>
      <c r="AP16" s="112"/>
      <c r="AR16" s="113"/>
      <c r="AS16" s="104"/>
      <c r="AT16" s="104"/>
      <c r="AU16" s="104"/>
      <c r="AV16" s="104"/>
      <c r="AW16" s="112"/>
    </row>
    <row r="17" spans="1:49" ht="30.75" customHeight="1" thickBot="1" x14ac:dyDescent="0.25">
      <c r="A17" s="111" t="s">
        <v>3502</v>
      </c>
      <c r="B17" s="113" t="s">
        <v>31</v>
      </c>
      <c r="C17" s="110" t="s">
        <v>3503</v>
      </c>
      <c r="D17" s="104">
        <v>14</v>
      </c>
      <c r="E17" s="109">
        <v>41329</v>
      </c>
      <c r="F17" s="113">
        <v>2</v>
      </c>
      <c r="G17" s="104">
        <v>7</v>
      </c>
      <c r="H17" s="112">
        <v>1</v>
      </c>
      <c r="I17" s="113">
        <v>1</v>
      </c>
      <c r="J17" s="104">
        <v>3</v>
      </c>
      <c r="K17" s="104">
        <v>5</v>
      </c>
      <c r="L17" s="104">
        <v>4</v>
      </c>
      <c r="M17" s="104">
        <v>3</v>
      </c>
      <c r="N17" s="104">
        <v>3</v>
      </c>
      <c r="O17" s="112">
        <v>2</v>
      </c>
      <c r="P17" s="108" t="s">
        <v>3504</v>
      </c>
      <c r="Q17" s="104">
        <v>4</v>
      </c>
      <c r="R17" s="104">
        <v>1</v>
      </c>
      <c r="S17" s="104">
        <v>1</v>
      </c>
      <c r="T17" s="104">
        <v>1</v>
      </c>
      <c r="U17" s="112">
        <v>1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  <c r="AR17" s="113"/>
      <c r="AS17" s="104"/>
      <c r="AT17" s="104"/>
      <c r="AU17" s="104"/>
      <c r="AV17" s="104"/>
      <c r="AW17" s="112"/>
    </row>
    <row r="18" spans="1:49" ht="30.75" customHeight="1" thickBot="1" x14ac:dyDescent="0.25">
      <c r="A18" s="111" t="s">
        <v>3505</v>
      </c>
      <c r="B18" s="113" t="s">
        <v>91</v>
      </c>
      <c r="C18" s="110" t="s">
        <v>3506</v>
      </c>
      <c r="D18" s="104">
        <v>5</v>
      </c>
      <c r="E18" s="109">
        <v>41519</v>
      </c>
      <c r="F18" s="113">
        <v>2</v>
      </c>
      <c r="G18" s="104">
        <v>5</v>
      </c>
      <c r="H18" s="112">
        <v>4</v>
      </c>
      <c r="I18" s="113">
        <v>1</v>
      </c>
      <c r="J18" s="104">
        <v>3</v>
      </c>
      <c r="K18" s="104">
        <v>5</v>
      </c>
      <c r="L18" s="104">
        <v>4</v>
      </c>
      <c r="M18" s="104">
        <v>3</v>
      </c>
      <c r="N18" s="104">
        <v>2</v>
      </c>
      <c r="O18" s="112">
        <v>2</v>
      </c>
      <c r="P18" s="108" t="s">
        <v>3507</v>
      </c>
      <c r="Q18" s="104">
        <v>6</v>
      </c>
      <c r="R18" s="104">
        <v>1</v>
      </c>
      <c r="S18" s="104">
        <v>1</v>
      </c>
      <c r="T18" s="104">
        <v>4</v>
      </c>
      <c r="U18" s="112">
        <v>1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  <c r="AR18" s="113"/>
      <c r="AS18" s="104"/>
      <c r="AT18" s="104"/>
      <c r="AU18" s="104"/>
      <c r="AV18" s="104"/>
      <c r="AW18" s="112"/>
    </row>
    <row r="19" spans="1:49" ht="30.75" customHeight="1" thickBot="1" x14ac:dyDescent="0.25">
      <c r="A19" s="111" t="s">
        <v>3508</v>
      </c>
      <c r="B19" s="113" t="s">
        <v>40</v>
      </c>
      <c r="C19" s="110" t="s">
        <v>3509</v>
      </c>
      <c r="D19" s="104">
        <v>8</v>
      </c>
      <c r="E19" s="109">
        <v>41519</v>
      </c>
      <c r="F19" s="113">
        <v>2</v>
      </c>
      <c r="G19" s="104">
        <v>3</v>
      </c>
      <c r="H19" s="112">
        <v>1</v>
      </c>
      <c r="I19" s="113">
        <v>2</v>
      </c>
      <c r="J19" s="104">
        <v>3</v>
      </c>
      <c r="K19" s="104">
        <v>5</v>
      </c>
      <c r="L19" s="104">
        <v>4</v>
      </c>
      <c r="M19" s="104">
        <v>1</v>
      </c>
      <c r="N19" s="104">
        <v>2</v>
      </c>
      <c r="O19" s="112">
        <v>2</v>
      </c>
      <c r="P19" s="108" t="s">
        <v>3510</v>
      </c>
      <c r="Q19" s="104">
        <v>5</v>
      </c>
      <c r="R19" s="104">
        <v>1</v>
      </c>
      <c r="S19" s="104">
        <v>1</v>
      </c>
      <c r="T19" s="104">
        <v>1</v>
      </c>
      <c r="U19" s="112">
        <v>1</v>
      </c>
      <c r="V19" s="104"/>
      <c r="W19" s="108" t="s">
        <v>3511</v>
      </c>
      <c r="X19" s="104">
        <v>4</v>
      </c>
      <c r="Y19" s="104">
        <v>1</v>
      </c>
      <c r="Z19" s="104">
        <v>1</v>
      </c>
      <c r="AA19" s="104">
        <v>2</v>
      </c>
      <c r="AB19" s="112">
        <v>1</v>
      </c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  <c r="AR19" s="113"/>
      <c r="AS19" s="104"/>
      <c r="AT19" s="104"/>
      <c r="AU19" s="104"/>
      <c r="AV19" s="104"/>
      <c r="AW19" s="112"/>
    </row>
    <row r="20" spans="1:49" ht="30.75" customHeight="1" thickBot="1" x14ac:dyDescent="0.25">
      <c r="A20" s="111" t="s">
        <v>3512</v>
      </c>
      <c r="B20" s="113" t="s">
        <v>40</v>
      </c>
      <c r="C20" s="110" t="s">
        <v>3513</v>
      </c>
      <c r="D20" s="104">
        <v>4</v>
      </c>
      <c r="E20" s="109">
        <v>41527</v>
      </c>
      <c r="F20" s="113">
        <v>1</v>
      </c>
      <c r="G20" s="104">
        <v>3</v>
      </c>
      <c r="H20" s="112">
        <v>1</v>
      </c>
      <c r="I20" s="113">
        <v>2</v>
      </c>
      <c r="J20" s="104">
        <v>1</v>
      </c>
      <c r="K20" s="104">
        <v>4</v>
      </c>
      <c r="L20" s="104">
        <v>2</v>
      </c>
      <c r="M20" s="104">
        <v>1</v>
      </c>
      <c r="N20" s="104">
        <v>2</v>
      </c>
      <c r="O20" s="112">
        <v>2</v>
      </c>
      <c r="P20" s="108" t="s">
        <v>1880</v>
      </c>
      <c r="Q20" s="104">
        <v>2</v>
      </c>
      <c r="R20" s="104">
        <v>1</v>
      </c>
      <c r="S20" s="104">
        <v>1</v>
      </c>
      <c r="T20" s="104">
        <v>1</v>
      </c>
      <c r="U20" s="112">
        <v>2</v>
      </c>
      <c r="V20" s="104"/>
      <c r="W20" s="108" t="s">
        <v>1912</v>
      </c>
      <c r="X20" s="104">
        <v>1</v>
      </c>
      <c r="Y20" s="104">
        <v>1</v>
      </c>
      <c r="Z20" s="104">
        <v>2</v>
      </c>
      <c r="AA20" s="104">
        <v>1</v>
      </c>
      <c r="AB20" s="112">
        <v>2</v>
      </c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  <c r="AR20" s="113"/>
      <c r="AS20" s="104"/>
      <c r="AT20" s="104"/>
      <c r="AU20" s="104"/>
      <c r="AV20" s="104"/>
      <c r="AW20" s="112"/>
    </row>
    <row r="21" spans="1:49" ht="30.75" customHeight="1" thickBot="1" x14ac:dyDescent="0.25">
      <c r="A21" s="111" t="s">
        <v>3514</v>
      </c>
      <c r="B21" s="113" t="s">
        <v>40</v>
      </c>
      <c r="C21" s="110" t="s">
        <v>3515</v>
      </c>
      <c r="D21" s="104">
        <v>4</v>
      </c>
      <c r="E21" s="109">
        <v>41527</v>
      </c>
      <c r="F21" s="113">
        <v>2</v>
      </c>
      <c r="G21" s="104">
        <v>5</v>
      </c>
      <c r="H21" s="112">
        <v>1</v>
      </c>
      <c r="I21" s="113">
        <v>1</v>
      </c>
      <c r="J21" s="104">
        <v>1</v>
      </c>
      <c r="K21" s="104">
        <v>4</v>
      </c>
      <c r="L21" s="104">
        <v>4</v>
      </c>
      <c r="M21" s="104">
        <v>3</v>
      </c>
      <c r="N21" s="104">
        <v>2</v>
      </c>
      <c r="O21" s="112">
        <v>2</v>
      </c>
      <c r="P21" s="108" t="s">
        <v>1842</v>
      </c>
      <c r="Q21" s="104">
        <v>1</v>
      </c>
      <c r="R21" s="104">
        <v>1</v>
      </c>
      <c r="S21" s="104">
        <v>1</v>
      </c>
      <c r="T21" s="104">
        <v>1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  <c r="AR21" s="113"/>
      <c r="AS21" s="104"/>
      <c r="AT21" s="104"/>
      <c r="AU21" s="104"/>
      <c r="AV21" s="104"/>
      <c r="AW21" s="112"/>
    </row>
    <row r="22" spans="1:49" ht="30.75" customHeight="1" thickBot="1" x14ac:dyDescent="0.25">
      <c r="A22" s="111" t="s">
        <v>3516</v>
      </c>
      <c r="B22" s="113" t="s">
        <v>40</v>
      </c>
      <c r="C22" s="110" t="s">
        <v>3517</v>
      </c>
      <c r="D22" s="104">
        <v>5</v>
      </c>
      <c r="E22" s="109">
        <v>41535</v>
      </c>
      <c r="F22" s="113">
        <v>1</v>
      </c>
      <c r="G22" s="104">
        <v>3</v>
      </c>
      <c r="H22" s="112">
        <v>1</v>
      </c>
      <c r="I22" s="113">
        <v>2</v>
      </c>
      <c r="J22" s="104">
        <v>1</v>
      </c>
      <c r="K22" s="104">
        <v>3</v>
      </c>
      <c r="L22" s="104">
        <v>4</v>
      </c>
      <c r="M22" s="104">
        <v>3</v>
      </c>
      <c r="N22" s="104">
        <v>1</v>
      </c>
      <c r="O22" s="112">
        <v>1</v>
      </c>
      <c r="P22" s="108" t="s">
        <v>1842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08" t="s">
        <v>3518</v>
      </c>
      <c r="X22" s="104">
        <v>4</v>
      </c>
      <c r="Y22" s="104">
        <v>1</v>
      </c>
      <c r="Z22" s="104">
        <v>2</v>
      </c>
      <c r="AA22" s="104">
        <v>1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  <c r="AR22" s="113"/>
      <c r="AS22" s="104"/>
      <c r="AT22" s="104"/>
      <c r="AU22" s="104"/>
      <c r="AV22" s="104"/>
      <c r="AW22" s="112"/>
    </row>
    <row r="23" spans="1:49" ht="30.75" customHeight="1" thickBot="1" x14ac:dyDescent="0.25">
      <c r="A23" s="111" t="s">
        <v>3519</v>
      </c>
      <c r="B23" s="113" t="s">
        <v>40</v>
      </c>
      <c r="C23" s="110" t="s">
        <v>3520</v>
      </c>
      <c r="D23" s="104">
        <v>5</v>
      </c>
      <c r="E23" s="109">
        <v>41535</v>
      </c>
      <c r="F23" s="113">
        <v>2</v>
      </c>
      <c r="G23" s="104">
        <v>3</v>
      </c>
      <c r="H23" s="112">
        <v>1</v>
      </c>
      <c r="I23" s="113">
        <v>1</v>
      </c>
      <c r="J23" s="104">
        <v>1</v>
      </c>
      <c r="K23" s="104">
        <v>2</v>
      </c>
      <c r="L23" s="104">
        <v>4</v>
      </c>
      <c r="M23" s="104">
        <v>3</v>
      </c>
      <c r="N23" s="104">
        <v>1</v>
      </c>
      <c r="O23" s="112">
        <v>1</v>
      </c>
      <c r="P23" s="108" t="s">
        <v>3521</v>
      </c>
      <c r="Q23" s="104">
        <v>1</v>
      </c>
      <c r="R23" s="104">
        <v>1</v>
      </c>
      <c r="S23" s="104">
        <v>1</v>
      </c>
      <c r="T23" s="104">
        <v>1</v>
      </c>
      <c r="U23" s="112">
        <v>1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  <c r="AR23" s="113"/>
      <c r="AS23" s="104"/>
      <c r="AT23" s="104"/>
      <c r="AU23" s="104"/>
      <c r="AV23" s="104"/>
      <c r="AW23" s="112"/>
    </row>
    <row r="24" spans="1:49" ht="30.75" customHeight="1" thickBot="1" x14ac:dyDescent="0.25">
      <c r="A24" s="111" t="s">
        <v>3522</v>
      </c>
      <c r="B24" s="113" t="s">
        <v>36</v>
      </c>
      <c r="C24" s="110" t="s">
        <v>3523</v>
      </c>
      <c r="D24" s="104">
        <v>10</v>
      </c>
      <c r="E24" s="109">
        <v>41543</v>
      </c>
      <c r="F24" s="113">
        <v>2</v>
      </c>
      <c r="G24" s="104">
        <v>5</v>
      </c>
      <c r="H24" s="112">
        <v>1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2</v>
      </c>
      <c r="O24" s="112">
        <v>1</v>
      </c>
      <c r="P24" s="108" t="s">
        <v>3524</v>
      </c>
      <c r="Q24" s="104">
        <v>1</v>
      </c>
      <c r="R24" s="104">
        <v>1</v>
      </c>
      <c r="S24" s="104">
        <v>1</v>
      </c>
      <c r="T24" s="104">
        <v>3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  <c r="AR24" s="113"/>
      <c r="AS24" s="104"/>
      <c r="AT24" s="104"/>
      <c r="AU24" s="104"/>
      <c r="AV24" s="104"/>
      <c r="AW24" s="112"/>
    </row>
    <row r="25" spans="1:49" ht="30.75" customHeight="1" thickBot="1" x14ac:dyDescent="0.25">
      <c r="A25" s="111" t="s">
        <v>3525</v>
      </c>
      <c r="B25" s="113" t="s">
        <v>31</v>
      </c>
      <c r="C25" s="110" t="s">
        <v>3526</v>
      </c>
      <c r="D25" s="104">
        <v>12</v>
      </c>
      <c r="E25" s="109">
        <v>41543</v>
      </c>
      <c r="F25" s="113">
        <v>1</v>
      </c>
      <c r="G25" s="104">
        <v>3</v>
      </c>
      <c r="H25" s="112">
        <v>1</v>
      </c>
      <c r="I25" s="113">
        <v>1</v>
      </c>
      <c r="J25" s="104">
        <v>1</v>
      </c>
      <c r="K25" s="104">
        <v>3</v>
      </c>
      <c r="L25" s="104">
        <v>1</v>
      </c>
      <c r="M25" s="104">
        <v>2</v>
      </c>
      <c r="N25" s="104">
        <v>1</v>
      </c>
      <c r="O25" s="112">
        <v>1</v>
      </c>
      <c r="P25" s="108" t="s">
        <v>3527</v>
      </c>
      <c r="Q25" s="104">
        <v>1</v>
      </c>
      <c r="R25" s="104">
        <v>1</v>
      </c>
      <c r="S25" s="104">
        <v>1</v>
      </c>
      <c r="T25" s="104">
        <v>4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  <c r="AR25" s="113"/>
      <c r="AS25" s="104"/>
      <c r="AT25" s="104"/>
      <c r="AU25" s="104"/>
      <c r="AV25" s="104"/>
      <c r="AW25" s="112"/>
    </row>
    <row r="26" spans="1:49" ht="30.75" customHeight="1" thickBot="1" x14ac:dyDescent="0.25">
      <c r="A26" s="111" t="s">
        <v>3528</v>
      </c>
      <c r="B26" s="113" t="s">
        <v>50</v>
      </c>
      <c r="C26" s="110" t="s">
        <v>3529</v>
      </c>
      <c r="D26" s="104">
        <v>14</v>
      </c>
      <c r="E26" s="109">
        <v>41551</v>
      </c>
      <c r="F26" s="113">
        <v>2</v>
      </c>
      <c r="G26" s="104">
        <v>5</v>
      </c>
      <c r="H26" s="112">
        <v>1</v>
      </c>
      <c r="I26" s="113">
        <v>1</v>
      </c>
      <c r="J26" s="104">
        <v>1</v>
      </c>
      <c r="K26" s="104">
        <v>3</v>
      </c>
      <c r="L26" s="104">
        <v>1</v>
      </c>
      <c r="M26" s="104">
        <v>2</v>
      </c>
      <c r="N26" s="104">
        <v>1</v>
      </c>
      <c r="O26" s="112">
        <v>1</v>
      </c>
      <c r="P26" s="108" t="s">
        <v>3530</v>
      </c>
      <c r="Q26" s="104">
        <v>1</v>
      </c>
      <c r="R26" s="104">
        <v>1</v>
      </c>
      <c r="S26" s="104">
        <v>1</v>
      </c>
      <c r="T26" s="104">
        <v>3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  <c r="AR26" s="113"/>
      <c r="AS26" s="104"/>
      <c r="AT26" s="104"/>
      <c r="AU26" s="104"/>
      <c r="AV26" s="104"/>
      <c r="AW26" s="112"/>
    </row>
    <row r="27" spans="1:49" ht="30.75" customHeight="1" thickBot="1" x14ac:dyDescent="0.25">
      <c r="A27" s="111" t="s">
        <v>3531</v>
      </c>
      <c r="B27" s="113" t="s">
        <v>91</v>
      </c>
      <c r="C27" s="110" t="s">
        <v>3532</v>
      </c>
      <c r="D27" s="104">
        <v>14</v>
      </c>
      <c r="E27" s="109">
        <v>41551</v>
      </c>
      <c r="F27" s="113">
        <v>2</v>
      </c>
      <c r="G27" s="104">
        <v>5</v>
      </c>
      <c r="H27" s="112">
        <v>4</v>
      </c>
      <c r="I27" s="113">
        <v>1</v>
      </c>
      <c r="J27" s="104">
        <v>3</v>
      </c>
      <c r="K27" s="104">
        <v>8</v>
      </c>
      <c r="L27" s="104">
        <v>3</v>
      </c>
      <c r="M27" s="104">
        <v>2</v>
      </c>
      <c r="N27" s="104">
        <v>3</v>
      </c>
      <c r="O27" s="112">
        <v>2</v>
      </c>
      <c r="P27" s="108" t="s">
        <v>3533</v>
      </c>
      <c r="Q27" s="104">
        <v>4</v>
      </c>
      <c r="R27" s="104">
        <v>1</v>
      </c>
      <c r="S27" s="104">
        <v>1</v>
      </c>
      <c r="T27" s="104">
        <v>4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  <c r="AR27" s="113"/>
      <c r="AS27" s="104"/>
      <c r="AT27" s="104"/>
      <c r="AU27" s="104"/>
      <c r="AV27" s="104"/>
      <c r="AW27" s="112"/>
    </row>
    <row r="28" spans="1:49" ht="30.75" customHeight="1" thickBot="1" x14ac:dyDescent="0.25">
      <c r="A28" s="111" t="s">
        <v>3534</v>
      </c>
      <c r="B28" s="113" t="s">
        <v>31</v>
      </c>
      <c r="C28" s="110" t="s">
        <v>3535</v>
      </c>
      <c r="D28" s="104">
        <v>12</v>
      </c>
      <c r="E28" s="109">
        <v>41559</v>
      </c>
      <c r="F28" s="113">
        <v>2</v>
      </c>
      <c r="G28" s="104">
        <v>5</v>
      </c>
      <c r="H28" s="112">
        <v>1</v>
      </c>
      <c r="I28" s="113">
        <v>1</v>
      </c>
      <c r="J28" s="104">
        <v>1</v>
      </c>
      <c r="K28" s="104">
        <v>3</v>
      </c>
      <c r="L28" s="104">
        <v>1</v>
      </c>
      <c r="M28" s="104">
        <v>2</v>
      </c>
      <c r="N28" s="104">
        <v>2</v>
      </c>
      <c r="O28" s="112">
        <v>1</v>
      </c>
      <c r="P28" s="108" t="s">
        <v>3536</v>
      </c>
      <c r="Q28" s="104">
        <v>1</v>
      </c>
      <c r="R28" s="104">
        <v>1</v>
      </c>
      <c r="S28" s="104">
        <v>1</v>
      </c>
      <c r="T28" s="104">
        <v>4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  <c r="AR28" s="113"/>
      <c r="AS28" s="104"/>
      <c r="AT28" s="104"/>
      <c r="AU28" s="104"/>
      <c r="AV28" s="104"/>
      <c r="AW28" s="112"/>
    </row>
    <row r="29" spans="1:49" ht="30.75" customHeight="1" thickBot="1" x14ac:dyDescent="0.25">
      <c r="A29" s="111" t="s">
        <v>3537</v>
      </c>
      <c r="B29" s="113" t="s">
        <v>91</v>
      </c>
      <c r="C29" s="110" t="s">
        <v>3538</v>
      </c>
      <c r="D29" s="104">
        <v>19</v>
      </c>
      <c r="E29" s="109">
        <v>41559</v>
      </c>
      <c r="F29" s="113">
        <v>2</v>
      </c>
      <c r="G29" s="104">
        <v>5</v>
      </c>
      <c r="H29" s="112">
        <v>4</v>
      </c>
      <c r="I29" s="113">
        <v>1</v>
      </c>
      <c r="J29" s="104">
        <v>1</v>
      </c>
      <c r="K29" s="104">
        <v>1</v>
      </c>
      <c r="L29" s="104">
        <v>4</v>
      </c>
      <c r="M29" s="104">
        <v>3</v>
      </c>
      <c r="N29" s="104">
        <v>2</v>
      </c>
      <c r="O29" s="112">
        <v>1</v>
      </c>
      <c r="P29" s="108" t="s">
        <v>1110</v>
      </c>
      <c r="Q29" s="104">
        <v>1</v>
      </c>
      <c r="R29" s="104">
        <v>1</v>
      </c>
      <c r="S29" s="104">
        <v>1</v>
      </c>
      <c r="T29" s="104">
        <v>3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  <c r="AR29" s="113"/>
      <c r="AS29" s="104"/>
      <c r="AT29" s="104"/>
      <c r="AU29" s="104"/>
      <c r="AV29" s="104"/>
      <c r="AW29" s="112"/>
    </row>
    <row r="30" spans="1:49" ht="30.75" customHeight="1" thickBot="1" x14ac:dyDescent="0.25">
      <c r="A30" s="111" t="s">
        <v>3539</v>
      </c>
      <c r="B30" s="113" t="s">
        <v>27</v>
      </c>
      <c r="C30" s="110" t="s">
        <v>3540</v>
      </c>
      <c r="D30" s="104">
        <v>4</v>
      </c>
      <c r="E30" s="109">
        <v>41567</v>
      </c>
      <c r="F30" s="113">
        <v>1</v>
      </c>
      <c r="G30" s="104">
        <v>3</v>
      </c>
      <c r="H30" s="112">
        <v>3</v>
      </c>
      <c r="I30" s="113">
        <v>1</v>
      </c>
      <c r="J30" s="104">
        <v>3</v>
      </c>
      <c r="K30" s="104">
        <v>6</v>
      </c>
      <c r="L30" s="104">
        <v>3</v>
      </c>
      <c r="M30" s="104">
        <v>2</v>
      </c>
      <c r="N30" s="104">
        <v>3</v>
      </c>
      <c r="O30" s="112">
        <v>2</v>
      </c>
      <c r="P30" s="108" t="s">
        <v>3541</v>
      </c>
      <c r="Q30" s="104">
        <v>4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  <c r="AR30" s="113"/>
      <c r="AS30" s="104"/>
      <c r="AT30" s="104"/>
      <c r="AU30" s="104"/>
      <c r="AV30" s="104"/>
      <c r="AW30" s="112"/>
    </row>
    <row r="31" spans="1:49" ht="30.75" customHeight="1" thickBot="1" x14ac:dyDescent="0.25">
      <c r="A31" s="111" t="s">
        <v>3542</v>
      </c>
      <c r="B31" s="107" t="s">
        <v>40</v>
      </c>
      <c r="C31" s="110" t="s">
        <v>3543</v>
      </c>
      <c r="D31" s="106">
        <v>6</v>
      </c>
      <c r="E31" s="109">
        <v>41567</v>
      </c>
      <c r="F31" s="107">
        <v>2</v>
      </c>
      <c r="G31" s="106">
        <v>5</v>
      </c>
      <c r="H31" s="105">
        <v>1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2</v>
      </c>
      <c r="O31" s="105">
        <v>1</v>
      </c>
      <c r="P31" s="108" t="s">
        <v>128</v>
      </c>
      <c r="Q31" s="106">
        <v>1</v>
      </c>
      <c r="R31" s="106">
        <v>1</v>
      </c>
      <c r="S31" s="106">
        <v>1</v>
      </c>
      <c r="T31" s="106">
        <v>4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  <c r="AR31" s="107"/>
      <c r="AS31" s="106"/>
      <c r="AT31" s="106"/>
      <c r="AU31" s="106"/>
      <c r="AV31" s="106"/>
      <c r="AW31" s="105"/>
    </row>
    <row r="32" spans="1:49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11</v>
      </c>
      <c r="D36" s="44">
        <f t="shared" ref="D36:D42" si="0">C36/C$42</f>
        <v>0.42307692307692307</v>
      </c>
      <c r="E36" s="8"/>
      <c r="F36" s="91" t="s">
        <v>143</v>
      </c>
      <c r="G36" s="43">
        <f>COUNTIF(F4:F31,1)</f>
        <v>5</v>
      </c>
      <c r="H36" s="44">
        <f>G36/G38</f>
        <v>0.19230769230769232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21</v>
      </c>
      <c r="P36" s="44">
        <f>O36/O$40</f>
        <v>0.80769230769230771</v>
      </c>
      <c r="Q36"/>
      <c r="R36" s="93">
        <v>1</v>
      </c>
      <c r="S36" s="43">
        <f>COUNTIF(I4:I31,1)</f>
        <v>17</v>
      </c>
      <c r="T36" s="44">
        <f>S36/26</f>
        <v>0.65384615384615385</v>
      </c>
      <c r="U36"/>
      <c r="V36" s="94" t="s">
        <v>160</v>
      </c>
      <c r="W36" s="57">
        <f>COUNTIF(J4:J31,1)</f>
        <v>17</v>
      </c>
      <c r="X36" s="58">
        <f>W36/W$39</f>
        <v>0.65384615384615385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0.19230769230769232</v>
      </c>
      <c r="AC36"/>
      <c r="AD36" s="95" t="s">
        <v>799</v>
      </c>
      <c r="AE36" s="57">
        <f>COUNTIF(L4:L31,1)</f>
        <v>6</v>
      </c>
      <c r="AF36" s="58">
        <f>AE36/AA$46</f>
        <v>0.23076923076923078</v>
      </c>
      <c r="AG36"/>
      <c r="AH36" s="95" t="s">
        <v>143</v>
      </c>
      <c r="AI36" s="42">
        <f>COUNTIF(M4:M31,1)</f>
        <v>7</v>
      </c>
      <c r="AJ36" s="44">
        <f>AI36/AA$46</f>
        <v>0.26923076923076922</v>
      </c>
      <c r="AK36"/>
      <c r="AL36" s="95" t="s">
        <v>175</v>
      </c>
      <c r="AM36" s="42">
        <f>COUNTIF(N4:N31,1)</f>
        <v>8</v>
      </c>
      <c r="AN36" s="44">
        <f>AM36/AA$46</f>
        <v>0.30769230769230771</v>
      </c>
      <c r="AO36"/>
      <c r="AP36" s="95" t="s">
        <v>143</v>
      </c>
      <c r="AQ36" s="42">
        <f>COUNTIF(O4:O31,1)</f>
        <v>13</v>
      </c>
      <c r="AR36" s="44">
        <f>AQ36/AQ$39</f>
        <v>0.5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3.8461538461538464E-2</v>
      </c>
      <c r="E37" s="8"/>
      <c r="F37" s="91" t="s">
        <v>144</v>
      </c>
      <c r="G37" s="43">
        <f>COUNTIF(F4:F31,2)</f>
        <v>21</v>
      </c>
      <c r="H37" s="44">
        <f>G37/G38</f>
        <v>0.80769230769230771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7</v>
      </c>
      <c r="T37" s="44">
        <f t="shared" ref="T37:T40" si="3">S37/26</f>
        <v>0.26923076923076922</v>
      </c>
      <c r="U37"/>
      <c r="V37" s="95" t="s">
        <v>161</v>
      </c>
      <c r="W37" s="57">
        <f>COUNTIF(J4:J31,2)</f>
        <v>3</v>
      </c>
      <c r="X37" s="58">
        <f>W37/W$39</f>
        <v>0.11538461538461539</v>
      </c>
      <c r="Y37"/>
      <c r="Z37" s="90" t="s">
        <v>164</v>
      </c>
      <c r="AA37" s="42">
        <f>COUNTIF(K4:K31,2)</f>
        <v>2</v>
      </c>
      <c r="AB37" s="44">
        <f t="shared" si="2"/>
        <v>7.6923076923076927E-2</v>
      </c>
      <c r="AC37"/>
      <c r="AD37" s="94" t="s">
        <v>800</v>
      </c>
      <c r="AE37" s="57">
        <f>COUNTIF(L4:L31,2)</f>
        <v>4</v>
      </c>
      <c r="AF37" s="58">
        <f>AE37/AA$46</f>
        <v>0.15384615384615385</v>
      </c>
      <c r="AG37"/>
      <c r="AH37" s="90" t="s">
        <v>173</v>
      </c>
      <c r="AI37" s="42">
        <f>COUNTIF(M4:M31,2)</f>
        <v>8</v>
      </c>
      <c r="AJ37" s="44">
        <f>AI37/AA$46</f>
        <v>0.30769230769230771</v>
      </c>
      <c r="AK37"/>
      <c r="AL37" s="90" t="s">
        <v>176</v>
      </c>
      <c r="AM37" s="42">
        <f>COUNTIF(N4:N31,2)</f>
        <v>14</v>
      </c>
      <c r="AN37" s="44">
        <f>AM37/AA$46</f>
        <v>0.53846153846153844</v>
      </c>
      <c r="AO37"/>
      <c r="AP37" s="90" t="s">
        <v>173</v>
      </c>
      <c r="AQ37" s="42">
        <f>COUNTIF(O4:O31,2)</f>
        <v>13</v>
      </c>
      <c r="AR37" s="44">
        <f>AQ37/AQ$39</f>
        <v>0.5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3</v>
      </c>
      <c r="D38" s="44">
        <f t="shared" si="0"/>
        <v>0.11538461538461539</v>
      </c>
      <c r="E38" s="8"/>
      <c r="F38" s="83"/>
      <c r="G38" s="85">
        <f>SUM(G36:G37)</f>
        <v>26</v>
      </c>
      <c r="H38" s="86">
        <v>1</v>
      </c>
      <c r="I38"/>
      <c r="J38" s="92" t="s">
        <v>146</v>
      </c>
      <c r="K38" s="45">
        <f>COUNTIF(G4:G31,3)</f>
        <v>8</v>
      </c>
      <c r="L38" s="44">
        <f t="shared" si="1"/>
        <v>0.30769230769230771</v>
      </c>
      <c r="M38"/>
      <c r="N38" s="91" t="s">
        <v>156</v>
      </c>
      <c r="O38" s="43">
        <f>COUNTIF(H4:H31,3)</f>
        <v>2</v>
      </c>
      <c r="P38" s="44">
        <f>O38/O$40</f>
        <v>7.6923076923076927E-2</v>
      </c>
      <c r="Q38"/>
      <c r="R38" s="93">
        <v>3</v>
      </c>
      <c r="S38" s="43">
        <f>COUNTIF(I4:I31,3)</f>
        <v>2</v>
      </c>
      <c r="T38" s="44">
        <f t="shared" si="3"/>
        <v>7.6923076923076927E-2</v>
      </c>
      <c r="U38"/>
      <c r="V38" s="94" t="s">
        <v>162</v>
      </c>
      <c r="W38" s="57">
        <f>COUNTIF(J4:J31,3)</f>
        <v>6</v>
      </c>
      <c r="X38" s="58">
        <f>W38/W$39</f>
        <v>0.23076923076923078</v>
      </c>
      <c r="Y38"/>
      <c r="Z38" s="90" t="s">
        <v>165</v>
      </c>
      <c r="AA38" s="42">
        <f>COUNTIF(K4:K31,3)</f>
        <v>7</v>
      </c>
      <c r="AB38" s="44">
        <f t="shared" si="2"/>
        <v>0.26923076923076922</v>
      </c>
      <c r="AC38"/>
      <c r="AD38" s="94" t="s">
        <v>801</v>
      </c>
      <c r="AE38" s="57">
        <f>COUNTIF(L4:L31,3)</f>
        <v>4</v>
      </c>
      <c r="AF38" s="58">
        <f>AE38/AA$46</f>
        <v>0.15384615384615385</v>
      </c>
      <c r="AG38"/>
      <c r="AH38" s="90" t="s">
        <v>174</v>
      </c>
      <c r="AI38" s="42">
        <f>COUNTIF(M4:M31,3)</f>
        <v>11</v>
      </c>
      <c r="AJ38" s="44">
        <f>AI38/AA$46</f>
        <v>0.42307692307692307</v>
      </c>
      <c r="AK38"/>
      <c r="AL38" s="90" t="s">
        <v>177</v>
      </c>
      <c r="AM38" s="42">
        <f>COUNTIF(N4:N31,3)</f>
        <v>4</v>
      </c>
      <c r="AN38" s="44">
        <f>AM38/AA$46</f>
        <v>0.15384615384615385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5</v>
      </c>
      <c r="D39" s="44">
        <f t="shared" si="0"/>
        <v>0.19230769230769232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3.8461538461538464E-2</v>
      </c>
      <c r="M39"/>
      <c r="N39" s="91" t="s">
        <v>157</v>
      </c>
      <c r="O39" s="43">
        <f>COUNTIF(H4:H31,4)</f>
        <v>3</v>
      </c>
      <c r="P39" s="44">
        <f>O39/O$40</f>
        <v>0.11538461538461539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26</v>
      </c>
      <c r="X39" s="66">
        <f>W39/W$39</f>
        <v>1</v>
      </c>
      <c r="Y39"/>
      <c r="Z39" s="90" t="s">
        <v>166</v>
      </c>
      <c r="AA39" s="42">
        <f>COUNTIF(K4:K31,4)</f>
        <v>4</v>
      </c>
      <c r="AB39" s="44">
        <f t="shared" si="2"/>
        <v>0.15384615384615385</v>
      </c>
      <c r="AC39"/>
      <c r="AD39" s="94" t="s">
        <v>802</v>
      </c>
      <c r="AE39" s="57">
        <f>COUNTIF(L4:L31,4)</f>
        <v>12</v>
      </c>
      <c r="AF39" s="58">
        <f>AE39/AA$46</f>
        <v>0.46153846153846156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26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5</v>
      </c>
      <c r="D40" s="44">
        <f t="shared" si="0"/>
        <v>0.19230769230769232</v>
      </c>
      <c r="E40" s="8"/>
      <c r="F40"/>
      <c r="G40"/>
      <c r="H40"/>
      <c r="I40"/>
      <c r="J40" s="92" t="s">
        <v>151</v>
      </c>
      <c r="K40" s="45">
        <f>COUNTIF(G4:G31,5)</f>
        <v>15</v>
      </c>
      <c r="L40" s="44">
        <f t="shared" si="1"/>
        <v>0.57692307692307687</v>
      </c>
      <c r="M40"/>
      <c r="N40" s="83"/>
      <c r="O40" s="85">
        <f>SUM(O36:O39)</f>
        <v>26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5</v>
      </c>
      <c r="AB40" s="44">
        <f t="shared" si="2"/>
        <v>0.19230769230769232</v>
      </c>
      <c r="AC40"/>
      <c r="AD40" s="77"/>
      <c r="AE40" s="54">
        <f>SUM(AE36:AE39)</f>
        <v>26</v>
      </c>
      <c r="AF40" s="76">
        <f>AE40/AA$46</f>
        <v>1</v>
      </c>
      <c r="AG40"/>
      <c r="AH40" s="82"/>
      <c r="AI40" s="83">
        <f>SUM(AI36:AI39)</f>
        <v>26</v>
      </c>
      <c r="AJ40" s="87">
        <f>AI40/AA$46</f>
        <v>1</v>
      </c>
      <c r="AK40"/>
      <c r="AL40" s="82"/>
      <c r="AM40" s="83">
        <f>SUM(AM36:AM39)</f>
        <v>26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3.8461538461538464E-2</v>
      </c>
      <c r="E41" s="8"/>
      <c r="F41"/>
      <c r="G41"/>
      <c r="H41"/>
      <c r="I41"/>
      <c r="J41" s="92" t="s">
        <v>149</v>
      </c>
      <c r="K41" s="45">
        <f>COUNTIF(G4:G31,6)</f>
        <v>1</v>
      </c>
      <c r="L41" s="44">
        <f t="shared" si="1"/>
        <v>3.8461538461538464E-2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37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1</v>
      </c>
      <c r="AB41" s="44">
        <f t="shared" si="2"/>
        <v>3.8461538461538464E-2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26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1</v>
      </c>
      <c r="L42" s="44">
        <f t="shared" si="1"/>
        <v>3.8461538461538464E-2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1</v>
      </c>
      <c r="AB42" s="44">
        <f t="shared" si="2"/>
        <v>3.8461538461538464E-2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26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1</v>
      </c>
      <c r="AB43" s="44">
        <f t="shared" si="2"/>
        <v>3.8461538461538464E-2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26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5</v>
      </c>
      <c r="D51" s="58">
        <f t="shared" ref="D51:D63" si="4">C51/C$63</f>
        <v>0.19230769230769232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7.6923076923076927E-2</v>
      </c>
      <c r="I51" s="61"/>
      <c r="J51" s="63" t="s">
        <v>397</v>
      </c>
      <c r="K51" s="45">
        <f>COUNTIFS(B4:B31,"girona",J4:J31,1)</f>
        <v>9</v>
      </c>
      <c r="L51" s="58">
        <f t="shared" ref="L51:L69" si="6">K51/K$69</f>
        <v>0.34615384615384615</v>
      </c>
      <c r="M51" s="61"/>
      <c r="N51" s="142" t="s">
        <v>199</v>
      </c>
      <c r="O51" s="59">
        <f>COUNTIFS(G4:G31,3,H4:H31,1)</f>
        <v>6</v>
      </c>
      <c r="P51" s="60">
        <f t="shared" ref="P51:P60" si="7">O51/O$60</f>
        <v>0.25</v>
      </c>
      <c r="Q51" s="61"/>
      <c r="R51" s="142" t="s">
        <v>208</v>
      </c>
      <c r="S51" s="59">
        <f>COUNTIFS(H4:H31,1,I4:I31,1)</f>
        <v>12</v>
      </c>
      <c r="T51" s="60">
        <f>S51/S$55</f>
        <v>0.5</v>
      </c>
      <c r="U51" s="61"/>
      <c r="V51" s="61"/>
      <c r="W51" s="142" t="s">
        <v>213</v>
      </c>
      <c r="X51" s="59">
        <f>COUNTIFS(I4:I31,1,K4:K31,1)</f>
        <v>5</v>
      </c>
      <c r="Y51" s="60">
        <f t="shared" ref="Y51:Y66" si="8">X51/X$66</f>
        <v>0.19230769230769232</v>
      </c>
      <c r="Z51" s="61"/>
      <c r="AA51" s="142" t="s">
        <v>224</v>
      </c>
      <c r="AB51" s="59">
        <f>COUNTIFS(I4:I31,1,J4:J31,1)</f>
        <v>12</v>
      </c>
      <c r="AC51" s="60">
        <f t="shared" ref="AC51:AC57" si="9">AB51/AB$57</f>
        <v>0.46153846153846156</v>
      </c>
      <c r="AD51" s="61"/>
      <c r="AE51" s="142" t="s">
        <v>231</v>
      </c>
      <c r="AF51" s="59">
        <f>COUNTIFS(J4:J31,1,M4:M31,1)</f>
        <v>3</v>
      </c>
      <c r="AG51" s="60">
        <f>AF51/AF$60</f>
        <v>0.13043478260869565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6</v>
      </c>
      <c r="AS51" s="60">
        <f t="shared" ref="AS51:AS56" si="12">AR51/AF$60</f>
        <v>0.2608695652173913</v>
      </c>
      <c r="AT51" s="61"/>
      <c r="AU51" s="142" t="s">
        <v>296</v>
      </c>
      <c r="AV51" s="59">
        <f>COUNTIFS(K4:K31,1,N4:N31,1)</f>
        <v>1</v>
      </c>
      <c r="AW51" s="60">
        <f t="shared" ref="AW51:AW70" si="13">AV51/AN$75</f>
        <v>4.7619047619047616E-2</v>
      </c>
      <c r="AX51" s="61"/>
      <c r="AY51" s="142" t="s">
        <v>314</v>
      </c>
      <c r="AZ51" s="59">
        <f>COUNTIFS(L4:L31,1,N4:N31,1)</f>
        <v>4</v>
      </c>
      <c r="BA51" s="60">
        <f t="shared" ref="BA51:BA59" si="14">AZ51/AZ$63</f>
        <v>0.15384615384615385</v>
      </c>
      <c r="BB51" s="61"/>
      <c r="BC51" s="142" t="s">
        <v>325</v>
      </c>
      <c r="BD51" s="59">
        <f>COUNTIFS(J4:J31,1,O4:O31,1)</f>
        <v>13</v>
      </c>
      <c r="BE51" s="60">
        <f>BD51/BD57</f>
        <v>0.5</v>
      </c>
      <c r="BF51" s="61"/>
      <c r="BG51" s="63" t="s">
        <v>332</v>
      </c>
      <c r="BH51" s="54">
        <f>COUNTIFS(N4:N31,1,O14:O41,1)</f>
        <v>2</v>
      </c>
      <c r="BI51" s="66">
        <f>BH51/BH$57</f>
        <v>0.125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6</v>
      </c>
      <c r="D52" s="58">
        <f t="shared" si="4"/>
        <v>0.23076923076923078</v>
      </c>
      <c r="E52" s="64"/>
      <c r="F52" s="75" t="s">
        <v>385</v>
      </c>
      <c r="G52" s="45">
        <f>COUNTIFS(B4:B31,"girona",K4:K31,"&gt;1")</f>
        <v>9</v>
      </c>
      <c r="H52" s="58">
        <f t="shared" si="5"/>
        <v>0.34615384615384615</v>
      </c>
      <c r="I52" s="61"/>
      <c r="J52" s="63" t="s">
        <v>398</v>
      </c>
      <c r="K52" s="45">
        <f>COUNTIFS(B4:B31,"girona",J4:J31,2)</f>
        <v>1</v>
      </c>
      <c r="L52" s="58">
        <f t="shared" si="6"/>
        <v>3.8461538461538464E-2</v>
      </c>
      <c r="M52" s="61"/>
      <c r="N52" s="142" t="s">
        <v>200</v>
      </c>
      <c r="O52" s="45">
        <f>COUNTIFS(G4:G31,5,H4:H31,1)</f>
        <v>12</v>
      </c>
      <c r="P52" s="60">
        <f t="shared" si="7"/>
        <v>0.5</v>
      </c>
      <c r="Q52" s="61"/>
      <c r="R52" s="142" t="s">
        <v>209</v>
      </c>
      <c r="S52" s="59">
        <f>COUNTIFS(H4:H31,1,I4:I31,"&gt;1")</f>
        <v>9</v>
      </c>
      <c r="T52" s="60">
        <f>S52/S$55</f>
        <v>0.375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5</v>
      </c>
      <c r="AC52" s="60">
        <f t="shared" si="9"/>
        <v>0.19230769230769232</v>
      </c>
      <c r="AD52" s="61"/>
      <c r="AE52" s="142" t="s">
        <v>232</v>
      </c>
      <c r="AF52" s="45">
        <f>COUNTIFS(J4:J31,1,M4:M31,2)</f>
        <v>5</v>
      </c>
      <c r="AG52" s="60">
        <f t="shared" ref="AG52:AG60" si="15">AF52/AF$60</f>
        <v>0.21739130434782608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2</v>
      </c>
      <c r="AS52" s="60">
        <f t="shared" si="12"/>
        <v>8.6956521739130432E-2</v>
      </c>
      <c r="AT52" s="61"/>
      <c r="AU52" s="142" t="s">
        <v>297</v>
      </c>
      <c r="AV52" s="45">
        <f>COUNTIFS(K4:K31,1,N4:N31,2)</f>
        <v>4</v>
      </c>
      <c r="AW52" s="60">
        <f t="shared" si="13"/>
        <v>0.19047619047619047</v>
      </c>
      <c r="AX52" s="61"/>
      <c r="AY52" s="142" t="s">
        <v>316</v>
      </c>
      <c r="AZ52" s="45">
        <f>COUNTIFS(L4:L31,1,N4:N31,2)</f>
        <v>2</v>
      </c>
      <c r="BA52" s="60">
        <f t="shared" si="14"/>
        <v>7.6923076923076927E-2</v>
      </c>
      <c r="BB52" s="61"/>
      <c r="BC52" s="142" t="s">
        <v>326</v>
      </c>
      <c r="BD52" s="45">
        <f>COUNTIFS(J4:J31,1,O4:O31,2)</f>
        <v>4</v>
      </c>
      <c r="BE52" s="60">
        <f t="shared" ref="BE52:BE57" si="16">BD52/BD$57</f>
        <v>0.15384615384615385</v>
      </c>
      <c r="BF52" s="61"/>
      <c r="BG52" s="63" t="s">
        <v>333</v>
      </c>
      <c r="BH52" s="65">
        <f>COUNTIFS(N4:N31,1,O14:O41,2)</f>
        <v>2</v>
      </c>
      <c r="BI52" s="66">
        <f t="shared" ref="BI52:BI57" si="17">BH52/BH$57</f>
        <v>0.125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3.8461538461538464E-2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1</v>
      </c>
      <c r="L53" s="58">
        <f t="shared" si="6"/>
        <v>3.8461538461538464E-2</v>
      </c>
      <c r="M53" s="61"/>
      <c r="N53" s="142" t="s">
        <v>201</v>
      </c>
      <c r="O53" s="45">
        <f>COUNTIFS(G4:G31,6,H4:H31,1)</f>
        <v>1</v>
      </c>
      <c r="P53" s="60">
        <f t="shared" si="7"/>
        <v>4.1666666666666664E-2</v>
      </c>
      <c r="Q53" s="61"/>
      <c r="R53" s="142" t="s">
        <v>210</v>
      </c>
      <c r="S53" s="59">
        <f>COUNTIFS(H4:H31,4,I4:I31,1)</f>
        <v>3</v>
      </c>
      <c r="T53" s="60">
        <f>S53/S$55</f>
        <v>0.125</v>
      </c>
      <c r="U53" s="61"/>
      <c r="V53" s="61"/>
      <c r="W53" s="142" t="s">
        <v>215</v>
      </c>
      <c r="X53" s="45">
        <f>COUNTIFS(I4:I31,1,K4:K31,2)</f>
        <v>1</v>
      </c>
      <c r="Y53" s="60">
        <f t="shared" si="8"/>
        <v>3.8461538461538464E-2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3</v>
      </c>
      <c r="AG53" s="60">
        <f t="shared" si="15"/>
        <v>0.13043478260869565</v>
      </c>
      <c r="AH53" s="61"/>
      <c r="AI53" s="142" t="s">
        <v>239</v>
      </c>
      <c r="AJ53" s="45">
        <f>COUNTIFS(K4:K31,1,M4:M31,3)</f>
        <v>5</v>
      </c>
      <c r="AK53" s="60">
        <f t="shared" si="10"/>
        <v>0.19230769230769232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0</v>
      </c>
      <c r="BE53" s="60">
        <f t="shared" si="16"/>
        <v>0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1</v>
      </c>
      <c r="H54" s="58">
        <f t="shared" si="5"/>
        <v>3.8461538461538464E-2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42" t="s">
        <v>202</v>
      </c>
      <c r="O54" s="45">
        <f>COUNTIFS(G4:G31,7,H4:H31,1)</f>
        <v>1</v>
      </c>
      <c r="P54" s="60">
        <f t="shared" si="7"/>
        <v>4.1666666666666664E-2</v>
      </c>
      <c r="Q54" s="61"/>
      <c r="R54" s="142" t="s">
        <v>211</v>
      </c>
      <c r="S54" s="59">
        <f>COUNTIFS(H4:H31,4,I4:I31,"&gt;1")</f>
        <v>0</v>
      </c>
      <c r="T54" s="60">
        <f>S54/S$55</f>
        <v>0</v>
      </c>
      <c r="U54" s="61"/>
      <c r="V54" s="61"/>
      <c r="W54" s="142" t="s">
        <v>216</v>
      </c>
      <c r="X54" s="45">
        <f>COUNTIFS(I4:I31,"&gt;1",K4:K31,2)</f>
        <v>1</v>
      </c>
      <c r="Y54" s="60">
        <f t="shared" si="8"/>
        <v>3.8461538461538464E-2</v>
      </c>
      <c r="Z54" s="61"/>
      <c r="AA54" s="142" t="s">
        <v>227</v>
      </c>
      <c r="AB54" s="45">
        <f>COUNTIFS(I4:I31,"&gt;1",J4:J31,2)</f>
        <v>3</v>
      </c>
      <c r="AC54" s="60">
        <f t="shared" si="9"/>
        <v>0.11538461538461539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1</v>
      </c>
      <c r="AK54" s="60">
        <f t="shared" si="10"/>
        <v>3.8461538461538464E-2</v>
      </c>
      <c r="AL54" s="61"/>
      <c r="AM54" s="142" t="s">
        <v>276</v>
      </c>
      <c r="AN54" s="45">
        <f>COUNTIFS(K4:K31,1,L4:L31,4)</f>
        <v>5</v>
      </c>
      <c r="AO54" s="60">
        <f t="shared" si="11"/>
        <v>0.23809523809523808</v>
      </c>
      <c r="AP54" s="61"/>
      <c r="AQ54" s="142" t="s">
        <v>286</v>
      </c>
      <c r="AR54" s="45">
        <f>COUNTIFS(J4:J31,1,L4:L31,4)</f>
        <v>9</v>
      </c>
      <c r="AS54" s="60">
        <f t="shared" si="12"/>
        <v>0.39130434782608697</v>
      </c>
      <c r="AT54" s="61"/>
      <c r="AU54" s="142" t="s">
        <v>299</v>
      </c>
      <c r="AV54" s="45">
        <f>COUNTIFS(K4:K31,2,N4:N31,1)</f>
        <v>1</v>
      </c>
      <c r="AW54" s="60">
        <f t="shared" si="13"/>
        <v>4.7619047619047616E-2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3</v>
      </c>
      <c r="BE54" s="60">
        <f t="shared" si="16"/>
        <v>0.11538461538461539</v>
      </c>
      <c r="BF54" s="61"/>
      <c r="BG54" s="63" t="s">
        <v>335</v>
      </c>
      <c r="BH54" s="54">
        <f>COUNTIFS(N4:N31,2,O14:O41,1)</f>
        <v>5</v>
      </c>
      <c r="BI54" s="66">
        <f t="shared" si="17"/>
        <v>0.3125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3</v>
      </c>
      <c r="D55" s="58">
        <f t="shared" si="4"/>
        <v>0.11538461538461539</v>
      </c>
      <c r="E55" s="64"/>
      <c r="F55" s="75" t="s">
        <v>388</v>
      </c>
      <c r="G55" s="45">
        <f>COUNTIFS(B4:B31,"figueres",K4:K31,1)</f>
        <v>0</v>
      </c>
      <c r="H55" s="58">
        <f t="shared" si="5"/>
        <v>0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24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5</v>
      </c>
      <c r="Y55" s="60">
        <f t="shared" si="8"/>
        <v>0.19230769230769232</v>
      </c>
      <c r="Z55" s="61"/>
      <c r="AA55" s="142" t="s">
        <v>228</v>
      </c>
      <c r="AB55" s="45">
        <f>COUNTIFS(I4:I31,1,J4:J31,3)</f>
        <v>5</v>
      </c>
      <c r="AC55" s="60">
        <f t="shared" si="9"/>
        <v>0.19230769230769232</v>
      </c>
      <c r="AD55" s="61"/>
      <c r="AE55" s="142" t="s">
        <v>237</v>
      </c>
      <c r="AF55" s="45">
        <f>COUNTIFS(J4:J31,1,M4:M31,3)</f>
        <v>9</v>
      </c>
      <c r="AG55" s="60">
        <f t="shared" si="15"/>
        <v>0.39130434782608697</v>
      </c>
      <c r="AH55" s="61"/>
      <c r="AI55" s="142" t="s">
        <v>241</v>
      </c>
      <c r="AJ55" s="45">
        <f>COUNTIFS(K4:K31,2,M4:M31,2)</f>
        <v>0</v>
      </c>
      <c r="AK55" s="60">
        <f t="shared" si="10"/>
        <v>0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1</v>
      </c>
      <c r="AW55" s="60">
        <f t="shared" si="13"/>
        <v>4.7619047619047616E-2</v>
      </c>
      <c r="AX55" s="61"/>
      <c r="AY55" s="142" t="s">
        <v>319</v>
      </c>
      <c r="AZ55" s="45">
        <f>COUNTIFS(L4:L31,2,N4:N31,2)</f>
        <v>4</v>
      </c>
      <c r="BA55" s="60">
        <f t="shared" si="14"/>
        <v>0.15384615384615385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6</v>
      </c>
      <c r="BI55" s="66">
        <f t="shared" si="17"/>
        <v>0.375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0</v>
      </c>
      <c r="D56" s="58">
        <f t="shared" si="4"/>
        <v>0</v>
      </c>
      <c r="E56" s="64"/>
      <c r="F56" s="75" t="s">
        <v>389</v>
      </c>
      <c r="G56" s="45">
        <f>COUNTIFS(B4:B31,"figueres",K4:K31,"&gt;1")</f>
        <v>3</v>
      </c>
      <c r="H56" s="58">
        <f t="shared" si="5"/>
        <v>0.11538461538461539</v>
      </c>
      <c r="I56" s="61"/>
      <c r="J56" s="63" t="s">
        <v>387</v>
      </c>
      <c r="K56" s="45">
        <f>COUNTIFS(B4:B31,"salt",J4:J31,3)</f>
        <v>1</v>
      </c>
      <c r="L56" s="58">
        <f t="shared" si="6"/>
        <v>3.8461538461538464E-2</v>
      </c>
      <c r="M56" s="61"/>
      <c r="N56" s="142" t="s">
        <v>204</v>
      </c>
      <c r="O56" s="45">
        <f>COUNTIFS(G4:G31,5,H4:H31,4)</f>
        <v>3</v>
      </c>
      <c r="P56" s="60">
        <f t="shared" si="7"/>
        <v>0.125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2</v>
      </c>
      <c r="Y56" s="60">
        <f t="shared" si="8"/>
        <v>7.6923076923076927E-2</v>
      </c>
      <c r="Z56" s="61"/>
      <c r="AA56" s="142" t="s">
        <v>229</v>
      </c>
      <c r="AB56" s="45">
        <f>COUNTIFS(I4:I31,"&gt;1",J4:J31,3)</f>
        <v>1</v>
      </c>
      <c r="AC56" s="60">
        <f t="shared" si="9"/>
        <v>3.8461538461538464E-2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1</v>
      </c>
      <c r="AK56" s="60">
        <f t="shared" si="10"/>
        <v>3.8461538461538464E-2</v>
      </c>
      <c r="AL56" s="61"/>
      <c r="AM56" s="142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42" t="s">
        <v>288</v>
      </c>
      <c r="AR56" s="59">
        <f>COUNTIFS(J4:J31,2,L4:L31,2)</f>
        <v>2</v>
      </c>
      <c r="AS56" s="60">
        <f t="shared" si="12"/>
        <v>8.6956521739130432E-2</v>
      </c>
      <c r="AT56" s="61"/>
      <c r="AU56" s="142" t="s">
        <v>301</v>
      </c>
      <c r="AV56" s="45">
        <f>COUNTIFS(K4:K31,2,N4:N31,3)</f>
        <v>0</v>
      </c>
      <c r="AW56" s="60">
        <f t="shared" si="13"/>
        <v>0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6</v>
      </c>
      <c r="BE56" s="60">
        <f t="shared" si="16"/>
        <v>0.23076923076923078</v>
      </c>
      <c r="BF56" s="61"/>
      <c r="BG56" s="63" t="s">
        <v>337</v>
      </c>
      <c r="BH56" s="65">
        <f>COUNTIFS(N4:N31,2,O14:O41,3)</f>
        <v>1</v>
      </c>
      <c r="BI56" s="66">
        <f t="shared" si="17"/>
        <v>6.25E-2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2</v>
      </c>
      <c r="D57" s="58">
        <f t="shared" si="4"/>
        <v>7.6923076923076927E-2</v>
      </c>
      <c r="E57" s="64"/>
      <c r="F57" s="75" t="s">
        <v>390</v>
      </c>
      <c r="G57" s="45">
        <f>COUNTIFS(B4:B31,"olot",K4:K31,1)</f>
        <v>1</v>
      </c>
      <c r="H57" s="58">
        <f t="shared" si="5"/>
        <v>3.8461538461538464E-2</v>
      </c>
      <c r="I57" s="61"/>
      <c r="J57" s="63" t="s">
        <v>401</v>
      </c>
      <c r="K57" s="45">
        <f>COUNTIFS(B4:B31,"figueres",J4:J31,1)</f>
        <v>2</v>
      </c>
      <c r="L57" s="58">
        <f t="shared" si="6"/>
        <v>7.6923076923076927E-2</v>
      </c>
      <c r="M57" s="61"/>
      <c r="N57" s="142" t="s">
        <v>205</v>
      </c>
      <c r="O57" s="45">
        <f>COUNTIFS(G4:G31,6,H4:H31,4)</f>
        <v>0</v>
      </c>
      <c r="P57" s="60">
        <f t="shared" si="7"/>
        <v>0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1</v>
      </c>
      <c r="Y57" s="60">
        <f t="shared" si="8"/>
        <v>3.8461538461538464E-2</v>
      </c>
      <c r="Z57" s="61"/>
      <c r="AA57" s="37"/>
      <c r="AB57" s="45">
        <f>SUM(AB51:AB56)</f>
        <v>26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4.3478260869565216E-2</v>
      </c>
      <c r="AH57" s="61"/>
      <c r="AI57" s="142" t="s">
        <v>243</v>
      </c>
      <c r="AJ57" s="45">
        <f>COUNTIFS(K4:K31,3,M4:M31,1)</f>
        <v>0</v>
      </c>
      <c r="AK57" s="60">
        <f t="shared" si="10"/>
        <v>0</v>
      </c>
      <c r="AL57" s="61"/>
      <c r="AM57" s="142" t="s">
        <v>258</v>
      </c>
      <c r="AN57" s="45">
        <f>COUNTIFS(K4:K31,2,L4:L31,3)</f>
        <v>0</v>
      </c>
      <c r="AO57" s="60">
        <f t="shared" si="11"/>
        <v>0</v>
      </c>
      <c r="AP57" s="61"/>
      <c r="AQ57" s="142" t="s">
        <v>289</v>
      </c>
      <c r="AR57" s="59">
        <f>COUNTIFS(J4:J31,2,L4:L31,3)</f>
        <v>1</v>
      </c>
      <c r="AS57" s="60">
        <f>AR57/AR$63</f>
        <v>3.8461538461538464E-2</v>
      </c>
      <c r="AT57" s="61"/>
      <c r="AU57" s="142" t="s">
        <v>302</v>
      </c>
      <c r="AV57" s="45">
        <f>COUNTIFS(K4:K31,3,N4:N31,1)</f>
        <v>6</v>
      </c>
      <c r="AW57" s="60">
        <f t="shared" si="13"/>
        <v>0.2857142857142857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26</v>
      </c>
      <c r="BE57" s="60">
        <f t="shared" si="16"/>
        <v>1</v>
      </c>
      <c r="BF57" s="61"/>
      <c r="BG57" s="98"/>
      <c r="BH57" s="65">
        <f>SUM(BH51:BH56)</f>
        <v>16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3</v>
      </c>
      <c r="D58" s="58">
        <f t="shared" si="4"/>
        <v>0.11538461538461539</v>
      </c>
      <c r="E58" s="64"/>
      <c r="F58" s="75" t="s">
        <v>391</v>
      </c>
      <c r="G58" s="45">
        <f>COUNTIFS(B4:B31,"olot",K4:K31,"&gt;1")</f>
        <v>4</v>
      </c>
      <c r="H58" s="58">
        <f t="shared" si="5"/>
        <v>0.15384615384615385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0</v>
      </c>
      <c r="P58" s="60">
        <f t="shared" si="7"/>
        <v>0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3</v>
      </c>
      <c r="Y58" s="60">
        <f t="shared" si="8"/>
        <v>0.11538461538461539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3</v>
      </c>
      <c r="AG58" s="60">
        <f t="shared" si="15"/>
        <v>0.13043478260869565</v>
      </c>
      <c r="AH58" s="61"/>
      <c r="AI58" s="142" t="s">
        <v>244</v>
      </c>
      <c r="AJ58" s="45">
        <f>COUNTIFS(K4:K31,3,M4:M31,2)</f>
        <v>5</v>
      </c>
      <c r="AK58" s="60">
        <f t="shared" si="10"/>
        <v>0.19230769230769232</v>
      </c>
      <c r="AL58" s="61"/>
      <c r="AM58" s="142" t="s">
        <v>277</v>
      </c>
      <c r="AN58" s="45">
        <f>COUNTIFS(K4:K31,2,L4:L31,4)</f>
        <v>1</v>
      </c>
      <c r="AO58" s="60">
        <f t="shared" si="11"/>
        <v>4.7619047619047616E-2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1</v>
      </c>
      <c r="AW58" s="60">
        <f t="shared" si="13"/>
        <v>4.7619047619047616E-2</v>
      </c>
      <c r="AX58" s="61"/>
      <c r="AY58" s="142" t="s">
        <v>321</v>
      </c>
      <c r="AZ58" s="45">
        <f>COUNTIFS(L4:L31,3,N4:N31,2)</f>
        <v>1</v>
      </c>
      <c r="BA58" s="60">
        <f t="shared" si="14"/>
        <v>3.8461538461538464E-2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5</v>
      </c>
      <c r="D59" s="58">
        <f t="shared" si="4"/>
        <v>0.19230769230769232</v>
      </c>
      <c r="E59" s="64"/>
      <c r="F59" s="75" t="s">
        <v>392</v>
      </c>
      <c r="G59" s="45">
        <f>COUNTIFS(B4:B31,"blanes",K4:K31,1)</f>
        <v>2</v>
      </c>
      <c r="H59" s="58">
        <f t="shared" si="5"/>
        <v>7.6923076923076927E-2</v>
      </c>
      <c r="I59" s="61"/>
      <c r="J59" s="63" t="s">
        <v>389</v>
      </c>
      <c r="K59" s="45">
        <f>COUNTIFS(B4:B31,"figueres",J4:J31,3)</f>
        <v>1</v>
      </c>
      <c r="L59" s="58">
        <f t="shared" si="6"/>
        <v>3.8461538461538464E-2</v>
      </c>
      <c r="M59" s="61"/>
      <c r="N59" s="142" t="s">
        <v>250</v>
      </c>
      <c r="O59" s="45">
        <f>COUNTIFS(G4:G31,4,H4:H31,1)</f>
        <v>1</v>
      </c>
      <c r="P59" s="60">
        <f t="shared" si="7"/>
        <v>4.1666666666666664E-2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7.6923076923076927E-2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2</v>
      </c>
      <c r="AG59" s="60">
        <f t="shared" si="15"/>
        <v>8.6956521739130432E-2</v>
      </c>
      <c r="AH59" s="61"/>
      <c r="AI59" s="142" t="s">
        <v>245</v>
      </c>
      <c r="AJ59" s="59">
        <f>COUNTIFS(K4:K31,3,M4:M31,3)</f>
        <v>2</v>
      </c>
      <c r="AK59" s="60">
        <f t="shared" si="10"/>
        <v>7.6923076923076927E-2</v>
      </c>
      <c r="AL59" s="61"/>
      <c r="AM59" s="142" t="s">
        <v>259</v>
      </c>
      <c r="AN59" s="45">
        <f>COUNTIFS(K4:K31,3,L4:L31,1)</f>
        <v>5</v>
      </c>
      <c r="AO59" s="60">
        <f t="shared" si="11"/>
        <v>0.23809523809523808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3</v>
      </c>
      <c r="BA59" s="60">
        <f t="shared" si="14"/>
        <v>0.11538461538461539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3</v>
      </c>
      <c r="H60" s="58">
        <f t="shared" si="5"/>
        <v>0.11538461538461539</v>
      </c>
      <c r="I60" s="61"/>
      <c r="J60" s="63" t="s">
        <v>403</v>
      </c>
      <c r="K60" s="45">
        <f>COUNTIFS(B4:B31,"olot",J4:J31,1)</f>
        <v>3</v>
      </c>
      <c r="L60" s="58">
        <f t="shared" si="6"/>
        <v>0.11538461538461539</v>
      </c>
      <c r="M60" s="61"/>
      <c r="N60" s="61"/>
      <c r="O60" s="45">
        <f>SUM(O51:O59)</f>
        <v>24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3</v>
      </c>
      <c r="Y60" s="60">
        <f t="shared" si="8"/>
        <v>0.11538461538461539</v>
      </c>
      <c r="Z60" s="61"/>
      <c r="AA60" s="61"/>
      <c r="AB60" s="61"/>
      <c r="AC60" s="61"/>
      <c r="AD60" s="61"/>
      <c r="AE60" s="37"/>
      <c r="AF60" s="45">
        <f>SUM(AF52:AF59)</f>
        <v>23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4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1</v>
      </c>
      <c r="D61" s="58">
        <f t="shared" si="4"/>
        <v>3.8461538461538464E-2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2</v>
      </c>
      <c r="L61" s="58">
        <f t="shared" si="6"/>
        <v>7.6923076923076927E-2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1</v>
      </c>
      <c r="Y61" s="60">
        <f t="shared" si="8"/>
        <v>3.8461538461538464E-2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1</v>
      </c>
      <c r="AK61" s="60">
        <f t="shared" si="10"/>
        <v>3.8461538461538464E-2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3</v>
      </c>
      <c r="AS61" s="60">
        <f t="shared" si="18"/>
        <v>0.11538461538461539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7</v>
      </c>
      <c r="BA61" s="60">
        <f>AZ61/AZ$60</f>
        <v>1.75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3.8461538461538464E-2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2</v>
      </c>
      <c r="AO62" s="60">
        <f t="shared" si="11"/>
        <v>9.5238095238095233E-2</v>
      </c>
      <c r="AP62" s="61"/>
      <c r="AQ62" s="142" t="s">
        <v>294</v>
      </c>
      <c r="AR62" s="45">
        <f>COUNTIFS(J4:J31,3,L4:L31,4)</f>
        <v>3</v>
      </c>
      <c r="AS62" s="60">
        <f t="shared" si="18"/>
        <v>0.11538461538461539</v>
      </c>
      <c r="AT62" s="61"/>
      <c r="AU62" s="142" t="s">
        <v>307</v>
      </c>
      <c r="AV62" s="59">
        <f>COUNTIFS(K4:K31,5,N4:N31,2)</f>
        <v>4</v>
      </c>
      <c r="AW62" s="60">
        <f t="shared" si="13"/>
        <v>0.19047619047619047</v>
      </c>
      <c r="AX62" s="61"/>
      <c r="AY62" s="142" t="s">
        <v>440</v>
      </c>
      <c r="AZ62" s="45">
        <f>COUNTIFS(L4:L31,4,N4:N31,3)</f>
        <v>1</v>
      </c>
      <c r="BA62" s="60">
        <f>AZ62/AZ$60</f>
        <v>0.25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26</v>
      </c>
      <c r="D63" s="58">
        <f t="shared" si="4"/>
        <v>1</v>
      </c>
      <c r="E63" s="64"/>
      <c r="F63" s="61"/>
      <c r="G63" s="45">
        <f>SUM(G51:G62)</f>
        <v>26</v>
      </c>
      <c r="H63" s="58">
        <f t="shared" si="5"/>
        <v>1</v>
      </c>
      <c r="I63" s="61"/>
      <c r="J63" s="63" t="s">
        <v>405</v>
      </c>
      <c r="K63" s="45">
        <f>COUNTIFS(B4:B31,"blanes",J4:J31,1)</f>
        <v>2</v>
      </c>
      <c r="L63" s="58">
        <f t="shared" si="6"/>
        <v>7.6923076923076927E-2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1</v>
      </c>
      <c r="Y63" s="60">
        <f t="shared" si="8"/>
        <v>3.8461538461538464E-2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1</v>
      </c>
      <c r="AO63" s="60">
        <f t="shared" si="11"/>
        <v>4.7619047619047616E-2</v>
      </c>
      <c r="AP63" s="61"/>
      <c r="AQ63" s="61"/>
      <c r="AR63" s="45">
        <f>SUM(AR51:AR62)</f>
        <v>26</v>
      </c>
      <c r="AS63" s="60">
        <f t="shared" si="18"/>
        <v>1</v>
      </c>
      <c r="AT63" s="61"/>
      <c r="AU63" s="142" t="s">
        <v>306</v>
      </c>
      <c r="AV63" s="45">
        <f>COUNTIFS(K4:K31,5,N4:N31,3)</f>
        <v>1</v>
      </c>
      <c r="AW63" s="60">
        <f t="shared" si="13"/>
        <v>4.7619047619047616E-2</v>
      </c>
      <c r="AX63" s="61"/>
      <c r="AY63" s="98"/>
      <c r="AZ63" s="45">
        <f>SUM(AZ51:AZ62)</f>
        <v>26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3.8461538461538464E-2</v>
      </c>
      <c r="AL64" s="61"/>
      <c r="AM64" s="142" t="s">
        <v>263</v>
      </c>
      <c r="AN64" s="45">
        <f>COUNTIFS(K4:K31,5,L4:L31,2)</f>
        <v>1</v>
      </c>
      <c r="AO64" s="60">
        <f t="shared" si="11"/>
        <v>4.7619047619047616E-2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3</v>
      </c>
      <c r="L65" s="58">
        <f t="shared" si="6"/>
        <v>0.11538461538461539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1</v>
      </c>
      <c r="Y65" s="60">
        <f t="shared" si="8"/>
        <v>3.8461538461538464E-2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0</v>
      </c>
      <c r="AK65" s="60">
        <f t="shared" si="10"/>
        <v>0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3.8461538461538464E-2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26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10</v>
      </c>
      <c r="AK66" s="60">
        <f t="shared" si="10"/>
        <v>0.38461538461538464</v>
      </c>
      <c r="AL66" s="61"/>
      <c r="AM66" s="142" t="s">
        <v>279</v>
      </c>
      <c r="AN66" s="45">
        <f>COUNTIFS(K4:K31,5,L4:L31,4)</f>
        <v>3</v>
      </c>
      <c r="AO66" s="60">
        <f t="shared" si="11"/>
        <v>0.14285714285714285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1</v>
      </c>
      <c r="AW66" s="60">
        <f t="shared" si="13"/>
        <v>4.7619047619047616E-2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26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0</v>
      </c>
      <c r="AW68" s="60">
        <f t="shared" si="13"/>
        <v>0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26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1</v>
      </c>
      <c r="AO69" s="60">
        <f t="shared" si="11"/>
        <v>4.7619047619047616E-2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1</v>
      </c>
      <c r="AW69" s="60">
        <f t="shared" si="13"/>
        <v>4.7619047619047616E-2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4.7619047619047616E-2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0</v>
      </c>
      <c r="AO74" s="60">
        <f t="shared" si="11"/>
        <v>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18</v>
      </c>
      <c r="D83" s="58">
        <f t="shared" ref="D83:D89" si="19">C83/C$89</f>
        <v>0.69230769230769229</v>
      </c>
      <c r="E83" s="64"/>
      <c r="F83" s="55" t="s">
        <v>186</v>
      </c>
      <c r="G83" s="57">
        <f>COUNTIF(R4:R31,1)</f>
        <v>26</v>
      </c>
      <c r="H83" s="58">
        <f>G83/C$89</f>
        <v>1</v>
      </c>
      <c r="I83" s="61"/>
      <c r="J83" s="55" t="s">
        <v>339</v>
      </c>
      <c r="K83" s="57">
        <f>COUNTIFS(Q4:Q31,1,R4:R31,1)</f>
        <v>18</v>
      </c>
      <c r="L83" s="58">
        <f t="shared" ref="L83:L101" si="20">K83/K$101</f>
        <v>0.69230769230769229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0.11538461538461539</v>
      </c>
      <c r="Q83" s="61"/>
      <c r="R83" s="55" t="s">
        <v>411</v>
      </c>
      <c r="S83" s="57">
        <f>COUNTIFS(Q4:Q31,1,T4:T31,1)</f>
        <v>6</v>
      </c>
      <c r="T83" s="58">
        <f t="shared" ref="T83:T95" si="22">S83/S$95</f>
        <v>0.23076923076923078</v>
      </c>
      <c r="U83" s="61"/>
      <c r="V83" s="47" t="s">
        <v>181</v>
      </c>
      <c r="W83" s="57">
        <f>COUNTIF(X4:X31,1)</f>
        <v>1</v>
      </c>
      <c r="X83" s="58">
        <f t="shared" ref="X83:X89" si="23">W83/W$89</f>
        <v>0.1111111111111111</v>
      </c>
      <c r="Y83" s="61"/>
      <c r="Z83" s="55" t="s">
        <v>186</v>
      </c>
      <c r="AA83" s="57">
        <f>COUNTIF(Y4:Y31,1)</f>
        <v>7</v>
      </c>
      <c r="AB83" s="58">
        <f>AA83/W$89</f>
        <v>0.77777777777777779</v>
      </c>
      <c r="AC83" s="61"/>
      <c r="AD83" s="61"/>
      <c r="AE83" s="47" t="s">
        <v>339</v>
      </c>
      <c r="AF83" s="57">
        <f>COUNTIFS(X4:X31,1,Y4:Y31,1)</f>
        <v>1</v>
      </c>
      <c r="AG83" s="58">
        <f t="shared" ref="AG83:AG101" si="24">AF83/AF$101</f>
        <v>0.1111111111111111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1</v>
      </c>
      <c r="AO83" s="58">
        <f t="shared" ref="AO83:AO95" si="26">AN83/AN$95</f>
        <v>0.1111111111111111</v>
      </c>
      <c r="AP83" s="61"/>
      <c r="AQ83" s="61"/>
      <c r="AR83" s="55" t="s">
        <v>181</v>
      </c>
      <c r="AS83" s="57">
        <f>COUNTIF(AE4:AE31,1)</f>
        <v>2</v>
      </c>
      <c r="AT83" s="58">
        <f t="shared" ref="AT83:AT89" si="27">AS83/AS$89</f>
        <v>1</v>
      </c>
      <c r="AU83" s="61"/>
      <c r="AV83" s="47" t="s">
        <v>186</v>
      </c>
      <c r="AW83" s="57">
        <f>COUNTIF(AF4:AF31,1)</f>
        <v>2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2</v>
      </c>
      <c r="BC83" s="58">
        <f t="shared" ref="BC83:BC101" si="28">BB83/BB$101</f>
        <v>1</v>
      </c>
      <c r="BD83" s="61"/>
      <c r="BE83" s="55" t="s">
        <v>357</v>
      </c>
      <c r="BF83" s="57">
        <f>COUNTIFS(AE4:AE31,1,AI4:AI31,1)</f>
        <v>1</v>
      </c>
      <c r="BG83" s="58">
        <f t="shared" ref="BG83:BG95" si="29">BF83/BF$95</f>
        <v>0.5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0.5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0.11538461538461539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15</v>
      </c>
      <c r="P84" s="58">
        <f t="shared" si="21"/>
        <v>0.57692307692307687</v>
      </c>
      <c r="Q84" s="61"/>
      <c r="R84" s="55" t="s">
        <v>412</v>
      </c>
      <c r="S84" s="57">
        <f>COUNTIFS(Q4:Q31,1,T4:T31,"&gt;1")</f>
        <v>12</v>
      </c>
      <c r="T84" s="58">
        <f t="shared" si="22"/>
        <v>0.46153846153846156</v>
      </c>
      <c r="U84" s="61"/>
      <c r="V84" s="46" t="s">
        <v>182</v>
      </c>
      <c r="W84" s="57">
        <f>COUNTIF(X4:X31,2)</f>
        <v>3</v>
      </c>
      <c r="X84" s="58">
        <f t="shared" si="23"/>
        <v>0.33333333333333331</v>
      </c>
      <c r="Y84" s="61"/>
      <c r="Z84" s="46" t="s">
        <v>187</v>
      </c>
      <c r="AA84" s="57">
        <f>COUNTIF(Y4:Y31,2)</f>
        <v>2</v>
      </c>
      <c r="AB84" s="58">
        <f>AA84/W$89</f>
        <v>0.22222222222222221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0.1111111111111111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0</v>
      </c>
      <c r="AT84" s="58">
        <f t="shared" si="27"/>
        <v>0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1</v>
      </c>
      <c r="BG84" s="58">
        <f t="shared" si="29"/>
        <v>0.5</v>
      </c>
      <c r="BH84" s="61"/>
      <c r="BI84" s="55" t="s">
        <v>412</v>
      </c>
      <c r="BJ84" s="57">
        <f>COUNTIFS(AE4:AE31,1,AH4:AH31,"&gt;1")</f>
        <v>1</v>
      </c>
      <c r="BK84" s="58">
        <f t="shared" si="30"/>
        <v>0.5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0</v>
      </c>
      <c r="D85" s="58">
        <f t="shared" si="19"/>
        <v>0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2</v>
      </c>
      <c r="T85" s="58">
        <f t="shared" si="22"/>
        <v>7.6923076923076927E-2</v>
      </c>
      <c r="U85" s="61"/>
      <c r="V85" s="46" t="s">
        <v>183</v>
      </c>
      <c r="W85" s="57">
        <f>COUNTIF(X4:X31,3)</f>
        <v>1</v>
      </c>
      <c r="X85" s="58">
        <f t="shared" si="23"/>
        <v>0.1111111111111111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2</v>
      </c>
      <c r="AO85" s="58">
        <f t="shared" si="26"/>
        <v>0.22222222222222221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0</v>
      </c>
      <c r="BK85" s="58">
        <f t="shared" si="30"/>
        <v>0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0.11538461538461539</v>
      </c>
      <c r="E86" s="64"/>
      <c r="F86" s="77"/>
      <c r="G86" s="54">
        <f>SUM(G83:G85)</f>
        <v>26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0.11538461538461539</v>
      </c>
      <c r="M86" s="61"/>
      <c r="N86" s="50" t="s">
        <v>358</v>
      </c>
      <c r="O86" s="57">
        <f>COUNTIFS(Q4:Q31,2,U4:U31,2)</f>
        <v>3</v>
      </c>
      <c r="P86" s="58">
        <f t="shared" si="21"/>
        <v>0.11538461538461539</v>
      </c>
      <c r="Q86" s="61"/>
      <c r="R86" s="50" t="s">
        <v>414</v>
      </c>
      <c r="S86" s="57">
        <f>COUNTIFS(Q4:Q31,2,T4:T31,"&gt;1")</f>
        <v>1</v>
      </c>
      <c r="T86" s="58">
        <f t="shared" si="22"/>
        <v>3.8461538461538464E-2</v>
      </c>
      <c r="U86" s="61"/>
      <c r="V86" s="46" t="s">
        <v>184</v>
      </c>
      <c r="W86" s="57">
        <f>COUNTIF(X4:X31,4)</f>
        <v>2</v>
      </c>
      <c r="X86" s="58">
        <f t="shared" si="23"/>
        <v>0.22222222222222221</v>
      </c>
      <c r="Y86" s="61"/>
      <c r="Z86" s="77"/>
      <c r="AA86" s="54">
        <f>SUM(AA83:AA85)</f>
        <v>9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0.33333333333333331</v>
      </c>
      <c r="AH86" s="61"/>
      <c r="AI86" s="50" t="s">
        <v>358</v>
      </c>
      <c r="AJ86" s="57">
        <f>COUNTIFS(X4:X31,2,AB4:AB31,2)</f>
        <v>3</v>
      </c>
      <c r="AK86" s="58">
        <f t="shared" si="25"/>
        <v>0.33333333333333331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0.1111111111111111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2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0</v>
      </c>
      <c r="BC86" s="58">
        <f t="shared" si="28"/>
        <v>0</v>
      </c>
      <c r="BD86" s="61"/>
      <c r="BE86" s="50" t="s">
        <v>358</v>
      </c>
      <c r="BF86" s="57">
        <f>COUNTIFS(AE4:AE31,2,AI4:AI31,2)</f>
        <v>0</v>
      </c>
      <c r="BG86" s="58">
        <f t="shared" si="29"/>
        <v>0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3.8461538461538464E-2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2</v>
      </c>
      <c r="X87" s="58">
        <f t="shared" si="23"/>
        <v>0.22222222222222221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3.8461538461538464E-2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0</v>
      </c>
      <c r="P88" s="58">
        <f t="shared" si="21"/>
        <v>0</v>
      </c>
      <c r="Q88" s="61"/>
      <c r="R88" s="50" t="s">
        <v>416</v>
      </c>
      <c r="S88" s="57">
        <f>COUNTIFS(Q4:Q31,3,T4:T31,"&gt;1")</f>
        <v>0</v>
      </c>
      <c r="T88" s="58">
        <f t="shared" si="22"/>
        <v>0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0.1111111111111111</v>
      </c>
      <c r="AL88" s="61"/>
      <c r="AM88" s="50" t="s">
        <v>416</v>
      </c>
      <c r="AN88" s="57">
        <f>COUNTIFS(X4:X31,3,AA4:AA31,"&gt;1")</f>
        <v>1</v>
      </c>
      <c r="AO88" s="58">
        <f t="shared" si="26"/>
        <v>0.1111111111111111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26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0</v>
      </c>
      <c r="L89" s="58">
        <f t="shared" si="20"/>
        <v>0</v>
      </c>
      <c r="M89" s="61"/>
      <c r="N89" s="50" t="s">
        <v>363</v>
      </c>
      <c r="O89" s="57">
        <f>COUNTIFS(Q4:Q31,4,U4:U31,1)</f>
        <v>1</v>
      </c>
      <c r="P89" s="58">
        <f t="shared" si="21"/>
        <v>3.8461538461538464E-2</v>
      </c>
      <c r="Q89" s="61"/>
      <c r="R89" s="50" t="s">
        <v>417</v>
      </c>
      <c r="S89" s="57">
        <f>COUNTIFS(Q4:Q31,4,T4:T31,1)</f>
        <v>1</v>
      </c>
      <c r="T89" s="58">
        <f t="shared" si="22"/>
        <v>3.8461538461538464E-2</v>
      </c>
      <c r="U89" s="61"/>
      <c r="V89" s="77"/>
      <c r="W89" s="54">
        <f>SUM(W83:W88)</f>
        <v>9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1</v>
      </c>
      <c r="AG89" s="58">
        <f t="shared" si="24"/>
        <v>0.1111111111111111</v>
      </c>
      <c r="AH89" s="61"/>
      <c r="AI89" s="50" t="s">
        <v>363</v>
      </c>
      <c r="AJ89" s="57">
        <f>COUNTIFS(X4:X31,4,AB4:AB31,1)</f>
        <v>1</v>
      </c>
      <c r="AK89" s="58">
        <f t="shared" si="25"/>
        <v>0.1111111111111111</v>
      </c>
      <c r="AL89" s="61"/>
      <c r="AM89" s="50" t="s">
        <v>417</v>
      </c>
      <c r="AN89" s="57">
        <f>COUNTIFS(X4:X31,4,AA4:AA31,1)</f>
        <v>1</v>
      </c>
      <c r="AO89" s="58">
        <f t="shared" si="26"/>
        <v>0.1111111111111111</v>
      </c>
      <c r="AP89" s="61"/>
      <c r="AQ89" s="61"/>
      <c r="AR89" s="77" t="s">
        <v>142</v>
      </c>
      <c r="AS89" s="54">
        <f>SUM(AS83:AS88)</f>
        <v>2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7.6923076923076927E-2</v>
      </c>
      <c r="Q90" s="61"/>
      <c r="R90" s="50" t="s">
        <v>418</v>
      </c>
      <c r="S90" s="57">
        <f>COUNTIFS(Q4:Q31,4,T4:T31,"&gt;1")</f>
        <v>2</v>
      </c>
      <c r="T90" s="58">
        <f t="shared" si="22"/>
        <v>7.6923076923076927E-2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0.1111111111111111</v>
      </c>
      <c r="AL90" s="61"/>
      <c r="AM90" s="50" t="s">
        <v>418</v>
      </c>
      <c r="AN90" s="57">
        <f>COUNTIFS(X4:X31,4,AA4:AA31,"&gt;1")</f>
        <v>1</v>
      </c>
      <c r="AO90" s="58">
        <f t="shared" si="26"/>
        <v>0.1111111111111111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3.8461538461538464E-2</v>
      </c>
      <c r="Q91" s="61"/>
      <c r="R91" s="50" t="s">
        <v>419</v>
      </c>
      <c r="S91" s="57">
        <f>COUNTIFS(Q4:Q31,5,T4:T31,1)</f>
        <v>1</v>
      </c>
      <c r="T91" s="58">
        <f t="shared" si="22"/>
        <v>3.8461538461538464E-2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0.1111111111111111</v>
      </c>
      <c r="AL91" s="61"/>
      <c r="AM91" s="50" t="s">
        <v>419</v>
      </c>
      <c r="AN91" s="57">
        <f>COUNTIFS(X4:X31,5,AA4:AA31,1)</f>
        <v>2</v>
      </c>
      <c r="AO91" s="58">
        <f t="shared" si="26"/>
        <v>0.22222222222222221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10</v>
      </c>
      <c r="H92" s="58">
        <f>G92/C$89</f>
        <v>0.38461538461538464</v>
      </c>
      <c r="I92" s="61"/>
      <c r="J92" s="50" t="s">
        <v>345</v>
      </c>
      <c r="K92" s="57">
        <f>COUNTIFS(Q4:Q31,4,R4:R31,1)</f>
        <v>3</v>
      </c>
      <c r="L92" s="58">
        <f t="shared" si="20"/>
        <v>0.11538461538461539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0.22222222222222221</v>
      </c>
      <c r="AH92" s="61"/>
      <c r="AI92" s="50" t="s">
        <v>366</v>
      </c>
      <c r="AJ92" s="57">
        <f>COUNTIFS(X4:X31,5,AB4:AB31,2)</f>
        <v>1</v>
      </c>
      <c r="AK92" s="58">
        <f t="shared" si="25"/>
        <v>0.1111111111111111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3</v>
      </c>
      <c r="H93" s="58">
        <f>G93/C$89</f>
        <v>0.11538461538461539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1</v>
      </c>
      <c r="P93" s="58">
        <f t="shared" si="21"/>
        <v>3.8461538461538464E-2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2</v>
      </c>
      <c r="X93" s="58">
        <f>W93/W$89</f>
        <v>0.22222222222222221</v>
      </c>
      <c r="Y93" s="61"/>
      <c r="Z93" s="47" t="s">
        <v>191</v>
      </c>
      <c r="AA93" s="57">
        <f>COUNTIF(AA4:AA31,1)</f>
        <v>6</v>
      </c>
      <c r="AB93" s="58">
        <f>AA93/W$89</f>
        <v>0.66666666666666663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1</v>
      </c>
      <c r="AX93" s="58">
        <f>AW93/AS$89</f>
        <v>0.5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0.15384615384615385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1</v>
      </c>
      <c r="T94" s="58">
        <f t="shared" si="22"/>
        <v>3.8461538461538464E-2</v>
      </c>
      <c r="U94" s="61"/>
      <c r="V94" s="46" t="s">
        <v>190</v>
      </c>
      <c r="W94" s="57">
        <f>COUNTIF(Z4:Z31,2)</f>
        <v>7</v>
      </c>
      <c r="X94" s="58">
        <f>W94/W$89</f>
        <v>0.77777777777777779</v>
      </c>
      <c r="Y94" s="61"/>
      <c r="Z94" s="46" t="s">
        <v>192</v>
      </c>
      <c r="AA94" s="57">
        <f>COUNTIF(AA4:AA31,2)</f>
        <v>3</v>
      </c>
      <c r="AB94" s="58">
        <f>AA94/W$89</f>
        <v>0.33333333333333331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1</v>
      </c>
      <c r="AU94" s="61"/>
      <c r="AV94" s="46" t="s">
        <v>192</v>
      </c>
      <c r="AW94" s="57">
        <f>COUNTIF(AH4:AH31,2)</f>
        <v>1</v>
      </c>
      <c r="AX94" s="58">
        <f>AW94/AS$89</f>
        <v>0.5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9</v>
      </c>
      <c r="H95" s="58">
        <f>G95/C$89</f>
        <v>0.34615384615384615</v>
      </c>
      <c r="I95" s="61"/>
      <c r="J95" s="50" t="s">
        <v>350</v>
      </c>
      <c r="K95" s="57">
        <f>COUNTIFS(Q4:Q31,5,R4:R31,1)</f>
        <v>1</v>
      </c>
      <c r="L95" s="58">
        <f t="shared" si="20"/>
        <v>3.8461538461538464E-2</v>
      </c>
      <c r="M95" s="61"/>
      <c r="N95" s="37"/>
      <c r="O95" s="45">
        <f>SUM(O83:O94)</f>
        <v>26</v>
      </c>
      <c r="P95" s="58">
        <f t="shared" si="21"/>
        <v>1</v>
      </c>
      <c r="Q95" s="61"/>
      <c r="R95" s="37"/>
      <c r="S95" s="45">
        <f>SUM(S83:S94)</f>
        <v>26</v>
      </c>
      <c r="T95" s="58">
        <f t="shared" si="22"/>
        <v>1</v>
      </c>
      <c r="U95" s="61"/>
      <c r="V95" s="77"/>
      <c r="W95" s="54">
        <f>SUM(W93:W94)</f>
        <v>9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9</v>
      </c>
      <c r="AK95" s="58">
        <f t="shared" si="25"/>
        <v>1</v>
      </c>
      <c r="AL95" s="61"/>
      <c r="AM95" s="37"/>
      <c r="AN95" s="45">
        <f>SUM(AN83:AN94)</f>
        <v>9</v>
      </c>
      <c r="AO95" s="58">
        <f t="shared" si="26"/>
        <v>1</v>
      </c>
      <c r="AP95" s="61"/>
      <c r="AQ95" s="61"/>
      <c r="AR95" s="77"/>
      <c r="AS95" s="54">
        <f>SUM(AS93:AS94)</f>
        <v>2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2</v>
      </c>
      <c r="BG95" s="58">
        <f t="shared" si="29"/>
        <v>1</v>
      </c>
      <c r="BH95" s="61"/>
      <c r="BI95" s="37"/>
      <c r="BJ95" s="45">
        <f>SUM(BJ83:BJ94)</f>
        <v>2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26</v>
      </c>
      <c r="D96" s="58">
        <f>C96/C$89</f>
        <v>1</v>
      </c>
      <c r="E96" s="64"/>
      <c r="F96" s="77"/>
      <c r="G96" s="54">
        <f>SUM(G92:G95)</f>
        <v>26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2</v>
      </c>
      <c r="AG96" s="58">
        <f t="shared" si="24"/>
        <v>0.22222222222222221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9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2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26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3.8461538461538464E-2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0.22222222222222221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0.5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0.77777777777777779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0.5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26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9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9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2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2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0.23076923076923078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20</v>
      </c>
      <c r="D103" s="58">
        <f>C103/C$89</f>
        <v>0.76923076923076927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26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8">
    <mergeCell ref="B95:D95"/>
    <mergeCell ref="V98:X98"/>
    <mergeCell ref="AR98:AT98"/>
    <mergeCell ref="B101:D101"/>
    <mergeCell ref="A107:AW108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R82:T82"/>
    <mergeCell ref="BA82:BC82"/>
    <mergeCell ref="BE82:BG82"/>
    <mergeCell ref="BI82:BK82"/>
    <mergeCell ref="F91:H91"/>
    <mergeCell ref="B50:D50"/>
    <mergeCell ref="B82:D82"/>
    <mergeCell ref="F82:H82"/>
    <mergeCell ref="J82:L82"/>
    <mergeCell ref="N82:P82"/>
    <mergeCell ref="F50:H50"/>
    <mergeCell ref="J50:L50"/>
    <mergeCell ref="N50:P50"/>
    <mergeCell ref="B48:BI48"/>
    <mergeCell ref="AY50:BA50"/>
    <mergeCell ref="BC50:BE50"/>
    <mergeCell ref="BG50:BI50"/>
    <mergeCell ref="B80:H80"/>
    <mergeCell ref="J80:T80"/>
    <mergeCell ref="V80:AB80"/>
    <mergeCell ref="AE80:AO80"/>
    <mergeCell ref="AR80:AX80"/>
    <mergeCell ref="BA80:BK80"/>
    <mergeCell ref="AA50:AC50"/>
    <mergeCell ref="AE50:AG50"/>
    <mergeCell ref="AI50:AK50"/>
    <mergeCell ref="AM50:AO50"/>
    <mergeCell ref="AQ50:AS50"/>
    <mergeCell ref="AU50:AW50"/>
    <mergeCell ref="R50:T50"/>
    <mergeCell ref="W50:Y50"/>
    <mergeCell ref="AD2:AI2"/>
    <mergeCell ref="AK2:AP2"/>
    <mergeCell ref="AR2:AW2"/>
    <mergeCell ref="B33:AR33"/>
    <mergeCell ref="B35:D35"/>
    <mergeCell ref="F35:H35"/>
    <mergeCell ref="J35:L35"/>
    <mergeCell ref="N35:P35"/>
    <mergeCell ref="R35:T35"/>
    <mergeCell ref="V35:X35"/>
    <mergeCell ref="W2:AB2"/>
    <mergeCell ref="Z35:AB35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BM184"/>
  <sheetViews>
    <sheetView zoomScale="10" zoomScaleNormal="10" workbookViewId="0">
      <pane ySplit="3" topLeftCell="A4" activePane="bottomLeft" state="frozen"/>
      <selection activeCell="BJ52" sqref="BJ52:BJ64"/>
      <selection pane="bottomLeft" activeCell="A8" sqref="A8"/>
    </sheetView>
  </sheetViews>
  <sheetFormatPr defaultColWidth="25.7109375" defaultRowHeight="12.75" x14ac:dyDescent="0.2"/>
  <cols>
    <col min="1" max="16384" width="25.7109375" style="102"/>
  </cols>
  <sheetData>
    <row r="1" spans="1:42" ht="30" customHeight="1" thickBot="1" x14ac:dyDescent="0.25">
      <c r="A1" s="193" t="s">
        <v>3544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11" t="s">
        <v>3545</v>
      </c>
      <c r="B4" s="117" t="s">
        <v>31</v>
      </c>
      <c r="C4" s="118" t="s">
        <v>3546</v>
      </c>
      <c r="D4" s="116">
        <v>10</v>
      </c>
      <c r="E4" s="114">
        <v>41701</v>
      </c>
      <c r="F4" s="117">
        <v>2</v>
      </c>
      <c r="G4" s="116">
        <v>7</v>
      </c>
      <c r="H4" s="115">
        <v>3</v>
      </c>
      <c r="I4" s="117">
        <v>1</v>
      </c>
      <c r="J4" s="116">
        <v>3</v>
      </c>
      <c r="K4" s="116">
        <v>8</v>
      </c>
      <c r="L4" s="116">
        <v>4</v>
      </c>
      <c r="M4" s="116">
        <v>3</v>
      </c>
      <c r="N4" s="116">
        <v>2</v>
      </c>
      <c r="O4" s="115">
        <v>2</v>
      </c>
      <c r="P4" s="132" t="s">
        <v>3444</v>
      </c>
      <c r="Q4" s="116">
        <v>3</v>
      </c>
      <c r="R4" s="116">
        <v>1</v>
      </c>
      <c r="S4" s="116">
        <v>1</v>
      </c>
      <c r="T4" s="116">
        <v>1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11" t="s">
        <v>3547</v>
      </c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11" t="s">
        <v>3548</v>
      </c>
      <c r="B6" s="113" t="s">
        <v>40</v>
      </c>
      <c r="C6" s="118" t="s">
        <v>3549</v>
      </c>
      <c r="D6" s="104">
        <v>4</v>
      </c>
      <c r="E6" s="109">
        <v>41709</v>
      </c>
      <c r="F6" s="113">
        <v>2</v>
      </c>
      <c r="G6" s="104">
        <v>3</v>
      </c>
      <c r="H6" s="112">
        <v>1</v>
      </c>
      <c r="I6" s="113">
        <v>2</v>
      </c>
      <c r="J6" s="104">
        <v>1</v>
      </c>
      <c r="K6" s="104">
        <v>4</v>
      </c>
      <c r="L6" s="104">
        <v>2</v>
      </c>
      <c r="M6" s="104">
        <v>1</v>
      </c>
      <c r="N6" s="104">
        <v>2</v>
      </c>
      <c r="O6" s="112">
        <v>2</v>
      </c>
      <c r="P6" s="132" t="s">
        <v>1842</v>
      </c>
      <c r="Q6" s="104">
        <v>1</v>
      </c>
      <c r="R6" s="104">
        <v>1</v>
      </c>
      <c r="S6" s="104">
        <v>1</v>
      </c>
      <c r="T6" s="104">
        <v>1</v>
      </c>
      <c r="U6" s="112">
        <v>2</v>
      </c>
      <c r="V6" s="104"/>
      <c r="W6" s="108" t="s">
        <v>3550</v>
      </c>
      <c r="X6" s="104">
        <v>2</v>
      </c>
      <c r="Y6" s="104">
        <v>2</v>
      </c>
      <c r="Z6" s="104">
        <v>2</v>
      </c>
      <c r="AA6" s="104">
        <v>2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11" t="s">
        <v>3551</v>
      </c>
      <c r="B7" s="113" t="s">
        <v>36</v>
      </c>
      <c r="C7" s="118" t="s">
        <v>3552</v>
      </c>
      <c r="D7" s="104">
        <v>6</v>
      </c>
      <c r="E7" s="109">
        <v>41709</v>
      </c>
      <c r="F7" s="113">
        <v>2</v>
      </c>
      <c r="G7" s="104">
        <v>6</v>
      </c>
      <c r="H7" s="112">
        <v>4</v>
      </c>
      <c r="I7" s="113">
        <v>1</v>
      </c>
      <c r="J7" s="104">
        <v>1</v>
      </c>
      <c r="K7" s="104">
        <v>4</v>
      </c>
      <c r="L7" s="104">
        <v>4</v>
      </c>
      <c r="M7" s="104">
        <v>3</v>
      </c>
      <c r="N7" s="104">
        <v>2</v>
      </c>
      <c r="O7" s="112">
        <v>1</v>
      </c>
      <c r="P7" s="132" t="s">
        <v>3553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11" t="s">
        <v>3554</v>
      </c>
      <c r="B8" s="113" t="s">
        <v>36</v>
      </c>
      <c r="C8" s="118" t="s">
        <v>3555</v>
      </c>
      <c r="D8" s="104">
        <v>10</v>
      </c>
      <c r="E8" s="109">
        <v>41717</v>
      </c>
      <c r="F8" s="113">
        <v>2</v>
      </c>
      <c r="G8" s="104">
        <v>5</v>
      </c>
      <c r="H8" s="112">
        <v>4</v>
      </c>
      <c r="I8" s="113">
        <v>1</v>
      </c>
      <c r="J8" s="104">
        <v>1</v>
      </c>
      <c r="K8" s="104">
        <v>1</v>
      </c>
      <c r="L8" s="104">
        <v>4</v>
      </c>
      <c r="M8" s="104">
        <v>3</v>
      </c>
      <c r="N8" s="104">
        <v>2</v>
      </c>
      <c r="O8" s="112">
        <v>1</v>
      </c>
      <c r="P8" s="132" t="s">
        <v>3556</v>
      </c>
      <c r="Q8" s="104">
        <v>1</v>
      </c>
      <c r="R8" s="104">
        <v>1</v>
      </c>
      <c r="S8" s="104">
        <v>1</v>
      </c>
      <c r="T8" s="104">
        <v>4</v>
      </c>
      <c r="U8" s="112">
        <v>2</v>
      </c>
      <c r="V8" s="104"/>
      <c r="W8" s="113" t="s">
        <v>136</v>
      </c>
      <c r="X8" s="104">
        <v>1</v>
      </c>
      <c r="Y8" s="104">
        <v>2</v>
      </c>
      <c r="Z8" s="104">
        <v>1</v>
      </c>
      <c r="AA8" s="104">
        <v>1</v>
      </c>
      <c r="AB8" s="112">
        <v>2</v>
      </c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11" t="s">
        <v>3557</v>
      </c>
      <c r="B9" s="113" t="s">
        <v>31</v>
      </c>
      <c r="C9" s="118" t="s">
        <v>3558</v>
      </c>
      <c r="D9" s="104">
        <v>16</v>
      </c>
      <c r="E9" s="109">
        <v>41717</v>
      </c>
      <c r="F9" s="113">
        <v>2</v>
      </c>
      <c r="G9" s="104">
        <v>5</v>
      </c>
      <c r="H9" s="112">
        <v>4</v>
      </c>
      <c r="I9" s="113">
        <v>2</v>
      </c>
      <c r="J9" s="104">
        <v>1</v>
      </c>
      <c r="K9" s="104">
        <v>1</v>
      </c>
      <c r="L9" s="104">
        <v>1</v>
      </c>
      <c r="M9" s="104">
        <v>1</v>
      </c>
      <c r="N9" s="104">
        <v>1</v>
      </c>
      <c r="O9" s="112">
        <v>1</v>
      </c>
      <c r="P9" s="132" t="s">
        <v>3527</v>
      </c>
      <c r="Q9" s="104">
        <v>1</v>
      </c>
      <c r="R9" s="104">
        <v>1</v>
      </c>
      <c r="S9" s="104">
        <v>1</v>
      </c>
      <c r="T9" s="104">
        <v>2</v>
      </c>
      <c r="U9" s="112">
        <v>2</v>
      </c>
      <c r="V9" s="104"/>
      <c r="W9" s="108" t="s">
        <v>3559</v>
      </c>
      <c r="X9" s="104">
        <v>1</v>
      </c>
      <c r="Y9" s="104">
        <v>1</v>
      </c>
      <c r="Z9" s="104">
        <v>2</v>
      </c>
      <c r="AA9" s="104">
        <v>1</v>
      </c>
      <c r="AB9" s="112">
        <v>2</v>
      </c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11" t="s">
        <v>3560</v>
      </c>
      <c r="B10" s="113" t="s">
        <v>27</v>
      </c>
      <c r="C10" s="118" t="s">
        <v>3561</v>
      </c>
      <c r="D10" s="104">
        <v>6</v>
      </c>
      <c r="E10" s="109">
        <v>41725</v>
      </c>
      <c r="F10" s="113">
        <v>2</v>
      </c>
      <c r="G10" s="104">
        <v>5</v>
      </c>
      <c r="H10" s="112">
        <v>4</v>
      </c>
      <c r="I10" s="113">
        <v>1</v>
      </c>
      <c r="J10" s="104">
        <v>1</v>
      </c>
      <c r="K10" s="104">
        <v>1</v>
      </c>
      <c r="L10" s="104">
        <v>1</v>
      </c>
      <c r="M10" s="104">
        <v>2</v>
      </c>
      <c r="N10" s="104">
        <v>2</v>
      </c>
      <c r="O10" s="112">
        <v>1</v>
      </c>
      <c r="P10" s="132" t="s">
        <v>137</v>
      </c>
      <c r="Q10" s="104">
        <v>1</v>
      </c>
      <c r="R10" s="104">
        <v>1</v>
      </c>
      <c r="S10" s="104">
        <v>1</v>
      </c>
      <c r="T10" s="104">
        <v>4</v>
      </c>
      <c r="U10" s="112">
        <v>2</v>
      </c>
      <c r="V10" s="104"/>
      <c r="W10" s="113"/>
      <c r="X10" s="104"/>
      <c r="Y10" s="104"/>
      <c r="Z10" s="104"/>
      <c r="AA10" s="104"/>
      <c r="AB10" s="112"/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11" t="s">
        <v>3562</v>
      </c>
      <c r="B11" s="113" t="s">
        <v>50</v>
      </c>
      <c r="C11" s="118" t="s">
        <v>3563</v>
      </c>
      <c r="D11" s="104">
        <v>11</v>
      </c>
      <c r="E11" s="109">
        <v>41725</v>
      </c>
      <c r="F11" s="113">
        <v>1</v>
      </c>
      <c r="G11" s="104">
        <v>4</v>
      </c>
      <c r="H11" s="112">
        <v>1</v>
      </c>
      <c r="I11" s="113">
        <v>1</v>
      </c>
      <c r="J11" s="104">
        <v>3</v>
      </c>
      <c r="K11" s="104">
        <v>2</v>
      </c>
      <c r="L11" s="104">
        <v>1</v>
      </c>
      <c r="M11" s="104">
        <v>2</v>
      </c>
      <c r="N11" s="104">
        <v>2</v>
      </c>
      <c r="O11" s="112">
        <v>2</v>
      </c>
      <c r="P11" s="132" t="s">
        <v>3564</v>
      </c>
      <c r="Q11" s="104">
        <v>4</v>
      </c>
      <c r="R11" s="104">
        <v>1</v>
      </c>
      <c r="S11" s="104">
        <v>1</v>
      </c>
      <c r="T11" s="104">
        <v>3</v>
      </c>
      <c r="U11" s="112">
        <v>1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11" t="s">
        <v>3565</v>
      </c>
      <c r="B12" s="113" t="s">
        <v>31</v>
      </c>
      <c r="C12" s="118" t="s">
        <v>3566</v>
      </c>
      <c r="D12" s="104">
        <v>15</v>
      </c>
      <c r="E12" s="109">
        <v>41733</v>
      </c>
      <c r="F12" s="113">
        <v>1</v>
      </c>
      <c r="G12" s="104">
        <v>3</v>
      </c>
      <c r="H12" s="112">
        <v>1</v>
      </c>
      <c r="I12" s="113">
        <v>1</v>
      </c>
      <c r="J12" s="104">
        <v>3</v>
      </c>
      <c r="K12" s="104">
        <v>2</v>
      </c>
      <c r="L12" s="104">
        <v>4</v>
      </c>
      <c r="M12" s="104">
        <v>3</v>
      </c>
      <c r="N12" s="104">
        <v>2</v>
      </c>
      <c r="O12" s="112">
        <v>2</v>
      </c>
      <c r="P12" s="132" t="s">
        <v>1317</v>
      </c>
      <c r="Q12" s="104">
        <v>3</v>
      </c>
      <c r="R12" s="104">
        <v>1</v>
      </c>
      <c r="S12" s="104">
        <v>1</v>
      </c>
      <c r="T12" s="104">
        <v>3</v>
      </c>
      <c r="U12" s="112">
        <v>1</v>
      </c>
      <c r="V12" s="104"/>
      <c r="W12" s="113"/>
      <c r="X12" s="104"/>
      <c r="Y12" s="104"/>
      <c r="Z12" s="104"/>
      <c r="AA12" s="104"/>
      <c r="AB12" s="112"/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11" t="s">
        <v>3567</v>
      </c>
      <c r="B13" s="113" t="s">
        <v>31</v>
      </c>
      <c r="C13" s="118" t="s">
        <v>3568</v>
      </c>
      <c r="D13" s="104">
        <v>16</v>
      </c>
      <c r="E13" s="109">
        <v>41733</v>
      </c>
      <c r="F13" s="113">
        <v>2</v>
      </c>
      <c r="G13" s="104">
        <v>5</v>
      </c>
      <c r="H13" s="112">
        <v>1</v>
      </c>
      <c r="I13" s="113">
        <v>1</v>
      </c>
      <c r="J13" s="104">
        <v>3</v>
      </c>
      <c r="K13" s="104">
        <v>8</v>
      </c>
      <c r="L13" s="104">
        <v>4</v>
      </c>
      <c r="M13" s="104">
        <v>3</v>
      </c>
      <c r="N13" s="104">
        <v>1</v>
      </c>
      <c r="O13" s="112">
        <v>2</v>
      </c>
      <c r="P13" s="132" t="s">
        <v>3569</v>
      </c>
      <c r="Q13" s="104">
        <v>4</v>
      </c>
      <c r="R13" s="104">
        <v>1</v>
      </c>
      <c r="S13" s="104">
        <v>1</v>
      </c>
      <c r="T13" s="104">
        <v>3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11" t="s">
        <v>3570</v>
      </c>
      <c r="B14" s="113" t="s">
        <v>50</v>
      </c>
      <c r="C14" s="118" t="s">
        <v>3571</v>
      </c>
      <c r="D14" s="104">
        <v>17</v>
      </c>
      <c r="E14" s="109">
        <v>41741</v>
      </c>
      <c r="F14" s="113">
        <v>2</v>
      </c>
      <c r="G14" s="104">
        <v>3</v>
      </c>
      <c r="H14" s="112">
        <v>1</v>
      </c>
      <c r="I14" s="113">
        <v>2</v>
      </c>
      <c r="J14" s="104">
        <v>1</v>
      </c>
      <c r="K14" s="104">
        <v>3</v>
      </c>
      <c r="L14" s="104">
        <v>1</v>
      </c>
      <c r="M14" s="104">
        <v>2</v>
      </c>
      <c r="N14" s="104">
        <v>2</v>
      </c>
      <c r="O14" s="112">
        <v>1</v>
      </c>
      <c r="P14" s="132" t="s">
        <v>2027</v>
      </c>
      <c r="Q14" s="104">
        <v>1</v>
      </c>
      <c r="R14" s="104">
        <v>1</v>
      </c>
      <c r="S14" s="104">
        <v>1</v>
      </c>
      <c r="T14" s="104">
        <v>4</v>
      </c>
      <c r="U14" s="112">
        <v>2</v>
      </c>
      <c r="V14" s="104"/>
      <c r="W14" s="108" t="s">
        <v>3572</v>
      </c>
      <c r="X14" s="104">
        <v>1</v>
      </c>
      <c r="Y14" s="104">
        <v>1</v>
      </c>
      <c r="Z14" s="104">
        <v>1</v>
      </c>
      <c r="AA14" s="104">
        <v>1</v>
      </c>
      <c r="AB14" s="112">
        <v>2</v>
      </c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11" t="s">
        <v>3573</v>
      </c>
      <c r="B15" s="113" t="s">
        <v>91</v>
      </c>
      <c r="C15" s="118" t="s">
        <v>3574</v>
      </c>
      <c r="D15" s="104">
        <v>18</v>
      </c>
      <c r="E15" s="109">
        <v>41741</v>
      </c>
      <c r="F15" s="113">
        <v>2</v>
      </c>
      <c r="G15" s="104">
        <v>5</v>
      </c>
      <c r="H15" s="112">
        <v>4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1</v>
      </c>
      <c r="O15" s="112">
        <v>1</v>
      </c>
      <c r="P15" s="132" t="s">
        <v>1110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11" t="s">
        <v>3575</v>
      </c>
      <c r="B16" s="113" t="s">
        <v>40</v>
      </c>
      <c r="C16" s="118" t="s">
        <v>3576</v>
      </c>
      <c r="D16" s="104">
        <v>4</v>
      </c>
      <c r="E16" s="109">
        <v>41749</v>
      </c>
      <c r="F16" s="113">
        <v>1</v>
      </c>
      <c r="G16" s="104">
        <v>3</v>
      </c>
      <c r="H16" s="112">
        <v>1</v>
      </c>
      <c r="I16" s="113">
        <v>1</v>
      </c>
      <c r="J16" s="104">
        <v>3</v>
      </c>
      <c r="K16" s="104">
        <v>5</v>
      </c>
      <c r="L16" s="104">
        <v>4</v>
      </c>
      <c r="M16" s="104">
        <v>3</v>
      </c>
      <c r="N16" s="104">
        <v>2</v>
      </c>
      <c r="O16" s="112">
        <v>2</v>
      </c>
      <c r="P16" s="132" t="s">
        <v>3507</v>
      </c>
      <c r="Q16" s="104">
        <v>6</v>
      </c>
      <c r="R16" s="104">
        <v>1</v>
      </c>
      <c r="S16" s="104">
        <v>1</v>
      </c>
      <c r="T16" s="104">
        <v>4</v>
      </c>
      <c r="U16" s="112">
        <v>1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11" t="s">
        <v>3577</v>
      </c>
      <c r="B17" s="113" t="s">
        <v>40</v>
      </c>
      <c r="C17" s="118" t="s">
        <v>3578</v>
      </c>
      <c r="D17" s="104">
        <v>5</v>
      </c>
      <c r="E17" s="109">
        <v>41749</v>
      </c>
      <c r="F17" s="113">
        <v>1</v>
      </c>
      <c r="G17" s="104">
        <v>3</v>
      </c>
      <c r="H17" s="112">
        <v>1</v>
      </c>
      <c r="I17" s="113">
        <v>2</v>
      </c>
      <c r="J17" s="104">
        <v>1</v>
      </c>
      <c r="K17" s="104">
        <v>5</v>
      </c>
      <c r="L17" s="104">
        <v>1</v>
      </c>
      <c r="M17" s="104">
        <v>1</v>
      </c>
      <c r="N17" s="104">
        <v>2</v>
      </c>
      <c r="O17" s="112">
        <v>1</v>
      </c>
      <c r="P17" s="132" t="s">
        <v>3579</v>
      </c>
      <c r="Q17" s="104">
        <v>1</v>
      </c>
      <c r="R17" s="104">
        <v>1</v>
      </c>
      <c r="S17" s="104">
        <v>1</v>
      </c>
      <c r="T17" s="104">
        <v>2</v>
      </c>
      <c r="U17" s="112">
        <v>2</v>
      </c>
      <c r="V17" s="104"/>
      <c r="W17" s="113" t="s">
        <v>504</v>
      </c>
      <c r="X17" s="104">
        <v>1</v>
      </c>
      <c r="Y17" s="104">
        <v>1</v>
      </c>
      <c r="Z17" s="104">
        <v>1</v>
      </c>
      <c r="AA17" s="104">
        <v>3</v>
      </c>
      <c r="AB17" s="112">
        <v>2</v>
      </c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11" t="s">
        <v>3580</v>
      </c>
      <c r="B18" s="113" t="s">
        <v>40</v>
      </c>
      <c r="C18" s="118" t="s">
        <v>3581</v>
      </c>
      <c r="D18" s="104">
        <v>6</v>
      </c>
      <c r="E18" s="109">
        <v>41939</v>
      </c>
      <c r="F18" s="113">
        <v>2</v>
      </c>
      <c r="G18" s="104">
        <v>5</v>
      </c>
      <c r="H18" s="112">
        <v>3</v>
      </c>
      <c r="I18" s="113">
        <v>1</v>
      </c>
      <c r="J18" s="104">
        <v>1</v>
      </c>
      <c r="K18" s="104">
        <v>3</v>
      </c>
      <c r="L18" s="104">
        <v>4</v>
      </c>
      <c r="M18" s="104">
        <v>3</v>
      </c>
      <c r="N18" s="104">
        <v>1</v>
      </c>
      <c r="O18" s="112">
        <v>1</v>
      </c>
      <c r="P18" s="132" t="s">
        <v>2029</v>
      </c>
      <c r="Q18" s="104">
        <v>1</v>
      </c>
      <c r="R18" s="104">
        <v>1</v>
      </c>
      <c r="S18" s="104">
        <v>1</v>
      </c>
      <c r="T18" s="104">
        <v>4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11" t="s">
        <v>3582</v>
      </c>
      <c r="B19" s="113" t="s">
        <v>31</v>
      </c>
      <c r="C19" s="118" t="s">
        <v>3583</v>
      </c>
      <c r="D19" s="104">
        <v>11</v>
      </c>
      <c r="E19" s="109">
        <v>41939</v>
      </c>
      <c r="F19" s="113">
        <v>2</v>
      </c>
      <c r="G19" s="104">
        <v>5</v>
      </c>
      <c r="H19" s="112">
        <v>3</v>
      </c>
      <c r="I19" s="113">
        <v>1</v>
      </c>
      <c r="J19" s="104">
        <v>1</v>
      </c>
      <c r="K19" s="104">
        <v>3</v>
      </c>
      <c r="L19" s="104">
        <v>4</v>
      </c>
      <c r="M19" s="104">
        <v>3</v>
      </c>
      <c r="N19" s="104">
        <v>2</v>
      </c>
      <c r="O19" s="112">
        <v>2</v>
      </c>
      <c r="P19" s="132" t="s">
        <v>1852</v>
      </c>
      <c r="Q19" s="104">
        <v>2</v>
      </c>
      <c r="R19" s="104">
        <v>1</v>
      </c>
      <c r="S19" s="104">
        <v>1</v>
      </c>
      <c r="T19" s="104">
        <v>4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11" t="s">
        <v>3584</v>
      </c>
      <c r="B20" s="113" t="s">
        <v>40</v>
      </c>
      <c r="C20" s="118" t="s">
        <v>3585</v>
      </c>
      <c r="D20" s="104">
        <v>4</v>
      </c>
      <c r="E20" s="109">
        <v>41947</v>
      </c>
      <c r="F20" s="113">
        <v>2</v>
      </c>
      <c r="G20" s="104">
        <v>6</v>
      </c>
      <c r="H20" s="112">
        <v>1</v>
      </c>
      <c r="I20" s="113">
        <v>1</v>
      </c>
      <c r="J20" s="104">
        <v>3</v>
      </c>
      <c r="K20" s="104">
        <v>3</v>
      </c>
      <c r="L20" s="104">
        <v>4</v>
      </c>
      <c r="M20" s="104">
        <v>3</v>
      </c>
      <c r="N20" s="104">
        <v>2</v>
      </c>
      <c r="O20" s="112">
        <v>2</v>
      </c>
      <c r="P20" s="132" t="s">
        <v>3586</v>
      </c>
      <c r="Q20" s="104">
        <v>4</v>
      </c>
      <c r="R20" s="104">
        <v>1</v>
      </c>
      <c r="S20" s="104">
        <v>1</v>
      </c>
      <c r="T20" s="104">
        <v>2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11" t="s">
        <v>3587</v>
      </c>
      <c r="B21" s="113" t="s">
        <v>40</v>
      </c>
      <c r="C21" s="118" t="s">
        <v>3588</v>
      </c>
      <c r="D21" s="104">
        <v>6</v>
      </c>
      <c r="E21" s="109">
        <v>41947</v>
      </c>
      <c r="F21" s="113">
        <v>2</v>
      </c>
      <c r="G21" s="104">
        <v>6</v>
      </c>
      <c r="H21" s="112">
        <v>4</v>
      </c>
      <c r="I21" s="113">
        <v>1</v>
      </c>
      <c r="J21" s="104">
        <v>1</v>
      </c>
      <c r="K21" s="104">
        <v>1</v>
      </c>
      <c r="L21" s="104">
        <v>4</v>
      </c>
      <c r="M21" s="104">
        <v>3</v>
      </c>
      <c r="N21" s="104">
        <v>1</v>
      </c>
      <c r="O21" s="112">
        <v>1</v>
      </c>
      <c r="P21" s="132" t="s">
        <v>3589</v>
      </c>
      <c r="Q21" s="104">
        <v>1</v>
      </c>
      <c r="R21" s="104">
        <v>1</v>
      </c>
      <c r="S21" s="104">
        <v>1</v>
      </c>
      <c r="T21" s="104">
        <v>2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11" t="s">
        <v>3590</v>
      </c>
      <c r="B22" s="113" t="s">
        <v>40</v>
      </c>
      <c r="C22" s="118" t="s">
        <v>3591</v>
      </c>
      <c r="D22" s="104">
        <v>6</v>
      </c>
      <c r="E22" s="109">
        <v>41955</v>
      </c>
      <c r="F22" s="113">
        <v>2</v>
      </c>
      <c r="G22" s="104">
        <v>5</v>
      </c>
      <c r="H22" s="112">
        <v>4</v>
      </c>
      <c r="I22" s="113">
        <v>1</v>
      </c>
      <c r="J22" s="104">
        <v>1</v>
      </c>
      <c r="K22" s="104">
        <v>1</v>
      </c>
      <c r="L22" s="104">
        <v>4</v>
      </c>
      <c r="M22" s="104">
        <v>3</v>
      </c>
      <c r="N22" s="104">
        <v>2</v>
      </c>
      <c r="O22" s="112">
        <v>1</v>
      </c>
      <c r="P22" s="132" t="s">
        <v>128</v>
      </c>
      <c r="Q22" s="104">
        <v>1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11" t="s">
        <v>3592</v>
      </c>
      <c r="B23" s="113" t="s">
        <v>31</v>
      </c>
      <c r="C23" s="118" t="s">
        <v>3593</v>
      </c>
      <c r="D23" s="104">
        <v>12</v>
      </c>
      <c r="E23" s="109">
        <v>41955</v>
      </c>
      <c r="F23" s="113">
        <v>2</v>
      </c>
      <c r="G23" s="104">
        <v>3</v>
      </c>
      <c r="H23" s="112">
        <v>1</v>
      </c>
      <c r="I23" s="113">
        <v>1</v>
      </c>
      <c r="J23" s="104">
        <v>3</v>
      </c>
      <c r="K23" s="104">
        <v>3</v>
      </c>
      <c r="L23" s="104">
        <v>3</v>
      </c>
      <c r="M23" s="104">
        <v>1</v>
      </c>
      <c r="N23" s="104">
        <v>3</v>
      </c>
      <c r="O23" s="112">
        <v>2</v>
      </c>
      <c r="P23" s="132" t="s">
        <v>1916</v>
      </c>
      <c r="Q23" s="104">
        <v>3</v>
      </c>
      <c r="R23" s="104">
        <v>1</v>
      </c>
      <c r="S23" s="104">
        <v>1</v>
      </c>
      <c r="T23" s="104">
        <v>4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11" t="s">
        <v>3594</v>
      </c>
      <c r="B24" s="113" t="s">
        <v>31</v>
      </c>
      <c r="C24" s="118" t="s">
        <v>3595</v>
      </c>
      <c r="D24" s="104">
        <v>18</v>
      </c>
      <c r="E24" s="109">
        <v>41963</v>
      </c>
      <c r="F24" s="113">
        <v>2</v>
      </c>
      <c r="G24" s="104">
        <v>3</v>
      </c>
      <c r="H24" s="112">
        <v>1</v>
      </c>
      <c r="I24" s="113">
        <v>1</v>
      </c>
      <c r="J24" s="104">
        <v>3</v>
      </c>
      <c r="K24" s="104">
        <v>2</v>
      </c>
      <c r="L24" s="104">
        <v>3</v>
      </c>
      <c r="M24" s="104">
        <v>2</v>
      </c>
      <c r="N24" s="104">
        <v>2</v>
      </c>
      <c r="O24" s="112">
        <v>2</v>
      </c>
      <c r="P24" s="132" t="s">
        <v>3596</v>
      </c>
      <c r="Q24" s="104">
        <v>5</v>
      </c>
      <c r="R24" s="104">
        <v>1</v>
      </c>
      <c r="S24" s="104">
        <v>1</v>
      </c>
      <c r="T24" s="104">
        <v>4</v>
      </c>
      <c r="U24" s="112">
        <v>1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11" t="s">
        <v>3597</v>
      </c>
      <c r="B25" s="113" t="s">
        <v>31</v>
      </c>
      <c r="C25" s="118" t="s">
        <v>3598</v>
      </c>
      <c r="D25" s="104">
        <v>18</v>
      </c>
      <c r="E25" s="109">
        <v>41963</v>
      </c>
      <c r="F25" s="113">
        <v>2</v>
      </c>
      <c r="G25" s="104">
        <v>5</v>
      </c>
      <c r="H25" s="112">
        <v>4</v>
      </c>
      <c r="I25" s="113">
        <v>1</v>
      </c>
      <c r="J25" s="104">
        <v>1</v>
      </c>
      <c r="K25" s="104">
        <v>1</v>
      </c>
      <c r="L25" s="104">
        <v>4</v>
      </c>
      <c r="M25" s="104">
        <v>3</v>
      </c>
      <c r="N25" s="104">
        <v>1</v>
      </c>
      <c r="O25" s="112">
        <v>1</v>
      </c>
      <c r="P25" s="132" t="s">
        <v>3599</v>
      </c>
      <c r="Q25" s="104">
        <v>1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11" t="s">
        <v>3600</v>
      </c>
      <c r="B26" s="113" t="s">
        <v>91</v>
      </c>
      <c r="C26" s="118" t="s">
        <v>3601</v>
      </c>
      <c r="D26" s="104">
        <v>17</v>
      </c>
      <c r="E26" s="109">
        <v>41971</v>
      </c>
      <c r="F26" s="113">
        <v>2</v>
      </c>
      <c r="G26" s="104">
        <v>3</v>
      </c>
      <c r="H26" s="112">
        <v>1</v>
      </c>
      <c r="I26" s="113">
        <v>4</v>
      </c>
      <c r="J26" s="104">
        <v>1</v>
      </c>
      <c r="K26" s="104">
        <v>4</v>
      </c>
      <c r="L26" s="104">
        <v>3</v>
      </c>
      <c r="M26" s="104">
        <v>1</v>
      </c>
      <c r="N26" s="104">
        <v>1</v>
      </c>
      <c r="O26" s="112">
        <v>2</v>
      </c>
      <c r="P26" s="132" t="s">
        <v>3602</v>
      </c>
      <c r="Q26" s="104">
        <v>2</v>
      </c>
      <c r="R26" s="104">
        <v>1</v>
      </c>
      <c r="S26" s="104">
        <v>1</v>
      </c>
      <c r="T26" s="104">
        <v>1</v>
      </c>
      <c r="U26" s="112">
        <v>2</v>
      </c>
      <c r="V26" s="104"/>
      <c r="W26" s="108" t="s">
        <v>3603</v>
      </c>
      <c r="X26" s="104">
        <v>1</v>
      </c>
      <c r="Y26" s="104">
        <v>1</v>
      </c>
      <c r="Z26" s="104">
        <v>2</v>
      </c>
      <c r="AA26" s="104">
        <v>1</v>
      </c>
      <c r="AB26" s="112">
        <v>2</v>
      </c>
      <c r="AC26" s="103"/>
      <c r="AD26" s="108" t="s">
        <v>3604</v>
      </c>
      <c r="AE26" s="104">
        <v>2</v>
      </c>
      <c r="AF26" s="104">
        <v>1</v>
      </c>
      <c r="AG26" s="104">
        <v>2</v>
      </c>
      <c r="AH26" s="104">
        <v>1</v>
      </c>
      <c r="AI26" s="112">
        <v>2</v>
      </c>
      <c r="AJ26" s="103"/>
      <c r="AK26" s="108" t="s">
        <v>1128</v>
      </c>
      <c r="AL26" s="104">
        <v>1</v>
      </c>
      <c r="AM26" s="104">
        <v>1</v>
      </c>
      <c r="AN26" s="104">
        <v>2</v>
      </c>
      <c r="AO26" s="104">
        <v>1</v>
      </c>
      <c r="AP26" s="112">
        <v>2</v>
      </c>
    </row>
    <row r="27" spans="1:42" ht="31.5" customHeight="1" thickBot="1" x14ac:dyDescent="0.25">
      <c r="A27" s="111" t="s">
        <v>3605</v>
      </c>
      <c r="B27" s="113" t="s">
        <v>50</v>
      </c>
      <c r="C27" s="118" t="s">
        <v>3606</v>
      </c>
      <c r="D27" s="104">
        <v>18</v>
      </c>
      <c r="E27" s="109">
        <v>41971</v>
      </c>
      <c r="F27" s="113">
        <v>2</v>
      </c>
      <c r="G27" s="104">
        <v>7</v>
      </c>
      <c r="H27" s="112">
        <v>4</v>
      </c>
      <c r="I27" s="113">
        <v>1</v>
      </c>
      <c r="J27" s="104">
        <v>1</v>
      </c>
      <c r="K27" s="104">
        <v>1</v>
      </c>
      <c r="L27" s="104">
        <v>4</v>
      </c>
      <c r="M27" s="104">
        <v>3</v>
      </c>
      <c r="N27" s="104">
        <v>2</v>
      </c>
      <c r="O27" s="112">
        <v>1</v>
      </c>
      <c r="P27" s="132" t="s">
        <v>2027</v>
      </c>
      <c r="Q27" s="104">
        <v>1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11" t="s">
        <v>3607</v>
      </c>
      <c r="B28" s="113" t="s">
        <v>40</v>
      </c>
      <c r="C28" s="118" t="s">
        <v>3608</v>
      </c>
      <c r="D28" s="104">
        <v>6</v>
      </c>
      <c r="E28" s="109">
        <v>41979</v>
      </c>
      <c r="F28" s="113">
        <v>2</v>
      </c>
      <c r="G28" s="104">
        <v>5</v>
      </c>
      <c r="H28" s="112">
        <v>4</v>
      </c>
      <c r="I28" s="113">
        <v>1</v>
      </c>
      <c r="J28" s="104">
        <v>1</v>
      </c>
      <c r="K28" s="104">
        <v>1</v>
      </c>
      <c r="L28" s="104">
        <v>4</v>
      </c>
      <c r="M28" s="104">
        <v>3</v>
      </c>
      <c r="N28" s="104">
        <v>2</v>
      </c>
      <c r="O28" s="112">
        <v>1</v>
      </c>
      <c r="P28" s="132" t="s">
        <v>128</v>
      </c>
      <c r="Q28" s="104">
        <v>1</v>
      </c>
      <c r="R28" s="104">
        <v>1</v>
      </c>
      <c r="S28" s="104">
        <v>1</v>
      </c>
      <c r="T28" s="104">
        <v>2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11" t="s">
        <v>3609</v>
      </c>
      <c r="B29" s="113" t="s">
        <v>36</v>
      </c>
      <c r="C29" s="118" t="s">
        <v>3610</v>
      </c>
      <c r="D29" s="104">
        <v>10</v>
      </c>
      <c r="E29" s="109">
        <v>41979</v>
      </c>
      <c r="F29" s="113">
        <v>2</v>
      </c>
      <c r="G29" s="104">
        <v>3</v>
      </c>
      <c r="H29" s="112">
        <v>1</v>
      </c>
      <c r="I29" s="113">
        <v>1</v>
      </c>
      <c r="J29" s="104">
        <v>1</v>
      </c>
      <c r="K29" s="104">
        <v>2</v>
      </c>
      <c r="L29" s="104">
        <v>4</v>
      </c>
      <c r="M29" s="104">
        <v>3</v>
      </c>
      <c r="N29" s="104">
        <v>3</v>
      </c>
      <c r="O29" s="112">
        <v>2</v>
      </c>
      <c r="P29" s="132" t="s">
        <v>136</v>
      </c>
      <c r="Q29" s="104">
        <v>1</v>
      </c>
      <c r="R29" s="104">
        <v>2</v>
      </c>
      <c r="S29" s="104">
        <v>1</v>
      </c>
      <c r="T29" s="104">
        <v>1</v>
      </c>
      <c r="U29" s="112">
        <v>1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11" t="s">
        <v>3611</v>
      </c>
      <c r="B30" s="113" t="s">
        <v>40</v>
      </c>
      <c r="C30" s="118" t="s">
        <v>3612</v>
      </c>
      <c r="D30" s="104">
        <v>4</v>
      </c>
      <c r="E30" s="109">
        <v>41987</v>
      </c>
      <c r="F30" s="113">
        <v>1</v>
      </c>
      <c r="G30" s="104">
        <v>3</v>
      </c>
      <c r="H30" s="112">
        <v>3</v>
      </c>
      <c r="I30" s="113">
        <v>1</v>
      </c>
      <c r="J30" s="104">
        <v>3</v>
      </c>
      <c r="K30" s="104">
        <v>3</v>
      </c>
      <c r="L30" s="104">
        <v>4</v>
      </c>
      <c r="M30" s="104">
        <v>3</v>
      </c>
      <c r="N30" s="104">
        <v>2</v>
      </c>
      <c r="O30" s="112">
        <v>2</v>
      </c>
      <c r="P30" s="132" t="s">
        <v>3613</v>
      </c>
      <c r="Q30" s="104">
        <v>2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11" t="s">
        <v>3614</v>
      </c>
      <c r="B31" s="107" t="s">
        <v>40</v>
      </c>
      <c r="C31" s="118" t="s">
        <v>3615</v>
      </c>
      <c r="D31" s="106">
        <v>4</v>
      </c>
      <c r="E31" s="109">
        <v>41987</v>
      </c>
      <c r="F31" s="107">
        <v>2</v>
      </c>
      <c r="G31" s="106">
        <v>7</v>
      </c>
      <c r="H31" s="105">
        <v>4</v>
      </c>
      <c r="I31" s="107">
        <v>1</v>
      </c>
      <c r="J31" s="106">
        <v>1</v>
      </c>
      <c r="K31" s="106">
        <v>2</v>
      </c>
      <c r="L31" s="106">
        <v>4</v>
      </c>
      <c r="M31" s="106">
        <v>3</v>
      </c>
      <c r="N31" s="106">
        <v>2</v>
      </c>
      <c r="O31" s="105">
        <v>2</v>
      </c>
      <c r="P31" s="132" t="s">
        <v>128</v>
      </c>
      <c r="Q31" s="106">
        <v>1</v>
      </c>
      <c r="R31" s="106">
        <v>1</v>
      </c>
      <c r="S31" s="106">
        <v>1</v>
      </c>
      <c r="T31" s="106">
        <v>1</v>
      </c>
      <c r="U31" s="105">
        <v>1</v>
      </c>
      <c r="V31" s="104"/>
      <c r="W31" s="113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10</v>
      </c>
      <c r="D36" s="44">
        <f t="shared" ref="D36:D42" si="0">C36/C$42</f>
        <v>0.37037037037037035</v>
      </c>
      <c r="E36" s="8"/>
      <c r="F36" s="91" t="s">
        <v>143</v>
      </c>
      <c r="G36" s="43">
        <f>COUNTIF(F4:F31,1)</f>
        <v>5</v>
      </c>
      <c r="H36" s="44">
        <f>G36/G38</f>
        <v>0.18518518518518517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12</v>
      </c>
      <c r="P36" s="44">
        <f>O36/O$40</f>
        <v>0.44444444444444442</v>
      </c>
      <c r="Q36"/>
      <c r="R36" s="93">
        <v>1</v>
      </c>
      <c r="S36" s="43">
        <f>COUNTIF(I4:I31,1)</f>
        <v>22</v>
      </c>
      <c r="T36" s="44">
        <f>S36/27</f>
        <v>0.81481481481481477</v>
      </c>
      <c r="U36"/>
      <c r="V36" s="94" t="s">
        <v>160</v>
      </c>
      <c r="W36" s="57">
        <f>COUNTIF(J4:J31,1)</f>
        <v>18</v>
      </c>
      <c r="X36" s="58">
        <f>W36/W$39</f>
        <v>0.66666666666666663</v>
      </c>
      <c r="Y36"/>
      <c r="Z36" s="95" t="s">
        <v>163</v>
      </c>
      <c r="AA36" s="42">
        <f>COUNTIF(K4:K31,1)</f>
        <v>9</v>
      </c>
      <c r="AB36" s="44">
        <f t="shared" ref="AB36:AB46" si="2">AA36/AA$46</f>
        <v>0.33333333333333331</v>
      </c>
      <c r="AC36"/>
      <c r="AD36" s="95" t="s">
        <v>799</v>
      </c>
      <c r="AE36" s="57">
        <f>COUNTIF(L4:L31,1)</f>
        <v>5</v>
      </c>
      <c r="AF36" s="58">
        <f>AE36/AA$46</f>
        <v>0.18518518518518517</v>
      </c>
      <c r="AG36"/>
      <c r="AH36" s="95" t="s">
        <v>143</v>
      </c>
      <c r="AI36" s="42">
        <f>COUNTIF(M4:M31,1)</f>
        <v>5</v>
      </c>
      <c r="AJ36" s="44">
        <f>AI36/AA$46</f>
        <v>0.18518518518518517</v>
      </c>
      <c r="AK36"/>
      <c r="AL36" s="95" t="s">
        <v>175</v>
      </c>
      <c r="AM36" s="42">
        <f>COUNTIF(N4:N31,1)</f>
        <v>7</v>
      </c>
      <c r="AN36" s="44">
        <f>AM36/AA$46</f>
        <v>0.25925925925925924</v>
      </c>
      <c r="AO36"/>
      <c r="AP36" s="95" t="s">
        <v>143</v>
      </c>
      <c r="AQ36" s="42">
        <f>COUNTIF(O4:O31,1)</f>
        <v>13</v>
      </c>
      <c r="AR36" s="44">
        <f>AQ36/AQ$39</f>
        <v>0.48148148148148145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3.7037037037037035E-2</v>
      </c>
      <c r="E37" s="8"/>
      <c r="F37" s="91" t="s">
        <v>144</v>
      </c>
      <c r="G37" s="43">
        <f>COUNTIF(F4:F31,2)</f>
        <v>22</v>
      </c>
      <c r="H37" s="44">
        <f>G37/G38</f>
        <v>0.81481481481481477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4</v>
      </c>
      <c r="T37" s="44">
        <f t="shared" ref="T37:T40" si="3">S37/27</f>
        <v>0.14814814814814814</v>
      </c>
      <c r="U37"/>
      <c r="V37" s="95" t="s">
        <v>161</v>
      </c>
      <c r="W37" s="57">
        <f>COUNTIF(J4:J31,2)</f>
        <v>0</v>
      </c>
      <c r="X37" s="58">
        <f>W37/W$39</f>
        <v>0</v>
      </c>
      <c r="Y37"/>
      <c r="Z37" s="90" t="s">
        <v>164</v>
      </c>
      <c r="AA37" s="42">
        <f>COUNTIF(K4:K31,2)</f>
        <v>5</v>
      </c>
      <c r="AB37" s="44">
        <f t="shared" si="2"/>
        <v>0.18518518518518517</v>
      </c>
      <c r="AC37"/>
      <c r="AD37" s="94" t="s">
        <v>800</v>
      </c>
      <c r="AE37" s="57">
        <f>COUNTIF(L4:L31,2)</f>
        <v>1</v>
      </c>
      <c r="AF37" s="58">
        <f>AE37/AA$46</f>
        <v>3.7037037037037035E-2</v>
      </c>
      <c r="AG37"/>
      <c r="AH37" s="90" t="s">
        <v>173</v>
      </c>
      <c r="AI37" s="42">
        <f>COUNTIF(M4:M31,2)</f>
        <v>4</v>
      </c>
      <c r="AJ37" s="44">
        <f>AI37/AA$46</f>
        <v>0.14814814814814814</v>
      </c>
      <c r="AK37"/>
      <c r="AL37" s="90" t="s">
        <v>176</v>
      </c>
      <c r="AM37" s="42">
        <f>COUNTIF(N4:N31,2)</f>
        <v>18</v>
      </c>
      <c r="AN37" s="44">
        <f>AM37/AA$46</f>
        <v>0.66666666666666663</v>
      </c>
      <c r="AO37"/>
      <c r="AP37" s="90" t="s">
        <v>173</v>
      </c>
      <c r="AQ37" s="42">
        <f>COUNTIF(O4:O31,2)</f>
        <v>14</v>
      </c>
      <c r="AR37" s="44">
        <f>AQ37/AQ$39</f>
        <v>0.51851851851851849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8</v>
      </c>
      <c r="D38" s="44">
        <f t="shared" si="0"/>
        <v>0.29629629629629628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10</v>
      </c>
      <c r="L38" s="44">
        <f t="shared" si="1"/>
        <v>0.37037037037037035</v>
      </c>
      <c r="M38"/>
      <c r="N38" s="91" t="s">
        <v>156</v>
      </c>
      <c r="O38" s="43">
        <f>COUNTIF(H4:H31,3)</f>
        <v>4</v>
      </c>
      <c r="P38" s="44">
        <f>O38/O$40</f>
        <v>0.14814814814814814</v>
      </c>
      <c r="Q38"/>
      <c r="R38" s="93">
        <v>3</v>
      </c>
      <c r="S38" s="43">
        <f>COUNTIF(I4:I31,3)</f>
        <v>0</v>
      </c>
      <c r="T38" s="44">
        <f t="shared" si="3"/>
        <v>0</v>
      </c>
      <c r="U38"/>
      <c r="V38" s="94" t="s">
        <v>162</v>
      </c>
      <c r="W38" s="57">
        <f>COUNTIF(J4:J31,3)</f>
        <v>9</v>
      </c>
      <c r="X38" s="58">
        <f>W38/W$39</f>
        <v>0.33333333333333331</v>
      </c>
      <c r="Y38"/>
      <c r="Z38" s="90" t="s">
        <v>165</v>
      </c>
      <c r="AA38" s="42">
        <f>COUNTIF(K4:K31,3)</f>
        <v>6</v>
      </c>
      <c r="AB38" s="44">
        <f t="shared" si="2"/>
        <v>0.22222222222222221</v>
      </c>
      <c r="AC38"/>
      <c r="AD38" s="94" t="s">
        <v>801</v>
      </c>
      <c r="AE38" s="57">
        <f>COUNTIF(L4:L31,3)</f>
        <v>3</v>
      </c>
      <c r="AF38" s="58">
        <f>AE38/AA$46</f>
        <v>0.1111111111111111</v>
      </c>
      <c r="AG38"/>
      <c r="AH38" s="90" t="s">
        <v>174</v>
      </c>
      <c r="AI38" s="42">
        <f>COUNTIF(M4:M31,3)</f>
        <v>18</v>
      </c>
      <c r="AJ38" s="44">
        <f>AI38/AA$46</f>
        <v>0.66666666666666663</v>
      </c>
      <c r="AK38"/>
      <c r="AL38" s="90" t="s">
        <v>177</v>
      </c>
      <c r="AM38" s="42">
        <f>COUNTIF(N4:N31,3)</f>
        <v>2</v>
      </c>
      <c r="AN38" s="44">
        <f>AM38/AA$46</f>
        <v>7.407407407407407E-2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3</v>
      </c>
      <c r="D39" s="44">
        <f t="shared" si="0"/>
        <v>0.1111111111111111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1</v>
      </c>
      <c r="L39" s="44">
        <f t="shared" si="1"/>
        <v>3.7037037037037035E-2</v>
      </c>
      <c r="M39"/>
      <c r="N39" s="91" t="s">
        <v>157</v>
      </c>
      <c r="O39" s="43">
        <f>COUNTIF(H4:H31,4)</f>
        <v>11</v>
      </c>
      <c r="P39" s="44">
        <f>O39/O$40</f>
        <v>0.40740740740740738</v>
      </c>
      <c r="Q39"/>
      <c r="R39" s="93">
        <v>4</v>
      </c>
      <c r="S39" s="43">
        <f>COUNTIF(I4:I31,4)</f>
        <v>1</v>
      </c>
      <c r="T39" s="44">
        <f t="shared" si="3"/>
        <v>3.7037037037037035E-2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0.1111111111111111</v>
      </c>
      <c r="AC39"/>
      <c r="AD39" s="94" t="s">
        <v>802</v>
      </c>
      <c r="AE39" s="57">
        <f>COUNTIF(L4:L31,4)</f>
        <v>18</v>
      </c>
      <c r="AF39" s="58">
        <f>AE39/AA$46</f>
        <v>0.66666666666666663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10</v>
      </c>
      <c r="L40" s="44">
        <f t="shared" si="1"/>
        <v>0.37037037037037035</v>
      </c>
      <c r="M40"/>
      <c r="N40" s="83"/>
      <c r="O40" s="85">
        <f>SUM(O36:O39)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2</v>
      </c>
      <c r="AB40" s="44">
        <f t="shared" si="2"/>
        <v>7.407407407407407E-2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3</v>
      </c>
      <c r="D41" s="44">
        <f t="shared" si="0"/>
        <v>0.1111111111111111</v>
      </c>
      <c r="E41" s="8"/>
      <c r="F41"/>
      <c r="G41"/>
      <c r="H41"/>
      <c r="I41"/>
      <c r="J41" s="92" t="s">
        <v>149</v>
      </c>
      <c r="K41" s="45">
        <f>COUNTIF(G4:G31,6)</f>
        <v>3</v>
      </c>
      <c r="L41" s="44">
        <f t="shared" si="1"/>
        <v>0.1111111111111111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34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0</v>
      </c>
      <c r="AB41" s="44">
        <f t="shared" si="2"/>
        <v>0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3</v>
      </c>
      <c r="L42" s="44">
        <f t="shared" si="1"/>
        <v>0.1111111111111111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0</v>
      </c>
      <c r="AB42" s="44">
        <f t="shared" si="2"/>
        <v>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7.407407407407407E-2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8</v>
      </c>
      <c r="D51" s="58">
        <f t="shared" ref="D51:D63" si="4">C51/C$63</f>
        <v>0.29629629629629628</v>
      </c>
      <c r="E51" s="37"/>
      <c r="F51" s="75" t="s">
        <v>384</v>
      </c>
      <c r="G51" s="45">
        <f>COUNTIFS(B4:B31,"girona",K4:K31,1)</f>
        <v>3</v>
      </c>
      <c r="H51" s="58">
        <f t="shared" ref="H51:H63" si="5">G51/G$63</f>
        <v>0.1111111111111111</v>
      </c>
      <c r="I51" s="61"/>
      <c r="J51" s="63" t="s">
        <v>397</v>
      </c>
      <c r="K51" s="45">
        <f>COUNTIFS(B4:B31,"girona",J4:J31,1)</f>
        <v>7</v>
      </c>
      <c r="L51" s="58">
        <f t="shared" ref="L51:L69" si="6">K51/K$69</f>
        <v>0.25925925925925924</v>
      </c>
      <c r="M51" s="61"/>
      <c r="N51" s="142" t="s">
        <v>199</v>
      </c>
      <c r="O51" s="59">
        <f>COUNTIFS(G4:G31,3,H4:H31,1)</f>
        <v>9</v>
      </c>
      <c r="P51" s="60">
        <f t="shared" ref="P51:P60" si="7">O51/O$60</f>
        <v>0.39130434782608697</v>
      </c>
      <c r="Q51" s="61"/>
      <c r="R51" s="142" t="s">
        <v>208</v>
      </c>
      <c r="S51" s="59">
        <f>COUNTIFS(H4:H31,1,I4:I31,1)</f>
        <v>8</v>
      </c>
      <c r="T51" s="60">
        <f>S51/S$55</f>
        <v>0.34782608695652173</v>
      </c>
      <c r="U51" s="61"/>
      <c r="V51" s="61"/>
      <c r="W51" s="142" t="s">
        <v>213</v>
      </c>
      <c r="X51" s="59">
        <f>COUNTIFS(I4:I31,1,K4:K31,1)</f>
        <v>8</v>
      </c>
      <c r="Y51" s="60">
        <f t="shared" ref="Y51:Y66" si="8">X51/X$66</f>
        <v>0.29629629629629628</v>
      </c>
      <c r="Z51" s="61"/>
      <c r="AA51" s="142" t="s">
        <v>224</v>
      </c>
      <c r="AB51" s="59">
        <f>COUNTIFS(I4:I31,1,J4:J31,1)</f>
        <v>13</v>
      </c>
      <c r="AC51" s="60">
        <f t="shared" ref="AC51:AC57" si="9">AB51/AB$57</f>
        <v>0.48148148148148145</v>
      </c>
      <c r="AD51" s="61"/>
      <c r="AE51" s="142" t="s">
        <v>231</v>
      </c>
      <c r="AF51" s="59">
        <f>COUNTIFS(J4:J31,1,M4:M31,1)</f>
        <v>4</v>
      </c>
      <c r="AG51" s="60">
        <f>AF51/AF$60</f>
        <v>0.17391304347826086</v>
      </c>
      <c r="AH51" s="61"/>
      <c r="AI51" s="142" t="s">
        <v>236</v>
      </c>
      <c r="AJ51" s="59">
        <f>COUNTIFS(K4:K31,1,M4:M31,1)</f>
        <v>1</v>
      </c>
      <c r="AK51" s="60">
        <f t="shared" ref="AK51:AK67" si="10">AJ51/AJ$67</f>
        <v>3.7037037037037035E-2</v>
      </c>
      <c r="AL51" s="61"/>
      <c r="AM51" s="142" t="s">
        <v>253</v>
      </c>
      <c r="AN51" s="59">
        <f>COUNTIFS(K4:K31,1,L4:L31,1)</f>
        <v>2</v>
      </c>
      <c r="AO51" s="60">
        <f t="shared" ref="AO51:AO75" si="11">AN51/AN$75</f>
        <v>8.3333333333333329E-2</v>
      </c>
      <c r="AP51" s="61"/>
      <c r="AQ51" s="142" t="s">
        <v>283</v>
      </c>
      <c r="AR51" s="59">
        <f>COUNTIFS(J4:J31,1,L4:L31,1)</f>
        <v>4</v>
      </c>
      <c r="AS51" s="60">
        <f t="shared" ref="AS51:AS56" si="12">AR51/AF$60</f>
        <v>0.17391304347826086</v>
      </c>
      <c r="AT51" s="61"/>
      <c r="AU51" s="142" t="s">
        <v>296</v>
      </c>
      <c r="AV51" s="59">
        <f>COUNTIFS(K4:K31,1,N4:N31,1)</f>
        <v>4</v>
      </c>
      <c r="AW51" s="60">
        <f t="shared" ref="AW51:AW70" si="13">AV51/AN$75</f>
        <v>0.16666666666666666</v>
      </c>
      <c r="AX51" s="61"/>
      <c r="AY51" s="142" t="s">
        <v>314</v>
      </c>
      <c r="AZ51" s="59">
        <f>COUNTIFS(L4:L31,1,N4:N31,1)</f>
        <v>1</v>
      </c>
      <c r="BA51" s="60">
        <f t="shared" ref="BA51:BA59" si="14">AZ51/AZ$63</f>
        <v>3.7037037037037035E-2</v>
      </c>
      <c r="BB51" s="61"/>
      <c r="BC51" s="142" t="s">
        <v>325</v>
      </c>
      <c r="BD51" s="59">
        <f>COUNTIFS(J4:J31,1,O4:O31,1)</f>
        <v>13</v>
      </c>
      <c r="BE51" s="60">
        <f>BD51/BD57</f>
        <v>0.48148148148148145</v>
      </c>
      <c r="BF51" s="61"/>
      <c r="BG51" s="63" t="s">
        <v>332</v>
      </c>
      <c r="BH51" s="54">
        <f>COUNTIFS(N4:N31,1,O14:O41,1)</f>
        <v>2</v>
      </c>
      <c r="BI51" s="66">
        <f>BH51/BH$57</f>
        <v>0.11764705882352941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2</v>
      </c>
      <c r="D52" s="58">
        <f t="shared" si="4"/>
        <v>7.407407407407407E-2</v>
      </c>
      <c r="E52" s="64"/>
      <c r="F52" s="75" t="s">
        <v>385</v>
      </c>
      <c r="G52" s="45">
        <f>COUNTIFS(B4:B31,"girona",K4:K31,"&gt;1")</f>
        <v>7</v>
      </c>
      <c r="H52" s="58">
        <f t="shared" si="5"/>
        <v>0.25925925925925924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42" t="s">
        <v>200</v>
      </c>
      <c r="O52" s="45">
        <f>COUNTIFS(G4:G31,5,H4:H31,1)</f>
        <v>1</v>
      </c>
      <c r="P52" s="60">
        <f t="shared" si="7"/>
        <v>4.3478260869565216E-2</v>
      </c>
      <c r="Q52" s="61"/>
      <c r="R52" s="142" t="s">
        <v>209</v>
      </c>
      <c r="S52" s="59">
        <f>COUNTIFS(H4:H31,1,I4:I31,"&gt;1")</f>
        <v>4</v>
      </c>
      <c r="T52" s="60">
        <f>S52/S$55</f>
        <v>0.17391304347826086</v>
      </c>
      <c r="U52" s="61"/>
      <c r="V52" s="61"/>
      <c r="W52" s="142" t="s">
        <v>214</v>
      </c>
      <c r="X52" s="45">
        <f>COUNTIFS(I4:I31,"&gt;1",K4:K31,1)</f>
        <v>1</v>
      </c>
      <c r="Y52" s="60">
        <f t="shared" si="8"/>
        <v>3.7037037037037035E-2</v>
      </c>
      <c r="Z52" s="61"/>
      <c r="AA52" s="142" t="s">
        <v>225</v>
      </c>
      <c r="AB52" s="45">
        <f>COUNTIFS(I4:I31,"&gt;1",J4:J31,1)</f>
        <v>5</v>
      </c>
      <c r="AC52" s="60">
        <f t="shared" si="9"/>
        <v>0.18518518518518517</v>
      </c>
      <c r="AD52" s="61"/>
      <c r="AE52" s="142" t="s">
        <v>232</v>
      </c>
      <c r="AF52" s="45">
        <f>COUNTIFS(J4:J31,1,M4:M31,2)</f>
        <v>2</v>
      </c>
      <c r="AG52" s="60">
        <f t="shared" ref="AG52:AG60" si="15">AF52/AF$60</f>
        <v>8.6956521739130432E-2</v>
      </c>
      <c r="AH52" s="61"/>
      <c r="AI52" s="142" t="s">
        <v>238</v>
      </c>
      <c r="AJ52" s="45">
        <f>COUNTIFS(K4:K31,1,M4:M31,2)</f>
        <v>1</v>
      </c>
      <c r="AK52" s="60">
        <f t="shared" si="10"/>
        <v>3.7037037037037035E-2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1</v>
      </c>
      <c r="AS52" s="60">
        <f t="shared" si="12"/>
        <v>4.3478260869565216E-2</v>
      </c>
      <c r="AT52" s="61"/>
      <c r="AU52" s="142" t="s">
        <v>297</v>
      </c>
      <c r="AV52" s="45">
        <f>COUNTIFS(K4:K31,1,N4:N31,2)</f>
        <v>5</v>
      </c>
      <c r="AW52" s="60">
        <f t="shared" si="13"/>
        <v>0.20833333333333334</v>
      </c>
      <c r="AX52" s="61"/>
      <c r="AY52" s="142" t="s">
        <v>316</v>
      </c>
      <c r="AZ52" s="45">
        <f>COUNTIFS(L4:L31,1,N4:N31,2)</f>
        <v>4</v>
      </c>
      <c r="BA52" s="60">
        <f t="shared" si="14"/>
        <v>0.14814814814814814</v>
      </c>
      <c r="BB52" s="61"/>
      <c r="BC52" s="142" t="s">
        <v>326</v>
      </c>
      <c r="BD52" s="45">
        <f>COUNTIFS(J4:J31,1,O4:O31,2)</f>
        <v>5</v>
      </c>
      <c r="BE52" s="60">
        <f t="shared" ref="BE52:BE57" si="16">BD52/BD$57</f>
        <v>0.18518518518518517</v>
      </c>
      <c r="BF52" s="61"/>
      <c r="BG52" s="63" t="s">
        <v>333</v>
      </c>
      <c r="BH52" s="65">
        <f>COUNTIFS(N4:N31,1,O14:O41,2)</f>
        <v>3</v>
      </c>
      <c r="BI52" s="66">
        <f t="shared" ref="BI52:BI57" si="17">BH52/BH$57</f>
        <v>0.17647058823529413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3.7037037037037035E-2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3</v>
      </c>
      <c r="L53" s="58">
        <f t="shared" si="6"/>
        <v>0.1111111111111111</v>
      </c>
      <c r="M53" s="61"/>
      <c r="N53" s="142" t="s">
        <v>201</v>
      </c>
      <c r="O53" s="45">
        <f>COUNTIFS(G4:G31,6,H4:H31,1)</f>
        <v>1</v>
      </c>
      <c r="P53" s="60">
        <f t="shared" si="7"/>
        <v>4.3478260869565216E-2</v>
      </c>
      <c r="Q53" s="61"/>
      <c r="R53" s="142" t="s">
        <v>210</v>
      </c>
      <c r="S53" s="59">
        <f>COUNTIFS(H4:H31,4,I4:I31,1)</f>
        <v>10</v>
      </c>
      <c r="T53" s="60">
        <f>S53/S$55</f>
        <v>0.43478260869565216</v>
      </c>
      <c r="U53" s="61"/>
      <c r="V53" s="61"/>
      <c r="W53" s="142" t="s">
        <v>215</v>
      </c>
      <c r="X53" s="45">
        <f>COUNTIFS(I4:I31,1,K4:K31,2)</f>
        <v>5</v>
      </c>
      <c r="Y53" s="60">
        <f t="shared" si="8"/>
        <v>0.18518518518518517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0</v>
      </c>
      <c r="AG53" s="60">
        <f t="shared" si="15"/>
        <v>0</v>
      </c>
      <c r="AH53" s="61"/>
      <c r="AI53" s="142" t="s">
        <v>239</v>
      </c>
      <c r="AJ53" s="45">
        <f>COUNTIFS(K4:K31,1,M4:M31,3)</f>
        <v>7</v>
      </c>
      <c r="AK53" s="60">
        <f t="shared" si="10"/>
        <v>0.25925925925925924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1</v>
      </c>
      <c r="AS53" s="60">
        <f t="shared" si="12"/>
        <v>4.3478260869565216E-2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0</v>
      </c>
      <c r="BE53" s="60">
        <f t="shared" si="16"/>
        <v>0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0</v>
      </c>
      <c r="H54" s="58">
        <f t="shared" si="5"/>
        <v>0</v>
      </c>
      <c r="I54" s="61"/>
      <c r="J54" s="63" t="s">
        <v>399</v>
      </c>
      <c r="K54" s="45">
        <f>COUNTIFS(B4:B31,"salt",J4:J31,1)</f>
        <v>1</v>
      </c>
      <c r="L54" s="58">
        <f t="shared" si="6"/>
        <v>3.7037037037037035E-2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1</v>
      </c>
      <c r="T54" s="60">
        <f>S54/S$55</f>
        <v>4.3478260869565216E-2</v>
      </c>
      <c r="U54" s="61"/>
      <c r="V54" s="61"/>
      <c r="W54" s="142" t="s">
        <v>216</v>
      </c>
      <c r="X54" s="45">
        <f>COUNTIFS(I4:I31,"&gt;1",K4:K31,2)</f>
        <v>0</v>
      </c>
      <c r="Y54" s="60">
        <f t="shared" si="8"/>
        <v>0</v>
      </c>
      <c r="Z54" s="61"/>
      <c r="AA54" s="142" t="s">
        <v>227</v>
      </c>
      <c r="AB54" s="45">
        <f>COUNTIFS(I4:I31,"&gt;1",J4:J31,2)</f>
        <v>0</v>
      </c>
      <c r="AC54" s="60">
        <f t="shared" si="9"/>
        <v>0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0</v>
      </c>
      <c r="AK54" s="60">
        <f t="shared" si="10"/>
        <v>0</v>
      </c>
      <c r="AL54" s="61"/>
      <c r="AM54" s="142" t="s">
        <v>276</v>
      </c>
      <c r="AN54" s="45">
        <f>COUNTIFS(K4:K31,1,L4:L31,4)</f>
        <v>7</v>
      </c>
      <c r="AO54" s="60">
        <f t="shared" si="11"/>
        <v>0.29166666666666669</v>
      </c>
      <c r="AP54" s="61"/>
      <c r="AQ54" s="142" t="s">
        <v>286</v>
      </c>
      <c r="AR54" s="45">
        <f>COUNTIFS(J4:J31,1,L4:L31,4)</f>
        <v>12</v>
      </c>
      <c r="AS54" s="60">
        <f t="shared" si="12"/>
        <v>0.52173913043478259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0</v>
      </c>
      <c r="BA54" s="60">
        <f t="shared" si="14"/>
        <v>0</v>
      </c>
      <c r="BB54" s="61"/>
      <c r="BC54" s="142" t="s">
        <v>328</v>
      </c>
      <c r="BD54" s="59">
        <f>COUNTIFS(J4:J31,2,O4:O31,2)</f>
        <v>0</v>
      </c>
      <c r="BE54" s="60">
        <f t="shared" si="16"/>
        <v>0</v>
      </c>
      <c r="BF54" s="61"/>
      <c r="BG54" s="63" t="s">
        <v>335</v>
      </c>
      <c r="BH54" s="54">
        <f>COUNTIFS(N4:N31,2,O14:O41,1)</f>
        <v>6</v>
      </c>
      <c r="BI54" s="66">
        <f t="shared" si="17"/>
        <v>0.35294117647058826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7</v>
      </c>
      <c r="D55" s="58">
        <f t="shared" si="4"/>
        <v>0.25925925925925924</v>
      </c>
      <c r="E55" s="64"/>
      <c r="F55" s="75" t="s">
        <v>388</v>
      </c>
      <c r="G55" s="45">
        <f>COUNTIFS(B4:B31,"figueres",K4:K31,1)</f>
        <v>2</v>
      </c>
      <c r="H55" s="58">
        <f t="shared" si="5"/>
        <v>7.407407407407407E-2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23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5</v>
      </c>
      <c r="Y55" s="60">
        <f t="shared" si="8"/>
        <v>0.18518518518518517</v>
      </c>
      <c r="Z55" s="61"/>
      <c r="AA55" s="142" t="s">
        <v>228</v>
      </c>
      <c r="AB55" s="45">
        <f>COUNTIFS(I4:I31,1,J4:J31,3)</f>
        <v>9</v>
      </c>
      <c r="AC55" s="60">
        <f t="shared" si="9"/>
        <v>0.33333333333333331</v>
      </c>
      <c r="AD55" s="61"/>
      <c r="AE55" s="142" t="s">
        <v>237</v>
      </c>
      <c r="AF55" s="45">
        <f>COUNTIFS(J4:J31,1,M4:M31,3)</f>
        <v>12</v>
      </c>
      <c r="AG55" s="60">
        <f t="shared" si="15"/>
        <v>0.52173913043478259</v>
      </c>
      <c r="AH55" s="61"/>
      <c r="AI55" s="142" t="s">
        <v>241</v>
      </c>
      <c r="AJ55" s="45">
        <f>COUNTIFS(K4:K31,2,M4:M31,2)</f>
        <v>2</v>
      </c>
      <c r="AK55" s="60">
        <f t="shared" si="10"/>
        <v>7.407407407407407E-2</v>
      </c>
      <c r="AL55" s="61"/>
      <c r="AM55" s="142" t="s">
        <v>257</v>
      </c>
      <c r="AN55" s="45">
        <f>COUNTIFS(K4:K31,2,L4:L31,1)</f>
        <v>1</v>
      </c>
      <c r="AO55" s="60">
        <f t="shared" si="11"/>
        <v>4.1666666666666664E-2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4</v>
      </c>
      <c r="AW55" s="60">
        <f t="shared" si="13"/>
        <v>0.16666666666666666</v>
      </c>
      <c r="AX55" s="61"/>
      <c r="AY55" s="142" t="s">
        <v>319</v>
      </c>
      <c r="AZ55" s="45">
        <f>COUNTIFS(L4:L31,2,N4:N31,2)</f>
        <v>1</v>
      </c>
      <c r="BA55" s="60">
        <f t="shared" si="14"/>
        <v>3.7037037037037035E-2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6</v>
      </c>
      <c r="BI55" s="66">
        <f t="shared" si="17"/>
        <v>0.35294117647058826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1</v>
      </c>
      <c r="D56" s="58">
        <f t="shared" si="4"/>
        <v>3.7037037037037035E-2</v>
      </c>
      <c r="E56" s="64"/>
      <c r="F56" s="75" t="s">
        <v>389</v>
      </c>
      <c r="G56" s="45">
        <f>COUNTIFS(B4:B31,"figueres",K4:K31,"&gt;1")</f>
        <v>6</v>
      </c>
      <c r="H56" s="58">
        <f t="shared" si="5"/>
        <v>0.22222222222222221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7</v>
      </c>
      <c r="P56" s="60">
        <f t="shared" si="7"/>
        <v>0.30434782608695654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3.7037037037037035E-2</v>
      </c>
      <c r="Z56" s="61"/>
      <c r="AA56" s="142" t="s">
        <v>229</v>
      </c>
      <c r="AB56" s="45">
        <f>COUNTIFS(I4:I31,"&gt;1",J4:J31,3)</f>
        <v>0</v>
      </c>
      <c r="AC56" s="60">
        <f t="shared" si="9"/>
        <v>0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3</v>
      </c>
      <c r="AK56" s="60">
        <f t="shared" si="10"/>
        <v>0.1111111111111111</v>
      </c>
      <c r="AL56" s="61"/>
      <c r="AM56" s="142" t="s">
        <v>256</v>
      </c>
      <c r="AN56" s="45">
        <f>COUNTIFS(K4:K31,2,L4:L31,2)</f>
        <v>0</v>
      </c>
      <c r="AO56" s="60">
        <f t="shared" si="11"/>
        <v>0</v>
      </c>
      <c r="AP56" s="61"/>
      <c r="AQ56" s="142" t="s">
        <v>288</v>
      </c>
      <c r="AR56" s="59">
        <f>COUNTIFS(J4:J31,2,L4:L31,2)</f>
        <v>0</v>
      </c>
      <c r="AS56" s="60">
        <f t="shared" si="12"/>
        <v>0</v>
      </c>
      <c r="AT56" s="61"/>
      <c r="AU56" s="142" t="s">
        <v>301</v>
      </c>
      <c r="AV56" s="45">
        <f>COUNTIFS(K4:K31,2,N4:N31,3)</f>
        <v>1</v>
      </c>
      <c r="AW56" s="60">
        <f t="shared" si="13"/>
        <v>4.1666666666666664E-2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9</v>
      </c>
      <c r="BE56" s="60">
        <f t="shared" si="16"/>
        <v>0.33333333333333331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0.1111111111111111</v>
      </c>
      <c r="E57" s="64"/>
      <c r="F57" s="75" t="s">
        <v>390</v>
      </c>
      <c r="G57" s="45">
        <f>COUNTIFS(B4:B31,"olot",K4:K31,1)</f>
        <v>1</v>
      </c>
      <c r="H57" s="58">
        <f t="shared" si="5"/>
        <v>3.7037037037037035E-2</v>
      </c>
      <c r="I57" s="61"/>
      <c r="J57" s="63" t="s">
        <v>401</v>
      </c>
      <c r="K57" s="45">
        <f>COUNTIFS(B4:B31,"figueres",J4:J31,1)</f>
        <v>3</v>
      </c>
      <c r="L57" s="58">
        <f t="shared" si="6"/>
        <v>0.1111111111111111</v>
      </c>
      <c r="M57" s="61"/>
      <c r="N57" s="142" t="s">
        <v>205</v>
      </c>
      <c r="O57" s="45">
        <f>COUNTIFS(G4:G31,6,H4:H31,4)</f>
        <v>2</v>
      </c>
      <c r="P57" s="60">
        <f t="shared" si="7"/>
        <v>8.6956521739130432E-2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1</v>
      </c>
      <c r="Y57" s="60">
        <f t="shared" si="8"/>
        <v>3.7037037037037035E-2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4.3478260869565216E-2</v>
      </c>
      <c r="AH57" s="61"/>
      <c r="AI57" s="142" t="s">
        <v>243</v>
      </c>
      <c r="AJ57" s="45">
        <f>COUNTIFS(K4:K31,3,M4:M31,1)</f>
        <v>1</v>
      </c>
      <c r="AK57" s="60">
        <f t="shared" si="10"/>
        <v>3.7037037037037035E-2</v>
      </c>
      <c r="AL57" s="61"/>
      <c r="AM57" s="142" t="s">
        <v>258</v>
      </c>
      <c r="AN57" s="45">
        <f>COUNTIFS(K4:K31,2,L4:L31,3)</f>
        <v>1</v>
      </c>
      <c r="AO57" s="60">
        <f t="shared" si="11"/>
        <v>4.1666666666666664E-2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1</v>
      </c>
      <c r="AW57" s="60">
        <f t="shared" si="13"/>
        <v>4.1666666666666664E-2</v>
      </c>
      <c r="AX57" s="61"/>
      <c r="AY57" s="142" t="s">
        <v>322</v>
      </c>
      <c r="AZ57" s="45">
        <f>COUNTIFS(L4:L31,3,N4:N31,1)</f>
        <v>1</v>
      </c>
      <c r="BA57" s="60">
        <f t="shared" si="14"/>
        <v>3.7037037037037035E-2</v>
      </c>
      <c r="BB57" s="61"/>
      <c r="BC57" s="98"/>
      <c r="BD57" s="45">
        <f>SUM(BD51:BD56)</f>
        <v>27</v>
      </c>
      <c r="BE57" s="60">
        <f t="shared" si="16"/>
        <v>1</v>
      </c>
      <c r="BF57" s="61"/>
      <c r="BG57" s="98"/>
      <c r="BH57" s="65">
        <f>SUM(BH51:BH56)</f>
        <v>17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0</v>
      </c>
      <c r="D58" s="58">
        <f t="shared" si="4"/>
        <v>0</v>
      </c>
      <c r="E58" s="64"/>
      <c r="F58" s="75" t="s">
        <v>391</v>
      </c>
      <c r="G58" s="45">
        <f>COUNTIFS(B4:B31,"olot",K4:K31,"&gt;1")</f>
        <v>2</v>
      </c>
      <c r="H58" s="58">
        <f t="shared" si="5"/>
        <v>7.407407407407407E-2</v>
      </c>
      <c r="I58" s="61"/>
      <c r="J58" s="63" t="s">
        <v>402</v>
      </c>
      <c r="K58" s="45">
        <f>COUNTIFS(B4:B31,"figueres",J4:J31,2)</f>
        <v>0</v>
      </c>
      <c r="L58" s="58">
        <f t="shared" si="6"/>
        <v>0</v>
      </c>
      <c r="M58" s="61"/>
      <c r="N58" s="142" t="s">
        <v>206</v>
      </c>
      <c r="O58" s="45">
        <f>COUNTIFS(G4:G31,7,H4:H31,4)</f>
        <v>2</v>
      </c>
      <c r="P58" s="60">
        <f t="shared" si="7"/>
        <v>8.6956521739130432E-2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2</v>
      </c>
      <c r="Y58" s="60">
        <f t="shared" si="8"/>
        <v>7.407407407407407E-2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2</v>
      </c>
      <c r="AG58" s="60">
        <f t="shared" si="15"/>
        <v>8.6956521739130432E-2</v>
      </c>
      <c r="AH58" s="61"/>
      <c r="AI58" s="142" t="s">
        <v>244</v>
      </c>
      <c r="AJ58" s="45">
        <f>COUNTIFS(K4:K31,3,M4:M31,2)</f>
        <v>1</v>
      </c>
      <c r="AK58" s="60">
        <f t="shared" si="10"/>
        <v>3.7037037037037035E-2</v>
      </c>
      <c r="AL58" s="61"/>
      <c r="AM58" s="142" t="s">
        <v>277</v>
      </c>
      <c r="AN58" s="45">
        <f>COUNTIFS(K4:K31,2,L4:L31,4)</f>
        <v>3</v>
      </c>
      <c r="AO58" s="60">
        <f t="shared" si="11"/>
        <v>0.125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4</v>
      </c>
      <c r="AW58" s="60">
        <f t="shared" si="13"/>
        <v>0.16666666666666666</v>
      </c>
      <c r="AX58" s="61"/>
      <c r="AY58" s="142" t="s">
        <v>321</v>
      </c>
      <c r="AZ58" s="45">
        <f>COUNTIFS(L4:L31,3,N4:N31,2)</f>
        <v>1</v>
      </c>
      <c r="BA58" s="60">
        <f t="shared" si="14"/>
        <v>3.7037037037037035E-2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1</v>
      </c>
      <c r="D59" s="58">
        <f t="shared" si="4"/>
        <v>3.7037037037037035E-2</v>
      </c>
      <c r="E59" s="64"/>
      <c r="F59" s="75" t="s">
        <v>392</v>
      </c>
      <c r="G59" s="45">
        <f>COUNTIFS(B4:B31,"blanes",K4:K31,1)</f>
        <v>1</v>
      </c>
      <c r="H59" s="58">
        <f t="shared" si="5"/>
        <v>3.7037037037037035E-2</v>
      </c>
      <c r="I59" s="61"/>
      <c r="J59" s="63" t="s">
        <v>389</v>
      </c>
      <c r="K59" s="45">
        <f>COUNTIFS(B4:B31,"figueres",J4:J31,3)</f>
        <v>5</v>
      </c>
      <c r="L59" s="58">
        <f t="shared" si="6"/>
        <v>0.18518518518518517</v>
      </c>
      <c r="M59" s="61"/>
      <c r="N59" s="142" t="s">
        <v>250</v>
      </c>
      <c r="O59" s="45">
        <f>COUNTIFS(G4:G31,4,H4:H31,1)</f>
        <v>1</v>
      </c>
      <c r="P59" s="60">
        <f t="shared" si="7"/>
        <v>4.3478260869565216E-2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1</v>
      </c>
      <c r="Y59" s="60">
        <f t="shared" si="8"/>
        <v>3.7037037037037035E-2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6</v>
      </c>
      <c r="AG59" s="60">
        <f t="shared" si="15"/>
        <v>0.2608695652173913</v>
      </c>
      <c r="AH59" s="61"/>
      <c r="AI59" s="142" t="s">
        <v>245</v>
      </c>
      <c r="AJ59" s="59">
        <f>COUNTIFS(K4:K31,3,M4:M31,3)</f>
        <v>4</v>
      </c>
      <c r="AK59" s="60">
        <f t="shared" si="10"/>
        <v>0.14814814814814814</v>
      </c>
      <c r="AL59" s="61"/>
      <c r="AM59" s="142" t="s">
        <v>259</v>
      </c>
      <c r="AN59" s="45">
        <f>COUNTIFS(K4:K31,3,L4:L31,1)</f>
        <v>1</v>
      </c>
      <c r="AO59" s="60">
        <f t="shared" si="11"/>
        <v>4.1666666666666664E-2</v>
      </c>
      <c r="AP59" s="61"/>
      <c r="AQ59" s="142" t="s">
        <v>291</v>
      </c>
      <c r="AR59" s="45">
        <f>COUNTIFS(J4:J31,3,L4:L31,1)</f>
        <v>1</v>
      </c>
      <c r="AS59" s="60">
        <f t="shared" si="18"/>
        <v>3.7037037037037035E-2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1</v>
      </c>
      <c r="BA59" s="60">
        <f t="shared" si="14"/>
        <v>3.7037037037037035E-2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1</v>
      </c>
      <c r="D60" s="58">
        <f t="shared" si="4"/>
        <v>3.7037037037037035E-2</v>
      </c>
      <c r="E60" s="64"/>
      <c r="F60" s="75" t="s">
        <v>393</v>
      </c>
      <c r="G60" s="45">
        <f>COUNTIFS(B4:B31,"blanes",K4:K31,"&gt;1")</f>
        <v>1</v>
      </c>
      <c r="H60" s="58">
        <f t="shared" si="5"/>
        <v>3.7037037037037035E-2</v>
      </c>
      <c r="I60" s="61"/>
      <c r="J60" s="63" t="s">
        <v>403</v>
      </c>
      <c r="K60" s="45">
        <f>COUNTIFS(B4:B31,"olot",J4:J31,1)</f>
        <v>3</v>
      </c>
      <c r="L60" s="58">
        <f t="shared" si="6"/>
        <v>0.1111111111111111</v>
      </c>
      <c r="M60" s="61"/>
      <c r="N60" s="61"/>
      <c r="O60" s="45">
        <f>SUM(O51:O59)</f>
        <v>23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1</v>
      </c>
      <c r="Y60" s="60">
        <f t="shared" si="8"/>
        <v>3.7037037037037035E-2</v>
      </c>
      <c r="Z60" s="61"/>
      <c r="AA60" s="61"/>
      <c r="AB60" s="61"/>
      <c r="AC60" s="61"/>
      <c r="AD60" s="61"/>
      <c r="AE60" s="37"/>
      <c r="AF60" s="45">
        <f>SUM(AF52:AF59)</f>
        <v>23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0</v>
      </c>
      <c r="AO60" s="60">
        <f t="shared" si="11"/>
        <v>0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1</v>
      </c>
      <c r="AW60" s="60">
        <f t="shared" si="13"/>
        <v>4.1666666666666664E-2</v>
      </c>
      <c r="AX60" s="61"/>
      <c r="AY60" s="142" t="s">
        <v>439</v>
      </c>
      <c r="AZ60" s="45">
        <f>COUNTIFS(L4:L31,4,N4:N31,1)</f>
        <v>5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7.407407407407407E-2</v>
      </c>
      <c r="E61" s="64"/>
      <c r="F61" s="75" t="s">
        <v>394</v>
      </c>
      <c r="G61" s="45">
        <f>COUNTIFS(B4:B31,"lloret",K4:K31,1)</f>
        <v>1</v>
      </c>
      <c r="H61" s="58">
        <f t="shared" si="5"/>
        <v>3.7037037037037035E-2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0</v>
      </c>
      <c r="Y61" s="60">
        <f t="shared" si="8"/>
        <v>0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1</v>
      </c>
      <c r="AO61" s="60">
        <f t="shared" si="11"/>
        <v>4.1666666666666664E-2</v>
      </c>
      <c r="AP61" s="61"/>
      <c r="AQ61" s="142" t="s">
        <v>293</v>
      </c>
      <c r="AR61" s="45">
        <f>COUNTIFS(J4:J31,3,L4:L31,3)</f>
        <v>2</v>
      </c>
      <c r="AS61" s="60">
        <f t="shared" si="18"/>
        <v>7.407407407407407E-2</v>
      </c>
      <c r="AT61" s="61"/>
      <c r="AU61" s="142" t="s">
        <v>262</v>
      </c>
      <c r="AV61" s="59">
        <f>COUNTIFS(K4:K31,5,N4:N31,1)</f>
        <v>0</v>
      </c>
      <c r="AW61" s="60">
        <f t="shared" si="13"/>
        <v>0</v>
      </c>
      <c r="AX61" s="61"/>
      <c r="AY61" s="142" t="s">
        <v>440</v>
      </c>
      <c r="AZ61" s="45">
        <f>COUNTIFS(L4:L31,4,N4:N31,2)</f>
        <v>12</v>
      </c>
      <c r="BA61" s="60">
        <f>AZ61/AZ$60</f>
        <v>2.4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3.7037037037037035E-2</v>
      </c>
      <c r="E62" s="64"/>
      <c r="F62" s="75" t="s">
        <v>395</v>
      </c>
      <c r="G62" s="45">
        <f>COUNTIFS(B4:B31,"lloret",K4:K31,"&gt;1")</f>
        <v>2</v>
      </c>
      <c r="H62" s="58">
        <f t="shared" si="5"/>
        <v>7.407407407407407E-2</v>
      </c>
      <c r="I62" s="61"/>
      <c r="J62" s="63" t="s">
        <v>391</v>
      </c>
      <c r="K62" s="45">
        <f>COUNTIFS(B4:B31,"olot",J4:J31,3)</f>
        <v>0</v>
      </c>
      <c r="L62" s="58">
        <f t="shared" si="6"/>
        <v>0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0</v>
      </c>
      <c r="Y62" s="60">
        <f t="shared" si="8"/>
        <v>0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0</v>
      </c>
      <c r="AK62" s="60">
        <f t="shared" si="10"/>
        <v>0</v>
      </c>
      <c r="AL62" s="61"/>
      <c r="AM62" s="142" t="s">
        <v>278</v>
      </c>
      <c r="AN62" s="59">
        <f>COUNTIFS(K4:K31,3,L4:L31,4)</f>
        <v>4</v>
      </c>
      <c r="AO62" s="60">
        <f t="shared" si="11"/>
        <v>0.16666666666666666</v>
      </c>
      <c r="AP62" s="61"/>
      <c r="AQ62" s="142" t="s">
        <v>294</v>
      </c>
      <c r="AR62" s="45">
        <f>COUNTIFS(J4:J31,3,L4:L31,4)</f>
        <v>6</v>
      </c>
      <c r="AS62" s="60">
        <f t="shared" si="18"/>
        <v>0.22222222222222221</v>
      </c>
      <c r="AT62" s="61"/>
      <c r="AU62" s="142" t="s">
        <v>307</v>
      </c>
      <c r="AV62" s="59">
        <f>COUNTIFS(K4:K31,5,N4:N31,2)</f>
        <v>2</v>
      </c>
      <c r="AW62" s="60">
        <f t="shared" si="13"/>
        <v>8.3333333333333329E-2</v>
      </c>
      <c r="AX62" s="61"/>
      <c r="AY62" s="142" t="s">
        <v>440</v>
      </c>
      <c r="AZ62" s="45">
        <f>COUNTIFS(L4:L31,4,N4:N31,3)</f>
        <v>1</v>
      </c>
      <c r="BA62" s="60">
        <f>AZ62/AZ$60</f>
        <v>0.2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2</v>
      </c>
      <c r="L63" s="58">
        <f t="shared" si="6"/>
        <v>7.407407407407407E-2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7.407407407407407E-2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1</v>
      </c>
      <c r="AO63" s="60">
        <f t="shared" si="11"/>
        <v>4.1666666666666664E-2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0</v>
      </c>
      <c r="Y65" s="60">
        <f t="shared" si="8"/>
        <v>0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2</v>
      </c>
      <c r="AK65" s="60">
        <f t="shared" si="10"/>
        <v>7.407407407407407E-2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0</v>
      </c>
      <c r="AW65" s="60">
        <f t="shared" si="13"/>
        <v>0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7.407407407407407E-2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5</v>
      </c>
      <c r="AK66" s="60">
        <f t="shared" si="10"/>
        <v>0.18518518518518517</v>
      </c>
      <c r="AL66" s="61"/>
      <c r="AM66" s="142" t="s">
        <v>279</v>
      </c>
      <c r="AN66" s="45">
        <f>COUNTIFS(K4:K31,5,L4:L31,4)</f>
        <v>1</v>
      </c>
      <c r="AO66" s="60">
        <f t="shared" si="11"/>
        <v>4.1666666666666664E-2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1</v>
      </c>
      <c r="AW67" s="60">
        <f t="shared" si="13"/>
        <v>4.1666666666666664E-2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1</v>
      </c>
      <c r="L68" s="58">
        <f t="shared" si="6"/>
        <v>3.7037037037037035E-2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1</v>
      </c>
      <c r="AW68" s="60">
        <f t="shared" si="13"/>
        <v>4.1666666666666664E-2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0</v>
      </c>
      <c r="AO70" s="60">
        <f t="shared" si="11"/>
        <v>0</v>
      </c>
      <c r="AP70" s="61"/>
      <c r="AQ70" s="61"/>
      <c r="AR70" s="61"/>
      <c r="AS70" s="61"/>
      <c r="AT70" s="61"/>
      <c r="AU70" s="98"/>
      <c r="AV70" s="45">
        <f>SUM(AV51:AV69)</f>
        <v>24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2</v>
      </c>
      <c r="AO74" s="60">
        <f t="shared" si="11"/>
        <v>8.3333333333333329E-2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24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16</v>
      </c>
      <c r="D83" s="58">
        <f t="shared" ref="D83:D89" si="19">C83/C$89</f>
        <v>0.59259259259259256</v>
      </c>
      <c r="E83" s="64"/>
      <c r="F83" s="55" t="s">
        <v>186</v>
      </c>
      <c r="G83" s="57">
        <f>COUNTIF(R4:R31,1)</f>
        <v>26</v>
      </c>
      <c r="H83" s="58">
        <f>G83/C$89</f>
        <v>0.96296296296296291</v>
      </c>
      <c r="I83" s="61"/>
      <c r="J83" s="55" t="s">
        <v>339</v>
      </c>
      <c r="K83" s="57">
        <f>COUNTIFS(Q4:Q31,1,R4:R31,1)</f>
        <v>15</v>
      </c>
      <c r="L83" s="58">
        <f t="shared" ref="L83:L101" si="20">K83/K$101</f>
        <v>0.55555555555555558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7.407407407407407E-2</v>
      </c>
      <c r="Q83" s="61"/>
      <c r="R83" s="55" t="s">
        <v>411</v>
      </c>
      <c r="S83" s="57">
        <f>COUNTIFS(Q4:Q31,1,T4:T31,1)</f>
        <v>6</v>
      </c>
      <c r="T83" s="58">
        <f t="shared" ref="T83:T95" si="22">S83/S$95</f>
        <v>0.22222222222222221</v>
      </c>
      <c r="U83" s="61"/>
      <c r="V83" s="47" t="s">
        <v>181</v>
      </c>
      <c r="W83" s="57">
        <f>COUNTIF(X4:X31,1)</f>
        <v>5</v>
      </c>
      <c r="X83" s="58">
        <f t="shared" ref="X83:X89" si="23">W83/W$89</f>
        <v>0.83333333333333337</v>
      </c>
      <c r="Y83" s="61"/>
      <c r="Z83" s="55" t="s">
        <v>186</v>
      </c>
      <c r="AA83" s="57">
        <f>COUNTIF(Y4:Y31,1)</f>
        <v>4</v>
      </c>
      <c r="AB83" s="58">
        <f>AA83/W$89</f>
        <v>0.66666666666666663</v>
      </c>
      <c r="AC83" s="61"/>
      <c r="AD83" s="61"/>
      <c r="AE83" s="47" t="s">
        <v>339</v>
      </c>
      <c r="AF83" s="57">
        <f>COUNTIFS(X4:X31,1,Y4:Y31,1)</f>
        <v>4</v>
      </c>
      <c r="AG83" s="58">
        <f t="shared" ref="AG83:AG101" si="24">AF83/AF$101</f>
        <v>0.66666666666666663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4</v>
      </c>
      <c r="AO83" s="58">
        <f t="shared" ref="AO83:AO95" si="26">AN83/AN$95</f>
        <v>0.66666666666666663</v>
      </c>
      <c r="AP83" s="61"/>
      <c r="AQ83" s="61"/>
      <c r="AR83" s="55" t="s">
        <v>181</v>
      </c>
      <c r="AS83" s="57">
        <f>COUNTIF(AE4:AE31,1)</f>
        <v>0</v>
      </c>
      <c r="AT83" s="58">
        <f t="shared" ref="AT83:AT89" si="27">AS83/AS$89</f>
        <v>0</v>
      </c>
      <c r="AU83" s="61"/>
      <c r="AV83" s="47" t="s">
        <v>186</v>
      </c>
      <c r="AW83" s="57">
        <f>COUNTIF(AF4:AF31,1)</f>
        <v>1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0</v>
      </c>
      <c r="BC83" s="58">
        <f t="shared" ref="BC83:BC101" si="28">BB83/BB$101</f>
        <v>0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0</v>
      </c>
      <c r="BK83" s="58">
        <f t="shared" ref="BK83:BK95" si="30">BJ83/BJ$95</f>
        <v>0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0.1111111111111111</v>
      </c>
      <c r="E84" s="64"/>
      <c r="F84" s="46" t="s">
        <v>187</v>
      </c>
      <c r="G84" s="57">
        <f>COUNTIF(R4:R31,2)</f>
        <v>1</v>
      </c>
      <c r="H84" s="58">
        <f>G84/C$89</f>
        <v>3.7037037037037035E-2</v>
      </c>
      <c r="I84" s="61"/>
      <c r="J84" s="55" t="s">
        <v>340</v>
      </c>
      <c r="K84" s="57">
        <f>COUNTIFS(Q4:Q31,1,R4:R31,2)</f>
        <v>1</v>
      </c>
      <c r="L84" s="58">
        <f t="shared" si="20"/>
        <v>3.7037037037037035E-2</v>
      </c>
      <c r="M84" s="61"/>
      <c r="N84" s="55" t="s">
        <v>359</v>
      </c>
      <c r="O84" s="57">
        <f>COUNTIFS(Q4:Q31,1,U4:U31,2)</f>
        <v>14</v>
      </c>
      <c r="P84" s="58">
        <f t="shared" si="21"/>
        <v>0.51851851851851849</v>
      </c>
      <c r="Q84" s="61"/>
      <c r="R84" s="55" t="s">
        <v>412</v>
      </c>
      <c r="S84" s="57">
        <f>COUNTIFS(Q4:Q31,1,T4:T31,"&gt;1")</f>
        <v>10</v>
      </c>
      <c r="T84" s="58">
        <f t="shared" si="22"/>
        <v>0.37037037037037035</v>
      </c>
      <c r="U84" s="61"/>
      <c r="V84" s="46" t="s">
        <v>182</v>
      </c>
      <c r="W84" s="57">
        <f>COUNTIF(X4:X31,2)</f>
        <v>1</v>
      </c>
      <c r="X84" s="58">
        <f t="shared" si="23"/>
        <v>0.16666666666666666</v>
      </c>
      <c r="Y84" s="61"/>
      <c r="Z84" s="46" t="s">
        <v>187</v>
      </c>
      <c r="AA84" s="57">
        <f>COUNTIF(Y4:Y31,2)</f>
        <v>2</v>
      </c>
      <c r="AB84" s="58">
        <f>AA84/W$89</f>
        <v>0.33333333333333331</v>
      </c>
      <c r="AC84" s="61"/>
      <c r="AD84" s="61"/>
      <c r="AE84" s="47" t="s">
        <v>340</v>
      </c>
      <c r="AF84" s="57">
        <f>COUNTIFS(X4:X31,1,Y4:Y31,2)</f>
        <v>1</v>
      </c>
      <c r="AG84" s="58">
        <f t="shared" si="24"/>
        <v>0.16666666666666666</v>
      </c>
      <c r="AH84" s="61"/>
      <c r="AI84" s="55" t="s">
        <v>359</v>
      </c>
      <c r="AJ84" s="57">
        <f>COUNTIFS(X4:X31,1,AB4:AB31,2)</f>
        <v>5</v>
      </c>
      <c r="AK84" s="58">
        <f t="shared" si="25"/>
        <v>0.83333333333333337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0.16666666666666666</v>
      </c>
      <c r="AP84" s="61"/>
      <c r="AQ84" s="61"/>
      <c r="AR84" s="46" t="s">
        <v>182</v>
      </c>
      <c r="AS84" s="57">
        <f>COUNTIF(AE4:AE31,2)</f>
        <v>1</v>
      </c>
      <c r="AT84" s="58">
        <f t="shared" si="27"/>
        <v>1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0</v>
      </c>
      <c r="BG84" s="58">
        <f t="shared" si="29"/>
        <v>0</v>
      </c>
      <c r="BH84" s="61"/>
      <c r="BI84" s="55" t="s">
        <v>412</v>
      </c>
      <c r="BJ84" s="57">
        <f>COUNTIFS(AE4:AE31,1,AH4:AH31,"&gt;1")</f>
        <v>0</v>
      </c>
      <c r="BK84" s="58">
        <f t="shared" si="30"/>
        <v>0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3</v>
      </c>
      <c r="D85" s="58">
        <f t="shared" si="19"/>
        <v>0.1111111111111111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3.7037037037037035E-2</v>
      </c>
      <c r="U85" s="61"/>
      <c r="V85" s="46" t="s">
        <v>183</v>
      </c>
      <c r="W85" s="57">
        <f>COUNTIF(X4:X31,3)</f>
        <v>0</v>
      </c>
      <c r="X85" s="58">
        <f t="shared" si="23"/>
        <v>0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0</v>
      </c>
      <c r="AO85" s="58">
        <f t="shared" si="26"/>
        <v>0</v>
      </c>
      <c r="AP85" s="61"/>
      <c r="AQ85" s="61"/>
      <c r="AR85" s="46" t="s">
        <v>183</v>
      </c>
      <c r="AS85" s="57">
        <f>COUNTIF(AE4:AE31,3)</f>
        <v>0</v>
      </c>
      <c r="AT85" s="58">
        <f t="shared" si="27"/>
        <v>0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1</v>
      </c>
      <c r="BK85" s="58">
        <f t="shared" si="30"/>
        <v>1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3</v>
      </c>
      <c r="D86" s="58">
        <f t="shared" si="19"/>
        <v>0.1111111111111111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0.1111111111111111</v>
      </c>
      <c r="M86" s="61"/>
      <c r="N86" s="50" t="s">
        <v>358</v>
      </c>
      <c r="O86" s="57">
        <f>COUNTIFS(Q4:Q31,2,U4:U31,2)</f>
        <v>3</v>
      </c>
      <c r="P86" s="58">
        <f t="shared" si="21"/>
        <v>0.1111111111111111</v>
      </c>
      <c r="Q86" s="61"/>
      <c r="R86" s="50" t="s">
        <v>414</v>
      </c>
      <c r="S86" s="57">
        <f>COUNTIFS(Q4:Q31,2,T4:T31,"&gt;1")</f>
        <v>2</v>
      </c>
      <c r="T86" s="58">
        <f t="shared" si="22"/>
        <v>7.407407407407407E-2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6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0</v>
      </c>
      <c r="AG86" s="58">
        <f t="shared" si="24"/>
        <v>0</v>
      </c>
      <c r="AH86" s="61"/>
      <c r="AI86" s="50" t="s">
        <v>358</v>
      </c>
      <c r="AJ86" s="57">
        <f>COUNTIFS(X4:X31,2,AB4:AB31,2)</f>
        <v>1</v>
      </c>
      <c r="AK86" s="58">
        <f t="shared" si="25"/>
        <v>0.16666666666666666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0.16666666666666666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1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1</v>
      </c>
      <c r="BC86" s="58">
        <f t="shared" si="28"/>
        <v>1</v>
      </c>
      <c r="BD86" s="61"/>
      <c r="BE86" s="50" t="s">
        <v>358</v>
      </c>
      <c r="BF86" s="57">
        <f>COUNTIFS(AE4:AE31,2,AI4:AI31,2)</f>
        <v>1</v>
      </c>
      <c r="BG86" s="58">
        <f t="shared" si="29"/>
        <v>1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1</v>
      </c>
      <c r="D87" s="58">
        <f t="shared" si="19"/>
        <v>3.7037037037037035E-2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1</v>
      </c>
      <c r="P87" s="58">
        <f t="shared" si="21"/>
        <v>3.7037037037037035E-2</v>
      </c>
      <c r="Q87" s="61"/>
      <c r="R87" s="50" t="s">
        <v>415</v>
      </c>
      <c r="S87" s="57">
        <f>COUNTIFS(Q4:Q31,3,T4:T31,1)</f>
        <v>1</v>
      </c>
      <c r="T87" s="58">
        <f t="shared" si="22"/>
        <v>3.7037037037037035E-2</v>
      </c>
      <c r="U87" s="61"/>
      <c r="V87" s="46" t="s">
        <v>185</v>
      </c>
      <c r="W87" s="57">
        <f>COUNTIF(X4:X31,5)</f>
        <v>0</v>
      </c>
      <c r="X87" s="58">
        <f t="shared" si="23"/>
        <v>0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1</v>
      </c>
      <c r="AG87" s="58">
        <f t="shared" si="24"/>
        <v>0.16666666666666666</v>
      </c>
      <c r="AH87" s="61"/>
      <c r="AI87" s="50" t="s">
        <v>361</v>
      </c>
      <c r="AJ87" s="57">
        <f>COUNTIFS(X4:X31,3,AB4:AB31,1)</f>
        <v>0</v>
      </c>
      <c r="AK87" s="58">
        <f t="shared" si="25"/>
        <v>0</v>
      </c>
      <c r="AL87" s="61"/>
      <c r="AM87" s="50" t="s">
        <v>415</v>
      </c>
      <c r="AN87" s="57">
        <f>COUNTIFS(X4:X31,3,AA4:AA31,1)</f>
        <v>0</v>
      </c>
      <c r="AO87" s="58">
        <f t="shared" si="26"/>
        <v>0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0</v>
      </c>
      <c r="BG87" s="58">
        <f t="shared" si="29"/>
        <v>0</v>
      </c>
      <c r="BH87" s="61"/>
      <c r="BI87" s="50" t="s">
        <v>415</v>
      </c>
      <c r="BJ87" s="57">
        <f>COUNTIFS(AE4:AE31,3,AH4:AH31,1)</f>
        <v>0</v>
      </c>
      <c r="BK87" s="58">
        <f t="shared" si="30"/>
        <v>0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1</v>
      </c>
      <c r="D88" s="58">
        <f t="shared" si="19"/>
        <v>3.7037037037037035E-2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2</v>
      </c>
      <c r="P88" s="58">
        <f t="shared" si="21"/>
        <v>7.407407407407407E-2</v>
      </c>
      <c r="Q88" s="61"/>
      <c r="R88" s="50" t="s">
        <v>416</v>
      </c>
      <c r="S88" s="57">
        <f>COUNTIFS(Q4:Q31,3,T4:T31,"&gt;1")</f>
        <v>2</v>
      </c>
      <c r="T88" s="58">
        <f t="shared" si="22"/>
        <v>7.407407407407407E-2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0</v>
      </c>
      <c r="AK88" s="58">
        <f t="shared" si="25"/>
        <v>0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3</v>
      </c>
      <c r="L89" s="58">
        <f t="shared" si="20"/>
        <v>0.1111111111111111</v>
      </c>
      <c r="M89" s="61"/>
      <c r="N89" s="50" t="s">
        <v>363</v>
      </c>
      <c r="O89" s="57">
        <f>COUNTIFS(Q4:Q31,4,U4:U31,1)</f>
        <v>1</v>
      </c>
      <c r="P89" s="58">
        <f t="shared" si="21"/>
        <v>3.7037037037037035E-2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6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0</v>
      </c>
      <c r="AG89" s="58">
        <f t="shared" si="24"/>
        <v>0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1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>
        <f t="shared" si="28"/>
        <v>0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7.407407407407407E-2</v>
      </c>
      <c r="Q90" s="61"/>
      <c r="R90" s="50" t="s">
        <v>418</v>
      </c>
      <c r="S90" s="57">
        <f>COUNTIFS(Q4:Q31,4,T4:T31,"&gt;1")</f>
        <v>3</v>
      </c>
      <c r="T90" s="58">
        <f t="shared" si="22"/>
        <v>0.1111111111111111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3.7037037037037035E-2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0</v>
      </c>
      <c r="AO91" s="58">
        <f t="shared" si="26"/>
        <v>0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8</v>
      </c>
      <c r="H92" s="58">
        <f>G92/C$89</f>
        <v>0.29629629629629628</v>
      </c>
      <c r="I92" s="61"/>
      <c r="J92" s="50" t="s">
        <v>345</v>
      </c>
      <c r="K92" s="57">
        <f>COUNTIFS(Q4:Q31,4,R4:R31,1)</f>
        <v>3</v>
      </c>
      <c r="L92" s="58">
        <f t="shared" si="20"/>
        <v>0.1111111111111111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1</v>
      </c>
      <c r="T92" s="58">
        <f t="shared" si="22"/>
        <v>3.7037037037037035E-2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0</v>
      </c>
      <c r="AK92" s="58">
        <f t="shared" si="25"/>
        <v>0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5</v>
      </c>
      <c r="H93" s="58">
        <f>G93/C$89</f>
        <v>0.18518518518518517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1</v>
      </c>
      <c r="P93" s="58">
        <f t="shared" si="21"/>
        <v>3.7037037037037035E-2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3</v>
      </c>
      <c r="X93" s="58">
        <f>W93/W$89</f>
        <v>0.5</v>
      </c>
      <c r="Y93" s="61"/>
      <c r="Z93" s="47" t="s">
        <v>191</v>
      </c>
      <c r="AA93" s="57">
        <f>COUNTIF(AA4:AA31,1)</f>
        <v>4</v>
      </c>
      <c r="AB93" s="58">
        <f>AA93/W$89</f>
        <v>0.66666666666666663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>
        <f>AS93/AS$89</f>
        <v>0</v>
      </c>
      <c r="AU93" s="61"/>
      <c r="AV93" s="47" t="s">
        <v>191</v>
      </c>
      <c r="AW93" s="57">
        <f>COUNTIF(AH4:AH31,1)</f>
        <v>1</v>
      </c>
      <c r="AX93" s="58">
        <f>AW93/AS$89</f>
        <v>1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5</v>
      </c>
      <c r="H94" s="58">
        <f>G94/C$89</f>
        <v>0.18518518518518517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1</v>
      </c>
      <c r="T94" s="58">
        <f t="shared" si="22"/>
        <v>3.7037037037037035E-2</v>
      </c>
      <c r="U94" s="61"/>
      <c r="V94" s="46" t="s">
        <v>190</v>
      </c>
      <c r="W94" s="57">
        <f>COUNTIF(Z4:Z31,2)</f>
        <v>3</v>
      </c>
      <c r="X94" s="58">
        <f>W94/W$89</f>
        <v>0.5</v>
      </c>
      <c r="Y94" s="61"/>
      <c r="Z94" s="46" t="s">
        <v>192</v>
      </c>
      <c r="AA94" s="57">
        <f>COUNTIF(AA4:AA31,2)</f>
        <v>1</v>
      </c>
      <c r="AB94" s="58">
        <f>AA94/W$89</f>
        <v>0.16666666666666666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1</v>
      </c>
      <c r="AT94" s="58">
        <f>AS94/AS$89</f>
        <v>1</v>
      </c>
      <c r="AU94" s="61"/>
      <c r="AV94" s="46" t="s">
        <v>192</v>
      </c>
      <c r="AW94" s="57">
        <f>COUNTIF(AH4:AH31,2)</f>
        <v>0</v>
      </c>
      <c r="AX94" s="58">
        <f>AW94/AS$89</f>
        <v>0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9</v>
      </c>
      <c r="H95" s="58">
        <f>G95/C$89</f>
        <v>0.33333333333333331</v>
      </c>
      <c r="I95" s="61"/>
      <c r="J95" s="50" t="s">
        <v>350</v>
      </c>
      <c r="K95" s="57">
        <f>COUNTIFS(Q4:Q31,5,R4:R31,1)</f>
        <v>1</v>
      </c>
      <c r="L95" s="58">
        <f t="shared" si="20"/>
        <v>3.7037037037037035E-2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6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0.16666666666666666</v>
      </c>
      <c r="AC95" s="61"/>
      <c r="AD95" s="61"/>
      <c r="AE95" s="50" t="s">
        <v>350</v>
      </c>
      <c r="AF95" s="57">
        <f>COUNTIFS(X4:X31,5,Y4:Y31,1)</f>
        <v>0</v>
      </c>
      <c r="AG95" s="58">
        <f t="shared" si="24"/>
        <v>0</v>
      </c>
      <c r="AH95" s="61"/>
      <c r="AI95" s="37"/>
      <c r="AJ95" s="45">
        <f>SUM(AJ83:AJ94)</f>
        <v>6</v>
      </c>
      <c r="AK95" s="58">
        <f t="shared" si="25"/>
        <v>1</v>
      </c>
      <c r="AL95" s="61"/>
      <c r="AM95" s="37"/>
      <c r="AN95" s="45">
        <f>SUM(AN83:AN94)</f>
        <v>6</v>
      </c>
      <c r="AO95" s="58">
        <f t="shared" si="26"/>
        <v>1</v>
      </c>
      <c r="AP95" s="61"/>
      <c r="AQ95" s="61"/>
      <c r="AR95" s="77"/>
      <c r="AS95" s="54">
        <f>SUM(AS93:AS94)</f>
        <v>1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1</v>
      </c>
      <c r="BG95" s="58">
        <f t="shared" si="29"/>
        <v>1</v>
      </c>
      <c r="BH95" s="61"/>
      <c r="BI95" s="37"/>
      <c r="BJ95" s="45">
        <f>SUM(BJ83:BJ94)</f>
        <v>1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6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1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1</v>
      </c>
      <c r="L98" s="58">
        <f t="shared" si="20"/>
        <v>3.7037037037037035E-2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0</v>
      </c>
      <c r="X99" s="58">
        <f>W99/W$89</f>
        <v>0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>
        <f>AS99/AS$89</f>
        <v>0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6</v>
      </c>
      <c r="X100" s="58">
        <f>W100/W$89</f>
        <v>1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1</v>
      </c>
      <c r="AT100" s="58">
        <f>AS100/AS$89</f>
        <v>1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6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6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1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1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6</v>
      </c>
      <c r="D102" s="58">
        <f>C102/C$89</f>
        <v>0.22222222222222221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21</v>
      </c>
      <c r="D103" s="58">
        <f>C103/C$89</f>
        <v>0.77777777777777779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BM184"/>
  <sheetViews>
    <sheetView topLeftCell="Y1" zoomScale="70" zoomScaleNormal="70" workbookViewId="0">
      <pane ySplit="3" topLeftCell="A33" activePane="bottomLeft" state="frozen"/>
      <selection activeCell="BJ52" sqref="BJ52:BJ64"/>
      <selection pane="bottomLeft" activeCell="AD36" sqref="AD36:AD39"/>
    </sheetView>
  </sheetViews>
  <sheetFormatPr defaultColWidth="25.7109375" defaultRowHeight="12.75" x14ac:dyDescent="0.2"/>
  <cols>
    <col min="1" max="16384" width="25.7109375" style="102"/>
  </cols>
  <sheetData>
    <row r="1" spans="1:42" ht="30" customHeight="1" thickBot="1" x14ac:dyDescent="0.25">
      <c r="A1" s="193" t="s">
        <v>3616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1.5" customHeight="1" thickBot="1" x14ac:dyDescent="0.25">
      <c r="A4" s="163" t="s">
        <v>3617</v>
      </c>
      <c r="B4" s="117" t="s">
        <v>27</v>
      </c>
      <c r="C4" s="118" t="s">
        <v>3618</v>
      </c>
      <c r="D4" s="116">
        <v>13</v>
      </c>
      <c r="E4" s="114">
        <v>42121</v>
      </c>
      <c r="F4" s="117">
        <v>2</v>
      </c>
      <c r="G4" s="116">
        <v>5</v>
      </c>
      <c r="H4" s="115">
        <v>4</v>
      </c>
      <c r="I4" s="117">
        <v>1</v>
      </c>
      <c r="J4" s="116">
        <v>3</v>
      </c>
      <c r="K4" s="116">
        <v>8</v>
      </c>
      <c r="L4" s="116">
        <v>4</v>
      </c>
      <c r="M4" s="116">
        <v>3</v>
      </c>
      <c r="N4" s="116">
        <v>2</v>
      </c>
      <c r="O4" s="115">
        <v>2</v>
      </c>
      <c r="P4" s="132" t="s">
        <v>3619</v>
      </c>
      <c r="Q4" s="116">
        <v>4</v>
      </c>
      <c r="R4" s="116">
        <v>1</v>
      </c>
      <c r="S4" s="116">
        <v>1</v>
      </c>
      <c r="T4" s="116">
        <v>4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1.5" customHeight="1" thickBot="1" x14ac:dyDescent="0.25">
      <c r="A5" s="163" t="s">
        <v>3620</v>
      </c>
      <c r="B5" s="113" t="s">
        <v>40</v>
      </c>
      <c r="C5" s="118" t="s">
        <v>3621</v>
      </c>
      <c r="D5" s="104">
        <v>44</v>
      </c>
      <c r="E5" s="109">
        <v>42121</v>
      </c>
      <c r="F5" s="113">
        <v>2</v>
      </c>
      <c r="G5" s="104">
        <v>3</v>
      </c>
      <c r="H5" s="112">
        <v>4</v>
      </c>
      <c r="I5" s="113">
        <v>1</v>
      </c>
      <c r="J5" s="104">
        <v>3</v>
      </c>
      <c r="K5" s="104">
        <v>5</v>
      </c>
      <c r="L5" s="104">
        <v>4</v>
      </c>
      <c r="M5" s="104">
        <v>3</v>
      </c>
      <c r="N5" s="104">
        <v>2</v>
      </c>
      <c r="O5" s="112">
        <v>1</v>
      </c>
      <c r="P5" s="132" t="s">
        <v>3622</v>
      </c>
      <c r="Q5" s="104">
        <v>4</v>
      </c>
      <c r="R5" s="104">
        <v>1</v>
      </c>
      <c r="S5" s="104">
        <v>1</v>
      </c>
      <c r="T5" s="104">
        <v>2</v>
      </c>
      <c r="U5" s="112">
        <v>2</v>
      </c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1.5" customHeight="1" thickBot="1" x14ac:dyDescent="0.25">
      <c r="A6" s="163" t="s">
        <v>3623</v>
      </c>
      <c r="B6" s="113" t="s">
        <v>40</v>
      </c>
      <c r="C6" s="118" t="s">
        <v>3624</v>
      </c>
      <c r="D6" s="104">
        <v>6</v>
      </c>
      <c r="E6" s="109">
        <v>42129</v>
      </c>
      <c r="F6" s="113">
        <v>2</v>
      </c>
      <c r="G6" s="104">
        <v>5</v>
      </c>
      <c r="H6" s="112">
        <v>1</v>
      </c>
      <c r="I6" s="113">
        <v>2</v>
      </c>
      <c r="J6" s="104">
        <v>1</v>
      </c>
      <c r="K6" s="104">
        <v>1</v>
      </c>
      <c r="L6" s="104">
        <v>2</v>
      </c>
      <c r="M6" s="104">
        <v>1</v>
      </c>
      <c r="N6" s="104">
        <v>1</v>
      </c>
      <c r="O6" s="112">
        <v>1</v>
      </c>
      <c r="P6" s="132" t="s">
        <v>128</v>
      </c>
      <c r="Q6" s="104">
        <v>1</v>
      </c>
      <c r="R6" s="104">
        <v>1</v>
      </c>
      <c r="S6" s="104">
        <v>1</v>
      </c>
      <c r="T6" s="104">
        <v>3</v>
      </c>
      <c r="U6" s="112">
        <v>2</v>
      </c>
      <c r="V6" s="104"/>
      <c r="W6" s="108" t="s">
        <v>3625</v>
      </c>
      <c r="X6" s="104">
        <v>4</v>
      </c>
      <c r="Y6" s="104">
        <v>1</v>
      </c>
      <c r="Z6" s="104">
        <v>2</v>
      </c>
      <c r="AA6" s="104">
        <v>2</v>
      </c>
      <c r="AB6" s="112">
        <v>2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1.5" customHeight="1" thickBot="1" x14ac:dyDescent="0.25">
      <c r="A7" s="163" t="s">
        <v>3626</v>
      </c>
      <c r="B7" s="113" t="s">
        <v>40</v>
      </c>
      <c r="C7" s="118" t="s">
        <v>3627</v>
      </c>
      <c r="D7" s="104">
        <v>8</v>
      </c>
      <c r="E7" s="109">
        <v>42129</v>
      </c>
      <c r="F7" s="113">
        <v>2</v>
      </c>
      <c r="G7" s="104">
        <v>3</v>
      </c>
      <c r="H7" s="112">
        <v>1</v>
      </c>
      <c r="I7" s="113">
        <v>1</v>
      </c>
      <c r="J7" s="104">
        <v>3</v>
      </c>
      <c r="K7" s="104">
        <v>3</v>
      </c>
      <c r="L7" s="104">
        <v>3</v>
      </c>
      <c r="M7" s="104">
        <v>2</v>
      </c>
      <c r="N7" s="104">
        <v>3</v>
      </c>
      <c r="O7" s="112">
        <v>2</v>
      </c>
      <c r="P7" s="132" t="s">
        <v>3628</v>
      </c>
      <c r="Q7" s="104">
        <v>3</v>
      </c>
      <c r="R7" s="104">
        <v>1</v>
      </c>
      <c r="S7" s="104">
        <v>1</v>
      </c>
      <c r="T7" s="104">
        <v>4</v>
      </c>
      <c r="U7" s="112">
        <v>2</v>
      </c>
      <c r="V7" s="104"/>
      <c r="W7" s="113"/>
      <c r="X7" s="104"/>
      <c r="Y7" s="104"/>
      <c r="Z7" s="104"/>
      <c r="AA7" s="104"/>
      <c r="AB7" s="112"/>
      <c r="AC7" s="103"/>
      <c r="AD7" s="113"/>
      <c r="AE7" s="104"/>
      <c r="AF7" s="104"/>
      <c r="AG7" s="104"/>
      <c r="AH7" s="104"/>
      <c r="AI7" s="112"/>
      <c r="AJ7" s="103"/>
      <c r="AK7" s="113"/>
      <c r="AL7" s="104"/>
      <c r="AM7" s="104"/>
      <c r="AN7" s="104"/>
      <c r="AO7" s="104"/>
      <c r="AP7" s="112"/>
    </row>
    <row r="8" spans="1:42" ht="31.5" customHeight="1" thickBot="1" x14ac:dyDescent="0.25">
      <c r="A8" s="163" t="s">
        <v>3629</v>
      </c>
      <c r="B8" s="113" t="s">
        <v>40</v>
      </c>
      <c r="C8" s="118" t="s">
        <v>3630</v>
      </c>
      <c r="D8" s="104">
        <v>6</v>
      </c>
      <c r="E8" s="109">
        <v>42137</v>
      </c>
      <c r="F8" s="113">
        <v>2</v>
      </c>
      <c r="G8" s="104">
        <v>5</v>
      </c>
      <c r="H8" s="112">
        <v>1</v>
      </c>
      <c r="I8" s="113">
        <v>1</v>
      </c>
      <c r="J8" s="104">
        <v>3</v>
      </c>
      <c r="K8" s="104">
        <v>8</v>
      </c>
      <c r="L8" s="104">
        <v>4</v>
      </c>
      <c r="M8" s="104">
        <v>3</v>
      </c>
      <c r="N8" s="104">
        <v>2</v>
      </c>
      <c r="O8" s="112">
        <v>2</v>
      </c>
      <c r="P8" s="132" t="s">
        <v>3631</v>
      </c>
      <c r="Q8" s="104">
        <v>4</v>
      </c>
      <c r="R8" s="104">
        <v>1</v>
      </c>
      <c r="S8" s="104">
        <v>1</v>
      </c>
      <c r="T8" s="104">
        <v>2</v>
      </c>
      <c r="U8" s="112">
        <v>2</v>
      </c>
      <c r="V8" s="104"/>
      <c r="W8" s="113"/>
      <c r="X8" s="104"/>
      <c r="Y8" s="104"/>
      <c r="Z8" s="104"/>
      <c r="AA8" s="104"/>
      <c r="AB8" s="112"/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1.5" customHeight="1" thickBot="1" x14ac:dyDescent="0.25">
      <c r="A9" s="163" t="s">
        <v>3632</v>
      </c>
      <c r="B9" s="113" t="s">
        <v>36</v>
      </c>
      <c r="C9" s="118" t="s">
        <v>3633</v>
      </c>
      <c r="D9" s="104">
        <v>12</v>
      </c>
      <c r="E9" s="109">
        <v>42137</v>
      </c>
      <c r="F9" s="113">
        <v>2</v>
      </c>
      <c r="G9" s="104">
        <v>5</v>
      </c>
      <c r="H9" s="112">
        <v>1</v>
      </c>
      <c r="I9" s="113">
        <v>1</v>
      </c>
      <c r="J9" s="104">
        <v>1</v>
      </c>
      <c r="K9" s="104">
        <v>5</v>
      </c>
      <c r="L9" s="104">
        <v>4</v>
      </c>
      <c r="M9" s="104">
        <v>3</v>
      </c>
      <c r="N9" s="104">
        <v>2</v>
      </c>
      <c r="O9" s="112">
        <v>1</v>
      </c>
      <c r="P9" s="132" t="s">
        <v>136</v>
      </c>
      <c r="Q9" s="104">
        <v>1</v>
      </c>
      <c r="R9" s="104">
        <v>1</v>
      </c>
      <c r="S9" s="104">
        <v>1</v>
      </c>
      <c r="T9" s="104">
        <v>3</v>
      </c>
      <c r="U9" s="112">
        <v>2</v>
      </c>
      <c r="V9" s="104"/>
      <c r="W9" s="113"/>
      <c r="X9" s="104"/>
      <c r="Y9" s="104"/>
      <c r="Z9" s="104"/>
      <c r="AA9" s="104"/>
      <c r="AB9" s="112"/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1.5" customHeight="1" thickBot="1" x14ac:dyDescent="0.25">
      <c r="A10" s="163" t="s">
        <v>3634</v>
      </c>
      <c r="B10" s="113" t="s">
        <v>40</v>
      </c>
      <c r="C10" s="118" t="s">
        <v>3635</v>
      </c>
      <c r="D10" s="104">
        <v>4</v>
      </c>
      <c r="E10" s="109">
        <v>42145</v>
      </c>
      <c r="F10" s="113">
        <v>2</v>
      </c>
      <c r="G10" s="104">
        <v>3</v>
      </c>
      <c r="H10" s="112">
        <v>1</v>
      </c>
      <c r="I10" s="113">
        <v>2</v>
      </c>
      <c r="J10" s="104">
        <v>1</v>
      </c>
      <c r="K10" s="104">
        <v>5</v>
      </c>
      <c r="L10" s="104">
        <v>2</v>
      </c>
      <c r="M10" s="104">
        <v>1</v>
      </c>
      <c r="N10" s="104">
        <v>1</v>
      </c>
      <c r="O10" s="112">
        <v>1</v>
      </c>
      <c r="P10" s="132" t="s">
        <v>128</v>
      </c>
      <c r="Q10" s="104">
        <v>1</v>
      </c>
      <c r="R10" s="104">
        <v>1</v>
      </c>
      <c r="S10" s="104">
        <v>1</v>
      </c>
      <c r="T10" s="104">
        <v>2</v>
      </c>
      <c r="U10" s="112">
        <v>1</v>
      </c>
      <c r="V10" s="104"/>
      <c r="W10" s="113" t="s">
        <v>3636</v>
      </c>
      <c r="X10" s="104">
        <v>4</v>
      </c>
      <c r="Y10" s="104">
        <v>1</v>
      </c>
      <c r="Z10" s="104">
        <v>2</v>
      </c>
      <c r="AA10" s="104">
        <v>1</v>
      </c>
      <c r="AB10" s="112">
        <v>1</v>
      </c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1.5" customHeight="1" thickBot="1" x14ac:dyDescent="0.25">
      <c r="A11" s="163" t="s">
        <v>3637</v>
      </c>
      <c r="B11" s="113" t="s">
        <v>36</v>
      </c>
      <c r="C11" s="118" t="s">
        <v>3638</v>
      </c>
      <c r="D11" s="104">
        <v>10</v>
      </c>
      <c r="E11" s="109">
        <v>42145</v>
      </c>
      <c r="F11" s="113">
        <v>2</v>
      </c>
      <c r="G11" s="104">
        <v>5</v>
      </c>
      <c r="H11" s="112">
        <v>1</v>
      </c>
      <c r="I11" s="113">
        <v>1</v>
      </c>
      <c r="J11" s="104">
        <v>3</v>
      </c>
      <c r="K11" s="104">
        <v>3</v>
      </c>
      <c r="L11" s="104">
        <v>4</v>
      </c>
      <c r="M11" s="104">
        <v>3</v>
      </c>
      <c r="N11" s="104">
        <v>2</v>
      </c>
      <c r="O11" s="112">
        <v>2</v>
      </c>
      <c r="P11" s="132" t="s">
        <v>3639</v>
      </c>
      <c r="Q11" s="104">
        <v>4</v>
      </c>
      <c r="R11" s="104">
        <v>1</v>
      </c>
      <c r="S11" s="104">
        <v>1</v>
      </c>
      <c r="T11" s="104">
        <v>2</v>
      </c>
      <c r="U11" s="112">
        <v>2</v>
      </c>
      <c r="V11" s="104"/>
      <c r="W11" s="113"/>
      <c r="X11" s="104"/>
      <c r="Y11" s="104"/>
      <c r="Z11" s="104"/>
      <c r="AA11" s="104"/>
      <c r="AB11" s="112"/>
      <c r="AC11" s="103"/>
      <c r="AD11" s="113"/>
      <c r="AE11" s="104"/>
      <c r="AF11" s="104"/>
      <c r="AG11" s="104"/>
      <c r="AH11" s="104"/>
      <c r="AI11" s="112"/>
      <c r="AJ11" s="103"/>
      <c r="AK11" s="113"/>
      <c r="AL11" s="104"/>
      <c r="AM11" s="104"/>
      <c r="AN11" s="104"/>
      <c r="AO11" s="104"/>
      <c r="AP11" s="112"/>
    </row>
    <row r="12" spans="1:42" ht="31.5" customHeight="1" thickBot="1" x14ac:dyDescent="0.25">
      <c r="A12" s="163" t="s">
        <v>3640</v>
      </c>
      <c r="B12" s="113" t="s">
        <v>31</v>
      </c>
      <c r="C12" s="118" t="s">
        <v>3641</v>
      </c>
      <c r="D12" s="104">
        <v>9</v>
      </c>
      <c r="E12" s="109">
        <v>42153</v>
      </c>
      <c r="F12" s="113">
        <v>2</v>
      </c>
      <c r="G12" s="104">
        <v>3</v>
      </c>
      <c r="H12" s="112">
        <v>1</v>
      </c>
      <c r="I12" s="113">
        <v>2</v>
      </c>
      <c r="J12" s="104">
        <v>3</v>
      </c>
      <c r="K12" s="104">
        <v>7</v>
      </c>
      <c r="L12" s="104">
        <v>3</v>
      </c>
      <c r="M12" s="104">
        <v>1</v>
      </c>
      <c r="N12" s="104">
        <v>2</v>
      </c>
      <c r="O12" s="112">
        <v>2</v>
      </c>
      <c r="P12" s="132" t="s">
        <v>2045</v>
      </c>
      <c r="Q12" s="104">
        <v>2</v>
      </c>
      <c r="R12" s="104">
        <v>1</v>
      </c>
      <c r="S12" s="104">
        <v>1</v>
      </c>
      <c r="T12" s="104">
        <v>2</v>
      </c>
      <c r="U12" s="112">
        <v>2</v>
      </c>
      <c r="V12" s="104"/>
      <c r="W12" s="113" t="s">
        <v>3642</v>
      </c>
      <c r="X12" s="104">
        <v>2</v>
      </c>
      <c r="Y12" s="104">
        <v>1</v>
      </c>
      <c r="Z12" s="104">
        <v>1</v>
      </c>
      <c r="AA12" s="104">
        <v>2</v>
      </c>
      <c r="AB12" s="112">
        <v>2</v>
      </c>
      <c r="AC12" s="103"/>
      <c r="AD12" s="113"/>
      <c r="AE12" s="104"/>
      <c r="AF12" s="104"/>
      <c r="AG12" s="104"/>
      <c r="AH12" s="104"/>
      <c r="AI12" s="112"/>
      <c r="AJ12" s="103"/>
      <c r="AK12" s="113"/>
      <c r="AL12" s="104"/>
      <c r="AM12" s="104"/>
      <c r="AN12" s="104"/>
      <c r="AO12" s="104"/>
      <c r="AP12" s="112"/>
    </row>
    <row r="13" spans="1:42" ht="31.5" customHeight="1" thickBot="1" x14ac:dyDescent="0.25">
      <c r="A13" s="163" t="s">
        <v>3643</v>
      </c>
      <c r="B13" s="113" t="s">
        <v>36</v>
      </c>
      <c r="C13" s="118" t="s">
        <v>3644</v>
      </c>
      <c r="D13" s="104">
        <v>23</v>
      </c>
      <c r="E13" s="109">
        <v>42153</v>
      </c>
      <c r="F13" s="113">
        <v>2</v>
      </c>
      <c r="G13" s="104">
        <v>5</v>
      </c>
      <c r="H13" s="112">
        <v>1</v>
      </c>
      <c r="I13" s="113">
        <v>2</v>
      </c>
      <c r="J13" s="104">
        <v>1</v>
      </c>
      <c r="K13" s="104">
        <v>1</v>
      </c>
      <c r="L13" s="104">
        <v>2</v>
      </c>
      <c r="M13" s="104">
        <v>1</v>
      </c>
      <c r="N13" s="104">
        <v>1</v>
      </c>
      <c r="O13" s="112">
        <v>1</v>
      </c>
      <c r="P13" s="132" t="s">
        <v>136</v>
      </c>
      <c r="Q13" s="104">
        <v>1</v>
      </c>
      <c r="R13" s="104">
        <v>2</v>
      </c>
      <c r="S13" s="104">
        <v>1</v>
      </c>
      <c r="T13" s="104">
        <v>4</v>
      </c>
      <c r="U13" s="112">
        <v>1</v>
      </c>
      <c r="V13" s="104"/>
      <c r="W13" s="108" t="s">
        <v>3645</v>
      </c>
      <c r="X13" s="104">
        <v>3</v>
      </c>
      <c r="Y13" s="104">
        <v>1</v>
      </c>
      <c r="Z13" s="104">
        <v>2</v>
      </c>
      <c r="AA13" s="104">
        <v>1</v>
      </c>
      <c r="AB13" s="112">
        <v>1</v>
      </c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1.5" customHeight="1" thickBot="1" x14ac:dyDescent="0.25">
      <c r="A14" s="163" t="s">
        <v>3646</v>
      </c>
      <c r="B14" s="113" t="s">
        <v>31</v>
      </c>
      <c r="C14" s="118" t="s">
        <v>3647</v>
      </c>
      <c r="D14" s="104">
        <v>20</v>
      </c>
      <c r="E14" s="109">
        <v>42161</v>
      </c>
      <c r="F14" s="113">
        <v>2</v>
      </c>
      <c r="G14" s="104">
        <v>5</v>
      </c>
      <c r="H14" s="112">
        <v>1</v>
      </c>
      <c r="I14" s="113">
        <v>1</v>
      </c>
      <c r="J14" s="104">
        <v>1</v>
      </c>
      <c r="K14" s="104">
        <v>1</v>
      </c>
      <c r="L14" s="104">
        <v>4</v>
      </c>
      <c r="M14" s="104">
        <v>3</v>
      </c>
      <c r="N14" s="104">
        <v>2</v>
      </c>
      <c r="O14" s="112">
        <v>1</v>
      </c>
      <c r="P14" s="132" t="s">
        <v>1915</v>
      </c>
      <c r="Q14" s="104">
        <v>1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1.5" customHeight="1" thickBot="1" x14ac:dyDescent="0.25">
      <c r="A15" s="163" t="s">
        <v>3648</v>
      </c>
      <c r="B15" s="113" t="s">
        <v>91</v>
      </c>
      <c r="C15" s="118" t="s">
        <v>3649</v>
      </c>
      <c r="D15" s="104">
        <v>23</v>
      </c>
      <c r="E15" s="109">
        <v>42161</v>
      </c>
      <c r="F15" s="113">
        <v>2</v>
      </c>
      <c r="G15" s="104">
        <v>6</v>
      </c>
      <c r="H15" s="112">
        <v>4</v>
      </c>
      <c r="I15" s="113">
        <v>1</v>
      </c>
      <c r="J15" s="104">
        <v>1</v>
      </c>
      <c r="K15" s="104">
        <v>1</v>
      </c>
      <c r="L15" s="104">
        <v>4</v>
      </c>
      <c r="M15" s="104">
        <v>3</v>
      </c>
      <c r="N15" s="104">
        <v>1</v>
      </c>
      <c r="O15" s="112">
        <v>1</v>
      </c>
      <c r="P15" s="132" t="s">
        <v>1110</v>
      </c>
      <c r="Q15" s="104">
        <v>1</v>
      </c>
      <c r="R15" s="104">
        <v>1</v>
      </c>
      <c r="S15" s="104">
        <v>1</v>
      </c>
      <c r="T15" s="104">
        <v>3</v>
      </c>
      <c r="U15" s="112">
        <v>2</v>
      </c>
      <c r="V15" s="104"/>
      <c r="W15" s="113"/>
      <c r="X15" s="104"/>
      <c r="Y15" s="104"/>
      <c r="Z15" s="104"/>
      <c r="AA15" s="104"/>
      <c r="AB15" s="112"/>
      <c r="AC15" s="103"/>
      <c r="AD15" s="113"/>
      <c r="AE15" s="104"/>
      <c r="AF15" s="104"/>
      <c r="AG15" s="104"/>
      <c r="AH15" s="104"/>
      <c r="AI15" s="112"/>
      <c r="AJ15" s="103"/>
      <c r="AK15" s="113"/>
      <c r="AL15" s="104"/>
      <c r="AM15" s="104"/>
      <c r="AN15" s="104"/>
      <c r="AO15" s="104"/>
      <c r="AP15" s="112"/>
    </row>
    <row r="16" spans="1:42" ht="31.5" customHeight="1" thickBot="1" x14ac:dyDescent="0.25">
      <c r="A16" s="163" t="s">
        <v>3650</v>
      </c>
      <c r="B16" s="113" t="s">
        <v>31</v>
      </c>
      <c r="C16" s="118" t="s">
        <v>3651</v>
      </c>
      <c r="D16" s="104">
        <v>34</v>
      </c>
      <c r="E16" s="109">
        <v>42169</v>
      </c>
      <c r="F16" s="113">
        <v>2</v>
      </c>
      <c r="G16" s="104">
        <v>3</v>
      </c>
      <c r="H16" s="112">
        <v>1</v>
      </c>
      <c r="I16" s="113">
        <v>1</v>
      </c>
      <c r="J16" s="104">
        <v>1</v>
      </c>
      <c r="K16" s="104">
        <v>1</v>
      </c>
      <c r="L16" s="104">
        <v>4</v>
      </c>
      <c r="M16" s="104">
        <v>3</v>
      </c>
      <c r="N16" s="104">
        <v>2</v>
      </c>
      <c r="O16" s="112">
        <v>1</v>
      </c>
      <c r="P16" s="132" t="s">
        <v>65</v>
      </c>
      <c r="Q16" s="104">
        <v>1</v>
      </c>
      <c r="R16" s="104">
        <v>1</v>
      </c>
      <c r="S16" s="104">
        <v>1</v>
      </c>
      <c r="T16" s="104">
        <v>3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1.5" customHeight="1" thickBot="1" x14ac:dyDescent="0.25">
      <c r="A17" s="163" t="s">
        <v>3652</v>
      </c>
      <c r="B17" s="113" t="s">
        <v>50</v>
      </c>
      <c r="C17" s="118" t="s">
        <v>3653</v>
      </c>
      <c r="D17" s="104">
        <v>36</v>
      </c>
      <c r="E17" s="109">
        <v>42169</v>
      </c>
      <c r="F17" s="113">
        <v>2</v>
      </c>
      <c r="G17" s="104">
        <v>3</v>
      </c>
      <c r="H17" s="112">
        <v>1</v>
      </c>
      <c r="I17" s="113">
        <v>1</v>
      </c>
      <c r="J17" s="104">
        <v>1</v>
      </c>
      <c r="K17" s="104">
        <v>6</v>
      </c>
      <c r="L17" s="104">
        <v>1</v>
      </c>
      <c r="M17" s="104">
        <v>2</v>
      </c>
      <c r="N17" s="104">
        <v>2</v>
      </c>
      <c r="O17" s="112">
        <v>2</v>
      </c>
      <c r="P17" s="132" t="s">
        <v>3654</v>
      </c>
      <c r="Q17" s="104">
        <v>1</v>
      </c>
      <c r="R17" s="104">
        <v>1</v>
      </c>
      <c r="S17" s="104">
        <v>1</v>
      </c>
      <c r="T17" s="104">
        <v>4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1.5" customHeight="1" thickBot="1" x14ac:dyDescent="0.25">
      <c r="A18" s="163" t="s">
        <v>3655</v>
      </c>
      <c r="B18" s="113" t="s">
        <v>40</v>
      </c>
      <c r="C18" s="118" t="s">
        <v>3656</v>
      </c>
      <c r="D18" s="104">
        <v>5</v>
      </c>
      <c r="E18" s="109">
        <v>42247</v>
      </c>
      <c r="F18" s="113">
        <v>2</v>
      </c>
      <c r="G18" s="104">
        <v>6</v>
      </c>
      <c r="H18" s="112">
        <v>4</v>
      </c>
      <c r="I18" s="113">
        <v>1</v>
      </c>
      <c r="J18" s="104">
        <v>1</v>
      </c>
      <c r="K18" s="104">
        <v>8</v>
      </c>
      <c r="L18" s="104">
        <v>4</v>
      </c>
      <c r="M18" s="104">
        <v>3</v>
      </c>
      <c r="N18" s="104">
        <v>2</v>
      </c>
      <c r="O18" s="112">
        <v>2</v>
      </c>
      <c r="P18" s="132" t="s">
        <v>3657</v>
      </c>
      <c r="Q18" s="104">
        <v>4</v>
      </c>
      <c r="R18" s="104">
        <v>1</v>
      </c>
      <c r="S18" s="104">
        <v>1</v>
      </c>
      <c r="T18" s="104">
        <v>3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1.5" customHeight="1" thickBot="1" x14ac:dyDescent="0.25">
      <c r="A19" s="163" t="s">
        <v>3658</v>
      </c>
      <c r="B19" s="113" t="s">
        <v>31</v>
      </c>
      <c r="C19" s="118" t="s">
        <v>3659</v>
      </c>
      <c r="D19" s="104">
        <v>30</v>
      </c>
      <c r="E19" s="109">
        <v>42247</v>
      </c>
      <c r="F19" s="113">
        <v>1</v>
      </c>
      <c r="G19" s="104">
        <v>3</v>
      </c>
      <c r="H19" s="112">
        <v>1</v>
      </c>
      <c r="I19" s="113">
        <v>1</v>
      </c>
      <c r="J19" s="104">
        <v>3</v>
      </c>
      <c r="K19" s="104">
        <v>3</v>
      </c>
      <c r="L19" s="104">
        <v>4</v>
      </c>
      <c r="M19" s="104">
        <v>3</v>
      </c>
      <c r="N19" s="104">
        <v>2</v>
      </c>
      <c r="O19" s="112">
        <v>2</v>
      </c>
      <c r="P19" s="132" t="s">
        <v>3660</v>
      </c>
      <c r="Q19" s="104">
        <v>4</v>
      </c>
      <c r="R19" s="104">
        <v>1</v>
      </c>
      <c r="S19" s="104">
        <v>1</v>
      </c>
      <c r="T19" s="104">
        <v>4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1.5" customHeight="1" thickBot="1" x14ac:dyDescent="0.25">
      <c r="A20" s="163" t="s">
        <v>3661</v>
      </c>
      <c r="B20" s="113" t="s">
        <v>31</v>
      </c>
      <c r="C20" s="118" t="s">
        <v>3662</v>
      </c>
      <c r="D20" s="104">
        <v>17</v>
      </c>
      <c r="E20" s="109">
        <v>42255</v>
      </c>
      <c r="F20" s="113">
        <v>2</v>
      </c>
      <c r="G20" s="104">
        <v>5</v>
      </c>
      <c r="H20" s="112">
        <v>1</v>
      </c>
      <c r="I20" s="113">
        <v>1</v>
      </c>
      <c r="J20" s="104">
        <v>3</v>
      </c>
      <c r="K20" s="104">
        <v>8</v>
      </c>
      <c r="L20" s="104">
        <v>3</v>
      </c>
      <c r="M20" s="104">
        <v>2</v>
      </c>
      <c r="N20" s="104">
        <v>3</v>
      </c>
      <c r="O20" s="112">
        <v>2</v>
      </c>
      <c r="P20" s="132" t="s">
        <v>3663</v>
      </c>
      <c r="Q20" s="104">
        <v>4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1.5" customHeight="1" thickBot="1" x14ac:dyDescent="0.25">
      <c r="A21" s="163" t="s">
        <v>3664</v>
      </c>
      <c r="B21" s="113" t="s">
        <v>91</v>
      </c>
      <c r="C21" s="118" t="s">
        <v>3665</v>
      </c>
      <c r="D21" s="104">
        <v>18</v>
      </c>
      <c r="E21" s="109">
        <v>42255</v>
      </c>
      <c r="F21" s="113">
        <v>1</v>
      </c>
      <c r="G21" s="104">
        <v>6</v>
      </c>
      <c r="H21" s="112">
        <v>4</v>
      </c>
      <c r="I21" s="113">
        <v>1</v>
      </c>
      <c r="J21" s="104">
        <v>1</v>
      </c>
      <c r="K21" s="104">
        <v>1</v>
      </c>
      <c r="L21" s="104">
        <v>4</v>
      </c>
      <c r="M21" s="104">
        <v>3</v>
      </c>
      <c r="N21" s="104">
        <v>1</v>
      </c>
      <c r="O21" s="112">
        <v>1</v>
      </c>
      <c r="P21" s="132" t="s">
        <v>3666</v>
      </c>
      <c r="Q21" s="104">
        <v>4</v>
      </c>
      <c r="R21" s="104">
        <v>1</v>
      </c>
      <c r="S21" s="104">
        <v>1</v>
      </c>
      <c r="T21" s="104">
        <v>3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1.5" customHeight="1" thickBot="1" x14ac:dyDescent="0.25">
      <c r="A22" s="163" t="s">
        <v>3667</v>
      </c>
      <c r="B22" s="113" t="s">
        <v>40</v>
      </c>
      <c r="C22" s="118" t="s">
        <v>3668</v>
      </c>
      <c r="D22" s="104">
        <v>14</v>
      </c>
      <c r="E22" s="109">
        <v>42263</v>
      </c>
      <c r="F22" s="113">
        <v>2</v>
      </c>
      <c r="G22" s="104">
        <v>5</v>
      </c>
      <c r="H22" s="112">
        <v>1</v>
      </c>
      <c r="I22" s="113">
        <v>2</v>
      </c>
      <c r="J22" s="104">
        <v>1</v>
      </c>
      <c r="K22" s="104">
        <v>4</v>
      </c>
      <c r="L22" s="104">
        <v>2</v>
      </c>
      <c r="M22" s="104">
        <v>1</v>
      </c>
      <c r="N22" s="104">
        <v>2</v>
      </c>
      <c r="O22" s="112">
        <v>2</v>
      </c>
      <c r="P22" s="132" t="s">
        <v>3669</v>
      </c>
      <c r="Q22" s="104">
        <v>2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08" t="s">
        <v>2081</v>
      </c>
      <c r="X22" s="104">
        <v>1</v>
      </c>
      <c r="Y22" s="104">
        <v>1</v>
      </c>
      <c r="Z22" s="104">
        <v>2</v>
      </c>
      <c r="AA22" s="104">
        <v>3</v>
      </c>
      <c r="AB22" s="112">
        <v>2</v>
      </c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1.5" customHeight="1" thickBot="1" x14ac:dyDescent="0.25">
      <c r="A23" s="163" t="s">
        <v>3670</v>
      </c>
      <c r="B23" s="113" t="s">
        <v>31</v>
      </c>
      <c r="C23" s="118" t="s">
        <v>3671</v>
      </c>
      <c r="D23" s="104">
        <v>16</v>
      </c>
      <c r="E23" s="109">
        <v>42263</v>
      </c>
      <c r="F23" s="113">
        <v>1</v>
      </c>
      <c r="G23" s="104">
        <v>3</v>
      </c>
      <c r="H23" s="112">
        <v>1</v>
      </c>
      <c r="I23" s="113">
        <v>2</v>
      </c>
      <c r="J23" s="104">
        <v>2</v>
      </c>
      <c r="K23" s="104">
        <v>3</v>
      </c>
      <c r="L23" s="104">
        <v>2</v>
      </c>
      <c r="M23" s="104">
        <v>1</v>
      </c>
      <c r="N23" s="104">
        <v>2</v>
      </c>
      <c r="O23" s="112">
        <v>1</v>
      </c>
      <c r="P23" s="132" t="s">
        <v>1915</v>
      </c>
      <c r="Q23" s="104">
        <v>1</v>
      </c>
      <c r="R23" s="104">
        <v>1</v>
      </c>
      <c r="S23" s="104">
        <v>1</v>
      </c>
      <c r="T23" s="104">
        <v>4</v>
      </c>
      <c r="U23" s="112">
        <v>2</v>
      </c>
      <c r="V23" s="104"/>
      <c r="W23" s="113" t="s">
        <v>3672</v>
      </c>
      <c r="X23" s="104">
        <v>3</v>
      </c>
      <c r="Y23" s="104">
        <v>1</v>
      </c>
      <c r="Z23" s="104">
        <v>2</v>
      </c>
      <c r="AA23" s="104">
        <v>1</v>
      </c>
      <c r="AB23" s="112">
        <v>2</v>
      </c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1.5" customHeight="1" thickBot="1" x14ac:dyDescent="0.25">
      <c r="A24" s="163" t="s">
        <v>3673</v>
      </c>
      <c r="B24" s="113" t="s">
        <v>36</v>
      </c>
      <c r="C24" s="118" t="s">
        <v>3674</v>
      </c>
      <c r="D24" s="104">
        <v>24</v>
      </c>
      <c r="E24" s="109">
        <v>42271</v>
      </c>
      <c r="F24" s="113">
        <v>2</v>
      </c>
      <c r="G24" s="104">
        <v>5</v>
      </c>
      <c r="H24" s="112">
        <v>1</v>
      </c>
      <c r="I24" s="113">
        <v>1</v>
      </c>
      <c r="J24" s="104">
        <v>1</v>
      </c>
      <c r="K24" s="104">
        <v>1</v>
      </c>
      <c r="L24" s="104">
        <v>4</v>
      </c>
      <c r="M24" s="104">
        <v>3</v>
      </c>
      <c r="N24" s="104">
        <v>1</v>
      </c>
      <c r="O24" s="112">
        <v>1</v>
      </c>
      <c r="P24" s="132" t="s">
        <v>2070</v>
      </c>
      <c r="Q24" s="104">
        <v>1</v>
      </c>
      <c r="R24" s="104">
        <v>1</v>
      </c>
      <c r="S24" s="104">
        <v>1</v>
      </c>
      <c r="T24" s="104">
        <v>4</v>
      </c>
      <c r="U24" s="112">
        <v>2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1.5" customHeight="1" thickBot="1" x14ac:dyDescent="0.25">
      <c r="A25" s="163" t="s">
        <v>3675</v>
      </c>
      <c r="B25" s="113" t="s">
        <v>91</v>
      </c>
      <c r="C25" s="118" t="s">
        <v>3676</v>
      </c>
      <c r="D25" s="104">
        <v>27</v>
      </c>
      <c r="E25" s="109">
        <v>42271</v>
      </c>
      <c r="F25" s="113">
        <v>2</v>
      </c>
      <c r="G25" s="104">
        <v>5</v>
      </c>
      <c r="H25" s="112">
        <v>1</v>
      </c>
      <c r="I25" s="113">
        <v>1</v>
      </c>
      <c r="J25" s="104">
        <v>1</v>
      </c>
      <c r="K25" s="104">
        <v>1</v>
      </c>
      <c r="L25" s="104">
        <v>4</v>
      </c>
      <c r="M25" s="104">
        <v>3</v>
      </c>
      <c r="N25" s="104">
        <v>2</v>
      </c>
      <c r="O25" s="112">
        <v>1</v>
      </c>
      <c r="P25" s="132" t="s">
        <v>1110</v>
      </c>
      <c r="Q25" s="104">
        <v>1</v>
      </c>
      <c r="R25" s="104">
        <v>1</v>
      </c>
      <c r="S25" s="104">
        <v>1</v>
      </c>
      <c r="T25" s="104">
        <v>3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1.5" customHeight="1" thickBot="1" x14ac:dyDescent="0.25">
      <c r="A26" s="163" t="s">
        <v>3677</v>
      </c>
      <c r="B26" s="113" t="s">
        <v>40</v>
      </c>
      <c r="C26" s="118" t="s">
        <v>3678</v>
      </c>
      <c r="D26" s="104">
        <v>6</v>
      </c>
      <c r="E26" s="109">
        <v>42279</v>
      </c>
      <c r="F26" s="113">
        <v>2</v>
      </c>
      <c r="G26" s="104">
        <v>3</v>
      </c>
      <c r="H26" s="112">
        <v>1</v>
      </c>
      <c r="I26" s="113">
        <v>1</v>
      </c>
      <c r="J26" s="104">
        <v>1</v>
      </c>
      <c r="K26" s="104">
        <v>3</v>
      </c>
      <c r="L26" s="104">
        <v>4</v>
      </c>
      <c r="M26" s="104">
        <v>3</v>
      </c>
      <c r="N26" s="104">
        <v>1</v>
      </c>
      <c r="O26" s="112">
        <v>1</v>
      </c>
      <c r="P26" s="132" t="s">
        <v>3579</v>
      </c>
      <c r="Q26" s="104">
        <v>1</v>
      </c>
      <c r="R26" s="104">
        <v>1</v>
      </c>
      <c r="S26" s="104">
        <v>1</v>
      </c>
      <c r="T26" s="104">
        <v>3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1.5" customHeight="1" thickBot="1" x14ac:dyDescent="0.25">
      <c r="A27" s="163" t="s">
        <v>3679</v>
      </c>
      <c r="B27" s="113" t="s">
        <v>40</v>
      </c>
      <c r="C27" s="118" t="s">
        <v>3618</v>
      </c>
      <c r="D27" s="104">
        <v>6</v>
      </c>
      <c r="E27" s="109">
        <v>42279</v>
      </c>
      <c r="F27" s="113">
        <v>2</v>
      </c>
      <c r="G27" s="104">
        <v>7</v>
      </c>
      <c r="H27" s="112">
        <v>4</v>
      </c>
      <c r="I27" s="113">
        <v>1</v>
      </c>
      <c r="J27" s="104">
        <v>3</v>
      </c>
      <c r="K27" s="104">
        <v>7</v>
      </c>
      <c r="L27" s="104">
        <v>4</v>
      </c>
      <c r="M27" s="104">
        <v>3</v>
      </c>
      <c r="N27" s="104">
        <v>2</v>
      </c>
      <c r="O27" s="112">
        <v>2</v>
      </c>
      <c r="P27" s="132" t="s">
        <v>2082</v>
      </c>
      <c r="Q27" s="104">
        <v>2</v>
      </c>
      <c r="R27" s="104">
        <v>1</v>
      </c>
      <c r="S27" s="104">
        <v>1</v>
      </c>
      <c r="T27" s="104">
        <v>1</v>
      </c>
      <c r="U27" s="112">
        <v>2</v>
      </c>
      <c r="V27" s="104"/>
      <c r="W27" s="113"/>
      <c r="X27" s="104"/>
      <c r="Y27" s="104"/>
      <c r="Z27" s="104"/>
      <c r="AA27" s="104"/>
      <c r="AB27" s="112"/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1.5" customHeight="1" thickBot="1" x14ac:dyDescent="0.25">
      <c r="A28" s="163" t="s">
        <v>3680</v>
      </c>
      <c r="B28" s="113" t="s">
        <v>36</v>
      </c>
      <c r="C28" s="118" t="s">
        <v>3681</v>
      </c>
      <c r="D28" s="104">
        <v>13</v>
      </c>
      <c r="E28" s="109">
        <v>42287</v>
      </c>
      <c r="F28" s="113">
        <v>2</v>
      </c>
      <c r="G28" s="104">
        <v>6</v>
      </c>
      <c r="H28" s="112">
        <v>4</v>
      </c>
      <c r="I28" s="113">
        <v>2</v>
      </c>
      <c r="J28" s="104">
        <v>3</v>
      </c>
      <c r="K28" s="104">
        <v>8</v>
      </c>
      <c r="L28" s="104">
        <v>4</v>
      </c>
      <c r="M28" s="104">
        <v>3</v>
      </c>
      <c r="N28" s="104">
        <v>2</v>
      </c>
      <c r="O28" s="112">
        <v>2</v>
      </c>
      <c r="P28" s="132" t="s">
        <v>3682</v>
      </c>
      <c r="Q28" s="104">
        <v>4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08" t="s">
        <v>3683</v>
      </c>
      <c r="X28" s="104">
        <v>5</v>
      </c>
      <c r="Y28" s="104">
        <v>1</v>
      </c>
      <c r="Z28" s="104">
        <v>2</v>
      </c>
      <c r="AA28" s="104">
        <v>1</v>
      </c>
      <c r="AB28" s="112">
        <v>2</v>
      </c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1.5" customHeight="1" thickBot="1" x14ac:dyDescent="0.25">
      <c r="A29" s="163" t="s">
        <v>3684</v>
      </c>
      <c r="B29" s="113" t="s">
        <v>91</v>
      </c>
      <c r="C29" s="118" t="s">
        <v>3685</v>
      </c>
      <c r="D29" s="104">
        <v>19</v>
      </c>
      <c r="E29" s="109">
        <v>42287</v>
      </c>
      <c r="F29" s="113">
        <v>2</v>
      </c>
      <c r="G29" s="104">
        <v>3</v>
      </c>
      <c r="H29" s="112">
        <v>4</v>
      </c>
      <c r="I29" s="113">
        <v>1</v>
      </c>
      <c r="J29" s="104">
        <v>1</v>
      </c>
      <c r="K29" s="104">
        <v>1</v>
      </c>
      <c r="L29" s="104">
        <v>1</v>
      </c>
      <c r="M29" s="104">
        <v>2</v>
      </c>
      <c r="N29" s="104">
        <v>2</v>
      </c>
      <c r="O29" s="112">
        <v>1</v>
      </c>
      <c r="P29" s="132" t="s">
        <v>1110</v>
      </c>
      <c r="Q29" s="104">
        <v>1</v>
      </c>
      <c r="R29" s="104">
        <v>1</v>
      </c>
      <c r="S29" s="104">
        <v>1</v>
      </c>
      <c r="T29" s="104">
        <v>4</v>
      </c>
      <c r="U29" s="112">
        <v>2</v>
      </c>
      <c r="V29" s="104"/>
      <c r="W29" s="113"/>
      <c r="X29" s="104"/>
      <c r="Y29" s="104"/>
      <c r="Z29" s="104"/>
      <c r="AA29" s="104"/>
      <c r="AB29" s="112"/>
      <c r="AC29" s="103"/>
      <c r="AD29" s="113"/>
      <c r="AE29" s="104"/>
      <c r="AF29" s="104"/>
      <c r="AG29" s="104"/>
      <c r="AH29" s="104"/>
      <c r="AI29" s="112"/>
      <c r="AJ29" s="103"/>
      <c r="AK29" s="113"/>
      <c r="AL29" s="104"/>
      <c r="AM29" s="104"/>
      <c r="AN29" s="104"/>
      <c r="AO29" s="104"/>
      <c r="AP29" s="112"/>
    </row>
    <row r="30" spans="1:42" ht="31.5" customHeight="1" thickBot="1" x14ac:dyDescent="0.25">
      <c r="A30" s="163" t="s">
        <v>3686</v>
      </c>
      <c r="B30" s="113" t="s">
        <v>31</v>
      </c>
      <c r="C30" s="118" t="s">
        <v>3687</v>
      </c>
      <c r="D30" s="104">
        <v>17</v>
      </c>
      <c r="E30" s="109">
        <v>42295</v>
      </c>
      <c r="F30" s="113">
        <v>1</v>
      </c>
      <c r="G30" s="104">
        <v>3</v>
      </c>
      <c r="H30" s="112">
        <v>1</v>
      </c>
      <c r="I30" s="113">
        <v>1</v>
      </c>
      <c r="J30" s="104">
        <v>1</v>
      </c>
      <c r="K30" s="104">
        <v>6</v>
      </c>
      <c r="L30" s="104">
        <v>1</v>
      </c>
      <c r="M30" s="104">
        <v>2</v>
      </c>
      <c r="N30" s="104">
        <v>1</v>
      </c>
      <c r="O30" s="112">
        <v>2</v>
      </c>
      <c r="P30" s="132" t="s">
        <v>1915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1.5" customHeight="1" thickBot="1" x14ac:dyDescent="0.25">
      <c r="A31" s="163" t="s">
        <v>3688</v>
      </c>
      <c r="B31" s="107" t="s">
        <v>50</v>
      </c>
      <c r="C31" s="118" t="s">
        <v>3689</v>
      </c>
      <c r="D31" s="106">
        <v>19</v>
      </c>
      <c r="E31" s="109">
        <v>42295</v>
      </c>
      <c r="F31" s="107">
        <v>2</v>
      </c>
      <c r="G31" s="106">
        <v>5</v>
      </c>
      <c r="H31" s="105">
        <v>1</v>
      </c>
      <c r="I31" s="107">
        <v>1</v>
      </c>
      <c r="J31" s="106">
        <v>1</v>
      </c>
      <c r="K31" s="106">
        <v>1</v>
      </c>
      <c r="L31" s="106">
        <v>4</v>
      </c>
      <c r="M31" s="106">
        <v>3</v>
      </c>
      <c r="N31" s="106">
        <v>1</v>
      </c>
      <c r="O31" s="105">
        <v>1</v>
      </c>
      <c r="P31" s="132" t="s">
        <v>957</v>
      </c>
      <c r="Q31" s="106">
        <v>1</v>
      </c>
      <c r="R31" s="106">
        <v>1</v>
      </c>
      <c r="S31" s="106">
        <v>1</v>
      </c>
      <c r="T31" s="106">
        <v>4</v>
      </c>
      <c r="U31" s="105">
        <v>2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9</v>
      </c>
      <c r="D36" s="44">
        <f t="shared" ref="D36:D42" si="0">C36/C$42</f>
        <v>0.32142857142857145</v>
      </c>
      <c r="E36" s="8"/>
      <c r="F36" s="91" t="s">
        <v>143</v>
      </c>
      <c r="G36" s="43">
        <f>COUNTIF(F4:F31,1)</f>
        <v>4</v>
      </c>
      <c r="H36" s="44">
        <f>G36/G38</f>
        <v>0.14285714285714285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20</v>
      </c>
      <c r="P36" s="44">
        <f>O36/O$40</f>
        <v>0.7142857142857143</v>
      </c>
      <c r="Q36"/>
      <c r="R36" s="93">
        <v>1</v>
      </c>
      <c r="S36" s="43">
        <f>COUNTIF(I4:I31,1)</f>
        <v>21</v>
      </c>
      <c r="T36" s="44">
        <f>S36/28</f>
        <v>0.75</v>
      </c>
      <c r="U36"/>
      <c r="V36" s="94" t="s">
        <v>160</v>
      </c>
      <c r="W36" s="57">
        <f>COUNTIF(J4:J31,1)</f>
        <v>17</v>
      </c>
      <c r="X36" s="58">
        <f>W36/W$39</f>
        <v>0.6071428571428571</v>
      </c>
      <c r="Y36"/>
      <c r="Z36" s="95" t="s">
        <v>163</v>
      </c>
      <c r="AA36" s="42">
        <f>COUNTIF(K4:K31,1)</f>
        <v>10</v>
      </c>
      <c r="AB36" s="44">
        <f t="shared" ref="AB36:AB46" si="2">AA36/AA$46</f>
        <v>0.35714285714285715</v>
      </c>
      <c r="AC36"/>
      <c r="AD36" s="95" t="s">
        <v>799</v>
      </c>
      <c r="AE36" s="57">
        <f>COUNTIF(L4:L31,1)</f>
        <v>3</v>
      </c>
      <c r="AF36" s="58">
        <f>AE36/AA$46</f>
        <v>0.10714285714285714</v>
      </c>
      <c r="AG36"/>
      <c r="AH36" s="95" t="s">
        <v>143</v>
      </c>
      <c r="AI36" s="42">
        <f>COUNTIF(M4:M31,1)</f>
        <v>6</v>
      </c>
      <c r="AJ36" s="44">
        <f>AI36/AA$46</f>
        <v>0.21428571428571427</v>
      </c>
      <c r="AK36"/>
      <c r="AL36" s="95" t="s">
        <v>175</v>
      </c>
      <c r="AM36" s="42">
        <f>COUNTIF(N4:N31,1)</f>
        <v>9</v>
      </c>
      <c r="AN36" s="44">
        <f>AM36/AA$46</f>
        <v>0.32142857142857145</v>
      </c>
      <c r="AO36"/>
      <c r="AP36" s="95" t="s">
        <v>143</v>
      </c>
      <c r="AQ36" s="42">
        <f>COUNTIF(O4:O31,1)</f>
        <v>15</v>
      </c>
      <c r="AR36" s="44">
        <f>AQ36/AQ$39</f>
        <v>0.5357142857142857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3.5714285714285712E-2</v>
      </c>
      <c r="E37" s="8"/>
      <c r="F37" s="91" t="s">
        <v>144</v>
      </c>
      <c r="G37" s="43">
        <f>COUNTIF(F4:F31,2)</f>
        <v>24</v>
      </c>
      <c r="H37" s="44">
        <f>12/28</f>
        <v>0.42857142857142855</v>
      </c>
      <c r="I37"/>
      <c r="J37" s="92" t="s">
        <v>148</v>
      </c>
      <c r="K37" s="45">
        <f>COUNTIF(G4:G31,2)</f>
        <v>0</v>
      </c>
      <c r="L37" s="44">
        <f t="shared" si="1"/>
        <v>0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7</v>
      </c>
      <c r="T37" s="44">
        <f t="shared" ref="T37:T40" si="3">S37/28</f>
        <v>0.25</v>
      </c>
      <c r="U37"/>
      <c r="V37" s="95" t="s">
        <v>161</v>
      </c>
      <c r="W37" s="57">
        <f>COUNTIF(J4:J31,2)</f>
        <v>1</v>
      </c>
      <c r="X37" s="58">
        <f>W37/W$39</f>
        <v>3.5714285714285712E-2</v>
      </c>
      <c r="Y37"/>
      <c r="Z37" s="90" t="s">
        <v>164</v>
      </c>
      <c r="AA37" s="42">
        <f>COUNTIF(K4:K31,2)</f>
        <v>0</v>
      </c>
      <c r="AB37" s="44">
        <f t="shared" si="2"/>
        <v>0</v>
      </c>
      <c r="AC37"/>
      <c r="AD37" s="94" t="s">
        <v>800</v>
      </c>
      <c r="AE37" s="57">
        <f>COUNTIF(L4:L31,2)</f>
        <v>5</v>
      </c>
      <c r="AF37" s="58">
        <f>AE37/AA$46</f>
        <v>0.17857142857142858</v>
      </c>
      <c r="AG37"/>
      <c r="AH37" s="90" t="s">
        <v>173</v>
      </c>
      <c r="AI37" s="42">
        <f>COUNTIF(M4:M31,2)</f>
        <v>5</v>
      </c>
      <c r="AJ37" s="44">
        <f>AI37/AA$46</f>
        <v>0.17857142857142858</v>
      </c>
      <c r="AK37"/>
      <c r="AL37" s="90" t="s">
        <v>176</v>
      </c>
      <c r="AM37" s="42">
        <f>COUNTIF(N4:N31,2)</f>
        <v>17</v>
      </c>
      <c r="AN37" s="44">
        <f>AM37/AA$46</f>
        <v>0.6071428571428571</v>
      </c>
      <c r="AO37"/>
      <c r="AP37" s="90" t="s">
        <v>173</v>
      </c>
      <c r="AQ37" s="42">
        <f>COUNTIF(O4:O31,2)</f>
        <v>13</v>
      </c>
      <c r="AR37" s="44">
        <f>AQ37/AQ$39</f>
        <v>0.4642857142857143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7</v>
      </c>
      <c r="D38" s="44">
        <f t="shared" si="0"/>
        <v>0.25</v>
      </c>
      <c r="E38" s="8"/>
      <c r="F38" s="83"/>
      <c r="G38" s="85">
        <f>SUM(G36:G37)</f>
        <v>28</v>
      </c>
      <c r="H38" s="86">
        <v>1</v>
      </c>
      <c r="I38"/>
      <c r="J38" s="92" t="s">
        <v>146</v>
      </c>
      <c r="K38" s="45">
        <f>COUNTIF(G4:G31,3)</f>
        <v>11</v>
      </c>
      <c r="L38" s="44">
        <f t="shared" si="1"/>
        <v>0.39285714285714285</v>
      </c>
      <c r="M38"/>
      <c r="N38" s="91" t="s">
        <v>156</v>
      </c>
      <c r="O38" s="43">
        <f>COUNTIF(H4:H31,3)</f>
        <v>0</v>
      </c>
      <c r="P38" s="44">
        <f>O38/O$40</f>
        <v>0</v>
      </c>
      <c r="Q38"/>
      <c r="R38" s="93">
        <v>3</v>
      </c>
      <c r="S38" s="43">
        <f>COUNTIF(I4:I31,3)</f>
        <v>0</v>
      </c>
      <c r="T38" s="44">
        <f t="shared" si="3"/>
        <v>0</v>
      </c>
      <c r="U38"/>
      <c r="V38" s="94" t="s">
        <v>162</v>
      </c>
      <c r="W38" s="57">
        <f>COUNTIF(J4:J31,3)</f>
        <v>10</v>
      </c>
      <c r="X38" s="58">
        <f>W38/W$39</f>
        <v>0.35714285714285715</v>
      </c>
      <c r="Y38"/>
      <c r="Z38" s="90" t="s">
        <v>165</v>
      </c>
      <c r="AA38" s="42">
        <f>COUNTIF(K4:K31,3)</f>
        <v>5</v>
      </c>
      <c r="AB38" s="44">
        <f t="shared" si="2"/>
        <v>0.17857142857142858</v>
      </c>
      <c r="AC38"/>
      <c r="AD38" s="94" t="s">
        <v>801</v>
      </c>
      <c r="AE38" s="57">
        <f>COUNTIF(L4:L31,3)</f>
        <v>3</v>
      </c>
      <c r="AF38" s="58">
        <f>AE38/AA$46</f>
        <v>0.10714285714285714</v>
      </c>
      <c r="AG38"/>
      <c r="AH38" s="90" t="s">
        <v>174</v>
      </c>
      <c r="AI38" s="42">
        <f>COUNTIF(M4:M31,3)</f>
        <v>17</v>
      </c>
      <c r="AJ38" s="44">
        <f>AI38/AA$46</f>
        <v>0.6071428571428571</v>
      </c>
      <c r="AK38"/>
      <c r="AL38" s="90" t="s">
        <v>177</v>
      </c>
      <c r="AM38" s="42">
        <f>COUNTIF(N4:N31,3)</f>
        <v>2</v>
      </c>
      <c r="AN38" s="44">
        <f>AM38/AA$46</f>
        <v>7.1428571428571425E-2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5</v>
      </c>
      <c r="D39" s="44">
        <f t="shared" si="0"/>
        <v>0.17857142857142858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8</v>
      </c>
      <c r="P39" s="44">
        <f>O39/O$40</f>
        <v>0.2857142857142857</v>
      </c>
      <c r="Q39"/>
      <c r="R39" s="93">
        <v>4</v>
      </c>
      <c r="S39" s="43">
        <f>COUNTIF(I4:I31,4)</f>
        <v>0</v>
      </c>
      <c r="T39" s="44">
        <f t="shared" si="3"/>
        <v>0</v>
      </c>
      <c r="U39"/>
      <c r="V39" s="77"/>
      <c r="W39" s="54">
        <f>SUM(W36:W38)</f>
        <v>28</v>
      </c>
      <c r="X39" s="66">
        <f>W39/W$39</f>
        <v>1</v>
      </c>
      <c r="Y39"/>
      <c r="Z39" s="90" t="s">
        <v>166</v>
      </c>
      <c r="AA39" s="42">
        <f>COUNTIF(K4:K31,4)</f>
        <v>1</v>
      </c>
      <c r="AB39" s="44">
        <f t="shared" si="2"/>
        <v>3.5714285714285712E-2</v>
      </c>
      <c r="AC39"/>
      <c r="AD39" s="94" t="s">
        <v>802</v>
      </c>
      <c r="AE39" s="57">
        <f>COUNTIF(L4:L31,4)</f>
        <v>17</v>
      </c>
      <c r="AF39" s="58">
        <f>AE39/AA$46</f>
        <v>0.6071428571428571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28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4</v>
      </c>
      <c r="D40" s="44">
        <f t="shared" si="0"/>
        <v>0.14285714285714285</v>
      </c>
      <c r="E40" s="8"/>
      <c r="F40"/>
      <c r="G40"/>
      <c r="H40"/>
      <c r="I40"/>
      <c r="J40" s="92" t="s">
        <v>151</v>
      </c>
      <c r="K40" s="45">
        <f>COUNTIF(G4:G31,5)</f>
        <v>12</v>
      </c>
      <c r="L40" s="44">
        <f t="shared" si="1"/>
        <v>0.42857142857142855</v>
      </c>
      <c r="M40"/>
      <c r="N40" s="83"/>
      <c r="O40" s="85">
        <f>SUM(O36:O39)</f>
        <v>28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3</v>
      </c>
      <c r="AB40" s="44">
        <f t="shared" si="2"/>
        <v>0.10714285714285714</v>
      </c>
      <c r="AC40"/>
      <c r="AD40" s="77"/>
      <c r="AE40" s="54">
        <f>SUM(AE36:AE39)</f>
        <v>28</v>
      </c>
      <c r="AF40" s="76">
        <f>AE40/AA$46</f>
        <v>1</v>
      </c>
      <c r="AG40"/>
      <c r="AH40" s="82"/>
      <c r="AI40" s="83">
        <f>SUM(AI36:AI39)</f>
        <v>28</v>
      </c>
      <c r="AJ40" s="87">
        <f>AI40/AA$46</f>
        <v>1</v>
      </c>
      <c r="AK40"/>
      <c r="AL40" s="82"/>
      <c r="AM40" s="83">
        <f>SUM(AM36:AM39)</f>
        <v>28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2</v>
      </c>
      <c r="D41" s="44">
        <f t="shared" si="0"/>
        <v>7.1428571428571425E-2</v>
      </c>
      <c r="E41" s="8"/>
      <c r="F41"/>
      <c r="G41"/>
      <c r="H41"/>
      <c r="I41"/>
      <c r="J41" s="92" t="s">
        <v>149</v>
      </c>
      <c r="K41" s="45">
        <f>COUNTIF(G4:G31,6)</f>
        <v>4</v>
      </c>
      <c r="L41" s="44">
        <f t="shared" si="1"/>
        <v>0.14285714285714285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35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2</v>
      </c>
      <c r="AB41" s="44">
        <f t="shared" si="2"/>
        <v>7.1428571428571425E-2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28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1</v>
      </c>
      <c r="L42" s="44">
        <f t="shared" si="1"/>
        <v>3.5714285714285712E-2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7.1428571428571425E-2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28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5</v>
      </c>
      <c r="AB43" s="44">
        <f t="shared" si="2"/>
        <v>0.17857142857142858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0</v>
      </c>
      <c r="AB45" s="44">
        <f t="shared" si="2"/>
        <v>0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28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6</v>
      </c>
      <c r="D51" s="58">
        <f t="shared" ref="D51:D63" si="4">C51/C$63</f>
        <v>0.21428571428571427</v>
      </c>
      <c r="E51" s="37"/>
      <c r="F51" s="75" t="s">
        <v>384</v>
      </c>
      <c r="G51" s="45">
        <f>COUNTIFS(B4:B31,"girona",K4:K31,1)</f>
        <v>1</v>
      </c>
      <c r="H51" s="58">
        <f t="shared" ref="H51:H63" si="5">G51/G$63</f>
        <v>3.5714285714285712E-2</v>
      </c>
      <c r="I51" s="61"/>
      <c r="J51" s="63" t="s">
        <v>397</v>
      </c>
      <c r="K51" s="45">
        <f>COUNTIFS(B4:B31,"girona",J4:J31,1)</f>
        <v>5</v>
      </c>
      <c r="L51" s="58">
        <f t="shared" ref="L51:L69" si="6">K51/K$69</f>
        <v>0.17857142857142858</v>
      </c>
      <c r="M51" s="61"/>
      <c r="N51" s="142" t="s">
        <v>199</v>
      </c>
      <c r="O51" s="59">
        <f>COUNTIFS(G4:G31,3,H4:H31,1)</f>
        <v>9</v>
      </c>
      <c r="P51" s="60">
        <f t="shared" ref="P51:P60" si="7">O51/O$60</f>
        <v>0.32142857142857145</v>
      </c>
      <c r="Q51" s="61"/>
      <c r="R51" s="142" t="s">
        <v>208</v>
      </c>
      <c r="S51" s="59">
        <f>COUNTIFS(H4:H31,1,I4:I31,1)</f>
        <v>14</v>
      </c>
      <c r="T51" s="60">
        <f>S51/S$55</f>
        <v>0.5</v>
      </c>
      <c r="U51" s="61"/>
      <c r="V51" s="61"/>
      <c r="W51" s="142" t="s">
        <v>213</v>
      </c>
      <c r="X51" s="59">
        <f>COUNTIFS(I4:I31,1,K4:K31,1)</f>
        <v>8</v>
      </c>
      <c r="Y51" s="60">
        <f t="shared" ref="Y51:Y66" si="8">X51/X$66</f>
        <v>0.2857142857142857</v>
      </c>
      <c r="Z51" s="61"/>
      <c r="AA51" s="142" t="s">
        <v>224</v>
      </c>
      <c r="AB51" s="59">
        <f>COUNTIFS(I4:I31,1,J4:J31,1)</f>
        <v>13</v>
      </c>
      <c r="AC51" s="60">
        <f t="shared" ref="AC51:AC57" si="9">AB51/AB$57</f>
        <v>0.4642857142857143</v>
      </c>
      <c r="AD51" s="61"/>
      <c r="AE51" s="142" t="s">
        <v>231</v>
      </c>
      <c r="AF51" s="59">
        <f>COUNTIFS(J4:J31,1,M4:M31,1)</f>
        <v>4</v>
      </c>
      <c r="AG51" s="60">
        <f>AF51/AF$60</f>
        <v>0.16666666666666666</v>
      </c>
      <c r="AH51" s="61"/>
      <c r="AI51" s="142" t="s">
        <v>236</v>
      </c>
      <c r="AJ51" s="59">
        <f>COUNTIFS(K4:K31,1,M4:M31,1)</f>
        <v>2</v>
      </c>
      <c r="AK51" s="60">
        <f t="shared" ref="AK51:AK67" si="10">AJ51/AJ$67</f>
        <v>7.1428571428571425E-2</v>
      </c>
      <c r="AL51" s="61"/>
      <c r="AM51" s="142" t="s">
        <v>253</v>
      </c>
      <c r="AN51" s="59">
        <f>COUNTIFS(K4:K31,1,L4:L31,1)</f>
        <v>1</v>
      </c>
      <c r="AO51" s="60">
        <f t="shared" ref="AO51:AO75" si="11">AN51/AN$75</f>
        <v>0.04</v>
      </c>
      <c r="AP51" s="61"/>
      <c r="AQ51" s="142" t="s">
        <v>283</v>
      </c>
      <c r="AR51" s="59">
        <f>COUNTIFS(J4:J31,1,L4:L31,1)</f>
        <v>3</v>
      </c>
      <c r="AS51" s="60">
        <f t="shared" ref="AS51:AS56" si="12">AR51/AF$60</f>
        <v>0.125</v>
      </c>
      <c r="AT51" s="61"/>
      <c r="AU51" s="142" t="s">
        <v>296</v>
      </c>
      <c r="AV51" s="59">
        <f>COUNTIFS(K4:K31,1,N4:N31,1)</f>
        <v>6</v>
      </c>
      <c r="AW51" s="60">
        <f t="shared" ref="AW51:AW70" si="13">AV51/AN$75</f>
        <v>0.24</v>
      </c>
      <c r="AX51" s="61"/>
      <c r="AY51" s="142" t="s">
        <v>314</v>
      </c>
      <c r="AZ51" s="59">
        <f>COUNTIFS(L4:L31,1,N4:N31,1)</f>
        <v>1</v>
      </c>
      <c r="BA51" s="60">
        <f t="shared" ref="BA51:BA59" si="14">AZ51/AZ$63</f>
        <v>3.5714285714285712E-2</v>
      </c>
      <c r="BB51" s="61"/>
      <c r="BC51" s="142" t="s">
        <v>325</v>
      </c>
      <c r="BD51" s="59">
        <f>COUNTIFS(J4:J31,1,O4:O31,1)</f>
        <v>13</v>
      </c>
      <c r="BE51" s="60">
        <f>BD51/BD57</f>
        <v>0.4642857142857143</v>
      </c>
      <c r="BF51" s="61"/>
      <c r="BG51" s="63" t="s">
        <v>332</v>
      </c>
      <c r="BH51" s="54">
        <f>COUNTIFS(N4:N31,1,O14:O41,1)</f>
        <v>4</v>
      </c>
      <c r="BI51" s="66">
        <f>BH51/BH$57</f>
        <v>0.25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0.10714285714285714</v>
      </c>
      <c r="E52" s="64"/>
      <c r="F52" s="75" t="s">
        <v>385</v>
      </c>
      <c r="G52" s="45">
        <f>COUNTIFS(B4:B31,"girona",K4:K31,"&gt;1")</f>
        <v>8</v>
      </c>
      <c r="H52" s="58">
        <f t="shared" si="5"/>
        <v>0.2857142857142857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42" t="s">
        <v>200</v>
      </c>
      <c r="O52" s="45">
        <f>COUNTIFS(G4:G31,5,H4:H31,1)</f>
        <v>11</v>
      </c>
      <c r="P52" s="60">
        <f t="shared" si="7"/>
        <v>0.39285714285714285</v>
      </c>
      <c r="Q52" s="61"/>
      <c r="R52" s="142" t="s">
        <v>209</v>
      </c>
      <c r="S52" s="59">
        <f>COUNTIFS(H4:H31,1,I4:I31,"&gt;1")</f>
        <v>6</v>
      </c>
      <c r="T52" s="60">
        <f>S52/S$55</f>
        <v>0.21428571428571427</v>
      </c>
      <c r="U52" s="61"/>
      <c r="V52" s="61"/>
      <c r="W52" s="142" t="s">
        <v>214</v>
      </c>
      <c r="X52" s="45">
        <f>COUNTIFS(I4:I31,"&gt;1",K4:K31,1)</f>
        <v>2</v>
      </c>
      <c r="Y52" s="60">
        <f t="shared" si="8"/>
        <v>7.1428571428571425E-2</v>
      </c>
      <c r="Z52" s="61"/>
      <c r="AA52" s="142" t="s">
        <v>225</v>
      </c>
      <c r="AB52" s="45">
        <f>COUNTIFS(I4:I31,"&gt;1",J4:J31,1)</f>
        <v>4</v>
      </c>
      <c r="AC52" s="60">
        <f t="shared" si="9"/>
        <v>0.14285714285714285</v>
      </c>
      <c r="AD52" s="61"/>
      <c r="AE52" s="142" t="s">
        <v>232</v>
      </c>
      <c r="AF52" s="45">
        <f>COUNTIFS(J4:J31,1,M4:M31,2)</f>
        <v>3</v>
      </c>
      <c r="AG52" s="60">
        <f t="shared" ref="AG52:AG60" si="15">AF52/AF$60</f>
        <v>0.125</v>
      </c>
      <c r="AH52" s="61"/>
      <c r="AI52" s="142" t="s">
        <v>238</v>
      </c>
      <c r="AJ52" s="45">
        <f>COUNTIFS(K4:K31,1,M4:M31,2)</f>
        <v>1</v>
      </c>
      <c r="AK52" s="60">
        <f t="shared" si="10"/>
        <v>3.5714285714285712E-2</v>
      </c>
      <c r="AL52" s="61"/>
      <c r="AM52" s="142" t="s">
        <v>254</v>
      </c>
      <c r="AN52" s="45">
        <f>COUNTIFS(K4:K31,1,L4:L31,2)</f>
        <v>2</v>
      </c>
      <c r="AO52" s="60">
        <f t="shared" si="11"/>
        <v>0.08</v>
      </c>
      <c r="AP52" s="61"/>
      <c r="AQ52" s="142" t="s">
        <v>284</v>
      </c>
      <c r="AR52" s="45">
        <f>COUNTIFS(J4:J31,1,L4:L31,2)</f>
        <v>4</v>
      </c>
      <c r="AS52" s="60">
        <f t="shared" si="12"/>
        <v>0.16666666666666666</v>
      </c>
      <c r="AT52" s="61"/>
      <c r="AU52" s="142" t="s">
        <v>297</v>
      </c>
      <c r="AV52" s="45">
        <f>COUNTIFS(K4:K31,1,N4:N31,2)</f>
        <v>4</v>
      </c>
      <c r="AW52" s="60">
        <f t="shared" si="13"/>
        <v>0.16</v>
      </c>
      <c r="AX52" s="61"/>
      <c r="AY52" s="142" t="s">
        <v>316</v>
      </c>
      <c r="AZ52" s="45">
        <f>COUNTIFS(L4:L31,1,N4:N31,2)</f>
        <v>2</v>
      </c>
      <c r="BA52" s="60">
        <f t="shared" si="14"/>
        <v>7.1428571428571425E-2</v>
      </c>
      <c r="BB52" s="61"/>
      <c r="BC52" s="142" t="s">
        <v>326</v>
      </c>
      <c r="BD52" s="45">
        <f>COUNTIFS(J4:J31,1,O4:O31,2)</f>
        <v>4</v>
      </c>
      <c r="BE52" s="60">
        <f t="shared" ref="BE52:BE57" si="16">BD52/BD$57</f>
        <v>0.14285714285714285</v>
      </c>
      <c r="BF52" s="61"/>
      <c r="BG52" s="63" t="s">
        <v>333</v>
      </c>
      <c r="BH52" s="65">
        <f>COUNTIFS(N4:N31,1,O14:O41,2)</f>
        <v>1</v>
      </c>
      <c r="BI52" s="66">
        <f t="shared" ref="BI52:BI57" si="17">BH52/BH$57</f>
        <v>6.25E-2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3.5714285714285712E-2</v>
      </c>
      <c r="E53" s="64"/>
      <c r="F53" s="75" t="s">
        <v>386</v>
      </c>
      <c r="G53" s="45">
        <f>COUNTIFS(B4:B31,"salt",K4:K31,1)</f>
        <v>0</v>
      </c>
      <c r="H53" s="58">
        <f t="shared" si="5"/>
        <v>0</v>
      </c>
      <c r="I53" s="61"/>
      <c r="J53" s="63" t="s">
        <v>385</v>
      </c>
      <c r="K53" s="45">
        <f>COUNTIFS(B4:B31,"girona",J4:J31,3)</f>
        <v>4</v>
      </c>
      <c r="L53" s="58">
        <f t="shared" si="6"/>
        <v>0.14285714285714285</v>
      </c>
      <c r="M53" s="61"/>
      <c r="N53" s="142" t="s">
        <v>201</v>
      </c>
      <c r="O53" s="45">
        <f>COUNTIFS(G4:G31,6,H4:H31,1)</f>
        <v>0</v>
      </c>
      <c r="P53" s="60">
        <f t="shared" si="7"/>
        <v>0</v>
      </c>
      <c r="Q53" s="61"/>
      <c r="R53" s="142" t="s">
        <v>210</v>
      </c>
      <c r="S53" s="59">
        <f>COUNTIFS(H4:H31,4,I4:I31,1)</f>
        <v>7</v>
      </c>
      <c r="T53" s="60">
        <f>S53/S$55</f>
        <v>0.25</v>
      </c>
      <c r="U53" s="61"/>
      <c r="V53" s="61"/>
      <c r="W53" s="142" t="s">
        <v>215</v>
      </c>
      <c r="X53" s="45">
        <f>COUNTIFS(I4:I31,1,K4:K31,2)</f>
        <v>0</v>
      </c>
      <c r="Y53" s="60">
        <f t="shared" si="8"/>
        <v>0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1</v>
      </c>
      <c r="AG53" s="60">
        <f t="shared" si="15"/>
        <v>4.1666666666666664E-2</v>
      </c>
      <c r="AH53" s="61"/>
      <c r="AI53" s="142" t="s">
        <v>239</v>
      </c>
      <c r="AJ53" s="45">
        <f>COUNTIFS(K4:K31,1,M4:M31,3)</f>
        <v>7</v>
      </c>
      <c r="AK53" s="60">
        <f t="shared" si="10"/>
        <v>0.25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1</v>
      </c>
      <c r="BE53" s="60">
        <f t="shared" si="16"/>
        <v>3.5714285714285712E-2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1</v>
      </c>
      <c r="H54" s="58">
        <f t="shared" si="5"/>
        <v>3.5714285714285712E-2</v>
      </c>
      <c r="I54" s="61"/>
      <c r="J54" s="63" t="s">
        <v>399</v>
      </c>
      <c r="K54" s="45">
        <f>COUNTIFS(B4:B31,"salt",J4:J31,1)</f>
        <v>0</v>
      </c>
      <c r="L54" s="58">
        <f t="shared" si="6"/>
        <v>0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1</v>
      </c>
      <c r="T54" s="60">
        <f>S54/S$55</f>
        <v>3.5714285714285712E-2</v>
      </c>
      <c r="U54" s="61"/>
      <c r="V54" s="61"/>
      <c r="W54" s="142" t="s">
        <v>216</v>
      </c>
      <c r="X54" s="45">
        <f>COUNTIFS(I4:I31,"&gt;1",K4:K31,2)</f>
        <v>0</v>
      </c>
      <c r="Y54" s="60">
        <f t="shared" si="8"/>
        <v>0</v>
      </c>
      <c r="Z54" s="61"/>
      <c r="AA54" s="142" t="s">
        <v>227</v>
      </c>
      <c r="AB54" s="45">
        <f>COUNTIFS(I4:I31,"&gt;1",J4:J31,2)</f>
        <v>1</v>
      </c>
      <c r="AC54" s="60">
        <f t="shared" si="9"/>
        <v>3.5714285714285712E-2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0</v>
      </c>
      <c r="AK54" s="60">
        <f t="shared" si="10"/>
        <v>0</v>
      </c>
      <c r="AL54" s="61"/>
      <c r="AM54" s="142" t="s">
        <v>276</v>
      </c>
      <c r="AN54" s="45">
        <f>COUNTIFS(K4:K31,1,L4:L31,4)</f>
        <v>7</v>
      </c>
      <c r="AO54" s="60">
        <f t="shared" si="11"/>
        <v>0.28000000000000003</v>
      </c>
      <c r="AP54" s="61"/>
      <c r="AQ54" s="142" t="s">
        <v>286</v>
      </c>
      <c r="AR54" s="45">
        <f>COUNTIFS(J4:J31,1,L4:L31,4)</f>
        <v>10</v>
      </c>
      <c r="AS54" s="60">
        <f t="shared" si="12"/>
        <v>0.41666666666666669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3</v>
      </c>
      <c r="BA54" s="60">
        <f t="shared" si="14"/>
        <v>0.10714285714285714</v>
      </c>
      <c r="BB54" s="61"/>
      <c r="BC54" s="142" t="s">
        <v>328</v>
      </c>
      <c r="BD54" s="59">
        <f>COUNTIFS(J4:J31,2,O4:O31,2)</f>
        <v>0</v>
      </c>
      <c r="BE54" s="60">
        <f t="shared" si="16"/>
        <v>0</v>
      </c>
      <c r="BF54" s="61"/>
      <c r="BG54" s="63" t="s">
        <v>335</v>
      </c>
      <c r="BH54" s="54">
        <f>COUNTIFS(N4:N31,2,O14:O41,1)</f>
        <v>6</v>
      </c>
      <c r="BI54" s="66">
        <f t="shared" si="17"/>
        <v>0.375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5</v>
      </c>
      <c r="D55" s="58">
        <f t="shared" si="4"/>
        <v>0.17857142857142858</v>
      </c>
      <c r="E55" s="64"/>
      <c r="F55" s="75" t="s">
        <v>388</v>
      </c>
      <c r="G55" s="45">
        <f>COUNTIFS(B4:B31,"figueres",K4:K31,1)</f>
        <v>2</v>
      </c>
      <c r="H55" s="58">
        <f t="shared" si="5"/>
        <v>7.1428571428571425E-2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2</v>
      </c>
      <c r="P55" s="60">
        <f t="shared" si="7"/>
        <v>7.1428571428571425E-2</v>
      </c>
      <c r="Q55" s="61"/>
      <c r="R55" s="37"/>
      <c r="S55" s="45">
        <f>SUM(S51:S54)</f>
        <v>28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4</v>
      </c>
      <c r="Y55" s="60">
        <f t="shared" si="8"/>
        <v>0.14285714285714285</v>
      </c>
      <c r="Z55" s="61"/>
      <c r="AA55" s="142" t="s">
        <v>228</v>
      </c>
      <c r="AB55" s="45">
        <f>COUNTIFS(I4:I31,1,J4:J31,3)</f>
        <v>8</v>
      </c>
      <c r="AC55" s="60">
        <f t="shared" si="9"/>
        <v>0.2857142857142857</v>
      </c>
      <c r="AD55" s="61"/>
      <c r="AE55" s="142" t="s">
        <v>237</v>
      </c>
      <c r="AF55" s="45">
        <f>COUNTIFS(J4:J31,1,M4:M31,3)</f>
        <v>10</v>
      </c>
      <c r="AG55" s="60">
        <f t="shared" si="15"/>
        <v>0.41666666666666669</v>
      </c>
      <c r="AH55" s="61"/>
      <c r="AI55" s="142" t="s">
        <v>241</v>
      </c>
      <c r="AJ55" s="45">
        <f>COUNTIFS(K4:K31,2,M4:M31,2)</f>
        <v>0</v>
      </c>
      <c r="AK55" s="60">
        <f t="shared" si="10"/>
        <v>0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0</v>
      </c>
      <c r="AW55" s="60">
        <f t="shared" si="13"/>
        <v>0</v>
      </c>
      <c r="AX55" s="61"/>
      <c r="AY55" s="142" t="s">
        <v>319</v>
      </c>
      <c r="AZ55" s="45">
        <f>COUNTIFS(L4:L31,2,N4:N31,2)</f>
        <v>2</v>
      </c>
      <c r="BA55" s="60">
        <f t="shared" si="14"/>
        <v>7.1428571428571425E-2</v>
      </c>
      <c r="BB55" s="61"/>
      <c r="BC55" s="142" t="s">
        <v>329</v>
      </c>
      <c r="BD55" s="59">
        <f>COUNTIFS(J4:J31,3,O4:O31,1)</f>
        <v>1</v>
      </c>
      <c r="BE55" s="60">
        <f t="shared" si="16"/>
        <v>3.5714285714285712E-2</v>
      </c>
      <c r="BF55" s="61"/>
      <c r="BG55" s="63" t="s">
        <v>336</v>
      </c>
      <c r="BH55" s="54">
        <f>COUNTIFS(N4:N31,2,O14:O41,2)</f>
        <v>5</v>
      </c>
      <c r="BI55" s="66">
        <f t="shared" si="17"/>
        <v>0.3125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2</v>
      </c>
      <c r="D56" s="58">
        <f t="shared" si="4"/>
        <v>7.1428571428571425E-2</v>
      </c>
      <c r="E56" s="64"/>
      <c r="F56" s="75" t="s">
        <v>389</v>
      </c>
      <c r="G56" s="45">
        <f>COUNTIFS(B4:B31,"figueres",K4:K31,"&gt;1")</f>
        <v>5</v>
      </c>
      <c r="H56" s="58">
        <f t="shared" si="5"/>
        <v>0.17857142857142858</v>
      </c>
      <c r="I56" s="61"/>
      <c r="J56" s="63" t="s">
        <v>387</v>
      </c>
      <c r="K56" s="45">
        <f>COUNTIFS(B4:B31,"salt",J4:J31,3)</f>
        <v>1</v>
      </c>
      <c r="L56" s="58">
        <f t="shared" si="6"/>
        <v>3.5714285714285712E-2</v>
      </c>
      <c r="M56" s="61"/>
      <c r="N56" s="142" t="s">
        <v>204</v>
      </c>
      <c r="O56" s="45">
        <f>COUNTIFS(G4:G31,5,H4:H31,4)</f>
        <v>1</v>
      </c>
      <c r="P56" s="60">
        <f t="shared" si="7"/>
        <v>3.5714285714285712E-2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1</v>
      </c>
      <c r="Y56" s="60">
        <f t="shared" si="8"/>
        <v>3.5714285714285712E-2</v>
      </c>
      <c r="Z56" s="61"/>
      <c r="AA56" s="142" t="s">
        <v>229</v>
      </c>
      <c r="AB56" s="45">
        <f>COUNTIFS(I4:I31,"&gt;1",J4:J31,3)</f>
        <v>2</v>
      </c>
      <c r="AC56" s="60">
        <f t="shared" si="9"/>
        <v>7.1428571428571425E-2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0</v>
      </c>
      <c r="AK56" s="60">
        <f t="shared" si="10"/>
        <v>0</v>
      </c>
      <c r="AL56" s="61"/>
      <c r="AM56" s="142" t="s">
        <v>256</v>
      </c>
      <c r="AN56" s="45">
        <f>COUNTIFS(K4:K31,2,L4:L31,2)</f>
        <v>0</v>
      </c>
      <c r="AO56" s="60">
        <f t="shared" si="11"/>
        <v>0</v>
      </c>
      <c r="AP56" s="61"/>
      <c r="AQ56" s="142" t="s">
        <v>288</v>
      </c>
      <c r="AR56" s="59">
        <f>COUNTIFS(J4:J31,2,L4:L31,2)</f>
        <v>1</v>
      </c>
      <c r="AS56" s="60">
        <f t="shared" si="12"/>
        <v>4.1666666666666664E-2</v>
      </c>
      <c r="AT56" s="61"/>
      <c r="AU56" s="142" t="s">
        <v>301</v>
      </c>
      <c r="AV56" s="45">
        <f>COUNTIFS(K4:K31,2,N4:N31,3)</f>
        <v>0</v>
      </c>
      <c r="AW56" s="60">
        <f t="shared" si="13"/>
        <v>0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9</v>
      </c>
      <c r="BE56" s="60">
        <f t="shared" si="16"/>
        <v>0.32142857142857145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0.10714285714285714</v>
      </c>
      <c r="E57" s="64"/>
      <c r="F57" s="75" t="s">
        <v>390</v>
      </c>
      <c r="G57" s="45">
        <f>COUNTIFS(B4:B31,"olot",K4:K31,1)</f>
        <v>2</v>
      </c>
      <c r="H57" s="58">
        <f t="shared" si="5"/>
        <v>7.1428571428571425E-2</v>
      </c>
      <c r="I57" s="61"/>
      <c r="J57" s="63" t="s">
        <v>401</v>
      </c>
      <c r="K57" s="45">
        <f>COUNTIFS(B4:B31,"figueres",J4:J31,1)</f>
        <v>3</v>
      </c>
      <c r="L57" s="58">
        <f t="shared" si="6"/>
        <v>0.10714285714285714</v>
      </c>
      <c r="M57" s="61"/>
      <c r="N57" s="142" t="s">
        <v>205</v>
      </c>
      <c r="O57" s="45">
        <f>COUNTIFS(G4:G31,6,H4:H31,4)</f>
        <v>4</v>
      </c>
      <c r="P57" s="60">
        <f t="shared" si="7"/>
        <v>0.14285714285714285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0</v>
      </c>
      <c r="Y57" s="60">
        <f t="shared" si="8"/>
        <v>0</v>
      </c>
      <c r="Z57" s="61"/>
      <c r="AA57" s="37"/>
      <c r="AB57" s="45">
        <f>SUM(AB51:AB56)</f>
        <v>28</v>
      </c>
      <c r="AC57" s="60">
        <f t="shared" si="9"/>
        <v>1</v>
      </c>
      <c r="AD57" s="61"/>
      <c r="AE57" s="142" t="s">
        <v>435</v>
      </c>
      <c r="AF57" s="59">
        <f>COUNTIFS(J4:J31,3,M4:M31,1)</f>
        <v>1</v>
      </c>
      <c r="AG57" s="60">
        <f t="shared" si="15"/>
        <v>4.1666666666666664E-2</v>
      </c>
      <c r="AH57" s="61"/>
      <c r="AI57" s="142" t="s">
        <v>243</v>
      </c>
      <c r="AJ57" s="45">
        <f>COUNTIFS(K4:K31,3,M4:M31,1)</f>
        <v>1</v>
      </c>
      <c r="AK57" s="60">
        <f t="shared" si="10"/>
        <v>3.5714285714285712E-2</v>
      </c>
      <c r="AL57" s="61"/>
      <c r="AM57" s="142" t="s">
        <v>258</v>
      </c>
      <c r="AN57" s="45">
        <f>COUNTIFS(K4:K31,2,L4:L31,3)</f>
        <v>0</v>
      </c>
      <c r="AO57" s="60">
        <f t="shared" si="11"/>
        <v>0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1</v>
      </c>
      <c r="AW57" s="60">
        <f t="shared" si="13"/>
        <v>0.04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28</v>
      </c>
      <c r="BE57" s="60">
        <f t="shared" si="16"/>
        <v>1</v>
      </c>
      <c r="BF57" s="61"/>
      <c r="BG57" s="98"/>
      <c r="BH57" s="65">
        <f>SUM(BH51:BH56)</f>
        <v>16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7.1428571428571425E-2</v>
      </c>
      <c r="E58" s="64"/>
      <c r="F58" s="75" t="s">
        <v>391</v>
      </c>
      <c r="G58" s="45">
        <f>COUNTIFS(B4:B31,"olot",K4:K31,"&gt;1")</f>
        <v>3</v>
      </c>
      <c r="H58" s="58">
        <f t="shared" si="5"/>
        <v>0.10714285714285714</v>
      </c>
      <c r="I58" s="61"/>
      <c r="J58" s="63" t="s">
        <v>402</v>
      </c>
      <c r="K58" s="45">
        <f>COUNTIFS(B4:B31,"figueres",J4:J31,2)</f>
        <v>1</v>
      </c>
      <c r="L58" s="58">
        <f t="shared" si="6"/>
        <v>3.5714285714285712E-2</v>
      </c>
      <c r="M58" s="61"/>
      <c r="N58" s="142" t="s">
        <v>206</v>
      </c>
      <c r="O58" s="45">
        <f>COUNTIFS(G4:G31,7,H4:H31,4)</f>
        <v>1</v>
      </c>
      <c r="P58" s="60">
        <f t="shared" si="7"/>
        <v>3.5714285714285712E-2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1</v>
      </c>
      <c r="Y58" s="60">
        <f t="shared" si="8"/>
        <v>3.5714285714285712E-2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2</v>
      </c>
      <c r="AG58" s="60">
        <f t="shared" si="15"/>
        <v>8.3333333333333329E-2</v>
      </c>
      <c r="AH58" s="61"/>
      <c r="AI58" s="142" t="s">
        <v>244</v>
      </c>
      <c r="AJ58" s="45">
        <f>COUNTIFS(K4:K31,3,M4:M31,2)</f>
        <v>1</v>
      </c>
      <c r="AK58" s="60">
        <f t="shared" si="10"/>
        <v>3.5714285714285712E-2</v>
      </c>
      <c r="AL58" s="61"/>
      <c r="AM58" s="142" t="s">
        <v>277</v>
      </c>
      <c r="AN58" s="45">
        <f>COUNTIFS(K4:K31,2,L4:L31,4)</f>
        <v>0</v>
      </c>
      <c r="AO58" s="60">
        <f t="shared" si="11"/>
        <v>0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3</v>
      </c>
      <c r="AW58" s="60">
        <f t="shared" si="13"/>
        <v>0.12</v>
      </c>
      <c r="AX58" s="61"/>
      <c r="AY58" s="142" t="s">
        <v>321</v>
      </c>
      <c r="AZ58" s="45">
        <f>COUNTIFS(L4:L31,3,N4:N31,2)</f>
        <v>1</v>
      </c>
      <c r="BA58" s="60">
        <f t="shared" si="14"/>
        <v>3.5714285714285712E-2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4</v>
      </c>
      <c r="D59" s="58">
        <f t="shared" si="4"/>
        <v>0.14285714285714285</v>
      </c>
      <c r="E59" s="64"/>
      <c r="F59" s="75" t="s">
        <v>392</v>
      </c>
      <c r="G59" s="45">
        <f>COUNTIFS(B4:B31,"blanes",K4:K31,1)</f>
        <v>4</v>
      </c>
      <c r="H59" s="58">
        <f t="shared" si="5"/>
        <v>0.14285714285714285</v>
      </c>
      <c r="I59" s="61"/>
      <c r="J59" s="63" t="s">
        <v>389</v>
      </c>
      <c r="K59" s="45">
        <f>COUNTIFS(B4:B31,"figueres",J4:J31,3)</f>
        <v>3</v>
      </c>
      <c r="L59" s="58">
        <f t="shared" si="6"/>
        <v>0.10714285714285714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7.1428571428571425E-2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7</v>
      </c>
      <c r="AG59" s="60">
        <f t="shared" si="15"/>
        <v>0.29166666666666669</v>
      </c>
      <c r="AH59" s="61"/>
      <c r="AI59" s="142" t="s">
        <v>245</v>
      </c>
      <c r="AJ59" s="59">
        <f>COUNTIFS(K4:K31,3,M4:M31,3)</f>
        <v>3</v>
      </c>
      <c r="AK59" s="60">
        <f t="shared" si="10"/>
        <v>0.10714285714285714</v>
      </c>
      <c r="AL59" s="61"/>
      <c r="AM59" s="142" t="s">
        <v>259</v>
      </c>
      <c r="AN59" s="45">
        <f>COUNTIFS(K4:K31,3,L4:L31,1)</f>
        <v>0</v>
      </c>
      <c r="AO59" s="60">
        <f t="shared" si="11"/>
        <v>0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2</v>
      </c>
      <c r="BA59" s="60">
        <f t="shared" si="14"/>
        <v>7.1428571428571425E-2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0</v>
      </c>
      <c r="H60" s="58">
        <f t="shared" si="5"/>
        <v>0</v>
      </c>
      <c r="I60" s="61"/>
      <c r="J60" s="63" t="s">
        <v>403</v>
      </c>
      <c r="K60" s="45">
        <f>COUNTIFS(B4:B31,"olot",J4:J31,1)</f>
        <v>3</v>
      </c>
      <c r="L60" s="58">
        <f t="shared" si="6"/>
        <v>0.10714285714285714</v>
      </c>
      <c r="M60" s="61"/>
      <c r="N60" s="61"/>
      <c r="O60" s="45">
        <f>SUM(O51:O59)</f>
        <v>28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1</v>
      </c>
      <c r="Y60" s="60">
        <f t="shared" si="8"/>
        <v>3.5714285714285712E-2</v>
      </c>
      <c r="Z60" s="61"/>
      <c r="AA60" s="61"/>
      <c r="AB60" s="61"/>
      <c r="AC60" s="61"/>
      <c r="AD60" s="61"/>
      <c r="AE60" s="37"/>
      <c r="AF60" s="45">
        <f>SUM(AF52:AF59)</f>
        <v>24</v>
      </c>
      <c r="AG60" s="60">
        <f t="shared" si="15"/>
        <v>1</v>
      </c>
      <c r="AH60" s="61"/>
      <c r="AI60" s="142" t="s">
        <v>248</v>
      </c>
      <c r="AJ60" s="45">
        <f>COUNTIFS(K4:K31,7,M4:M31,1)</f>
        <v>1</v>
      </c>
      <c r="AK60" s="60">
        <f t="shared" si="10"/>
        <v>3.5714285714285712E-2</v>
      </c>
      <c r="AL60" s="61"/>
      <c r="AM60" s="142" t="s">
        <v>260</v>
      </c>
      <c r="AN60" s="45">
        <f>COUNTIFS(K4:K31,3,L4:L31,2)</f>
        <v>1</v>
      </c>
      <c r="AO60" s="60">
        <f t="shared" si="11"/>
        <v>0.04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1</v>
      </c>
      <c r="AW60" s="60">
        <f t="shared" si="13"/>
        <v>0.04</v>
      </c>
      <c r="AX60" s="61"/>
      <c r="AY60" s="142" t="s">
        <v>439</v>
      </c>
      <c r="AZ60" s="45">
        <f>COUNTIFS(L4:L31,4,N4:N31,1)</f>
        <v>5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2</v>
      </c>
      <c r="D61" s="58">
        <f t="shared" si="4"/>
        <v>7.1428571428571425E-2</v>
      </c>
      <c r="E61" s="64"/>
      <c r="F61" s="75" t="s">
        <v>394</v>
      </c>
      <c r="G61" s="45">
        <f>COUNTIFS(B4:B31,"lloret",K4:K31,1)</f>
        <v>1</v>
      </c>
      <c r="H61" s="58">
        <f t="shared" si="5"/>
        <v>3.5714285714285712E-2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1</v>
      </c>
      <c r="Y61" s="60">
        <f t="shared" si="8"/>
        <v>3.5714285714285712E-2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1</v>
      </c>
      <c r="AO61" s="60">
        <f t="shared" si="11"/>
        <v>0.04</v>
      </c>
      <c r="AP61" s="61"/>
      <c r="AQ61" s="142" t="s">
        <v>293</v>
      </c>
      <c r="AR61" s="45">
        <f>COUNTIFS(J4:J31,3,L4:L31,3)</f>
        <v>3</v>
      </c>
      <c r="AS61" s="60">
        <f t="shared" si="18"/>
        <v>0.10714285714285714</v>
      </c>
      <c r="AT61" s="61"/>
      <c r="AU61" s="142" t="s">
        <v>262</v>
      </c>
      <c r="AV61" s="59">
        <f>COUNTIFS(K4:K31,5,N4:N31,1)</f>
        <v>1</v>
      </c>
      <c r="AW61" s="60">
        <f t="shared" si="13"/>
        <v>0.04</v>
      </c>
      <c r="AX61" s="61"/>
      <c r="AY61" s="142" t="s">
        <v>440</v>
      </c>
      <c r="AZ61" s="45">
        <f>COUNTIFS(L4:L31,4,N4:N31,2)</f>
        <v>12</v>
      </c>
      <c r="BA61" s="60">
        <f>AZ61/AZ$60</f>
        <v>2.4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0</v>
      </c>
      <c r="D62" s="58">
        <f t="shared" si="4"/>
        <v>0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3.5714285714285712E-2</v>
      </c>
      <c r="I62" s="61"/>
      <c r="J62" s="63" t="s">
        <v>391</v>
      </c>
      <c r="K62" s="45">
        <f>COUNTIFS(B4:B31,"olot",J4:J31,3)</f>
        <v>2</v>
      </c>
      <c r="L62" s="58">
        <f t="shared" si="6"/>
        <v>7.1428571428571425E-2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1</v>
      </c>
      <c r="Y62" s="60">
        <f t="shared" si="8"/>
        <v>3.5714285714285712E-2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1</v>
      </c>
      <c r="AK62" s="60">
        <f t="shared" si="10"/>
        <v>3.5714285714285712E-2</v>
      </c>
      <c r="AL62" s="61"/>
      <c r="AM62" s="142" t="s">
        <v>278</v>
      </c>
      <c r="AN62" s="59">
        <f>COUNTIFS(K4:K31,3,L4:L31,4)</f>
        <v>3</v>
      </c>
      <c r="AO62" s="60">
        <f t="shared" si="11"/>
        <v>0.12</v>
      </c>
      <c r="AP62" s="61"/>
      <c r="AQ62" s="142" t="s">
        <v>294</v>
      </c>
      <c r="AR62" s="45">
        <f>COUNTIFS(J4:J31,3,L4:L31,4)</f>
        <v>7</v>
      </c>
      <c r="AS62" s="60">
        <f t="shared" si="18"/>
        <v>0.25</v>
      </c>
      <c r="AT62" s="61"/>
      <c r="AU62" s="142" t="s">
        <v>307</v>
      </c>
      <c r="AV62" s="59">
        <f>COUNTIFS(K4:K31,5,N4:N31,2)</f>
        <v>2</v>
      </c>
      <c r="AW62" s="60">
        <f t="shared" si="13"/>
        <v>0.08</v>
      </c>
      <c r="AX62" s="61"/>
      <c r="AY62" s="142" t="s">
        <v>440</v>
      </c>
      <c r="AZ62" s="45">
        <f>COUNTIFS(L4:L31,4,N4:N31,3)</f>
        <v>0</v>
      </c>
      <c r="BA62" s="60">
        <f>AZ62/AZ$60</f>
        <v>0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28</v>
      </c>
      <c r="D63" s="58">
        <f t="shared" si="4"/>
        <v>1</v>
      </c>
      <c r="E63" s="64"/>
      <c r="F63" s="61"/>
      <c r="G63" s="45">
        <f>SUM(G51:G62)</f>
        <v>28</v>
      </c>
      <c r="H63" s="58">
        <f t="shared" si="5"/>
        <v>1</v>
      </c>
      <c r="I63" s="61"/>
      <c r="J63" s="63" t="s">
        <v>405</v>
      </c>
      <c r="K63" s="45">
        <f>COUNTIFS(B4:B31,"blanes",J4:J31,1)</f>
        <v>4</v>
      </c>
      <c r="L63" s="58">
        <f t="shared" si="6"/>
        <v>0.14285714285714285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4</v>
      </c>
      <c r="Y63" s="60">
        <f t="shared" si="8"/>
        <v>0.14285714285714285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28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28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1</v>
      </c>
      <c r="Y64" s="60">
        <f t="shared" si="8"/>
        <v>3.5714285714285712E-2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1</v>
      </c>
      <c r="AK64" s="60">
        <f t="shared" si="10"/>
        <v>3.5714285714285712E-2</v>
      </c>
      <c r="AL64" s="61"/>
      <c r="AM64" s="142" t="s">
        <v>263</v>
      </c>
      <c r="AN64" s="45">
        <f>COUNTIFS(K4:K31,5,L4:L31,2)</f>
        <v>1</v>
      </c>
      <c r="AO64" s="60">
        <f t="shared" si="11"/>
        <v>0.04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0</v>
      </c>
      <c r="L65" s="58">
        <f t="shared" si="6"/>
        <v>0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2</v>
      </c>
      <c r="Y65" s="60">
        <f t="shared" si="8"/>
        <v>7.1428571428571425E-2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4</v>
      </c>
      <c r="AK65" s="60">
        <f t="shared" si="10"/>
        <v>0.14285714285714285</v>
      </c>
      <c r="AL65" s="61"/>
      <c r="AM65" s="142" t="s">
        <v>264</v>
      </c>
      <c r="AN65" s="45">
        <f>COUNTIFS(K4:K31,5,L4:L31,3)</f>
        <v>0</v>
      </c>
      <c r="AO65" s="60">
        <f t="shared" si="11"/>
        <v>0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2</v>
      </c>
      <c r="AW65" s="60">
        <f t="shared" si="13"/>
        <v>0.08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2</v>
      </c>
      <c r="L66" s="58">
        <f t="shared" si="6"/>
        <v>7.1428571428571425E-2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28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6</v>
      </c>
      <c r="AK66" s="60">
        <f t="shared" si="10"/>
        <v>0.21428571428571427</v>
      </c>
      <c r="AL66" s="61"/>
      <c r="AM66" s="142" t="s">
        <v>279</v>
      </c>
      <c r="AN66" s="45">
        <f>COUNTIFS(K4:K31,5,L4:L31,4)</f>
        <v>2</v>
      </c>
      <c r="AO66" s="60">
        <f t="shared" si="11"/>
        <v>0.08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0</v>
      </c>
      <c r="AW66" s="60">
        <f t="shared" si="13"/>
        <v>0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28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4</v>
      </c>
      <c r="AW68" s="60">
        <f t="shared" si="13"/>
        <v>0.16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28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1</v>
      </c>
      <c r="AO69" s="60">
        <f t="shared" si="11"/>
        <v>0.04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1</v>
      </c>
      <c r="AW69" s="60">
        <f t="shared" si="13"/>
        <v>0.04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1</v>
      </c>
      <c r="AO70" s="60">
        <f t="shared" si="11"/>
        <v>0.04</v>
      </c>
      <c r="AP70" s="61"/>
      <c r="AQ70" s="61"/>
      <c r="AR70" s="61"/>
      <c r="AS70" s="61"/>
      <c r="AT70" s="61"/>
      <c r="AU70" s="98"/>
      <c r="AV70" s="45">
        <f>SUM(AV51:AV69)</f>
        <v>25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1</v>
      </c>
      <c r="AO73" s="60">
        <f t="shared" si="11"/>
        <v>0.04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4</v>
      </c>
      <c r="AO74" s="60">
        <f t="shared" si="11"/>
        <v>0.16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25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15</v>
      </c>
      <c r="D83" s="58">
        <f t="shared" ref="D83:D89" si="19">C83/C$89</f>
        <v>0.5357142857142857</v>
      </c>
      <c r="E83" s="64"/>
      <c r="F83" s="55" t="s">
        <v>186</v>
      </c>
      <c r="G83" s="57">
        <f>COUNTIF(R4:R31,1)</f>
        <v>27</v>
      </c>
      <c r="H83" s="58">
        <f>G83/C$89</f>
        <v>0.9642857142857143</v>
      </c>
      <c r="I83" s="61"/>
      <c r="J83" s="55" t="s">
        <v>339</v>
      </c>
      <c r="K83" s="57">
        <f>COUNTIFS(Q4:Q31,1,R4:R31,1)</f>
        <v>14</v>
      </c>
      <c r="L83" s="58">
        <f t="shared" ref="L83:L101" si="20">K83/K$101</f>
        <v>0.5</v>
      </c>
      <c r="M83" s="61"/>
      <c r="N83" s="55" t="s">
        <v>357</v>
      </c>
      <c r="O83" s="57">
        <f>COUNTIFS(Q4:Q31,1,U4:U31,1)</f>
        <v>2</v>
      </c>
      <c r="P83" s="58">
        <f t="shared" ref="P83:P95" si="21">O83/O$95</f>
        <v>7.1428571428571425E-2</v>
      </c>
      <c r="Q83" s="61"/>
      <c r="R83" s="55" t="s">
        <v>411</v>
      </c>
      <c r="S83" s="57">
        <f>COUNTIFS(Q4:Q31,1,T4:T31,1)</f>
        <v>0</v>
      </c>
      <c r="T83" s="58">
        <f t="shared" ref="T83:T95" si="22">S83/S$95</f>
        <v>0</v>
      </c>
      <c r="U83" s="61"/>
      <c r="V83" s="47" t="s">
        <v>181</v>
      </c>
      <c r="W83" s="57">
        <f>COUNTIF(X4:X31,1)</f>
        <v>1</v>
      </c>
      <c r="X83" s="58">
        <f t="shared" ref="X83:X89" si="23">W83/W$89</f>
        <v>0.14285714285714285</v>
      </c>
      <c r="Y83" s="61"/>
      <c r="Z83" s="55" t="s">
        <v>186</v>
      </c>
      <c r="AA83" s="57">
        <f>COUNTIF(Y4:Y31,1)</f>
        <v>7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1</v>
      </c>
      <c r="AG83" s="58">
        <f t="shared" ref="AG83:AG101" si="24">AF83/AF$101</f>
        <v>0.14285714285714285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0</v>
      </c>
      <c r="AO83" s="58">
        <f t="shared" ref="AO83:AO95" si="26">AN83/AN$95</f>
        <v>0</v>
      </c>
      <c r="AP83" s="61"/>
      <c r="AQ83" s="61"/>
      <c r="AR83" s="55" t="s">
        <v>181</v>
      </c>
      <c r="AS83" s="57">
        <f>COUNTIF(AE4:AE31,1)</f>
        <v>0</v>
      </c>
      <c r="AT83" s="58" t="e">
        <f t="shared" ref="AT83:AT89" si="27">AS83/AS$89</f>
        <v>#DIV/0!</v>
      </c>
      <c r="AU83" s="61"/>
      <c r="AV83" s="47" t="s">
        <v>186</v>
      </c>
      <c r="AW83" s="57">
        <f>COUNTIF(AF4:AF31,1)</f>
        <v>0</v>
      </c>
      <c r="AX83" s="58" t="e">
        <f>AW83/AS$89</f>
        <v>#DIV/0!</v>
      </c>
      <c r="AY83" s="61"/>
      <c r="AZ83" s="61"/>
      <c r="BA83" s="55" t="s">
        <v>339</v>
      </c>
      <c r="BB83" s="57">
        <f>COUNTIFS(AE4:AE31,1,AF4:AF31,1)</f>
        <v>0</v>
      </c>
      <c r="BC83" s="58" t="e">
        <f t="shared" ref="BC83:BC101" si="28">BB83/BB$101</f>
        <v>#DIV/0!</v>
      </c>
      <c r="BD83" s="61"/>
      <c r="BE83" s="55" t="s">
        <v>357</v>
      </c>
      <c r="BF83" s="57">
        <f>COUNTIFS(AE4:AE31,1,AI4:AI31,1)</f>
        <v>0</v>
      </c>
      <c r="BG83" s="58" t="e">
        <f t="shared" ref="BG83:BG95" si="29">BF83/BF$95</f>
        <v>#DIV/0!</v>
      </c>
      <c r="BH83" s="61"/>
      <c r="BI83" s="55" t="s">
        <v>411</v>
      </c>
      <c r="BJ83" s="57">
        <f>COUNTIFS(AE4:AE31,1,AH4:AH31,1)</f>
        <v>0</v>
      </c>
      <c r="BK83" s="58" t="e">
        <f t="shared" ref="BK83:BK95" si="30">BJ83/BJ$95</f>
        <v>#DIV/0!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3</v>
      </c>
      <c r="D84" s="58">
        <f t="shared" si="19"/>
        <v>0.10714285714285714</v>
      </c>
      <c r="E84" s="64"/>
      <c r="F84" s="46" t="s">
        <v>187</v>
      </c>
      <c r="G84" s="57">
        <f>COUNTIF(R4:R31,2)</f>
        <v>1</v>
      </c>
      <c r="H84" s="58">
        <f>G84/C$89</f>
        <v>3.5714285714285712E-2</v>
      </c>
      <c r="I84" s="61"/>
      <c r="J84" s="55" t="s">
        <v>340</v>
      </c>
      <c r="K84" s="57">
        <f>COUNTIFS(Q4:Q31,1,R4:R31,2)</f>
        <v>1</v>
      </c>
      <c r="L84" s="58">
        <f t="shared" si="20"/>
        <v>3.5714285714285712E-2</v>
      </c>
      <c r="M84" s="61"/>
      <c r="N84" s="55" t="s">
        <v>359</v>
      </c>
      <c r="O84" s="57">
        <f>COUNTIFS(Q4:Q31,1,U4:U31,2)</f>
        <v>13</v>
      </c>
      <c r="P84" s="58">
        <f t="shared" si="21"/>
        <v>0.4642857142857143</v>
      </c>
      <c r="Q84" s="61"/>
      <c r="R84" s="55" t="s">
        <v>412</v>
      </c>
      <c r="S84" s="57">
        <f>COUNTIFS(Q4:Q31,1,T4:T31,"&gt;1")</f>
        <v>15</v>
      </c>
      <c r="T84" s="58">
        <f t="shared" si="22"/>
        <v>0.5357142857142857</v>
      </c>
      <c r="U84" s="61"/>
      <c r="V84" s="46" t="s">
        <v>182</v>
      </c>
      <c r="W84" s="57">
        <f>COUNTIF(X4:X31,2)</f>
        <v>1</v>
      </c>
      <c r="X84" s="58">
        <f t="shared" si="23"/>
        <v>0.14285714285714285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1</v>
      </c>
      <c r="AK84" s="58">
        <f t="shared" si="25"/>
        <v>0.14285714285714285</v>
      </c>
      <c r="AL84" s="61"/>
      <c r="AM84" s="55" t="s">
        <v>412</v>
      </c>
      <c r="AN84" s="57">
        <f>COUNTIFS(X4:X31,1,AA4:AA31,"&gt;1")</f>
        <v>1</v>
      </c>
      <c r="AO84" s="58">
        <f t="shared" si="26"/>
        <v>0.14285714285714285</v>
      </c>
      <c r="AP84" s="61"/>
      <c r="AQ84" s="61"/>
      <c r="AR84" s="46" t="s">
        <v>182</v>
      </c>
      <c r="AS84" s="57">
        <f>COUNTIF(AE4:AE31,2)</f>
        <v>0</v>
      </c>
      <c r="AT84" s="58" t="e">
        <f t="shared" si="27"/>
        <v>#DIV/0!</v>
      </c>
      <c r="AU84" s="61"/>
      <c r="AV84" s="46" t="s">
        <v>187</v>
      </c>
      <c r="AW84" s="57">
        <f>COUNTIF(AF4:AF31,2)</f>
        <v>0</v>
      </c>
      <c r="AX84" s="58" t="e">
        <f>AW84/AS$89</f>
        <v>#DIV/0!</v>
      </c>
      <c r="AY84" s="61"/>
      <c r="AZ84" s="61"/>
      <c r="BA84" s="55" t="s">
        <v>340</v>
      </c>
      <c r="BB84" s="57">
        <f>COUNTIFS(AE4:AE31,1,AF4:AF31,2)</f>
        <v>0</v>
      </c>
      <c r="BC84" s="58" t="e">
        <f t="shared" si="28"/>
        <v>#DIV/0!</v>
      </c>
      <c r="BD84" s="61"/>
      <c r="BE84" s="55" t="s">
        <v>359</v>
      </c>
      <c r="BF84" s="57">
        <f>COUNTIFS(AE4:AE31,1,AI4:AI31,2)</f>
        <v>0</v>
      </c>
      <c r="BG84" s="58" t="e">
        <f t="shared" si="29"/>
        <v>#DIV/0!</v>
      </c>
      <c r="BH84" s="61"/>
      <c r="BI84" s="55" t="s">
        <v>412</v>
      </c>
      <c r="BJ84" s="57">
        <f>COUNTIFS(AE4:AE31,1,AH4:AH31,"&gt;1")</f>
        <v>0</v>
      </c>
      <c r="BK84" s="58" t="e">
        <f t="shared" si="30"/>
        <v>#DIV/0!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1</v>
      </c>
      <c r="D85" s="58">
        <f t="shared" si="19"/>
        <v>3.5714285714285712E-2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2</v>
      </c>
      <c r="T85" s="58">
        <f t="shared" si="22"/>
        <v>7.1428571428571425E-2</v>
      </c>
      <c r="U85" s="61"/>
      <c r="V85" s="46" t="s">
        <v>183</v>
      </c>
      <c r="W85" s="57">
        <f>COUNTIF(X4:X31,3)</f>
        <v>2</v>
      </c>
      <c r="X85" s="58">
        <f t="shared" si="23"/>
        <v>0.2857142857142857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0</v>
      </c>
      <c r="AK85" s="58">
        <f t="shared" si="25"/>
        <v>0</v>
      </c>
      <c r="AL85" s="61"/>
      <c r="AM85" s="50" t="s">
        <v>413</v>
      </c>
      <c r="AN85" s="57">
        <f>COUNTIFS(X4:X31,2,AA4:AA31,1)</f>
        <v>0</v>
      </c>
      <c r="AO85" s="58">
        <f t="shared" si="26"/>
        <v>0</v>
      </c>
      <c r="AP85" s="61"/>
      <c r="AQ85" s="61"/>
      <c r="AR85" s="46" t="s">
        <v>183</v>
      </c>
      <c r="AS85" s="57">
        <f>COUNTIF(AE4:AE31,3)</f>
        <v>0</v>
      </c>
      <c r="AT85" s="58" t="e">
        <f t="shared" si="27"/>
        <v>#DIV/0!</v>
      </c>
      <c r="AU85" s="61"/>
      <c r="AV85" s="46" t="s">
        <v>188</v>
      </c>
      <c r="AW85" s="57">
        <f>COUNTIF(AF4:AF31,3)</f>
        <v>0</v>
      </c>
      <c r="AX85" s="58" t="e">
        <f>AW85/AS$89</f>
        <v>#DIV/0!</v>
      </c>
      <c r="AY85" s="61"/>
      <c r="AZ85" s="61"/>
      <c r="BA85" s="55" t="s">
        <v>341</v>
      </c>
      <c r="BB85" s="57">
        <f>COUNTIFS(AE4:AE31,1,AF4:AF31,3)</f>
        <v>0</v>
      </c>
      <c r="BC85" s="58" t="e">
        <f t="shared" si="28"/>
        <v>#DIV/0!</v>
      </c>
      <c r="BD85" s="61"/>
      <c r="BE85" s="50" t="s">
        <v>360</v>
      </c>
      <c r="BF85" s="57">
        <f>COUNTIFS(AE4:AE31,2,AI4:AI31,1)</f>
        <v>0</v>
      </c>
      <c r="BG85" s="58" t="e">
        <f t="shared" si="29"/>
        <v>#DIV/0!</v>
      </c>
      <c r="BH85" s="61"/>
      <c r="BI85" s="50" t="s">
        <v>413</v>
      </c>
      <c r="BJ85" s="57">
        <f>COUNTIFS(AE4:AE31,2,AH4:AH31,1)</f>
        <v>0</v>
      </c>
      <c r="BK85" s="58" t="e">
        <f t="shared" si="30"/>
        <v>#DIV/0!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9</v>
      </c>
      <c r="D86" s="58">
        <f t="shared" si="19"/>
        <v>0.32142857142857145</v>
      </c>
      <c r="E86" s="64"/>
      <c r="F86" s="77"/>
      <c r="G86" s="54">
        <f>SUM(G83:G85)</f>
        <v>28</v>
      </c>
      <c r="H86" s="76">
        <f>G86/C$89</f>
        <v>1</v>
      </c>
      <c r="I86" s="61"/>
      <c r="J86" s="50" t="s">
        <v>344</v>
      </c>
      <c r="K86" s="57">
        <f>COUNTIFS(Q4:Q31,2,R4:R31,1)</f>
        <v>3</v>
      </c>
      <c r="L86" s="58">
        <f t="shared" si="20"/>
        <v>0.10714285714285714</v>
      </c>
      <c r="M86" s="61"/>
      <c r="N86" s="50" t="s">
        <v>358</v>
      </c>
      <c r="O86" s="57">
        <f>COUNTIFS(Q4:Q31,2,U4:U31,2)</f>
        <v>3</v>
      </c>
      <c r="P86" s="58">
        <f t="shared" si="21"/>
        <v>0.10714285714285714</v>
      </c>
      <c r="Q86" s="61"/>
      <c r="R86" s="50" t="s">
        <v>414</v>
      </c>
      <c r="S86" s="57">
        <f>COUNTIFS(Q4:Q31,2,T4:T31,"&gt;1")</f>
        <v>1</v>
      </c>
      <c r="T86" s="58">
        <f t="shared" si="22"/>
        <v>3.5714285714285712E-2</v>
      </c>
      <c r="U86" s="61"/>
      <c r="V86" s="46" t="s">
        <v>184</v>
      </c>
      <c r="W86" s="57">
        <f>COUNTIF(X4:X31,4)</f>
        <v>2</v>
      </c>
      <c r="X86" s="58">
        <f t="shared" si="23"/>
        <v>0.2857142857142857</v>
      </c>
      <c r="Y86" s="61"/>
      <c r="Z86" s="77"/>
      <c r="AA86" s="54">
        <f>SUM(AA83:AA85)</f>
        <v>7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1</v>
      </c>
      <c r="AG86" s="58">
        <f t="shared" si="24"/>
        <v>0.14285714285714285</v>
      </c>
      <c r="AH86" s="61"/>
      <c r="AI86" s="50" t="s">
        <v>358</v>
      </c>
      <c r="AJ86" s="57">
        <f>COUNTIFS(X4:X31,2,AB4:AB31,2)</f>
        <v>1</v>
      </c>
      <c r="AK86" s="58">
        <f t="shared" si="25"/>
        <v>0.14285714285714285</v>
      </c>
      <c r="AL86" s="61"/>
      <c r="AM86" s="50" t="s">
        <v>414</v>
      </c>
      <c r="AN86" s="57">
        <f>COUNTIFS(X4:X31,2,AA4:AA31,"&gt;1")</f>
        <v>1</v>
      </c>
      <c r="AO86" s="58">
        <f t="shared" si="26"/>
        <v>0.14285714285714285</v>
      </c>
      <c r="AP86" s="61"/>
      <c r="AQ86" s="61"/>
      <c r="AR86" s="46" t="s">
        <v>184</v>
      </c>
      <c r="AS86" s="57">
        <f>COUNTIF(AE4:AE31,4)</f>
        <v>0</v>
      </c>
      <c r="AT86" s="58" t="e">
        <f t="shared" si="27"/>
        <v>#DIV/0!</v>
      </c>
      <c r="AU86" s="61"/>
      <c r="AV86" s="77"/>
      <c r="AW86" s="54">
        <f>SUM(AW83:AW85)</f>
        <v>0</v>
      </c>
      <c r="AX86" s="76" t="e">
        <f>AW86/AS$89</f>
        <v>#DIV/0!</v>
      </c>
      <c r="AY86" s="61"/>
      <c r="AZ86" s="61"/>
      <c r="BA86" s="50" t="s">
        <v>344</v>
      </c>
      <c r="BB86" s="57">
        <f>COUNTIFS(AE4:AE31,2,AF4:AF31,1)</f>
        <v>0</v>
      </c>
      <c r="BC86" s="58" t="e">
        <f t="shared" si="28"/>
        <v>#DIV/0!</v>
      </c>
      <c r="BD86" s="61"/>
      <c r="BE86" s="50" t="s">
        <v>358</v>
      </c>
      <c r="BF86" s="57">
        <f>COUNTIFS(AE4:AE31,2,AI4:AI31,2)</f>
        <v>0</v>
      </c>
      <c r="BG86" s="58" t="e">
        <f t="shared" si="29"/>
        <v>#DIV/0!</v>
      </c>
      <c r="BH86" s="61"/>
      <c r="BI86" s="50" t="s">
        <v>414</v>
      </c>
      <c r="BJ86" s="57">
        <f>COUNTIFS(AE4:AE31,2,AH4:AH31,"&gt;1")</f>
        <v>0</v>
      </c>
      <c r="BK86" s="58" t="e">
        <f t="shared" si="30"/>
        <v>#DIV/0!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0</v>
      </c>
      <c r="D87" s="58">
        <f t="shared" si="19"/>
        <v>0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1</v>
      </c>
      <c r="X87" s="58">
        <f t="shared" si="23"/>
        <v>0.14285714285714285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0.14285714285714285</v>
      </c>
      <c r="AL87" s="61"/>
      <c r="AM87" s="50" t="s">
        <v>415</v>
      </c>
      <c r="AN87" s="57">
        <f>COUNTIFS(X4:X31,3,AA4:AA31,1)</f>
        <v>2</v>
      </c>
      <c r="AO87" s="58">
        <f t="shared" si="26"/>
        <v>0.2857142857142857</v>
      </c>
      <c r="AP87" s="61"/>
      <c r="AQ87" s="61"/>
      <c r="AR87" s="46" t="s">
        <v>185</v>
      </c>
      <c r="AS87" s="57">
        <f>COUNTIF(AE4:AE31,5)</f>
        <v>0</v>
      </c>
      <c r="AT87" s="58" t="e">
        <f t="shared" si="27"/>
        <v>#DIV/0!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 t="e">
        <f t="shared" si="28"/>
        <v>#DIV/0!</v>
      </c>
      <c r="BD87" s="61"/>
      <c r="BE87" s="50" t="s">
        <v>361</v>
      </c>
      <c r="BF87" s="57">
        <f>COUNTIFS(AE4:AE31,3,AI4:AI31,1)</f>
        <v>0</v>
      </c>
      <c r="BG87" s="58" t="e">
        <f t="shared" si="29"/>
        <v>#DIV/0!</v>
      </c>
      <c r="BH87" s="61"/>
      <c r="BI87" s="50" t="s">
        <v>415</v>
      </c>
      <c r="BJ87" s="57">
        <f>COUNTIFS(AE4:AE31,3,AH4:AH31,1)</f>
        <v>0</v>
      </c>
      <c r="BK87" s="58" t="e">
        <f t="shared" si="30"/>
        <v>#DIV/0!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3.5714285714285712E-2</v>
      </c>
      <c r="Q88" s="61"/>
      <c r="R88" s="50" t="s">
        <v>416</v>
      </c>
      <c r="S88" s="57">
        <f>COUNTIFS(Q4:Q31,3,T4:T31,"&gt;1")</f>
        <v>1</v>
      </c>
      <c r="T88" s="58">
        <f t="shared" si="22"/>
        <v>3.5714285714285712E-2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0.14285714285714285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 t="e">
        <f t="shared" si="27"/>
        <v>#DIV/0!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 t="e">
        <f t="shared" si="28"/>
        <v>#DIV/0!</v>
      </c>
      <c r="BD88" s="61"/>
      <c r="BE88" s="50" t="s">
        <v>362</v>
      </c>
      <c r="BF88" s="57">
        <f>COUNTIFS(AE4:AE31,3,AI4:AI31,2)</f>
        <v>0</v>
      </c>
      <c r="BG88" s="58" t="e">
        <f t="shared" si="29"/>
        <v>#DIV/0!</v>
      </c>
      <c r="BH88" s="61"/>
      <c r="BI88" s="50" t="s">
        <v>416</v>
      </c>
      <c r="BJ88" s="57">
        <f>COUNTIFS(AE4:AE31,3,AH4:AH31,"&gt;1")</f>
        <v>0</v>
      </c>
      <c r="BK88" s="58" t="e">
        <f t="shared" si="30"/>
        <v>#DIV/0!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28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1</v>
      </c>
      <c r="L89" s="58">
        <f t="shared" si="20"/>
        <v>3.5714285714285712E-2</v>
      </c>
      <c r="M89" s="61"/>
      <c r="N89" s="50" t="s">
        <v>363</v>
      </c>
      <c r="O89" s="57">
        <f>COUNTIFS(Q4:Q31,4,U4:U31,1)</f>
        <v>0</v>
      </c>
      <c r="P89" s="58">
        <f t="shared" si="21"/>
        <v>0</v>
      </c>
      <c r="Q89" s="61"/>
      <c r="R89" s="50" t="s">
        <v>417</v>
      </c>
      <c r="S89" s="57">
        <f>COUNTIFS(Q4:Q31,4,T4:T31,1)</f>
        <v>0</v>
      </c>
      <c r="T89" s="58">
        <f t="shared" si="22"/>
        <v>0</v>
      </c>
      <c r="U89" s="61"/>
      <c r="V89" s="77"/>
      <c r="W89" s="54">
        <f>SUM(W83:W88)</f>
        <v>7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2</v>
      </c>
      <c r="AG89" s="58">
        <f t="shared" si="24"/>
        <v>0.2857142857142857</v>
      </c>
      <c r="AH89" s="61"/>
      <c r="AI89" s="50" t="s">
        <v>363</v>
      </c>
      <c r="AJ89" s="57">
        <f>COUNTIFS(X4:X31,4,AB4:AB31,1)</f>
        <v>1</v>
      </c>
      <c r="AK89" s="58">
        <f t="shared" si="25"/>
        <v>0.14285714285714285</v>
      </c>
      <c r="AL89" s="61"/>
      <c r="AM89" s="50" t="s">
        <v>417</v>
      </c>
      <c r="AN89" s="57">
        <f>COUNTIFS(X4:X31,4,AA4:AA31,1)</f>
        <v>1</v>
      </c>
      <c r="AO89" s="58">
        <f t="shared" si="26"/>
        <v>0.14285714285714285</v>
      </c>
      <c r="AP89" s="61"/>
      <c r="AQ89" s="61"/>
      <c r="AR89" s="77" t="s">
        <v>142</v>
      </c>
      <c r="AS89" s="54">
        <f>SUM(AS83:AS88)</f>
        <v>0</v>
      </c>
      <c r="AT89" s="76" t="e">
        <f t="shared" si="27"/>
        <v>#DIV/0!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0</v>
      </c>
      <c r="BC89" s="58" t="e">
        <f t="shared" si="28"/>
        <v>#DIV/0!</v>
      </c>
      <c r="BD89" s="61"/>
      <c r="BE89" s="50" t="s">
        <v>363</v>
      </c>
      <c r="BF89" s="57">
        <f>COUNTIFS(AE4:AE31,4,AI4:AI31,1)</f>
        <v>0</v>
      </c>
      <c r="BG89" s="58" t="e">
        <f t="shared" si="29"/>
        <v>#DIV/0!</v>
      </c>
      <c r="BH89" s="61"/>
      <c r="BI89" s="50" t="s">
        <v>417</v>
      </c>
      <c r="BJ89" s="57">
        <f>COUNTIFS(AE4:AE31,4,AH4:AH31,1)</f>
        <v>0</v>
      </c>
      <c r="BK89" s="58" t="e">
        <f t="shared" si="30"/>
        <v>#DIV/0!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9</v>
      </c>
      <c r="P90" s="58">
        <f t="shared" si="21"/>
        <v>0.32142857142857145</v>
      </c>
      <c r="Q90" s="61"/>
      <c r="R90" s="50" t="s">
        <v>418</v>
      </c>
      <c r="S90" s="57">
        <f>COUNTIFS(Q4:Q31,4,T4:T31,"&gt;1")</f>
        <v>9</v>
      </c>
      <c r="T90" s="58">
        <f t="shared" si="22"/>
        <v>0.32142857142857145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1</v>
      </c>
      <c r="AK90" s="58">
        <f t="shared" si="25"/>
        <v>0.14285714285714285</v>
      </c>
      <c r="AL90" s="61"/>
      <c r="AM90" s="50" t="s">
        <v>418</v>
      </c>
      <c r="AN90" s="57">
        <f>COUNTIFS(X4:X31,4,AA4:AA31,"&gt;1")</f>
        <v>1</v>
      </c>
      <c r="AO90" s="58">
        <f t="shared" si="26"/>
        <v>0.14285714285714285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 t="e">
        <f t="shared" si="28"/>
        <v>#DIV/0!</v>
      </c>
      <c r="BD90" s="61"/>
      <c r="BE90" s="50" t="s">
        <v>364</v>
      </c>
      <c r="BF90" s="57">
        <f>COUNTIFS(AE4:AE31,4,AI4:AI31,2)</f>
        <v>0</v>
      </c>
      <c r="BG90" s="58" t="e">
        <f t="shared" si="29"/>
        <v>#DIV/0!</v>
      </c>
      <c r="BH90" s="61"/>
      <c r="BI90" s="50" t="s">
        <v>418</v>
      </c>
      <c r="BJ90" s="57">
        <f>COUNTIFS(AE4:AE31,4,AH4:AH31,"&gt;1")</f>
        <v>0</v>
      </c>
      <c r="BK90" s="58" t="e">
        <f t="shared" si="30"/>
        <v>#DIV/0!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0</v>
      </c>
      <c r="P91" s="58">
        <f t="shared" si="21"/>
        <v>0</v>
      </c>
      <c r="Q91" s="61"/>
      <c r="R91" s="50" t="s">
        <v>419</v>
      </c>
      <c r="S91" s="57">
        <f>COUNTIFS(Q4:Q31,5,T4:T31,1)</f>
        <v>0</v>
      </c>
      <c r="T91" s="58">
        <f t="shared" si="22"/>
        <v>0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0</v>
      </c>
      <c r="AK91" s="58">
        <f t="shared" si="25"/>
        <v>0</v>
      </c>
      <c r="AL91" s="61"/>
      <c r="AM91" s="50" t="s">
        <v>419</v>
      </c>
      <c r="AN91" s="57">
        <f>COUNTIFS(X4:X31,5,AA4:AA31,1)</f>
        <v>1</v>
      </c>
      <c r="AO91" s="58">
        <f t="shared" si="26"/>
        <v>0.14285714285714285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 t="e">
        <f t="shared" si="28"/>
        <v>#DIV/0!</v>
      </c>
      <c r="BD91" s="61"/>
      <c r="BE91" s="50" t="s">
        <v>365</v>
      </c>
      <c r="BF91" s="57">
        <f>COUNTIFS(AE4:AE31,5,AI4:AI31,1)</f>
        <v>0</v>
      </c>
      <c r="BG91" s="58" t="e">
        <f t="shared" si="29"/>
        <v>#DIV/0!</v>
      </c>
      <c r="BH91" s="61"/>
      <c r="BI91" s="50" t="s">
        <v>419</v>
      </c>
      <c r="BJ91" s="57">
        <f>COUNTIFS(AE4:AE31,5,AH4:AH31,1)</f>
        <v>0</v>
      </c>
      <c r="BK91" s="58" t="e">
        <f t="shared" si="30"/>
        <v>#DIV/0!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2</v>
      </c>
      <c r="H92" s="58">
        <f>G92/C$89</f>
        <v>7.1428571428571425E-2</v>
      </c>
      <c r="I92" s="61"/>
      <c r="J92" s="50" t="s">
        <v>345</v>
      </c>
      <c r="K92" s="57">
        <f>COUNTIFS(Q4:Q31,4,R4:R31,1)</f>
        <v>9</v>
      </c>
      <c r="L92" s="58">
        <f t="shared" si="20"/>
        <v>0.32142857142857145</v>
      </c>
      <c r="M92" s="61"/>
      <c r="N92" s="50" t="s">
        <v>366</v>
      </c>
      <c r="O92" s="57">
        <f>COUNTIFS(Q4:Q31,5,U4:U31,2)</f>
        <v>0</v>
      </c>
      <c r="P92" s="58">
        <f t="shared" si="21"/>
        <v>0</v>
      </c>
      <c r="Q92" s="61"/>
      <c r="R92" s="50" t="s">
        <v>420</v>
      </c>
      <c r="S92" s="57">
        <f>COUNTIFS(Q4:Q31,5,T4:T31,"&gt;1")</f>
        <v>0</v>
      </c>
      <c r="T92" s="58">
        <f t="shared" si="22"/>
        <v>0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2</v>
      </c>
      <c r="AG92" s="58">
        <f t="shared" si="24"/>
        <v>0.2857142857142857</v>
      </c>
      <c r="AH92" s="61"/>
      <c r="AI92" s="50" t="s">
        <v>366</v>
      </c>
      <c r="AJ92" s="57">
        <f>COUNTIFS(X4:X31,5,AB4:AB31,2)</f>
        <v>1</v>
      </c>
      <c r="AK92" s="58">
        <f t="shared" si="25"/>
        <v>0.14285714285714285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 t="e">
        <f t="shared" si="28"/>
        <v>#DIV/0!</v>
      </c>
      <c r="BD92" s="61"/>
      <c r="BE92" s="50" t="s">
        <v>366</v>
      </c>
      <c r="BF92" s="57">
        <f>COUNTIFS(AE4:AE31,5,AI4:AI31,2)</f>
        <v>0</v>
      </c>
      <c r="BG92" s="58" t="e">
        <f t="shared" si="29"/>
        <v>#DIV/0!</v>
      </c>
      <c r="BH92" s="61"/>
      <c r="BI92" s="50" t="s">
        <v>420</v>
      </c>
      <c r="BJ92" s="57">
        <f>COUNTIFS(AE4:AE31,5,AH4:AH31,"&gt;1")</f>
        <v>0</v>
      </c>
      <c r="BK92" s="58" t="e">
        <f t="shared" si="30"/>
        <v>#DIV/0!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6</v>
      </c>
      <c r="H93" s="58">
        <f>G93/C$89</f>
        <v>0.21428571428571427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1</v>
      </c>
      <c r="X93" s="58">
        <f>W93/W$89</f>
        <v>0.14285714285714285</v>
      </c>
      <c r="Y93" s="61"/>
      <c r="Z93" s="47" t="s">
        <v>191</v>
      </c>
      <c r="AA93" s="57">
        <f>COUNTIF(AA4:AA31,1)</f>
        <v>4</v>
      </c>
      <c r="AB93" s="58">
        <f>AA93/W$89</f>
        <v>0.5714285714285714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0</v>
      </c>
      <c r="AT93" s="58" t="e">
        <f>AS93/AS$89</f>
        <v>#DIV/0!</v>
      </c>
      <c r="AU93" s="61"/>
      <c r="AV93" s="47" t="s">
        <v>191</v>
      </c>
      <c r="AW93" s="57">
        <f>COUNTIF(AH4:AH31,1)</f>
        <v>0</v>
      </c>
      <c r="AX93" s="58" t="e">
        <f>AW93/AS$89</f>
        <v>#DIV/0!</v>
      </c>
      <c r="AY93" s="61"/>
      <c r="AZ93" s="61"/>
      <c r="BA93" s="50" t="s">
        <v>347</v>
      </c>
      <c r="BB93" s="57">
        <f>COUNTIFS(AE4:AE31,4,AF4:AF31,2)</f>
        <v>0</v>
      </c>
      <c r="BC93" s="58" t="e">
        <f t="shared" si="28"/>
        <v>#DIV/0!</v>
      </c>
      <c r="BD93" s="61"/>
      <c r="BE93" s="50" t="s">
        <v>367</v>
      </c>
      <c r="BF93" s="57">
        <f>COUNTIFS(AE4:AE31,6,AI4:AI31,1)</f>
        <v>0</v>
      </c>
      <c r="BG93" s="58" t="e">
        <f t="shared" si="29"/>
        <v>#DIV/0!</v>
      </c>
      <c r="BH93" s="61"/>
      <c r="BI93" s="50" t="s">
        <v>421</v>
      </c>
      <c r="BJ93" s="57">
        <f>COUNTIFS(AE4:AE31,6,AH4:AH31,1)</f>
        <v>0</v>
      </c>
      <c r="BK93" s="58" t="e">
        <f t="shared" si="30"/>
        <v>#DIV/0!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10</v>
      </c>
      <c r="H94" s="58">
        <f>G94/C$89</f>
        <v>0.35714285714285715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0.8571428571428571</v>
      </c>
      <c r="Y94" s="61"/>
      <c r="Z94" s="46" t="s">
        <v>192</v>
      </c>
      <c r="AA94" s="57">
        <f>COUNTIF(AA4:AA31,2)</f>
        <v>2</v>
      </c>
      <c r="AB94" s="58">
        <f>AA94/W$89</f>
        <v>0.2857142857142857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0</v>
      </c>
      <c r="AT94" s="58" t="e">
        <f>AS94/AS$89</f>
        <v>#DIV/0!</v>
      </c>
      <c r="AU94" s="61"/>
      <c r="AV94" s="46" t="s">
        <v>192</v>
      </c>
      <c r="AW94" s="57">
        <f>COUNTIF(AH4:AH31,2)</f>
        <v>0</v>
      </c>
      <c r="AX94" s="58" t="e">
        <f>AW94/AS$89</f>
        <v>#DIV/0!</v>
      </c>
      <c r="AY94" s="61"/>
      <c r="AZ94" s="61"/>
      <c r="BA94" s="50" t="s">
        <v>346</v>
      </c>
      <c r="BB94" s="57">
        <f>COUNTIFS(AE4:AE31,4,AF4:AF31,3)</f>
        <v>0</v>
      </c>
      <c r="BC94" s="58" t="e">
        <f t="shared" si="28"/>
        <v>#DIV/0!</v>
      </c>
      <c r="BD94" s="61"/>
      <c r="BE94" s="50" t="s">
        <v>368</v>
      </c>
      <c r="BF94" s="57">
        <f>COUNTIFS(AE4:AE31,6,AI4:AI31,2)</f>
        <v>0</v>
      </c>
      <c r="BG94" s="58" t="e">
        <f t="shared" si="29"/>
        <v>#DIV/0!</v>
      </c>
      <c r="BH94" s="61"/>
      <c r="BI94" s="50" t="s">
        <v>422</v>
      </c>
      <c r="BJ94" s="57">
        <f>COUNTIFS(AE4:AE31,6,AH4:AH31,"&gt;1")</f>
        <v>0</v>
      </c>
      <c r="BK94" s="58" t="e">
        <f t="shared" si="30"/>
        <v>#DIV/0!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10</v>
      </c>
      <c r="H95" s="58">
        <f>G95/C$89</f>
        <v>0.35714285714285715</v>
      </c>
      <c r="I95" s="61"/>
      <c r="J95" s="50" t="s">
        <v>350</v>
      </c>
      <c r="K95" s="57">
        <f>COUNTIFS(Q4:Q31,5,R4:R31,1)</f>
        <v>0</v>
      </c>
      <c r="L95" s="58">
        <f t="shared" si="20"/>
        <v>0</v>
      </c>
      <c r="M95" s="61"/>
      <c r="N95" s="37"/>
      <c r="O95" s="45">
        <f>SUM(O83:O94)</f>
        <v>28</v>
      </c>
      <c r="P95" s="58">
        <f t="shared" si="21"/>
        <v>1</v>
      </c>
      <c r="Q95" s="61"/>
      <c r="R95" s="37"/>
      <c r="S95" s="45">
        <f>SUM(S83:S94)</f>
        <v>28</v>
      </c>
      <c r="T95" s="58">
        <f t="shared" si="22"/>
        <v>1</v>
      </c>
      <c r="U95" s="61"/>
      <c r="V95" s="77"/>
      <c r="W95" s="54">
        <f>SUM(W93:W94)</f>
        <v>7</v>
      </c>
      <c r="X95" s="76">
        <f>W95/W$89</f>
        <v>1</v>
      </c>
      <c r="Y95" s="61"/>
      <c r="Z95" s="46" t="s">
        <v>193</v>
      </c>
      <c r="AA95" s="57">
        <f>COUNTIF(AA4:AA31,3)</f>
        <v>1</v>
      </c>
      <c r="AB95" s="58">
        <f>AA95/W$89</f>
        <v>0.14285714285714285</v>
      </c>
      <c r="AC95" s="61"/>
      <c r="AD95" s="61"/>
      <c r="AE95" s="50" t="s">
        <v>350</v>
      </c>
      <c r="AF95" s="57">
        <f>COUNTIFS(X4:X31,5,Y4:Y31,1)</f>
        <v>1</v>
      </c>
      <c r="AG95" s="58">
        <f t="shared" si="24"/>
        <v>0.14285714285714285</v>
      </c>
      <c r="AH95" s="61"/>
      <c r="AI95" s="37"/>
      <c r="AJ95" s="45">
        <f>SUM(AJ83:AJ94)</f>
        <v>7</v>
      </c>
      <c r="AK95" s="58">
        <f t="shared" si="25"/>
        <v>1</v>
      </c>
      <c r="AL95" s="61"/>
      <c r="AM95" s="37"/>
      <c r="AN95" s="45">
        <f>SUM(AN83:AN94)</f>
        <v>7</v>
      </c>
      <c r="AO95" s="58">
        <f t="shared" si="26"/>
        <v>1</v>
      </c>
      <c r="AP95" s="61"/>
      <c r="AQ95" s="61"/>
      <c r="AR95" s="77"/>
      <c r="AS95" s="54">
        <f>SUM(AS93:AS94)</f>
        <v>0</v>
      </c>
      <c r="AT95" s="76" t="e">
        <f>AS95/AS$89</f>
        <v>#DIV/0!</v>
      </c>
      <c r="AU95" s="61"/>
      <c r="AV95" s="46" t="s">
        <v>193</v>
      </c>
      <c r="AW95" s="57">
        <f>COUNTIF(AH4:AH31,3)</f>
        <v>0</v>
      </c>
      <c r="AX95" s="58" t="e">
        <f>AW95/AS$89</f>
        <v>#DIV/0!</v>
      </c>
      <c r="AY95" s="61"/>
      <c r="AZ95" s="61"/>
      <c r="BA95" s="50" t="s">
        <v>350</v>
      </c>
      <c r="BB95" s="57">
        <f>COUNTIFS(AE4:AE31,5,AF4:AF31,1)</f>
        <v>0</v>
      </c>
      <c r="BC95" s="58" t="e">
        <f t="shared" si="28"/>
        <v>#DIV/0!</v>
      </c>
      <c r="BD95" s="61"/>
      <c r="BE95" s="37"/>
      <c r="BF95" s="45">
        <f>SUM(BF83:BF94)</f>
        <v>0</v>
      </c>
      <c r="BG95" s="58" t="e">
        <f t="shared" si="29"/>
        <v>#DIV/0!</v>
      </c>
      <c r="BH95" s="61"/>
      <c r="BI95" s="37"/>
      <c r="BJ95" s="45">
        <f>SUM(BJ83:BJ94)</f>
        <v>0</v>
      </c>
      <c r="BK95" s="58" t="e">
        <f t="shared" si="30"/>
        <v>#DIV/0!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28</v>
      </c>
      <c r="D96" s="58">
        <f>C96/C$89</f>
        <v>1</v>
      </c>
      <c r="E96" s="64"/>
      <c r="F96" s="77"/>
      <c r="G96" s="54">
        <f>SUM(G92:G95)</f>
        <v>28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 t="e">
        <f>AW96/AS$89</f>
        <v>#DIV/0!</v>
      </c>
      <c r="AY96" s="61"/>
      <c r="AZ96" s="61"/>
      <c r="BA96" s="50" t="s">
        <v>349</v>
      </c>
      <c r="BB96" s="57">
        <f>COUNTIFS(AE4:AE31,5,AF4:AF31,2)</f>
        <v>0</v>
      </c>
      <c r="BC96" s="58" t="e">
        <f t="shared" si="28"/>
        <v>#DIV/0!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7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0</v>
      </c>
      <c r="AX97" s="76" t="e">
        <f>AW97/AS$89</f>
        <v>#DIV/0!</v>
      </c>
      <c r="AY97" s="61"/>
      <c r="AZ97" s="61"/>
      <c r="BA97" s="50" t="s">
        <v>348</v>
      </c>
      <c r="BB97" s="57">
        <f>COUNTIFS(AE4:AE31,5,AF4:AF31,3)</f>
        <v>0</v>
      </c>
      <c r="BC97" s="58" t="e">
        <f t="shared" si="28"/>
        <v>#DIV/0!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28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 t="e">
        <f t="shared" si="28"/>
        <v>#DIV/0!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2</v>
      </c>
      <c r="X99" s="58">
        <f>W99/W$89</f>
        <v>0.2857142857142857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0</v>
      </c>
      <c r="AT99" s="58" t="e">
        <f>AS99/AS$89</f>
        <v>#DIV/0!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 t="e">
        <f t="shared" si="28"/>
        <v>#DIV/0!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5</v>
      </c>
      <c r="X100" s="58">
        <f>W100/W$89</f>
        <v>0.7142857142857143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0</v>
      </c>
      <c r="AT100" s="58" t="e">
        <f>AS100/AS$89</f>
        <v>#DIV/0!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 t="e">
        <f t="shared" si="28"/>
        <v>#DIV/0!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28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7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7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0</v>
      </c>
      <c r="AT101" s="76" t="e">
        <f>AS101/AS$89</f>
        <v>#DIV/0!</v>
      </c>
      <c r="AU101" s="61"/>
      <c r="AV101"/>
      <c r="AW101"/>
      <c r="AX101"/>
      <c r="AY101" s="61"/>
      <c r="AZ101" s="61"/>
      <c r="BA101" s="37"/>
      <c r="BB101" s="45">
        <f>SUM(BB83:BB100)</f>
        <v>0</v>
      </c>
      <c r="BC101" s="58" t="e">
        <f t="shared" si="28"/>
        <v>#DIV/0!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2</v>
      </c>
      <c r="D102" s="58">
        <f>C102/C$89</f>
        <v>7.1428571428571425E-2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26</v>
      </c>
      <c r="D103" s="58">
        <f>C103/C$89</f>
        <v>0.9285714285714286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28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BM184"/>
  <sheetViews>
    <sheetView zoomScale="10" zoomScaleNormal="10" workbookViewId="0">
      <pane ySplit="3" topLeftCell="A17" activePane="bottomLeft" state="frozen"/>
      <selection activeCell="BJ52" sqref="BJ52:BJ64"/>
      <selection pane="bottomLeft" activeCell="B33" sqref="B33:BN106"/>
    </sheetView>
  </sheetViews>
  <sheetFormatPr defaultColWidth="25.7109375" defaultRowHeight="12.75" x14ac:dyDescent="0.2"/>
  <cols>
    <col min="1" max="16384" width="25.7109375" style="102"/>
  </cols>
  <sheetData>
    <row r="1" spans="1:42" ht="30" customHeight="1" thickBot="1" x14ac:dyDescent="0.25">
      <c r="A1" s="193" t="s">
        <v>3690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42" ht="30" customHeight="1" thickBot="1" x14ac:dyDescent="0.25">
      <c r="A2" s="208" t="s">
        <v>20</v>
      </c>
      <c r="B2" s="209"/>
      <c r="C2" s="209"/>
      <c r="D2" s="209"/>
      <c r="E2" s="210"/>
      <c r="F2" s="211" t="s">
        <v>21</v>
      </c>
      <c r="G2" s="212"/>
      <c r="H2" s="213"/>
      <c r="I2" s="214" t="s">
        <v>22</v>
      </c>
      <c r="J2" s="215"/>
      <c r="K2" s="215"/>
      <c r="L2" s="215"/>
      <c r="M2" s="215"/>
      <c r="N2" s="215"/>
      <c r="O2" s="216"/>
      <c r="P2" s="217" t="s">
        <v>24</v>
      </c>
      <c r="Q2" s="218"/>
      <c r="R2" s="218"/>
      <c r="S2" s="218"/>
      <c r="T2" s="218"/>
      <c r="U2" s="219"/>
      <c r="W2" s="217" t="s">
        <v>24</v>
      </c>
      <c r="X2" s="218"/>
      <c r="Y2" s="218"/>
      <c r="Z2" s="218"/>
      <c r="AA2" s="218"/>
      <c r="AB2" s="219"/>
      <c r="AD2" s="217" t="s">
        <v>24</v>
      </c>
      <c r="AE2" s="218"/>
      <c r="AF2" s="218"/>
      <c r="AG2" s="218"/>
      <c r="AH2" s="218"/>
      <c r="AI2" s="219"/>
      <c r="AK2" s="217" t="s">
        <v>24</v>
      </c>
      <c r="AL2" s="218"/>
      <c r="AM2" s="218"/>
      <c r="AN2" s="218"/>
      <c r="AO2" s="218"/>
      <c r="AP2" s="219"/>
    </row>
    <row r="3" spans="1:42" s="119" customFormat="1" ht="31.5" customHeight="1" thickBot="1" x14ac:dyDescent="0.3">
      <c r="A3" s="131" t="s">
        <v>18</v>
      </c>
      <c r="B3" s="130" t="s">
        <v>19</v>
      </c>
      <c r="C3" s="130" t="s">
        <v>0</v>
      </c>
      <c r="D3" s="130" t="s">
        <v>1</v>
      </c>
      <c r="E3" s="130" t="s">
        <v>2</v>
      </c>
      <c r="F3" s="129" t="s">
        <v>3</v>
      </c>
      <c r="G3" s="129" t="s">
        <v>4</v>
      </c>
      <c r="H3" s="129" t="s">
        <v>5</v>
      </c>
      <c r="I3" s="127" t="s">
        <v>6</v>
      </c>
      <c r="J3" s="127" t="s">
        <v>7</v>
      </c>
      <c r="K3" s="127" t="s">
        <v>8</v>
      </c>
      <c r="L3" s="127" t="s">
        <v>9</v>
      </c>
      <c r="M3" s="127" t="s">
        <v>10</v>
      </c>
      <c r="N3" s="127" t="s">
        <v>11</v>
      </c>
      <c r="O3" s="126" t="s">
        <v>12</v>
      </c>
      <c r="P3" s="124" t="s">
        <v>23</v>
      </c>
      <c r="Q3" s="124" t="s">
        <v>13</v>
      </c>
      <c r="R3" s="124" t="s">
        <v>14</v>
      </c>
      <c r="S3" s="125" t="s">
        <v>15</v>
      </c>
      <c r="T3" s="124" t="s">
        <v>16</v>
      </c>
      <c r="U3" s="123" t="s">
        <v>17</v>
      </c>
      <c r="V3" s="122"/>
      <c r="W3" s="121" t="s">
        <v>23</v>
      </c>
      <c r="X3" s="120" t="s">
        <v>13</v>
      </c>
      <c r="Y3" s="120" t="s">
        <v>14</v>
      </c>
      <c r="Z3" s="120" t="s">
        <v>15</v>
      </c>
      <c r="AA3" s="120" t="s">
        <v>16</v>
      </c>
      <c r="AB3" s="120" t="s">
        <v>17</v>
      </c>
      <c r="AD3" s="121" t="s">
        <v>23</v>
      </c>
      <c r="AE3" s="120" t="s">
        <v>13</v>
      </c>
      <c r="AF3" s="120" t="s">
        <v>14</v>
      </c>
      <c r="AG3" s="120" t="s">
        <v>15</v>
      </c>
      <c r="AH3" s="120" t="s">
        <v>16</v>
      </c>
      <c r="AI3" s="120" t="s">
        <v>17</v>
      </c>
      <c r="AK3" s="121" t="s">
        <v>23</v>
      </c>
      <c r="AL3" s="120" t="s">
        <v>13</v>
      </c>
      <c r="AM3" s="120" t="s">
        <v>14</v>
      </c>
      <c r="AN3" s="120" t="s">
        <v>15</v>
      </c>
      <c r="AO3" s="120" t="s">
        <v>16</v>
      </c>
      <c r="AP3" s="120" t="s">
        <v>17</v>
      </c>
    </row>
    <row r="4" spans="1:42" ht="30.75" customHeight="1" thickBot="1" x14ac:dyDescent="0.25">
      <c r="A4" s="111" t="s">
        <v>3691</v>
      </c>
      <c r="B4" s="117" t="s">
        <v>40</v>
      </c>
      <c r="C4" s="118" t="s">
        <v>3692</v>
      </c>
      <c r="D4" s="116">
        <v>9</v>
      </c>
      <c r="E4" s="114">
        <v>42373</v>
      </c>
      <c r="F4" s="117">
        <v>1</v>
      </c>
      <c r="G4" s="116">
        <v>3</v>
      </c>
      <c r="H4" s="115">
        <v>3</v>
      </c>
      <c r="I4" s="117">
        <v>1</v>
      </c>
      <c r="J4" s="116">
        <v>1</v>
      </c>
      <c r="K4" s="116">
        <v>1</v>
      </c>
      <c r="L4" s="116">
        <v>4</v>
      </c>
      <c r="M4" s="116">
        <v>3</v>
      </c>
      <c r="N4" s="116">
        <v>2</v>
      </c>
      <c r="O4" s="115">
        <v>1</v>
      </c>
      <c r="P4" s="132" t="s">
        <v>3693</v>
      </c>
      <c r="Q4" s="116">
        <v>1</v>
      </c>
      <c r="R4" s="116">
        <v>1</v>
      </c>
      <c r="S4" s="116">
        <v>1</v>
      </c>
      <c r="T4" s="116">
        <v>4</v>
      </c>
      <c r="U4" s="115">
        <v>2</v>
      </c>
      <c r="V4" s="104"/>
      <c r="W4" s="117"/>
      <c r="X4" s="116"/>
      <c r="Y4" s="116"/>
      <c r="Z4" s="116"/>
      <c r="AA4" s="116"/>
      <c r="AB4" s="115"/>
      <c r="AC4" s="103"/>
      <c r="AD4" s="117"/>
      <c r="AE4" s="116"/>
      <c r="AF4" s="116"/>
      <c r="AG4" s="116"/>
      <c r="AH4" s="116"/>
      <c r="AI4" s="115"/>
      <c r="AJ4" s="103"/>
      <c r="AK4" s="117"/>
      <c r="AL4" s="116"/>
      <c r="AM4" s="116"/>
      <c r="AN4" s="116"/>
      <c r="AO4" s="116"/>
      <c r="AP4" s="115"/>
    </row>
    <row r="5" spans="1:42" ht="30.75" customHeight="1" thickBot="1" x14ac:dyDescent="0.25">
      <c r="A5" s="111" t="s">
        <v>3694</v>
      </c>
      <c r="E5" s="109">
        <v>42373</v>
      </c>
      <c r="Q5" s="104"/>
      <c r="R5" s="104"/>
      <c r="S5" s="104"/>
      <c r="T5" s="104"/>
      <c r="U5" s="112"/>
      <c r="V5" s="104"/>
      <c r="W5" s="113"/>
      <c r="X5" s="104"/>
      <c r="Y5" s="104"/>
      <c r="Z5" s="104"/>
      <c r="AA5" s="104"/>
      <c r="AB5" s="112"/>
      <c r="AC5" s="103"/>
      <c r="AD5" s="113"/>
      <c r="AE5" s="104"/>
      <c r="AF5" s="104"/>
      <c r="AG5" s="104"/>
      <c r="AH5" s="104"/>
      <c r="AI5" s="112"/>
      <c r="AJ5" s="103"/>
      <c r="AK5" s="113"/>
      <c r="AL5" s="104"/>
      <c r="AM5" s="104"/>
      <c r="AN5" s="104"/>
      <c r="AO5" s="104"/>
      <c r="AP5" s="112"/>
    </row>
    <row r="6" spans="1:42" ht="30.75" customHeight="1" thickBot="1" x14ac:dyDescent="0.25">
      <c r="A6" s="111" t="s">
        <v>3695</v>
      </c>
      <c r="B6" s="113" t="s">
        <v>40</v>
      </c>
      <c r="C6" s="118" t="s">
        <v>3696</v>
      </c>
      <c r="D6" s="104">
        <v>6</v>
      </c>
      <c r="E6" s="109">
        <v>42381</v>
      </c>
      <c r="F6" s="113">
        <v>2</v>
      </c>
      <c r="G6" s="104">
        <v>5</v>
      </c>
      <c r="H6" s="112">
        <v>1</v>
      </c>
      <c r="I6" s="113">
        <v>2</v>
      </c>
      <c r="J6" s="104">
        <v>1</v>
      </c>
      <c r="K6" s="104">
        <v>2</v>
      </c>
      <c r="L6" s="104">
        <v>2</v>
      </c>
      <c r="M6" s="104">
        <v>1</v>
      </c>
      <c r="N6" s="104">
        <v>2</v>
      </c>
      <c r="O6" s="112">
        <v>2</v>
      </c>
      <c r="P6" s="108" t="s">
        <v>3697</v>
      </c>
      <c r="Q6" s="104">
        <v>1</v>
      </c>
      <c r="R6" s="104">
        <v>1</v>
      </c>
      <c r="S6" s="104">
        <v>1</v>
      </c>
      <c r="T6" s="104">
        <v>4</v>
      </c>
      <c r="U6" s="112">
        <v>2</v>
      </c>
      <c r="V6" s="104"/>
      <c r="W6" s="108" t="s">
        <v>3698</v>
      </c>
      <c r="X6" s="104">
        <v>2</v>
      </c>
      <c r="Y6" s="104">
        <v>1</v>
      </c>
      <c r="Z6" s="104">
        <v>2</v>
      </c>
      <c r="AA6" s="104">
        <v>1</v>
      </c>
      <c r="AB6" s="112">
        <v>1</v>
      </c>
      <c r="AC6" s="103"/>
      <c r="AD6" s="113"/>
      <c r="AE6" s="104"/>
      <c r="AF6" s="104"/>
      <c r="AG6" s="104"/>
      <c r="AH6" s="104"/>
      <c r="AI6" s="112"/>
      <c r="AJ6" s="103"/>
      <c r="AK6" s="113"/>
      <c r="AL6" s="104"/>
      <c r="AM6" s="104"/>
      <c r="AN6" s="104"/>
      <c r="AO6" s="104"/>
      <c r="AP6" s="112"/>
    </row>
    <row r="7" spans="1:42" ht="30.75" customHeight="1" thickBot="1" x14ac:dyDescent="0.25">
      <c r="A7" s="111" t="s">
        <v>3699</v>
      </c>
      <c r="B7" s="113" t="s">
        <v>36</v>
      </c>
      <c r="C7" s="118" t="s">
        <v>3700</v>
      </c>
      <c r="D7" s="104">
        <v>17</v>
      </c>
      <c r="E7" s="109">
        <v>42381</v>
      </c>
      <c r="F7" s="113">
        <v>2</v>
      </c>
      <c r="G7" s="104">
        <v>5</v>
      </c>
      <c r="H7" s="112">
        <v>4</v>
      </c>
      <c r="I7" s="113">
        <v>4</v>
      </c>
      <c r="J7" s="104">
        <v>1</v>
      </c>
      <c r="K7" s="104">
        <v>4</v>
      </c>
      <c r="L7" s="104">
        <v>2</v>
      </c>
      <c r="M7" s="104">
        <v>1</v>
      </c>
      <c r="N7" s="104">
        <v>2</v>
      </c>
      <c r="O7" s="112">
        <v>1</v>
      </c>
      <c r="P7" s="108" t="s">
        <v>3701</v>
      </c>
      <c r="Q7" s="104">
        <v>1</v>
      </c>
      <c r="R7" s="104">
        <v>1</v>
      </c>
      <c r="S7" s="104">
        <v>1</v>
      </c>
      <c r="T7" s="104">
        <v>1</v>
      </c>
      <c r="U7" s="112">
        <v>2</v>
      </c>
      <c r="V7" s="104"/>
      <c r="W7" s="108" t="s">
        <v>3702</v>
      </c>
      <c r="X7" s="104">
        <v>2</v>
      </c>
      <c r="Y7" s="104">
        <v>1</v>
      </c>
      <c r="Z7" s="104">
        <v>2</v>
      </c>
      <c r="AA7" s="104">
        <v>1</v>
      </c>
      <c r="AB7" s="112">
        <v>2</v>
      </c>
      <c r="AC7" s="103"/>
      <c r="AD7" s="108" t="s">
        <v>3703</v>
      </c>
      <c r="AE7" s="104">
        <v>2</v>
      </c>
      <c r="AF7" s="104">
        <v>1</v>
      </c>
      <c r="AG7" s="104">
        <v>2</v>
      </c>
      <c r="AH7" s="104">
        <v>1</v>
      </c>
      <c r="AI7" s="112">
        <v>2</v>
      </c>
      <c r="AJ7" s="103"/>
      <c r="AK7" s="108" t="s">
        <v>1864</v>
      </c>
      <c r="AL7" s="104">
        <v>1</v>
      </c>
      <c r="AM7" s="104">
        <v>1</v>
      </c>
      <c r="AN7" s="104">
        <v>2</v>
      </c>
      <c r="AO7" s="104">
        <v>1</v>
      </c>
      <c r="AP7" s="112">
        <v>2</v>
      </c>
    </row>
    <row r="8" spans="1:42" ht="30.75" customHeight="1" thickBot="1" x14ac:dyDescent="0.25">
      <c r="A8" s="111" t="s">
        <v>3704</v>
      </c>
      <c r="B8" s="113" t="s">
        <v>40</v>
      </c>
      <c r="C8" s="118" t="s">
        <v>3705</v>
      </c>
      <c r="D8" s="104">
        <v>5</v>
      </c>
      <c r="E8" s="109">
        <v>42389</v>
      </c>
      <c r="F8" s="113">
        <v>2</v>
      </c>
      <c r="G8" s="104">
        <v>5</v>
      </c>
      <c r="H8" s="112">
        <v>1</v>
      </c>
      <c r="I8" s="113">
        <v>2</v>
      </c>
      <c r="J8" s="104">
        <v>1</v>
      </c>
      <c r="K8" s="104">
        <v>2</v>
      </c>
      <c r="L8" s="104">
        <v>4</v>
      </c>
      <c r="M8" s="104">
        <v>3</v>
      </c>
      <c r="N8" s="104">
        <v>2</v>
      </c>
      <c r="O8" s="112">
        <v>1</v>
      </c>
      <c r="P8" s="108" t="s">
        <v>504</v>
      </c>
      <c r="Q8" s="104">
        <v>1</v>
      </c>
      <c r="R8" s="104">
        <v>1</v>
      </c>
      <c r="S8" s="104">
        <v>1</v>
      </c>
      <c r="T8" s="104">
        <v>3</v>
      </c>
      <c r="U8" s="112">
        <v>1</v>
      </c>
      <c r="V8" s="104"/>
      <c r="W8" s="113" t="s">
        <v>3706</v>
      </c>
      <c r="X8" s="104">
        <v>5</v>
      </c>
      <c r="Y8" s="104">
        <v>1</v>
      </c>
      <c r="Z8" s="104">
        <v>2</v>
      </c>
      <c r="AA8" s="104">
        <v>1</v>
      </c>
      <c r="AB8" s="112">
        <v>1</v>
      </c>
      <c r="AC8" s="103"/>
      <c r="AD8" s="113"/>
      <c r="AE8" s="104"/>
      <c r="AF8" s="104"/>
      <c r="AG8" s="104"/>
      <c r="AH8" s="104"/>
      <c r="AI8" s="112"/>
      <c r="AJ8" s="103"/>
      <c r="AK8" s="113"/>
      <c r="AL8" s="104"/>
      <c r="AM8" s="104"/>
      <c r="AN8" s="104"/>
      <c r="AO8" s="104"/>
      <c r="AP8" s="112"/>
    </row>
    <row r="9" spans="1:42" ht="30.75" customHeight="1" thickBot="1" x14ac:dyDescent="0.25">
      <c r="A9" s="111" t="s">
        <v>3707</v>
      </c>
      <c r="B9" s="113" t="s">
        <v>31</v>
      </c>
      <c r="C9" s="118" t="s">
        <v>3708</v>
      </c>
      <c r="D9" s="104">
        <v>11</v>
      </c>
      <c r="E9" s="109">
        <v>42389</v>
      </c>
      <c r="F9" s="113">
        <v>2</v>
      </c>
      <c r="G9" s="104">
        <v>3</v>
      </c>
      <c r="H9" s="112">
        <v>1</v>
      </c>
      <c r="I9" s="113">
        <v>2</v>
      </c>
      <c r="J9" s="104">
        <v>2</v>
      </c>
      <c r="K9" s="104">
        <v>6</v>
      </c>
      <c r="L9" s="104">
        <v>2</v>
      </c>
      <c r="M9" s="104">
        <v>1</v>
      </c>
      <c r="N9" s="104">
        <v>2</v>
      </c>
      <c r="O9" s="112">
        <v>1</v>
      </c>
      <c r="P9" s="108" t="s">
        <v>3709</v>
      </c>
      <c r="Q9" s="104">
        <v>5</v>
      </c>
      <c r="R9" s="104">
        <v>1</v>
      </c>
      <c r="S9" s="104">
        <v>1</v>
      </c>
      <c r="T9" s="104">
        <v>4</v>
      </c>
      <c r="U9" s="112">
        <v>2</v>
      </c>
      <c r="V9" s="104"/>
      <c r="W9" s="108" t="s">
        <v>1915</v>
      </c>
      <c r="X9" s="104">
        <v>1</v>
      </c>
      <c r="Y9" s="104">
        <v>1</v>
      </c>
      <c r="Z9" s="104">
        <v>2</v>
      </c>
      <c r="AA9" s="104">
        <v>1</v>
      </c>
      <c r="AB9" s="112">
        <v>2</v>
      </c>
      <c r="AC9" s="103"/>
      <c r="AD9" s="113"/>
      <c r="AE9" s="104"/>
      <c r="AF9" s="104"/>
      <c r="AG9" s="104"/>
      <c r="AH9" s="104"/>
      <c r="AI9" s="112"/>
      <c r="AJ9" s="103"/>
      <c r="AK9" s="113"/>
      <c r="AL9" s="104"/>
      <c r="AM9" s="104"/>
      <c r="AN9" s="104"/>
      <c r="AO9" s="104"/>
      <c r="AP9" s="112"/>
    </row>
    <row r="10" spans="1:42" ht="30.75" customHeight="1" thickBot="1" x14ac:dyDescent="0.25">
      <c r="A10" s="111" t="s">
        <v>3710</v>
      </c>
      <c r="B10" s="113" t="s">
        <v>31</v>
      </c>
      <c r="C10" s="118" t="s">
        <v>3711</v>
      </c>
      <c r="D10" s="104">
        <v>11</v>
      </c>
      <c r="E10" s="109">
        <v>42397</v>
      </c>
      <c r="F10" s="113">
        <v>2</v>
      </c>
      <c r="G10" s="104">
        <v>3</v>
      </c>
      <c r="H10" s="112">
        <v>1</v>
      </c>
      <c r="I10" s="113">
        <v>2</v>
      </c>
      <c r="J10" s="104">
        <v>1</v>
      </c>
      <c r="K10" s="104">
        <v>3</v>
      </c>
      <c r="L10" s="104">
        <v>2</v>
      </c>
      <c r="M10" s="104">
        <v>1</v>
      </c>
      <c r="N10" s="104">
        <v>1</v>
      </c>
      <c r="O10" s="112">
        <v>1</v>
      </c>
      <c r="P10" s="108" t="s">
        <v>1915</v>
      </c>
      <c r="Q10" s="104">
        <v>1</v>
      </c>
      <c r="R10" s="104">
        <v>1</v>
      </c>
      <c r="S10" s="104">
        <v>1</v>
      </c>
      <c r="T10" s="104">
        <v>2</v>
      </c>
      <c r="U10" s="112">
        <v>2</v>
      </c>
      <c r="V10" s="104"/>
      <c r="W10" s="113" t="s">
        <v>3712</v>
      </c>
      <c r="X10" s="104">
        <v>5</v>
      </c>
      <c r="Y10" s="104">
        <v>1</v>
      </c>
      <c r="Z10" s="104">
        <v>2</v>
      </c>
      <c r="AA10" s="104">
        <v>1</v>
      </c>
      <c r="AB10" s="112">
        <v>2</v>
      </c>
      <c r="AC10" s="103"/>
      <c r="AD10" s="113"/>
      <c r="AE10" s="104"/>
      <c r="AF10" s="104"/>
      <c r="AG10" s="104"/>
      <c r="AH10" s="104"/>
      <c r="AI10" s="112"/>
      <c r="AJ10" s="103"/>
      <c r="AK10" s="113"/>
      <c r="AL10" s="104"/>
      <c r="AM10" s="104"/>
      <c r="AN10" s="104"/>
      <c r="AO10" s="104"/>
      <c r="AP10" s="112"/>
    </row>
    <row r="11" spans="1:42" ht="30.75" customHeight="1" thickBot="1" x14ac:dyDescent="0.25">
      <c r="A11" s="111" t="s">
        <v>3713</v>
      </c>
      <c r="B11" s="113" t="s">
        <v>31</v>
      </c>
      <c r="C11" s="118" t="s">
        <v>3714</v>
      </c>
      <c r="D11" s="104">
        <v>12</v>
      </c>
      <c r="E11" s="109">
        <v>42397</v>
      </c>
      <c r="F11" s="113">
        <v>2</v>
      </c>
      <c r="G11" s="104">
        <v>3</v>
      </c>
      <c r="H11" s="112">
        <v>1</v>
      </c>
      <c r="I11" s="113">
        <v>3</v>
      </c>
      <c r="J11" s="104">
        <v>3</v>
      </c>
      <c r="K11" s="104">
        <v>2</v>
      </c>
      <c r="L11" s="104">
        <v>3</v>
      </c>
      <c r="M11" s="104">
        <v>1</v>
      </c>
      <c r="N11" s="104">
        <v>2</v>
      </c>
      <c r="O11" s="112">
        <v>2</v>
      </c>
      <c r="P11" s="108" t="s">
        <v>3715</v>
      </c>
      <c r="Q11" s="104">
        <v>5</v>
      </c>
      <c r="R11" s="104">
        <v>1</v>
      </c>
      <c r="S11" s="104">
        <v>1</v>
      </c>
      <c r="T11" s="104">
        <v>4</v>
      </c>
      <c r="U11" s="112">
        <v>1</v>
      </c>
      <c r="V11" s="104"/>
      <c r="W11" s="108" t="s">
        <v>3716</v>
      </c>
      <c r="X11" s="104">
        <v>3</v>
      </c>
      <c r="Y11" s="104">
        <v>1</v>
      </c>
      <c r="Z11" s="104">
        <v>2</v>
      </c>
      <c r="AA11" s="104">
        <v>1</v>
      </c>
      <c r="AB11" s="112">
        <v>1</v>
      </c>
      <c r="AC11" s="103"/>
      <c r="AD11" s="113" t="s">
        <v>3717</v>
      </c>
      <c r="AE11" s="104">
        <v>3</v>
      </c>
      <c r="AF11" s="104">
        <v>1</v>
      </c>
      <c r="AG11" s="104">
        <v>2</v>
      </c>
      <c r="AH11" s="104">
        <v>1</v>
      </c>
      <c r="AI11" s="112">
        <v>1</v>
      </c>
      <c r="AJ11" s="103"/>
      <c r="AK11" s="113"/>
      <c r="AL11" s="104"/>
      <c r="AM11" s="104"/>
      <c r="AN11" s="104"/>
      <c r="AO11" s="104"/>
      <c r="AP11" s="112"/>
    </row>
    <row r="12" spans="1:42" ht="30.75" customHeight="1" thickBot="1" x14ac:dyDescent="0.25">
      <c r="A12" s="111" t="s">
        <v>3718</v>
      </c>
      <c r="B12" s="113" t="s">
        <v>36</v>
      </c>
      <c r="C12" s="118" t="s">
        <v>3719</v>
      </c>
      <c r="D12" s="104">
        <v>14</v>
      </c>
      <c r="E12" s="109">
        <v>42405</v>
      </c>
      <c r="F12" s="113">
        <v>2</v>
      </c>
      <c r="G12" s="104">
        <v>5</v>
      </c>
      <c r="H12" s="112">
        <v>4</v>
      </c>
      <c r="I12" s="113">
        <v>3</v>
      </c>
      <c r="J12" s="104">
        <v>1</v>
      </c>
      <c r="K12" s="104">
        <v>3</v>
      </c>
      <c r="L12" s="104">
        <v>4</v>
      </c>
      <c r="M12" s="104">
        <v>3</v>
      </c>
      <c r="N12" s="104">
        <v>1</v>
      </c>
      <c r="O12" s="112">
        <v>1</v>
      </c>
      <c r="P12" s="108" t="s">
        <v>3720</v>
      </c>
      <c r="Q12" s="104">
        <v>1</v>
      </c>
      <c r="R12" s="104">
        <v>1</v>
      </c>
      <c r="S12" s="104">
        <v>1</v>
      </c>
      <c r="T12" s="104">
        <v>1</v>
      </c>
      <c r="U12" s="112">
        <v>2</v>
      </c>
      <c r="V12" s="104"/>
      <c r="W12" s="108" t="s">
        <v>1864</v>
      </c>
      <c r="X12" s="104">
        <v>1</v>
      </c>
      <c r="Y12" s="104">
        <v>1</v>
      </c>
      <c r="Z12" s="104">
        <v>1</v>
      </c>
      <c r="AA12" s="104">
        <v>1</v>
      </c>
      <c r="AB12" s="112">
        <v>2</v>
      </c>
      <c r="AC12" s="103"/>
      <c r="AD12" s="108" t="s">
        <v>3721</v>
      </c>
      <c r="AE12" s="104">
        <v>1</v>
      </c>
      <c r="AF12" s="104">
        <v>1</v>
      </c>
      <c r="AG12" s="104">
        <v>1</v>
      </c>
      <c r="AH12" s="104">
        <v>1</v>
      </c>
      <c r="AI12" s="112">
        <v>2</v>
      </c>
      <c r="AJ12" s="103"/>
      <c r="AK12" s="113"/>
      <c r="AL12" s="104"/>
      <c r="AM12" s="104"/>
      <c r="AN12" s="104"/>
      <c r="AO12" s="104"/>
      <c r="AP12" s="112"/>
    </row>
    <row r="13" spans="1:42" ht="30.75" customHeight="1" thickBot="1" x14ac:dyDescent="0.25">
      <c r="A13" s="111" t="s">
        <v>3722</v>
      </c>
      <c r="B13" s="113" t="s">
        <v>31</v>
      </c>
      <c r="C13" s="118" t="s">
        <v>3723</v>
      </c>
      <c r="D13" s="104">
        <v>15</v>
      </c>
      <c r="E13" s="109">
        <v>42405</v>
      </c>
      <c r="F13" s="113">
        <v>2</v>
      </c>
      <c r="G13" s="104">
        <v>3</v>
      </c>
      <c r="H13" s="112">
        <v>1</v>
      </c>
      <c r="I13" s="113">
        <v>1</v>
      </c>
      <c r="J13" s="104">
        <v>1</v>
      </c>
      <c r="K13" s="104">
        <v>4</v>
      </c>
      <c r="L13" s="104">
        <v>4</v>
      </c>
      <c r="M13" s="104">
        <v>3</v>
      </c>
      <c r="N13" s="104">
        <v>2</v>
      </c>
      <c r="O13" s="112">
        <v>2</v>
      </c>
      <c r="P13" s="108" t="s">
        <v>65</v>
      </c>
      <c r="Q13" s="104">
        <v>1</v>
      </c>
      <c r="R13" s="104">
        <v>1</v>
      </c>
      <c r="S13" s="104">
        <v>1</v>
      </c>
      <c r="T13" s="104">
        <v>4</v>
      </c>
      <c r="U13" s="112">
        <v>2</v>
      </c>
      <c r="V13" s="104"/>
      <c r="W13" s="113"/>
      <c r="X13" s="104"/>
      <c r="Y13" s="104"/>
      <c r="Z13" s="104"/>
      <c r="AA13" s="104"/>
      <c r="AB13" s="112"/>
      <c r="AC13" s="103"/>
      <c r="AD13" s="113"/>
      <c r="AE13" s="104"/>
      <c r="AF13" s="104"/>
      <c r="AG13" s="104"/>
      <c r="AH13" s="104"/>
      <c r="AI13" s="112"/>
      <c r="AJ13" s="103"/>
      <c r="AK13" s="113"/>
      <c r="AL13" s="104"/>
      <c r="AM13" s="104"/>
      <c r="AN13" s="104"/>
      <c r="AO13" s="104"/>
      <c r="AP13" s="112"/>
    </row>
    <row r="14" spans="1:42" ht="30.75" customHeight="1" thickBot="1" x14ac:dyDescent="0.25">
      <c r="A14" s="111" t="s">
        <v>3724</v>
      </c>
      <c r="B14" s="113" t="s">
        <v>31</v>
      </c>
      <c r="C14" s="118" t="s">
        <v>3725</v>
      </c>
      <c r="D14" s="104">
        <v>13</v>
      </c>
      <c r="E14" s="109">
        <v>42413</v>
      </c>
      <c r="F14" s="113">
        <v>2</v>
      </c>
      <c r="G14" s="104">
        <v>5</v>
      </c>
      <c r="H14" s="112">
        <v>1</v>
      </c>
      <c r="I14" s="113">
        <v>1</v>
      </c>
      <c r="J14" s="104">
        <v>3</v>
      </c>
      <c r="K14" s="104">
        <v>8</v>
      </c>
      <c r="L14" s="104">
        <v>4</v>
      </c>
      <c r="M14" s="104">
        <v>3</v>
      </c>
      <c r="N14" s="104">
        <v>2</v>
      </c>
      <c r="O14" s="112">
        <v>2</v>
      </c>
      <c r="P14" s="108" t="s">
        <v>3726</v>
      </c>
      <c r="Q14" s="104">
        <v>4</v>
      </c>
      <c r="R14" s="104">
        <v>1</v>
      </c>
      <c r="S14" s="104">
        <v>1</v>
      </c>
      <c r="T14" s="104">
        <v>2</v>
      </c>
      <c r="U14" s="112">
        <v>2</v>
      </c>
      <c r="V14" s="104"/>
      <c r="W14" s="113"/>
      <c r="X14" s="104"/>
      <c r="Y14" s="104"/>
      <c r="Z14" s="104"/>
      <c r="AA14" s="104"/>
      <c r="AB14" s="112"/>
      <c r="AC14" s="103"/>
      <c r="AD14" s="113"/>
      <c r="AE14" s="104"/>
      <c r="AF14" s="104"/>
      <c r="AG14" s="104"/>
      <c r="AH14" s="104"/>
      <c r="AI14" s="112"/>
      <c r="AJ14" s="103"/>
      <c r="AK14" s="113"/>
      <c r="AL14" s="104"/>
      <c r="AM14" s="104"/>
      <c r="AN14" s="104"/>
      <c r="AO14" s="104"/>
      <c r="AP14" s="112"/>
    </row>
    <row r="15" spans="1:42" ht="30.75" customHeight="1" thickBot="1" x14ac:dyDescent="0.25">
      <c r="A15" s="111" t="s">
        <v>3727</v>
      </c>
      <c r="B15" s="113" t="s">
        <v>31</v>
      </c>
      <c r="C15" s="118" t="s">
        <v>3728</v>
      </c>
      <c r="D15" s="104">
        <v>13</v>
      </c>
      <c r="E15" s="109">
        <v>42413</v>
      </c>
      <c r="F15" s="113">
        <v>2</v>
      </c>
      <c r="G15" s="104">
        <v>5</v>
      </c>
      <c r="H15" s="112">
        <v>1</v>
      </c>
      <c r="I15" s="113">
        <v>3</v>
      </c>
      <c r="J15" s="104">
        <v>3</v>
      </c>
      <c r="K15" s="104">
        <v>7</v>
      </c>
      <c r="L15" s="104">
        <v>4</v>
      </c>
      <c r="M15" s="104">
        <v>3</v>
      </c>
      <c r="N15" s="104">
        <v>2</v>
      </c>
      <c r="O15" s="112">
        <v>2</v>
      </c>
      <c r="P15" s="108" t="s">
        <v>3729</v>
      </c>
      <c r="Q15" s="104">
        <v>2</v>
      </c>
      <c r="R15" s="104">
        <v>1</v>
      </c>
      <c r="S15" s="104">
        <v>1</v>
      </c>
      <c r="T15" s="104">
        <v>1</v>
      </c>
      <c r="U15" s="112">
        <v>2</v>
      </c>
      <c r="V15" s="104"/>
      <c r="W15" s="113" t="s">
        <v>3730</v>
      </c>
      <c r="X15" s="104">
        <v>2</v>
      </c>
      <c r="Y15" s="104">
        <v>1</v>
      </c>
      <c r="Z15" s="104">
        <v>1</v>
      </c>
      <c r="AA15" s="104">
        <v>1</v>
      </c>
      <c r="AB15" s="112">
        <v>2</v>
      </c>
      <c r="AC15" s="103"/>
      <c r="AD15" s="113" t="s">
        <v>3731</v>
      </c>
      <c r="AE15" s="104">
        <v>2</v>
      </c>
      <c r="AF15" s="104">
        <v>1</v>
      </c>
      <c r="AG15" s="104">
        <v>1</v>
      </c>
      <c r="AH15" s="104">
        <v>1</v>
      </c>
      <c r="AI15" s="112">
        <v>2</v>
      </c>
      <c r="AJ15" s="103"/>
      <c r="AK15" s="113"/>
      <c r="AL15" s="104"/>
      <c r="AM15" s="104"/>
      <c r="AN15" s="104"/>
      <c r="AO15" s="104"/>
      <c r="AP15" s="112"/>
    </row>
    <row r="16" spans="1:42" ht="30.75" customHeight="1" thickBot="1" x14ac:dyDescent="0.25">
      <c r="A16" s="111" t="s">
        <v>3732</v>
      </c>
      <c r="B16" s="113" t="s">
        <v>40</v>
      </c>
      <c r="C16" s="118" t="s">
        <v>3733</v>
      </c>
      <c r="D16" s="104">
        <v>6</v>
      </c>
      <c r="E16" s="109">
        <v>42421</v>
      </c>
      <c r="F16" s="113">
        <v>2</v>
      </c>
      <c r="G16" s="104">
        <v>5</v>
      </c>
      <c r="H16" s="112">
        <v>1</v>
      </c>
      <c r="I16" s="113">
        <v>1</v>
      </c>
      <c r="J16" s="104">
        <v>1</v>
      </c>
      <c r="K16" s="104">
        <v>2</v>
      </c>
      <c r="L16" s="104">
        <v>4</v>
      </c>
      <c r="M16" s="104">
        <v>3</v>
      </c>
      <c r="N16" s="104">
        <v>2</v>
      </c>
      <c r="O16" s="112">
        <v>1</v>
      </c>
      <c r="P16" s="108" t="s">
        <v>128</v>
      </c>
      <c r="Q16" s="104">
        <v>1</v>
      </c>
      <c r="R16" s="104">
        <v>1</v>
      </c>
      <c r="S16" s="104">
        <v>1</v>
      </c>
      <c r="T16" s="104">
        <v>1</v>
      </c>
      <c r="U16" s="112">
        <v>2</v>
      </c>
      <c r="V16" s="104"/>
      <c r="W16" s="113"/>
      <c r="X16" s="104"/>
      <c r="Y16" s="104"/>
      <c r="Z16" s="104"/>
      <c r="AA16" s="104"/>
      <c r="AB16" s="112"/>
      <c r="AC16" s="103"/>
      <c r="AD16" s="113"/>
      <c r="AE16" s="104"/>
      <c r="AF16" s="104"/>
      <c r="AG16" s="104"/>
      <c r="AH16" s="104"/>
      <c r="AI16" s="112"/>
      <c r="AJ16" s="103"/>
      <c r="AK16" s="113"/>
      <c r="AL16" s="104"/>
      <c r="AM16" s="104"/>
      <c r="AN16" s="104"/>
      <c r="AO16" s="104"/>
      <c r="AP16" s="112"/>
    </row>
    <row r="17" spans="1:42" ht="30.75" customHeight="1" thickBot="1" x14ac:dyDescent="0.25">
      <c r="A17" s="111" t="s">
        <v>3734</v>
      </c>
      <c r="B17" s="113" t="s">
        <v>31</v>
      </c>
      <c r="C17" s="118" t="s">
        <v>3735</v>
      </c>
      <c r="D17" s="104">
        <v>15</v>
      </c>
      <c r="E17" s="109">
        <v>42421</v>
      </c>
      <c r="F17" s="113">
        <v>2</v>
      </c>
      <c r="G17" s="104">
        <v>7</v>
      </c>
      <c r="H17" s="112">
        <v>4</v>
      </c>
      <c r="I17" s="113">
        <v>1</v>
      </c>
      <c r="J17" s="104">
        <v>1</v>
      </c>
      <c r="K17" s="104">
        <v>1</v>
      </c>
      <c r="L17" s="104">
        <v>4</v>
      </c>
      <c r="M17" s="104">
        <v>3</v>
      </c>
      <c r="N17" s="104">
        <v>1</v>
      </c>
      <c r="O17" s="112">
        <v>1</v>
      </c>
      <c r="P17" s="108" t="s">
        <v>65</v>
      </c>
      <c r="Q17" s="104">
        <v>1</v>
      </c>
      <c r="R17" s="104">
        <v>1</v>
      </c>
      <c r="S17" s="104">
        <v>1</v>
      </c>
      <c r="T17" s="104">
        <v>2</v>
      </c>
      <c r="U17" s="112">
        <v>2</v>
      </c>
      <c r="V17" s="104"/>
      <c r="W17" s="113"/>
      <c r="X17" s="104"/>
      <c r="Y17" s="104"/>
      <c r="Z17" s="104"/>
      <c r="AA17" s="104"/>
      <c r="AB17" s="112"/>
      <c r="AC17" s="103"/>
      <c r="AD17" s="113"/>
      <c r="AE17" s="104"/>
      <c r="AF17" s="104"/>
      <c r="AG17" s="104"/>
      <c r="AH17" s="104"/>
      <c r="AI17" s="112"/>
      <c r="AJ17" s="103"/>
      <c r="AK17" s="113"/>
      <c r="AL17" s="104"/>
      <c r="AM17" s="104"/>
      <c r="AN17" s="104"/>
      <c r="AO17" s="104"/>
      <c r="AP17" s="112"/>
    </row>
    <row r="18" spans="1:42" ht="30.75" customHeight="1" thickBot="1" x14ac:dyDescent="0.25">
      <c r="A18" s="111" t="s">
        <v>3736</v>
      </c>
      <c r="B18" s="113" t="s">
        <v>40</v>
      </c>
      <c r="C18" s="118" t="s">
        <v>3737</v>
      </c>
      <c r="D18" s="104">
        <v>3</v>
      </c>
      <c r="E18" s="109">
        <v>42632</v>
      </c>
      <c r="F18" s="113">
        <v>2</v>
      </c>
      <c r="G18" s="104">
        <v>2</v>
      </c>
      <c r="H18" s="112">
        <v>3</v>
      </c>
      <c r="I18" s="113">
        <v>1</v>
      </c>
      <c r="J18" s="104">
        <v>1</v>
      </c>
      <c r="K18" s="104">
        <v>6</v>
      </c>
      <c r="L18" s="104">
        <v>1</v>
      </c>
      <c r="M18" s="104">
        <v>2</v>
      </c>
      <c r="N18" s="104">
        <v>2</v>
      </c>
      <c r="O18" s="112">
        <v>1</v>
      </c>
      <c r="P18" s="108" t="s">
        <v>3738</v>
      </c>
      <c r="Q18" s="104">
        <v>1</v>
      </c>
      <c r="R18" s="104">
        <v>1</v>
      </c>
      <c r="S18" s="104">
        <v>1</v>
      </c>
      <c r="T18" s="104">
        <v>4</v>
      </c>
      <c r="U18" s="112">
        <v>2</v>
      </c>
      <c r="V18" s="104"/>
      <c r="W18" s="113"/>
      <c r="X18" s="104"/>
      <c r="Y18" s="104"/>
      <c r="Z18" s="104"/>
      <c r="AA18" s="104"/>
      <c r="AB18" s="112"/>
      <c r="AC18" s="103"/>
      <c r="AD18" s="113"/>
      <c r="AE18" s="104"/>
      <c r="AF18" s="104"/>
      <c r="AG18" s="104"/>
      <c r="AH18" s="104"/>
      <c r="AI18" s="112"/>
      <c r="AJ18" s="103"/>
      <c r="AK18" s="113"/>
      <c r="AL18" s="104"/>
      <c r="AM18" s="104"/>
      <c r="AN18" s="104"/>
      <c r="AO18" s="104"/>
      <c r="AP18" s="112"/>
    </row>
    <row r="19" spans="1:42" ht="30.75" customHeight="1" thickBot="1" x14ac:dyDescent="0.25">
      <c r="A19" s="111" t="s">
        <v>3739</v>
      </c>
      <c r="B19" s="113" t="s">
        <v>91</v>
      </c>
      <c r="C19" s="118" t="s">
        <v>3740</v>
      </c>
      <c r="D19" s="104">
        <v>6</v>
      </c>
      <c r="E19" s="109">
        <v>42632</v>
      </c>
      <c r="F19" s="113">
        <v>2</v>
      </c>
      <c r="G19" s="104">
        <v>7</v>
      </c>
      <c r="H19" s="112">
        <v>4</v>
      </c>
      <c r="I19" s="113">
        <v>1</v>
      </c>
      <c r="J19" s="104">
        <v>3</v>
      </c>
      <c r="K19" s="104">
        <v>8</v>
      </c>
      <c r="L19" s="104">
        <v>4</v>
      </c>
      <c r="M19" s="104">
        <v>3</v>
      </c>
      <c r="N19" s="104">
        <v>2</v>
      </c>
      <c r="O19" s="112">
        <v>2</v>
      </c>
      <c r="P19" s="108" t="s">
        <v>3741</v>
      </c>
      <c r="Q19" s="104">
        <v>4</v>
      </c>
      <c r="R19" s="104">
        <v>1</v>
      </c>
      <c r="S19" s="104">
        <v>1</v>
      </c>
      <c r="T19" s="104">
        <v>1</v>
      </c>
      <c r="U19" s="112">
        <v>2</v>
      </c>
      <c r="V19" s="104"/>
      <c r="W19" s="113"/>
      <c r="X19" s="104"/>
      <c r="Y19" s="104"/>
      <c r="Z19" s="104"/>
      <c r="AA19" s="104"/>
      <c r="AB19" s="112"/>
      <c r="AC19" s="103"/>
      <c r="AD19" s="113"/>
      <c r="AE19" s="104"/>
      <c r="AF19" s="104"/>
      <c r="AG19" s="104"/>
      <c r="AH19" s="104"/>
      <c r="AI19" s="112"/>
      <c r="AJ19" s="103"/>
      <c r="AK19" s="113"/>
      <c r="AL19" s="104"/>
      <c r="AM19" s="104"/>
      <c r="AN19" s="104"/>
      <c r="AO19" s="104"/>
      <c r="AP19" s="112"/>
    </row>
    <row r="20" spans="1:42" ht="30.75" customHeight="1" thickBot="1" x14ac:dyDescent="0.25">
      <c r="A20" s="111" t="s">
        <v>3742</v>
      </c>
      <c r="B20" s="113" t="s">
        <v>40</v>
      </c>
      <c r="C20" s="118" t="s">
        <v>3743</v>
      </c>
      <c r="D20" s="104">
        <v>5</v>
      </c>
      <c r="E20" s="109">
        <v>42640</v>
      </c>
      <c r="F20" s="113">
        <v>2</v>
      </c>
      <c r="G20" s="104">
        <v>6</v>
      </c>
      <c r="H20" s="112">
        <v>4</v>
      </c>
      <c r="I20" s="113">
        <v>1</v>
      </c>
      <c r="J20" s="104">
        <v>1</v>
      </c>
      <c r="K20" s="104">
        <v>1</v>
      </c>
      <c r="L20" s="104">
        <v>4</v>
      </c>
      <c r="M20" s="104">
        <v>3</v>
      </c>
      <c r="N20" s="104">
        <v>1</v>
      </c>
      <c r="O20" s="112">
        <v>1</v>
      </c>
      <c r="P20" s="108" t="s">
        <v>3738</v>
      </c>
      <c r="Q20" s="104">
        <v>1</v>
      </c>
      <c r="R20" s="104">
        <v>1</v>
      </c>
      <c r="S20" s="104">
        <v>1</v>
      </c>
      <c r="T20" s="104">
        <v>3</v>
      </c>
      <c r="U20" s="112">
        <v>2</v>
      </c>
      <c r="V20" s="104"/>
      <c r="W20" s="113"/>
      <c r="X20" s="104"/>
      <c r="Y20" s="104"/>
      <c r="Z20" s="104"/>
      <c r="AA20" s="104"/>
      <c r="AB20" s="112"/>
      <c r="AC20" s="103"/>
      <c r="AD20" s="113"/>
      <c r="AE20" s="104"/>
      <c r="AF20" s="104"/>
      <c r="AG20" s="104"/>
      <c r="AH20" s="104"/>
      <c r="AI20" s="112"/>
      <c r="AJ20" s="103"/>
      <c r="AK20" s="113"/>
      <c r="AL20" s="104"/>
      <c r="AM20" s="104"/>
      <c r="AN20" s="104"/>
      <c r="AO20" s="104"/>
      <c r="AP20" s="112"/>
    </row>
    <row r="21" spans="1:42" ht="30.75" customHeight="1" thickBot="1" x14ac:dyDescent="0.25">
      <c r="A21" s="111" t="s">
        <v>3744</v>
      </c>
      <c r="B21" s="113" t="s">
        <v>36</v>
      </c>
      <c r="C21" s="118" t="s">
        <v>3745</v>
      </c>
      <c r="D21" s="104">
        <v>10</v>
      </c>
      <c r="E21" s="109">
        <v>42640</v>
      </c>
      <c r="F21" s="113">
        <v>2</v>
      </c>
      <c r="G21" s="104">
        <v>5</v>
      </c>
      <c r="H21" s="112">
        <v>4</v>
      </c>
      <c r="I21" s="113">
        <v>1</v>
      </c>
      <c r="J21" s="104">
        <v>1</v>
      </c>
      <c r="K21" s="104">
        <v>3</v>
      </c>
      <c r="L21" s="104">
        <v>4</v>
      </c>
      <c r="M21" s="104">
        <v>3</v>
      </c>
      <c r="N21" s="104">
        <v>1</v>
      </c>
      <c r="O21" s="112">
        <v>1</v>
      </c>
      <c r="P21" s="108" t="s">
        <v>3746</v>
      </c>
      <c r="Q21" s="104">
        <v>1</v>
      </c>
      <c r="R21" s="104">
        <v>1</v>
      </c>
      <c r="S21" s="104">
        <v>1</v>
      </c>
      <c r="T21" s="104">
        <v>4</v>
      </c>
      <c r="U21" s="112">
        <v>2</v>
      </c>
      <c r="V21" s="104"/>
      <c r="W21" s="113"/>
      <c r="X21" s="104"/>
      <c r="Y21" s="104"/>
      <c r="Z21" s="104"/>
      <c r="AA21" s="104"/>
      <c r="AB21" s="112"/>
      <c r="AC21" s="103"/>
      <c r="AD21" s="113"/>
      <c r="AE21" s="104"/>
      <c r="AF21" s="104"/>
      <c r="AG21" s="104"/>
      <c r="AH21" s="104"/>
      <c r="AI21" s="112"/>
      <c r="AJ21" s="103"/>
      <c r="AK21" s="113"/>
      <c r="AL21" s="104"/>
      <c r="AM21" s="104"/>
      <c r="AN21" s="104"/>
      <c r="AO21" s="104"/>
      <c r="AP21" s="112"/>
    </row>
    <row r="22" spans="1:42" ht="30.75" customHeight="1" thickBot="1" x14ac:dyDescent="0.25">
      <c r="A22" s="111" t="s">
        <v>3747</v>
      </c>
      <c r="B22" s="113" t="s">
        <v>36</v>
      </c>
      <c r="C22" s="118" t="s">
        <v>3748</v>
      </c>
      <c r="D22" s="104">
        <v>12</v>
      </c>
      <c r="E22" s="109">
        <v>42648</v>
      </c>
      <c r="F22" s="113">
        <v>2</v>
      </c>
      <c r="G22" s="104">
        <v>5</v>
      </c>
      <c r="H22" s="112">
        <v>4</v>
      </c>
      <c r="I22" s="113">
        <v>1</v>
      </c>
      <c r="J22" s="104">
        <v>3</v>
      </c>
      <c r="K22" s="104">
        <v>10</v>
      </c>
      <c r="L22" s="104">
        <v>4</v>
      </c>
      <c r="M22" s="104">
        <v>3</v>
      </c>
      <c r="N22" s="104">
        <v>2</v>
      </c>
      <c r="O22" s="112">
        <v>2</v>
      </c>
      <c r="P22" s="108" t="s">
        <v>3749</v>
      </c>
      <c r="Q22" s="104">
        <v>5</v>
      </c>
      <c r="R22" s="104">
        <v>1</v>
      </c>
      <c r="S22" s="104">
        <v>1</v>
      </c>
      <c r="T22" s="104">
        <v>1</v>
      </c>
      <c r="U22" s="112">
        <v>2</v>
      </c>
      <c r="V22" s="104"/>
      <c r="W22" s="113"/>
      <c r="X22" s="104"/>
      <c r="Y22" s="104"/>
      <c r="Z22" s="104"/>
      <c r="AA22" s="104"/>
      <c r="AB22" s="112"/>
      <c r="AC22" s="103"/>
      <c r="AD22" s="113"/>
      <c r="AE22" s="104"/>
      <c r="AF22" s="104"/>
      <c r="AG22" s="104"/>
      <c r="AH22" s="104"/>
      <c r="AI22" s="112"/>
      <c r="AJ22" s="103"/>
      <c r="AK22" s="113"/>
      <c r="AL22" s="104"/>
      <c r="AM22" s="104"/>
      <c r="AN22" s="104"/>
      <c r="AO22" s="104"/>
      <c r="AP22" s="112"/>
    </row>
    <row r="23" spans="1:42" ht="30.75" customHeight="1" thickBot="1" x14ac:dyDescent="0.25">
      <c r="A23" s="111" t="s">
        <v>3750</v>
      </c>
      <c r="B23" s="113" t="s">
        <v>31</v>
      </c>
      <c r="C23" s="118" t="s">
        <v>3751</v>
      </c>
      <c r="D23" s="104">
        <v>16</v>
      </c>
      <c r="E23" s="109">
        <v>42648</v>
      </c>
      <c r="F23" s="113">
        <v>2</v>
      </c>
      <c r="G23" s="104">
        <v>5</v>
      </c>
      <c r="H23" s="112">
        <v>1</v>
      </c>
      <c r="I23" s="113">
        <v>1</v>
      </c>
      <c r="J23" s="104">
        <v>1</v>
      </c>
      <c r="K23" s="104">
        <v>5</v>
      </c>
      <c r="L23" s="104">
        <v>4</v>
      </c>
      <c r="M23" s="104">
        <v>3</v>
      </c>
      <c r="N23" s="104">
        <v>1</v>
      </c>
      <c r="O23" s="112">
        <v>1</v>
      </c>
      <c r="P23" s="108" t="s">
        <v>65</v>
      </c>
      <c r="Q23" s="104">
        <v>1</v>
      </c>
      <c r="R23" s="104">
        <v>1</v>
      </c>
      <c r="S23" s="104">
        <v>1</v>
      </c>
      <c r="T23" s="104">
        <v>2</v>
      </c>
      <c r="U23" s="112">
        <v>2</v>
      </c>
      <c r="V23" s="104"/>
      <c r="W23" s="113"/>
      <c r="X23" s="104"/>
      <c r="Y23" s="104"/>
      <c r="Z23" s="104"/>
      <c r="AA23" s="104"/>
      <c r="AB23" s="112"/>
      <c r="AC23" s="103"/>
      <c r="AD23" s="113"/>
      <c r="AE23" s="104"/>
      <c r="AF23" s="104"/>
      <c r="AG23" s="104"/>
      <c r="AH23" s="104"/>
      <c r="AI23" s="112"/>
      <c r="AJ23" s="103"/>
      <c r="AK23" s="113"/>
      <c r="AL23" s="104"/>
      <c r="AM23" s="104"/>
      <c r="AN23" s="104"/>
      <c r="AO23" s="104"/>
      <c r="AP23" s="112"/>
    </row>
    <row r="24" spans="1:42" ht="30.75" customHeight="1" thickBot="1" x14ac:dyDescent="0.25">
      <c r="A24" s="111" t="s">
        <v>3752</v>
      </c>
      <c r="B24" s="113" t="s">
        <v>31</v>
      </c>
      <c r="C24" s="118" t="s">
        <v>3753</v>
      </c>
      <c r="D24" s="104">
        <v>13</v>
      </c>
      <c r="E24" s="109">
        <v>42656</v>
      </c>
      <c r="F24" s="113">
        <v>2</v>
      </c>
      <c r="G24" s="104">
        <v>3</v>
      </c>
      <c r="H24" s="112">
        <v>1</v>
      </c>
      <c r="I24" s="113">
        <v>1</v>
      </c>
      <c r="J24" s="104">
        <v>1</v>
      </c>
      <c r="K24" s="104">
        <v>2</v>
      </c>
      <c r="L24" s="104">
        <v>4</v>
      </c>
      <c r="M24" s="104">
        <v>3</v>
      </c>
      <c r="N24" s="104">
        <v>3</v>
      </c>
      <c r="O24" s="112">
        <v>1</v>
      </c>
      <c r="P24" s="108" t="s">
        <v>65</v>
      </c>
      <c r="Q24" s="104">
        <v>1</v>
      </c>
      <c r="R24" s="104">
        <v>1</v>
      </c>
      <c r="S24" s="104">
        <v>1</v>
      </c>
      <c r="T24" s="104">
        <v>1</v>
      </c>
      <c r="U24" s="112">
        <v>1</v>
      </c>
      <c r="V24" s="104"/>
      <c r="W24" s="113"/>
      <c r="X24" s="104"/>
      <c r="Y24" s="104"/>
      <c r="Z24" s="104"/>
      <c r="AA24" s="104"/>
      <c r="AB24" s="112"/>
      <c r="AC24" s="103"/>
      <c r="AD24" s="113"/>
      <c r="AE24" s="104"/>
      <c r="AF24" s="104"/>
      <c r="AG24" s="104"/>
      <c r="AH24" s="104"/>
      <c r="AI24" s="112"/>
      <c r="AJ24" s="103"/>
      <c r="AK24" s="113"/>
      <c r="AL24" s="104"/>
      <c r="AM24" s="104"/>
      <c r="AN24" s="104"/>
      <c r="AO24" s="104"/>
      <c r="AP24" s="112"/>
    </row>
    <row r="25" spans="1:42" ht="30.75" customHeight="1" thickBot="1" x14ac:dyDescent="0.25">
      <c r="A25" s="111" t="s">
        <v>3754</v>
      </c>
      <c r="B25" s="113" t="s">
        <v>91</v>
      </c>
      <c r="C25" s="118" t="s">
        <v>3755</v>
      </c>
      <c r="D25" s="104">
        <v>14</v>
      </c>
      <c r="E25" s="109">
        <v>42656</v>
      </c>
      <c r="F25" s="113">
        <v>2</v>
      </c>
      <c r="G25" s="104">
        <v>6</v>
      </c>
      <c r="H25" s="112">
        <v>4</v>
      </c>
      <c r="I25" s="113">
        <v>1</v>
      </c>
      <c r="J25" s="104">
        <v>3</v>
      </c>
      <c r="K25" s="104">
        <v>7</v>
      </c>
      <c r="L25" s="104">
        <v>4</v>
      </c>
      <c r="M25" s="104">
        <v>3</v>
      </c>
      <c r="N25" s="104">
        <v>3</v>
      </c>
      <c r="O25" s="112">
        <v>2</v>
      </c>
      <c r="P25" s="108" t="s">
        <v>3756</v>
      </c>
      <c r="Q25" s="104">
        <v>2</v>
      </c>
      <c r="R25" s="104">
        <v>1</v>
      </c>
      <c r="S25" s="104">
        <v>1</v>
      </c>
      <c r="T25" s="104">
        <v>2</v>
      </c>
      <c r="U25" s="112">
        <v>2</v>
      </c>
      <c r="V25" s="104"/>
      <c r="W25" s="113"/>
      <c r="X25" s="104"/>
      <c r="Y25" s="104"/>
      <c r="Z25" s="104"/>
      <c r="AA25" s="104"/>
      <c r="AB25" s="112"/>
      <c r="AC25" s="103"/>
      <c r="AD25" s="113"/>
      <c r="AE25" s="104"/>
      <c r="AF25" s="104"/>
      <c r="AG25" s="104"/>
      <c r="AH25" s="104"/>
      <c r="AI25" s="112"/>
      <c r="AJ25" s="103"/>
      <c r="AK25" s="113"/>
      <c r="AL25" s="104"/>
      <c r="AM25" s="104"/>
      <c r="AN25" s="104"/>
      <c r="AO25" s="104"/>
      <c r="AP25" s="112"/>
    </row>
    <row r="26" spans="1:42" ht="30.75" customHeight="1" thickBot="1" x14ac:dyDescent="0.25">
      <c r="A26" s="111" t="s">
        <v>3757</v>
      </c>
      <c r="B26" s="113" t="s">
        <v>31</v>
      </c>
      <c r="C26" s="118" t="s">
        <v>3758</v>
      </c>
      <c r="D26" s="104">
        <v>16</v>
      </c>
      <c r="E26" s="109">
        <v>42664</v>
      </c>
      <c r="F26" s="113">
        <v>2</v>
      </c>
      <c r="G26" s="104">
        <v>5</v>
      </c>
      <c r="H26" s="112">
        <v>1</v>
      </c>
      <c r="I26" s="113">
        <v>1</v>
      </c>
      <c r="J26" s="104">
        <v>1</v>
      </c>
      <c r="K26" s="104">
        <v>1</v>
      </c>
      <c r="L26" s="104">
        <v>4</v>
      </c>
      <c r="M26" s="104">
        <v>3</v>
      </c>
      <c r="N26" s="104">
        <v>2</v>
      </c>
      <c r="O26" s="112">
        <v>1</v>
      </c>
      <c r="P26" s="108" t="s">
        <v>65</v>
      </c>
      <c r="Q26" s="104">
        <v>1</v>
      </c>
      <c r="R26" s="104">
        <v>1</v>
      </c>
      <c r="S26" s="104">
        <v>1</v>
      </c>
      <c r="T26" s="104">
        <v>2</v>
      </c>
      <c r="U26" s="112">
        <v>2</v>
      </c>
      <c r="V26" s="104"/>
      <c r="W26" s="113"/>
      <c r="X26" s="104"/>
      <c r="Y26" s="104"/>
      <c r="Z26" s="104"/>
      <c r="AA26" s="104"/>
      <c r="AB26" s="112"/>
      <c r="AC26" s="103"/>
      <c r="AD26" s="113"/>
      <c r="AE26" s="104"/>
      <c r="AF26" s="104"/>
      <c r="AG26" s="104"/>
      <c r="AH26" s="104"/>
      <c r="AI26" s="112"/>
      <c r="AJ26" s="103"/>
      <c r="AK26" s="113"/>
      <c r="AL26" s="104"/>
      <c r="AM26" s="104"/>
      <c r="AN26" s="104"/>
      <c r="AO26" s="104"/>
      <c r="AP26" s="112"/>
    </row>
    <row r="27" spans="1:42" ht="30.75" customHeight="1" thickBot="1" x14ac:dyDescent="0.25">
      <c r="A27" s="111" t="s">
        <v>3759</v>
      </c>
      <c r="B27" s="113" t="s">
        <v>50</v>
      </c>
      <c r="C27" s="118" t="s">
        <v>3760</v>
      </c>
      <c r="D27" s="104">
        <v>17</v>
      </c>
      <c r="E27" s="109">
        <v>42664</v>
      </c>
      <c r="F27" s="113">
        <v>2</v>
      </c>
      <c r="G27" s="104">
        <v>3</v>
      </c>
      <c r="H27" s="112">
        <v>1</v>
      </c>
      <c r="I27" s="113">
        <v>2</v>
      </c>
      <c r="J27" s="104">
        <v>1</v>
      </c>
      <c r="K27" s="104">
        <v>3</v>
      </c>
      <c r="L27" s="104">
        <v>1</v>
      </c>
      <c r="M27" s="104">
        <v>1</v>
      </c>
      <c r="N27" s="104">
        <v>1</v>
      </c>
      <c r="O27" s="112">
        <v>1</v>
      </c>
      <c r="P27" s="108" t="s">
        <v>3761</v>
      </c>
      <c r="Q27" s="104">
        <v>1</v>
      </c>
      <c r="R27" s="104">
        <v>1</v>
      </c>
      <c r="S27" s="104">
        <v>1</v>
      </c>
      <c r="T27" s="104">
        <v>3</v>
      </c>
      <c r="U27" s="112">
        <v>2</v>
      </c>
      <c r="V27" s="104"/>
      <c r="W27" s="108" t="s">
        <v>3762</v>
      </c>
      <c r="X27" s="104">
        <v>1</v>
      </c>
      <c r="Y27" s="104">
        <v>1</v>
      </c>
      <c r="Z27" s="104">
        <v>1</v>
      </c>
      <c r="AA27" s="104">
        <v>1</v>
      </c>
      <c r="AB27" s="112">
        <v>2</v>
      </c>
      <c r="AC27" s="103"/>
      <c r="AD27" s="113"/>
      <c r="AE27" s="104"/>
      <c r="AF27" s="104"/>
      <c r="AG27" s="104"/>
      <c r="AH27" s="104"/>
      <c r="AI27" s="112"/>
      <c r="AJ27" s="103"/>
      <c r="AK27" s="113"/>
      <c r="AL27" s="104"/>
      <c r="AM27" s="104"/>
      <c r="AN27" s="104"/>
      <c r="AO27" s="104"/>
      <c r="AP27" s="112"/>
    </row>
    <row r="28" spans="1:42" ht="30.75" customHeight="1" thickBot="1" x14ac:dyDescent="0.25">
      <c r="A28" s="111" t="s">
        <v>3763</v>
      </c>
      <c r="B28" s="113" t="s">
        <v>27</v>
      </c>
      <c r="C28" s="118" t="s">
        <v>3764</v>
      </c>
      <c r="D28" s="104">
        <v>6</v>
      </c>
      <c r="E28" s="109">
        <v>42672</v>
      </c>
      <c r="F28" s="113">
        <v>2</v>
      </c>
      <c r="G28" s="104">
        <v>5</v>
      </c>
      <c r="H28" s="112">
        <v>4</v>
      </c>
      <c r="I28" s="113">
        <v>1</v>
      </c>
      <c r="J28" s="104">
        <v>1</v>
      </c>
      <c r="K28" s="104">
        <v>1</v>
      </c>
      <c r="L28" s="104">
        <v>4</v>
      </c>
      <c r="M28" s="104">
        <v>3</v>
      </c>
      <c r="N28" s="104">
        <v>1</v>
      </c>
      <c r="O28" s="112">
        <v>1</v>
      </c>
      <c r="P28" s="108" t="s">
        <v>137</v>
      </c>
      <c r="Q28" s="104">
        <v>1</v>
      </c>
      <c r="R28" s="104">
        <v>1</v>
      </c>
      <c r="S28" s="104">
        <v>1</v>
      </c>
      <c r="T28" s="104">
        <v>3</v>
      </c>
      <c r="U28" s="112">
        <v>2</v>
      </c>
      <c r="V28" s="104"/>
      <c r="W28" s="113"/>
      <c r="X28" s="104"/>
      <c r="Y28" s="104"/>
      <c r="Z28" s="104"/>
      <c r="AA28" s="104"/>
      <c r="AB28" s="112"/>
      <c r="AC28" s="103"/>
      <c r="AD28" s="113"/>
      <c r="AE28" s="104"/>
      <c r="AF28" s="104"/>
      <c r="AG28" s="104"/>
      <c r="AH28" s="104"/>
      <c r="AI28" s="112"/>
      <c r="AJ28" s="103"/>
      <c r="AK28" s="113"/>
      <c r="AL28" s="104"/>
      <c r="AM28" s="104"/>
      <c r="AN28" s="104"/>
      <c r="AO28" s="104"/>
      <c r="AP28" s="112"/>
    </row>
    <row r="29" spans="1:42" ht="30.75" customHeight="1" thickBot="1" x14ac:dyDescent="0.25">
      <c r="A29" s="111" t="s">
        <v>3765</v>
      </c>
      <c r="B29" s="113" t="s">
        <v>40</v>
      </c>
      <c r="C29" s="118" t="s">
        <v>3766</v>
      </c>
      <c r="D29" s="104">
        <v>10</v>
      </c>
      <c r="E29" s="109">
        <v>42672</v>
      </c>
      <c r="F29" s="113">
        <v>2</v>
      </c>
      <c r="G29" s="104">
        <v>3</v>
      </c>
      <c r="H29" s="112">
        <v>1</v>
      </c>
      <c r="I29" s="113">
        <v>3</v>
      </c>
      <c r="J29" s="104">
        <v>3</v>
      </c>
      <c r="K29" s="104">
        <v>5</v>
      </c>
      <c r="L29" s="104">
        <v>3</v>
      </c>
      <c r="M29" s="104">
        <v>1</v>
      </c>
      <c r="N29" s="104">
        <v>2</v>
      </c>
      <c r="O29" s="112">
        <v>2</v>
      </c>
      <c r="P29" s="108" t="s">
        <v>3767</v>
      </c>
      <c r="Q29" s="104">
        <v>3</v>
      </c>
      <c r="R29" s="104">
        <v>1</v>
      </c>
      <c r="S29" s="104">
        <v>1</v>
      </c>
      <c r="T29" s="104">
        <v>2</v>
      </c>
      <c r="U29" s="112">
        <v>2</v>
      </c>
      <c r="V29" s="104"/>
      <c r="W29" s="108" t="s">
        <v>3768</v>
      </c>
      <c r="X29" s="104">
        <v>3</v>
      </c>
      <c r="Y29" s="104">
        <v>1</v>
      </c>
      <c r="Z29" s="104">
        <v>1</v>
      </c>
      <c r="AA29" s="104">
        <v>1</v>
      </c>
      <c r="AB29" s="112">
        <v>2</v>
      </c>
      <c r="AC29" s="103"/>
      <c r="AD29" s="108" t="s">
        <v>3738</v>
      </c>
      <c r="AE29" s="104">
        <v>1</v>
      </c>
      <c r="AF29" s="104">
        <v>1</v>
      </c>
      <c r="AG29" s="104">
        <v>1</v>
      </c>
      <c r="AH29" s="104">
        <v>2</v>
      </c>
      <c r="AI29" s="112">
        <v>2</v>
      </c>
      <c r="AJ29" s="103"/>
      <c r="AK29" s="113"/>
      <c r="AL29" s="104"/>
      <c r="AM29" s="104"/>
      <c r="AN29" s="104"/>
      <c r="AO29" s="104"/>
      <c r="AP29" s="112"/>
    </row>
    <row r="30" spans="1:42" ht="30.75" customHeight="1" thickBot="1" x14ac:dyDescent="0.25">
      <c r="A30" s="111" t="s">
        <v>3769</v>
      </c>
      <c r="B30" s="113" t="s">
        <v>36</v>
      </c>
      <c r="C30" s="118" t="s">
        <v>3770</v>
      </c>
      <c r="D30" s="104">
        <v>19</v>
      </c>
      <c r="E30" s="109">
        <v>42680</v>
      </c>
      <c r="F30" s="113">
        <v>2</v>
      </c>
      <c r="G30" s="104">
        <v>5</v>
      </c>
      <c r="H30" s="112">
        <v>1</v>
      </c>
      <c r="I30" s="113">
        <v>1</v>
      </c>
      <c r="J30" s="104">
        <v>1</v>
      </c>
      <c r="K30" s="104">
        <v>4</v>
      </c>
      <c r="L30" s="104">
        <v>1</v>
      </c>
      <c r="M30" s="104">
        <v>2</v>
      </c>
      <c r="N30" s="104">
        <v>1</v>
      </c>
      <c r="O30" s="112">
        <v>2</v>
      </c>
      <c r="P30" s="108" t="s">
        <v>2070</v>
      </c>
      <c r="Q30" s="104">
        <v>1</v>
      </c>
      <c r="R30" s="104">
        <v>1</v>
      </c>
      <c r="S30" s="104">
        <v>1</v>
      </c>
      <c r="T30" s="104">
        <v>4</v>
      </c>
      <c r="U30" s="112">
        <v>2</v>
      </c>
      <c r="V30" s="104"/>
      <c r="W30" s="113"/>
      <c r="X30" s="104"/>
      <c r="Y30" s="104"/>
      <c r="Z30" s="104"/>
      <c r="AA30" s="104"/>
      <c r="AB30" s="112"/>
      <c r="AC30" s="103"/>
      <c r="AD30" s="113"/>
      <c r="AE30" s="104"/>
      <c r="AF30" s="104"/>
      <c r="AG30" s="104"/>
      <c r="AH30" s="104"/>
      <c r="AI30" s="112"/>
      <c r="AJ30" s="103"/>
      <c r="AK30" s="113"/>
      <c r="AL30" s="104"/>
      <c r="AM30" s="104"/>
      <c r="AN30" s="104"/>
      <c r="AO30" s="104"/>
      <c r="AP30" s="112"/>
    </row>
    <row r="31" spans="1:42" ht="30.75" customHeight="1" thickBot="1" x14ac:dyDescent="0.25">
      <c r="A31" s="111" t="s">
        <v>3771</v>
      </c>
      <c r="B31" s="107" t="s">
        <v>31</v>
      </c>
      <c r="C31" s="118" t="s">
        <v>3772</v>
      </c>
      <c r="D31" s="106">
        <v>20</v>
      </c>
      <c r="E31" s="109">
        <v>42680</v>
      </c>
      <c r="F31" s="107">
        <v>2</v>
      </c>
      <c r="G31" s="106">
        <v>3</v>
      </c>
      <c r="H31" s="105">
        <v>1</v>
      </c>
      <c r="I31" s="107">
        <v>1</v>
      </c>
      <c r="J31" s="106">
        <v>1</v>
      </c>
      <c r="K31" s="106">
        <v>5</v>
      </c>
      <c r="L31" s="106">
        <v>4</v>
      </c>
      <c r="M31" s="106">
        <v>3</v>
      </c>
      <c r="N31" s="106">
        <v>1</v>
      </c>
      <c r="O31" s="105">
        <v>1</v>
      </c>
      <c r="P31" s="108" t="s">
        <v>1915</v>
      </c>
      <c r="Q31" s="106">
        <v>1</v>
      </c>
      <c r="R31" s="106">
        <v>1</v>
      </c>
      <c r="S31" s="106">
        <v>1</v>
      </c>
      <c r="T31" s="106">
        <v>1</v>
      </c>
      <c r="U31" s="105">
        <v>1</v>
      </c>
      <c r="V31" s="104"/>
      <c r="W31" s="107"/>
      <c r="X31" s="106"/>
      <c r="Y31" s="106"/>
      <c r="Z31" s="106"/>
      <c r="AA31" s="106"/>
      <c r="AB31" s="105"/>
      <c r="AC31" s="103"/>
      <c r="AD31" s="107"/>
      <c r="AE31" s="106"/>
      <c r="AF31" s="106"/>
      <c r="AG31" s="106"/>
      <c r="AH31" s="106"/>
      <c r="AI31" s="105"/>
      <c r="AJ31" s="103"/>
      <c r="AK31" s="107"/>
      <c r="AL31" s="106"/>
      <c r="AM31" s="106"/>
      <c r="AN31" s="106"/>
      <c r="AO31" s="106"/>
      <c r="AP31" s="105"/>
    </row>
    <row r="32" spans="1:42" ht="15.75" customHeight="1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65" ht="68.099999999999994" customHeight="1" x14ac:dyDescent="0.2">
      <c r="A33" s="103"/>
      <c r="B33" s="205" t="s">
        <v>423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8"/>
      <c r="BM33" s="8"/>
    </row>
    <row r="34" spans="1:65" ht="68.099999999999994" customHeight="1" x14ac:dyDescent="0.2">
      <c r="A34" s="103"/>
      <c r="B34"/>
      <c r="C34"/>
      <c r="D34"/>
      <c r="E34" s="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68.099999999999994" customHeight="1" x14ac:dyDescent="0.2">
      <c r="A35" s="103"/>
      <c r="B35" s="206" t="s">
        <v>138</v>
      </c>
      <c r="C35" s="206"/>
      <c r="D35" s="206"/>
      <c r="E35" s="8"/>
      <c r="F35" s="187" t="s">
        <v>3</v>
      </c>
      <c r="G35" s="187"/>
      <c r="H35" s="187"/>
      <c r="I35"/>
      <c r="J35" s="188" t="s">
        <v>145</v>
      </c>
      <c r="K35" s="188"/>
      <c r="L35" s="188"/>
      <c r="M35"/>
      <c r="N35" s="188" t="s">
        <v>5</v>
      </c>
      <c r="O35" s="188"/>
      <c r="P35" s="188"/>
      <c r="Q35"/>
      <c r="R35" s="187" t="s">
        <v>158</v>
      </c>
      <c r="S35" s="187"/>
      <c r="T35" s="187"/>
      <c r="U35"/>
      <c r="V35" s="186" t="s">
        <v>159</v>
      </c>
      <c r="W35" s="186"/>
      <c r="X35" s="186"/>
      <c r="Y35"/>
      <c r="Z35" s="206" t="s">
        <v>8</v>
      </c>
      <c r="AA35" s="206"/>
      <c r="AB35" s="206"/>
      <c r="AC35"/>
      <c r="AD35" s="186" t="s">
        <v>9</v>
      </c>
      <c r="AE35" s="186"/>
      <c r="AF35" s="186"/>
      <c r="AG35"/>
      <c r="AH35" s="186" t="s">
        <v>172</v>
      </c>
      <c r="AI35" s="186"/>
      <c r="AJ35" s="186"/>
      <c r="AK35"/>
      <c r="AL35" s="186" t="s">
        <v>11</v>
      </c>
      <c r="AM35" s="186"/>
      <c r="AN35" s="186"/>
      <c r="AO35"/>
      <c r="AP35" s="186" t="s">
        <v>179</v>
      </c>
      <c r="AQ35" s="186"/>
      <c r="AR35" s="186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68.099999999999994" customHeight="1" x14ac:dyDescent="0.2">
      <c r="A36" s="103"/>
      <c r="B36" s="90" t="s">
        <v>40</v>
      </c>
      <c r="C36" s="42">
        <f>COUNTIF(B4:B31,"GIRONA")</f>
        <v>7</v>
      </c>
      <c r="D36" s="44">
        <f t="shared" ref="D36:D42" si="0">C36/C$42</f>
        <v>0.25925925925925924</v>
      </c>
      <c r="E36" s="8"/>
      <c r="F36" s="91" t="s">
        <v>143</v>
      </c>
      <c r="G36" s="43">
        <f>COUNTIF(F4:F31,1)</f>
        <v>1</v>
      </c>
      <c r="H36" s="44">
        <f>G36/G38</f>
        <v>3.7037037037037035E-2</v>
      </c>
      <c r="I36"/>
      <c r="J36" s="92" t="s">
        <v>147</v>
      </c>
      <c r="K36" s="45">
        <f>COUNTIF(G4:G31,1)</f>
        <v>0</v>
      </c>
      <c r="L36" s="44">
        <f t="shared" ref="L36:L43" si="1">K36/K$43</f>
        <v>0</v>
      </c>
      <c r="M36"/>
      <c r="N36" s="91" t="s">
        <v>154</v>
      </c>
      <c r="O36" s="43">
        <f>COUNTIF(H4:H31,1)</f>
        <v>16</v>
      </c>
      <c r="P36" s="44">
        <f>O36/O$40</f>
        <v>0.59259259259259256</v>
      </c>
      <c r="Q36"/>
      <c r="R36" s="93">
        <v>1</v>
      </c>
      <c r="S36" s="43">
        <f>COUNTIF(I4:I31,1)</f>
        <v>17</v>
      </c>
      <c r="T36" s="44">
        <f>S36/27</f>
        <v>0.62962962962962965</v>
      </c>
      <c r="U36"/>
      <c r="V36" s="94" t="s">
        <v>160</v>
      </c>
      <c r="W36" s="57">
        <f>COUNTIF(J4:J31,1)</f>
        <v>19</v>
      </c>
      <c r="X36" s="58">
        <f>W36/W$39</f>
        <v>0.70370370370370372</v>
      </c>
      <c r="Y36"/>
      <c r="Z36" s="95" t="s">
        <v>163</v>
      </c>
      <c r="AA36" s="42">
        <f>COUNTIF(K4:K31,1)</f>
        <v>5</v>
      </c>
      <c r="AB36" s="44">
        <f t="shared" ref="AB36:AB46" si="2">AA36/AA$46</f>
        <v>0.18518518518518517</v>
      </c>
      <c r="AC36"/>
      <c r="AD36" s="95" t="s">
        <v>799</v>
      </c>
      <c r="AE36" s="57">
        <f>COUNTIF(L4:L31,1)</f>
        <v>3</v>
      </c>
      <c r="AF36" s="58">
        <f>AE36/AA$46</f>
        <v>0.1111111111111111</v>
      </c>
      <c r="AG36"/>
      <c r="AH36" s="95" t="s">
        <v>143</v>
      </c>
      <c r="AI36" s="42">
        <f>COUNTIF(M4:M31,1)</f>
        <v>7</v>
      </c>
      <c r="AJ36" s="44">
        <f>AI36/AA$46</f>
        <v>0.25925925925925924</v>
      </c>
      <c r="AK36"/>
      <c r="AL36" s="95" t="s">
        <v>175</v>
      </c>
      <c r="AM36" s="42">
        <f>COUNTIF(N4:N31,1)</f>
        <v>10</v>
      </c>
      <c r="AN36" s="44">
        <f>AM36/AA$46</f>
        <v>0.37037037037037035</v>
      </c>
      <c r="AO36"/>
      <c r="AP36" s="95" t="s">
        <v>143</v>
      </c>
      <c r="AQ36" s="42">
        <f>COUNTIF(O4:O31,1)</f>
        <v>17</v>
      </c>
      <c r="AR36" s="44">
        <f>AQ36/AQ$39</f>
        <v>0.62962962962962965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68.099999999999994" customHeight="1" x14ac:dyDescent="0.2">
      <c r="A37" s="103"/>
      <c r="B37" s="90" t="s">
        <v>27</v>
      </c>
      <c r="C37" s="42">
        <f>COUNTIF(B4:B31,"sALT")</f>
        <v>1</v>
      </c>
      <c r="D37" s="44">
        <f t="shared" si="0"/>
        <v>3.7037037037037035E-2</v>
      </c>
      <c r="E37" s="8"/>
      <c r="F37" s="91" t="s">
        <v>144</v>
      </c>
      <c r="G37" s="43">
        <f>COUNTIF(F4:F31,2)</f>
        <v>26</v>
      </c>
      <c r="H37" s="44">
        <f>G37/G38</f>
        <v>0.96296296296296291</v>
      </c>
      <c r="I37"/>
      <c r="J37" s="92" t="s">
        <v>148</v>
      </c>
      <c r="K37" s="45">
        <f>COUNTIF(G4:G31,2)</f>
        <v>1</v>
      </c>
      <c r="L37" s="44">
        <f t="shared" si="1"/>
        <v>3.7037037037037035E-2</v>
      </c>
      <c r="M37"/>
      <c r="N37" s="91" t="s">
        <v>155</v>
      </c>
      <c r="O37" s="43">
        <f>COUNTIF(H4:H31,2)</f>
        <v>0</v>
      </c>
      <c r="P37" s="44">
        <f>O37/O$40</f>
        <v>0</v>
      </c>
      <c r="Q37"/>
      <c r="R37" s="93">
        <v>2</v>
      </c>
      <c r="S37" s="43">
        <f>COUNTIF(I4:I31,2)</f>
        <v>5</v>
      </c>
      <c r="T37" s="44">
        <f t="shared" ref="T37:T40" si="3">S37/27</f>
        <v>0.18518518518518517</v>
      </c>
      <c r="U37"/>
      <c r="V37" s="95" t="s">
        <v>161</v>
      </c>
      <c r="W37" s="57">
        <f>COUNTIF(J4:J31,2)</f>
        <v>1</v>
      </c>
      <c r="X37" s="58">
        <f>W37/W$39</f>
        <v>3.7037037037037035E-2</v>
      </c>
      <c r="Y37"/>
      <c r="Z37" s="90" t="s">
        <v>164</v>
      </c>
      <c r="AA37" s="42">
        <f>COUNTIF(K4:K31,2)</f>
        <v>5</v>
      </c>
      <c r="AB37" s="44">
        <f t="shared" si="2"/>
        <v>0.18518518518518517</v>
      </c>
      <c r="AC37"/>
      <c r="AD37" s="94" t="s">
        <v>800</v>
      </c>
      <c r="AE37" s="57">
        <f>COUNTIF(L4:L31,2)</f>
        <v>4</v>
      </c>
      <c r="AF37" s="58">
        <f>AE37/AA$46</f>
        <v>0.14814814814814814</v>
      </c>
      <c r="AG37"/>
      <c r="AH37" s="90" t="s">
        <v>173</v>
      </c>
      <c r="AI37" s="42">
        <f>COUNTIF(M4:M31,2)</f>
        <v>2</v>
      </c>
      <c r="AJ37" s="44">
        <f>AI37/AA$46</f>
        <v>7.407407407407407E-2</v>
      </c>
      <c r="AK37"/>
      <c r="AL37" s="90" t="s">
        <v>176</v>
      </c>
      <c r="AM37" s="42">
        <f>COUNTIF(N4:N31,2)</f>
        <v>15</v>
      </c>
      <c r="AN37" s="44">
        <f>AM37/AA$46</f>
        <v>0.55555555555555558</v>
      </c>
      <c r="AO37"/>
      <c r="AP37" s="90" t="s">
        <v>173</v>
      </c>
      <c r="AQ37" s="42">
        <f>COUNTIF(O4:O31,2)</f>
        <v>10</v>
      </c>
      <c r="AR37" s="44">
        <f>AQ37/AQ$39</f>
        <v>0.37037037037037035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68.099999999999994" customHeight="1" x14ac:dyDescent="0.2">
      <c r="A38" s="103"/>
      <c r="B38" s="90" t="s">
        <v>31</v>
      </c>
      <c r="C38" s="42">
        <f>COUNTIF(B4:B31,"Figueres")</f>
        <v>11</v>
      </c>
      <c r="D38" s="44">
        <f t="shared" si="0"/>
        <v>0.40740740740740738</v>
      </c>
      <c r="E38" s="8"/>
      <c r="F38" s="83"/>
      <c r="G38" s="85">
        <f>SUM(G36:G37)</f>
        <v>27</v>
      </c>
      <c r="H38" s="86">
        <v>1</v>
      </c>
      <c r="I38"/>
      <c r="J38" s="92" t="s">
        <v>146</v>
      </c>
      <c r="K38" s="45">
        <f>COUNTIF(G4:G31,3)</f>
        <v>9</v>
      </c>
      <c r="L38" s="44">
        <f t="shared" si="1"/>
        <v>0.33333333333333331</v>
      </c>
      <c r="M38"/>
      <c r="N38" s="91" t="s">
        <v>156</v>
      </c>
      <c r="O38" s="43">
        <f>COUNTIF(H4:H31,3)</f>
        <v>2</v>
      </c>
      <c r="P38" s="44">
        <f>O38/O$40</f>
        <v>7.407407407407407E-2</v>
      </c>
      <c r="Q38"/>
      <c r="R38" s="93">
        <v>3</v>
      </c>
      <c r="S38" s="43">
        <f>COUNTIF(I4:I31,3)</f>
        <v>4</v>
      </c>
      <c r="T38" s="44">
        <f t="shared" si="3"/>
        <v>0.14814814814814814</v>
      </c>
      <c r="U38"/>
      <c r="V38" s="94" t="s">
        <v>162</v>
      </c>
      <c r="W38" s="57">
        <f>COUNTIF(J4:J31,3)</f>
        <v>7</v>
      </c>
      <c r="X38" s="58">
        <f>W38/W$39</f>
        <v>0.25925925925925924</v>
      </c>
      <c r="Y38"/>
      <c r="Z38" s="90" t="s">
        <v>165</v>
      </c>
      <c r="AA38" s="42">
        <f>COUNTIF(K4:K31,3)</f>
        <v>4</v>
      </c>
      <c r="AB38" s="44">
        <f t="shared" si="2"/>
        <v>0.14814814814814814</v>
      </c>
      <c r="AC38"/>
      <c r="AD38" s="94" t="s">
        <v>801</v>
      </c>
      <c r="AE38" s="57">
        <f>COUNTIF(L4:L31,3)</f>
        <v>2</v>
      </c>
      <c r="AF38" s="58">
        <f>AE38/AA$46</f>
        <v>7.407407407407407E-2</v>
      </c>
      <c r="AG38"/>
      <c r="AH38" s="90" t="s">
        <v>174</v>
      </c>
      <c r="AI38" s="42">
        <f>COUNTIF(M4:M31,3)</f>
        <v>18</v>
      </c>
      <c r="AJ38" s="44">
        <f>AI38/AA$46</f>
        <v>0.66666666666666663</v>
      </c>
      <c r="AK38"/>
      <c r="AL38" s="90" t="s">
        <v>177</v>
      </c>
      <c r="AM38" s="42">
        <f>COUNTIF(N4:N31,3)</f>
        <v>2</v>
      </c>
      <c r="AN38" s="44">
        <f>AM38/AA$46</f>
        <v>7.407407407407407E-2</v>
      </c>
      <c r="AO38"/>
      <c r="AP38" s="90" t="s">
        <v>171</v>
      </c>
      <c r="AQ38" s="42">
        <f>COUNTIF(O4:O31,3)</f>
        <v>0</v>
      </c>
      <c r="AR38" s="44">
        <f>AQ38/AQ$39</f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68.099999999999994" customHeight="1" x14ac:dyDescent="0.2">
      <c r="A39" s="103"/>
      <c r="B39" s="90" t="s">
        <v>36</v>
      </c>
      <c r="C39" s="42">
        <f>COUNTIF(B4:B31,"Olot")</f>
        <v>5</v>
      </c>
      <c r="D39" s="44">
        <f t="shared" si="0"/>
        <v>0.18518518518518517</v>
      </c>
      <c r="E39" s="8"/>
      <c r="F39"/>
      <c r="G39" s="41" t="s">
        <v>141</v>
      </c>
      <c r="H39" s="41" t="s">
        <v>140</v>
      </c>
      <c r="I39"/>
      <c r="J39" s="92" t="s">
        <v>150</v>
      </c>
      <c r="K39" s="45">
        <f>COUNTIF(G4:G31,4)</f>
        <v>0</v>
      </c>
      <c r="L39" s="44">
        <f t="shared" si="1"/>
        <v>0</v>
      </c>
      <c r="M39"/>
      <c r="N39" s="91" t="s">
        <v>157</v>
      </c>
      <c r="O39" s="43">
        <f>COUNTIF(H4:H31,4)</f>
        <v>9</v>
      </c>
      <c r="P39" s="44">
        <f>O39/O$40</f>
        <v>0.33333333333333331</v>
      </c>
      <c r="Q39"/>
      <c r="R39" s="93">
        <v>4</v>
      </c>
      <c r="S39" s="43">
        <f>COUNTIF(I4:I31,4)</f>
        <v>1</v>
      </c>
      <c r="T39" s="44">
        <f t="shared" si="3"/>
        <v>3.7037037037037035E-2</v>
      </c>
      <c r="U39"/>
      <c r="V39" s="77"/>
      <c r="W39" s="54">
        <f>SUM(W36:W38)</f>
        <v>27</v>
      </c>
      <c r="X39" s="66">
        <f>W39/W$39</f>
        <v>1</v>
      </c>
      <c r="Y39"/>
      <c r="Z39" s="90" t="s">
        <v>166</v>
      </c>
      <c r="AA39" s="42">
        <f>COUNTIF(K4:K31,4)</f>
        <v>3</v>
      </c>
      <c r="AB39" s="44">
        <f t="shared" si="2"/>
        <v>0.1111111111111111</v>
      </c>
      <c r="AC39"/>
      <c r="AD39" s="94" t="s">
        <v>802</v>
      </c>
      <c r="AE39" s="57">
        <f>COUNTIF(L4:L31,4)</f>
        <v>18</v>
      </c>
      <c r="AF39" s="58">
        <f>AE39/AA$46</f>
        <v>0.66666666666666663</v>
      </c>
      <c r="AG39"/>
      <c r="AH39" s="90" t="s">
        <v>171</v>
      </c>
      <c r="AI39" s="42">
        <f>COUNTIF(M4:M31,4)</f>
        <v>0</v>
      </c>
      <c r="AJ39" s="44">
        <f>AI39/AA$46</f>
        <v>0</v>
      </c>
      <c r="AK39"/>
      <c r="AL39" s="90" t="s">
        <v>178</v>
      </c>
      <c r="AM39" s="42">
        <f>COUNTIF(N4:N31,4)</f>
        <v>0</v>
      </c>
      <c r="AN39" s="44">
        <f>AM39/AA$46</f>
        <v>0</v>
      </c>
      <c r="AO39"/>
      <c r="AP39" s="82"/>
      <c r="AQ39" s="83">
        <f>SUM(AQ36:AQ38)</f>
        <v>27</v>
      </c>
      <c r="AR39" s="87">
        <f>AQ39/AQ$39</f>
        <v>1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68.099999999999994" customHeight="1" x14ac:dyDescent="0.2">
      <c r="A40" s="103"/>
      <c r="B40" s="90" t="s">
        <v>139</v>
      </c>
      <c r="C40" s="42">
        <f>COUNTIF(B4:B31,"Blanes")</f>
        <v>2</v>
      </c>
      <c r="D40" s="44">
        <f t="shared" si="0"/>
        <v>7.407407407407407E-2</v>
      </c>
      <c r="E40" s="8"/>
      <c r="F40"/>
      <c r="G40"/>
      <c r="H40"/>
      <c r="I40"/>
      <c r="J40" s="92" t="s">
        <v>151</v>
      </c>
      <c r="K40" s="45">
        <f>COUNTIF(G4:G31,5)</f>
        <v>13</v>
      </c>
      <c r="L40" s="44">
        <f t="shared" si="1"/>
        <v>0.48148148148148145</v>
      </c>
      <c r="M40"/>
      <c r="N40" s="83"/>
      <c r="O40" s="85">
        <f>SUM(O36:O39)</f>
        <v>27</v>
      </c>
      <c r="P40" s="87">
        <f>O40/O$40</f>
        <v>1</v>
      </c>
      <c r="Q40"/>
      <c r="R40" s="93">
        <v>5</v>
      </c>
      <c r="S40" s="43">
        <f>COUNTIF(I4:I31,5)</f>
        <v>0</v>
      </c>
      <c r="T40" s="44">
        <f t="shared" si="3"/>
        <v>0</v>
      </c>
      <c r="U40"/>
      <c r="V40"/>
      <c r="W40" s="56" t="s">
        <v>141</v>
      </c>
      <c r="X40" s="49" t="s">
        <v>140</v>
      </c>
      <c r="Y40"/>
      <c r="Z40" s="96" t="s">
        <v>167</v>
      </c>
      <c r="AA40" s="42">
        <f>COUNTIF(K4:K31,5)</f>
        <v>3</v>
      </c>
      <c r="AB40" s="44">
        <f t="shared" si="2"/>
        <v>0.1111111111111111</v>
      </c>
      <c r="AC40"/>
      <c r="AD40" s="77"/>
      <c r="AE40" s="54">
        <f>SUM(AE36:AE39)</f>
        <v>27</v>
      </c>
      <c r="AF40" s="76">
        <f>AE40/AA$46</f>
        <v>1</v>
      </c>
      <c r="AG40"/>
      <c r="AH40" s="82"/>
      <c r="AI40" s="83">
        <f>SUM(AI36:AI39)</f>
        <v>27</v>
      </c>
      <c r="AJ40" s="87">
        <f>AI40/AA$46</f>
        <v>1</v>
      </c>
      <c r="AK40"/>
      <c r="AL40" s="82"/>
      <c r="AM40" s="83">
        <f>SUM(AM36:AM39)</f>
        <v>27</v>
      </c>
      <c r="AN40" s="87">
        <f>AM40/AA$46</f>
        <v>1</v>
      </c>
      <c r="AO40"/>
      <c r="AP40"/>
      <c r="AQ40" s="40" t="s">
        <v>141</v>
      </c>
      <c r="AR40" s="41" t="s">
        <v>140</v>
      </c>
      <c r="AS40"/>
      <c r="AT40"/>
      <c r="AU40"/>
      <c r="AV40"/>
      <c r="AW40"/>
      <c r="AX40"/>
      <c r="AY40"/>
      <c r="AZ40"/>
      <c r="BA40"/>
      <c r="BB40"/>
      <c r="BC40"/>
      <c r="BD40"/>
      <c r="BE40" s="8"/>
      <c r="BF40" s="8"/>
      <c r="BG40" s="8"/>
      <c r="BH40"/>
      <c r="BI40"/>
      <c r="BJ40"/>
      <c r="BK40"/>
      <c r="BL40"/>
      <c r="BM40"/>
    </row>
    <row r="41" spans="1:65" ht="68.099999999999994" customHeight="1" x14ac:dyDescent="0.2">
      <c r="A41" s="103"/>
      <c r="B41" s="90" t="s">
        <v>50</v>
      </c>
      <c r="C41" s="42">
        <f>COUNTIF(B4:B31,"Lloret")</f>
        <v>1</v>
      </c>
      <c r="D41" s="44">
        <f t="shared" si="0"/>
        <v>3.7037037037037035E-2</v>
      </c>
      <c r="E41" s="8"/>
      <c r="F41"/>
      <c r="G41"/>
      <c r="H41"/>
      <c r="I41"/>
      <c r="J41" s="92" t="s">
        <v>149</v>
      </c>
      <c r="K41" s="45">
        <f>COUNTIF(G4:G31,6)</f>
        <v>2</v>
      </c>
      <c r="L41" s="44">
        <f t="shared" si="1"/>
        <v>7.407407407407407E-2</v>
      </c>
      <c r="M41"/>
      <c r="N41"/>
      <c r="O41" s="41" t="s">
        <v>153</v>
      </c>
      <c r="P41" s="41" t="s">
        <v>140</v>
      </c>
      <c r="Q41"/>
      <c r="R41" s="83"/>
      <c r="S41" s="85">
        <f>SUM(I4:I31)</f>
        <v>43</v>
      </c>
      <c r="T41" s="87">
        <f>SUM(T36:T40)</f>
        <v>1</v>
      </c>
      <c r="U41"/>
      <c r="V41"/>
      <c r="W41"/>
      <c r="X41"/>
      <c r="Y41"/>
      <c r="Z41" s="96" t="s">
        <v>168</v>
      </c>
      <c r="AA41" s="42">
        <f>COUNTIF(K4:K31,6)</f>
        <v>2</v>
      </c>
      <c r="AB41" s="44">
        <f t="shared" si="2"/>
        <v>7.407407407407407E-2</v>
      </c>
      <c r="AC41"/>
      <c r="AD41"/>
      <c r="AE41" s="56" t="s">
        <v>141</v>
      </c>
      <c r="AF41" s="49" t="s">
        <v>140</v>
      </c>
      <c r="AG41"/>
      <c r="AH41"/>
      <c r="AI41" s="40" t="s">
        <v>141</v>
      </c>
      <c r="AJ41" s="41" t="s">
        <v>140</v>
      </c>
      <c r="AK41"/>
      <c r="AL41" s="81"/>
      <c r="AM41" s="40" t="s">
        <v>141</v>
      </c>
      <c r="AN41" s="41" t="s">
        <v>140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ht="68.099999999999994" customHeight="1" x14ac:dyDescent="0.2">
      <c r="A42" s="103"/>
      <c r="B42" s="82"/>
      <c r="C42" s="83">
        <f>SUM(C36:C41)</f>
        <v>27</v>
      </c>
      <c r="D42" s="84">
        <f t="shared" si="0"/>
        <v>1</v>
      </c>
      <c r="E42" s="8"/>
      <c r="F42"/>
      <c r="G42"/>
      <c r="H42"/>
      <c r="I42"/>
      <c r="J42" s="92" t="s">
        <v>152</v>
      </c>
      <c r="K42" s="45">
        <f>COUNTIF(G4:G31,7)</f>
        <v>2</v>
      </c>
      <c r="L42" s="44">
        <f t="shared" si="1"/>
        <v>7.407407407407407E-2</v>
      </c>
      <c r="M42"/>
      <c r="N42"/>
      <c r="O42"/>
      <c r="P42"/>
      <c r="Q42"/>
      <c r="R42"/>
      <c r="S42" s="49" t="s">
        <v>197</v>
      </c>
      <c r="T42" s="89" t="s">
        <v>369</v>
      </c>
      <c r="U42"/>
      <c r="V42"/>
      <c r="W42"/>
      <c r="X42"/>
      <c r="Y42"/>
      <c r="Z42" s="96" t="s">
        <v>169</v>
      </c>
      <c r="AA42" s="42">
        <f>COUNTIF(K4:K31,7)</f>
        <v>2</v>
      </c>
      <c r="AB42" s="44">
        <f t="shared" si="2"/>
        <v>7.407407407407407E-2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48"/>
      <c r="BM42" s="8"/>
    </row>
    <row r="43" spans="1:65" ht="68.099999999999994" customHeight="1" x14ac:dyDescent="0.2">
      <c r="A43" s="103"/>
      <c r="B43"/>
      <c r="C43" s="40" t="s">
        <v>141</v>
      </c>
      <c r="D43" s="41" t="s">
        <v>140</v>
      </c>
      <c r="E43" s="8"/>
      <c r="F43"/>
      <c r="G43"/>
      <c r="H43"/>
      <c r="I43"/>
      <c r="J43" s="88"/>
      <c r="K43" s="65">
        <f>SUM(K36:K42)</f>
        <v>27</v>
      </c>
      <c r="L43" s="87">
        <f t="shared" si="1"/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96" t="s">
        <v>170</v>
      </c>
      <c r="AA43" s="42">
        <f>COUNTIF(K4:K31,8)</f>
        <v>2</v>
      </c>
      <c r="AB43" s="44">
        <f t="shared" si="2"/>
        <v>7.407407407407407E-2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ht="68.099999999999994" customHeight="1" x14ac:dyDescent="0.2">
      <c r="A44" s="103"/>
      <c r="B44"/>
      <c r="C44"/>
      <c r="D44"/>
      <c r="E44" s="8"/>
      <c r="F44"/>
      <c r="G44"/>
      <c r="H44"/>
      <c r="I44"/>
      <c r="J44" s="79"/>
      <c r="K44" s="41" t="s">
        <v>141</v>
      </c>
      <c r="L44" s="41" t="s">
        <v>140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 s="96" t="s">
        <v>162</v>
      </c>
      <c r="AA44" s="42">
        <f>COUNTIF(K4:K31,9)</f>
        <v>0</v>
      </c>
      <c r="AB44" s="44">
        <f t="shared" si="2"/>
        <v>0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68.099999999999994" customHeight="1" x14ac:dyDescent="0.2">
      <c r="A45" s="103"/>
      <c r="B45"/>
      <c r="C45"/>
      <c r="D45"/>
      <c r="E45" s="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96" t="s">
        <v>171</v>
      </c>
      <c r="AA45" s="42">
        <f>COUNTIF(K4:K31,10)</f>
        <v>1</v>
      </c>
      <c r="AB45" s="44">
        <f t="shared" si="2"/>
        <v>3.7037037037037035E-2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8"/>
      <c r="BJ45" s="52"/>
      <c r="BK45" s="52"/>
      <c r="BL45"/>
      <c r="BM45"/>
    </row>
    <row r="46" spans="1:65" ht="68.099999999999994" customHeight="1" x14ac:dyDescent="0.2">
      <c r="A46" s="103"/>
      <c r="B46"/>
      <c r="C46"/>
      <c r="D46"/>
      <c r="E46" s="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82"/>
      <c r="AA46" s="83">
        <f>SUM(AA36:AA45)</f>
        <v>27</v>
      </c>
      <c r="AB46" s="87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8"/>
      <c r="BF46" s="8"/>
      <c r="BG46" s="8"/>
      <c r="BH46"/>
      <c r="BI46"/>
      <c r="BJ46"/>
      <c r="BK46"/>
      <c r="BL46"/>
      <c r="BM46"/>
    </row>
    <row r="47" spans="1:65" ht="68.099999999999994" customHeight="1" x14ac:dyDescent="0.2">
      <c r="A47" s="103"/>
      <c r="B47" s="61"/>
      <c r="C47" s="61"/>
      <c r="D47" s="61"/>
      <c r="E47" s="3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78"/>
      <c r="AA47" s="40" t="s">
        <v>141</v>
      </c>
      <c r="AB47" s="41" t="s">
        <v>140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</row>
    <row r="48" spans="1:65" ht="68.099999999999994" customHeight="1" x14ac:dyDescent="0.2">
      <c r="A48" s="103"/>
      <c r="B48" s="182" t="s">
        <v>424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61"/>
      <c r="BK48" s="61"/>
      <c r="BL48" s="37"/>
      <c r="BM48" s="37"/>
    </row>
    <row r="49" spans="1:65" ht="68.099999999999994" customHeight="1" x14ac:dyDescent="0.2">
      <c r="A49" s="103"/>
      <c r="B49" s="61"/>
      <c r="C49" s="61"/>
      <c r="D49" s="61"/>
      <c r="E49" s="3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</row>
    <row r="50" spans="1:65" ht="68.099999999999994" customHeight="1" x14ac:dyDescent="0.2">
      <c r="A50" s="103"/>
      <c r="B50" s="189" t="s">
        <v>373</v>
      </c>
      <c r="C50" s="192"/>
      <c r="D50" s="192"/>
      <c r="E50" s="37"/>
      <c r="F50" s="189" t="s">
        <v>370</v>
      </c>
      <c r="G50" s="192"/>
      <c r="H50" s="192"/>
      <c r="I50" s="61"/>
      <c r="J50" s="189" t="s">
        <v>396</v>
      </c>
      <c r="K50" s="192"/>
      <c r="L50" s="192"/>
      <c r="M50" s="61"/>
      <c r="N50" s="190" t="s">
        <v>198</v>
      </c>
      <c r="O50" s="191"/>
      <c r="P50" s="191"/>
      <c r="Q50" s="61"/>
      <c r="R50" s="190" t="s">
        <v>207</v>
      </c>
      <c r="S50" s="191"/>
      <c r="T50" s="191"/>
      <c r="U50" s="61"/>
      <c r="V50" s="61"/>
      <c r="W50" s="190" t="s">
        <v>212</v>
      </c>
      <c r="X50" s="191"/>
      <c r="Y50" s="191"/>
      <c r="Z50" s="61"/>
      <c r="AA50" s="190" t="s">
        <v>223</v>
      </c>
      <c r="AB50" s="191"/>
      <c r="AC50" s="191"/>
      <c r="AD50" s="61"/>
      <c r="AE50" s="190" t="s">
        <v>230</v>
      </c>
      <c r="AF50" s="190"/>
      <c r="AG50" s="190"/>
      <c r="AH50" s="61"/>
      <c r="AI50" s="190" t="s">
        <v>235</v>
      </c>
      <c r="AJ50" s="190"/>
      <c r="AK50" s="190"/>
      <c r="AL50" s="61"/>
      <c r="AM50" s="190" t="s">
        <v>252</v>
      </c>
      <c r="AN50" s="190"/>
      <c r="AO50" s="190"/>
      <c r="AP50" s="61"/>
      <c r="AQ50" s="190" t="s">
        <v>282</v>
      </c>
      <c r="AR50" s="190"/>
      <c r="AS50" s="190"/>
      <c r="AT50" s="61"/>
      <c r="AU50" s="189" t="s">
        <v>295</v>
      </c>
      <c r="AV50" s="189"/>
      <c r="AW50" s="189"/>
      <c r="AX50" s="61"/>
      <c r="AY50" s="189" t="s">
        <v>323</v>
      </c>
      <c r="AZ50" s="189"/>
      <c r="BA50" s="189"/>
      <c r="BB50" s="61"/>
      <c r="BC50" s="189" t="s">
        <v>324</v>
      </c>
      <c r="BD50" s="189"/>
      <c r="BE50" s="189"/>
      <c r="BF50" s="61"/>
      <c r="BG50" s="189" t="s">
        <v>331</v>
      </c>
      <c r="BH50" s="189"/>
      <c r="BI50" s="189"/>
      <c r="BJ50" s="61"/>
      <c r="BK50" s="61"/>
      <c r="BL50" s="61"/>
      <c r="BM50" s="61"/>
    </row>
    <row r="51" spans="1:65" ht="68.099999999999994" customHeight="1" x14ac:dyDescent="0.2">
      <c r="A51" s="103"/>
      <c r="B51" s="63" t="s">
        <v>371</v>
      </c>
      <c r="C51" s="45">
        <f>COUNTIFS(B4:B31,"Girona",I4:I31,1)</f>
        <v>4</v>
      </c>
      <c r="D51" s="58">
        <f t="shared" ref="D51:D63" si="4">C51/C$63</f>
        <v>0.14814814814814814</v>
      </c>
      <c r="E51" s="37"/>
      <c r="F51" s="75" t="s">
        <v>384</v>
      </c>
      <c r="G51" s="45">
        <f>COUNTIFS(B4:B31,"girona",K4:K31,1)</f>
        <v>2</v>
      </c>
      <c r="H51" s="58">
        <f t="shared" ref="H51:H63" si="5">G51/G$63</f>
        <v>7.407407407407407E-2</v>
      </c>
      <c r="I51" s="61"/>
      <c r="J51" s="63" t="s">
        <v>397</v>
      </c>
      <c r="K51" s="45">
        <f>COUNTIFS(B4:B31,"girona",J4:J31,1)</f>
        <v>6</v>
      </c>
      <c r="L51" s="58">
        <f t="shared" ref="L51:L69" si="6">K51/K$69</f>
        <v>0.22222222222222221</v>
      </c>
      <c r="M51" s="61"/>
      <c r="N51" s="142" t="s">
        <v>199</v>
      </c>
      <c r="O51" s="59">
        <f>COUNTIFS(G4:G31,3,H4:H31,1)</f>
        <v>8</v>
      </c>
      <c r="P51" s="60">
        <f t="shared" ref="P51:P60" si="7">O51/O$60</f>
        <v>0.32</v>
      </c>
      <c r="Q51" s="61"/>
      <c r="R51" s="142" t="s">
        <v>208</v>
      </c>
      <c r="S51" s="59">
        <f>COUNTIFS(H4:H31,1,I4:I31,1)</f>
        <v>8</v>
      </c>
      <c r="T51" s="60">
        <f>S51/S$55</f>
        <v>0.32</v>
      </c>
      <c r="U51" s="61"/>
      <c r="V51" s="61"/>
      <c r="W51" s="142" t="s">
        <v>213</v>
      </c>
      <c r="X51" s="59">
        <f>COUNTIFS(I4:I31,1,K4:K31,1)</f>
        <v>5</v>
      </c>
      <c r="Y51" s="60">
        <f t="shared" ref="Y51:Y66" si="8">X51/X$66</f>
        <v>0.18518518518518517</v>
      </c>
      <c r="Z51" s="61"/>
      <c r="AA51" s="142" t="s">
        <v>224</v>
      </c>
      <c r="AB51" s="59">
        <f>COUNTIFS(I4:I31,1,J4:J31,1)</f>
        <v>13</v>
      </c>
      <c r="AC51" s="60">
        <f t="shared" ref="AC51:AC57" si="9">AB51/AB$57</f>
        <v>0.48148148148148145</v>
      </c>
      <c r="AD51" s="61"/>
      <c r="AE51" s="142" t="s">
        <v>231</v>
      </c>
      <c r="AF51" s="59">
        <f>COUNTIFS(J4:J31,1,M4:M31,1)</f>
        <v>4</v>
      </c>
      <c r="AG51" s="60">
        <f>AF51/AF$60</f>
        <v>0.17391304347826086</v>
      </c>
      <c r="AH51" s="61"/>
      <c r="AI51" s="142" t="s">
        <v>236</v>
      </c>
      <c r="AJ51" s="59">
        <f>COUNTIFS(K4:K31,1,M4:M31,1)</f>
        <v>0</v>
      </c>
      <c r="AK51" s="60">
        <f t="shared" ref="AK51:AK67" si="10">AJ51/AJ$67</f>
        <v>0</v>
      </c>
      <c r="AL51" s="61"/>
      <c r="AM51" s="142" t="s">
        <v>253</v>
      </c>
      <c r="AN51" s="59">
        <f>COUNTIFS(K4:K31,1,L4:L31,1)</f>
        <v>0</v>
      </c>
      <c r="AO51" s="60">
        <f t="shared" ref="AO51:AO75" si="11">AN51/AN$75</f>
        <v>0</v>
      </c>
      <c r="AP51" s="61"/>
      <c r="AQ51" s="142" t="s">
        <v>283</v>
      </c>
      <c r="AR51" s="59">
        <f>COUNTIFS(J4:J31,1,L4:L31,1)</f>
        <v>3</v>
      </c>
      <c r="AS51" s="60">
        <f t="shared" ref="AS51:AS56" si="12">AR51/AF$60</f>
        <v>0.13043478260869565</v>
      </c>
      <c r="AT51" s="61"/>
      <c r="AU51" s="142" t="s">
        <v>296</v>
      </c>
      <c r="AV51" s="59">
        <f>COUNTIFS(K4:K31,1,N4:N31,1)</f>
        <v>3</v>
      </c>
      <c r="AW51" s="60">
        <f t="shared" ref="AW51:AW70" si="13">AV51/AN$75</f>
        <v>0.14285714285714285</v>
      </c>
      <c r="AX51" s="61"/>
      <c r="AY51" s="142" t="s">
        <v>314</v>
      </c>
      <c r="AZ51" s="59">
        <f>COUNTIFS(L4:L31,1,N4:N31,1)</f>
        <v>2</v>
      </c>
      <c r="BA51" s="60">
        <f t="shared" ref="BA51:BA59" si="14">AZ51/AZ$63</f>
        <v>7.407407407407407E-2</v>
      </c>
      <c r="BB51" s="61"/>
      <c r="BC51" s="142" t="s">
        <v>325</v>
      </c>
      <c r="BD51" s="59">
        <f>COUNTIFS(J4:J31,1,O4:O31,1)</f>
        <v>16</v>
      </c>
      <c r="BE51" s="60">
        <f>BD51/BD57</f>
        <v>0.59259259259259256</v>
      </c>
      <c r="BF51" s="61"/>
      <c r="BG51" s="63" t="s">
        <v>332</v>
      </c>
      <c r="BH51" s="54">
        <f>COUNTIFS(N4:N31,1,O14:O41,1)</f>
        <v>3</v>
      </c>
      <c r="BI51" s="66">
        <f>BH51/BH$57</f>
        <v>0.16666666666666666</v>
      </c>
      <c r="BJ51" s="61"/>
      <c r="BK51" s="61"/>
      <c r="BL51" s="61"/>
      <c r="BM51" s="61"/>
    </row>
    <row r="52" spans="1:65" ht="68.099999999999994" customHeight="1" x14ac:dyDescent="0.2">
      <c r="A52" s="103"/>
      <c r="B52" s="63" t="s">
        <v>372</v>
      </c>
      <c r="C52" s="45">
        <f>COUNTIFS(B4:B31,"Girona",I4:I31,"&gt;1")</f>
        <v>3</v>
      </c>
      <c r="D52" s="58">
        <f t="shared" si="4"/>
        <v>0.1111111111111111</v>
      </c>
      <c r="E52" s="64"/>
      <c r="F52" s="75" t="s">
        <v>385</v>
      </c>
      <c r="G52" s="45">
        <f>COUNTIFS(B4:B31,"girona",K4:K31,"&gt;1")</f>
        <v>5</v>
      </c>
      <c r="H52" s="58">
        <f t="shared" si="5"/>
        <v>0.18518518518518517</v>
      </c>
      <c r="I52" s="61"/>
      <c r="J52" s="63" t="s">
        <v>398</v>
      </c>
      <c r="K52" s="45">
        <f>COUNTIFS(B4:B31,"girona",J4:J31,2)</f>
        <v>0</v>
      </c>
      <c r="L52" s="58">
        <f t="shared" si="6"/>
        <v>0</v>
      </c>
      <c r="M52" s="61"/>
      <c r="N52" s="142" t="s">
        <v>200</v>
      </c>
      <c r="O52" s="45">
        <f>COUNTIFS(G4:G31,5,H4:H31,1)</f>
        <v>8</v>
      </c>
      <c r="P52" s="60">
        <f t="shared" si="7"/>
        <v>0.32</v>
      </c>
      <c r="Q52" s="61"/>
      <c r="R52" s="142" t="s">
        <v>209</v>
      </c>
      <c r="S52" s="59">
        <f>COUNTIFS(H4:H31,1,I4:I31,"&gt;1")</f>
        <v>8</v>
      </c>
      <c r="T52" s="60">
        <f>S52/S$55</f>
        <v>0.32</v>
      </c>
      <c r="U52" s="61"/>
      <c r="V52" s="61"/>
      <c r="W52" s="142" t="s">
        <v>214</v>
      </c>
      <c r="X52" s="45">
        <f>COUNTIFS(I4:I31,"&gt;1",K4:K31,1)</f>
        <v>0</v>
      </c>
      <c r="Y52" s="60">
        <f t="shared" si="8"/>
        <v>0</v>
      </c>
      <c r="Z52" s="61"/>
      <c r="AA52" s="142" t="s">
        <v>225</v>
      </c>
      <c r="AB52" s="45">
        <f>COUNTIFS(I4:I31,"&gt;1",J4:J31,1)</f>
        <v>6</v>
      </c>
      <c r="AC52" s="60">
        <f t="shared" si="9"/>
        <v>0.22222222222222221</v>
      </c>
      <c r="AD52" s="61"/>
      <c r="AE52" s="142" t="s">
        <v>232</v>
      </c>
      <c r="AF52" s="45">
        <f>COUNTIFS(J4:J31,1,M4:M31,2)</f>
        <v>2</v>
      </c>
      <c r="AG52" s="60">
        <f t="shared" ref="AG52:AG60" si="15">AF52/AF$60</f>
        <v>8.6956521739130432E-2</v>
      </c>
      <c r="AH52" s="61"/>
      <c r="AI52" s="142" t="s">
        <v>238</v>
      </c>
      <c r="AJ52" s="45">
        <f>COUNTIFS(K4:K31,1,M4:M31,2)</f>
        <v>0</v>
      </c>
      <c r="AK52" s="60">
        <f t="shared" si="10"/>
        <v>0</v>
      </c>
      <c r="AL52" s="61"/>
      <c r="AM52" s="142" t="s">
        <v>254</v>
      </c>
      <c r="AN52" s="45">
        <f>COUNTIFS(K4:K31,1,L4:L31,2)</f>
        <v>0</v>
      </c>
      <c r="AO52" s="60">
        <f t="shared" si="11"/>
        <v>0</v>
      </c>
      <c r="AP52" s="61"/>
      <c r="AQ52" s="142" t="s">
        <v>284</v>
      </c>
      <c r="AR52" s="45">
        <f>COUNTIFS(J4:J31,1,L4:L31,2)</f>
        <v>3</v>
      </c>
      <c r="AS52" s="60">
        <f t="shared" si="12"/>
        <v>0.13043478260869565</v>
      </c>
      <c r="AT52" s="61"/>
      <c r="AU52" s="142" t="s">
        <v>297</v>
      </c>
      <c r="AV52" s="45">
        <f>COUNTIFS(K4:K31,1,N4:N31,2)</f>
        <v>2</v>
      </c>
      <c r="AW52" s="60">
        <f t="shared" si="13"/>
        <v>9.5238095238095233E-2</v>
      </c>
      <c r="AX52" s="61"/>
      <c r="AY52" s="142" t="s">
        <v>316</v>
      </c>
      <c r="AZ52" s="45">
        <f>COUNTIFS(L4:L31,1,N4:N31,2)</f>
        <v>1</v>
      </c>
      <c r="BA52" s="60">
        <f t="shared" si="14"/>
        <v>3.7037037037037035E-2</v>
      </c>
      <c r="BB52" s="61"/>
      <c r="BC52" s="142" t="s">
        <v>326</v>
      </c>
      <c r="BD52" s="45">
        <f>COUNTIFS(J4:J31,1,O4:O31,2)</f>
        <v>3</v>
      </c>
      <c r="BE52" s="60">
        <f t="shared" ref="BE52:BE57" si="16">BD52/BD$57</f>
        <v>0.1111111111111111</v>
      </c>
      <c r="BF52" s="61"/>
      <c r="BG52" s="63" t="s">
        <v>333</v>
      </c>
      <c r="BH52" s="65">
        <f>COUNTIFS(N4:N31,1,O14:O41,2)</f>
        <v>3</v>
      </c>
      <c r="BI52" s="66">
        <f t="shared" ref="BI52:BI57" si="17">BH52/BH$57</f>
        <v>0.16666666666666666</v>
      </c>
      <c r="BJ52" s="61"/>
      <c r="BK52" s="61"/>
      <c r="BL52" s="61"/>
      <c r="BM52" s="61"/>
    </row>
    <row r="53" spans="1:65" ht="68.099999999999994" customHeight="1" x14ac:dyDescent="0.2">
      <c r="A53" s="103"/>
      <c r="B53" s="63" t="s">
        <v>374</v>
      </c>
      <c r="C53" s="45">
        <f>COUNTIFS(B4:B31,"Salt",I4:I31,1)</f>
        <v>1</v>
      </c>
      <c r="D53" s="58">
        <f t="shared" si="4"/>
        <v>3.7037037037037035E-2</v>
      </c>
      <c r="E53" s="64"/>
      <c r="F53" s="75" t="s">
        <v>386</v>
      </c>
      <c r="G53" s="45">
        <f>COUNTIFS(B4:B31,"salt",K4:K31,1)</f>
        <v>1</v>
      </c>
      <c r="H53" s="58">
        <f t="shared" si="5"/>
        <v>3.7037037037037035E-2</v>
      </c>
      <c r="I53" s="61"/>
      <c r="J53" s="63" t="s">
        <v>385</v>
      </c>
      <c r="K53" s="45">
        <f>COUNTIFS(B4:B31,"girona",J4:J31,3)</f>
        <v>1</v>
      </c>
      <c r="L53" s="58">
        <f t="shared" si="6"/>
        <v>3.7037037037037035E-2</v>
      </c>
      <c r="M53" s="61"/>
      <c r="N53" s="142" t="s">
        <v>201</v>
      </c>
      <c r="O53" s="45">
        <f>COUNTIFS(G4:G31,6,H4:H31,1)</f>
        <v>0</v>
      </c>
      <c r="P53" s="60">
        <f t="shared" si="7"/>
        <v>0</v>
      </c>
      <c r="Q53" s="61"/>
      <c r="R53" s="142" t="s">
        <v>210</v>
      </c>
      <c r="S53" s="59">
        <f>COUNTIFS(H4:H31,4,I4:I31,1)</f>
        <v>7</v>
      </c>
      <c r="T53" s="60">
        <f>S53/S$55</f>
        <v>0.28000000000000003</v>
      </c>
      <c r="U53" s="61"/>
      <c r="V53" s="61"/>
      <c r="W53" s="142" t="s">
        <v>215</v>
      </c>
      <c r="X53" s="45">
        <f>COUNTIFS(I4:I31,1,K4:K31,2)</f>
        <v>2</v>
      </c>
      <c r="Y53" s="60">
        <f t="shared" si="8"/>
        <v>7.407407407407407E-2</v>
      </c>
      <c r="Z53" s="61"/>
      <c r="AA53" s="142" t="s">
        <v>226</v>
      </c>
      <c r="AB53" s="45">
        <f>COUNTIFS(I4:I31,1,J4:J31,2)</f>
        <v>0</v>
      </c>
      <c r="AC53" s="60">
        <f t="shared" si="9"/>
        <v>0</v>
      </c>
      <c r="AD53" s="61"/>
      <c r="AE53" s="142" t="s">
        <v>233</v>
      </c>
      <c r="AF53" s="45">
        <f>COUNTIFS(J4:J31,2,M4:M31,1)</f>
        <v>1</v>
      </c>
      <c r="AG53" s="60">
        <f t="shared" si="15"/>
        <v>4.3478260869565216E-2</v>
      </c>
      <c r="AH53" s="61"/>
      <c r="AI53" s="142" t="s">
        <v>239</v>
      </c>
      <c r="AJ53" s="45">
        <f>COUNTIFS(K4:K31,1,M4:M31,3)</f>
        <v>5</v>
      </c>
      <c r="AK53" s="60">
        <f t="shared" si="10"/>
        <v>0.18518518518518517</v>
      </c>
      <c r="AL53" s="61"/>
      <c r="AM53" s="142" t="s">
        <v>255</v>
      </c>
      <c r="AN53" s="45">
        <f>COUNTIFS(K4:K31,1,L4:L31,3)</f>
        <v>0</v>
      </c>
      <c r="AO53" s="60">
        <f t="shared" si="11"/>
        <v>0</v>
      </c>
      <c r="AP53" s="61"/>
      <c r="AQ53" s="142" t="s">
        <v>285</v>
      </c>
      <c r="AR53" s="45">
        <f>COUNTIFS(J4:J31,1,L4:L31,3)</f>
        <v>0</v>
      </c>
      <c r="AS53" s="60">
        <f t="shared" si="12"/>
        <v>0</v>
      </c>
      <c r="AT53" s="61"/>
      <c r="AU53" s="142" t="s">
        <v>298</v>
      </c>
      <c r="AV53" s="45">
        <f>COUNTIFS(K4:K31,1,N4:N31,3)</f>
        <v>0</v>
      </c>
      <c r="AW53" s="60">
        <f t="shared" si="13"/>
        <v>0</v>
      </c>
      <c r="AX53" s="61"/>
      <c r="AY53" s="142" t="s">
        <v>315</v>
      </c>
      <c r="AZ53" s="45">
        <f>COUNTIFS(L4:L31,1,N4:N31,3)</f>
        <v>0</v>
      </c>
      <c r="BA53" s="60">
        <f t="shared" si="14"/>
        <v>0</v>
      </c>
      <c r="BB53" s="61"/>
      <c r="BC53" s="142" t="s">
        <v>327</v>
      </c>
      <c r="BD53" s="45">
        <f>COUNTIFS(J4:J31,2,O4:O31,1)</f>
        <v>1</v>
      </c>
      <c r="BE53" s="60">
        <f t="shared" si="16"/>
        <v>3.7037037037037035E-2</v>
      </c>
      <c r="BF53" s="61"/>
      <c r="BG53" s="63" t="s">
        <v>334</v>
      </c>
      <c r="BH53" s="65">
        <f>COUNTIFS(N4:N31,1,O14:O41,3)</f>
        <v>0</v>
      </c>
      <c r="BI53" s="66">
        <f t="shared" si="17"/>
        <v>0</v>
      </c>
      <c r="BJ53" s="62"/>
      <c r="BK53" s="62"/>
      <c r="BL53" s="61"/>
      <c r="BM53" s="61"/>
    </row>
    <row r="54" spans="1:65" ht="68.099999999999994" customHeight="1" x14ac:dyDescent="0.2">
      <c r="A54" s="103"/>
      <c r="B54" s="63" t="s">
        <v>375</v>
      </c>
      <c r="C54" s="45">
        <f>COUNTIFS(B4:B31,"Salt",I4:I31,"&gt;1")</f>
        <v>0</v>
      </c>
      <c r="D54" s="58">
        <f t="shared" si="4"/>
        <v>0</v>
      </c>
      <c r="E54" s="64"/>
      <c r="F54" s="75" t="s">
        <v>387</v>
      </c>
      <c r="G54" s="45">
        <f>COUNTIFS(B4:B31,"salt",K4:K31,"&gt;1")</f>
        <v>0</v>
      </c>
      <c r="H54" s="58">
        <f t="shared" si="5"/>
        <v>0</v>
      </c>
      <c r="I54" s="61"/>
      <c r="J54" s="63" t="s">
        <v>399</v>
      </c>
      <c r="K54" s="45">
        <f>COUNTIFS(B4:B31,"salt",J4:J31,1)</f>
        <v>1</v>
      </c>
      <c r="L54" s="58">
        <f t="shared" si="6"/>
        <v>3.7037037037037035E-2</v>
      </c>
      <c r="M54" s="61"/>
      <c r="N54" s="142" t="s">
        <v>202</v>
      </c>
      <c r="O54" s="45">
        <f>COUNTIFS(G4:G31,7,H4:H31,1)</f>
        <v>0</v>
      </c>
      <c r="P54" s="60">
        <f t="shared" si="7"/>
        <v>0</v>
      </c>
      <c r="Q54" s="61"/>
      <c r="R54" s="142" t="s">
        <v>211</v>
      </c>
      <c r="S54" s="59">
        <f>COUNTIFS(H4:H31,4,I4:I31,"&gt;1")</f>
        <v>2</v>
      </c>
      <c r="T54" s="60">
        <f>S54/S$55</f>
        <v>0.08</v>
      </c>
      <c r="U54" s="61"/>
      <c r="V54" s="61"/>
      <c r="W54" s="142" t="s">
        <v>216</v>
      </c>
      <c r="X54" s="45">
        <f>COUNTIFS(I4:I31,"&gt;1",K4:K31,2)</f>
        <v>3</v>
      </c>
      <c r="Y54" s="60">
        <f t="shared" si="8"/>
        <v>0.1111111111111111</v>
      </c>
      <c r="Z54" s="61"/>
      <c r="AA54" s="142" t="s">
        <v>227</v>
      </c>
      <c r="AB54" s="45">
        <f>COUNTIFS(I4:I31,"&gt;1",J4:J31,2)</f>
        <v>1</v>
      </c>
      <c r="AC54" s="60">
        <f t="shared" si="9"/>
        <v>3.7037037037037035E-2</v>
      </c>
      <c r="AD54" s="61"/>
      <c r="AE54" s="142" t="s">
        <v>234</v>
      </c>
      <c r="AF54" s="45">
        <f>COUNTIFS(J4:J31,2,M4:M31,2)</f>
        <v>0</v>
      </c>
      <c r="AG54" s="60">
        <f t="shared" si="15"/>
        <v>0</v>
      </c>
      <c r="AH54" s="61"/>
      <c r="AI54" s="142" t="s">
        <v>240</v>
      </c>
      <c r="AJ54" s="45">
        <f>COUNTIFS(K4:K31,2,M4:M31,1)</f>
        <v>2</v>
      </c>
      <c r="AK54" s="60">
        <f t="shared" si="10"/>
        <v>7.407407407407407E-2</v>
      </c>
      <c r="AL54" s="61"/>
      <c r="AM54" s="142" t="s">
        <v>276</v>
      </c>
      <c r="AN54" s="45">
        <f>COUNTIFS(K4:K31,1,L4:L31,4)</f>
        <v>5</v>
      </c>
      <c r="AO54" s="60">
        <f t="shared" si="11"/>
        <v>0.23809523809523808</v>
      </c>
      <c r="AP54" s="61"/>
      <c r="AQ54" s="142" t="s">
        <v>286</v>
      </c>
      <c r="AR54" s="45">
        <f>COUNTIFS(J4:J31,1,L4:L31,4)</f>
        <v>13</v>
      </c>
      <c r="AS54" s="60">
        <f t="shared" si="12"/>
        <v>0.56521739130434778</v>
      </c>
      <c r="AT54" s="61"/>
      <c r="AU54" s="142" t="s">
        <v>299</v>
      </c>
      <c r="AV54" s="45">
        <f>COUNTIFS(K4:K31,2,N4:N31,1)</f>
        <v>0</v>
      </c>
      <c r="AW54" s="60">
        <f t="shared" si="13"/>
        <v>0</v>
      </c>
      <c r="AX54" s="61"/>
      <c r="AY54" s="142" t="s">
        <v>317</v>
      </c>
      <c r="AZ54" s="45">
        <f>COUNTIFS(L4:L31,2,N4:N31,1)</f>
        <v>1</v>
      </c>
      <c r="BA54" s="60">
        <f t="shared" si="14"/>
        <v>3.7037037037037035E-2</v>
      </c>
      <c r="BB54" s="61"/>
      <c r="BC54" s="142" t="s">
        <v>328</v>
      </c>
      <c r="BD54" s="59">
        <f>COUNTIFS(J4:J31,2,O4:O31,2)</f>
        <v>0</v>
      </c>
      <c r="BE54" s="60">
        <f t="shared" si="16"/>
        <v>0</v>
      </c>
      <c r="BF54" s="61"/>
      <c r="BG54" s="63" t="s">
        <v>335</v>
      </c>
      <c r="BH54" s="54">
        <f>COUNTIFS(N4:N31,2,O14:O41,1)</f>
        <v>8</v>
      </c>
      <c r="BI54" s="66">
        <f t="shared" si="17"/>
        <v>0.44444444444444442</v>
      </c>
      <c r="BJ54" s="61"/>
      <c r="BK54" s="61"/>
      <c r="BL54" s="61"/>
      <c r="BM54" s="61"/>
    </row>
    <row r="55" spans="1:65" ht="68.099999999999994" customHeight="1" x14ac:dyDescent="0.2">
      <c r="A55" s="103"/>
      <c r="B55" s="63" t="s">
        <v>376</v>
      </c>
      <c r="C55" s="45">
        <f>COUNTIFS(B4:B31,"Figueres",I4:I31,1)</f>
        <v>7</v>
      </c>
      <c r="D55" s="58">
        <f t="shared" si="4"/>
        <v>0.25925925925925924</v>
      </c>
      <c r="E55" s="64"/>
      <c r="F55" s="75" t="s">
        <v>388</v>
      </c>
      <c r="G55" s="45">
        <f>COUNTIFS(B4:B31,"figueres",K4:K31,1)</f>
        <v>2</v>
      </c>
      <c r="H55" s="58">
        <f t="shared" si="5"/>
        <v>7.407407407407407E-2</v>
      </c>
      <c r="I55" s="61"/>
      <c r="J55" s="63" t="s">
        <v>400</v>
      </c>
      <c r="K55" s="45">
        <f>COUNTIFS(B4:B31,"salt",J4:J31,2)</f>
        <v>0</v>
      </c>
      <c r="L55" s="58">
        <f t="shared" si="6"/>
        <v>0</v>
      </c>
      <c r="M55" s="61"/>
      <c r="N55" s="142" t="s">
        <v>203</v>
      </c>
      <c r="O55" s="45">
        <f>COUNTIFS(G4:G31,3,H4:H31,4)</f>
        <v>0</v>
      </c>
      <c r="P55" s="60">
        <f t="shared" si="7"/>
        <v>0</v>
      </c>
      <c r="Q55" s="61"/>
      <c r="R55" s="37"/>
      <c r="S55" s="45">
        <f>SUM(S51:S54)</f>
        <v>25</v>
      </c>
      <c r="T55" s="60">
        <f>S55/S$55</f>
        <v>1</v>
      </c>
      <c r="U55" s="61"/>
      <c r="V55" s="61"/>
      <c r="W55" s="142" t="s">
        <v>217</v>
      </c>
      <c r="X55" s="45">
        <f>COUNTIFS(I4:I31,1,K4:K31,3)</f>
        <v>1</v>
      </c>
      <c r="Y55" s="60">
        <f t="shared" si="8"/>
        <v>3.7037037037037035E-2</v>
      </c>
      <c r="Z55" s="61"/>
      <c r="AA55" s="142" t="s">
        <v>228</v>
      </c>
      <c r="AB55" s="45">
        <f>COUNTIFS(I4:I31,1,J4:J31,3)</f>
        <v>4</v>
      </c>
      <c r="AC55" s="60">
        <f t="shared" si="9"/>
        <v>0.14814814814814814</v>
      </c>
      <c r="AD55" s="61"/>
      <c r="AE55" s="142" t="s">
        <v>237</v>
      </c>
      <c r="AF55" s="45">
        <f>COUNTIFS(J4:J31,1,M4:M31,3)</f>
        <v>13</v>
      </c>
      <c r="AG55" s="60">
        <f t="shared" si="15"/>
        <v>0.56521739130434778</v>
      </c>
      <c r="AH55" s="61"/>
      <c r="AI55" s="142" t="s">
        <v>241</v>
      </c>
      <c r="AJ55" s="45">
        <f>COUNTIFS(K4:K31,2,M4:M31,2)</f>
        <v>0</v>
      </c>
      <c r="AK55" s="60">
        <f t="shared" si="10"/>
        <v>0</v>
      </c>
      <c r="AL55" s="61"/>
      <c r="AM55" s="142" t="s">
        <v>257</v>
      </c>
      <c r="AN55" s="45">
        <f>COUNTIFS(K4:K31,2,L4:L31,1)</f>
        <v>0</v>
      </c>
      <c r="AO55" s="60">
        <f t="shared" si="11"/>
        <v>0</v>
      </c>
      <c r="AP55" s="61"/>
      <c r="AQ55" s="142" t="s">
        <v>287</v>
      </c>
      <c r="AR55" s="45">
        <f>COUNTIFS(J4:J31,2,L4:L31,1)</f>
        <v>0</v>
      </c>
      <c r="AS55" s="60">
        <f t="shared" si="12"/>
        <v>0</v>
      </c>
      <c r="AT55" s="61"/>
      <c r="AU55" s="142" t="s">
        <v>300</v>
      </c>
      <c r="AV55" s="45">
        <f>COUNTIFS(K4:K31,2,N4:N31,2)</f>
        <v>4</v>
      </c>
      <c r="AW55" s="60">
        <f t="shared" si="13"/>
        <v>0.19047619047619047</v>
      </c>
      <c r="AX55" s="61"/>
      <c r="AY55" s="142" t="s">
        <v>319</v>
      </c>
      <c r="AZ55" s="45">
        <f>COUNTIFS(L4:L31,2,N4:N31,2)</f>
        <v>3</v>
      </c>
      <c r="BA55" s="60">
        <f t="shared" si="14"/>
        <v>0.1111111111111111</v>
      </c>
      <c r="BB55" s="61"/>
      <c r="BC55" s="142" t="s">
        <v>329</v>
      </c>
      <c r="BD55" s="59">
        <f>COUNTIFS(J4:J31,3,O4:O31,1)</f>
        <v>0</v>
      </c>
      <c r="BE55" s="60">
        <f t="shared" si="16"/>
        <v>0</v>
      </c>
      <c r="BF55" s="61"/>
      <c r="BG55" s="63" t="s">
        <v>336</v>
      </c>
      <c r="BH55" s="54">
        <f>COUNTIFS(N4:N31,2,O14:O41,2)</f>
        <v>4</v>
      </c>
      <c r="BI55" s="66">
        <f t="shared" si="17"/>
        <v>0.22222222222222221</v>
      </c>
      <c r="BJ55" s="61"/>
      <c r="BK55" s="61"/>
      <c r="BL55" s="61"/>
      <c r="BM55" s="61"/>
    </row>
    <row r="56" spans="1:65" ht="68.099999999999994" customHeight="1" x14ac:dyDescent="0.2">
      <c r="A56" s="103"/>
      <c r="B56" s="63" t="s">
        <v>377</v>
      </c>
      <c r="C56" s="45">
        <f>COUNTIFS(B4:B31,"Figueres",I4:I31,"&gt;1")</f>
        <v>4</v>
      </c>
      <c r="D56" s="58">
        <f t="shared" si="4"/>
        <v>0.14814814814814814</v>
      </c>
      <c r="E56" s="64"/>
      <c r="F56" s="75" t="s">
        <v>389</v>
      </c>
      <c r="G56" s="45">
        <f>COUNTIFS(B4:B31,"figueres",K4:K31,"&gt;1")</f>
        <v>9</v>
      </c>
      <c r="H56" s="58">
        <f t="shared" si="5"/>
        <v>0.33333333333333331</v>
      </c>
      <c r="I56" s="61"/>
      <c r="J56" s="63" t="s">
        <v>387</v>
      </c>
      <c r="K56" s="45">
        <f>COUNTIFS(B4:B31,"salt",J4:J31,3)</f>
        <v>0</v>
      </c>
      <c r="L56" s="58">
        <f t="shared" si="6"/>
        <v>0</v>
      </c>
      <c r="M56" s="61"/>
      <c r="N56" s="142" t="s">
        <v>204</v>
      </c>
      <c r="O56" s="45">
        <f>COUNTIFS(G4:G31,5,H4:H31,4)</f>
        <v>5</v>
      </c>
      <c r="P56" s="60">
        <f t="shared" si="7"/>
        <v>0.2</v>
      </c>
      <c r="Q56" s="61"/>
      <c r="R56" s="61"/>
      <c r="S56" s="49" t="s">
        <v>141</v>
      </c>
      <c r="T56" s="49" t="s">
        <v>140</v>
      </c>
      <c r="U56" s="61"/>
      <c r="V56" s="61"/>
      <c r="W56" s="142" t="s">
        <v>218</v>
      </c>
      <c r="X56" s="45">
        <f>COUNTIFS(I4:I31,"&gt;1",K4:K31,3)</f>
        <v>3</v>
      </c>
      <c r="Y56" s="60">
        <f t="shared" si="8"/>
        <v>0.1111111111111111</v>
      </c>
      <c r="Z56" s="61"/>
      <c r="AA56" s="142" t="s">
        <v>229</v>
      </c>
      <c r="AB56" s="45">
        <f>COUNTIFS(I4:I31,"&gt;1",J4:J31,3)</f>
        <v>3</v>
      </c>
      <c r="AC56" s="60">
        <f t="shared" si="9"/>
        <v>0.1111111111111111</v>
      </c>
      <c r="AD56" s="61"/>
      <c r="AE56" s="142" t="s">
        <v>251</v>
      </c>
      <c r="AF56" s="59">
        <f>COUNTIFS(J4:J31,2,M4:M31,3)</f>
        <v>0</v>
      </c>
      <c r="AG56" s="60">
        <f t="shared" si="15"/>
        <v>0</v>
      </c>
      <c r="AH56" s="61"/>
      <c r="AI56" s="142" t="s">
        <v>242</v>
      </c>
      <c r="AJ56" s="45">
        <f>COUNTIFS(K4:K31,2,M4:M31,3)</f>
        <v>3</v>
      </c>
      <c r="AK56" s="60">
        <f t="shared" si="10"/>
        <v>0.1111111111111111</v>
      </c>
      <c r="AL56" s="61"/>
      <c r="AM56" s="142" t="s">
        <v>256</v>
      </c>
      <c r="AN56" s="45">
        <f>COUNTIFS(K4:K31,2,L4:L31,2)</f>
        <v>1</v>
      </c>
      <c r="AO56" s="60">
        <f t="shared" si="11"/>
        <v>4.7619047619047616E-2</v>
      </c>
      <c r="AP56" s="61"/>
      <c r="AQ56" s="142" t="s">
        <v>288</v>
      </c>
      <c r="AR56" s="59">
        <f>COUNTIFS(J4:J31,2,L4:L31,2)</f>
        <v>1</v>
      </c>
      <c r="AS56" s="60">
        <f t="shared" si="12"/>
        <v>4.3478260869565216E-2</v>
      </c>
      <c r="AT56" s="61"/>
      <c r="AU56" s="142" t="s">
        <v>301</v>
      </c>
      <c r="AV56" s="45">
        <f>COUNTIFS(K4:K31,2,N4:N31,3)</f>
        <v>1</v>
      </c>
      <c r="AW56" s="60">
        <f t="shared" si="13"/>
        <v>4.7619047619047616E-2</v>
      </c>
      <c r="AX56" s="61"/>
      <c r="AY56" s="142" t="s">
        <v>320</v>
      </c>
      <c r="AZ56" s="45">
        <f>COUNTIFS(L4:L31,2,N4:N31,3)</f>
        <v>0</v>
      </c>
      <c r="BA56" s="60">
        <f t="shared" si="14"/>
        <v>0</v>
      </c>
      <c r="BB56" s="61"/>
      <c r="BC56" s="142" t="s">
        <v>330</v>
      </c>
      <c r="BD56" s="45">
        <f>COUNTIFS(J4:J31,3,O4:O31,2)</f>
        <v>7</v>
      </c>
      <c r="BE56" s="60">
        <f t="shared" si="16"/>
        <v>0.25925925925925924</v>
      </c>
      <c r="BF56" s="61"/>
      <c r="BG56" s="63" t="s">
        <v>337</v>
      </c>
      <c r="BH56" s="65">
        <f>COUNTIFS(N4:N31,2,O14:O41,3)</f>
        <v>0</v>
      </c>
      <c r="BI56" s="66">
        <f t="shared" si="17"/>
        <v>0</v>
      </c>
      <c r="BJ56" s="61"/>
      <c r="BK56" s="61"/>
      <c r="BL56" s="61"/>
      <c r="BM56" s="61"/>
    </row>
    <row r="57" spans="1:65" ht="68.099999999999994" customHeight="1" x14ac:dyDescent="0.2">
      <c r="A57" s="103"/>
      <c r="B57" s="63" t="s">
        <v>378</v>
      </c>
      <c r="C57" s="45">
        <f>COUNTIFS(B4:B31,"Olot",I4:I31,1)</f>
        <v>3</v>
      </c>
      <c r="D57" s="58">
        <f t="shared" si="4"/>
        <v>0.1111111111111111</v>
      </c>
      <c r="E57" s="64"/>
      <c r="F57" s="75" t="s">
        <v>390</v>
      </c>
      <c r="G57" s="45">
        <f>COUNTIFS(B4:B31,"olot",K4:K31,1)</f>
        <v>0</v>
      </c>
      <c r="H57" s="58">
        <f t="shared" si="5"/>
        <v>0</v>
      </c>
      <c r="I57" s="61"/>
      <c r="J57" s="63" t="s">
        <v>401</v>
      </c>
      <c r="K57" s="45">
        <f>COUNTIFS(B4:B31,"figueres",J4:J31,1)</f>
        <v>7</v>
      </c>
      <c r="L57" s="58">
        <f t="shared" si="6"/>
        <v>0.25925925925925924</v>
      </c>
      <c r="M57" s="61"/>
      <c r="N57" s="142" t="s">
        <v>205</v>
      </c>
      <c r="O57" s="45">
        <f>COUNTIFS(G4:G31,6,H4:H31,4)</f>
        <v>2</v>
      </c>
      <c r="P57" s="60">
        <f t="shared" si="7"/>
        <v>0.08</v>
      </c>
      <c r="Q57" s="61"/>
      <c r="R57" s="61"/>
      <c r="S57" s="61"/>
      <c r="T57" s="61"/>
      <c r="U57" s="61"/>
      <c r="V57" s="61"/>
      <c r="W57" s="142" t="s">
        <v>219</v>
      </c>
      <c r="X57" s="45">
        <f>COUNTIFS(I4:I31,1,K4:K31,4)</f>
        <v>2</v>
      </c>
      <c r="Y57" s="60">
        <f t="shared" si="8"/>
        <v>7.407407407407407E-2</v>
      </c>
      <c r="Z57" s="61"/>
      <c r="AA57" s="37"/>
      <c r="AB57" s="45">
        <f>SUM(AB51:AB56)</f>
        <v>27</v>
      </c>
      <c r="AC57" s="60">
        <f t="shared" si="9"/>
        <v>1</v>
      </c>
      <c r="AD57" s="61"/>
      <c r="AE57" s="142" t="s">
        <v>435</v>
      </c>
      <c r="AF57" s="59">
        <f>COUNTIFS(J4:J31,3,M4:M31,1)</f>
        <v>2</v>
      </c>
      <c r="AG57" s="60">
        <f t="shared" si="15"/>
        <v>8.6956521739130432E-2</v>
      </c>
      <c r="AH57" s="61"/>
      <c r="AI57" s="142" t="s">
        <v>243</v>
      </c>
      <c r="AJ57" s="45">
        <f>COUNTIFS(K4:K31,3,M4:M31,1)</f>
        <v>2</v>
      </c>
      <c r="AK57" s="60">
        <f t="shared" si="10"/>
        <v>7.407407407407407E-2</v>
      </c>
      <c r="AL57" s="61"/>
      <c r="AM57" s="142" t="s">
        <v>258</v>
      </c>
      <c r="AN57" s="45">
        <f>COUNTIFS(K4:K31,2,L4:L31,3)</f>
        <v>1</v>
      </c>
      <c r="AO57" s="60">
        <f t="shared" si="11"/>
        <v>4.7619047619047616E-2</v>
      </c>
      <c r="AP57" s="61"/>
      <c r="AQ57" s="142" t="s">
        <v>289</v>
      </c>
      <c r="AR57" s="59">
        <f>COUNTIFS(J4:J31,2,L4:L31,3)</f>
        <v>0</v>
      </c>
      <c r="AS57" s="60">
        <f>AR57/AR$63</f>
        <v>0</v>
      </c>
      <c r="AT57" s="61"/>
      <c r="AU57" s="142" t="s">
        <v>302</v>
      </c>
      <c r="AV57" s="45">
        <f>COUNTIFS(K4:K31,3,N4:N31,1)</f>
        <v>4</v>
      </c>
      <c r="AW57" s="60">
        <f t="shared" si="13"/>
        <v>0.19047619047619047</v>
      </c>
      <c r="AX57" s="61"/>
      <c r="AY57" s="142" t="s">
        <v>322</v>
      </c>
      <c r="AZ57" s="45">
        <f>COUNTIFS(L4:L31,3,N4:N31,1)</f>
        <v>0</v>
      </c>
      <c r="BA57" s="60">
        <f t="shared" si="14"/>
        <v>0</v>
      </c>
      <c r="BB57" s="61"/>
      <c r="BC57" s="98"/>
      <c r="BD57" s="45">
        <f>SUM(BD51:BD56)</f>
        <v>27</v>
      </c>
      <c r="BE57" s="60">
        <f t="shared" si="16"/>
        <v>1</v>
      </c>
      <c r="BF57" s="61"/>
      <c r="BG57" s="98"/>
      <c r="BH57" s="65">
        <f>SUM(BH51:BH56)</f>
        <v>18</v>
      </c>
      <c r="BI57" s="66">
        <f t="shared" si="17"/>
        <v>1</v>
      </c>
      <c r="BJ57" s="61"/>
      <c r="BK57" s="61"/>
      <c r="BL57" s="61"/>
      <c r="BM57" s="61"/>
    </row>
    <row r="58" spans="1:65" ht="68.099999999999994" customHeight="1" x14ac:dyDescent="0.2">
      <c r="A58" s="103"/>
      <c r="B58" s="63" t="s">
        <v>379</v>
      </c>
      <c r="C58" s="45">
        <f>COUNTIFS(B4:B31,"Olot",I4:I31,"&gt;1")</f>
        <v>2</v>
      </c>
      <c r="D58" s="58">
        <f t="shared" si="4"/>
        <v>7.407407407407407E-2</v>
      </c>
      <c r="E58" s="64"/>
      <c r="F58" s="75" t="s">
        <v>391</v>
      </c>
      <c r="G58" s="45">
        <f>COUNTIFS(B4:B31,"olot",K4:K31,"&gt;1")</f>
        <v>5</v>
      </c>
      <c r="H58" s="58">
        <f t="shared" si="5"/>
        <v>0.18518518518518517</v>
      </c>
      <c r="I58" s="61"/>
      <c r="J58" s="63" t="s">
        <v>402</v>
      </c>
      <c r="K58" s="45">
        <f>COUNTIFS(B4:B31,"figueres",J4:J31,2)</f>
        <v>1</v>
      </c>
      <c r="L58" s="58">
        <f t="shared" si="6"/>
        <v>3.7037037037037035E-2</v>
      </c>
      <c r="M58" s="61"/>
      <c r="N58" s="142" t="s">
        <v>206</v>
      </c>
      <c r="O58" s="45">
        <f>COUNTIFS(G4:G31,7,H4:H31,4)</f>
        <v>2</v>
      </c>
      <c r="P58" s="60">
        <f t="shared" si="7"/>
        <v>0.08</v>
      </c>
      <c r="Q58" s="61"/>
      <c r="R58" s="61"/>
      <c r="S58" s="61"/>
      <c r="T58" s="61"/>
      <c r="U58" s="61"/>
      <c r="V58" s="61"/>
      <c r="W58" s="142" t="s">
        <v>220</v>
      </c>
      <c r="X58" s="45">
        <f>COUNTIFS(I4:I31,"&gt;1",K4:K31,4)</f>
        <v>1</v>
      </c>
      <c r="Y58" s="60">
        <f t="shared" si="8"/>
        <v>3.7037037037037035E-2</v>
      </c>
      <c r="Z58" s="61"/>
      <c r="AA58" s="61"/>
      <c r="AB58" s="49" t="s">
        <v>141</v>
      </c>
      <c r="AC58" s="49" t="s">
        <v>140</v>
      </c>
      <c r="AD58" s="61"/>
      <c r="AE58" s="142" t="s">
        <v>436</v>
      </c>
      <c r="AF58" s="59">
        <f>COUNTIFS(J4:J31,3,M4:M31,2)</f>
        <v>0</v>
      </c>
      <c r="AG58" s="60">
        <f t="shared" si="15"/>
        <v>0</v>
      </c>
      <c r="AH58" s="61"/>
      <c r="AI58" s="142" t="s">
        <v>244</v>
      </c>
      <c r="AJ58" s="45">
        <f>COUNTIFS(K4:K31,3,M4:M31,2)</f>
        <v>0</v>
      </c>
      <c r="AK58" s="60">
        <f t="shared" si="10"/>
        <v>0</v>
      </c>
      <c r="AL58" s="61"/>
      <c r="AM58" s="142" t="s">
        <v>277</v>
      </c>
      <c r="AN58" s="45">
        <f>COUNTIFS(K4:K31,2,L4:L31,4)</f>
        <v>3</v>
      </c>
      <c r="AO58" s="60">
        <f t="shared" si="11"/>
        <v>0.14285714285714285</v>
      </c>
      <c r="AP58" s="61"/>
      <c r="AQ58" s="142" t="s">
        <v>290</v>
      </c>
      <c r="AR58" s="45">
        <f>COUNTIFS(J4:J31,2,L4:L31,4)</f>
        <v>0</v>
      </c>
      <c r="AS58" s="60">
        <f t="shared" ref="AS58:AS63" si="18">AR58/AR$63</f>
        <v>0</v>
      </c>
      <c r="AT58" s="61"/>
      <c r="AU58" s="142" t="s">
        <v>304</v>
      </c>
      <c r="AV58" s="45">
        <f>COUNTIFS(K4:K31,3,N4:N31,2)</f>
        <v>0</v>
      </c>
      <c r="AW58" s="60">
        <f t="shared" si="13"/>
        <v>0</v>
      </c>
      <c r="AX58" s="61"/>
      <c r="AY58" s="142" t="s">
        <v>321</v>
      </c>
      <c r="AZ58" s="45">
        <f>COUNTIFS(L4:L31,3,N4:N31,2)</f>
        <v>2</v>
      </c>
      <c r="BA58" s="60">
        <f t="shared" si="14"/>
        <v>7.407407407407407E-2</v>
      </c>
      <c r="BB58" s="61"/>
      <c r="BC58" s="61"/>
      <c r="BD58" s="49" t="s">
        <v>141</v>
      </c>
      <c r="BE58" s="49" t="s">
        <v>140</v>
      </c>
      <c r="BF58" s="61"/>
      <c r="BG58" s="68"/>
      <c r="BH58" s="77" t="s">
        <v>141</v>
      </c>
      <c r="BI58" s="77" t="s">
        <v>140</v>
      </c>
      <c r="BJ58" s="61"/>
      <c r="BK58" s="61"/>
      <c r="BL58" s="61"/>
      <c r="BM58" s="61"/>
    </row>
    <row r="59" spans="1:65" ht="68.099999999999994" customHeight="1" x14ac:dyDescent="0.2">
      <c r="A59" s="103"/>
      <c r="B59" s="63" t="s">
        <v>380</v>
      </c>
      <c r="C59" s="45">
        <f>COUNTIFS(B4:B31,"Blanes",I4:I31,1)</f>
        <v>2</v>
      </c>
      <c r="D59" s="58">
        <f t="shared" si="4"/>
        <v>7.407407407407407E-2</v>
      </c>
      <c r="E59" s="64"/>
      <c r="F59" s="75" t="s">
        <v>392</v>
      </c>
      <c r="G59" s="45">
        <f>COUNTIFS(B4:B31,"blanes",K4:K31,1)</f>
        <v>0</v>
      </c>
      <c r="H59" s="58">
        <f t="shared" si="5"/>
        <v>0</v>
      </c>
      <c r="I59" s="61"/>
      <c r="J59" s="63" t="s">
        <v>389</v>
      </c>
      <c r="K59" s="45">
        <f>COUNTIFS(B4:B31,"figueres",J4:J31,3)</f>
        <v>3</v>
      </c>
      <c r="L59" s="58">
        <f t="shared" si="6"/>
        <v>0.1111111111111111</v>
      </c>
      <c r="M59" s="61"/>
      <c r="N59" s="142" t="s">
        <v>250</v>
      </c>
      <c r="O59" s="45">
        <f>COUNTIFS(G4:G31,4,H4:H31,1)</f>
        <v>0</v>
      </c>
      <c r="P59" s="60">
        <f t="shared" si="7"/>
        <v>0</v>
      </c>
      <c r="Q59" s="61"/>
      <c r="R59" s="61"/>
      <c r="S59" s="61"/>
      <c r="T59" s="61"/>
      <c r="U59" s="61"/>
      <c r="V59" s="61"/>
      <c r="W59" s="142" t="s">
        <v>221</v>
      </c>
      <c r="X59" s="45">
        <f>COUNTIFS(I4:I31,1,K4:K31,5)</f>
        <v>2</v>
      </c>
      <c r="Y59" s="60">
        <f t="shared" si="8"/>
        <v>7.407407407407407E-2</v>
      </c>
      <c r="Z59" s="61"/>
      <c r="AA59" s="61"/>
      <c r="AB59" s="61"/>
      <c r="AC59" s="61"/>
      <c r="AD59" s="61"/>
      <c r="AE59" s="142" t="s">
        <v>437</v>
      </c>
      <c r="AF59" s="59">
        <f>COUNTIFS(J4:J31,3,M4:M31,3)</f>
        <v>5</v>
      </c>
      <c r="AG59" s="60">
        <f t="shared" si="15"/>
        <v>0.21739130434782608</v>
      </c>
      <c r="AH59" s="61"/>
      <c r="AI59" s="142" t="s">
        <v>245</v>
      </c>
      <c r="AJ59" s="59">
        <f>COUNTIFS(K4:K31,3,M4:M31,3)</f>
        <v>2</v>
      </c>
      <c r="AK59" s="60">
        <f t="shared" si="10"/>
        <v>7.407407407407407E-2</v>
      </c>
      <c r="AL59" s="61"/>
      <c r="AM59" s="142" t="s">
        <v>259</v>
      </c>
      <c r="AN59" s="45">
        <f>COUNTIFS(K4:K31,3,L4:L31,1)</f>
        <v>1</v>
      </c>
      <c r="AO59" s="60">
        <f t="shared" si="11"/>
        <v>4.7619047619047616E-2</v>
      </c>
      <c r="AP59" s="61"/>
      <c r="AQ59" s="142" t="s">
        <v>291</v>
      </c>
      <c r="AR59" s="45">
        <f>COUNTIFS(J4:J31,3,L4:L31,1)</f>
        <v>0</v>
      </c>
      <c r="AS59" s="60">
        <f t="shared" si="18"/>
        <v>0</v>
      </c>
      <c r="AT59" s="61"/>
      <c r="AU59" s="142" t="s">
        <v>303</v>
      </c>
      <c r="AV59" s="45">
        <f>COUNTIFS(BG48:BG75,3,BH48:BH75,1)</f>
        <v>0</v>
      </c>
      <c r="AW59" s="60">
        <f t="shared" si="13"/>
        <v>0</v>
      </c>
      <c r="AX59" s="61"/>
      <c r="AY59" s="142" t="s">
        <v>318</v>
      </c>
      <c r="AZ59" s="45">
        <f>COUNTIFS(L4:L31,3,N4:N31,3)</f>
        <v>0</v>
      </c>
      <c r="BA59" s="60">
        <f t="shared" si="14"/>
        <v>0</v>
      </c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ht="68.099999999999994" customHeight="1" x14ac:dyDescent="0.2">
      <c r="A60" s="103"/>
      <c r="B60" s="63" t="s">
        <v>381</v>
      </c>
      <c r="C60" s="45">
        <f>COUNTIFS(B4:B31,"Blanes",I4:I31,"&gt;1")</f>
        <v>0</v>
      </c>
      <c r="D60" s="58">
        <f t="shared" si="4"/>
        <v>0</v>
      </c>
      <c r="E60" s="64"/>
      <c r="F60" s="75" t="s">
        <v>393</v>
      </c>
      <c r="G60" s="45">
        <f>COUNTIFS(B4:B31,"blanes",K4:K31,"&gt;1")</f>
        <v>2</v>
      </c>
      <c r="H60" s="58">
        <f t="shared" si="5"/>
        <v>7.407407407407407E-2</v>
      </c>
      <c r="I60" s="61"/>
      <c r="J60" s="63" t="s">
        <v>403</v>
      </c>
      <c r="K60" s="45">
        <f>COUNTIFS(B4:B31,"olot",J4:J31,1)</f>
        <v>4</v>
      </c>
      <c r="L60" s="58">
        <f t="shared" si="6"/>
        <v>0.14814814814814814</v>
      </c>
      <c r="M60" s="61"/>
      <c r="N60" s="61"/>
      <c r="O60" s="45">
        <f>SUM(O51:O59)</f>
        <v>25</v>
      </c>
      <c r="P60" s="60">
        <f t="shared" si="7"/>
        <v>1</v>
      </c>
      <c r="Q60" s="61"/>
      <c r="R60" s="61"/>
      <c r="S60" s="61"/>
      <c r="T60" s="61"/>
      <c r="U60" s="61"/>
      <c r="V60" s="61"/>
      <c r="W60" s="142" t="s">
        <v>222</v>
      </c>
      <c r="X60" s="45">
        <f>COUNTIFS(I4:I31,"&gt;1",K4:K31,5)</f>
        <v>1</v>
      </c>
      <c r="Y60" s="60">
        <f t="shared" si="8"/>
        <v>3.7037037037037035E-2</v>
      </c>
      <c r="Z60" s="61"/>
      <c r="AA60" s="61"/>
      <c r="AB60" s="61"/>
      <c r="AC60" s="61"/>
      <c r="AD60" s="61"/>
      <c r="AE60" s="37"/>
      <c r="AF60" s="45">
        <f>SUM(AF52:AF59)</f>
        <v>23</v>
      </c>
      <c r="AG60" s="60">
        <f t="shared" si="15"/>
        <v>1</v>
      </c>
      <c r="AH60" s="61"/>
      <c r="AI60" s="142" t="s">
        <v>248</v>
      </c>
      <c r="AJ60" s="45">
        <f>COUNTIFS(K4:K31,7,M4:M31,1)</f>
        <v>0</v>
      </c>
      <c r="AK60" s="60">
        <f t="shared" si="10"/>
        <v>0</v>
      </c>
      <c r="AL60" s="61"/>
      <c r="AM60" s="142" t="s">
        <v>260</v>
      </c>
      <c r="AN60" s="45">
        <f>COUNTIFS(K4:K31,3,L4:L31,2)</f>
        <v>1</v>
      </c>
      <c r="AO60" s="60">
        <f t="shared" si="11"/>
        <v>4.7619047619047616E-2</v>
      </c>
      <c r="AP60" s="61"/>
      <c r="AQ60" s="142" t="s">
        <v>292</v>
      </c>
      <c r="AR60" s="45">
        <f>COUNTIFS(J4:J31,3,L4:L31,2)</f>
        <v>0</v>
      </c>
      <c r="AS60" s="60">
        <f t="shared" si="18"/>
        <v>0</v>
      </c>
      <c r="AT60" s="61"/>
      <c r="AU60" s="142" t="s">
        <v>305</v>
      </c>
      <c r="AV60" s="45">
        <f>COUNTIFS(K4:K31,3,N4:N31,3)</f>
        <v>0</v>
      </c>
      <c r="AW60" s="60">
        <f t="shared" si="13"/>
        <v>0</v>
      </c>
      <c r="AX60" s="61"/>
      <c r="AY60" s="142" t="s">
        <v>439</v>
      </c>
      <c r="AZ60" s="45">
        <f>COUNTIFS(L4:L31,4,N4:N31,1)</f>
        <v>7</v>
      </c>
      <c r="BA60" s="60">
        <f>AZ60/AZ$60</f>
        <v>1</v>
      </c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1:65" ht="68.099999999999994" customHeight="1" x14ac:dyDescent="0.2">
      <c r="A61" s="103"/>
      <c r="B61" s="63" t="s">
        <v>382</v>
      </c>
      <c r="C61" s="45">
        <f>COUNTIFS(B4:B31,"Lloret",I4:I31,1)</f>
        <v>0</v>
      </c>
      <c r="D61" s="58">
        <f t="shared" si="4"/>
        <v>0</v>
      </c>
      <c r="E61" s="64"/>
      <c r="F61" s="75" t="s">
        <v>394</v>
      </c>
      <c r="G61" s="45">
        <f>COUNTIFS(B4:B31,"lloret",K4:K31,1)</f>
        <v>0</v>
      </c>
      <c r="H61" s="58">
        <f t="shared" si="5"/>
        <v>0</v>
      </c>
      <c r="I61" s="61"/>
      <c r="J61" s="63" t="s">
        <v>404</v>
      </c>
      <c r="K61" s="45">
        <f>COUNTIFS(B4:B31,"olot",J4:J31,2)</f>
        <v>0</v>
      </c>
      <c r="L61" s="58">
        <f t="shared" si="6"/>
        <v>0</v>
      </c>
      <c r="M61" s="61"/>
      <c r="N61" s="37"/>
      <c r="O61" s="49" t="s">
        <v>141</v>
      </c>
      <c r="P61" s="49" t="s">
        <v>140</v>
      </c>
      <c r="Q61" s="61"/>
      <c r="R61" s="61"/>
      <c r="S61" s="61"/>
      <c r="T61" s="61"/>
      <c r="U61" s="61"/>
      <c r="V61" s="61"/>
      <c r="W61" s="142" t="s">
        <v>246</v>
      </c>
      <c r="X61" s="45">
        <f>COUNTIFS(I4:I31,1,K4:K31,7)</f>
        <v>1</v>
      </c>
      <c r="Y61" s="60">
        <f t="shared" si="8"/>
        <v>3.7037037037037035E-2</v>
      </c>
      <c r="Z61" s="61"/>
      <c r="AA61" s="61"/>
      <c r="AB61" s="61"/>
      <c r="AC61" s="61"/>
      <c r="AD61" s="61"/>
      <c r="AE61" s="61"/>
      <c r="AF61" s="49" t="s">
        <v>141</v>
      </c>
      <c r="AG61" s="49" t="s">
        <v>140</v>
      </c>
      <c r="AH61" s="61"/>
      <c r="AI61" s="142" t="s">
        <v>249</v>
      </c>
      <c r="AJ61" s="45">
        <f>COUNTIFS(K4:K31,7,M4:M31,2)</f>
        <v>0</v>
      </c>
      <c r="AK61" s="60">
        <f t="shared" si="10"/>
        <v>0</v>
      </c>
      <c r="AL61" s="61"/>
      <c r="AM61" s="142" t="s">
        <v>261</v>
      </c>
      <c r="AN61" s="59">
        <f>COUNTIFS(K4:K31,3,L4:L31,3)</f>
        <v>0</v>
      </c>
      <c r="AO61" s="60">
        <f t="shared" si="11"/>
        <v>0</v>
      </c>
      <c r="AP61" s="61"/>
      <c r="AQ61" s="142" t="s">
        <v>293</v>
      </c>
      <c r="AR61" s="45">
        <f>COUNTIFS(J4:J31,3,L4:L31,3)</f>
        <v>2</v>
      </c>
      <c r="AS61" s="60">
        <f t="shared" si="18"/>
        <v>7.407407407407407E-2</v>
      </c>
      <c r="AT61" s="61"/>
      <c r="AU61" s="142" t="s">
        <v>262</v>
      </c>
      <c r="AV61" s="59">
        <f>COUNTIFS(K4:K31,5,N4:N31,1)</f>
        <v>2</v>
      </c>
      <c r="AW61" s="60">
        <f t="shared" si="13"/>
        <v>9.5238095238095233E-2</v>
      </c>
      <c r="AX61" s="61"/>
      <c r="AY61" s="142" t="s">
        <v>440</v>
      </c>
      <c r="AZ61" s="45">
        <f>COUNTIFS(L4:L31,4,N4:N31,2)</f>
        <v>9</v>
      </c>
      <c r="BA61" s="60">
        <f>AZ61/AZ$60</f>
        <v>1.2857142857142858</v>
      </c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</row>
    <row r="62" spans="1:65" ht="68.099999999999994" customHeight="1" x14ac:dyDescent="0.2">
      <c r="A62" s="103"/>
      <c r="B62" s="63" t="s">
        <v>383</v>
      </c>
      <c r="C62" s="45">
        <f>COUNTIFS(B4:B31,"Lloret",I4:I31,"&gt;1")</f>
        <v>1</v>
      </c>
      <c r="D62" s="58">
        <f t="shared" si="4"/>
        <v>3.7037037037037035E-2</v>
      </c>
      <c r="E62" s="64"/>
      <c r="F62" s="75" t="s">
        <v>395</v>
      </c>
      <c r="G62" s="45">
        <f>COUNTIFS(B4:B31,"lloret",K4:K31,"&gt;1")</f>
        <v>1</v>
      </c>
      <c r="H62" s="58">
        <f t="shared" si="5"/>
        <v>3.7037037037037035E-2</v>
      </c>
      <c r="I62" s="61"/>
      <c r="J62" s="63" t="s">
        <v>391</v>
      </c>
      <c r="K62" s="45">
        <f>COUNTIFS(B4:B31,"olot",J4:J31,3)</f>
        <v>1</v>
      </c>
      <c r="L62" s="58">
        <f t="shared" si="6"/>
        <v>3.7037037037037035E-2</v>
      </c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142" t="s">
        <v>247</v>
      </c>
      <c r="X62" s="45">
        <f>COUNTIFS(I4:I31,"&gt;1",K4:K31,7)</f>
        <v>1</v>
      </c>
      <c r="Y62" s="60">
        <f t="shared" si="8"/>
        <v>3.7037037037037035E-2</v>
      </c>
      <c r="Z62" s="61"/>
      <c r="AA62" s="61"/>
      <c r="AB62" s="61"/>
      <c r="AC62" s="61"/>
      <c r="AD62" s="61"/>
      <c r="AE62" s="61"/>
      <c r="AF62" s="61"/>
      <c r="AG62" s="61"/>
      <c r="AH62" s="61"/>
      <c r="AI62" s="142" t="s">
        <v>273</v>
      </c>
      <c r="AJ62" s="45">
        <f>COUNTIFS(K4:K31,7,M4:M31,3)</f>
        <v>2</v>
      </c>
      <c r="AK62" s="60">
        <f t="shared" si="10"/>
        <v>7.407407407407407E-2</v>
      </c>
      <c r="AL62" s="61"/>
      <c r="AM62" s="142" t="s">
        <v>278</v>
      </c>
      <c r="AN62" s="59">
        <f>COUNTIFS(K4:K31,3,L4:L31,4)</f>
        <v>2</v>
      </c>
      <c r="AO62" s="60">
        <f t="shared" si="11"/>
        <v>9.5238095238095233E-2</v>
      </c>
      <c r="AP62" s="61"/>
      <c r="AQ62" s="142" t="s">
        <v>294</v>
      </c>
      <c r="AR62" s="45">
        <f>COUNTIFS(J4:J31,3,L4:L31,4)</f>
        <v>5</v>
      </c>
      <c r="AS62" s="60">
        <f t="shared" si="18"/>
        <v>0.18518518518518517</v>
      </c>
      <c r="AT62" s="61"/>
      <c r="AU62" s="142" t="s">
        <v>307</v>
      </c>
      <c r="AV62" s="59">
        <f>COUNTIFS(K4:K31,5,N4:N31,2)</f>
        <v>1</v>
      </c>
      <c r="AW62" s="60">
        <f t="shared" si="13"/>
        <v>4.7619047619047616E-2</v>
      </c>
      <c r="AX62" s="61"/>
      <c r="AY62" s="142" t="s">
        <v>440</v>
      </c>
      <c r="AZ62" s="45">
        <f>COUNTIFS(L4:L31,4,N4:N31,3)</f>
        <v>2</v>
      </c>
      <c r="BA62" s="60">
        <f>AZ62/AZ$60</f>
        <v>0.2857142857142857</v>
      </c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1:65" ht="68.099999999999994" customHeight="1" x14ac:dyDescent="0.2">
      <c r="A63" s="103"/>
      <c r="B63" s="61"/>
      <c r="C63" s="45">
        <f>SUM(C51:C62)</f>
        <v>27</v>
      </c>
      <c r="D63" s="58">
        <f t="shared" si="4"/>
        <v>1</v>
      </c>
      <c r="E63" s="64"/>
      <c r="F63" s="61"/>
      <c r="G63" s="45">
        <f>SUM(G51:G62)</f>
        <v>27</v>
      </c>
      <c r="H63" s="58">
        <f t="shared" si="5"/>
        <v>1</v>
      </c>
      <c r="I63" s="61"/>
      <c r="J63" s="63" t="s">
        <v>405</v>
      </c>
      <c r="K63" s="45">
        <f>COUNTIFS(B4:B31,"blanes",J4:J31,1)</f>
        <v>0</v>
      </c>
      <c r="L63" s="58">
        <f t="shared" si="6"/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142" t="s">
        <v>265</v>
      </c>
      <c r="X63" s="45">
        <f>COUNTIFS(I4:I31,1,K4:K31,8)</f>
        <v>2</v>
      </c>
      <c r="Y63" s="60">
        <f t="shared" si="8"/>
        <v>7.407407407407407E-2</v>
      </c>
      <c r="Z63" s="61"/>
      <c r="AA63" s="61"/>
      <c r="AB63" s="61"/>
      <c r="AC63" s="61"/>
      <c r="AD63" s="61"/>
      <c r="AE63" s="61"/>
      <c r="AF63" s="61"/>
      <c r="AG63" s="61"/>
      <c r="AH63" s="61"/>
      <c r="AI63" s="142" t="s">
        <v>275</v>
      </c>
      <c r="AJ63" s="45">
        <f>COUNTIFS(K4:K31,8,M4:M31,1)</f>
        <v>0</v>
      </c>
      <c r="AK63" s="60">
        <f t="shared" si="10"/>
        <v>0</v>
      </c>
      <c r="AL63" s="61"/>
      <c r="AM63" s="142" t="s">
        <v>262</v>
      </c>
      <c r="AN63" s="45">
        <f>COUNTIFS(K4:K31,5,L4:L31,1)</f>
        <v>0</v>
      </c>
      <c r="AO63" s="60">
        <f t="shared" si="11"/>
        <v>0</v>
      </c>
      <c r="AP63" s="61"/>
      <c r="AQ63" s="61"/>
      <c r="AR63" s="45">
        <f>SUM(AR51:AR62)</f>
        <v>27</v>
      </c>
      <c r="AS63" s="60">
        <f t="shared" si="18"/>
        <v>1</v>
      </c>
      <c r="AT63" s="61"/>
      <c r="AU63" s="142" t="s">
        <v>306</v>
      </c>
      <c r="AV63" s="45">
        <f>COUNTIFS(K4:K31,5,N4:N31,3)</f>
        <v>0</v>
      </c>
      <c r="AW63" s="60">
        <f t="shared" si="13"/>
        <v>0</v>
      </c>
      <c r="AX63" s="61"/>
      <c r="AY63" s="98"/>
      <c r="AZ63" s="45">
        <f>SUM(AZ51:AZ62)</f>
        <v>27</v>
      </c>
      <c r="BA63" s="60">
        <f>AZ63/AZ$63</f>
        <v>1</v>
      </c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</row>
    <row r="64" spans="1:65" ht="68.099999999999994" customHeight="1" x14ac:dyDescent="0.2">
      <c r="A64" s="103"/>
      <c r="B64" s="61"/>
      <c r="C64" s="70" t="s">
        <v>141</v>
      </c>
      <c r="D64" s="70" t="s">
        <v>140</v>
      </c>
      <c r="E64" s="64"/>
      <c r="F64" s="61"/>
      <c r="G64" s="70" t="s">
        <v>141</v>
      </c>
      <c r="H64" s="70" t="s">
        <v>140</v>
      </c>
      <c r="I64" s="61"/>
      <c r="J64" s="63" t="s">
        <v>406</v>
      </c>
      <c r="K64" s="45">
        <f>COUNTIFS(B4:B31,"blanes",J4:J31,2)</f>
        <v>0</v>
      </c>
      <c r="L64" s="58">
        <f t="shared" si="6"/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142" t="s">
        <v>266</v>
      </c>
      <c r="X64" s="45">
        <f>COUNTIFS(I4:I31,"&gt;1",K4:K31,8)</f>
        <v>0</v>
      </c>
      <c r="Y64" s="60">
        <f t="shared" si="8"/>
        <v>0</v>
      </c>
      <c r="Z64" s="61"/>
      <c r="AA64" s="61"/>
      <c r="AB64" s="61"/>
      <c r="AC64" s="61"/>
      <c r="AD64" s="61"/>
      <c r="AE64" s="61"/>
      <c r="AF64" s="61"/>
      <c r="AG64" s="61"/>
      <c r="AH64" s="61"/>
      <c r="AI64" s="142" t="s">
        <v>274</v>
      </c>
      <c r="AJ64" s="45">
        <f>COUNTIFS(K4:K31,8,M4:M31,2)</f>
        <v>0</v>
      </c>
      <c r="AK64" s="60">
        <f t="shared" si="10"/>
        <v>0</v>
      </c>
      <c r="AL64" s="61"/>
      <c r="AM64" s="142" t="s">
        <v>263</v>
      </c>
      <c r="AN64" s="45">
        <f>COUNTIFS(K4:K31,5,L4:L31,2)</f>
        <v>0</v>
      </c>
      <c r="AO64" s="60">
        <f t="shared" si="11"/>
        <v>0</v>
      </c>
      <c r="AP64" s="61"/>
      <c r="AQ64" s="61"/>
      <c r="AR64" s="70" t="s">
        <v>141</v>
      </c>
      <c r="AS64" s="70" t="s">
        <v>140</v>
      </c>
      <c r="AT64" s="61"/>
      <c r="AU64" s="142" t="s">
        <v>308</v>
      </c>
      <c r="AV64" s="45">
        <f>COUNTIFS(K4:K31,7,N4:N31,1)</f>
        <v>0</v>
      </c>
      <c r="AW64" s="60">
        <f t="shared" si="13"/>
        <v>0</v>
      </c>
      <c r="AX64" s="61"/>
      <c r="AY64" s="61"/>
      <c r="AZ64" s="49" t="s">
        <v>141</v>
      </c>
      <c r="BA64" s="49" t="s">
        <v>140</v>
      </c>
      <c r="BB64" s="64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65" ht="68.099999999999994" customHeight="1" x14ac:dyDescent="0.2">
      <c r="A65" s="103"/>
      <c r="B65" s="61"/>
      <c r="C65" s="61"/>
      <c r="D65" s="61"/>
      <c r="E65" s="64"/>
      <c r="F65" s="61"/>
      <c r="G65" s="61"/>
      <c r="H65" s="61"/>
      <c r="I65" s="61"/>
      <c r="J65" s="63" t="s">
        <v>393</v>
      </c>
      <c r="K65" s="45">
        <f>COUNTIFS(B4:B31,"blanes",J4:J31,3)</f>
        <v>2</v>
      </c>
      <c r="L65" s="58">
        <f t="shared" si="6"/>
        <v>7.407407407407407E-2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142" t="s">
        <v>162</v>
      </c>
      <c r="X65" s="59">
        <f>COUNTIF(K4:K31,9)+COUNTIF(K4:K31,6)+COUNTIF(K4:K31,10)</f>
        <v>3</v>
      </c>
      <c r="Y65" s="60">
        <f t="shared" si="8"/>
        <v>0.1111111111111111</v>
      </c>
      <c r="Z65" s="61"/>
      <c r="AA65" s="61"/>
      <c r="AB65" s="61"/>
      <c r="AC65" s="61"/>
      <c r="AD65" s="61"/>
      <c r="AE65" s="61"/>
      <c r="AF65" s="61"/>
      <c r="AG65" s="61"/>
      <c r="AH65" s="61"/>
      <c r="AI65" s="142" t="s">
        <v>273</v>
      </c>
      <c r="AJ65" s="45">
        <f>COUNTIFS(K3:K30,8,M3:M30,3)</f>
        <v>2</v>
      </c>
      <c r="AK65" s="60">
        <f t="shared" si="10"/>
        <v>7.407407407407407E-2</v>
      </c>
      <c r="AL65" s="61"/>
      <c r="AM65" s="142" t="s">
        <v>264</v>
      </c>
      <c r="AN65" s="45">
        <f>COUNTIFS(K4:K31,5,L4:L31,3)</f>
        <v>1</v>
      </c>
      <c r="AO65" s="60">
        <f t="shared" si="11"/>
        <v>4.7619047619047616E-2</v>
      </c>
      <c r="AP65" s="61"/>
      <c r="AQ65" s="61"/>
      <c r="AR65" s="61"/>
      <c r="AS65" s="61"/>
      <c r="AT65" s="61"/>
      <c r="AU65" s="142" t="s">
        <v>309</v>
      </c>
      <c r="AV65" s="45">
        <f>COUNTIFS(K4:K31,7,N4:N31,2)</f>
        <v>1</v>
      </c>
      <c r="AW65" s="60">
        <f t="shared" si="13"/>
        <v>4.7619047619047616E-2</v>
      </c>
      <c r="AX65" s="61"/>
      <c r="AY65"/>
      <c r="AZ65"/>
      <c r="BA6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</row>
    <row r="66" spans="1:65" ht="68.099999999999994" customHeight="1" x14ac:dyDescent="0.2">
      <c r="A66" s="103"/>
      <c r="B66" s="61"/>
      <c r="C66" s="61"/>
      <c r="D66" s="61"/>
      <c r="E66" s="64"/>
      <c r="F66" s="61"/>
      <c r="G66" s="61"/>
      <c r="H66" s="61"/>
      <c r="I66" s="61"/>
      <c r="J66" s="63" t="s">
        <v>407</v>
      </c>
      <c r="K66" s="45">
        <f>COUNTIFS(B4:B31,"lloret",J4:J31,1)</f>
        <v>1</v>
      </c>
      <c r="L66" s="58">
        <f t="shared" si="6"/>
        <v>3.7037037037037035E-2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37"/>
      <c r="X66" s="45">
        <f>SUM(X51:X65)</f>
        <v>27</v>
      </c>
      <c r="Y66" s="60">
        <f t="shared" si="8"/>
        <v>1</v>
      </c>
      <c r="Z66" s="61"/>
      <c r="AA66" s="61"/>
      <c r="AB66" s="61"/>
      <c r="AC66" s="61"/>
      <c r="AD66" s="61"/>
      <c r="AE66" s="61"/>
      <c r="AF66" s="61"/>
      <c r="AG66" s="61"/>
      <c r="AH66" s="61"/>
      <c r="AI66" s="142" t="s">
        <v>438</v>
      </c>
      <c r="AJ66" s="45">
        <f>COUNTIF(K4:K31,4)+COUNTIF(K4:K31,5)+COUNTIF(K4:K31,6)+COUNTIF(K4:K31,9)+COUNTIF(K4:K31,10)+COUNTIF(M4:M31,4)</f>
        <v>9</v>
      </c>
      <c r="AK66" s="60">
        <f t="shared" si="10"/>
        <v>0.33333333333333331</v>
      </c>
      <c r="AL66" s="61"/>
      <c r="AM66" s="142" t="s">
        <v>279</v>
      </c>
      <c r="AN66" s="45">
        <f>COUNTIFS(K4:K31,5,L4:L31,4)</f>
        <v>2</v>
      </c>
      <c r="AO66" s="60">
        <f t="shared" si="11"/>
        <v>9.5238095238095233E-2</v>
      </c>
      <c r="AP66" s="61"/>
      <c r="AQ66" s="61"/>
      <c r="AR66" s="61"/>
      <c r="AS66" s="61"/>
      <c r="AT66" s="61"/>
      <c r="AU66" s="142" t="s">
        <v>310</v>
      </c>
      <c r="AV66" s="45">
        <f>COUNTIFS(K4:K31,7,N4:N31,3)</f>
        <v>1</v>
      </c>
      <c r="AW66" s="60">
        <f t="shared" si="13"/>
        <v>4.7619047619047616E-2</v>
      </c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1:65" ht="68.099999999999994" customHeight="1" x14ac:dyDescent="0.2">
      <c r="A67" s="103"/>
      <c r="B67" s="61"/>
      <c r="C67" s="61"/>
      <c r="D67" s="61"/>
      <c r="E67" s="64"/>
      <c r="F67" s="61"/>
      <c r="G67" s="61"/>
      <c r="H67" s="61"/>
      <c r="I67" s="61"/>
      <c r="J67" s="63" t="s">
        <v>408</v>
      </c>
      <c r="K67" s="45">
        <f>COUNTIFS(B4:B31,"lloret",J4:J31,2)</f>
        <v>0</v>
      </c>
      <c r="L67" s="58">
        <f t="shared" si="6"/>
        <v>0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49" t="s">
        <v>141</v>
      </c>
      <c r="Y67" s="49" t="s">
        <v>140</v>
      </c>
      <c r="Z67" s="61"/>
      <c r="AA67" s="61"/>
      <c r="AB67" s="61"/>
      <c r="AC67" s="61"/>
      <c r="AD67" s="61"/>
      <c r="AE67" s="61"/>
      <c r="AF67" s="61"/>
      <c r="AG67" s="61"/>
      <c r="AH67" s="61"/>
      <c r="AI67" s="37"/>
      <c r="AJ67" s="45">
        <f>SUM(AJ51:AJ66)</f>
        <v>27</v>
      </c>
      <c r="AK67" s="60">
        <f t="shared" si="10"/>
        <v>1</v>
      </c>
      <c r="AL67" s="61"/>
      <c r="AM67" s="142" t="s">
        <v>267</v>
      </c>
      <c r="AN67" s="45">
        <f>COUNTIFS(K4:K31,7,L4:L31,1)</f>
        <v>0</v>
      </c>
      <c r="AO67" s="60">
        <f t="shared" si="11"/>
        <v>0</v>
      </c>
      <c r="AP67" s="61"/>
      <c r="AQ67" s="61"/>
      <c r="AR67" s="61"/>
      <c r="AS67" s="61"/>
      <c r="AT67" s="61"/>
      <c r="AU67" s="142" t="s">
        <v>311</v>
      </c>
      <c r="AV67" s="45">
        <f>COUNTIFS(K4:K31,8,N4:N31,1)</f>
        <v>0</v>
      </c>
      <c r="AW67" s="60">
        <f t="shared" si="13"/>
        <v>0</v>
      </c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</row>
    <row r="68" spans="1:65" ht="68.099999999999994" customHeight="1" x14ac:dyDescent="0.2">
      <c r="A68" s="103"/>
      <c r="B68" s="61"/>
      <c r="C68" s="61"/>
      <c r="D68" s="61"/>
      <c r="E68" s="64"/>
      <c r="F68" s="61"/>
      <c r="G68" s="61"/>
      <c r="H68" s="61"/>
      <c r="I68" s="61"/>
      <c r="J68" s="63" t="s">
        <v>395</v>
      </c>
      <c r="K68" s="45">
        <f>COUNTIFS(B4:B31,"lloret",J4:J31,3)</f>
        <v>0</v>
      </c>
      <c r="L68" s="58">
        <f t="shared" si="6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49" t="s">
        <v>141</v>
      </c>
      <c r="AK68" s="49" t="s">
        <v>140</v>
      </c>
      <c r="AL68" s="61"/>
      <c r="AM68" s="142" t="s">
        <v>268</v>
      </c>
      <c r="AN68" s="45">
        <f>COUNTIFS(K4:K31,7,L4:L31,2)</f>
        <v>0</v>
      </c>
      <c r="AO68" s="60">
        <f t="shared" si="11"/>
        <v>0</v>
      </c>
      <c r="AP68" s="61"/>
      <c r="AQ68" s="61"/>
      <c r="AR68" s="61"/>
      <c r="AS68" s="61"/>
      <c r="AT68" s="61"/>
      <c r="AU68" s="142" t="s">
        <v>312</v>
      </c>
      <c r="AV68" s="45">
        <f>COUNTIFS(K4:K31,8,N4:N31,2)</f>
        <v>2</v>
      </c>
      <c r="AW68" s="60">
        <f t="shared" si="13"/>
        <v>9.5238095238095233E-2</v>
      </c>
      <c r="AX68" s="61"/>
      <c r="AY68"/>
      <c r="AZ68"/>
      <c r="BA68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65" ht="68.099999999999994" customHeight="1" x14ac:dyDescent="0.2">
      <c r="A69" s="103"/>
      <c r="B69" s="61"/>
      <c r="C69" s="61"/>
      <c r="D69" s="61"/>
      <c r="E69" s="64"/>
      <c r="F69" s="61"/>
      <c r="G69" s="61"/>
      <c r="H69" s="61"/>
      <c r="I69" s="61"/>
      <c r="J69" s="61"/>
      <c r="K69" s="45">
        <f>SUM(K51:K68)</f>
        <v>27</v>
      </c>
      <c r="L69" s="58">
        <f t="shared" si="6"/>
        <v>1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142" t="s">
        <v>269</v>
      </c>
      <c r="AN69" s="45">
        <f>COUNTIFS(K4:K31,7,L4:L31,3)</f>
        <v>0</v>
      </c>
      <c r="AO69" s="60">
        <f t="shared" si="11"/>
        <v>0</v>
      </c>
      <c r="AP69" s="61"/>
      <c r="AQ69" s="61"/>
      <c r="AR69" s="61"/>
      <c r="AS69" s="61"/>
      <c r="AT69" s="61"/>
      <c r="AU69" s="142" t="s">
        <v>313</v>
      </c>
      <c r="AV69" s="45">
        <f>COUNTIFS(K4:K31,8,N4:N31,3)</f>
        <v>0</v>
      </c>
      <c r="AW69" s="60">
        <f t="shared" si="13"/>
        <v>0</v>
      </c>
      <c r="AX69" s="61"/>
      <c r="AY69"/>
      <c r="AZ69"/>
      <c r="BA69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</row>
    <row r="70" spans="1:65" ht="68.099999999999994" customHeight="1" x14ac:dyDescent="0.2">
      <c r="A70" s="103"/>
      <c r="B70" s="61"/>
      <c r="C70" s="61"/>
      <c r="D70" s="61"/>
      <c r="E70" s="64"/>
      <c r="F70" s="61"/>
      <c r="G70" s="61"/>
      <c r="H70" s="61"/>
      <c r="I70" s="61"/>
      <c r="J70" s="61"/>
      <c r="K70" s="70" t="s">
        <v>141</v>
      </c>
      <c r="L70" s="70" t="s">
        <v>140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142" t="s">
        <v>280</v>
      </c>
      <c r="AN70" s="45">
        <f>COUNTIFS(K4:K31,7,L4:L31,4)</f>
        <v>2</v>
      </c>
      <c r="AO70" s="60">
        <f t="shared" si="11"/>
        <v>9.5238095238095233E-2</v>
      </c>
      <c r="AP70" s="61"/>
      <c r="AQ70" s="61"/>
      <c r="AR70" s="61"/>
      <c r="AS70" s="61"/>
      <c r="AT70" s="61"/>
      <c r="AU70" s="98"/>
      <c r="AV70" s="45">
        <f>SUM(AV51:AV69)</f>
        <v>21</v>
      </c>
      <c r="AW70" s="60">
        <f t="shared" si="13"/>
        <v>1</v>
      </c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1:65" ht="68.099999999999994" customHeight="1" x14ac:dyDescent="0.2">
      <c r="A71" s="103"/>
      <c r="B71" s="61"/>
      <c r="C71" s="61"/>
      <c r="D71" s="61"/>
      <c r="E71" s="6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142" t="s">
        <v>270</v>
      </c>
      <c r="AN71" s="45">
        <f>COUNTIFS(K4:K31,8,L4:L31,1)</f>
        <v>0</v>
      </c>
      <c r="AO71" s="60">
        <f t="shared" si="11"/>
        <v>0</v>
      </c>
      <c r="AP71" s="61"/>
      <c r="AQ71" s="61"/>
      <c r="AR71" s="61"/>
      <c r="AS71" s="61"/>
      <c r="AT71" s="61"/>
      <c r="AU71" s="61"/>
      <c r="AV71" s="49" t="s">
        <v>141</v>
      </c>
      <c r="AW71" s="49" t="s">
        <v>140</v>
      </c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</row>
    <row r="72" spans="1:65" ht="68.099999999999994" customHeight="1" x14ac:dyDescent="0.2">
      <c r="A72" s="103"/>
      <c r="B72" s="61"/>
      <c r="C72" s="61"/>
      <c r="D72" s="61"/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142" t="s">
        <v>271</v>
      </c>
      <c r="AN72" s="45">
        <f>COUNTIFS(K4:K31,8,L4:L31,2)</f>
        <v>0</v>
      </c>
      <c r="AO72" s="60">
        <f t="shared" si="11"/>
        <v>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2"/>
      <c r="BK72" s="62"/>
      <c r="BL72" s="61"/>
      <c r="BM72" s="61"/>
    </row>
    <row r="73" spans="1:65" ht="68.099999999999994" customHeight="1" x14ac:dyDescent="0.2">
      <c r="A73" s="103"/>
      <c r="B73" s="37"/>
      <c r="C73" s="37"/>
      <c r="D73" s="37"/>
      <c r="E73" s="64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142" t="s">
        <v>272</v>
      </c>
      <c r="AN73" s="45">
        <f>COUNTIFS(K4:K31,8,L4:L31,3)</f>
        <v>0</v>
      </c>
      <c r="AO73" s="60">
        <f t="shared" si="11"/>
        <v>0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65" ht="68.099999999999994" customHeight="1" x14ac:dyDescent="0.2">
      <c r="A74" s="103"/>
      <c r="B74" s="61"/>
      <c r="C74" s="61"/>
      <c r="D74" s="61"/>
      <c r="E74" s="64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142" t="s">
        <v>281</v>
      </c>
      <c r="AN74" s="30">
        <f>COUNTIFS(K4:K31,8,L4:L31,4)</f>
        <v>2</v>
      </c>
      <c r="AO74" s="60">
        <f t="shared" si="11"/>
        <v>9.5238095238095233E-2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1:65" ht="68.099999999999994" customHeight="1" x14ac:dyDescent="0.2">
      <c r="A75" s="103"/>
      <c r="B75" s="61"/>
      <c r="C75" s="61"/>
      <c r="D75" s="61"/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98"/>
      <c r="AN75" s="45">
        <f>SUM(AN51:AN74)</f>
        <v>21</v>
      </c>
      <c r="AO75" s="60">
        <f t="shared" si="11"/>
        <v>1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</row>
    <row r="76" spans="1:65" ht="68.099999999999994" customHeight="1" x14ac:dyDescent="0.2">
      <c r="A76" s="103"/>
      <c r="B76" s="61"/>
      <c r="C76" s="61"/>
      <c r="D76" s="61"/>
      <c r="E76" s="64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49" t="s">
        <v>141</v>
      </c>
      <c r="AO76" s="49" t="s">
        <v>140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65" ht="68.099999999999994" customHeight="1" x14ac:dyDescent="0.2">
      <c r="A77" s="103"/>
      <c r="B77" s="61"/>
      <c r="C77" s="61"/>
      <c r="D77" s="61"/>
      <c r="E77" s="6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</row>
    <row r="78" spans="1:65" ht="68.099999999999994" customHeight="1" x14ac:dyDescent="0.2">
      <c r="A78" s="103"/>
      <c r="B78" s="143" t="s">
        <v>425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</row>
    <row r="79" spans="1:65" ht="68.099999999999994" customHeight="1" x14ac:dyDescent="0.2">
      <c r="A79" s="103"/>
      <c r="B79" s="61"/>
      <c r="C79" s="61"/>
      <c r="D79" s="61"/>
      <c r="E79" s="64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</row>
    <row r="80" spans="1:65" ht="68.099999999999994" customHeight="1" x14ac:dyDescent="0.2">
      <c r="A80" s="103"/>
      <c r="B80" s="181" t="s">
        <v>427</v>
      </c>
      <c r="C80" s="181"/>
      <c r="D80" s="181"/>
      <c r="E80" s="181"/>
      <c r="F80" s="181"/>
      <c r="G80" s="181"/>
      <c r="H80" s="181"/>
      <c r="I80" s="61"/>
      <c r="J80" s="181" t="s">
        <v>426</v>
      </c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73"/>
      <c r="V80" s="181" t="s">
        <v>428</v>
      </c>
      <c r="W80" s="181"/>
      <c r="X80" s="181"/>
      <c r="Y80" s="181"/>
      <c r="Z80" s="181"/>
      <c r="AA80" s="181"/>
      <c r="AB80" s="181"/>
      <c r="AC80" s="61"/>
      <c r="AD80" s="61"/>
      <c r="AE80" s="181" t="s">
        <v>429</v>
      </c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61"/>
      <c r="AQ80" s="61"/>
      <c r="AR80" s="181" t="s">
        <v>430</v>
      </c>
      <c r="AS80" s="181"/>
      <c r="AT80" s="181"/>
      <c r="AU80" s="181"/>
      <c r="AV80" s="181"/>
      <c r="AW80" s="181"/>
      <c r="AX80" s="181"/>
      <c r="AY80" s="61"/>
      <c r="AZ80" s="61"/>
      <c r="BA80" s="181" t="s">
        <v>431</v>
      </c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61"/>
      <c r="BM80" s="61"/>
    </row>
    <row r="81" spans="1:65" ht="68.099999999999994" customHeight="1" x14ac:dyDescent="0.2">
      <c r="A81" s="103"/>
      <c r="B81" s="61"/>
      <c r="C81" s="61"/>
      <c r="D81" s="61"/>
      <c r="E81" s="64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</row>
    <row r="82" spans="1:65" ht="68.099999999999994" customHeight="1" x14ac:dyDescent="0.2">
      <c r="A82" s="103"/>
      <c r="B82" s="175" t="s">
        <v>180</v>
      </c>
      <c r="C82" s="175"/>
      <c r="D82" s="175"/>
      <c r="E82" s="64"/>
      <c r="F82" s="175" t="s">
        <v>14</v>
      </c>
      <c r="G82" s="175"/>
      <c r="H82" s="175"/>
      <c r="I82" s="61"/>
      <c r="J82" s="178" t="s">
        <v>338</v>
      </c>
      <c r="K82" s="179"/>
      <c r="L82" s="180"/>
      <c r="M82" s="61"/>
      <c r="N82" s="178" t="s">
        <v>409</v>
      </c>
      <c r="O82" s="179"/>
      <c r="P82" s="180"/>
      <c r="Q82" s="61"/>
      <c r="R82" s="178" t="s">
        <v>410</v>
      </c>
      <c r="S82" s="179"/>
      <c r="T82" s="180"/>
      <c r="U82" s="61"/>
      <c r="V82" s="175" t="s">
        <v>180</v>
      </c>
      <c r="W82" s="175"/>
      <c r="X82" s="175"/>
      <c r="Y82" s="61"/>
      <c r="Z82" s="175" t="s">
        <v>14</v>
      </c>
      <c r="AA82" s="175"/>
      <c r="AB82" s="175"/>
      <c r="AC82" s="61"/>
      <c r="AD82" s="61"/>
      <c r="AE82" s="178" t="s">
        <v>338</v>
      </c>
      <c r="AF82" s="179"/>
      <c r="AG82" s="180"/>
      <c r="AH82" s="61"/>
      <c r="AI82" s="178" t="s">
        <v>409</v>
      </c>
      <c r="AJ82" s="179"/>
      <c r="AK82" s="180"/>
      <c r="AL82" s="61"/>
      <c r="AM82" s="178" t="s">
        <v>410</v>
      </c>
      <c r="AN82" s="179"/>
      <c r="AO82" s="180"/>
      <c r="AP82" s="61"/>
      <c r="AQ82" s="61"/>
      <c r="AR82" s="175" t="s">
        <v>180</v>
      </c>
      <c r="AS82" s="175"/>
      <c r="AT82" s="175"/>
      <c r="AU82" s="61"/>
      <c r="AV82" s="175" t="s">
        <v>14</v>
      </c>
      <c r="AW82" s="175"/>
      <c r="AX82" s="175"/>
      <c r="AY82" s="61"/>
      <c r="AZ82" s="61"/>
      <c r="BA82" s="175" t="s">
        <v>338</v>
      </c>
      <c r="BB82" s="175"/>
      <c r="BC82" s="175"/>
      <c r="BD82" s="61"/>
      <c r="BE82" s="178" t="s">
        <v>409</v>
      </c>
      <c r="BF82" s="179"/>
      <c r="BG82" s="180"/>
      <c r="BH82" s="61"/>
      <c r="BI82" s="178" t="s">
        <v>410</v>
      </c>
      <c r="BJ82" s="179"/>
      <c r="BK82" s="180"/>
      <c r="BL82" s="61"/>
      <c r="BM82" s="61"/>
    </row>
    <row r="83" spans="1:65" ht="68.099999999999994" customHeight="1" x14ac:dyDescent="0.2">
      <c r="A83" s="103"/>
      <c r="B83" s="55" t="s">
        <v>181</v>
      </c>
      <c r="C83" s="57">
        <f>COUNTIF(Q4:Q31,1)</f>
        <v>19</v>
      </c>
      <c r="D83" s="58">
        <f t="shared" ref="D83:D89" si="19">C83/C$89</f>
        <v>0.70370370370370372</v>
      </c>
      <c r="E83" s="64"/>
      <c r="F83" s="55" t="s">
        <v>186</v>
      </c>
      <c r="G83" s="57">
        <f>COUNTIF(R4:R31,1)</f>
        <v>27</v>
      </c>
      <c r="H83" s="58">
        <f>G83/C$89</f>
        <v>1</v>
      </c>
      <c r="I83" s="61"/>
      <c r="J83" s="55" t="s">
        <v>339</v>
      </c>
      <c r="K83" s="57">
        <f>COUNTIFS(Q4:Q31,1,R4:R31,1)</f>
        <v>19</v>
      </c>
      <c r="L83" s="58">
        <f t="shared" ref="L83:L101" si="20">K83/K$101</f>
        <v>0.70370370370370372</v>
      </c>
      <c r="M83" s="61"/>
      <c r="N83" s="55" t="s">
        <v>357</v>
      </c>
      <c r="O83" s="57">
        <f>COUNTIFS(Q4:Q31,1,U4:U31,1)</f>
        <v>3</v>
      </c>
      <c r="P83" s="58">
        <f t="shared" ref="P83:P95" si="21">O83/O$95</f>
        <v>0.1111111111111111</v>
      </c>
      <c r="Q83" s="61"/>
      <c r="R83" s="55" t="s">
        <v>411</v>
      </c>
      <c r="S83" s="57">
        <f>COUNTIFS(Q4:Q31,1,T4:T31,1)</f>
        <v>5</v>
      </c>
      <c r="T83" s="58">
        <f t="shared" ref="T83:T95" si="22">S83/S$95</f>
        <v>0.18518518518518517</v>
      </c>
      <c r="U83" s="61"/>
      <c r="V83" s="47" t="s">
        <v>181</v>
      </c>
      <c r="W83" s="57">
        <f>COUNTIF(X4:X31,1)</f>
        <v>3</v>
      </c>
      <c r="X83" s="58">
        <f t="shared" ref="X83:X89" si="23">W83/W$89</f>
        <v>0.3</v>
      </c>
      <c r="Y83" s="61"/>
      <c r="Z83" s="55" t="s">
        <v>186</v>
      </c>
      <c r="AA83" s="57">
        <f>COUNTIF(Y4:Y31,1)</f>
        <v>10</v>
      </c>
      <c r="AB83" s="58">
        <f>AA83/W$89</f>
        <v>1</v>
      </c>
      <c r="AC83" s="61"/>
      <c r="AD83" s="61"/>
      <c r="AE83" s="47" t="s">
        <v>339</v>
      </c>
      <c r="AF83" s="57">
        <f>COUNTIFS(X4:X31,1,Y4:Y31,1)</f>
        <v>3</v>
      </c>
      <c r="AG83" s="58">
        <f t="shared" ref="AG83:AG101" si="24">AF83/AF$101</f>
        <v>0.3</v>
      </c>
      <c r="AH83" s="61"/>
      <c r="AI83" s="55" t="s">
        <v>357</v>
      </c>
      <c r="AJ83" s="57">
        <f>COUNTIFS(X4:X31,1,AB4:AB31,1)</f>
        <v>0</v>
      </c>
      <c r="AK83" s="58">
        <f t="shared" ref="AK83:AK95" si="25">AJ83/AJ$95</f>
        <v>0</v>
      </c>
      <c r="AL83" s="61"/>
      <c r="AM83" s="55" t="s">
        <v>411</v>
      </c>
      <c r="AN83" s="57">
        <f>COUNTIFS(X4:X31,1,AA4:AA31,1)</f>
        <v>3</v>
      </c>
      <c r="AO83" s="58">
        <f t="shared" ref="AO83:AO95" si="26">AN83/AN$95</f>
        <v>0.3</v>
      </c>
      <c r="AP83" s="61"/>
      <c r="AQ83" s="61"/>
      <c r="AR83" s="55" t="s">
        <v>181</v>
      </c>
      <c r="AS83" s="57">
        <f>COUNTIF(AE4:AE31,1)</f>
        <v>2</v>
      </c>
      <c r="AT83" s="58">
        <f t="shared" ref="AT83:AT89" si="27">AS83/AS$89</f>
        <v>0.4</v>
      </c>
      <c r="AU83" s="61"/>
      <c r="AV83" s="47" t="s">
        <v>186</v>
      </c>
      <c r="AW83" s="57">
        <f>COUNTIF(AF4:AF31,1)</f>
        <v>5</v>
      </c>
      <c r="AX83" s="58">
        <f>AW83/AS$89</f>
        <v>1</v>
      </c>
      <c r="AY83" s="61"/>
      <c r="AZ83" s="61"/>
      <c r="BA83" s="55" t="s">
        <v>339</v>
      </c>
      <c r="BB83" s="57">
        <f>COUNTIFS(AE4:AE31,1,AF4:AF31,1)</f>
        <v>2</v>
      </c>
      <c r="BC83" s="58">
        <f t="shared" ref="BC83:BC101" si="28">BB83/BB$101</f>
        <v>0.4</v>
      </c>
      <c r="BD83" s="61"/>
      <c r="BE83" s="55" t="s">
        <v>357</v>
      </c>
      <c r="BF83" s="57">
        <f>COUNTIFS(AE4:AE31,1,AI4:AI31,1)</f>
        <v>0</v>
      </c>
      <c r="BG83" s="58">
        <f t="shared" ref="BG83:BG95" si="29">BF83/BF$95</f>
        <v>0</v>
      </c>
      <c r="BH83" s="61"/>
      <c r="BI83" s="55" t="s">
        <v>411</v>
      </c>
      <c r="BJ83" s="57">
        <f>COUNTIFS(AE4:AE31,1,AH4:AH31,1)</f>
        <v>1</v>
      </c>
      <c r="BK83" s="58">
        <f t="shared" ref="BK83:BK95" si="30">BJ83/BJ$95</f>
        <v>0.2</v>
      </c>
      <c r="BL83" s="61"/>
      <c r="BM83" s="61"/>
    </row>
    <row r="84" spans="1:65" ht="68.099999999999994" customHeight="1" x14ac:dyDescent="0.2">
      <c r="A84" s="103"/>
      <c r="B84" s="46" t="s">
        <v>182</v>
      </c>
      <c r="C84" s="57">
        <f>COUNTIF(Q4:Q31,2)</f>
        <v>2</v>
      </c>
      <c r="D84" s="58">
        <f t="shared" si="19"/>
        <v>7.407407407407407E-2</v>
      </c>
      <c r="E84" s="64"/>
      <c r="F84" s="46" t="s">
        <v>187</v>
      </c>
      <c r="G84" s="57">
        <f>COUNTIF(R4:R31,2)</f>
        <v>0</v>
      </c>
      <c r="H84" s="58">
        <f>G84/C$89</f>
        <v>0</v>
      </c>
      <c r="I84" s="61"/>
      <c r="J84" s="55" t="s">
        <v>340</v>
      </c>
      <c r="K84" s="57">
        <f>COUNTIFS(Q4:Q31,1,R4:R31,2)</f>
        <v>0</v>
      </c>
      <c r="L84" s="58">
        <f t="shared" si="20"/>
        <v>0</v>
      </c>
      <c r="M84" s="61"/>
      <c r="N84" s="55" t="s">
        <v>359</v>
      </c>
      <c r="O84" s="57">
        <f>COUNTIFS(Q4:Q31,1,U4:U31,2)</f>
        <v>16</v>
      </c>
      <c r="P84" s="58">
        <f t="shared" si="21"/>
        <v>0.59259259259259256</v>
      </c>
      <c r="Q84" s="61"/>
      <c r="R84" s="55" t="s">
        <v>412</v>
      </c>
      <c r="S84" s="57">
        <f>COUNTIFS(Q4:Q31,1,T4:T31,"&gt;1")</f>
        <v>14</v>
      </c>
      <c r="T84" s="58">
        <f t="shared" si="22"/>
        <v>0.51851851851851849</v>
      </c>
      <c r="U84" s="61"/>
      <c r="V84" s="46" t="s">
        <v>182</v>
      </c>
      <c r="W84" s="57">
        <f>COUNTIF(X4:X31,2)</f>
        <v>3</v>
      </c>
      <c r="X84" s="58">
        <f t="shared" si="23"/>
        <v>0.3</v>
      </c>
      <c r="Y84" s="61"/>
      <c r="Z84" s="46" t="s">
        <v>187</v>
      </c>
      <c r="AA84" s="57">
        <f>COUNTIF(Y4:Y31,2)</f>
        <v>0</v>
      </c>
      <c r="AB84" s="58">
        <f>AA84/W$89</f>
        <v>0</v>
      </c>
      <c r="AC84" s="61"/>
      <c r="AD84" s="61"/>
      <c r="AE84" s="47" t="s">
        <v>340</v>
      </c>
      <c r="AF84" s="57">
        <f>COUNTIFS(X4:X31,1,Y4:Y31,2)</f>
        <v>0</v>
      </c>
      <c r="AG84" s="58">
        <f t="shared" si="24"/>
        <v>0</v>
      </c>
      <c r="AH84" s="61"/>
      <c r="AI84" s="55" t="s">
        <v>359</v>
      </c>
      <c r="AJ84" s="57">
        <f>COUNTIFS(X4:X31,1,AB4:AB31,2)</f>
        <v>3</v>
      </c>
      <c r="AK84" s="58">
        <f t="shared" si="25"/>
        <v>0.3</v>
      </c>
      <c r="AL84" s="61"/>
      <c r="AM84" s="55" t="s">
        <v>412</v>
      </c>
      <c r="AN84" s="57">
        <f>COUNTIFS(X4:X31,1,AA4:AA31,"&gt;1")</f>
        <v>0</v>
      </c>
      <c r="AO84" s="58">
        <f t="shared" si="26"/>
        <v>0</v>
      </c>
      <c r="AP84" s="61"/>
      <c r="AQ84" s="61"/>
      <c r="AR84" s="46" t="s">
        <v>182</v>
      </c>
      <c r="AS84" s="57">
        <f>COUNTIF(AE4:AE31,2)</f>
        <v>2</v>
      </c>
      <c r="AT84" s="58">
        <f t="shared" si="27"/>
        <v>0.4</v>
      </c>
      <c r="AU84" s="61"/>
      <c r="AV84" s="46" t="s">
        <v>187</v>
      </c>
      <c r="AW84" s="57">
        <f>COUNTIF(AF4:AF31,2)</f>
        <v>0</v>
      </c>
      <c r="AX84" s="58">
        <f>AW84/AS$89</f>
        <v>0</v>
      </c>
      <c r="AY84" s="61"/>
      <c r="AZ84" s="61"/>
      <c r="BA84" s="55" t="s">
        <v>340</v>
      </c>
      <c r="BB84" s="57">
        <f>COUNTIFS(AE4:AE31,1,AF4:AF31,2)</f>
        <v>0</v>
      </c>
      <c r="BC84" s="58">
        <f t="shared" si="28"/>
        <v>0</v>
      </c>
      <c r="BD84" s="61"/>
      <c r="BE84" s="55" t="s">
        <v>359</v>
      </c>
      <c r="BF84" s="57">
        <f>COUNTIFS(AE4:AE31,1,AI4:AI31,2)</f>
        <v>2</v>
      </c>
      <c r="BG84" s="58">
        <f t="shared" si="29"/>
        <v>0.4</v>
      </c>
      <c r="BH84" s="61"/>
      <c r="BI84" s="55" t="s">
        <v>412</v>
      </c>
      <c r="BJ84" s="57">
        <f>COUNTIFS(AE4:AE31,1,AH4:AH31,"&gt;1")</f>
        <v>1</v>
      </c>
      <c r="BK84" s="58">
        <f t="shared" si="30"/>
        <v>0.2</v>
      </c>
      <c r="BL84" s="61"/>
      <c r="BM84" s="61"/>
    </row>
    <row r="85" spans="1:65" ht="68.099999999999994" customHeight="1" x14ac:dyDescent="0.2">
      <c r="A85" s="103"/>
      <c r="B85" s="50" t="s">
        <v>183</v>
      </c>
      <c r="C85" s="57">
        <f>COUNTIF(Q4:Q31,3)</f>
        <v>1</v>
      </c>
      <c r="D85" s="58">
        <f t="shared" si="19"/>
        <v>3.7037037037037035E-2</v>
      </c>
      <c r="E85" s="64"/>
      <c r="F85" s="46" t="s">
        <v>188</v>
      </c>
      <c r="G85" s="57">
        <f>COUNTIF(R4:R31,3)</f>
        <v>0</v>
      </c>
      <c r="H85" s="58">
        <f>G85/C$89</f>
        <v>0</v>
      </c>
      <c r="I85" s="61"/>
      <c r="J85" s="55" t="s">
        <v>341</v>
      </c>
      <c r="K85" s="57">
        <f>COUNTIFS(Q4:Q31,1,R4:R31,3)</f>
        <v>0</v>
      </c>
      <c r="L85" s="58">
        <f t="shared" si="20"/>
        <v>0</v>
      </c>
      <c r="M85" s="61"/>
      <c r="N85" s="50" t="s">
        <v>360</v>
      </c>
      <c r="O85" s="57">
        <f>COUNTIFS(Q4:Q31,2,U4:U31,1)</f>
        <v>0</v>
      </c>
      <c r="P85" s="58">
        <f t="shared" si="21"/>
        <v>0</v>
      </c>
      <c r="Q85" s="61"/>
      <c r="R85" s="50" t="s">
        <v>413</v>
      </c>
      <c r="S85" s="57">
        <f>COUNTIFS(Q4:Q31,2,T4:T31,1)</f>
        <v>1</v>
      </c>
      <c r="T85" s="58">
        <f t="shared" si="22"/>
        <v>3.7037037037037035E-2</v>
      </c>
      <c r="U85" s="61"/>
      <c r="V85" s="46" t="s">
        <v>183</v>
      </c>
      <c r="W85" s="57">
        <f>COUNTIF(X4:X31,3)</f>
        <v>2</v>
      </c>
      <c r="X85" s="58">
        <f t="shared" si="23"/>
        <v>0.2</v>
      </c>
      <c r="Y85" s="61"/>
      <c r="Z85" s="46" t="s">
        <v>188</v>
      </c>
      <c r="AA85" s="57">
        <f>COUNTIF(Y4:Y31,3)</f>
        <v>0</v>
      </c>
      <c r="AB85" s="58">
        <f>AA85/W$89</f>
        <v>0</v>
      </c>
      <c r="AC85" s="61"/>
      <c r="AD85" s="61"/>
      <c r="AE85" s="47" t="s">
        <v>341</v>
      </c>
      <c r="AF85" s="57">
        <f>COUNTIFS(X4:X31,1,Y4:Y31,3)</f>
        <v>0</v>
      </c>
      <c r="AG85" s="58">
        <f t="shared" si="24"/>
        <v>0</v>
      </c>
      <c r="AH85" s="61"/>
      <c r="AI85" s="50" t="s">
        <v>360</v>
      </c>
      <c r="AJ85" s="57">
        <f>COUNTIFS(X4:X31,2,AB4:AB31,1)</f>
        <v>1</v>
      </c>
      <c r="AK85" s="58">
        <f t="shared" si="25"/>
        <v>0.1</v>
      </c>
      <c r="AL85" s="61"/>
      <c r="AM85" s="50" t="s">
        <v>413</v>
      </c>
      <c r="AN85" s="57">
        <f>COUNTIFS(X4:X31,2,AA4:AA31,1)</f>
        <v>3</v>
      </c>
      <c r="AO85" s="58">
        <f t="shared" si="26"/>
        <v>0.3</v>
      </c>
      <c r="AP85" s="61"/>
      <c r="AQ85" s="61"/>
      <c r="AR85" s="46" t="s">
        <v>183</v>
      </c>
      <c r="AS85" s="57">
        <f>COUNTIF(AE4:AE31,3)</f>
        <v>1</v>
      </c>
      <c r="AT85" s="58">
        <f t="shared" si="27"/>
        <v>0.2</v>
      </c>
      <c r="AU85" s="61"/>
      <c r="AV85" s="46" t="s">
        <v>188</v>
      </c>
      <c r="AW85" s="57">
        <f>COUNTIF(AF4:AF31,3)</f>
        <v>0</v>
      </c>
      <c r="AX85" s="58">
        <f>AW85/AS$89</f>
        <v>0</v>
      </c>
      <c r="AY85" s="61"/>
      <c r="AZ85" s="61"/>
      <c r="BA85" s="55" t="s">
        <v>341</v>
      </c>
      <c r="BB85" s="57">
        <f>COUNTIFS(AE4:AE31,1,AF4:AF31,3)</f>
        <v>0</v>
      </c>
      <c r="BC85" s="58">
        <f t="shared" si="28"/>
        <v>0</v>
      </c>
      <c r="BD85" s="61"/>
      <c r="BE85" s="50" t="s">
        <v>360</v>
      </c>
      <c r="BF85" s="57">
        <f>COUNTIFS(AE4:AE31,2,AI4:AI31,1)</f>
        <v>0</v>
      </c>
      <c r="BG85" s="58">
        <f t="shared" si="29"/>
        <v>0</v>
      </c>
      <c r="BH85" s="61"/>
      <c r="BI85" s="50" t="s">
        <v>413</v>
      </c>
      <c r="BJ85" s="57">
        <f>COUNTIFS(AE4:AE31,2,AH4:AH31,1)</f>
        <v>2</v>
      </c>
      <c r="BK85" s="58">
        <f t="shared" si="30"/>
        <v>0.4</v>
      </c>
      <c r="BL85" s="61"/>
      <c r="BM85" s="61"/>
    </row>
    <row r="86" spans="1:65" ht="68.099999999999994" customHeight="1" x14ac:dyDescent="0.2">
      <c r="A86" s="103"/>
      <c r="B86" s="50" t="s">
        <v>184</v>
      </c>
      <c r="C86" s="57">
        <f>COUNTIF(Q4:Q31,4)</f>
        <v>2</v>
      </c>
      <c r="D86" s="58">
        <f t="shared" si="19"/>
        <v>7.407407407407407E-2</v>
      </c>
      <c r="E86" s="64"/>
      <c r="F86" s="77"/>
      <c r="G86" s="54">
        <f>SUM(G83:G85)</f>
        <v>27</v>
      </c>
      <c r="H86" s="76">
        <f>G86/C$89</f>
        <v>1</v>
      </c>
      <c r="I86" s="61"/>
      <c r="J86" s="50" t="s">
        <v>344</v>
      </c>
      <c r="K86" s="57">
        <f>COUNTIFS(Q4:Q31,2,R4:R31,1)</f>
        <v>2</v>
      </c>
      <c r="L86" s="58">
        <f t="shared" si="20"/>
        <v>7.407407407407407E-2</v>
      </c>
      <c r="M86" s="61"/>
      <c r="N86" s="50" t="s">
        <v>358</v>
      </c>
      <c r="O86" s="57">
        <f>COUNTIFS(Q4:Q31,2,U4:U31,2)</f>
        <v>2</v>
      </c>
      <c r="P86" s="58">
        <f t="shared" si="21"/>
        <v>7.407407407407407E-2</v>
      </c>
      <c r="Q86" s="61"/>
      <c r="R86" s="50" t="s">
        <v>414</v>
      </c>
      <c r="S86" s="57">
        <f>COUNTIFS(Q4:Q31,2,T4:T31,"&gt;1")</f>
        <v>1</v>
      </c>
      <c r="T86" s="58">
        <f t="shared" si="22"/>
        <v>3.7037037037037035E-2</v>
      </c>
      <c r="U86" s="61"/>
      <c r="V86" s="46" t="s">
        <v>184</v>
      </c>
      <c r="W86" s="57">
        <f>COUNTIF(X4:X31,4)</f>
        <v>0</v>
      </c>
      <c r="X86" s="58">
        <f t="shared" si="23"/>
        <v>0</v>
      </c>
      <c r="Y86" s="61"/>
      <c r="Z86" s="77"/>
      <c r="AA86" s="54">
        <f>SUM(AA83:AA85)</f>
        <v>10</v>
      </c>
      <c r="AB86" s="76">
        <f>AA86/W$89</f>
        <v>1</v>
      </c>
      <c r="AC86" s="61"/>
      <c r="AD86" s="61"/>
      <c r="AE86" s="50" t="s">
        <v>344</v>
      </c>
      <c r="AF86" s="57">
        <f>COUNTIFS(X4:X31,2,Y4:Y31,1)</f>
        <v>3</v>
      </c>
      <c r="AG86" s="58">
        <f t="shared" si="24"/>
        <v>0.3</v>
      </c>
      <c r="AH86" s="61"/>
      <c r="AI86" s="50" t="s">
        <v>358</v>
      </c>
      <c r="AJ86" s="57">
        <f>COUNTIFS(X4:X31,2,AB4:AB31,2)</f>
        <v>2</v>
      </c>
      <c r="AK86" s="58">
        <f t="shared" si="25"/>
        <v>0.2</v>
      </c>
      <c r="AL86" s="61"/>
      <c r="AM86" s="50" t="s">
        <v>414</v>
      </c>
      <c r="AN86" s="57">
        <f>COUNTIFS(X4:X31,2,AA4:AA31,"&gt;1")</f>
        <v>0</v>
      </c>
      <c r="AO86" s="58">
        <f t="shared" si="26"/>
        <v>0</v>
      </c>
      <c r="AP86" s="61"/>
      <c r="AQ86" s="61"/>
      <c r="AR86" s="46" t="s">
        <v>184</v>
      </c>
      <c r="AS86" s="57">
        <f>COUNTIF(AE4:AE31,4)</f>
        <v>0</v>
      </c>
      <c r="AT86" s="58">
        <f t="shared" si="27"/>
        <v>0</v>
      </c>
      <c r="AU86" s="61"/>
      <c r="AV86" s="77"/>
      <c r="AW86" s="54">
        <f>SUM(AW83:AW85)</f>
        <v>5</v>
      </c>
      <c r="AX86" s="76">
        <f>AW86/AS$89</f>
        <v>1</v>
      </c>
      <c r="AY86" s="61"/>
      <c r="AZ86" s="61"/>
      <c r="BA86" s="50" t="s">
        <v>344</v>
      </c>
      <c r="BB86" s="57">
        <f>COUNTIFS(AE4:AE31,2,AF4:AF31,1)</f>
        <v>2</v>
      </c>
      <c r="BC86" s="58">
        <f t="shared" si="28"/>
        <v>0.4</v>
      </c>
      <c r="BD86" s="61"/>
      <c r="BE86" s="50" t="s">
        <v>358</v>
      </c>
      <c r="BF86" s="57">
        <f>COUNTIFS(AE4:AE31,2,AI4:AI31,2)</f>
        <v>2</v>
      </c>
      <c r="BG86" s="58">
        <f t="shared" si="29"/>
        <v>0.4</v>
      </c>
      <c r="BH86" s="61"/>
      <c r="BI86" s="50" t="s">
        <v>414</v>
      </c>
      <c r="BJ86" s="57">
        <f>COUNTIFS(AE4:AE31,2,AH4:AH31,"&gt;1")</f>
        <v>0</v>
      </c>
      <c r="BK86" s="58">
        <f t="shared" si="30"/>
        <v>0</v>
      </c>
      <c r="BL86" s="61"/>
      <c r="BM86" s="61"/>
    </row>
    <row r="87" spans="1:65" ht="68.099999999999994" customHeight="1" x14ac:dyDescent="0.2">
      <c r="A87" s="103"/>
      <c r="B87" s="50" t="s">
        <v>185</v>
      </c>
      <c r="C87" s="57">
        <f>COUNTIF(Q4:Q31,5)</f>
        <v>3</v>
      </c>
      <c r="D87" s="58">
        <f t="shared" si="19"/>
        <v>0.1111111111111111</v>
      </c>
      <c r="E87" s="64"/>
      <c r="F87" s="61"/>
      <c r="G87" s="56" t="s">
        <v>141</v>
      </c>
      <c r="H87" s="49" t="s">
        <v>140</v>
      </c>
      <c r="I87" s="61"/>
      <c r="J87" s="50" t="s">
        <v>343</v>
      </c>
      <c r="K87" s="57">
        <f>COUNTIFS(Q4:Q31,2,R4:R31,2)</f>
        <v>0</v>
      </c>
      <c r="L87" s="58">
        <f t="shared" si="20"/>
        <v>0</v>
      </c>
      <c r="M87" s="61"/>
      <c r="N87" s="50" t="s">
        <v>361</v>
      </c>
      <c r="O87" s="57">
        <f>COUNTIFS(Q4:Q31,3,U4:U31,1)</f>
        <v>0</v>
      </c>
      <c r="P87" s="58">
        <f t="shared" si="21"/>
        <v>0</v>
      </c>
      <c r="Q87" s="61"/>
      <c r="R87" s="50" t="s">
        <v>415</v>
      </c>
      <c r="S87" s="57">
        <f>COUNTIFS(Q4:Q31,3,T4:T31,1)</f>
        <v>0</v>
      </c>
      <c r="T87" s="58">
        <f t="shared" si="22"/>
        <v>0</v>
      </c>
      <c r="U87" s="61"/>
      <c r="V87" s="46" t="s">
        <v>185</v>
      </c>
      <c r="W87" s="57">
        <f>COUNTIF(X4:X31,5)</f>
        <v>2</v>
      </c>
      <c r="X87" s="58">
        <f t="shared" si="23"/>
        <v>0.2</v>
      </c>
      <c r="Y87" s="61"/>
      <c r="Z87" s="37"/>
      <c r="AA87" s="56" t="s">
        <v>141</v>
      </c>
      <c r="AB87" s="49" t="s">
        <v>140</v>
      </c>
      <c r="AC87" s="61"/>
      <c r="AD87" s="61"/>
      <c r="AE87" s="50" t="s">
        <v>343</v>
      </c>
      <c r="AF87" s="57">
        <f>COUNTIFS(X4:X31,2,Y4:Y31,2)</f>
        <v>0</v>
      </c>
      <c r="AG87" s="58">
        <f t="shared" si="24"/>
        <v>0</v>
      </c>
      <c r="AH87" s="61"/>
      <c r="AI87" s="50" t="s">
        <v>361</v>
      </c>
      <c r="AJ87" s="57">
        <f>COUNTIFS(X4:X31,3,AB4:AB31,1)</f>
        <v>1</v>
      </c>
      <c r="AK87" s="58">
        <f t="shared" si="25"/>
        <v>0.1</v>
      </c>
      <c r="AL87" s="61"/>
      <c r="AM87" s="50" t="s">
        <v>415</v>
      </c>
      <c r="AN87" s="57">
        <f>COUNTIFS(X4:X31,3,AA4:AA31,1)</f>
        <v>2</v>
      </c>
      <c r="AO87" s="58">
        <f t="shared" si="26"/>
        <v>0.2</v>
      </c>
      <c r="AP87" s="61"/>
      <c r="AQ87" s="61"/>
      <c r="AR87" s="46" t="s">
        <v>185</v>
      </c>
      <c r="AS87" s="57">
        <f>COUNTIF(AE4:AE31,5)</f>
        <v>0</v>
      </c>
      <c r="AT87" s="58">
        <f t="shared" si="27"/>
        <v>0</v>
      </c>
      <c r="AU87" s="61"/>
      <c r="AV87" s="61"/>
      <c r="AW87" s="56" t="s">
        <v>141</v>
      </c>
      <c r="AX87" s="49" t="s">
        <v>140</v>
      </c>
      <c r="AY87" s="61"/>
      <c r="AZ87" s="61"/>
      <c r="BA87" s="50" t="s">
        <v>343</v>
      </c>
      <c r="BB87" s="57">
        <f>COUNTIFS(AE4:AE31,2,AF4:AF31,2)</f>
        <v>0</v>
      </c>
      <c r="BC87" s="58">
        <f t="shared" si="28"/>
        <v>0</v>
      </c>
      <c r="BD87" s="61"/>
      <c r="BE87" s="50" t="s">
        <v>361</v>
      </c>
      <c r="BF87" s="57">
        <f>COUNTIFS(AE4:AE31,3,AI4:AI31,1)</f>
        <v>1</v>
      </c>
      <c r="BG87" s="58">
        <f t="shared" si="29"/>
        <v>0.2</v>
      </c>
      <c r="BH87" s="61"/>
      <c r="BI87" s="50" t="s">
        <v>415</v>
      </c>
      <c r="BJ87" s="57">
        <f>COUNTIFS(AE4:AE31,3,AH4:AH31,1)</f>
        <v>1</v>
      </c>
      <c r="BK87" s="58">
        <f t="shared" si="30"/>
        <v>0.2</v>
      </c>
      <c r="BL87" s="61"/>
      <c r="BM87" s="61"/>
    </row>
    <row r="88" spans="1:65" ht="68.099999999999994" customHeight="1" x14ac:dyDescent="0.2">
      <c r="A88" s="103"/>
      <c r="B88" s="46" t="s">
        <v>162</v>
      </c>
      <c r="C88" s="57">
        <f>COUNTIF(Q4:Q31,6)</f>
        <v>0</v>
      </c>
      <c r="D88" s="58">
        <f t="shared" si="19"/>
        <v>0</v>
      </c>
      <c r="E88" s="64"/>
      <c r="F88" s="61"/>
      <c r="G88" s="61"/>
      <c r="H88" s="61"/>
      <c r="I88" s="61"/>
      <c r="J88" s="50" t="s">
        <v>342</v>
      </c>
      <c r="K88" s="57">
        <f>COUNTIFS(Q4:Q31,2,R4:R31,3)</f>
        <v>0</v>
      </c>
      <c r="L88" s="58">
        <f t="shared" si="20"/>
        <v>0</v>
      </c>
      <c r="M88" s="61"/>
      <c r="N88" s="50" t="s">
        <v>362</v>
      </c>
      <c r="O88" s="57">
        <f>COUNTIFS(Q4:Q31,3,U4:U31,2)</f>
        <v>1</v>
      </c>
      <c r="P88" s="58">
        <f t="shared" si="21"/>
        <v>3.7037037037037035E-2</v>
      </c>
      <c r="Q88" s="61"/>
      <c r="R88" s="50" t="s">
        <v>416</v>
      </c>
      <c r="S88" s="57">
        <f>COUNTIFS(Q4:Q31,3,T4:T31,"&gt;1")</f>
        <v>1</v>
      </c>
      <c r="T88" s="58">
        <f t="shared" si="22"/>
        <v>3.7037037037037035E-2</v>
      </c>
      <c r="U88" s="61"/>
      <c r="V88" s="46" t="s">
        <v>162</v>
      </c>
      <c r="W88" s="57">
        <f>COUNTIF(X4:X31,6)</f>
        <v>0</v>
      </c>
      <c r="X88" s="58">
        <f t="shared" si="23"/>
        <v>0</v>
      </c>
      <c r="Y88" s="61"/>
      <c r="Z88" s="61"/>
      <c r="AA88" s="61"/>
      <c r="AB88" s="61"/>
      <c r="AC88" s="61"/>
      <c r="AD88" s="61"/>
      <c r="AE88" s="50" t="s">
        <v>342</v>
      </c>
      <c r="AF88" s="57">
        <f>COUNTIFS(X4:X31,2,Y4:Y31,3)</f>
        <v>0</v>
      </c>
      <c r="AG88" s="58">
        <f t="shared" si="24"/>
        <v>0</v>
      </c>
      <c r="AH88" s="61"/>
      <c r="AI88" s="50" t="s">
        <v>362</v>
      </c>
      <c r="AJ88" s="57">
        <f>COUNTIFS(X4:X31,3,AB4:AB31,2)</f>
        <v>1</v>
      </c>
      <c r="AK88" s="58">
        <f t="shared" si="25"/>
        <v>0.1</v>
      </c>
      <c r="AL88" s="61"/>
      <c r="AM88" s="50" t="s">
        <v>416</v>
      </c>
      <c r="AN88" s="57">
        <f>COUNTIFS(X4:X31,3,AA4:AA31,"&gt;1")</f>
        <v>0</v>
      </c>
      <c r="AO88" s="58">
        <f t="shared" si="26"/>
        <v>0</v>
      </c>
      <c r="AP88" s="61"/>
      <c r="AQ88" s="61"/>
      <c r="AR88" s="46" t="s">
        <v>162</v>
      </c>
      <c r="AS88" s="57">
        <f>COUNTIF(AE4:AE31,6)</f>
        <v>0</v>
      </c>
      <c r="AT88" s="58">
        <f t="shared" si="27"/>
        <v>0</v>
      </c>
      <c r="AU88" s="61"/>
      <c r="AV88" s="61"/>
      <c r="AW88" s="61"/>
      <c r="AX88" s="61"/>
      <c r="AY88" s="61"/>
      <c r="AZ88" s="61"/>
      <c r="BA88" s="50" t="s">
        <v>342</v>
      </c>
      <c r="BB88" s="57">
        <f>COUNTIFS(AE4:AE31,2,AF4:AF31,3)</f>
        <v>0</v>
      </c>
      <c r="BC88" s="58">
        <f t="shared" si="28"/>
        <v>0</v>
      </c>
      <c r="BD88" s="61"/>
      <c r="BE88" s="50" t="s">
        <v>362</v>
      </c>
      <c r="BF88" s="57">
        <f>COUNTIFS(AE4:AE31,3,AI4:AI31,2)</f>
        <v>0</v>
      </c>
      <c r="BG88" s="58">
        <f t="shared" si="29"/>
        <v>0</v>
      </c>
      <c r="BH88" s="61"/>
      <c r="BI88" s="50" t="s">
        <v>416</v>
      </c>
      <c r="BJ88" s="57">
        <f>COUNTIFS(AE4:AE31,3,AH4:AH31,"&gt;1")</f>
        <v>0</v>
      </c>
      <c r="BK88" s="58">
        <f t="shared" si="30"/>
        <v>0</v>
      </c>
      <c r="BL88" s="61"/>
      <c r="BM88" s="61"/>
    </row>
    <row r="89" spans="1:65" ht="68.099999999999994" customHeight="1" x14ac:dyDescent="0.2">
      <c r="A89" s="103"/>
      <c r="B89" s="77"/>
      <c r="C89" s="54">
        <f>SUM(C83:C88)</f>
        <v>27</v>
      </c>
      <c r="D89" s="76">
        <f t="shared" si="19"/>
        <v>1</v>
      </c>
      <c r="E89" s="64"/>
      <c r="F89" s="61"/>
      <c r="G89" s="61"/>
      <c r="H89" s="61"/>
      <c r="I89" s="61"/>
      <c r="J89" s="50" t="s">
        <v>354</v>
      </c>
      <c r="K89" s="57">
        <f>COUNTIFS(Q4:Q31,3,R4:R31,1)</f>
        <v>1</v>
      </c>
      <c r="L89" s="58">
        <f t="shared" si="20"/>
        <v>3.7037037037037035E-2</v>
      </c>
      <c r="M89" s="61"/>
      <c r="N89" s="50" t="s">
        <v>363</v>
      </c>
      <c r="O89" s="57">
        <f>COUNTIFS(Q4:Q31,4,U4:U31,1)</f>
        <v>0</v>
      </c>
      <c r="P89" s="58">
        <f t="shared" si="21"/>
        <v>0</v>
      </c>
      <c r="Q89" s="61"/>
      <c r="R89" s="50" t="s">
        <v>417</v>
      </c>
      <c r="S89" s="57">
        <f>COUNTIFS(Q4:Q31,4,T4:T31,1)</f>
        <v>1</v>
      </c>
      <c r="T89" s="58">
        <f t="shared" si="22"/>
        <v>3.7037037037037035E-2</v>
      </c>
      <c r="U89" s="61"/>
      <c r="V89" s="77"/>
      <c r="W89" s="54">
        <f>SUM(W83:W88)</f>
        <v>10</v>
      </c>
      <c r="X89" s="76">
        <f t="shared" si="23"/>
        <v>1</v>
      </c>
      <c r="Y89" s="61"/>
      <c r="Z89" s="61"/>
      <c r="AA89" s="61"/>
      <c r="AB89" s="61"/>
      <c r="AC89" s="61"/>
      <c r="AD89" s="61"/>
      <c r="AE89" s="50" t="s">
        <v>354</v>
      </c>
      <c r="AF89" s="57">
        <f>COUNTIFS(X4:X31,3,Y4:Y31,1)</f>
        <v>2</v>
      </c>
      <c r="AG89" s="58">
        <f t="shared" si="24"/>
        <v>0.2</v>
      </c>
      <c r="AH89" s="61"/>
      <c r="AI89" s="50" t="s">
        <v>363</v>
      </c>
      <c r="AJ89" s="57">
        <f>COUNTIFS(X4:X31,4,AB4:AB31,1)</f>
        <v>0</v>
      </c>
      <c r="AK89" s="58">
        <f t="shared" si="25"/>
        <v>0</v>
      </c>
      <c r="AL89" s="61"/>
      <c r="AM89" s="50" t="s">
        <v>417</v>
      </c>
      <c r="AN89" s="57">
        <f>COUNTIFS(X4:X31,4,AA4:AA31,1)</f>
        <v>0</v>
      </c>
      <c r="AO89" s="58">
        <f t="shared" si="26"/>
        <v>0</v>
      </c>
      <c r="AP89" s="61"/>
      <c r="AQ89" s="61"/>
      <c r="AR89" s="77" t="s">
        <v>142</v>
      </c>
      <c r="AS89" s="54">
        <f>SUM(AS83:AS88)</f>
        <v>5</v>
      </c>
      <c r="AT89" s="76">
        <f t="shared" si="27"/>
        <v>1</v>
      </c>
      <c r="AU89" s="61"/>
      <c r="AV89" s="61"/>
      <c r="AW89" s="61"/>
      <c r="AX89" s="61"/>
      <c r="AY89" s="61"/>
      <c r="AZ89" s="61"/>
      <c r="BA89" s="50" t="s">
        <v>354</v>
      </c>
      <c r="BB89" s="57">
        <f>COUNTIFS(AE4:AE31,3,AF4:AF31,1)</f>
        <v>1</v>
      </c>
      <c r="BC89" s="58">
        <f t="shared" si="28"/>
        <v>0.2</v>
      </c>
      <c r="BD89" s="61"/>
      <c r="BE89" s="50" t="s">
        <v>363</v>
      </c>
      <c r="BF89" s="57">
        <f>COUNTIFS(AE4:AE31,4,AI4:AI31,1)</f>
        <v>0</v>
      </c>
      <c r="BG89" s="58">
        <f t="shared" si="29"/>
        <v>0</v>
      </c>
      <c r="BH89" s="61"/>
      <c r="BI89" s="50" t="s">
        <v>417</v>
      </c>
      <c r="BJ89" s="57">
        <f>COUNTIFS(AE4:AE31,4,AH4:AH31,1)</f>
        <v>0</v>
      </c>
      <c r="BK89" s="58">
        <f t="shared" si="30"/>
        <v>0</v>
      </c>
      <c r="BL89" s="61"/>
      <c r="BM89" s="61"/>
    </row>
    <row r="90" spans="1:65" ht="68.099999999999994" customHeight="1" x14ac:dyDescent="0.2">
      <c r="A90" s="103"/>
      <c r="B90" s="61"/>
      <c r="C90" s="80" t="s">
        <v>141</v>
      </c>
      <c r="D90" s="77" t="s">
        <v>140</v>
      </c>
      <c r="E90" s="64"/>
      <c r="F90" s="61"/>
      <c r="G90" s="61"/>
      <c r="H90" s="61"/>
      <c r="I90" s="61"/>
      <c r="J90" s="50" t="s">
        <v>355</v>
      </c>
      <c r="K90" s="57">
        <f>COUNTIFS(Q4:Q31,3,R4:R31,2)</f>
        <v>0</v>
      </c>
      <c r="L90" s="58">
        <f t="shared" si="20"/>
        <v>0</v>
      </c>
      <c r="M90" s="61"/>
      <c r="N90" s="50" t="s">
        <v>364</v>
      </c>
      <c r="O90" s="57">
        <f>COUNTIFS(Q4:Q31,4,U4:U31,2)</f>
        <v>2</v>
      </c>
      <c r="P90" s="58">
        <f t="shared" si="21"/>
        <v>7.407407407407407E-2</v>
      </c>
      <c r="Q90" s="61"/>
      <c r="R90" s="50" t="s">
        <v>418</v>
      </c>
      <c r="S90" s="57">
        <f>COUNTIFS(Q4:Q31,4,T4:T31,"&gt;1")</f>
        <v>1</v>
      </c>
      <c r="T90" s="58">
        <f t="shared" si="22"/>
        <v>3.7037037037037035E-2</v>
      </c>
      <c r="U90" s="61"/>
      <c r="V90" s="61"/>
      <c r="W90" s="56" t="s">
        <v>141</v>
      </c>
      <c r="X90" s="49" t="s">
        <v>140</v>
      </c>
      <c r="Y90" s="61"/>
      <c r="Z90" s="61"/>
      <c r="AA90" s="61"/>
      <c r="AB90" s="61"/>
      <c r="AC90" s="61"/>
      <c r="AD90" s="61"/>
      <c r="AE90" s="50" t="s">
        <v>355</v>
      </c>
      <c r="AF90" s="57">
        <f>COUNTIFS(X4:X31,3,Y4:Y31,2)</f>
        <v>0</v>
      </c>
      <c r="AG90" s="58">
        <f t="shared" si="24"/>
        <v>0</v>
      </c>
      <c r="AH90" s="61"/>
      <c r="AI90" s="50" t="s">
        <v>364</v>
      </c>
      <c r="AJ90" s="57">
        <f>COUNTIFS(X4:X31,4,AB4:AB31,2)</f>
        <v>0</v>
      </c>
      <c r="AK90" s="58">
        <f t="shared" si="25"/>
        <v>0</v>
      </c>
      <c r="AL90" s="61"/>
      <c r="AM90" s="50" t="s">
        <v>418</v>
      </c>
      <c r="AN90" s="57">
        <f>COUNTIFS(X4:X31,4,AA4:AA31,"&gt;1")</f>
        <v>0</v>
      </c>
      <c r="AO90" s="58">
        <f t="shared" si="26"/>
        <v>0</v>
      </c>
      <c r="AP90" s="61"/>
      <c r="AQ90" s="61"/>
      <c r="AR90" s="69"/>
      <c r="AS90" s="56" t="s">
        <v>141</v>
      </c>
      <c r="AT90" s="49" t="s">
        <v>140</v>
      </c>
      <c r="AU90" s="61"/>
      <c r="AV90" s="61"/>
      <c r="AW90" s="61"/>
      <c r="AX90" s="61"/>
      <c r="AY90" s="61"/>
      <c r="AZ90" s="61"/>
      <c r="BA90" s="50" t="s">
        <v>355</v>
      </c>
      <c r="BB90" s="57">
        <f>COUNTIFS(AE4:AE31,3,AF4:AF31,2)</f>
        <v>0</v>
      </c>
      <c r="BC90" s="58">
        <f t="shared" si="28"/>
        <v>0</v>
      </c>
      <c r="BD90" s="61"/>
      <c r="BE90" s="50" t="s">
        <v>364</v>
      </c>
      <c r="BF90" s="57">
        <f>COUNTIFS(AE4:AE31,4,AI4:AI31,2)</f>
        <v>0</v>
      </c>
      <c r="BG90" s="58">
        <f t="shared" si="29"/>
        <v>0</v>
      </c>
      <c r="BH90" s="61"/>
      <c r="BI90" s="50" t="s">
        <v>418</v>
      </c>
      <c r="BJ90" s="57">
        <f>COUNTIFS(AE4:AE31,4,AH4:AH31,"&gt;1")</f>
        <v>0</v>
      </c>
      <c r="BK90" s="58">
        <f t="shared" si="30"/>
        <v>0</v>
      </c>
      <c r="BL90" s="61"/>
      <c r="BM90" s="61"/>
    </row>
    <row r="91" spans="1:65" ht="68.099999999999994" customHeight="1" x14ac:dyDescent="0.2">
      <c r="A91" s="103"/>
      <c r="B91"/>
      <c r="C91"/>
      <c r="D91"/>
      <c r="E91" s="64"/>
      <c r="F91" s="175" t="s">
        <v>16</v>
      </c>
      <c r="G91" s="175"/>
      <c r="H91" s="175"/>
      <c r="I91" s="61"/>
      <c r="J91" s="50" t="s">
        <v>356</v>
      </c>
      <c r="K91" s="57">
        <f>COUNTIFS(Q4:Q31,3,R4:R31,3)</f>
        <v>0</v>
      </c>
      <c r="L91" s="58">
        <f t="shared" si="20"/>
        <v>0</v>
      </c>
      <c r="M91" s="61"/>
      <c r="N91" s="50" t="s">
        <v>365</v>
      </c>
      <c r="O91" s="57">
        <f>COUNTIFS(Q4:Q31,5,U4:U31,1)</f>
        <v>1</v>
      </c>
      <c r="P91" s="58">
        <f t="shared" si="21"/>
        <v>3.7037037037037035E-2</v>
      </c>
      <c r="Q91" s="61"/>
      <c r="R91" s="50" t="s">
        <v>419</v>
      </c>
      <c r="S91" s="57">
        <f>COUNTIFS(Q4:Q31,5,T4:T31,1)</f>
        <v>1</v>
      </c>
      <c r="T91" s="58">
        <f t="shared" si="22"/>
        <v>3.7037037037037035E-2</v>
      </c>
      <c r="U91" s="61"/>
      <c r="V91"/>
      <c r="W91"/>
      <c r="X91"/>
      <c r="Y91" s="61"/>
      <c r="Z91" s="61"/>
      <c r="AA91" s="61"/>
      <c r="AB91" s="61"/>
      <c r="AC91" s="61"/>
      <c r="AD91" s="61"/>
      <c r="AE91" s="50" t="s">
        <v>356</v>
      </c>
      <c r="AF91" s="57">
        <f>COUNTIFS(X4:X31,3,Y4:Y31,3)</f>
        <v>0</v>
      </c>
      <c r="AG91" s="58">
        <f t="shared" si="24"/>
        <v>0</v>
      </c>
      <c r="AH91" s="61"/>
      <c r="AI91" s="50" t="s">
        <v>365</v>
      </c>
      <c r="AJ91" s="57">
        <f>COUNTIFS(X4:X31,5,AB4:AB31,1)</f>
        <v>1</v>
      </c>
      <c r="AK91" s="58">
        <f t="shared" si="25"/>
        <v>0.1</v>
      </c>
      <c r="AL91" s="61"/>
      <c r="AM91" s="50" t="s">
        <v>419</v>
      </c>
      <c r="AN91" s="57">
        <f>COUNTIFS(X4:X31,5,AA4:AA31,1)</f>
        <v>2</v>
      </c>
      <c r="AO91" s="58">
        <f t="shared" si="26"/>
        <v>0.2</v>
      </c>
      <c r="AP91" s="61"/>
      <c r="AQ91" s="61"/>
      <c r="AR91"/>
      <c r="AS91"/>
      <c r="AT91"/>
      <c r="AU91" s="61"/>
      <c r="AV91"/>
      <c r="AW91"/>
      <c r="AX91"/>
      <c r="AY91" s="61"/>
      <c r="AZ91" s="61"/>
      <c r="BA91" s="50" t="s">
        <v>356</v>
      </c>
      <c r="BB91" s="57">
        <f>COUNTIFS(AE4:AE31,3,AF4:AF31,3)</f>
        <v>0</v>
      </c>
      <c r="BC91" s="58">
        <f t="shared" si="28"/>
        <v>0</v>
      </c>
      <c r="BD91" s="61"/>
      <c r="BE91" s="50" t="s">
        <v>365</v>
      </c>
      <c r="BF91" s="57">
        <f>COUNTIFS(AE4:AE31,5,AI4:AI31,1)</f>
        <v>0</v>
      </c>
      <c r="BG91" s="58">
        <f t="shared" si="29"/>
        <v>0</v>
      </c>
      <c r="BH91" s="61"/>
      <c r="BI91" s="50" t="s">
        <v>419</v>
      </c>
      <c r="BJ91" s="57">
        <f>COUNTIFS(AE4:AE31,5,AH4:AH31,1)</f>
        <v>0</v>
      </c>
      <c r="BK91" s="58">
        <f t="shared" si="30"/>
        <v>0</v>
      </c>
      <c r="BL91" s="61"/>
      <c r="BM91" s="61"/>
    </row>
    <row r="92" spans="1:65" ht="68.099999999999994" customHeight="1" x14ac:dyDescent="0.2">
      <c r="A92" s="103"/>
      <c r="B92"/>
      <c r="C92"/>
      <c r="D92"/>
      <c r="E92" s="64"/>
      <c r="F92" s="55" t="s">
        <v>191</v>
      </c>
      <c r="G92" s="57">
        <f>COUNTIF(T4:T31,1)</f>
        <v>8</v>
      </c>
      <c r="H92" s="58">
        <f>G92/C$89</f>
        <v>0.29629629629629628</v>
      </c>
      <c r="I92" s="61"/>
      <c r="J92" s="50" t="s">
        <v>345</v>
      </c>
      <c r="K92" s="57">
        <f>COUNTIFS(Q4:Q31,4,R4:R31,1)</f>
        <v>2</v>
      </c>
      <c r="L92" s="58">
        <f t="shared" si="20"/>
        <v>7.407407407407407E-2</v>
      </c>
      <c r="M92" s="61"/>
      <c r="N92" s="50" t="s">
        <v>366</v>
      </c>
      <c r="O92" s="57">
        <f>COUNTIFS(Q4:Q31,5,U4:U31,2)</f>
        <v>2</v>
      </c>
      <c r="P92" s="58">
        <f t="shared" si="21"/>
        <v>7.407407407407407E-2</v>
      </c>
      <c r="Q92" s="61"/>
      <c r="R92" s="50" t="s">
        <v>420</v>
      </c>
      <c r="S92" s="57">
        <f>COUNTIFS(Q4:Q31,5,T4:T31,"&gt;1")</f>
        <v>2</v>
      </c>
      <c r="T92" s="58">
        <f t="shared" si="22"/>
        <v>7.407407407407407E-2</v>
      </c>
      <c r="U92" s="61"/>
      <c r="V92" s="175" t="s">
        <v>15</v>
      </c>
      <c r="W92" s="175"/>
      <c r="X92" s="175"/>
      <c r="Y92" s="61"/>
      <c r="Z92" s="175" t="s">
        <v>16</v>
      </c>
      <c r="AA92" s="175"/>
      <c r="AB92" s="175"/>
      <c r="AC92" s="61"/>
      <c r="AD92" s="61"/>
      <c r="AE92" s="50" t="s">
        <v>345</v>
      </c>
      <c r="AF92" s="57">
        <f>COUNTIFS(X4:X31,4,Y4:Y31,1)</f>
        <v>0</v>
      </c>
      <c r="AG92" s="58">
        <f t="shared" si="24"/>
        <v>0</v>
      </c>
      <c r="AH92" s="61"/>
      <c r="AI92" s="50" t="s">
        <v>366</v>
      </c>
      <c r="AJ92" s="57">
        <f>COUNTIFS(X4:X31,5,AB4:AB31,2)</f>
        <v>1</v>
      </c>
      <c r="AK92" s="58">
        <f t="shared" si="25"/>
        <v>0.1</v>
      </c>
      <c r="AL92" s="61"/>
      <c r="AM92" s="50" t="s">
        <v>420</v>
      </c>
      <c r="AN92" s="57">
        <f>COUNTIFS(X4:X31,5,AA4:AA31,"&gt;1")</f>
        <v>0</v>
      </c>
      <c r="AO92" s="58">
        <f t="shared" si="26"/>
        <v>0</v>
      </c>
      <c r="AP92" s="61"/>
      <c r="AQ92" s="61"/>
      <c r="AR92" s="178" t="s">
        <v>15</v>
      </c>
      <c r="AS92" s="179"/>
      <c r="AT92" s="179"/>
      <c r="AU92" s="61"/>
      <c r="AV92" s="176" t="s">
        <v>16</v>
      </c>
      <c r="AW92" s="177"/>
      <c r="AX92" s="177"/>
      <c r="AY92" s="61"/>
      <c r="AZ92" s="61"/>
      <c r="BA92" s="50" t="s">
        <v>345</v>
      </c>
      <c r="BB92" s="57">
        <f>COUNTIFS(AE4:AE31,4,AF4:AF31,1)</f>
        <v>0</v>
      </c>
      <c r="BC92" s="58">
        <f t="shared" si="28"/>
        <v>0</v>
      </c>
      <c r="BD92" s="61"/>
      <c r="BE92" s="50" t="s">
        <v>366</v>
      </c>
      <c r="BF92" s="57">
        <f>COUNTIFS(AE4:AE31,5,AI4:AI31,2)</f>
        <v>0</v>
      </c>
      <c r="BG92" s="58">
        <f t="shared" si="29"/>
        <v>0</v>
      </c>
      <c r="BH92" s="61"/>
      <c r="BI92" s="50" t="s">
        <v>420</v>
      </c>
      <c r="BJ92" s="57">
        <f>COUNTIFS(AE4:AE31,5,AH4:AH31,"&gt;1")</f>
        <v>0</v>
      </c>
      <c r="BK92" s="58">
        <f t="shared" si="30"/>
        <v>0</v>
      </c>
      <c r="BL92" s="61"/>
      <c r="BM92" s="61"/>
    </row>
    <row r="93" spans="1:65" ht="68.099999999999994" customHeight="1" x14ac:dyDescent="0.2">
      <c r="A93" s="103"/>
      <c r="B93"/>
      <c r="C93"/>
      <c r="D93"/>
      <c r="E93" s="64"/>
      <c r="F93" s="46" t="s">
        <v>192</v>
      </c>
      <c r="G93" s="57">
        <f>COUNTIF(T4:T31,2)</f>
        <v>7</v>
      </c>
      <c r="H93" s="58">
        <f>G93/C$89</f>
        <v>0.25925925925925924</v>
      </c>
      <c r="I93" s="61"/>
      <c r="J93" s="50" t="s">
        <v>347</v>
      </c>
      <c r="K93" s="57">
        <f>COUNTIFS(Q4:Q31,4,R4:R31,2)</f>
        <v>0</v>
      </c>
      <c r="L93" s="58">
        <f t="shared" si="20"/>
        <v>0</v>
      </c>
      <c r="M93" s="61"/>
      <c r="N93" s="50" t="s">
        <v>367</v>
      </c>
      <c r="O93" s="57">
        <f>COUNTIFS(Q4:Q31,6,U4:U31,1)</f>
        <v>0</v>
      </c>
      <c r="P93" s="58">
        <f t="shared" si="21"/>
        <v>0</v>
      </c>
      <c r="Q93" s="61"/>
      <c r="R93" s="50" t="s">
        <v>421</v>
      </c>
      <c r="S93" s="57">
        <f>COUNTIFS(Q4:Q31,6,T4:T31,1)</f>
        <v>0</v>
      </c>
      <c r="T93" s="58">
        <f t="shared" si="22"/>
        <v>0</v>
      </c>
      <c r="U93" s="61"/>
      <c r="V93" s="47" t="s">
        <v>189</v>
      </c>
      <c r="W93" s="57">
        <f>COUNTIF(Z4:Z31,1)</f>
        <v>4</v>
      </c>
      <c r="X93" s="58">
        <f>W93/W$89</f>
        <v>0.4</v>
      </c>
      <c r="Y93" s="61"/>
      <c r="Z93" s="47" t="s">
        <v>191</v>
      </c>
      <c r="AA93" s="57">
        <f>COUNTIF(AA4:AA31,1)</f>
        <v>10</v>
      </c>
      <c r="AB93" s="58">
        <f>AA93/W$89</f>
        <v>1</v>
      </c>
      <c r="AC93" s="61"/>
      <c r="AD93" s="61"/>
      <c r="AE93" s="50" t="s">
        <v>347</v>
      </c>
      <c r="AF93" s="57">
        <f>COUNTIFS(X4:X31,4,Y4:Y31,2)</f>
        <v>0</v>
      </c>
      <c r="AG93" s="58">
        <f t="shared" si="24"/>
        <v>0</v>
      </c>
      <c r="AH93" s="61"/>
      <c r="AI93" s="50" t="s">
        <v>367</v>
      </c>
      <c r="AJ93" s="57">
        <f>COUNTIFS(X4:X31,6,AB4:AB31,1)</f>
        <v>0</v>
      </c>
      <c r="AK93" s="58">
        <f t="shared" si="25"/>
        <v>0</v>
      </c>
      <c r="AL93" s="61"/>
      <c r="AM93" s="50" t="s">
        <v>421</v>
      </c>
      <c r="AN93" s="57">
        <f>COUNTIFS(X4:X31,6,AA4:AA31,1)</f>
        <v>0</v>
      </c>
      <c r="AO93" s="58">
        <f t="shared" si="26"/>
        <v>0</v>
      </c>
      <c r="AP93" s="61"/>
      <c r="AQ93" s="61"/>
      <c r="AR93" s="47" t="s">
        <v>189</v>
      </c>
      <c r="AS93" s="57">
        <f>COUNTIF(AG4:AG31,1)</f>
        <v>3</v>
      </c>
      <c r="AT93" s="58">
        <f>AS93/AS$89</f>
        <v>0.6</v>
      </c>
      <c r="AU93" s="61"/>
      <c r="AV93" s="47" t="s">
        <v>191</v>
      </c>
      <c r="AW93" s="57">
        <f>COUNTIF(AH4:AH31,1)</f>
        <v>4</v>
      </c>
      <c r="AX93" s="58">
        <f>AW93/AS$89</f>
        <v>0.8</v>
      </c>
      <c r="AY93" s="61"/>
      <c r="AZ93" s="61"/>
      <c r="BA93" s="50" t="s">
        <v>347</v>
      </c>
      <c r="BB93" s="57">
        <f>COUNTIFS(AE4:AE31,4,AF4:AF31,2)</f>
        <v>0</v>
      </c>
      <c r="BC93" s="58">
        <f t="shared" si="28"/>
        <v>0</v>
      </c>
      <c r="BD93" s="61"/>
      <c r="BE93" s="50" t="s">
        <v>367</v>
      </c>
      <c r="BF93" s="57">
        <f>COUNTIFS(AE4:AE31,6,AI4:AI31,1)</f>
        <v>0</v>
      </c>
      <c r="BG93" s="58">
        <f t="shared" si="29"/>
        <v>0</v>
      </c>
      <c r="BH93" s="61"/>
      <c r="BI93" s="50" t="s">
        <v>421</v>
      </c>
      <c r="BJ93" s="57">
        <f>COUNTIFS(AE4:AE31,6,AH4:AH31,1)</f>
        <v>0</v>
      </c>
      <c r="BK93" s="58">
        <f t="shared" si="30"/>
        <v>0</v>
      </c>
      <c r="BL93" s="61"/>
      <c r="BM93" s="61"/>
    </row>
    <row r="94" spans="1:65" ht="68.099999999999994" customHeight="1" x14ac:dyDescent="0.2">
      <c r="A94" s="103"/>
      <c r="B94"/>
      <c r="C94"/>
      <c r="D94"/>
      <c r="E94" s="64"/>
      <c r="F94" s="46" t="s">
        <v>193</v>
      </c>
      <c r="G94" s="57">
        <f>COUNTIF(T4:T31,3)</f>
        <v>4</v>
      </c>
      <c r="H94" s="58">
        <f>G94/C$89</f>
        <v>0.14814814814814814</v>
      </c>
      <c r="I94" s="61"/>
      <c r="J94" s="50" t="s">
        <v>346</v>
      </c>
      <c r="K94" s="57">
        <f>COUNTIFS(Q4:Q31,4,R4:R31,3)</f>
        <v>0</v>
      </c>
      <c r="L94" s="58">
        <f t="shared" si="20"/>
        <v>0</v>
      </c>
      <c r="M94" s="61"/>
      <c r="N94" s="50" t="s">
        <v>368</v>
      </c>
      <c r="O94" s="57">
        <f>COUNTIFS(Q4:Q31,6,U4:U31,2)</f>
        <v>0</v>
      </c>
      <c r="P94" s="58">
        <f t="shared" si="21"/>
        <v>0</v>
      </c>
      <c r="Q94" s="61"/>
      <c r="R94" s="50" t="s">
        <v>422</v>
      </c>
      <c r="S94" s="57">
        <f>COUNTIFS(Q4:Q31,6,T4:T31,"&gt;1")</f>
        <v>0</v>
      </c>
      <c r="T94" s="58">
        <f t="shared" si="22"/>
        <v>0</v>
      </c>
      <c r="U94" s="61"/>
      <c r="V94" s="46" t="s">
        <v>190</v>
      </c>
      <c r="W94" s="57">
        <f>COUNTIF(Z4:Z31,2)</f>
        <v>6</v>
      </c>
      <c r="X94" s="58">
        <f>W94/W$89</f>
        <v>0.6</v>
      </c>
      <c r="Y94" s="61"/>
      <c r="Z94" s="46" t="s">
        <v>192</v>
      </c>
      <c r="AA94" s="57">
        <f>COUNTIF(AA4:AA31,2)</f>
        <v>0</v>
      </c>
      <c r="AB94" s="58">
        <f>AA94/W$89</f>
        <v>0</v>
      </c>
      <c r="AC94" s="61"/>
      <c r="AD94" s="61"/>
      <c r="AE94" s="50" t="s">
        <v>346</v>
      </c>
      <c r="AF94" s="57">
        <f>COUNTIFS(X4:X31,4,Y4:Y31,3)</f>
        <v>0</v>
      </c>
      <c r="AG94" s="58">
        <f t="shared" si="24"/>
        <v>0</v>
      </c>
      <c r="AH94" s="61"/>
      <c r="AI94" s="50" t="s">
        <v>368</v>
      </c>
      <c r="AJ94" s="57">
        <f>COUNTIFS(X4:X31,6,AB4:AB31,2)</f>
        <v>0</v>
      </c>
      <c r="AK94" s="58">
        <f t="shared" si="25"/>
        <v>0</v>
      </c>
      <c r="AL94" s="61"/>
      <c r="AM94" s="50" t="s">
        <v>422</v>
      </c>
      <c r="AN94" s="57">
        <f>COUNTIFS(X4:X31,6,AA4:AA31,"&gt;1")</f>
        <v>0</v>
      </c>
      <c r="AO94" s="58">
        <f t="shared" si="26"/>
        <v>0</v>
      </c>
      <c r="AP94" s="61"/>
      <c r="AQ94" s="61"/>
      <c r="AR94" s="46" t="s">
        <v>190</v>
      </c>
      <c r="AS94" s="57">
        <f>COUNTIF(AG4:AG31,2)</f>
        <v>2</v>
      </c>
      <c r="AT94" s="58">
        <f>AS94/AS$89</f>
        <v>0.4</v>
      </c>
      <c r="AU94" s="61"/>
      <c r="AV94" s="46" t="s">
        <v>192</v>
      </c>
      <c r="AW94" s="57">
        <f>COUNTIF(AH4:AH31,2)</f>
        <v>1</v>
      </c>
      <c r="AX94" s="58">
        <f>AW94/AS$89</f>
        <v>0.2</v>
      </c>
      <c r="AY94" s="61"/>
      <c r="AZ94" s="61"/>
      <c r="BA94" s="50" t="s">
        <v>346</v>
      </c>
      <c r="BB94" s="57">
        <f>COUNTIFS(AE4:AE31,4,AF4:AF31,3)</f>
        <v>0</v>
      </c>
      <c r="BC94" s="58">
        <f t="shared" si="28"/>
        <v>0</v>
      </c>
      <c r="BD94" s="61"/>
      <c r="BE94" s="50" t="s">
        <v>368</v>
      </c>
      <c r="BF94" s="57">
        <f>COUNTIFS(AE4:AE31,6,AI4:AI31,2)</f>
        <v>0</v>
      </c>
      <c r="BG94" s="58">
        <f t="shared" si="29"/>
        <v>0</v>
      </c>
      <c r="BH94" s="61"/>
      <c r="BI94" s="50" t="s">
        <v>422</v>
      </c>
      <c r="BJ94" s="57">
        <f>COUNTIFS(AE4:AE31,6,AH4:AH31,"&gt;1")</f>
        <v>0</v>
      </c>
      <c r="BK94" s="58">
        <f t="shared" si="30"/>
        <v>0</v>
      </c>
      <c r="BL94" s="61"/>
      <c r="BM94" s="61"/>
    </row>
    <row r="95" spans="1:65" ht="68.099999999999994" customHeight="1" x14ac:dyDescent="0.2">
      <c r="A95" s="103"/>
      <c r="B95" s="175" t="s">
        <v>15</v>
      </c>
      <c r="C95" s="175"/>
      <c r="D95" s="175"/>
      <c r="E95" s="64"/>
      <c r="F95" s="46" t="s">
        <v>194</v>
      </c>
      <c r="G95" s="57">
        <f>COUNTIF(T4:T31,4)</f>
        <v>8</v>
      </c>
      <c r="H95" s="58">
        <f>G95/C$89</f>
        <v>0.29629629629629628</v>
      </c>
      <c r="I95" s="61"/>
      <c r="J95" s="50" t="s">
        <v>350</v>
      </c>
      <c r="K95" s="57">
        <f>COUNTIFS(Q4:Q31,5,R4:R31,1)</f>
        <v>3</v>
      </c>
      <c r="L95" s="58">
        <f t="shared" si="20"/>
        <v>0.1111111111111111</v>
      </c>
      <c r="M95" s="61"/>
      <c r="N95" s="37"/>
      <c r="O95" s="45">
        <f>SUM(O83:O94)</f>
        <v>27</v>
      </c>
      <c r="P95" s="58">
        <f t="shared" si="21"/>
        <v>1</v>
      </c>
      <c r="Q95" s="61"/>
      <c r="R95" s="37"/>
      <c r="S95" s="45">
        <f>SUM(S83:S94)</f>
        <v>27</v>
      </c>
      <c r="T95" s="58">
        <f t="shared" si="22"/>
        <v>1</v>
      </c>
      <c r="U95" s="61"/>
      <c r="V95" s="77"/>
      <c r="W95" s="54">
        <f>SUM(W93:W94)</f>
        <v>10</v>
      </c>
      <c r="X95" s="76">
        <f>W95/W$89</f>
        <v>1</v>
      </c>
      <c r="Y95" s="61"/>
      <c r="Z95" s="46" t="s">
        <v>193</v>
      </c>
      <c r="AA95" s="57">
        <f>COUNTIF(AA4:AA31,3)</f>
        <v>0</v>
      </c>
      <c r="AB95" s="58">
        <f>AA95/W$89</f>
        <v>0</v>
      </c>
      <c r="AC95" s="61"/>
      <c r="AD95" s="61"/>
      <c r="AE95" s="50" t="s">
        <v>350</v>
      </c>
      <c r="AF95" s="57">
        <f>COUNTIFS(X4:X31,5,Y4:Y31,1)</f>
        <v>2</v>
      </c>
      <c r="AG95" s="58">
        <f t="shared" si="24"/>
        <v>0.2</v>
      </c>
      <c r="AH95" s="61"/>
      <c r="AI95" s="37"/>
      <c r="AJ95" s="45">
        <f>SUM(AJ83:AJ94)</f>
        <v>10</v>
      </c>
      <c r="AK95" s="58">
        <f t="shared" si="25"/>
        <v>1</v>
      </c>
      <c r="AL95" s="61"/>
      <c r="AM95" s="37"/>
      <c r="AN95" s="45">
        <f>SUM(AN83:AN94)</f>
        <v>10</v>
      </c>
      <c r="AO95" s="58">
        <f t="shared" si="26"/>
        <v>1</v>
      </c>
      <c r="AP95" s="61"/>
      <c r="AQ95" s="61"/>
      <c r="AR95" s="77"/>
      <c r="AS95" s="54">
        <f>SUM(AS93:AS94)</f>
        <v>5</v>
      </c>
      <c r="AT95" s="76">
        <f>AS95/AS$89</f>
        <v>1</v>
      </c>
      <c r="AU95" s="61"/>
      <c r="AV95" s="46" t="s">
        <v>193</v>
      </c>
      <c r="AW95" s="57">
        <f>COUNTIF(AH4:AH31,3)</f>
        <v>0</v>
      </c>
      <c r="AX95" s="58">
        <f>AW95/AS$89</f>
        <v>0</v>
      </c>
      <c r="AY95" s="61"/>
      <c r="AZ95" s="61"/>
      <c r="BA95" s="50" t="s">
        <v>350</v>
      </c>
      <c r="BB95" s="57">
        <f>COUNTIFS(AE4:AE31,5,AF4:AF31,1)</f>
        <v>0</v>
      </c>
      <c r="BC95" s="58">
        <f t="shared" si="28"/>
        <v>0</v>
      </c>
      <c r="BD95" s="61"/>
      <c r="BE95" s="37"/>
      <c r="BF95" s="45">
        <f>SUM(BF83:BF94)</f>
        <v>5</v>
      </c>
      <c r="BG95" s="58">
        <f t="shared" si="29"/>
        <v>1</v>
      </c>
      <c r="BH95" s="61"/>
      <c r="BI95" s="37"/>
      <c r="BJ95" s="45">
        <f>SUM(BJ83:BJ94)</f>
        <v>5</v>
      </c>
      <c r="BK95" s="58">
        <f t="shared" si="30"/>
        <v>1</v>
      </c>
      <c r="BL95" s="61"/>
      <c r="BM95" s="61"/>
    </row>
    <row r="96" spans="1:65" ht="68.099999999999994" customHeight="1" x14ac:dyDescent="0.2">
      <c r="A96" s="103"/>
      <c r="B96" s="55" t="s">
        <v>189</v>
      </c>
      <c r="C96" s="57">
        <f>COUNTIF(S4:S31,1)</f>
        <v>27</v>
      </c>
      <c r="D96" s="58">
        <f>C96/C$89</f>
        <v>1</v>
      </c>
      <c r="E96" s="64"/>
      <c r="F96" s="77"/>
      <c r="G96" s="54">
        <f>SUM(G92:G95)</f>
        <v>27</v>
      </c>
      <c r="H96" s="76">
        <f>G96/C$89</f>
        <v>1</v>
      </c>
      <c r="I96" s="61"/>
      <c r="J96" s="50" t="s">
        <v>349</v>
      </c>
      <c r="K96" s="57">
        <f>COUNTIFS(Q4:Q31,5,R4:R31,2)</f>
        <v>0</v>
      </c>
      <c r="L96" s="58">
        <f t="shared" si="20"/>
        <v>0</v>
      </c>
      <c r="M96" s="61"/>
      <c r="N96" s="61"/>
      <c r="O96" s="49" t="s">
        <v>141</v>
      </c>
      <c r="P96" s="49" t="s">
        <v>140</v>
      </c>
      <c r="Q96" s="61"/>
      <c r="R96" s="61"/>
      <c r="S96" s="49" t="s">
        <v>141</v>
      </c>
      <c r="T96" s="49" t="s">
        <v>140</v>
      </c>
      <c r="U96" s="61"/>
      <c r="V96" s="61"/>
      <c r="W96" s="56" t="s">
        <v>141</v>
      </c>
      <c r="X96" s="49" t="s">
        <v>140</v>
      </c>
      <c r="Y96" s="61"/>
      <c r="Z96" s="46" t="s">
        <v>194</v>
      </c>
      <c r="AA96" s="57">
        <f>COUNTIF(AA4:AA31,4)</f>
        <v>0</v>
      </c>
      <c r="AB96" s="58">
        <f>AA96/W$89</f>
        <v>0</v>
      </c>
      <c r="AC96" s="61"/>
      <c r="AD96" s="61"/>
      <c r="AE96" s="50" t="s">
        <v>349</v>
      </c>
      <c r="AF96" s="57">
        <f>COUNTIFS(X4:X31,5,Y4:Y31,2)</f>
        <v>0</v>
      </c>
      <c r="AG96" s="58">
        <f t="shared" si="24"/>
        <v>0</v>
      </c>
      <c r="AH96" s="61"/>
      <c r="AI96" s="61"/>
      <c r="AJ96" s="49" t="s">
        <v>141</v>
      </c>
      <c r="AK96" s="49" t="s">
        <v>140</v>
      </c>
      <c r="AL96" s="61"/>
      <c r="AM96" s="61"/>
      <c r="AN96" s="49" t="s">
        <v>141</v>
      </c>
      <c r="AO96" s="49" t="s">
        <v>140</v>
      </c>
      <c r="AP96" s="61"/>
      <c r="AQ96" s="61"/>
      <c r="AR96" s="61"/>
      <c r="AS96" s="56" t="s">
        <v>141</v>
      </c>
      <c r="AT96" s="49" t="s">
        <v>140</v>
      </c>
      <c r="AU96" s="61"/>
      <c r="AV96" s="46" t="s">
        <v>194</v>
      </c>
      <c r="AW96" s="57">
        <f>COUNTIF(AH4:AH31,4)</f>
        <v>0</v>
      </c>
      <c r="AX96" s="58">
        <f>AW96/AS$89</f>
        <v>0</v>
      </c>
      <c r="AY96" s="61"/>
      <c r="AZ96" s="61"/>
      <c r="BA96" s="50" t="s">
        <v>349</v>
      </c>
      <c r="BB96" s="57">
        <f>COUNTIFS(AE4:AE31,5,AF4:AF31,2)</f>
        <v>0</v>
      </c>
      <c r="BC96" s="58">
        <f t="shared" si="28"/>
        <v>0</v>
      </c>
      <c r="BD96" s="61"/>
      <c r="BE96" s="61"/>
      <c r="BF96" s="49" t="s">
        <v>141</v>
      </c>
      <c r="BG96" s="49" t="s">
        <v>140</v>
      </c>
      <c r="BH96" s="61"/>
      <c r="BI96" s="61"/>
      <c r="BJ96" s="49" t="s">
        <v>141</v>
      </c>
      <c r="BK96" s="49" t="s">
        <v>140</v>
      </c>
      <c r="BL96" s="61"/>
      <c r="BM96" s="61"/>
    </row>
    <row r="97" spans="1:65" ht="68.099999999999994" customHeight="1" x14ac:dyDescent="0.2">
      <c r="A97" s="103"/>
      <c r="B97" s="46" t="s">
        <v>190</v>
      </c>
      <c r="C97" s="57">
        <f>COUNTIF(S4:S31,2)</f>
        <v>0</v>
      </c>
      <c r="D97" s="58">
        <f>C97/C$89</f>
        <v>0</v>
      </c>
      <c r="E97" s="64"/>
      <c r="F97" s="61"/>
      <c r="G97" s="56" t="s">
        <v>141</v>
      </c>
      <c r="H97" s="49" t="s">
        <v>140</v>
      </c>
      <c r="I97" s="61"/>
      <c r="J97" s="50" t="s">
        <v>348</v>
      </c>
      <c r="K97" s="57">
        <f>COUNTIFS(Q4:Q31,5,R4:R31,3)</f>
        <v>0</v>
      </c>
      <c r="L97" s="58">
        <f t="shared" si="20"/>
        <v>0</v>
      </c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77"/>
      <c r="AA97" s="54">
        <f>SUM(AA93:AA96)</f>
        <v>10</v>
      </c>
      <c r="AB97" s="76">
        <f>AA97/W$89</f>
        <v>1</v>
      </c>
      <c r="AC97" s="61"/>
      <c r="AD97" s="61"/>
      <c r="AE97" s="50" t="s">
        <v>348</v>
      </c>
      <c r="AF97" s="57">
        <f>COUNTIFS(X4:X31,5,Y4:Y31,3)</f>
        <v>0</v>
      </c>
      <c r="AG97" s="58">
        <f t="shared" si="24"/>
        <v>0</v>
      </c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77"/>
      <c r="AW97" s="54">
        <f>SUM(AW93:AW96)</f>
        <v>5</v>
      </c>
      <c r="AX97" s="76">
        <f>AW97/AS$89</f>
        <v>1</v>
      </c>
      <c r="AY97" s="61"/>
      <c r="AZ97" s="61"/>
      <c r="BA97" s="50" t="s">
        <v>348</v>
      </c>
      <c r="BB97" s="57">
        <f>COUNTIFS(AE4:AE31,5,AF4:AF31,3)</f>
        <v>0</v>
      </c>
      <c r="BC97" s="58">
        <f t="shared" si="28"/>
        <v>0</v>
      </c>
      <c r="BD97" s="61"/>
      <c r="BE97" s="61"/>
      <c r="BF97" s="61"/>
      <c r="BG97" s="61"/>
      <c r="BH97" s="61"/>
      <c r="BI97" s="61"/>
      <c r="BJ97" s="61"/>
      <c r="BK97" s="61"/>
      <c r="BL97" s="61"/>
      <c r="BM97" s="61"/>
    </row>
    <row r="98" spans="1:65" ht="68.099999999999994" customHeight="1" x14ac:dyDescent="0.2">
      <c r="A98" s="103"/>
      <c r="B98" s="77"/>
      <c r="C98" s="54">
        <f>SUM(C96:C97)</f>
        <v>27</v>
      </c>
      <c r="D98" s="76">
        <f>C98/C$89</f>
        <v>1</v>
      </c>
      <c r="E98" s="64"/>
      <c r="F98" s="61"/>
      <c r="G98" s="61"/>
      <c r="H98" s="61"/>
      <c r="I98" s="61"/>
      <c r="J98" s="46" t="s">
        <v>351</v>
      </c>
      <c r="K98" s="57">
        <f>COUNTIFS(Q4:Q31,6,R4:R31,1)</f>
        <v>0</v>
      </c>
      <c r="L98" s="58">
        <f t="shared" si="20"/>
        <v>0</v>
      </c>
      <c r="M98" s="61"/>
      <c r="N98" s="61"/>
      <c r="O98" s="61"/>
      <c r="P98" s="61"/>
      <c r="Q98" s="61"/>
      <c r="R98" s="61"/>
      <c r="S98" s="61"/>
      <c r="T98" s="61"/>
      <c r="U98" s="61"/>
      <c r="V98" s="176" t="s">
        <v>17</v>
      </c>
      <c r="W98" s="177"/>
      <c r="X98" s="177"/>
      <c r="Y98"/>
      <c r="Z98" s="61"/>
      <c r="AA98" s="56" t="s">
        <v>141</v>
      </c>
      <c r="AB98" s="49" t="s">
        <v>140</v>
      </c>
      <c r="AC98" s="61"/>
      <c r="AD98" s="61"/>
      <c r="AE98" s="46" t="s">
        <v>351</v>
      </c>
      <c r="AF98" s="57">
        <f>COUNTIFS(X4:X31,6,Y4:Y31,1)</f>
        <v>0</v>
      </c>
      <c r="AG98" s="58">
        <f t="shared" si="24"/>
        <v>0</v>
      </c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175" t="s">
        <v>17</v>
      </c>
      <c r="AS98" s="175"/>
      <c r="AT98" s="175"/>
      <c r="AU98" s="61"/>
      <c r="AV98" s="61"/>
      <c r="AW98" s="56" t="s">
        <v>141</v>
      </c>
      <c r="AX98" s="49" t="s">
        <v>140</v>
      </c>
      <c r="AY98" s="61"/>
      <c r="AZ98" s="61"/>
      <c r="BA98" s="46" t="s">
        <v>351</v>
      </c>
      <c r="BB98" s="57">
        <f>COUNTIFS(AE4:AE31,6,AF4:AF31,1)</f>
        <v>0</v>
      </c>
      <c r="BC98" s="58">
        <f t="shared" si="28"/>
        <v>0</v>
      </c>
      <c r="BD98" s="61"/>
      <c r="BE98" s="61"/>
      <c r="BF98" s="61"/>
      <c r="BG98" s="61"/>
      <c r="BH98" s="61"/>
      <c r="BI98" s="61"/>
      <c r="BJ98" s="61"/>
      <c r="BK98" s="61"/>
      <c r="BL98" s="61"/>
      <c r="BM98" s="61"/>
    </row>
    <row r="99" spans="1:65" ht="68.099999999999994" customHeight="1" x14ac:dyDescent="0.2">
      <c r="A99" s="103"/>
      <c r="B99"/>
      <c r="C99" s="56" t="s">
        <v>141</v>
      </c>
      <c r="D99" s="49" t="s">
        <v>140</v>
      </c>
      <c r="E99" s="64"/>
      <c r="F99" s="61"/>
      <c r="G99" s="61"/>
      <c r="H99" s="61"/>
      <c r="I99" s="61"/>
      <c r="J99" s="46" t="s">
        <v>352</v>
      </c>
      <c r="K99" s="57">
        <f>COUNTIF(T10:T34,5)</f>
        <v>0</v>
      </c>
      <c r="L99" s="58">
        <f t="shared" si="20"/>
        <v>0</v>
      </c>
      <c r="M99" s="61"/>
      <c r="N99" s="61"/>
      <c r="O99" s="61"/>
      <c r="P99" s="61"/>
      <c r="Q99" s="61"/>
      <c r="R99" s="61"/>
      <c r="S99" s="61"/>
      <c r="T99" s="61"/>
      <c r="U99" s="61"/>
      <c r="V99" s="47" t="s">
        <v>195</v>
      </c>
      <c r="W99" s="57">
        <f>COUNTIF(AB4:AB31,1)</f>
        <v>3</v>
      </c>
      <c r="X99" s="58">
        <f>W99/W$89</f>
        <v>0.3</v>
      </c>
      <c r="Y99"/>
      <c r="Z99" s="61"/>
      <c r="AA99" s="61"/>
      <c r="AB99" s="61"/>
      <c r="AC99" s="61"/>
      <c r="AD99" s="61"/>
      <c r="AE99" s="46" t="s">
        <v>352</v>
      </c>
      <c r="AF99" s="57">
        <f>COUNTIF(AA10:AA34,5)</f>
        <v>0</v>
      </c>
      <c r="AG99" s="58">
        <f t="shared" si="24"/>
        <v>0</v>
      </c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55" t="s">
        <v>195</v>
      </c>
      <c r="AS99" s="57">
        <f>COUNTIF(AI4:AI31,1)</f>
        <v>1</v>
      </c>
      <c r="AT99" s="58">
        <f>AS99/AS$89</f>
        <v>0.2</v>
      </c>
      <c r="AU99" s="61"/>
      <c r="AV99" s="61"/>
      <c r="AW99" s="61"/>
      <c r="AX99" s="61"/>
      <c r="AY99" s="61"/>
      <c r="AZ99" s="61"/>
      <c r="BA99" s="46" t="s">
        <v>352</v>
      </c>
      <c r="BB99" s="57">
        <f>COUNTIF(AH10:AH34,5)</f>
        <v>0</v>
      </c>
      <c r="BC99" s="58">
        <f t="shared" si="28"/>
        <v>0</v>
      </c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65" ht="68.099999999999994" customHeight="1" x14ac:dyDescent="0.2">
      <c r="A100" s="103"/>
      <c r="B100"/>
      <c r="C100"/>
      <c r="D100"/>
      <c r="E100" s="64"/>
      <c r="F100" s="61"/>
      <c r="G100" s="61"/>
      <c r="H100" s="61"/>
      <c r="I100" s="61"/>
      <c r="J100" s="46" t="s">
        <v>353</v>
      </c>
      <c r="K100" s="57">
        <f>COUNTIFS(Q4:Q31,6,R4:R31,3)</f>
        <v>0</v>
      </c>
      <c r="L100" s="58">
        <f t="shared" si="20"/>
        <v>0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46" t="s">
        <v>196</v>
      </c>
      <c r="W100" s="57">
        <f>COUNTIF(AB4:AB31,2)</f>
        <v>7</v>
      </c>
      <c r="X100" s="58">
        <f>W100/W$89</f>
        <v>0.7</v>
      </c>
      <c r="Y100"/>
      <c r="Z100" s="61"/>
      <c r="AA100" s="61"/>
      <c r="AB100" s="61"/>
      <c r="AC100" s="61"/>
      <c r="AD100" s="61"/>
      <c r="AE100" s="46" t="s">
        <v>353</v>
      </c>
      <c r="AF100" s="57">
        <f>COUNTIFS(X4:X31,6,Y4:Y31,3)</f>
        <v>0</v>
      </c>
      <c r="AG100" s="58">
        <f t="shared" si="24"/>
        <v>0</v>
      </c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6" t="s">
        <v>196</v>
      </c>
      <c r="AS100" s="57">
        <f>COUNTIF(AI4:AI31,2)</f>
        <v>4</v>
      </c>
      <c r="AT100" s="58">
        <f>AS100/AS$89</f>
        <v>0.8</v>
      </c>
      <c r="AU100" s="61"/>
      <c r="AV100" s="61"/>
      <c r="AW100" s="61"/>
      <c r="AX100" s="61"/>
      <c r="AY100" s="61"/>
      <c r="AZ100" s="61"/>
      <c r="BA100" s="46" t="s">
        <v>353</v>
      </c>
      <c r="BB100" s="57">
        <f>COUNTIFS(AE4:AE31,6,AF4:AF31,3)</f>
        <v>0</v>
      </c>
      <c r="BC100" s="58">
        <f t="shared" si="28"/>
        <v>0</v>
      </c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</row>
    <row r="101" spans="1:65" ht="68.099999999999994" customHeight="1" x14ac:dyDescent="0.2">
      <c r="A101" s="103"/>
      <c r="B101" s="175" t="s">
        <v>17</v>
      </c>
      <c r="C101" s="175"/>
      <c r="D101" s="175"/>
      <c r="E101" s="64"/>
      <c r="F101" s="61"/>
      <c r="G101" s="61"/>
      <c r="H101" s="61"/>
      <c r="I101" s="61"/>
      <c r="J101" s="37"/>
      <c r="K101" s="45">
        <f>SUM(K83:K100)</f>
        <v>27</v>
      </c>
      <c r="L101" s="58">
        <f t="shared" si="20"/>
        <v>1</v>
      </c>
      <c r="M101" s="61"/>
      <c r="N101" s="61"/>
      <c r="O101" s="61"/>
      <c r="P101" s="61"/>
      <c r="Q101" s="61"/>
      <c r="R101" s="61"/>
      <c r="S101" s="61"/>
      <c r="T101" s="61"/>
      <c r="U101" s="61"/>
      <c r="V101" s="77"/>
      <c r="W101" s="54">
        <f>SUM(W99:W100)</f>
        <v>10</v>
      </c>
      <c r="X101" s="76">
        <f>W101/W$89</f>
        <v>1</v>
      </c>
      <c r="Y101"/>
      <c r="Z101" s="61"/>
      <c r="AA101" s="61"/>
      <c r="AB101" s="61"/>
      <c r="AC101" s="61"/>
      <c r="AD101" s="61"/>
      <c r="AE101" s="37"/>
      <c r="AF101" s="45">
        <f>SUM(AF83:AF100)</f>
        <v>10</v>
      </c>
      <c r="AG101" s="58">
        <f t="shared" si="24"/>
        <v>1</v>
      </c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77"/>
      <c r="AS101" s="54">
        <f>SUM(AS99:AS100)</f>
        <v>5</v>
      </c>
      <c r="AT101" s="76">
        <f>AS101/AS$89</f>
        <v>1</v>
      </c>
      <c r="AU101" s="61"/>
      <c r="AV101"/>
      <c r="AW101"/>
      <c r="AX101"/>
      <c r="AY101" s="61"/>
      <c r="AZ101" s="61"/>
      <c r="BA101" s="37"/>
      <c r="BB101" s="45">
        <f>SUM(BB83:BB100)</f>
        <v>5</v>
      </c>
      <c r="BC101" s="58">
        <f t="shared" si="28"/>
        <v>1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</row>
    <row r="102" spans="1:65" ht="68.099999999999994" customHeight="1" x14ac:dyDescent="0.2">
      <c r="A102" s="103"/>
      <c r="B102" s="55" t="s">
        <v>195</v>
      </c>
      <c r="C102" s="57">
        <f>COUNTIF(U4:U31,1)</f>
        <v>4</v>
      </c>
      <c r="D102" s="58">
        <f>C102/C$89</f>
        <v>0.14814814814814814</v>
      </c>
      <c r="E102" s="64"/>
      <c r="F102" s="61"/>
      <c r="G102" s="61"/>
      <c r="H102" s="61"/>
      <c r="I102" s="61"/>
      <c r="J102" s="61"/>
      <c r="K102" s="49" t="s">
        <v>141</v>
      </c>
      <c r="L102" s="74" t="s">
        <v>140</v>
      </c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56" t="s">
        <v>141</v>
      </c>
      <c r="X102" s="49" t="s">
        <v>140</v>
      </c>
      <c r="Y102"/>
      <c r="Z102" s="61"/>
      <c r="AA102" s="61"/>
      <c r="AB102" s="61"/>
      <c r="AC102" s="61"/>
      <c r="AD102" s="61"/>
      <c r="AE102" s="61"/>
      <c r="AF102" s="49" t="s">
        <v>141</v>
      </c>
      <c r="AG102" s="74" t="s">
        <v>140</v>
      </c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/>
      <c r="AS102" s="56" t="s">
        <v>141</v>
      </c>
      <c r="AT102" s="49" t="s">
        <v>140</v>
      </c>
      <c r="AU102" s="61"/>
      <c r="AV102"/>
      <c r="AW102"/>
      <c r="AX102"/>
      <c r="AY102" s="61"/>
      <c r="AZ102" s="61"/>
      <c r="BA102" s="61"/>
      <c r="BB102" s="49" t="s">
        <v>141</v>
      </c>
      <c r="BC102" s="74" t="s">
        <v>140</v>
      </c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</row>
    <row r="103" spans="1:65" ht="68.099999999999994" customHeight="1" x14ac:dyDescent="0.2">
      <c r="A103" s="103"/>
      <c r="B103" s="46" t="s">
        <v>196</v>
      </c>
      <c r="C103" s="57">
        <f>COUNTIF(U4:U31,2)</f>
        <v>23</v>
      </c>
      <c r="D103" s="58">
        <f>C103/C$89</f>
        <v>0.85185185185185186</v>
      </c>
      <c r="E103" s="64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/>
      <c r="W103"/>
      <c r="X103"/>
      <c r="Y103" s="61"/>
      <c r="Z103" s="61"/>
      <c r="AA103" s="61"/>
      <c r="AB103" s="61"/>
      <c r="AC103" s="61"/>
      <c r="AD103" s="61"/>
      <c r="AE103"/>
      <c r="AF103"/>
      <c r="AG103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/>
      <c r="AS103"/>
      <c r="AT103"/>
      <c r="AU103" s="61"/>
      <c r="AV103"/>
      <c r="AW103"/>
      <c r="AX103"/>
      <c r="AY103" s="61"/>
      <c r="AZ103" s="61"/>
      <c r="BA103" s="37"/>
      <c r="BB103" s="37"/>
      <c r="BC103" s="37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</row>
    <row r="104" spans="1:65" ht="68.099999999999994" customHeight="1" x14ac:dyDescent="0.2">
      <c r="A104" s="103"/>
      <c r="B104" s="77"/>
      <c r="C104" s="54">
        <f>SUM(C102:C103)</f>
        <v>27</v>
      </c>
      <c r="D104" s="76">
        <f>C104/C$89</f>
        <v>1</v>
      </c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68.099999999999994" customHeight="1" x14ac:dyDescent="0.2">
      <c r="A105" s="103"/>
      <c r="B105"/>
      <c r="C105" s="56" t="s">
        <v>141</v>
      </c>
      <c r="D105" s="49" t="s">
        <v>140</v>
      </c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 s="37"/>
      <c r="AF105" s="37"/>
      <c r="AG105" s="37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15.75" customHeight="1" x14ac:dyDescent="0.2">
      <c r="A106" s="103"/>
      <c r="B106" s="103"/>
      <c r="C106" s="103"/>
      <c r="D106" s="103"/>
      <c r="E106" s="103"/>
      <c r="F106" s="103"/>
    </row>
    <row r="107" spans="1:65" ht="15.75" customHeight="1" x14ac:dyDescent="0.2">
      <c r="A107" s="207" t="s">
        <v>798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</row>
    <row r="108" spans="1:65" ht="15.75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</row>
    <row r="109" spans="1:65" ht="15.75" customHeight="1" x14ac:dyDescent="0.2">
      <c r="A109" s="103"/>
      <c r="B109" s="103"/>
      <c r="C109" s="103"/>
      <c r="D109" s="103"/>
      <c r="E109" s="103"/>
      <c r="F109" s="103"/>
    </row>
    <row r="110" spans="1:65" ht="15.75" customHeight="1" x14ac:dyDescent="0.2">
      <c r="A110" s="103"/>
      <c r="B110" s="103"/>
      <c r="C110" s="103"/>
      <c r="D110" s="103"/>
      <c r="E110" s="103"/>
      <c r="F110" s="103"/>
    </row>
    <row r="111" spans="1:65" ht="15.75" customHeight="1" x14ac:dyDescent="0.2">
      <c r="A111" s="103"/>
      <c r="B111" s="103"/>
      <c r="C111" s="103"/>
      <c r="D111" s="103"/>
      <c r="E111" s="103"/>
      <c r="F111" s="103"/>
    </row>
    <row r="112" spans="1:65" ht="15.75" customHeight="1" x14ac:dyDescent="0.2">
      <c r="A112" s="103"/>
      <c r="B112" s="103"/>
      <c r="C112" s="103"/>
      <c r="D112" s="103"/>
      <c r="E112" s="103"/>
      <c r="F112" s="103"/>
    </row>
    <row r="113" spans="1:6" ht="15.75" customHeight="1" x14ac:dyDescent="0.2">
      <c r="A113" s="103"/>
      <c r="B113" s="103"/>
      <c r="C113" s="103"/>
      <c r="D113" s="103"/>
      <c r="E113" s="103"/>
      <c r="F113" s="103"/>
    </row>
    <row r="114" spans="1:6" ht="15.75" customHeight="1" x14ac:dyDescent="0.2">
      <c r="A114" s="103"/>
      <c r="B114" s="103"/>
      <c r="C114" s="103"/>
      <c r="D114" s="103"/>
      <c r="E114" s="103"/>
      <c r="F114" s="103"/>
    </row>
    <row r="115" spans="1:6" ht="15.75" customHeight="1" x14ac:dyDescent="0.2">
      <c r="A115" s="103"/>
      <c r="B115" s="103"/>
      <c r="C115" s="103"/>
      <c r="D115" s="103"/>
      <c r="E115" s="103"/>
      <c r="F115" s="103"/>
    </row>
    <row r="116" spans="1:6" ht="15.75" customHeight="1" x14ac:dyDescent="0.2">
      <c r="A116" s="103"/>
      <c r="B116" s="103"/>
      <c r="C116" s="103"/>
      <c r="D116" s="103"/>
      <c r="E116" s="103"/>
      <c r="F116" s="103"/>
    </row>
    <row r="117" spans="1:6" ht="15.75" customHeight="1" x14ac:dyDescent="0.2">
      <c r="A117" s="103"/>
      <c r="B117" s="103"/>
      <c r="C117" s="103"/>
      <c r="D117" s="103"/>
      <c r="E117" s="103"/>
      <c r="F117" s="103"/>
    </row>
    <row r="118" spans="1:6" ht="15.75" customHeight="1" x14ac:dyDescent="0.2">
      <c r="A118" s="103"/>
      <c r="B118" s="103"/>
      <c r="C118" s="103"/>
      <c r="D118" s="103"/>
      <c r="E118" s="103"/>
      <c r="F118" s="103"/>
    </row>
    <row r="119" spans="1:6" ht="15.75" customHeight="1" x14ac:dyDescent="0.2">
      <c r="A119" s="103"/>
      <c r="B119" s="103"/>
      <c r="C119" s="103"/>
      <c r="D119" s="103"/>
      <c r="E119" s="103"/>
      <c r="F119" s="103"/>
    </row>
    <row r="120" spans="1:6" ht="15.75" customHeight="1" x14ac:dyDescent="0.2">
      <c r="A120" s="103"/>
      <c r="B120" s="103"/>
      <c r="C120" s="103"/>
      <c r="D120" s="103"/>
      <c r="E120" s="103"/>
      <c r="F120" s="103"/>
    </row>
    <row r="121" spans="1:6" ht="15.75" customHeight="1" x14ac:dyDescent="0.2">
      <c r="A121" s="103"/>
      <c r="B121" s="103"/>
      <c r="C121" s="103"/>
      <c r="D121" s="103"/>
      <c r="E121" s="103"/>
      <c r="F121" s="103"/>
    </row>
    <row r="122" spans="1:6" ht="15.75" customHeight="1" x14ac:dyDescent="0.2">
      <c r="A122" s="103"/>
      <c r="B122" s="103"/>
      <c r="C122" s="103"/>
      <c r="D122" s="103"/>
      <c r="E122" s="103"/>
      <c r="F122" s="103"/>
    </row>
    <row r="123" spans="1:6" ht="15.75" customHeight="1" x14ac:dyDescent="0.2">
      <c r="A123" s="103"/>
      <c r="B123" s="103"/>
      <c r="C123" s="103"/>
      <c r="D123" s="103"/>
      <c r="E123" s="103"/>
      <c r="F123" s="103"/>
    </row>
    <row r="124" spans="1:6" ht="15.75" customHeight="1" x14ac:dyDescent="0.2">
      <c r="A124" s="103"/>
      <c r="B124" s="103"/>
      <c r="C124" s="103"/>
      <c r="D124" s="103"/>
      <c r="E124" s="103"/>
      <c r="F124" s="103"/>
    </row>
    <row r="125" spans="1:6" ht="15.75" customHeight="1" x14ac:dyDescent="0.2">
      <c r="A125" s="103"/>
      <c r="B125" s="103"/>
      <c r="C125" s="103"/>
      <c r="D125" s="103"/>
      <c r="E125" s="103"/>
      <c r="F125" s="103"/>
    </row>
    <row r="126" spans="1:6" ht="15.75" customHeight="1" x14ac:dyDescent="0.2">
      <c r="A126" s="103"/>
      <c r="B126" s="103"/>
      <c r="C126" s="103"/>
      <c r="D126" s="103"/>
      <c r="E126" s="103"/>
      <c r="F126" s="103"/>
    </row>
    <row r="127" spans="1:6" ht="15.75" customHeight="1" x14ac:dyDescent="0.2">
      <c r="A127" s="103"/>
      <c r="B127" s="103"/>
      <c r="C127" s="103"/>
      <c r="D127" s="103"/>
      <c r="E127" s="103"/>
      <c r="F127" s="103"/>
    </row>
    <row r="128" spans="1:6" ht="15.75" customHeight="1" x14ac:dyDescent="0.2">
      <c r="A128" s="103"/>
      <c r="B128" s="103"/>
      <c r="C128" s="103"/>
      <c r="D128" s="103"/>
      <c r="E128" s="103"/>
      <c r="F128" s="103"/>
    </row>
    <row r="129" spans="1:6" ht="15.75" customHeight="1" x14ac:dyDescent="0.2">
      <c r="A129" s="103"/>
      <c r="B129" s="103"/>
      <c r="C129" s="103"/>
      <c r="D129" s="103"/>
      <c r="E129" s="103"/>
      <c r="F129" s="103"/>
    </row>
    <row r="130" spans="1:6" ht="15.75" customHeight="1" x14ac:dyDescent="0.2">
      <c r="A130" s="103"/>
      <c r="B130" s="103"/>
      <c r="C130" s="103"/>
      <c r="D130" s="103"/>
      <c r="E130" s="103"/>
      <c r="F130" s="103"/>
    </row>
    <row r="131" spans="1:6" ht="15.75" customHeight="1" x14ac:dyDescent="0.2">
      <c r="A131" s="103"/>
      <c r="B131" s="103"/>
      <c r="C131" s="103"/>
      <c r="D131" s="103"/>
      <c r="E131" s="103"/>
      <c r="F131" s="103"/>
    </row>
    <row r="132" spans="1:6" ht="15.75" customHeight="1" x14ac:dyDescent="0.2">
      <c r="A132" s="103"/>
      <c r="B132" s="103"/>
      <c r="C132" s="103"/>
      <c r="D132" s="103"/>
      <c r="E132" s="103"/>
      <c r="F132" s="103"/>
    </row>
    <row r="133" spans="1:6" ht="15.75" customHeight="1" x14ac:dyDescent="0.2">
      <c r="A133" s="103"/>
      <c r="B133" s="103"/>
      <c r="C133" s="103"/>
      <c r="D133" s="103"/>
      <c r="E133" s="103"/>
      <c r="F133" s="103"/>
    </row>
    <row r="134" spans="1:6" ht="15.75" customHeight="1" x14ac:dyDescent="0.2">
      <c r="A134" s="103"/>
      <c r="B134" s="103"/>
      <c r="C134" s="103"/>
      <c r="D134" s="103"/>
      <c r="E134" s="103"/>
      <c r="F134" s="103"/>
    </row>
    <row r="135" spans="1:6" ht="15.75" customHeight="1" x14ac:dyDescent="0.2">
      <c r="A135" s="103"/>
      <c r="B135" s="103"/>
      <c r="C135" s="103"/>
      <c r="D135" s="103"/>
      <c r="E135" s="103"/>
      <c r="F135" s="103"/>
    </row>
    <row r="136" spans="1:6" ht="15.75" customHeight="1" x14ac:dyDescent="0.2">
      <c r="A136" s="103"/>
      <c r="B136" s="103"/>
      <c r="C136" s="103"/>
      <c r="D136" s="103"/>
      <c r="E136" s="103"/>
      <c r="F136" s="103"/>
    </row>
    <row r="137" spans="1:6" ht="15.75" customHeight="1" x14ac:dyDescent="0.2">
      <c r="A137" s="103"/>
      <c r="B137" s="103"/>
      <c r="C137" s="103"/>
      <c r="D137" s="103"/>
      <c r="E137" s="103"/>
      <c r="F137" s="103"/>
    </row>
    <row r="138" spans="1:6" ht="15.75" customHeight="1" x14ac:dyDescent="0.2">
      <c r="A138" s="103"/>
      <c r="B138" s="103"/>
      <c r="C138" s="103"/>
      <c r="D138" s="103"/>
      <c r="E138" s="103"/>
      <c r="F138" s="103"/>
    </row>
    <row r="139" spans="1:6" ht="15.75" customHeight="1" x14ac:dyDescent="0.2">
      <c r="A139" s="103"/>
      <c r="B139" s="103"/>
      <c r="C139" s="103"/>
      <c r="D139" s="103"/>
      <c r="E139" s="103"/>
      <c r="F139" s="103"/>
    </row>
    <row r="140" spans="1:6" ht="15.75" customHeight="1" x14ac:dyDescent="0.2">
      <c r="A140" s="103"/>
      <c r="B140" s="103"/>
      <c r="C140" s="103"/>
      <c r="D140" s="103"/>
      <c r="E140" s="103"/>
      <c r="F140" s="103"/>
    </row>
    <row r="141" spans="1:6" ht="15.75" customHeight="1" x14ac:dyDescent="0.2">
      <c r="A141" s="103"/>
      <c r="B141" s="103"/>
      <c r="C141" s="103"/>
      <c r="D141" s="103"/>
      <c r="E141" s="103"/>
      <c r="F141" s="103"/>
    </row>
    <row r="142" spans="1:6" ht="15.75" customHeight="1" x14ac:dyDescent="0.2">
      <c r="A142" s="103"/>
      <c r="B142" s="103"/>
      <c r="C142" s="103"/>
      <c r="D142" s="103"/>
      <c r="E142" s="103"/>
      <c r="F142" s="103"/>
    </row>
    <row r="143" spans="1:6" ht="15.75" customHeight="1" x14ac:dyDescent="0.2">
      <c r="A143" s="103"/>
      <c r="B143" s="103"/>
      <c r="C143" s="103"/>
      <c r="D143" s="103"/>
      <c r="E143" s="103"/>
      <c r="F143" s="103"/>
    </row>
    <row r="144" spans="1:6" ht="15.75" customHeight="1" x14ac:dyDescent="0.2">
      <c r="A144" s="103"/>
      <c r="B144" s="103"/>
      <c r="C144" s="103"/>
      <c r="D144" s="103"/>
      <c r="E144" s="103"/>
      <c r="F144" s="103"/>
    </row>
    <row r="145" spans="1:6" ht="15.75" customHeight="1" x14ac:dyDescent="0.2">
      <c r="A145" s="103"/>
      <c r="B145" s="103"/>
      <c r="C145" s="103"/>
      <c r="D145" s="103"/>
      <c r="E145" s="103"/>
      <c r="F145" s="103"/>
    </row>
    <row r="146" spans="1:6" ht="15.75" customHeight="1" x14ac:dyDescent="0.2">
      <c r="A146" s="103"/>
      <c r="B146" s="103"/>
      <c r="C146" s="103"/>
      <c r="D146" s="103"/>
      <c r="E146" s="103"/>
      <c r="F146" s="103"/>
    </row>
    <row r="147" spans="1:6" ht="15.75" customHeight="1" x14ac:dyDescent="0.2">
      <c r="A147" s="103"/>
      <c r="B147" s="103"/>
      <c r="C147" s="103"/>
      <c r="D147" s="103"/>
      <c r="E147" s="103"/>
      <c r="F147" s="103"/>
    </row>
    <row r="148" spans="1:6" ht="15.75" customHeight="1" x14ac:dyDescent="0.2">
      <c r="A148" s="103"/>
      <c r="B148" s="103"/>
      <c r="C148" s="103"/>
      <c r="D148" s="103"/>
      <c r="E148" s="103"/>
      <c r="F148" s="103"/>
    </row>
    <row r="149" spans="1:6" ht="15.75" customHeight="1" x14ac:dyDescent="0.2">
      <c r="A149" s="103"/>
      <c r="B149" s="103"/>
      <c r="C149" s="103"/>
      <c r="D149" s="103"/>
      <c r="E149" s="103"/>
      <c r="F149" s="103"/>
    </row>
    <row r="150" spans="1:6" ht="15.75" customHeight="1" x14ac:dyDescent="0.2">
      <c r="A150" s="103"/>
      <c r="B150" s="103"/>
      <c r="C150" s="103"/>
      <c r="D150" s="103"/>
      <c r="E150" s="103"/>
      <c r="F150" s="103"/>
    </row>
    <row r="151" spans="1:6" ht="15.75" customHeight="1" x14ac:dyDescent="0.2">
      <c r="A151" s="103"/>
      <c r="B151" s="103"/>
      <c r="C151" s="103"/>
      <c r="D151" s="103"/>
      <c r="E151" s="103"/>
      <c r="F151" s="103"/>
    </row>
    <row r="152" spans="1:6" ht="15.75" customHeight="1" x14ac:dyDescent="0.2">
      <c r="A152" s="103"/>
      <c r="B152" s="103"/>
      <c r="C152" s="103"/>
      <c r="D152" s="103"/>
      <c r="E152" s="103"/>
      <c r="F152" s="103"/>
    </row>
    <row r="153" spans="1:6" ht="15.75" customHeight="1" x14ac:dyDescent="0.2">
      <c r="A153" s="103"/>
      <c r="B153" s="103"/>
      <c r="C153" s="103"/>
      <c r="D153" s="103"/>
      <c r="E153" s="103"/>
      <c r="F153" s="103"/>
    </row>
    <row r="154" spans="1:6" ht="15.75" customHeight="1" x14ac:dyDescent="0.2">
      <c r="A154" s="103"/>
      <c r="B154" s="103"/>
      <c r="C154" s="103"/>
      <c r="D154" s="103"/>
      <c r="E154" s="103"/>
      <c r="F154" s="103"/>
    </row>
    <row r="155" spans="1:6" ht="15.75" customHeight="1" x14ac:dyDescent="0.2">
      <c r="A155" s="103"/>
      <c r="B155" s="103"/>
      <c r="C155" s="103"/>
      <c r="D155" s="103"/>
      <c r="E155" s="103"/>
      <c r="F155" s="103"/>
    </row>
    <row r="156" spans="1:6" ht="15.75" customHeight="1" x14ac:dyDescent="0.2">
      <c r="A156" s="103"/>
      <c r="B156" s="103"/>
      <c r="C156" s="103"/>
      <c r="D156" s="103"/>
      <c r="E156" s="103"/>
      <c r="F156" s="103"/>
    </row>
    <row r="157" spans="1:6" ht="15.75" customHeight="1" x14ac:dyDescent="0.2">
      <c r="A157" s="103"/>
      <c r="B157" s="103"/>
      <c r="C157" s="103"/>
      <c r="D157" s="103"/>
      <c r="E157" s="103"/>
      <c r="F157" s="103"/>
    </row>
    <row r="158" spans="1:6" ht="15.75" customHeight="1" x14ac:dyDescent="0.2">
      <c r="A158" s="103"/>
      <c r="B158" s="103"/>
      <c r="C158" s="103"/>
      <c r="D158" s="103"/>
      <c r="E158" s="103"/>
      <c r="F158" s="103"/>
    </row>
    <row r="159" spans="1:6" ht="15.75" customHeight="1" x14ac:dyDescent="0.2">
      <c r="A159" s="103"/>
      <c r="B159" s="103"/>
      <c r="C159" s="103"/>
      <c r="D159" s="103"/>
      <c r="E159" s="103"/>
      <c r="F159" s="103"/>
    </row>
    <row r="160" spans="1:6" ht="15.75" customHeight="1" x14ac:dyDescent="0.2">
      <c r="A160" s="103"/>
      <c r="B160" s="103"/>
      <c r="C160" s="103"/>
      <c r="D160" s="103"/>
      <c r="E160" s="103"/>
      <c r="F160" s="103"/>
    </row>
    <row r="161" spans="1:6" ht="15.75" customHeight="1" x14ac:dyDescent="0.2">
      <c r="A161" s="103"/>
      <c r="B161" s="103"/>
      <c r="C161" s="103"/>
      <c r="D161" s="103"/>
      <c r="E161" s="103"/>
      <c r="F161" s="103"/>
    </row>
    <row r="162" spans="1:6" ht="15.75" customHeight="1" x14ac:dyDescent="0.2">
      <c r="A162" s="103"/>
      <c r="B162" s="103"/>
      <c r="C162" s="103"/>
      <c r="D162" s="103"/>
      <c r="E162" s="103"/>
      <c r="F162" s="103"/>
    </row>
    <row r="163" spans="1:6" ht="15.75" customHeight="1" x14ac:dyDescent="0.2">
      <c r="A163" s="103"/>
      <c r="B163" s="103"/>
      <c r="C163" s="103"/>
      <c r="D163" s="103"/>
      <c r="E163" s="103"/>
      <c r="F163" s="103"/>
    </row>
    <row r="164" spans="1:6" ht="15.75" customHeight="1" x14ac:dyDescent="0.2">
      <c r="A164" s="103"/>
      <c r="B164" s="103"/>
      <c r="C164" s="103"/>
      <c r="D164" s="103"/>
      <c r="E164" s="103"/>
      <c r="F164" s="103"/>
    </row>
    <row r="165" spans="1:6" ht="15.75" customHeight="1" x14ac:dyDescent="0.2">
      <c r="A165" s="103"/>
      <c r="B165" s="103"/>
      <c r="C165" s="103"/>
      <c r="D165" s="103"/>
      <c r="E165" s="103"/>
      <c r="F165" s="103"/>
    </row>
    <row r="166" spans="1:6" ht="15.75" customHeight="1" x14ac:dyDescent="0.2">
      <c r="A166" s="103"/>
      <c r="B166" s="103"/>
      <c r="C166" s="103"/>
      <c r="D166" s="103"/>
      <c r="E166" s="103"/>
      <c r="F166" s="103"/>
    </row>
    <row r="167" spans="1:6" ht="15.75" customHeight="1" x14ac:dyDescent="0.2">
      <c r="A167" s="103"/>
      <c r="B167" s="103"/>
      <c r="C167" s="103"/>
      <c r="D167" s="103"/>
      <c r="E167" s="103"/>
      <c r="F167" s="103"/>
    </row>
    <row r="168" spans="1:6" ht="15.75" customHeight="1" x14ac:dyDescent="0.2">
      <c r="A168" s="103"/>
      <c r="B168" s="103"/>
      <c r="C168" s="103"/>
      <c r="D168" s="103"/>
      <c r="E168" s="103"/>
      <c r="F168" s="103"/>
    </row>
    <row r="169" spans="1:6" ht="15.75" customHeight="1" x14ac:dyDescent="0.2">
      <c r="A169" s="103"/>
      <c r="B169" s="103"/>
      <c r="C169" s="103"/>
      <c r="D169" s="103"/>
      <c r="E169" s="103"/>
      <c r="F169" s="103"/>
    </row>
    <row r="170" spans="1:6" ht="15.75" customHeight="1" x14ac:dyDescent="0.2">
      <c r="A170" s="103"/>
      <c r="B170" s="103"/>
      <c r="C170" s="103"/>
      <c r="D170" s="103"/>
      <c r="E170" s="103"/>
      <c r="F170" s="103"/>
    </row>
    <row r="171" spans="1:6" ht="15.75" customHeight="1" x14ac:dyDescent="0.2">
      <c r="A171" s="103"/>
      <c r="B171" s="103"/>
      <c r="C171" s="103"/>
      <c r="D171" s="103"/>
      <c r="E171" s="103"/>
      <c r="F171" s="103"/>
    </row>
    <row r="172" spans="1:6" ht="15.75" customHeight="1" x14ac:dyDescent="0.2">
      <c r="A172" s="103"/>
      <c r="B172" s="103"/>
      <c r="C172" s="103"/>
      <c r="D172" s="103"/>
      <c r="E172" s="103"/>
      <c r="F172" s="103"/>
    </row>
    <row r="173" spans="1:6" ht="15.75" customHeight="1" x14ac:dyDescent="0.2">
      <c r="A173" s="103"/>
      <c r="B173" s="103"/>
      <c r="C173" s="103"/>
      <c r="D173" s="103"/>
      <c r="E173" s="103"/>
      <c r="F173" s="103"/>
    </row>
    <row r="174" spans="1:6" ht="15.75" customHeight="1" x14ac:dyDescent="0.2">
      <c r="A174" s="103"/>
      <c r="B174" s="103"/>
      <c r="C174" s="103"/>
      <c r="D174" s="103"/>
      <c r="E174" s="103"/>
      <c r="F174" s="103"/>
    </row>
    <row r="175" spans="1:6" ht="15.75" customHeight="1" x14ac:dyDescent="0.2">
      <c r="A175" s="103"/>
      <c r="B175" s="103"/>
      <c r="C175" s="103"/>
      <c r="D175" s="103"/>
      <c r="E175" s="103"/>
      <c r="F175" s="103"/>
    </row>
    <row r="176" spans="1:6" ht="15.75" customHeight="1" x14ac:dyDescent="0.2">
      <c r="A176" s="103"/>
      <c r="B176" s="103"/>
      <c r="C176" s="103"/>
      <c r="D176" s="103"/>
      <c r="E176" s="103"/>
      <c r="F176" s="103"/>
    </row>
    <row r="177" spans="1:6" ht="15.75" customHeight="1" x14ac:dyDescent="0.2">
      <c r="A177" s="103"/>
      <c r="B177" s="103"/>
      <c r="C177" s="103"/>
      <c r="D177" s="103"/>
      <c r="E177" s="103"/>
      <c r="F177" s="103"/>
    </row>
    <row r="178" spans="1:6" ht="15.75" customHeight="1" x14ac:dyDescent="0.2">
      <c r="A178" s="103"/>
      <c r="B178" s="103"/>
      <c r="C178" s="103"/>
      <c r="D178" s="103"/>
      <c r="E178" s="103"/>
      <c r="F178" s="103"/>
    </row>
    <row r="179" spans="1:6" ht="15.75" customHeight="1" x14ac:dyDescent="0.2">
      <c r="A179" s="103"/>
      <c r="B179" s="103"/>
      <c r="C179" s="103"/>
      <c r="D179" s="103"/>
      <c r="E179" s="103"/>
      <c r="F179" s="103"/>
    </row>
    <row r="180" spans="1:6" ht="15.75" customHeight="1" x14ac:dyDescent="0.2">
      <c r="A180" s="103"/>
      <c r="B180" s="103"/>
      <c r="C180" s="103"/>
      <c r="D180" s="103"/>
      <c r="E180" s="103"/>
      <c r="F180" s="103"/>
    </row>
    <row r="181" spans="1:6" ht="15.75" customHeight="1" x14ac:dyDescent="0.2">
      <c r="A181" s="103"/>
      <c r="B181" s="103"/>
      <c r="C181" s="103"/>
      <c r="D181" s="103"/>
      <c r="E181" s="103"/>
      <c r="F181" s="103"/>
    </row>
    <row r="182" spans="1:6" ht="15.75" customHeight="1" x14ac:dyDescent="0.2">
      <c r="A182" s="103"/>
      <c r="B182" s="103"/>
      <c r="C182" s="103"/>
      <c r="D182" s="103"/>
      <c r="E182" s="103"/>
      <c r="F182" s="103"/>
    </row>
    <row r="183" spans="1:6" ht="15.75" customHeight="1" x14ac:dyDescent="0.2">
      <c r="A183" s="103"/>
      <c r="B183" s="103"/>
      <c r="C183" s="103"/>
      <c r="D183" s="103"/>
      <c r="E183" s="103"/>
      <c r="F183" s="103"/>
    </row>
    <row r="184" spans="1:6" ht="15.75" customHeight="1" x14ac:dyDescent="0.2">
      <c r="A184" s="103"/>
      <c r="B184" s="103"/>
      <c r="C184" s="103"/>
      <c r="D184" s="103"/>
      <c r="E184" s="103"/>
      <c r="F184" s="103"/>
    </row>
  </sheetData>
  <mergeCells count="67">
    <mergeCell ref="B95:D95"/>
    <mergeCell ref="V98:X98"/>
    <mergeCell ref="AR98:AT98"/>
    <mergeCell ref="B101:D101"/>
    <mergeCell ref="A107:AW108"/>
    <mergeCell ref="BA82:BC82"/>
    <mergeCell ref="BE82:BG82"/>
    <mergeCell ref="BI82:BK82"/>
    <mergeCell ref="F91:H91"/>
    <mergeCell ref="V92:X92"/>
    <mergeCell ref="Z92:AB92"/>
    <mergeCell ref="AR92:AT92"/>
    <mergeCell ref="AV92:AX92"/>
    <mergeCell ref="Z82:AB82"/>
    <mergeCell ref="AE82:AG82"/>
    <mergeCell ref="AI82:AK82"/>
    <mergeCell ref="AM82:AO82"/>
    <mergeCell ref="AR82:AT82"/>
    <mergeCell ref="AV82:AX82"/>
    <mergeCell ref="V82:X82"/>
    <mergeCell ref="B82:D82"/>
    <mergeCell ref="F82:H82"/>
    <mergeCell ref="J82:L82"/>
    <mergeCell ref="N82:P82"/>
    <mergeCell ref="R82:T82"/>
    <mergeCell ref="BA80:BK80"/>
    <mergeCell ref="W50:Y50"/>
    <mergeCell ref="AA50:AC50"/>
    <mergeCell ref="AE50:AG50"/>
    <mergeCell ref="AI50:AK50"/>
    <mergeCell ref="AM50:AO50"/>
    <mergeCell ref="AQ50:AS50"/>
    <mergeCell ref="B80:H80"/>
    <mergeCell ref="J80:T80"/>
    <mergeCell ref="V80:AB80"/>
    <mergeCell ref="AE80:AO80"/>
    <mergeCell ref="AR80:AX80"/>
    <mergeCell ref="B48:BI48"/>
    <mergeCell ref="AU50:AW50"/>
    <mergeCell ref="AY50:BA50"/>
    <mergeCell ref="BC50:BE50"/>
    <mergeCell ref="BG50:BI50"/>
    <mergeCell ref="B50:D50"/>
    <mergeCell ref="F50:H50"/>
    <mergeCell ref="J50:L50"/>
    <mergeCell ref="N50:P50"/>
    <mergeCell ref="R50:T50"/>
    <mergeCell ref="AD2:AI2"/>
    <mergeCell ref="AK2:AP2"/>
    <mergeCell ref="B33:AR33"/>
    <mergeCell ref="B35:D35"/>
    <mergeCell ref="F35:H35"/>
    <mergeCell ref="J35:L35"/>
    <mergeCell ref="N35:P35"/>
    <mergeCell ref="R35:T35"/>
    <mergeCell ref="V35:X35"/>
    <mergeCell ref="Z35:AB35"/>
    <mergeCell ref="W2:AB2"/>
    <mergeCell ref="AD35:AF35"/>
    <mergeCell ref="AH35:AJ35"/>
    <mergeCell ref="AL35:AN35"/>
    <mergeCell ref="AP35:AR35"/>
    <mergeCell ref="A1:U1"/>
    <mergeCell ref="A2:E2"/>
    <mergeCell ref="F2:H2"/>
    <mergeCell ref="I2:O2"/>
    <mergeCell ref="P2:U2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BN320"/>
  <sheetViews>
    <sheetView topLeftCell="AO52" zoomScale="70" zoomScaleNormal="70" workbookViewId="0">
      <selection activeCell="AX52" sqref="AX52:AX54"/>
    </sheetView>
  </sheetViews>
  <sheetFormatPr defaultColWidth="14.42578125" defaultRowHeight="12.75" x14ac:dyDescent="0.2"/>
  <cols>
    <col min="1" max="1" width="23.28515625" customWidth="1"/>
    <col min="2" max="65" width="25.7109375" customWidth="1"/>
  </cols>
  <sheetData>
    <row r="1" spans="1:66" ht="68.25" customHeight="1" x14ac:dyDescent="0.2">
      <c r="A1" s="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66" ht="75" customHeight="1" x14ac:dyDescent="0.2">
      <c r="B2" s="205" t="s">
        <v>423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BL2" s="8"/>
      <c r="BM2" s="8"/>
    </row>
    <row r="3" spans="1:66" ht="79.5" customHeight="1" x14ac:dyDescent="0.2">
      <c r="A3" s="2"/>
      <c r="E3" s="8"/>
    </row>
    <row r="4" spans="1:66" ht="68.099999999999994" customHeight="1" x14ac:dyDescent="0.2">
      <c r="A4" s="2"/>
      <c r="B4" s="206" t="s">
        <v>138</v>
      </c>
      <c r="C4" s="206"/>
      <c r="D4" s="206"/>
      <c r="E4" s="8"/>
      <c r="F4" s="187" t="s">
        <v>3</v>
      </c>
      <c r="G4" s="187"/>
      <c r="H4" s="187"/>
      <c r="J4" s="188" t="s">
        <v>145</v>
      </c>
      <c r="K4" s="188"/>
      <c r="L4" s="188"/>
      <c r="N4" s="188" t="s">
        <v>5</v>
      </c>
      <c r="O4" s="188"/>
      <c r="P4" s="188"/>
      <c r="R4" s="187" t="s">
        <v>158</v>
      </c>
      <c r="S4" s="187"/>
      <c r="T4" s="187"/>
      <c r="V4" s="186" t="s">
        <v>159</v>
      </c>
      <c r="W4" s="186"/>
      <c r="X4" s="186"/>
      <c r="Z4" s="206" t="s">
        <v>8</v>
      </c>
      <c r="AA4" s="206"/>
      <c r="AB4" s="206"/>
      <c r="AD4" s="186" t="s">
        <v>9</v>
      </c>
      <c r="AE4" s="186"/>
      <c r="AF4" s="186"/>
      <c r="AH4" s="186" t="s">
        <v>172</v>
      </c>
      <c r="AI4" s="186"/>
      <c r="AJ4" s="186"/>
      <c r="AL4" s="186" t="s">
        <v>11</v>
      </c>
      <c r="AM4" s="186"/>
      <c r="AN4" s="186"/>
      <c r="AP4" s="186" t="s">
        <v>179</v>
      </c>
      <c r="AQ4" s="186"/>
      <c r="AR4" s="186"/>
    </row>
    <row r="5" spans="1:66" ht="68.099999999999994" customHeight="1" x14ac:dyDescent="0.2">
      <c r="A5" s="2"/>
      <c r="B5" s="90" t="s">
        <v>40</v>
      </c>
      <c r="C5" s="42">
        <f>SUM('Diari de Girona 1996:DIARI DE GIRONA 2016'!C36)</f>
        <v>252</v>
      </c>
      <c r="D5" s="44">
        <f t="shared" ref="D5:D11" si="0">C5/C$11</f>
        <v>0.43979057591623039</v>
      </c>
      <c r="E5" s="8"/>
      <c r="F5" s="91" t="s">
        <v>143</v>
      </c>
      <c r="G5" s="43">
        <f>SUM('Diari de Girona 1996:DIARI DE GIRONA 2016'!G36)</f>
        <v>95</v>
      </c>
      <c r="H5" s="44">
        <f>G5/G7</f>
        <v>0.16579406631762653</v>
      </c>
      <c r="J5" s="92" t="s">
        <v>147</v>
      </c>
      <c r="K5" s="45">
        <f>SUM('Diari de Girona 1996:DIARI DE GIRONA 2016'!K36)</f>
        <v>1</v>
      </c>
      <c r="L5" s="44">
        <f t="shared" ref="L5:L12" si="1">K5/K$12</f>
        <v>1.7452006980802793E-3</v>
      </c>
      <c r="N5" s="91" t="s">
        <v>154</v>
      </c>
      <c r="O5" s="43">
        <f>SUM('Diari de Girona 1996:DIARI DE GIRONA 2016'!O36)</f>
        <v>368</v>
      </c>
      <c r="P5" s="44">
        <f>O5/O$9</f>
        <v>0.64223385689354273</v>
      </c>
      <c r="R5" s="91">
        <v>1</v>
      </c>
      <c r="S5" s="43">
        <f>SUM('Diari de Girona 1996:DIARI DE GIRONA 2016'!S36)</f>
        <v>398</v>
      </c>
      <c r="T5" s="44">
        <f>398/573</f>
        <v>0.69458987783595116</v>
      </c>
      <c r="V5" s="94" t="s">
        <v>160</v>
      </c>
      <c r="W5" s="57">
        <f>SUM('Diari de Girona 1996:DIARI DE GIRONA 2016'!W36)</f>
        <v>306</v>
      </c>
      <c r="X5" s="58">
        <f>W5/W$8</f>
        <v>0.534965034965035</v>
      </c>
      <c r="Z5" s="95" t="s">
        <v>163</v>
      </c>
      <c r="AA5" s="42">
        <f>SUM('Diari de Girona 1996:DIARI DE GIRONA 2016'!AA36)</f>
        <v>128</v>
      </c>
      <c r="AB5" s="44">
        <f t="shared" ref="AB5:AB15" si="2">AA5/AA$15</f>
        <v>0.22338568935427575</v>
      </c>
      <c r="AD5" s="95" t="s">
        <v>799</v>
      </c>
      <c r="AE5" s="57">
        <f>SUM('Diari de Girona 1996:DIARI DE GIRONA 2016'!AE36)</f>
        <v>93</v>
      </c>
      <c r="AF5" s="58">
        <f>AE5/AA$15</f>
        <v>0.16230366492146597</v>
      </c>
      <c r="AH5" s="97" t="s">
        <v>143</v>
      </c>
      <c r="AI5" s="42">
        <f>SUM('Diari de Girona 1996:DIARI DE GIRONA 2016'!AI36)</f>
        <v>138</v>
      </c>
      <c r="AJ5" s="44">
        <f>AI5/AA$15</f>
        <v>0.24083769633507854</v>
      </c>
      <c r="AL5" s="95" t="s">
        <v>175</v>
      </c>
      <c r="AM5" s="42">
        <f>SUM('Diari de Girona 1996:DIARI DE GIRONA 2016'!AM36)</f>
        <v>143</v>
      </c>
      <c r="AN5" s="44">
        <f>AM5/AA$15</f>
        <v>0.24956369982547993</v>
      </c>
      <c r="AP5" s="95" t="s">
        <v>143</v>
      </c>
      <c r="AQ5" s="42">
        <f>SUM('Diari de Girona 1996:DIARI DE GIRONA 2016'!AQ36)</f>
        <v>311</v>
      </c>
      <c r="AR5" s="44">
        <f>AQ5/AQ$8</f>
        <v>0.54275741710296688</v>
      </c>
    </row>
    <row r="6" spans="1:66" ht="68.099999999999994" customHeight="1" x14ac:dyDescent="0.2">
      <c r="A6" s="2"/>
      <c r="B6" s="90" t="s">
        <v>27</v>
      </c>
      <c r="C6" s="42">
        <f>SUM('Diari de Girona 1996:DIARI DE GIRONA 2016'!C37)</f>
        <v>65</v>
      </c>
      <c r="D6" s="44">
        <f t="shared" si="0"/>
        <v>0.11343804537521815</v>
      </c>
      <c r="E6" s="8"/>
      <c r="F6" s="91" t="s">
        <v>144</v>
      </c>
      <c r="G6" s="43">
        <f>SUM('Diari de Girona 1996:DIARI DE GIRONA 2016'!G37)</f>
        <v>478</v>
      </c>
      <c r="H6" s="44">
        <f>G6/G7</f>
        <v>0.8342059336823735</v>
      </c>
      <c r="J6" s="92" t="s">
        <v>148</v>
      </c>
      <c r="K6" s="45">
        <f>SUM('Diari de Girona 1996:DIARI DE GIRONA 2016'!K37)</f>
        <v>7</v>
      </c>
      <c r="L6" s="44">
        <f t="shared" si="1"/>
        <v>1.2216404886561954E-2</v>
      </c>
      <c r="N6" s="91" t="s">
        <v>155</v>
      </c>
      <c r="O6" s="43">
        <f>SUM('Diari de Girona 1996:DIARI DE GIRONA 2016'!O37)</f>
        <v>2</v>
      </c>
      <c r="P6" s="44">
        <f>O6/O$9</f>
        <v>3.4904013961605585E-3</v>
      </c>
      <c r="R6" s="91">
        <v>2</v>
      </c>
      <c r="S6" s="43">
        <f>SUM('Diari de Girona 1996:DIARI DE GIRONA 2016'!S37)</f>
        <v>123</v>
      </c>
      <c r="T6" s="44">
        <f>123/573</f>
        <v>0.21465968586387435</v>
      </c>
      <c r="V6" s="95" t="s">
        <v>161</v>
      </c>
      <c r="W6" s="57">
        <f>SUM('Diari de Girona 1996:DIARI DE GIRONA 2016'!W37)</f>
        <v>90</v>
      </c>
      <c r="X6" s="58">
        <f>W6/W$8</f>
        <v>0.15734265734265734</v>
      </c>
      <c r="Z6" s="90" t="s">
        <v>164</v>
      </c>
      <c r="AA6" s="42">
        <f>SUM('Diari de Girona 1996:DIARI DE GIRONA 2016'!AA37)</f>
        <v>107</v>
      </c>
      <c r="AB6" s="44">
        <f t="shared" si="2"/>
        <v>0.18673647469458987</v>
      </c>
      <c r="AD6" s="94" t="s">
        <v>800</v>
      </c>
      <c r="AE6" s="57">
        <f>SUM('Diari de Girona 1996:DIARI DE GIRONA 2016'!AE37)</f>
        <v>95</v>
      </c>
      <c r="AF6" s="58">
        <f>AE6/AA$15</f>
        <v>0.16579406631762653</v>
      </c>
      <c r="AH6" s="96" t="s">
        <v>173</v>
      </c>
      <c r="AI6" s="42">
        <f>SUM('Diari de Girona 1996:DIARI DE GIRONA 2016'!AI37)</f>
        <v>134</v>
      </c>
      <c r="AJ6" s="44">
        <f>AI6/AA$15</f>
        <v>0.2338568935427574</v>
      </c>
      <c r="AL6" s="90" t="s">
        <v>176</v>
      </c>
      <c r="AM6" s="42">
        <f>SUM('Diari de Girona 1996:DIARI DE GIRONA 2016'!AM37)</f>
        <v>367</v>
      </c>
      <c r="AN6" s="44">
        <f>AM6/AA$15</f>
        <v>0.64048865619546247</v>
      </c>
      <c r="AP6" s="90" t="s">
        <v>173</v>
      </c>
      <c r="AQ6" s="42">
        <f>SUM('Diari de Girona 1996:DIARI DE GIRONA 2016'!AQ37)</f>
        <v>261</v>
      </c>
      <c r="AR6" s="44">
        <f>AQ6/AQ$8</f>
        <v>0.45549738219895286</v>
      </c>
    </row>
    <row r="7" spans="1:66" ht="68.099999999999994" customHeight="1" x14ac:dyDescent="0.2">
      <c r="A7" s="2"/>
      <c r="B7" s="90" t="s">
        <v>31</v>
      </c>
      <c r="C7" s="42">
        <f>SUM('Diari de Girona 1996:DIARI DE GIRONA 2016'!C38)</f>
        <v>97</v>
      </c>
      <c r="D7" s="44">
        <f t="shared" si="0"/>
        <v>0.16928446771378708</v>
      </c>
      <c r="E7" s="8"/>
      <c r="F7" s="83"/>
      <c r="G7" s="43">
        <f>SUM('Diari de Girona 1996:DIARI DE GIRONA 2016'!G38)</f>
        <v>573</v>
      </c>
      <c r="H7" s="86">
        <v>1</v>
      </c>
      <c r="J7" s="92" t="s">
        <v>146</v>
      </c>
      <c r="K7" s="45">
        <f>SUM('Diari de Girona 1996:DIARI DE GIRONA 2016'!K38)</f>
        <v>180</v>
      </c>
      <c r="L7" s="44">
        <f t="shared" si="1"/>
        <v>0.31413612565445026</v>
      </c>
      <c r="N7" s="91" t="s">
        <v>156</v>
      </c>
      <c r="O7" s="43">
        <f>SUM('Diari de Girona 1996:DIARI DE GIRONA 2016'!O38)</f>
        <v>27</v>
      </c>
      <c r="P7" s="44">
        <f>O7/O$9</f>
        <v>4.712041884816754E-2</v>
      </c>
      <c r="R7" s="93">
        <v>3</v>
      </c>
      <c r="S7" s="43">
        <f>SUM('Diari de Girona 1996:DIARI DE GIRONA 2016'!S38)</f>
        <v>37</v>
      </c>
      <c r="T7" s="44">
        <f>37/573</f>
        <v>6.4572425828970326E-2</v>
      </c>
      <c r="V7" s="94" t="s">
        <v>162</v>
      </c>
      <c r="W7" s="57">
        <f>SUM('Diari de Girona 1996:DIARI DE GIRONA 2016'!W38)</f>
        <v>176</v>
      </c>
      <c r="X7" s="58">
        <f>W7/W$8</f>
        <v>0.30769230769230771</v>
      </c>
      <c r="Z7" s="90" t="s">
        <v>165</v>
      </c>
      <c r="AA7" s="42">
        <f>SUM('Diari de Girona 1996:DIARI DE GIRONA 2016'!AA38)</f>
        <v>98</v>
      </c>
      <c r="AB7" s="44">
        <f t="shared" si="2"/>
        <v>0.17102966841186737</v>
      </c>
      <c r="AD7" s="94" t="s">
        <v>801</v>
      </c>
      <c r="AE7" s="57">
        <f>SUM('Diari de Girona 1996:DIARI DE GIRONA 2016'!AE38)</f>
        <v>93</v>
      </c>
      <c r="AF7" s="58">
        <f>AE7/AA$15</f>
        <v>0.16230366492146597</v>
      </c>
      <c r="AH7" s="96" t="s">
        <v>174</v>
      </c>
      <c r="AI7" s="42">
        <f>SUM('Diari de Girona 1996:DIARI DE GIRONA 2016'!AI38)</f>
        <v>298</v>
      </c>
      <c r="AJ7" s="44">
        <f>AI7/AA$15</f>
        <v>0.52006980802792324</v>
      </c>
      <c r="AL7" s="90" t="s">
        <v>177</v>
      </c>
      <c r="AM7" s="42">
        <f>SUM('Diari de Girona 1996:DIARI DE GIRONA 2016'!AM38)</f>
        <v>63</v>
      </c>
      <c r="AN7" s="44">
        <f>AM7/AA$15</f>
        <v>0.1099476439790576</v>
      </c>
      <c r="AP7" s="90" t="s">
        <v>171</v>
      </c>
      <c r="AQ7" s="42">
        <f>SUM('Diari de Girona 1996:DIARI DE GIRONA 2016'!AQ38)</f>
        <v>1</v>
      </c>
      <c r="AR7" s="44">
        <f>AQ7/AQ$8</f>
        <v>1.7452006980802793E-3</v>
      </c>
    </row>
    <row r="8" spans="1:66" ht="68.099999999999994" customHeight="1" x14ac:dyDescent="0.2">
      <c r="A8" s="2"/>
      <c r="B8" s="90" t="s">
        <v>36</v>
      </c>
      <c r="C8" s="42">
        <f>SUM('Diari de Girona 1996:DIARI DE GIRONA 2016'!C39)</f>
        <v>74</v>
      </c>
      <c r="D8" s="44">
        <f t="shared" si="0"/>
        <v>0.12914485165794065</v>
      </c>
      <c r="E8" s="8"/>
      <c r="G8" s="41" t="s">
        <v>141</v>
      </c>
      <c r="H8" s="41" t="s">
        <v>140</v>
      </c>
      <c r="J8" s="92" t="s">
        <v>150</v>
      </c>
      <c r="K8" s="45">
        <f>SUM('Diari de Girona 1996:DIARI DE GIRONA 2016'!K39)</f>
        <v>7</v>
      </c>
      <c r="L8" s="44">
        <f t="shared" si="1"/>
        <v>1.2216404886561954E-2</v>
      </c>
      <c r="N8" s="91" t="s">
        <v>157</v>
      </c>
      <c r="O8" s="43">
        <f>SUM('Diari de Girona 1996:DIARI DE GIRONA 2016'!O39)</f>
        <v>176</v>
      </c>
      <c r="P8" s="44">
        <f>O8/O$9</f>
        <v>0.30715532286212915</v>
      </c>
      <c r="R8" s="93">
        <v>4</v>
      </c>
      <c r="S8" s="43">
        <f>SUM('Diari de Girona 1996:DIARI DE GIRONA 2016'!S39)</f>
        <v>14</v>
      </c>
      <c r="T8" s="44">
        <f>14/573</f>
        <v>2.4432809773123908E-2</v>
      </c>
      <c r="V8" s="77"/>
      <c r="W8" s="57">
        <f>SUM('Diari de Girona 1996:DIARI DE GIRONA 2016'!W39)</f>
        <v>572</v>
      </c>
      <c r="X8" s="66">
        <f>W8/W$8</f>
        <v>1</v>
      </c>
      <c r="Z8" s="90" t="s">
        <v>166</v>
      </c>
      <c r="AA8" s="42">
        <f>SUM('Diari de Girona 1996:DIARI DE GIRONA 2016'!AA39)</f>
        <v>44</v>
      </c>
      <c r="AB8" s="44">
        <f t="shared" si="2"/>
        <v>7.6788830715532289E-2</v>
      </c>
      <c r="AD8" s="94" t="s">
        <v>802</v>
      </c>
      <c r="AE8" s="57">
        <f>SUM('Diari de Girona 1996:DIARI DE GIRONA 2016'!AE39)</f>
        <v>292</v>
      </c>
      <c r="AF8" s="58">
        <f>AE8/AA$15</f>
        <v>0.50959860383944156</v>
      </c>
      <c r="AH8" s="96" t="s">
        <v>171</v>
      </c>
      <c r="AI8" s="42">
        <f>SUM('Diari de Girona 1996:DIARI DE GIRONA 2016'!AI39)</f>
        <v>3</v>
      </c>
      <c r="AJ8" s="44">
        <f>AI8/AA$15</f>
        <v>5.235602094240838E-3</v>
      </c>
      <c r="AL8" s="90" t="s">
        <v>178</v>
      </c>
      <c r="AM8" s="42">
        <f>SUM('Diari de Girona 1996:DIARI DE GIRONA 2016'!AM39)</f>
        <v>0</v>
      </c>
      <c r="AN8" s="44">
        <f>AM8/AA$15</f>
        <v>0</v>
      </c>
      <c r="AP8" s="82"/>
      <c r="AQ8" s="42">
        <f>SUM('Diari de Girona 1996:DIARI DE GIRONA 2016'!AQ39)</f>
        <v>573</v>
      </c>
      <c r="AR8" s="87">
        <f>AQ8/AQ$8</f>
        <v>1</v>
      </c>
    </row>
    <row r="9" spans="1:66" ht="68.099999999999994" customHeight="1" x14ac:dyDescent="0.2">
      <c r="A9" s="2"/>
      <c r="B9" s="90" t="s">
        <v>139</v>
      </c>
      <c r="C9" s="42">
        <f>SUM('Diari de Girona 1996:DIARI DE GIRONA 2016'!C40)</f>
        <v>53</v>
      </c>
      <c r="D9" s="44">
        <f t="shared" si="0"/>
        <v>9.2495636998254804E-2</v>
      </c>
      <c r="E9" s="8"/>
      <c r="J9" s="92" t="s">
        <v>151</v>
      </c>
      <c r="K9" s="45">
        <f>SUM('Diari de Girona 1996:DIARI DE GIRONA 2016'!K40)</f>
        <v>245</v>
      </c>
      <c r="L9" s="44">
        <f t="shared" si="1"/>
        <v>0.42757417102966844</v>
      </c>
      <c r="N9" s="83"/>
      <c r="O9" s="43">
        <f>SUM('Diari de Girona 1996:DIARI DE GIRONA 2016'!O40)</f>
        <v>573</v>
      </c>
      <c r="P9" s="87">
        <f>O9/O$9</f>
        <v>1</v>
      </c>
      <c r="R9" s="93">
        <v>5</v>
      </c>
      <c r="S9" s="43">
        <f>SUM('Diari de Girona 1996:DIARI DE GIRONA 2016'!S40)</f>
        <v>1</v>
      </c>
      <c r="T9" s="44">
        <f>1/573</f>
        <v>1.7452006980802793E-3</v>
      </c>
      <c r="W9" s="56" t="s">
        <v>141</v>
      </c>
      <c r="X9" s="49" t="s">
        <v>140</v>
      </c>
      <c r="Z9" s="96" t="s">
        <v>167</v>
      </c>
      <c r="AA9" s="42">
        <f>SUM('Diari de Girona 1996:DIARI DE GIRONA 2016'!AA40)</f>
        <v>60</v>
      </c>
      <c r="AB9" s="44">
        <f t="shared" si="2"/>
        <v>0.10471204188481675</v>
      </c>
      <c r="AD9" s="77"/>
      <c r="AE9" s="57">
        <f>SUM('Diari de Girona 1996:DIARI DE GIRONA 2016'!AE40)</f>
        <v>573</v>
      </c>
      <c r="AF9" s="76">
        <f>AE9/AA$15</f>
        <v>1</v>
      </c>
      <c r="AH9" s="82"/>
      <c r="AI9" s="42">
        <f>SUM('Diari de Girona 1996:DIARI DE GIRONA 2016'!AI40)</f>
        <v>573</v>
      </c>
      <c r="AJ9" s="87">
        <f>AI9/AA$15</f>
        <v>1</v>
      </c>
      <c r="AL9" s="82"/>
      <c r="AM9" s="42">
        <f>SUM('Diari de Girona 1996:DIARI DE GIRONA 2016'!AM40)</f>
        <v>573</v>
      </c>
      <c r="AN9" s="87">
        <f>AM9/AA$15</f>
        <v>1</v>
      </c>
      <c r="AQ9" s="40" t="s">
        <v>141</v>
      </c>
      <c r="AR9" s="41" t="s">
        <v>140</v>
      </c>
      <c r="BE9" s="8"/>
      <c r="BF9" s="8"/>
      <c r="BG9" s="8"/>
    </row>
    <row r="10" spans="1:66" ht="68.099999999999994" customHeight="1" x14ac:dyDescent="0.2">
      <c r="A10" s="2"/>
      <c r="B10" s="90" t="s">
        <v>50</v>
      </c>
      <c r="C10" s="42">
        <f>SUM('Diari de Girona 1996:DIARI DE GIRONA 2016'!C41)</f>
        <v>32</v>
      </c>
      <c r="D10" s="44">
        <f t="shared" si="0"/>
        <v>5.5846422338568937E-2</v>
      </c>
      <c r="E10" s="8"/>
      <c r="J10" s="92" t="s">
        <v>149</v>
      </c>
      <c r="K10" s="45">
        <f>SUM('Diari de Girona 1996:DIARI DE GIRONA 2016'!K41)</f>
        <v>89</v>
      </c>
      <c r="L10" s="44">
        <f t="shared" si="1"/>
        <v>0.15532286212914484</v>
      </c>
      <c r="O10" s="41" t="s">
        <v>153</v>
      </c>
      <c r="P10" s="41" t="s">
        <v>140</v>
      </c>
      <c r="R10" s="83"/>
      <c r="S10" s="43">
        <f>SUM('Diari de Girona 1996:DIARI DE GIRONA 2016'!S41)</f>
        <v>808</v>
      </c>
      <c r="T10" s="87">
        <f>SUM(T5:T9)</f>
        <v>1</v>
      </c>
      <c r="Z10" s="96" t="s">
        <v>168</v>
      </c>
      <c r="AA10" s="42">
        <f>SUM('Diari de Girona 1996:DIARI DE GIRONA 2016'!AA41)</f>
        <v>19</v>
      </c>
      <c r="AB10" s="44">
        <f t="shared" si="2"/>
        <v>3.3158813263525308E-2</v>
      </c>
      <c r="AE10" s="56" t="s">
        <v>141</v>
      </c>
      <c r="AF10" s="49" t="s">
        <v>140</v>
      </c>
      <c r="AI10" s="40" t="s">
        <v>141</v>
      </c>
      <c r="AJ10" s="41" t="s">
        <v>140</v>
      </c>
      <c r="AL10" s="81"/>
      <c r="AM10" s="40" t="s">
        <v>141</v>
      </c>
      <c r="AN10" s="41" t="s">
        <v>140</v>
      </c>
    </row>
    <row r="11" spans="1:66" ht="68.099999999999994" customHeight="1" x14ac:dyDescent="0.2">
      <c r="A11" s="2"/>
      <c r="B11" s="82"/>
      <c r="C11" s="42">
        <f>SUM('Diari de Girona 1996:DIARI DE GIRONA 2016'!C42)</f>
        <v>573</v>
      </c>
      <c r="D11" s="84">
        <f t="shared" si="0"/>
        <v>1</v>
      </c>
      <c r="E11" s="8"/>
      <c r="J11" s="92" t="s">
        <v>152</v>
      </c>
      <c r="K11" s="45">
        <f>SUM('Diari de Girona 1996:DIARI DE GIRONA 2016'!K42)</f>
        <v>44</v>
      </c>
      <c r="L11" s="44">
        <f t="shared" si="1"/>
        <v>7.6788830715532289E-2</v>
      </c>
      <c r="S11" s="49" t="s">
        <v>197</v>
      </c>
      <c r="T11" s="89" t="s">
        <v>369</v>
      </c>
      <c r="Z11" s="96" t="s">
        <v>169</v>
      </c>
      <c r="AA11" s="42">
        <f>SUM('Diari de Girona 1996:DIARI DE GIRONA 2016'!AA42)</f>
        <v>35</v>
      </c>
      <c r="AB11" s="44">
        <f t="shared" si="2"/>
        <v>6.1082024432809773E-2</v>
      </c>
      <c r="BL11" s="48"/>
      <c r="BM11" s="8"/>
    </row>
    <row r="12" spans="1:66" ht="68.099999999999994" customHeight="1" x14ac:dyDescent="0.2">
      <c r="A12" s="2"/>
      <c r="C12" s="40" t="s">
        <v>141</v>
      </c>
      <c r="D12" s="41" t="s">
        <v>140</v>
      </c>
      <c r="E12" s="8"/>
      <c r="J12" s="88"/>
      <c r="K12" s="45">
        <f>SUM('Diari de Girona 1996:DIARI DE GIRONA 2016'!K43)</f>
        <v>573</v>
      </c>
      <c r="L12" s="87">
        <f t="shared" si="1"/>
        <v>1</v>
      </c>
      <c r="Z12" s="96" t="s">
        <v>170</v>
      </c>
      <c r="AA12" s="42">
        <f>SUM('Diari de Girona 1996:DIARI DE GIRONA 2016'!AA43)</f>
        <v>41</v>
      </c>
      <c r="AB12" s="44">
        <f t="shared" si="2"/>
        <v>7.1553228621291445E-2</v>
      </c>
    </row>
    <row r="13" spans="1:66" ht="68.099999999999994" customHeight="1" x14ac:dyDescent="0.2">
      <c r="A13" s="2"/>
      <c r="E13" s="8"/>
      <c r="J13" s="79"/>
      <c r="K13" s="41" t="s">
        <v>141</v>
      </c>
      <c r="L13" s="41" t="s">
        <v>140</v>
      </c>
      <c r="Z13" s="96" t="s">
        <v>162</v>
      </c>
      <c r="AA13" s="42">
        <f>SUM('Diari de Girona 1996:DIARI DE GIRONA 2016'!AA44)</f>
        <v>4</v>
      </c>
      <c r="AB13" s="44">
        <f t="shared" si="2"/>
        <v>6.9808027923211171E-3</v>
      </c>
    </row>
    <row r="14" spans="1:66" ht="68.099999999999994" customHeight="1" x14ac:dyDescent="0.2">
      <c r="A14" s="2"/>
      <c r="E14" s="8"/>
      <c r="Z14" s="96" t="s">
        <v>171</v>
      </c>
      <c r="AA14" s="42">
        <f>SUM('Diari de Girona 1996:DIARI DE GIRONA 2016'!AA45)</f>
        <v>37</v>
      </c>
      <c r="AB14" s="44">
        <f t="shared" si="2"/>
        <v>6.4572425828970326E-2</v>
      </c>
      <c r="BI14" s="8"/>
      <c r="BJ14" s="52"/>
      <c r="BK14" s="52"/>
    </row>
    <row r="15" spans="1:66" ht="68.099999999999994" customHeight="1" x14ac:dyDescent="0.2">
      <c r="A15" s="2"/>
      <c r="E15" s="8"/>
      <c r="Z15" s="82"/>
      <c r="AA15" s="42">
        <f>SUM('Diari de Girona 1996:DIARI DE GIRONA 2016'!AA46)</f>
        <v>573</v>
      </c>
      <c r="AB15" s="87">
        <f t="shared" si="2"/>
        <v>1</v>
      </c>
      <c r="BE15" s="8"/>
      <c r="BF15" s="8"/>
      <c r="BG15" s="8"/>
    </row>
    <row r="16" spans="1:66" ht="68.099999999999994" customHeight="1" x14ac:dyDescent="0.2">
      <c r="A16" s="64"/>
      <c r="B16" s="61"/>
      <c r="C16" s="61"/>
      <c r="D16" s="61"/>
      <c r="E16" s="3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78"/>
      <c r="AA16" s="40" t="s">
        <v>141</v>
      </c>
      <c r="AB16" s="41" t="s">
        <v>140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</row>
    <row r="17" spans="1:66" ht="68.099999999999994" customHeight="1" x14ac:dyDescent="0.2">
      <c r="A17" s="64"/>
      <c r="B17" s="182" t="s">
        <v>424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61"/>
      <c r="BK17" s="61"/>
      <c r="BL17" s="37"/>
      <c r="BM17" s="37"/>
      <c r="BN17" s="61"/>
    </row>
    <row r="18" spans="1:66" ht="68.099999999999994" customHeight="1" x14ac:dyDescent="0.2">
      <c r="A18" s="64"/>
      <c r="B18" s="61"/>
      <c r="C18" s="61"/>
      <c r="D18" s="61"/>
      <c r="E18" s="3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</row>
    <row r="19" spans="1:66" ht="68.099999999999994" customHeight="1" x14ac:dyDescent="0.2">
      <c r="A19" s="64"/>
      <c r="B19" s="189" t="s">
        <v>373</v>
      </c>
      <c r="C19" s="192"/>
      <c r="D19" s="192"/>
      <c r="E19" s="37"/>
      <c r="F19" s="189" t="s">
        <v>370</v>
      </c>
      <c r="G19" s="192"/>
      <c r="H19" s="192"/>
      <c r="I19" s="61"/>
      <c r="J19" s="189" t="s">
        <v>396</v>
      </c>
      <c r="K19" s="192"/>
      <c r="L19" s="192"/>
      <c r="M19" s="61"/>
      <c r="N19" s="190" t="s">
        <v>198</v>
      </c>
      <c r="O19" s="191"/>
      <c r="P19" s="191"/>
      <c r="Q19" s="61"/>
      <c r="R19" s="190" t="s">
        <v>207</v>
      </c>
      <c r="S19" s="191"/>
      <c r="T19" s="191"/>
      <c r="U19" s="61"/>
      <c r="V19" s="61"/>
      <c r="W19" s="190" t="s">
        <v>212</v>
      </c>
      <c r="X19" s="191"/>
      <c r="Y19" s="191"/>
      <c r="Z19" s="61"/>
      <c r="AA19" s="190" t="s">
        <v>223</v>
      </c>
      <c r="AB19" s="191"/>
      <c r="AC19" s="191"/>
      <c r="AD19" s="61"/>
      <c r="AE19" s="190" t="s">
        <v>230</v>
      </c>
      <c r="AF19" s="190"/>
      <c r="AG19" s="190"/>
      <c r="AH19" s="61"/>
      <c r="AI19" s="190" t="s">
        <v>235</v>
      </c>
      <c r="AJ19" s="190"/>
      <c r="AK19" s="190"/>
      <c r="AL19" s="61"/>
      <c r="AM19" s="190" t="s">
        <v>252</v>
      </c>
      <c r="AN19" s="190"/>
      <c r="AO19" s="190"/>
      <c r="AP19" s="61"/>
      <c r="AQ19" s="190" t="s">
        <v>282</v>
      </c>
      <c r="AR19" s="190"/>
      <c r="AS19" s="190"/>
      <c r="AT19" s="61"/>
      <c r="AU19" s="189" t="s">
        <v>295</v>
      </c>
      <c r="AV19" s="189"/>
      <c r="AW19" s="189"/>
      <c r="AX19" s="61"/>
      <c r="AY19" s="189" t="s">
        <v>323</v>
      </c>
      <c r="AZ19" s="189"/>
      <c r="BA19" s="189"/>
      <c r="BB19" s="61"/>
      <c r="BC19" s="189" t="s">
        <v>324</v>
      </c>
      <c r="BD19" s="189"/>
      <c r="BE19" s="189"/>
      <c r="BF19" s="61"/>
      <c r="BG19" s="189" t="s">
        <v>331</v>
      </c>
      <c r="BH19" s="189"/>
      <c r="BI19" s="189"/>
      <c r="BJ19" s="61"/>
      <c r="BK19" s="61"/>
      <c r="BL19" s="61"/>
      <c r="BM19" s="61"/>
      <c r="BN19" s="61"/>
    </row>
    <row r="20" spans="1:66" ht="68.099999999999994" customHeight="1" x14ac:dyDescent="0.2">
      <c r="A20" s="64"/>
      <c r="B20" s="63" t="s">
        <v>371</v>
      </c>
      <c r="C20" s="45">
        <f>SUM('Diari de Girona 1996:DIARI DE GIRONA 2016'!C51)</f>
        <v>183</v>
      </c>
      <c r="D20" s="58">
        <f t="shared" ref="D20:D32" si="3">C20/C$32</f>
        <v>0.3193717277486911</v>
      </c>
      <c r="E20" s="37"/>
      <c r="F20" s="75" t="s">
        <v>384</v>
      </c>
      <c r="G20" s="45">
        <f>SUM('Diari de Girona 1996:DIARI DE GIRONA 2016'!G51)</f>
        <v>57</v>
      </c>
      <c r="H20" s="58">
        <f t="shared" ref="H20:H32" si="4">G20/G$32</f>
        <v>9.947643979057591E-2</v>
      </c>
      <c r="I20" s="61"/>
      <c r="J20" s="63" t="s">
        <v>397</v>
      </c>
      <c r="K20" s="45">
        <f>SUM('Diari de Girona 1996:DIARI DE GIRONA 2016'!K51)</f>
        <v>135</v>
      </c>
      <c r="L20" s="58">
        <f t="shared" ref="L20:L38" si="5">K20/K$38</f>
        <v>0.23601398601398602</v>
      </c>
      <c r="M20" s="61"/>
      <c r="N20" s="142" t="s">
        <v>199</v>
      </c>
      <c r="O20" s="59">
        <f>SUM('Diari de Girona 1996:DIARI DE GIRONA 2016'!O51)</f>
        <v>157</v>
      </c>
      <c r="P20" s="60">
        <f t="shared" ref="P20:P29" si="6">O20/O$29</f>
        <v>0.29236499068901306</v>
      </c>
      <c r="Q20" s="61"/>
      <c r="R20" s="142" t="s">
        <v>208</v>
      </c>
      <c r="S20" s="59">
        <f>SUM('Diari de Girona 1996:DIARI DE GIRONA 2016'!S51)</f>
        <v>228</v>
      </c>
      <c r="T20" s="60">
        <f>S20/S$24</f>
        <v>0.41911764705882354</v>
      </c>
      <c r="U20" s="61"/>
      <c r="V20" s="61"/>
      <c r="W20" s="142" t="s">
        <v>213</v>
      </c>
      <c r="X20" s="59">
        <f>SUM('Diari de Girona 1996:DIARI DE GIRONA 2016'!X51)</f>
        <v>121</v>
      </c>
      <c r="Y20" s="60">
        <f t="shared" ref="Y20:Y35" si="7">X20/X$35</f>
        <v>0.2111692844677138</v>
      </c>
      <c r="Z20" s="61"/>
      <c r="AA20" s="142" t="s">
        <v>224</v>
      </c>
      <c r="AB20" s="59">
        <f>SUM('Diari de Girona 1996:DIARI DE GIRONA 2016'!AB51)</f>
        <v>236</v>
      </c>
      <c r="AC20" s="60">
        <f t="shared" ref="AC20:AC26" si="8">AB20/AB$26</f>
        <v>0.41258741258741261</v>
      </c>
      <c r="AD20" s="61"/>
      <c r="AE20" s="142" t="s">
        <v>231</v>
      </c>
      <c r="AF20" s="59">
        <f>SUM('Diari de Girona 1996:DIARI DE GIRONA 2016'!AF51)</f>
        <v>50</v>
      </c>
      <c r="AG20" s="60">
        <f t="shared" ref="AG20:AG29" si="9">AF20/AF$29</f>
        <v>9.6339113680154145E-2</v>
      </c>
      <c r="AH20" s="61"/>
      <c r="AI20" s="142" t="s">
        <v>236</v>
      </c>
      <c r="AJ20" s="59">
        <f>SUM('Diari de Girona 1996:DIARI DE GIRONA 2016'!AJ51)</f>
        <v>8</v>
      </c>
      <c r="AK20" s="60">
        <f t="shared" ref="AK20:AK36" si="10">AJ20/AJ$36</f>
        <v>1.3961605584642234E-2</v>
      </c>
      <c r="AL20" s="61"/>
      <c r="AM20" s="142" t="s">
        <v>253</v>
      </c>
      <c r="AN20" s="59">
        <f>SUM('Diari de Girona 1996:DIARI DE GIRONA 2016'!AN51)</f>
        <v>12</v>
      </c>
      <c r="AO20" s="60">
        <f t="shared" ref="AO20:AO44" si="11">AN20/AN$44</f>
        <v>2.5586353944562899E-2</v>
      </c>
      <c r="AP20" s="61"/>
      <c r="AQ20" s="142" t="s">
        <v>283</v>
      </c>
      <c r="AR20" s="59">
        <f>SUM('Diari de Girona 1996:DIARI DE GIRONA 2016'!AR51)</f>
        <v>79</v>
      </c>
      <c r="AS20" s="60">
        <f t="shared" ref="AS20:AS32" si="12">AR20/AR$32</f>
        <v>0.1381118881118881</v>
      </c>
      <c r="AT20" s="61"/>
      <c r="AU20" s="142" t="s">
        <v>296</v>
      </c>
      <c r="AV20" s="59">
        <f>SUM('Diari de Girona 1996:DIARI DE GIRONA 2016'!AV51)</f>
        <v>52</v>
      </c>
      <c r="AW20" s="60">
        <f t="shared" ref="AW20:AW39" si="13">AV20/AN$44</f>
        <v>0.11087420042643924</v>
      </c>
      <c r="AX20" s="61"/>
      <c r="AY20" s="142" t="s">
        <v>314</v>
      </c>
      <c r="AZ20" s="59">
        <f>SUM('Diari de Girona 1996:DIARI DE GIRONA 2016'!AZ51)</f>
        <v>49</v>
      </c>
      <c r="BA20" s="60">
        <f t="shared" ref="BA20:BA32" si="14">AZ20/AZ$32</f>
        <v>8.5514834205933685E-2</v>
      </c>
      <c r="BB20" s="61"/>
      <c r="BC20" s="142" t="s">
        <v>325</v>
      </c>
      <c r="BD20" s="59">
        <f>SUM('Diari de Girona 1996:DIARI DE GIRONA 2016'!BD51)</f>
        <v>253</v>
      </c>
      <c r="BE20" s="60">
        <f>BD20/BD26</f>
        <v>0.44308231173380036</v>
      </c>
      <c r="BF20" s="61"/>
      <c r="BG20" s="63" t="s">
        <v>332</v>
      </c>
      <c r="BH20" s="54">
        <f>SUM('Diari de Girona 1996:DIARI DE GIRONA 2016'!BH51)</f>
        <v>48</v>
      </c>
      <c r="BI20" s="66">
        <f t="shared" ref="BI20:BI26" si="15">BH20/BH$26</f>
        <v>0.14414414414414414</v>
      </c>
      <c r="BJ20" s="61"/>
      <c r="BK20" s="61"/>
      <c r="BL20" s="61"/>
      <c r="BM20" s="61"/>
      <c r="BN20" s="61"/>
    </row>
    <row r="21" spans="1:66" ht="68.099999999999994" customHeight="1" x14ac:dyDescent="0.2">
      <c r="A21" s="64"/>
      <c r="B21" s="63" t="s">
        <v>372</v>
      </c>
      <c r="C21" s="45">
        <f>SUM('Diari de Girona 1996:DIARI DE GIRONA 2016'!C52)</f>
        <v>69</v>
      </c>
      <c r="D21" s="58">
        <f t="shared" si="3"/>
        <v>0.12041884816753927</v>
      </c>
      <c r="E21" s="64"/>
      <c r="F21" s="75" t="s">
        <v>385</v>
      </c>
      <c r="G21" s="45">
        <f>SUM('Diari de Girona 1996:DIARI DE GIRONA 2016'!G52)</f>
        <v>195</v>
      </c>
      <c r="H21" s="58">
        <f t="shared" si="4"/>
        <v>0.34031413612565448</v>
      </c>
      <c r="I21" s="61"/>
      <c r="J21" s="63" t="s">
        <v>398</v>
      </c>
      <c r="K21" s="45">
        <f>SUM('Diari de Girona 1996:DIARI DE GIRONA 2016'!K52)</f>
        <v>35</v>
      </c>
      <c r="L21" s="58">
        <f t="shared" si="5"/>
        <v>6.1188811188811192E-2</v>
      </c>
      <c r="M21" s="61"/>
      <c r="N21" s="142" t="s">
        <v>200</v>
      </c>
      <c r="O21" s="59">
        <f>SUM('Diari de Girona 1996:DIARI DE GIRONA 2016'!O52)</f>
        <v>167</v>
      </c>
      <c r="P21" s="60">
        <f t="shared" si="6"/>
        <v>0.31098696461824954</v>
      </c>
      <c r="Q21" s="61"/>
      <c r="R21" s="142" t="s">
        <v>209</v>
      </c>
      <c r="S21" s="59">
        <f>SUM('Diari de Girona 1996:DIARI DE GIRONA 2016'!S52)</f>
        <v>140</v>
      </c>
      <c r="T21" s="60">
        <f>S21/S$24</f>
        <v>0.25735294117647056</v>
      </c>
      <c r="U21" s="61"/>
      <c r="V21" s="61"/>
      <c r="W21" s="142" t="s">
        <v>214</v>
      </c>
      <c r="X21" s="59">
        <f>SUM('Diari de Girona 1996:DIARI DE GIRONA 2016'!X52)</f>
        <v>7</v>
      </c>
      <c r="Y21" s="60">
        <f t="shared" si="7"/>
        <v>1.2216404886561954E-2</v>
      </c>
      <c r="Z21" s="61"/>
      <c r="AA21" s="142" t="s">
        <v>225</v>
      </c>
      <c r="AB21" s="59">
        <f>SUM('Diari de Girona 1996:DIARI DE GIRONA 2016'!AB52)</f>
        <v>70</v>
      </c>
      <c r="AC21" s="60">
        <f t="shared" si="8"/>
        <v>0.12237762237762238</v>
      </c>
      <c r="AD21" s="61"/>
      <c r="AE21" s="142" t="s">
        <v>232</v>
      </c>
      <c r="AF21" s="59">
        <f>SUM('Diari de Girona 1996:DIARI DE GIRONA 2016'!AF52)</f>
        <v>67</v>
      </c>
      <c r="AG21" s="60">
        <f t="shared" si="9"/>
        <v>0.12909441233140656</v>
      </c>
      <c r="AH21" s="61"/>
      <c r="AI21" s="142" t="s">
        <v>238</v>
      </c>
      <c r="AJ21" s="59">
        <f>SUM('Diari de Girona 1996:DIARI DE GIRONA 2016'!AJ52)</f>
        <v>10</v>
      </c>
      <c r="AK21" s="60">
        <f t="shared" si="10"/>
        <v>1.7452006980802792E-2</v>
      </c>
      <c r="AL21" s="61"/>
      <c r="AM21" s="142" t="s">
        <v>254</v>
      </c>
      <c r="AN21" s="59">
        <f>SUM('Diari de Girona 1996:DIARI DE GIRONA 2016'!AN52)</f>
        <v>7</v>
      </c>
      <c r="AO21" s="60">
        <f t="shared" si="11"/>
        <v>1.4925373134328358E-2</v>
      </c>
      <c r="AP21" s="61"/>
      <c r="AQ21" s="142" t="s">
        <v>284</v>
      </c>
      <c r="AR21" s="59">
        <f>SUM('Diari de Girona 1996:DIARI DE GIRONA 2016'!AR52)</f>
        <v>38</v>
      </c>
      <c r="AS21" s="60">
        <f t="shared" si="12"/>
        <v>6.6433566433566432E-2</v>
      </c>
      <c r="AT21" s="61"/>
      <c r="AU21" s="142" t="s">
        <v>297</v>
      </c>
      <c r="AV21" s="59">
        <f>SUM('Diari de Girona 1996:DIARI DE GIRONA 2016'!AV52)</f>
        <v>75</v>
      </c>
      <c r="AW21" s="60">
        <f t="shared" si="13"/>
        <v>0.15991471215351813</v>
      </c>
      <c r="AX21" s="61"/>
      <c r="AY21" s="142" t="s">
        <v>316</v>
      </c>
      <c r="AZ21" s="59">
        <f>SUM('Diari de Girona 1996:DIARI DE GIRONA 2016'!AZ52)</f>
        <v>43</v>
      </c>
      <c r="BA21" s="60">
        <f t="shared" si="14"/>
        <v>7.5043630017452012E-2</v>
      </c>
      <c r="BB21" s="61"/>
      <c r="BC21" s="142" t="s">
        <v>326</v>
      </c>
      <c r="BD21" s="59">
        <f>SUM('Diari de Girona 1996:DIARI DE GIRONA 2016'!BD52)</f>
        <v>53</v>
      </c>
      <c r="BE21" s="60">
        <f t="shared" ref="BE21:BE26" si="16">BD21/BD$26</f>
        <v>9.2819614711033269E-2</v>
      </c>
      <c r="BF21" s="61"/>
      <c r="BG21" s="63" t="s">
        <v>333</v>
      </c>
      <c r="BH21" s="54">
        <f>SUM('Diari de Girona 1996:DIARI DE GIRONA 2016'!BH52)</f>
        <v>42</v>
      </c>
      <c r="BI21" s="66">
        <f t="shared" si="15"/>
        <v>0.12612612612612611</v>
      </c>
      <c r="BJ21" s="61"/>
      <c r="BK21" s="61"/>
      <c r="BL21" s="61"/>
      <c r="BM21" s="61"/>
      <c r="BN21" s="61"/>
    </row>
    <row r="22" spans="1:66" ht="68.099999999999994" customHeight="1" x14ac:dyDescent="0.2">
      <c r="A22" s="64"/>
      <c r="B22" s="63" t="s">
        <v>374</v>
      </c>
      <c r="C22" s="45">
        <f>SUM('Diari de Girona 1996:DIARI DE GIRONA 2016'!C53)</f>
        <v>41</v>
      </c>
      <c r="D22" s="58">
        <f t="shared" si="3"/>
        <v>7.1553228621291445E-2</v>
      </c>
      <c r="E22" s="64"/>
      <c r="F22" s="75" t="s">
        <v>386</v>
      </c>
      <c r="G22" s="45">
        <f>SUM('Diari de Girona 1996:DIARI DE GIRONA 2016'!G53)</f>
        <v>16</v>
      </c>
      <c r="H22" s="58">
        <f t="shared" si="4"/>
        <v>2.7923211169284468E-2</v>
      </c>
      <c r="I22" s="61"/>
      <c r="J22" s="63" t="s">
        <v>385</v>
      </c>
      <c r="K22" s="45">
        <f>SUM('Diari de Girona 1996:DIARI DE GIRONA 2016'!K53)</f>
        <v>81</v>
      </c>
      <c r="L22" s="58">
        <f t="shared" si="5"/>
        <v>0.14160839160839161</v>
      </c>
      <c r="M22" s="61"/>
      <c r="N22" s="142" t="s">
        <v>201</v>
      </c>
      <c r="O22" s="59">
        <f>SUM('Diari de Girona 1996:DIARI DE GIRONA 2016'!O53)</f>
        <v>25</v>
      </c>
      <c r="P22" s="60">
        <f t="shared" si="6"/>
        <v>4.6554934823091247E-2</v>
      </c>
      <c r="Q22" s="61"/>
      <c r="R22" s="142" t="s">
        <v>210</v>
      </c>
      <c r="S22" s="59">
        <f>SUM('Diari de Girona 1996:DIARI DE GIRONA 2016'!S53)</f>
        <v>149</v>
      </c>
      <c r="T22" s="60">
        <f>S22/S$24</f>
        <v>0.27389705882352944</v>
      </c>
      <c r="U22" s="61"/>
      <c r="V22" s="61"/>
      <c r="W22" s="142" t="s">
        <v>215</v>
      </c>
      <c r="X22" s="59">
        <f>SUM('Diari de Girona 1996:DIARI DE GIRONA 2016'!X53)</f>
        <v>66</v>
      </c>
      <c r="Y22" s="60">
        <f t="shared" si="7"/>
        <v>0.11518324607329843</v>
      </c>
      <c r="Z22" s="61"/>
      <c r="AA22" s="142" t="s">
        <v>226</v>
      </c>
      <c r="AB22" s="59">
        <f>SUM('Diari de Girona 1996:DIARI DE GIRONA 2016'!AB53)</f>
        <v>21</v>
      </c>
      <c r="AC22" s="60">
        <f t="shared" si="8"/>
        <v>3.6713286713286712E-2</v>
      </c>
      <c r="AD22" s="61"/>
      <c r="AE22" s="142" t="s">
        <v>233</v>
      </c>
      <c r="AF22" s="59">
        <f>SUM('Diari de Girona 1996:DIARI DE GIRONA 2016'!AF53)</f>
        <v>62</v>
      </c>
      <c r="AG22" s="60">
        <f t="shared" si="9"/>
        <v>0.11946050096339114</v>
      </c>
      <c r="AH22" s="61"/>
      <c r="AI22" s="142" t="s">
        <v>239</v>
      </c>
      <c r="AJ22" s="59">
        <f>SUM('Diari de Girona 1996:DIARI DE GIRONA 2016'!AJ53)</f>
        <v>110</v>
      </c>
      <c r="AK22" s="60">
        <f t="shared" si="10"/>
        <v>0.19197207678883071</v>
      </c>
      <c r="AL22" s="61"/>
      <c r="AM22" s="142" t="s">
        <v>255</v>
      </c>
      <c r="AN22" s="59">
        <f>SUM('Diari de Girona 1996:DIARI DE GIRONA 2016'!AN53)</f>
        <v>0</v>
      </c>
      <c r="AO22" s="60">
        <f t="shared" si="11"/>
        <v>0</v>
      </c>
      <c r="AP22" s="61"/>
      <c r="AQ22" s="142" t="s">
        <v>285</v>
      </c>
      <c r="AR22" s="59">
        <f>SUM('Diari de Girona 1996:DIARI DE GIRONA 2016'!AR53)</f>
        <v>8</v>
      </c>
      <c r="AS22" s="60">
        <f t="shared" si="12"/>
        <v>1.3986013986013986E-2</v>
      </c>
      <c r="AT22" s="61"/>
      <c r="AU22" s="142" t="s">
        <v>298</v>
      </c>
      <c r="AV22" s="59">
        <f>SUM('Diari de Girona 1996:DIARI DE GIRONA 2016'!AV53)</f>
        <v>1</v>
      </c>
      <c r="AW22" s="60">
        <f t="shared" si="13"/>
        <v>2.1321961620469083E-3</v>
      </c>
      <c r="AX22" s="61"/>
      <c r="AY22" s="142" t="s">
        <v>315</v>
      </c>
      <c r="AZ22" s="59">
        <f>SUM('Diari de Girona 1996:DIARI DE GIRONA 2016'!AZ53)</f>
        <v>1</v>
      </c>
      <c r="BA22" s="60">
        <f t="shared" si="14"/>
        <v>1.7452006980802793E-3</v>
      </c>
      <c r="BB22" s="61"/>
      <c r="BC22" s="142" t="s">
        <v>327</v>
      </c>
      <c r="BD22" s="59">
        <f>SUM('Diari de Girona 1996:DIARI DE GIRONA 2016'!BD53)</f>
        <v>40</v>
      </c>
      <c r="BE22" s="60">
        <f t="shared" si="16"/>
        <v>7.0052539404553416E-2</v>
      </c>
      <c r="BF22" s="61"/>
      <c r="BG22" s="63" t="s">
        <v>334</v>
      </c>
      <c r="BH22" s="54">
        <f>SUM('Diari de Girona 1996:DIARI DE GIRONA 2016'!BH53)</f>
        <v>0</v>
      </c>
      <c r="BI22" s="66">
        <f t="shared" si="15"/>
        <v>0</v>
      </c>
      <c r="BJ22" s="62"/>
      <c r="BK22" s="62"/>
      <c r="BL22" s="61"/>
      <c r="BM22" s="61"/>
      <c r="BN22" s="61"/>
    </row>
    <row r="23" spans="1:66" ht="68.099999999999994" customHeight="1" x14ac:dyDescent="0.2">
      <c r="A23" s="64"/>
      <c r="B23" s="63" t="s">
        <v>375</v>
      </c>
      <c r="C23" s="45">
        <f>SUM('Diari de Girona 1996:DIARI DE GIRONA 2016'!C54)</f>
        <v>24</v>
      </c>
      <c r="D23" s="58">
        <f t="shared" si="3"/>
        <v>4.1884816753926704E-2</v>
      </c>
      <c r="E23" s="64"/>
      <c r="F23" s="75" t="s">
        <v>387</v>
      </c>
      <c r="G23" s="45">
        <f>SUM('Diari de Girona 1996:DIARI DE GIRONA 2016'!G54)</f>
        <v>49</v>
      </c>
      <c r="H23" s="58">
        <f t="shared" si="4"/>
        <v>8.5514834205933685E-2</v>
      </c>
      <c r="I23" s="61"/>
      <c r="J23" s="63" t="s">
        <v>399</v>
      </c>
      <c r="K23" s="45">
        <f>SUM('Diari de Girona 1996:DIARI DE GIRONA 2016'!K54)</f>
        <v>30</v>
      </c>
      <c r="L23" s="58">
        <f t="shared" si="5"/>
        <v>5.2447552447552448E-2</v>
      </c>
      <c r="M23" s="61"/>
      <c r="N23" s="142" t="s">
        <v>202</v>
      </c>
      <c r="O23" s="59">
        <f>SUM('Diari de Girona 1996:DIARI DE GIRONA 2016'!O54)</f>
        <v>7</v>
      </c>
      <c r="P23" s="60">
        <f t="shared" si="6"/>
        <v>1.3035381750465549E-2</v>
      </c>
      <c r="Q23" s="61"/>
      <c r="R23" s="142" t="s">
        <v>211</v>
      </c>
      <c r="S23" s="59">
        <f>SUM('Diari de Girona 1996:DIARI DE GIRONA 2016'!S54)</f>
        <v>27</v>
      </c>
      <c r="T23" s="60">
        <f>S23/S$24</f>
        <v>4.9632352941176468E-2</v>
      </c>
      <c r="U23" s="61"/>
      <c r="V23" s="61"/>
      <c r="W23" s="142" t="s">
        <v>216</v>
      </c>
      <c r="X23" s="59">
        <f>SUM('Diari de Girona 1996:DIARI DE GIRONA 2016'!X54)</f>
        <v>41</v>
      </c>
      <c r="Y23" s="60">
        <f t="shared" si="7"/>
        <v>7.1553228621291445E-2</v>
      </c>
      <c r="Z23" s="61"/>
      <c r="AA23" s="142" t="s">
        <v>227</v>
      </c>
      <c r="AB23" s="59">
        <f>SUM('Diari de Girona 1996:DIARI DE GIRONA 2016'!AB54)</f>
        <v>69</v>
      </c>
      <c r="AC23" s="60">
        <f t="shared" si="8"/>
        <v>0.12062937062937062</v>
      </c>
      <c r="AD23" s="61"/>
      <c r="AE23" s="142" t="s">
        <v>234</v>
      </c>
      <c r="AF23" s="59">
        <f>SUM('Diari de Girona 1996:DIARI DE GIRONA 2016'!AF54)</f>
        <v>10</v>
      </c>
      <c r="AG23" s="60">
        <f t="shared" si="9"/>
        <v>1.9267822736030827E-2</v>
      </c>
      <c r="AH23" s="61"/>
      <c r="AI23" s="142" t="s">
        <v>240</v>
      </c>
      <c r="AJ23" s="59">
        <f>SUM('Diari de Girona 1996:DIARI DE GIRONA 2016'!AJ54)</f>
        <v>33</v>
      </c>
      <c r="AK23" s="60">
        <f t="shared" si="10"/>
        <v>5.7591623036649213E-2</v>
      </c>
      <c r="AL23" s="61"/>
      <c r="AM23" s="142" t="s">
        <v>276</v>
      </c>
      <c r="AN23" s="59">
        <f>SUM('Diari de Girona 1996:DIARI DE GIRONA 2016'!AN54)</f>
        <v>109</v>
      </c>
      <c r="AO23" s="60">
        <f t="shared" si="11"/>
        <v>0.23240938166311301</v>
      </c>
      <c r="AP23" s="61"/>
      <c r="AQ23" s="142" t="s">
        <v>286</v>
      </c>
      <c r="AR23" s="59">
        <f>SUM('Diari de Girona 1996:DIARI DE GIRONA 2016'!AR54)</f>
        <v>181</v>
      </c>
      <c r="AS23" s="60">
        <f t="shared" si="12"/>
        <v>0.31643356643356646</v>
      </c>
      <c r="AT23" s="61"/>
      <c r="AU23" s="142" t="s">
        <v>299</v>
      </c>
      <c r="AV23" s="59">
        <f>SUM('Diari de Girona 1996:DIARI DE GIRONA 2016'!AV54)</f>
        <v>10</v>
      </c>
      <c r="AW23" s="60">
        <f t="shared" si="13"/>
        <v>2.1321961620469083E-2</v>
      </c>
      <c r="AX23" s="61"/>
      <c r="AY23" s="142" t="s">
        <v>317</v>
      </c>
      <c r="AZ23" s="59">
        <f>SUM('Diari de Girona 1996:DIARI DE GIRONA 2016'!AZ54)</f>
        <v>17</v>
      </c>
      <c r="BA23" s="60">
        <f t="shared" si="14"/>
        <v>2.9668411867364748E-2</v>
      </c>
      <c r="BB23" s="61"/>
      <c r="BC23" s="142" t="s">
        <v>328</v>
      </c>
      <c r="BD23" s="59">
        <f>SUM('Diari de Girona 1996:DIARI DE GIRONA 2016'!BD54)</f>
        <v>50</v>
      </c>
      <c r="BE23" s="60">
        <f t="shared" si="16"/>
        <v>8.7565674255691769E-2</v>
      </c>
      <c r="BF23" s="61"/>
      <c r="BG23" s="63" t="s">
        <v>335</v>
      </c>
      <c r="BH23" s="54">
        <f>SUM('Diari de Girona 1996:DIARI DE GIRONA 2016'!BH54)</f>
        <v>133</v>
      </c>
      <c r="BI23" s="66">
        <f t="shared" si="15"/>
        <v>0.39939939939939939</v>
      </c>
      <c r="BJ23" s="61"/>
      <c r="BK23" s="61"/>
      <c r="BL23" s="61"/>
      <c r="BM23" s="61"/>
      <c r="BN23" s="61"/>
    </row>
    <row r="24" spans="1:66" ht="68.099999999999994" customHeight="1" x14ac:dyDescent="0.2">
      <c r="A24" s="64"/>
      <c r="B24" s="63" t="s">
        <v>376</v>
      </c>
      <c r="C24" s="45">
        <f>SUM('Diari de Girona 1996:DIARI DE GIRONA 2016'!C55)</f>
        <v>71</v>
      </c>
      <c r="D24" s="58">
        <f t="shared" si="3"/>
        <v>0.12390924956369982</v>
      </c>
      <c r="E24" s="64"/>
      <c r="F24" s="75" t="s">
        <v>388</v>
      </c>
      <c r="G24" s="45">
        <f>SUM('Diari de Girona 1996:DIARI DE GIRONA 2016'!G55)</f>
        <v>22</v>
      </c>
      <c r="H24" s="58">
        <f t="shared" si="4"/>
        <v>3.8394415357766144E-2</v>
      </c>
      <c r="I24" s="61"/>
      <c r="J24" s="63" t="s">
        <v>400</v>
      </c>
      <c r="K24" s="45">
        <f>SUM('Diari de Girona 1996:DIARI DE GIRONA 2016'!K55)</f>
        <v>18</v>
      </c>
      <c r="L24" s="58">
        <f t="shared" si="5"/>
        <v>3.1468531468531472E-2</v>
      </c>
      <c r="M24" s="61"/>
      <c r="N24" s="142" t="s">
        <v>203</v>
      </c>
      <c r="O24" s="59">
        <f>SUM('Diari de Girona 1996:DIARI DE GIRONA 2016'!O55)</f>
        <v>12</v>
      </c>
      <c r="P24" s="60">
        <f t="shared" si="6"/>
        <v>2.23463687150838E-2</v>
      </c>
      <c r="Q24" s="61"/>
      <c r="R24" s="37"/>
      <c r="S24" s="59">
        <f>SUM('Diari de Girona 1996:DIARI DE GIRONA 2016'!S55)</f>
        <v>544</v>
      </c>
      <c r="T24" s="60">
        <f>S24/S$24</f>
        <v>1</v>
      </c>
      <c r="U24" s="61"/>
      <c r="V24" s="61"/>
      <c r="W24" s="142" t="s">
        <v>217</v>
      </c>
      <c r="X24" s="59">
        <f>SUM('Diari de Girona 1996:DIARI DE GIRONA 2016'!X55)</f>
        <v>66</v>
      </c>
      <c r="Y24" s="60">
        <f t="shared" si="7"/>
        <v>0.11518324607329843</v>
      </c>
      <c r="Z24" s="61"/>
      <c r="AA24" s="142" t="s">
        <v>228</v>
      </c>
      <c r="AB24" s="59">
        <f>SUM('Diari de Girona 1996:DIARI DE GIRONA 2016'!AB55)</f>
        <v>140</v>
      </c>
      <c r="AC24" s="60">
        <f t="shared" si="8"/>
        <v>0.24475524475524477</v>
      </c>
      <c r="AD24" s="61"/>
      <c r="AE24" s="142" t="s">
        <v>237</v>
      </c>
      <c r="AF24" s="59">
        <f>SUM('Diari de Girona 1996:DIARI DE GIRONA 2016'!AF55)</f>
        <v>188</v>
      </c>
      <c r="AG24" s="60">
        <f t="shared" si="9"/>
        <v>0.3622350674373796</v>
      </c>
      <c r="AH24" s="61"/>
      <c r="AI24" s="142" t="s">
        <v>241</v>
      </c>
      <c r="AJ24" s="59">
        <f>SUM('Diari de Girona 1996:DIARI DE GIRONA 2016'!AJ55)</f>
        <v>37</v>
      </c>
      <c r="AK24" s="60">
        <f t="shared" si="10"/>
        <v>6.4572425828970326E-2</v>
      </c>
      <c r="AL24" s="61"/>
      <c r="AM24" s="142" t="s">
        <v>257</v>
      </c>
      <c r="AN24" s="59">
        <f>SUM('Diari de Girona 1996:DIARI DE GIRONA 2016'!AN55)</f>
        <v>19</v>
      </c>
      <c r="AO24" s="60">
        <f t="shared" si="11"/>
        <v>4.0511727078891259E-2</v>
      </c>
      <c r="AP24" s="61"/>
      <c r="AQ24" s="142" t="s">
        <v>287</v>
      </c>
      <c r="AR24" s="59">
        <f>SUM('Diari de Girona 1996:DIARI DE GIRONA 2016'!AR55)</f>
        <v>11</v>
      </c>
      <c r="AS24" s="60">
        <f t="shared" si="12"/>
        <v>1.9230769230769232E-2</v>
      </c>
      <c r="AT24" s="61"/>
      <c r="AU24" s="142" t="s">
        <v>300</v>
      </c>
      <c r="AV24" s="59">
        <f>SUM('Diari de Girona 1996:DIARI DE GIRONA 2016'!AV55)</f>
        <v>76</v>
      </c>
      <c r="AW24" s="60">
        <f t="shared" si="13"/>
        <v>0.16204690831556504</v>
      </c>
      <c r="AX24" s="61"/>
      <c r="AY24" s="142" t="s">
        <v>319</v>
      </c>
      <c r="AZ24" s="59">
        <f>SUM('Diari de Girona 1996:DIARI DE GIRONA 2016'!AZ55)</f>
        <v>73</v>
      </c>
      <c r="BA24" s="60">
        <f t="shared" si="14"/>
        <v>0.12739965095986039</v>
      </c>
      <c r="BB24" s="61"/>
      <c r="BC24" s="142" t="s">
        <v>329</v>
      </c>
      <c r="BD24" s="59">
        <f>SUM('Diari de Girona 1996:DIARI DE GIRONA 2016'!BD55)</f>
        <v>18</v>
      </c>
      <c r="BE24" s="60">
        <f t="shared" si="16"/>
        <v>3.1523642732049037E-2</v>
      </c>
      <c r="BF24" s="61"/>
      <c r="BG24" s="63" t="s">
        <v>336</v>
      </c>
      <c r="BH24" s="54">
        <f>SUM('Diari de Girona 1996:DIARI DE GIRONA 2016'!BH55)</f>
        <v>105</v>
      </c>
      <c r="BI24" s="66">
        <f t="shared" si="15"/>
        <v>0.31531531531531531</v>
      </c>
      <c r="BJ24" s="61"/>
      <c r="BK24" s="61"/>
      <c r="BL24" s="61"/>
      <c r="BM24" s="61"/>
      <c r="BN24" s="61"/>
    </row>
    <row r="25" spans="1:66" ht="68.099999999999994" customHeight="1" x14ac:dyDescent="0.2">
      <c r="A25" s="64"/>
      <c r="B25" s="63" t="s">
        <v>377</v>
      </c>
      <c r="C25" s="45">
        <f>SUM('Diari de Girona 1996:DIARI DE GIRONA 2016'!C56)</f>
        <v>26</v>
      </c>
      <c r="D25" s="58">
        <f t="shared" si="3"/>
        <v>4.5375218150087257E-2</v>
      </c>
      <c r="E25" s="64"/>
      <c r="F25" s="75" t="s">
        <v>389</v>
      </c>
      <c r="G25" s="45">
        <f>SUM('Diari de Girona 1996:DIARI DE GIRONA 2016'!G56)</f>
        <v>75</v>
      </c>
      <c r="H25" s="58">
        <f t="shared" si="4"/>
        <v>0.13089005235602094</v>
      </c>
      <c r="I25" s="61"/>
      <c r="J25" s="63" t="s">
        <v>387</v>
      </c>
      <c r="K25" s="45">
        <f>SUM('Diari de Girona 1996:DIARI DE GIRONA 2016'!K56)</f>
        <v>17</v>
      </c>
      <c r="L25" s="58">
        <f t="shared" si="5"/>
        <v>2.972027972027972E-2</v>
      </c>
      <c r="M25" s="61"/>
      <c r="N25" s="142" t="s">
        <v>204</v>
      </c>
      <c r="O25" s="59">
        <f>SUM('Diari de Girona 1996:DIARI DE GIRONA 2016'!O56)</f>
        <v>67</v>
      </c>
      <c r="P25" s="60">
        <f t="shared" si="6"/>
        <v>0.12476722532588454</v>
      </c>
      <c r="Q25" s="61"/>
      <c r="R25" s="61"/>
      <c r="S25" s="49" t="s">
        <v>141</v>
      </c>
      <c r="T25" s="49" t="s">
        <v>140</v>
      </c>
      <c r="U25" s="61"/>
      <c r="V25" s="61"/>
      <c r="W25" s="142" t="s">
        <v>218</v>
      </c>
      <c r="X25" s="59">
        <f>SUM('Diari de Girona 1996:DIARI DE GIRONA 2016'!X56)</f>
        <v>32</v>
      </c>
      <c r="Y25" s="60">
        <f t="shared" si="7"/>
        <v>5.5846422338568937E-2</v>
      </c>
      <c r="Z25" s="61"/>
      <c r="AA25" s="142" t="s">
        <v>229</v>
      </c>
      <c r="AB25" s="59">
        <f>SUM('Diari de Girona 1996:DIARI DE GIRONA 2016'!AB56)</f>
        <v>36</v>
      </c>
      <c r="AC25" s="60">
        <f t="shared" si="8"/>
        <v>6.2937062937062943E-2</v>
      </c>
      <c r="AD25" s="61"/>
      <c r="AE25" s="142" t="s">
        <v>251</v>
      </c>
      <c r="AF25" s="59">
        <f>SUM('Diari de Girona 1996:DIARI DE GIRONA 2016'!AF56)</f>
        <v>17</v>
      </c>
      <c r="AG25" s="60">
        <f t="shared" si="9"/>
        <v>3.2755298651252408E-2</v>
      </c>
      <c r="AH25" s="61"/>
      <c r="AI25" s="142" t="s">
        <v>242</v>
      </c>
      <c r="AJ25" s="59">
        <f>SUM('Diari de Girona 1996:DIARI DE GIRONA 2016'!AJ56)</f>
        <v>36</v>
      </c>
      <c r="AK25" s="60">
        <f t="shared" si="10"/>
        <v>6.2827225130890049E-2</v>
      </c>
      <c r="AL25" s="61"/>
      <c r="AM25" s="142" t="s">
        <v>256</v>
      </c>
      <c r="AN25" s="59">
        <f>SUM('Diari de Girona 1996:DIARI DE GIRONA 2016'!AN56)</f>
        <v>23</v>
      </c>
      <c r="AO25" s="60">
        <f t="shared" si="11"/>
        <v>4.9040511727078892E-2</v>
      </c>
      <c r="AP25" s="61"/>
      <c r="AQ25" s="142" t="s">
        <v>288</v>
      </c>
      <c r="AR25" s="59">
        <f>SUM('Diari de Girona 1996:DIARI DE GIRONA 2016'!AR56)</f>
        <v>48</v>
      </c>
      <c r="AS25" s="60">
        <f t="shared" si="12"/>
        <v>8.3916083916083919E-2</v>
      </c>
      <c r="AT25" s="61"/>
      <c r="AU25" s="142" t="s">
        <v>301</v>
      </c>
      <c r="AV25" s="59">
        <f>SUM('Diari de Girona 1996:DIARI DE GIRONA 2016'!AV56)</f>
        <v>21</v>
      </c>
      <c r="AW25" s="60">
        <f t="shared" si="13"/>
        <v>4.4776119402985072E-2</v>
      </c>
      <c r="AX25" s="61"/>
      <c r="AY25" s="142" t="s">
        <v>320</v>
      </c>
      <c r="AZ25" s="59">
        <f>SUM('Diari de Girona 1996:DIARI DE GIRONA 2016'!AZ56)</f>
        <v>5</v>
      </c>
      <c r="BA25" s="60">
        <f t="shared" si="14"/>
        <v>8.7260034904013961E-3</v>
      </c>
      <c r="BB25" s="61"/>
      <c r="BC25" s="142" t="s">
        <v>330</v>
      </c>
      <c r="BD25" s="59">
        <f>SUM('Diari de Girona 1996:DIARI DE GIRONA 2016'!BD56)</f>
        <v>157</v>
      </c>
      <c r="BE25" s="60">
        <f t="shared" si="16"/>
        <v>0.27495621716287216</v>
      </c>
      <c r="BF25" s="61"/>
      <c r="BG25" s="63" t="s">
        <v>337</v>
      </c>
      <c r="BH25" s="54">
        <f>SUM('Diari de Girona 1996:DIARI DE GIRONA 2016'!BH56)</f>
        <v>5</v>
      </c>
      <c r="BI25" s="66">
        <f t="shared" si="15"/>
        <v>1.5015015015015015E-2</v>
      </c>
      <c r="BJ25" s="61"/>
      <c r="BK25" s="61"/>
      <c r="BL25" s="61"/>
      <c r="BM25" s="61"/>
      <c r="BN25" s="61"/>
    </row>
    <row r="26" spans="1:66" ht="68.099999999999994" customHeight="1" x14ac:dyDescent="0.2">
      <c r="A26" s="64"/>
      <c r="B26" s="63" t="s">
        <v>378</v>
      </c>
      <c r="C26" s="45">
        <f>SUM('Diari de Girona 1996:DIARI DE GIRONA 2016'!C57)</f>
        <v>46</v>
      </c>
      <c r="D26" s="58">
        <f t="shared" si="3"/>
        <v>8.0279232111692841E-2</v>
      </c>
      <c r="E26" s="64"/>
      <c r="F26" s="75" t="s">
        <v>390</v>
      </c>
      <c r="G26" s="45">
        <f>SUM('Diari de Girona 1996:DIARI DE GIRONA 2016'!G57)</f>
        <v>15</v>
      </c>
      <c r="H26" s="58">
        <f t="shared" si="4"/>
        <v>2.6178010471204188E-2</v>
      </c>
      <c r="I26" s="61"/>
      <c r="J26" s="63" t="s">
        <v>401</v>
      </c>
      <c r="K26" s="45">
        <f>SUM('Diari de Girona 1996:DIARI DE GIRONA 2016'!K57)</f>
        <v>49</v>
      </c>
      <c r="L26" s="58">
        <f t="shared" si="5"/>
        <v>8.5664335664335664E-2</v>
      </c>
      <c r="M26" s="61"/>
      <c r="N26" s="142" t="s">
        <v>205</v>
      </c>
      <c r="O26" s="59">
        <f>SUM('Diari de Girona 1996:DIARI DE GIRONA 2016'!O57)</f>
        <v>61</v>
      </c>
      <c r="P26" s="60">
        <f t="shared" si="6"/>
        <v>0.11359404096834265</v>
      </c>
      <c r="Q26" s="61"/>
      <c r="R26" s="61"/>
      <c r="S26" s="61"/>
      <c r="T26" s="61"/>
      <c r="U26" s="61"/>
      <c r="V26" s="61"/>
      <c r="W26" s="142" t="s">
        <v>219</v>
      </c>
      <c r="X26" s="59">
        <f>SUM('Diari de Girona 1996:DIARI DE GIRONA 2016'!X57)</f>
        <v>9</v>
      </c>
      <c r="Y26" s="60">
        <f t="shared" si="7"/>
        <v>1.5706806282722512E-2</v>
      </c>
      <c r="Z26" s="61"/>
      <c r="AA26" s="37"/>
      <c r="AB26" s="59">
        <f>SUM('Diari de Girona 1996:DIARI DE GIRONA 2016'!AB57)</f>
        <v>572</v>
      </c>
      <c r="AC26" s="60">
        <f t="shared" si="8"/>
        <v>1</v>
      </c>
      <c r="AD26" s="61"/>
      <c r="AE26" s="142" t="s">
        <v>435</v>
      </c>
      <c r="AF26" s="59">
        <f>SUM('Diari de Girona 1996:DIARI DE GIRONA 2016'!AF57)</f>
        <v>26</v>
      </c>
      <c r="AG26" s="60">
        <f t="shared" si="9"/>
        <v>5.0096339113680152E-2</v>
      </c>
      <c r="AH26" s="61"/>
      <c r="AI26" s="142" t="s">
        <v>243</v>
      </c>
      <c r="AJ26" s="59">
        <f>SUM('Diari de Girona 1996:DIARI DE GIRONA 2016'!AJ57)</f>
        <v>16</v>
      </c>
      <c r="AK26" s="60">
        <f t="shared" si="10"/>
        <v>2.7923211169284468E-2</v>
      </c>
      <c r="AL26" s="61"/>
      <c r="AM26" s="142" t="s">
        <v>258</v>
      </c>
      <c r="AN26" s="59">
        <f>SUM('Diari de Girona 1996:DIARI DE GIRONA 2016'!AN57)</f>
        <v>26</v>
      </c>
      <c r="AO26" s="60">
        <f t="shared" si="11"/>
        <v>5.5437100213219619E-2</v>
      </c>
      <c r="AP26" s="61"/>
      <c r="AQ26" s="142" t="s">
        <v>289</v>
      </c>
      <c r="AR26" s="59">
        <f>SUM('Diari de Girona 1996:DIARI DE GIRONA 2016'!AR57)</f>
        <v>19</v>
      </c>
      <c r="AS26" s="60">
        <f t="shared" si="12"/>
        <v>3.3216783216783216E-2</v>
      </c>
      <c r="AT26" s="61"/>
      <c r="AU26" s="142" t="s">
        <v>302</v>
      </c>
      <c r="AV26" s="59">
        <f>SUM('Diari de Girona 1996:DIARI DE GIRONA 2016'!AV57)</f>
        <v>44</v>
      </c>
      <c r="AW26" s="60">
        <f t="shared" si="13"/>
        <v>9.3816631130063971E-2</v>
      </c>
      <c r="AX26" s="61"/>
      <c r="AY26" s="142" t="s">
        <v>322</v>
      </c>
      <c r="AZ26" s="59">
        <f>SUM('Diari de Girona 1996:DIARI DE GIRONA 2016'!AZ57)</f>
        <v>5</v>
      </c>
      <c r="BA26" s="60">
        <f t="shared" si="14"/>
        <v>8.7260034904013961E-3</v>
      </c>
      <c r="BB26" s="61"/>
      <c r="BC26" s="98"/>
      <c r="BD26" s="59">
        <f>SUM('Diari de Girona 1996:DIARI DE GIRONA 2016'!BD57)</f>
        <v>571</v>
      </c>
      <c r="BE26" s="60">
        <f t="shared" si="16"/>
        <v>1</v>
      </c>
      <c r="BF26" s="61"/>
      <c r="BG26" s="98"/>
      <c r="BH26" s="54">
        <f>SUM('Diari de Girona 1996:DIARI DE GIRONA 2016'!BH57)</f>
        <v>333</v>
      </c>
      <c r="BI26" s="66">
        <f t="shared" si="15"/>
        <v>1</v>
      </c>
      <c r="BJ26" s="61"/>
      <c r="BK26" s="61"/>
      <c r="BL26" s="61"/>
      <c r="BM26" s="61"/>
      <c r="BN26" s="61"/>
    </row>
    <row r="27" spans="1:66" ht="68.099999999999994" customHeight="1" x14ac:dyDescent="0.2">
      <c r="A27" s="64"/>
      <c r="B27" s="63" t="s">
        <v>379</v>
      </c>
      <c r="C27" s="45">
        <f>SUM('Diari de Girona 1996:DIARI DE GIRONA 2016'!C58)</f>
        <v>28</v>
      </c>
      <c r="D27" s="58">
        <f t="shared" si="3"/>
        <v>4.8865619546247817E-2</v>
      </c>
      <c r="E27" s="64"/>
      <c r="F27" s="75" t="s">
        <v>391</v>
      </c>
      <c r="G27" s="45">
        <f>SUM('Diari de Girona 1996:DIARI DE GIRONA 2016'!G58)</f>
        <v>59</v>
      </c>
      <c r="H27" s="58">
        <f t="shared" si="4"/>
        <v>0.10296684118673648</v>
      </c>
      <c r="I27" s="61"/>
      <c r="J27" s="63" t="s">
        <v>402</v>
      </c>
      <c r="K27" s="45">
        <f>SUM('Diari de Girona 1996:DIARI DE GIRONA 2016'!K58)</f>
        <v>12</v>
      </c>
      <c r="L27" s="58">
        <f t="shared" si="5"/>
        <v>2.097902097902098E-2</v>
      </c>
      <c r="M27" s="61"/>
      <c r="N27" s="142" t="s">
        <v>206</v>
      </c>
      <c r="O27" s="59">
        <f>SUM('Diari de Girona 1996:DIARI DE GIRONA 2016'!O58)</f>
        <v>35</v>
      </c>
      <c r="P27" s="60">
        <f t="shared" si="6"/>
        <v>6.5176908752327747E-2</v>
      </c>
      <c r="Q27" s="61"/>
      <c r="R27" s="61"/>
      <c r="S27" s="61"/>
      <c r="T27" s="61"/>
      <c r="U27" s="61"/>
      <c r="V27" s="61"/>
      <c r="W27" s="142" t="s">
        <v>220</v>
      </c>
      <c r="X27" s="59">
        <f>SUM('Diari de Girona 1996:DIARI DE GIRONA 2016'!X58)</f>
        <v>35</v>
      </c>
      <c r="Y27" s="60">
        <f t="shared" si="7"/>
        <v>6.1082024432809773E-2</v>
      </c>
      <c r="Z27" s="61"/>
      <c r="AA27" s="61"/>
      <c r="AB27" s="49" t="s">
        <v>141</v>
      </c>
      <c r="AC27" s="49" t="s">
        <v>140</v>
      </c>
      <c r="AD27" s="61"/>
      <c r="AE27" s="142" t="s">
        <v>436</v>
      </c>
      <c r="AF27" s="59">
        <f>SUM('Diari de Girona 1996:DIARI DE GIRONA 2016'!AF58)</f>
        <v>57</v>
      </c>
      <c r="AG27" s="60">
        <f t="shared" si="9"/>
        <v>0.10982658959537572</v>
      </c>
      <c r="AH27" s="61"/>
      <c r="AI27" s="142" t="s">
        <v>244</v>
      </c>
      <c r="AJ27" s="59">
        <f>SUM('Diari de Girona 1996:DIARI DE GIRONA 2016'!AJ58)</f>
        <v>39</v>
      </c>
      <c r="AK27" s="60">
        <f t="shared" si="10"/>
        <v>6.8062827225130892E-2</v>
      </c>
      <c r="AL27" s="61"/>
      <c r="AM27" s="142" t="s">
        <v>277</v>
      </c>
      <c r="AN27" s="59">
        <f>SUM('Diari de Girona 1996:DIARI DE GIRONA 2016'!AN58)</f>
        <v>39</v>
      </c>
      <c r="AO27" s="60">
        <f t="shared" si="11"/>
        <v>8.3155650319829424E-2</v>
      </c>
      <c r="AP27" s="61"/>
      <c r="AQ27" s="142" t="s">
        <v>290</v>
      </c>
      <c r="AR27" s="59">
        <f>SUM('Diari de Girona 1996:DIARI DE GIRONA 2016'!AR58)</f>
        <v>12</v>
      </c>
      <c r="AS27" s="60">
        <f t="shared" si="12"/>
        <v>2.097902097902098E-2</v>
      </c>
      <c r="AT27" s="61"/>
      <c r="AU27" s="142" t="s">
        <v>304</v>
      </c>
      <c r="AV27" s="59">
        <f>SUM('Diari de Girona 1996:DIARI DE GIRONA 2016'!AV58)</f>
        <v>49</v>
      </c>
      <c r="AW27" s="60">
        <f t="shared" si="13"/>
        <v>0.1044776119402985</v>
      </c>
      <c r="AX27" s="61"/>
      <c r="AY27" s="142" t="s">
        <v>321</v>
      </c>
      <c r="AZ27" s="59">
        <f>SUM('Diari de Girona 1996:DIARI DE GIRONA 2016'!AZ58)</f>
        <v>46</v>
      </c>
      <c r="BA27" s="60">
        <f t="shared" si="14"/>
        <v>8.0279232111692841E-2</v>
      </c>
      <c r="BB27" s="61"/>
      <c r="BC27" s="61"/>
      <c r="BD27" s="49" t="s">
        <v>141</v>
      </c>
      <c r="BE27" s="49" t="s">
        <v>140</v>
      </c>
      <c r="BF27" s="61"/>
      <c r="BG27" s="68"/>
      <c r="BH27" s="77" t="s">
        <v>141</v>
      </c>
      <c r="BI27" s="77" t="s">
        <v>140</v>
      </c>
      <c r="BJ27" s="61"/>
      <c r="BK27" s="61"/>
      <c r="BL27" s="61"/>
      <c r="BM27" s="61"/>
      <c r="BN27" s="61"/>
    </row>
    <row r="28" spans="1:66" ht="68.099999999999994" customHeight="1" x14ac:dyDescent="0.2">
      <c r="A28" s="64"/>
      <c r="B28" s="63" t="s">
        <v>380</v>
      </c>
      <c r="C28" s="45">
        <f>SUM('Diari de Girona 1996:DIARI DE GIRONA 2016'!C59)</f>
        <v>36</v>
      </c>
      <c r="D28" s="58">
        <f t="shared" si="3"/>
        <v>6.2827225130890049E-2</v>
      </c>
      <c r="E28" s="64"/>
      <c r="F28" s="75" t="s">
        <v>392</v>
      </c>
      <c r="G28" s="45">
        <f>SUM('Diari de Girona 1996:DIARI DE GIRONA 2016'!G59)</f>
        <v>12</v>
      </c>
      <c r="H28" s="58">
        <f t="shared" si="4"/>
        <v>2.0942408376963352E-2</v>
      </c>
      <c r="I28" s="61"/>
      <c r="J28" s="63" t="s">
        <v>389</v>
      </c>
      <c r="K28" s="45">
        <f>SUM('Diari de Girona 1996:DIARI DE GIRONA 2016'!K59)</f>
        <v>36</v>
      </c>
      <c r="L28" s="58">
        <f t="shared" si="5"/>
        <v>6.2937062937062943E-2</v>
      </c>
      <c r="M28" s="61"/>
      <c r="N28" s="142" t="s">
        <v>250</v>
      </c>
      <c r="O28" s="59">
        <f>SUM('Diari de Girona 1996:DIARI DE GIRONA 2016'!O59)</f>
        <v>6</v>
      </c>
      <c r="P28" s="60">
        <f t="shared" si="6"/>
        <v>1.11731843575419E-2</v>
      </c>
      <c r="Q28" s="61"/>
      <c r="R28" s="61"/>
      <c r="S28" s="61"/>
      <c r="T28" s="61"/>
      <c r="U28" s="61"/>
      <c r="V28" s="61"/>
      <c r="W28" s="142" t="s">
        <v>221</v>
      </c>
      <c r="X28" s="59">
        <f>SUM('Diari de Girona 1996:DIARI DE GIRONA 2016'!X59)</f>
        <v>35</v>
      </c>
      <c r="Y28" s="60">
        <f t="shared" si="7"/>
        <v>6.1082024432809773E-2</v>
      </c>
      <c r="Z28" s="61"/>
      <c r="AA28" s="61"/>
      <c r="AB28" s="61"/>
      <c r="AC28" s="61"/>
      <c r="AD28" s="61"/>
      <c r="AE28" s="142" t="s">
        <v>437</v>
      </c>
      <c r="AF28" s="59">
        <f>SUM('Diari de Girona 1996:DIARI DE GIRONA 2016'!AF59)</f>
        <v>92</v>
      </c>
      <c r="AG28" s="60">
        <f t="shared" si="9"/>
        <v>0.17726396917148363</v>
      </c>
      <c r="AH28" s="61"/>
      <c r="AI28" s="142" t="s">
        <v>245</v>
      </c>
      <c r="AJ28" s="59">
        <f>SUM('Diari de Girona 1996:DIARI DE GIRONA 2016'!AJ59)</f>
        <v>43</v>
      </c>
      <c r="AK28" s="60">
        <f t="shared" si="10"/>
        <v>7.5043630017452012E-2</v>
      </c>
      <c r="AL28" s="61"/>
      <c r="AM28" s="142" t="s">
        <v>259</v>
      </c>
      <c r="AN28" s="59">
        <f>SUM('Diari de Girona 1996:DIARI DE GIRONA 2016'!AN59)</f>
        <v>35</v>
      </c>
      <c r="AO28" s="60">
        <f t="shared" si="11"/>
        <v>7.4626865671641784E-2</v>
      </c>
      <c r="AP28" s="61"/>
      <c r="AQ28" s="142" t="s">
        <v>291</v>
      </c>
      <c r="AR28" s="59">
        <f>SUM('Diari de Girona 1996:DIARI DE GIRONA 2016'!AR59)</f>
        <v>2</v>
      </c>
      <c r="AS28" s="60">
        <f t="shared" si="12"/>
        <v>3.4965034965034965E-3</v>
      </c>
      <c r="AT28" s="61"/>
      <c r="AU28" s="142" t="s">
        <v>303</v>
      </c>
      <c r="AV28" s="59">
        <f>SUM('Diari de Girona 1996:DIARI DE GIRONA 2016'!AV59)</f>
        <v>0</v>
      </c>
      <c r="AW28" s="60">
        <f t="shared" si="13"/>
        <v>0</v>
      </c>
      <c r="AX28" s="61"/>
      <c r="AY28" s="142" t="s">
        <v>318</v>
      </c>
      <c r="AZ28" s="59">
        <f>SUM('Diari de Girona 1996:DIARI DE GIRONA 2016'!AZ59)</f>
        <v>42</v>
      </c>
      <c r="BA28" s="60">
        <f t="shared" si="14"/>
        <v>7.3298429319371722E-2</v>
      </c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</row>
    <row r="29" spans="1:66" ht="68.099999999999994" customHeight="1" x14ac:dyDescent="0.2">
      <c r="A29" s="64"/>
      <c r="B29" s="63" t="s">
        <v>381</v>
      </c>
      <c r="C29" s="45">
        <f>SUM('Diari de Girona 1996:DIARI DE GIRONA 2016'!C60)</f>
        <v>17</v>
      </c>
      <c r="D29" s="58">
        <f t="shared" si="3"/>
        <v>2.9668411867364748E-2</v>
      </c>
      <c r="E29" s="64"/>
      <c r="F29" s="75" t="s">
        <v>393</v>
      </c>
      <c r="G29" s="45">
        <f>SUM('Diari de Girona 1996:DIARI DE GIRONA 2016'!G60)</f>
        <v>41</v>
      </c>
      <c r="H29" s="58">
        <f t="shared" si="4"/>
        <v>7.1553228621291445E-2</v>
      </c>
      <c r="I29" s="61"/>
      <c r="J29" s="63" t="s">
        <v>403</v>
      </c>
      <c r="K29" s="45">
        <f>SUM('Diari de Girona 1996:DIARI DE GIRONA 2016'!K60)</f>
        <v>43</v>
      </c>
      <c r="L29" s="58">
        <f t="shared" si="5"/>
        <v>7.5174825174825169E-2</v>
      </c>
      <c r="M29" s="61"/>
      <c r="N29" s="61"/>
      <c r="O29" s="59">
        <f>SUM('Diari de Girona 1996:DIARI DE GIRONA 2016'!O60)</f>
        <v>537</v>
      </c>
      <c r="P29" s="60">
        <f t="shared" si="6"/>
        <v>1</v>
      </c>
      <c r="Q29" s="61"/>
      <c r="R29" s="61"/>
      <c r="S29" s="61"/>
      <c r="T29" s="61"/>
      <c r="U29" s="61"/>
      <c r="V29" s="61"/>
      <c r="W29" s="142" t="s">
        <v>222</v>
      </c>
      <c r="X29" s="59">
        <f>SUM('Diari de Girona 1996:DIARI DE GIRONA 2016'!X60)</f>
        <v>25</v>
      </c>
      <c r="Y29" s="60">
        <f t="shared" si="7"/>
        <v>4.3630017452006981E-2</v>
      </c>
      <c r="Z29" s="61"/>
      <c r="AA29" s="61"/>
      <c r="AB29" s="61"/>
      <c r="AC29" s="61"/>
      <c r="AD29" s="61"/>
      <c r="AF29" s="59">
        <f>SUM('Diari de Girona 1996:DIARI DE GIRONA 2016'!AF60)</f>
        <v>519</v>
      </c>
      <c r="AG29" s="60">
        <f t="shared" si="9"/>
        <v>1</v>
      </c>
      <c r="AH29" s="61"/>
      <c r="AI29" s="142" t="s">
        <v>248</v>
      </c>
      <c r="AJ29" s="59">
        <f>SUM('Diari de Girona 1996:DIARI DE GIRONA 2016'!AJ60)</f>
        <v>4</v>
      </c>
      <c r="AK29" s="60">
        <f t="shared" si="10"/>
        <v>6.9808027923211171E-3</v>
      </c>
      <c r="AL29" s="61"/>
      <c r="AM29" s="142" t="s">
        <v>260</v>
      </c>
      <c r="AN29" s="59">
        <f>SUM('Diari de Girona 1996:DIARI DE GIRONA 2016'!AN60)</f>
        <v>8</v>
      </c>
      <c r="AO29" s="60">
        <f t="shared" si="11"/>
        <v>1.7057569296375266E-2</v>
      </c>
      <c r="AP29" s="61"/>
      <c r="AQ29" s="142" t="s">
        <v>292</v>
      </c>
      <c r="AR29" s="59">
        <f>SUM('Diari de Girona 1996:DIARI DE GIRONA 2016'!AR60)</f>
        <v>9</v>
      </c>
      <c r="AS29" s="60">
        <f t="shared" si="12"/>
        <v>1.5734265734265736E-2</v>
      </c>
      <c r="AT29" s="61"/>
      <c r="AU29" s="142" t="s">
        <v>305</v>
      </c>
      <c r="AV29" s="59">
        <f>SUM('Diari de Girona 1996:DIARI DE GIRONA 2016'!AV60)</f>
        <v>5</v>
      </c>
      <c r="AW29" s="60">
        <f t="shared" si="13"/>
        <v>1.0660980810234541E-2</v>
      </c>
      <c r="AX29" s="61"/>
      <c r="AY29" s="142" t="s">
        <v>439</v>
      </c>
      <c r="AZ29" s="59">
        <f>SUM('Diari de Girona 1996:DIARI DE GIRONA 2016'!AZ60)</f>
        <v>72</v>
      </c>
      <c r="BA29" s="60">
        <f t="shared" si="14"/>
        <v>0.1256544502617801</v>
      </c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</row>
    <row r="30" spans="1:66" ht="68.099999999999994" customHeight="1" x14ac:dyDescent="0.2">
      <c r="A30" s="64"/>
      <c r="B30" s="63" t="s">
        <v>382</v>
      </c>
      <c r="C30" s="45">
        <f>SUM('Diari de Girona 1996:DIARI DE GIRONA 2016'!C61)</f>
        <v>21</v>
      </c>
      <c r="D30" s="58">
        <f t="shared" si="3"/>
        <v>3.6649214659685861E-2</v>
      </c>
      <c r="E30" s="64"/>
      <c r="F30" s="75" t="s">
        <v>394</v>
      </c>
      <c r="G30" s="45">
        <f>SUM('Diari de Girona 1996:DIARI DE GIRONA 2016'!G61)</f>
        <v>6</v>
      </c>
      <c r="H30" s="58">
        <f t="shared" si="4"/>
        <v>1.0471204188481676E-2</v>
      </c>
      <c r="I30" s="61"/>
      <c r="J30" s="63" t="s">
        <v>404</v>
      </c>
      <c r="K30" s="45">
        <f>SUM('Diari de Girona 1996:DIARI DE GIRONA 2016'!K61)</f>
        <v>16</v>
      </c>
      <c r="L30" s="58">
        <f t="shared" si="5"/>
        <v>2.7972027972027972E-2</v>
      </c>
      <c r="M30" s="61"/>
      <c r="N30" s="37"/>
      <c r="O30" s="49" t="s">
        <v>141</v>
      </c>
      <c r="P30" s="49" t="s">
        <v>140</v>
      </c>
      <c r="Q30" s="61"/>
      <c r="R30" s="61"/>
      <c r="S30" s="61"/>
      <c r="T30" s="61"/>
      <c r="U30" s="61"/>
      <c r="V30" s="61"/>
      <c r="W30" s="142" t="s">
        <v>246</v>
      </c>
      <c r="X30" s="59">
        <f>SUM('Diari de Girona 1996:DIARI DE GIRONA 2016'!X61)</f>
        <v>30</v>
      </c>
      <c r="Y30" s="60">
        <f t="shared" si="7"/>
        <v>5.2356020942408377E-2</v>
      </c>
      <c r="Z30" s="61"/>
      <c r="AA30" s="61"/>
      <c r="AB30" s="61"/>
      <c r="AC30" s="61"/>
      <c r="AD30" s="61"/>
      <c r="AE30" s="61"/>
      <c r="AF30" s="49" t="s">
        <v>141</v>
      </c>
      <c r="AG30" s="49" t="s">
        <v>140</v>
      </c>
      <c r="AH30" s="61"/>
      <c r="AI30" s="142" t="s">
        <v>249</v>
      </c>
      <c r="AJ30" s="59">
        <f>SUM('Diari de Girona 1996:DIARI DE GIRONA 2016'!AJ61)</f>
        <v>7</v>
      </c>
      <c r="AK30" s="60">
        <f t="shared" si="10"/>
        <v>1.2216404886561954E-2</v>
      </c>
      <c r="AL30" s="61"/>
      <c r="AM30" s="142" t="s">
        <v>261</v>
      </c>
      <c r="AN30" s="59">
        <f>SUM('Diari de Girona 1996:DIARI DE GIRONA 2016'!AN61)</f>
        <v>13</v>
      </c>
      <c r="AO30" s="60">
        <f t="shared" si="11"/>
        <v>2.7718550106609809E-2</v>
      </c>
      <c r="AP30" s="61"/>
      <c r="AQ30" s="142" t="s">
        <v>293</v>
      </c>
      <c r="AR30" s="59">
        <f>SUM('Diari de Girona 1996:DIARI DE GIRONA 2016'!AR61)</f>
        <v>66</v>
      </c>
      <c r="AS30" s="60">
        <f t="shared" si="12"/>
        <v>0.11538461538461539</v>
      </c>
      <c r="AT30" s="61"/>
      <c r="AU30" s="142" t="s">
        <v>262</v>
      </c>
      <c r="AV30" s="59">
        <f>SUM('Diari de Girona 1996:DIARI DE GIRONA 2016'!AV61)</f>
        <v>13</v>
      </c>
      <c r="AW30" s="60">
        <f t="shared" si="13"/>
        <v>2.7718550106609809E-2</v>
      </c>
      <c r="AX30" s="61"/>
      <c r="AY30" s="142" t="s">
        <v>440</v>
      </c>
      <c r="AZ30" s="59">
        <f>SUM('Diari de Girona 1996:DIARI DE GIRONA 2016'!AZ61)</f>
        <v>205</v>
      </c>
      <c r="BA30" s="60">
        <f t="shared" si="14"/>
        <v>0.35776614310645727</v>
      </c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</row>
    <row r="31" spans="1:66" ht="68.099999999999994" customHeight="1" x14ac:dyDescent="0.2">
      <c r="A31" s="64"/>
      <c r="B31" s="63" t="s">
        <v>383</v>
      </c>
      <c r="C31" s="45">
        <f>SUM('Diari de Girona 1996:DIARI DE GIRONA 2016'!C62)</f>
        <v>11</v>
      </c>
      <c r="D31" s="58">
        <f t="shared" si="3"/>
        <v>1.9197207678883072E-2</v>
      </c>
      <c r="E31" s="64"/>
      <c r="F31" s="75" t="s">
        <v>395</v>
      </c>
      <c r="G31" s="45">
        <f>SUM('Diari de Girona 1996:DIARI DE GIRONA 2016'!G62)</f>
        <v>26</v>
      </c>
      <c r="H31" s="58">
        <f t="shared" si="4"/>
        <v>4.5375218150087257E-2</v>
      </c>
      <c r="I31" s="61"/>
      <c r="J31" s="63" t="s">
        <v>391</v>
      </c>
      <c r="K31" s="45">
        <f>SUM('Diari de Girona 1996:DIARI DE GIRONA 2016'!K62)</f>
        <v>15</v>
      </c>
      <c r="L31" s="58">
        <f t="shared" si="5"/>
        <v>2.6223776223776224E-2</v>
      </c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142" t="s">
        <v>247</v>
      </c>
      <c r="X31" s="59">
        <f>SUM('Diari de Girona 1996:DIARI DE GIRONA 2016'!X62)</f>
        <v>5</v>
      </c>
      <c r="Y31" s="60">
        <f t="shared" si="7"/>
        <v>8.7260034904013961E-3</v>
      </c>
      <c r="Z31" s="61"/>
      <c r="AA31" s="61"/>
      <c r="AB31" s="61"/>
      <c r="AC31" s="61"/>
      <c r="AD31" s="61"/>
      <c r="AE31" s="61"/>
      <c r="AF31" s="61"/>
      <c r="AG31" s="61"/>
      <c r="AH31" s="61"/>
      <c r="AI31" s="142" t="s">
        <v>273</v>
      </c>
      <c r="AJ31" s="59">
        <f>SUM('Diari de Girona 1996:DIARI DE GIRONA 2016'!AJ62)</f>
        <v>23</v>
      </c>
      <c r="AK31" s="60">
        <f t="shared" si="10"/>
        <v>4.0139616055846421E-2</v>
      </c>
      <c r="AL31" s="61"/>
      <c r="AM31" s="142" t="s">
        <v>278</v>
      </c>
      <c r="AN31" s="59">
        <f>SUM('Diari de Girona 1996:DIARI DE GIRONA 2016'!AN62)</f>
        <v>42</v>
      </c>
      <c r="AO31" s="60">
        <f t="shared" si="11"/>
        <v>8.9552238805970144E-2</v>
      </c>
      <c r="AP31" s="61"/>
      <c r="AQ31" s="142" t="s">
        <v>294</v>
      </c>
      <c r="AR31" s="59">
        <f>SUM('Diari de Girona 1996:DIARI DE GIRONA 2016'!AR62)</f>
        <v>99</v>
      </c>
      <c r="AS31" s="60">
        <f t="shared" si="12"/>
        <v>0.17307692307692307</v>
      </c>
      <c r="AT31" s="61"/>
      <c r="AU31" s="142" t="s">
        <v>307</v>
      </c>
      <c r="AV31" s="59">
        <f>SUM('Diari de Girona 1996:DIARI DE GIRONA 2016'!AV62)</f>
        <v>42</v>
      </c>
      <c r="AW31" s="60">
        <f t="shared" si="13"/>
        <v>8.9552238805970144E-2</v>
      </c>
      <c r="AX31" s="61"/>
      <c r="AY31" s="142" t="s">
        <v>440</v>
      </c>
      <c r="AZ31" s="59">
        <f>SUM('Diari de Girona 1996:DIARI DE GIRONA 2016'!AZ62)</f>
        <v>15</v>
      </c>
      <c r="BA31" s="60">
        <f t="shared" si="14"/>
        <v>2.6178010471204188E-2</v>
      </c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</row>
    <row r="32" spans="1:66" ht="68.099999999999994" customHeight="1" x14ac:dyDescent="0.2">
      <c r="A32" s="64"/>
      <c r="B32" s="61"/>
      <c r="C32" s="45">
        <f>SUM('Diari de Girona 1996:DIARI DE GIRONA 2016'!C63)</f>
        <v>573</v>
      </c>
      <c r="D32" s="58">
        <f t="shared" si="3"/>
        <v>1</v>
      </c>
      <c r="E32" s="64"/>
      <c r="F32" s="61"/>
      <c r="G32" s="45">
        <f>SUM('Diari de Girona 1996:DIARI DE GIRONA 2016'!G63)</f>
        <v>573</v>
      </c>
      <c r="H32" s="58">
        <f t="shared" si="4"/>
        <v>1</v>
      </c>
      <c r="I32" s="61"/>
      <c r="J32" s="63" t="s">
        <v>405</v>
      </c>
      <c r="K32" s="45">
        <f>SUM('Diari de Girona 1996:DIARI DE GIRONA 2016'!K63)</f>
        <v>27</v>
      </c>
      <c r="L32" s="58">
        <f t="shared" si="5"/>
        <v>4.72027972027972E-2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142" t="s">
        <v>265</v>
      </c>
      <c r="X32" s="59">
        <f>SUM('Diari de Girona 1996:DIARI DE GIRONA 2016'!X63)</f>
        <v>34</v>
      </c>
      <c r="Y32" s="60">
        <f t="shared" si="7"/>
        <v>5.9336823734729496E-2</v>
      </c>
      <c r="Z32" s="61"/>
      <c r="AA32" s="61"/>
      <c r="AB32" s="61"/>
      <c r="AC32" s="61"/>
      <c r="AD32" s="61"/>
      <c r="AE32" s="61"/>
      <c r="AF32" s="61"/>
      <c r="AG32" s="61"/>
      <c r="AH32" s="61"/>
      <c r="AI32" s="142" t="s">
        <v>275</v>
      </c>
      <c r="AJ32" s="59">
        <f>SUM('Diari de Girona 1996:DIARI DE GIRONA 2016'!AJ63)</f>
        <v>5</v>
      </c>
      <c r="AK32" s="60">
        <f t="shared" si="10"/>
        <v>8.7260034904013961E-3</v>
      </c>
      <c r="AL32" s="61"/>
      <c r="AM32" s="142" t="s">
        <v>262</v>
      </c>
      <c r="AN32" s="59">
        <f>SUM('Diari de Girona 1996:DIARI DE GIRONA 2016'!AN63)</f>
        <v>9</v>
      </c>
      <c r="AO32" s="60">
        <f t="shared" si="11"/>
        <v>1.9189765458422176E-2</v>
      </c>
      <c r="AP32" s="61"/>
      <c r="AQ32" s="61"/>
      <c r="AR32" s="59">
        <f>SUM('Diari de Girona 1996:DIARI DE GIRONA 2016'!AR63)</f>
        <v>572</v>
      </c>
      <c r="AS32" s="60">
        <f t="shared" si="12"/>
        <v>1</v>
      </c>
      <c r="AT32" s="61"/>
      <c r="AU32" s="142" t="s">
        <v>306</v>
      </c>
      <c r="AV32" s="59">
        <f>SUM('Diari de Girona 1996:DIARI DE GIRONA 2016'!AV63)</f>
        <v>5</v>
      </c>
      <c r="AW32" s="60">
        <f t="shared" si="13"/>
        <v>1.0660980810234541E-2</v>
      </c>
      <c r="AX32" s="61"/>
      <c r="AY32" s="98"/>
      <c r="AZ32" s="59">
        <f>SUM('Diari de Girona 1996:DIARI DE GIRONA 2016'!AZ63)</f>
        <v>573</v>
      </c>
      <c r="BA32" s="60">
        <f t="shared" si="14"/>
        <v>1</v>
      </c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</row>
    <row r="33" spans="1:66" ht="68.099999999999994" customHeight="1" x14ac:dyDescent="0.2">
      <c r="A33" s="64"/>
      <c r="B33" s="61"/>
      <c r="C33" s="70" t="s">
        <v>141</v>
      </c>
      <c r="D33" s="70" t="s">
        <v>140</v>
      </c>
      <c r="E33" s="64"/>
      <c r="F33" s="61"/>
      <c r="G33" s="70" t="s">
        <v>141</v>
      </c>
      <c r="H33" s="70" t="s">
        <v>140</v>
      </c>
      <c r="I33" s="61"/>
      <c r="J33" s="63" t="s">
        <v>406</v>
      </c>
      <c r="K33" s="45">
        <f>SUM('Diari de Girona 1996:DIARI DE GIRONA 2016'!K64)</f>
        <v>7</v>
      </c>
      <c r="L33" s="58">
        <f t="shared" si="5"/>
        <v>1.2237762237762238E-2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142" t="s">
        <v>266</v>
      </c>
      <c r="X33" s="59">
        <f>SUM('Diari de Girona 1996:DIARI DE GIRONA 2016'!X64)</f>
        <v>7</v>
      </c>
      <c r="Y33" s="60">
        <f t="shared" si="7"/>
        <v>1.2216404886561954E-2</v>
      </c>
      <c r="Z33" s="61"/>
      <c r="AA33" s="61"/>
      <c r="AB33" s="61"/>
      <c r="AC33" s="61"/>
      <c r="AD33" s="61"/>
      <c r="AE33" s="61"/>
      <c r="AF33" s="61"/>
      <c r="AG33" s="61"/>
      <c r="AH33" s="61"/>
      <c r="AI33" s="142" t="s">
        <v>274</v>
      </c>
      <c r="AJ33" s="59">
        <f>SUM('Diari de Girona 1996:DIARI DE GIRONA 2016'!AJ64)</f>
        <v>11</v>
      </c>
      <c r="AK33" s="60">
        <f t="shared" si="10"/>
        <v>1.9197207678883072E-2</v>
      </c>
      <c r="AL33" s="61"/>
      <c r="AM33" s="142" t="s">
        <v>263</v>
      </c>
      <c r="AN33" s="59">
        <f>SUM('Diari de Girona 1996:DIARI DE GIRONA 2016'!AN64)</f>
        <v>11</v>
      </c>
      <c r="AO33" s="60">
        <f t="shared" si="11"/>
        <v>2.3454157782515993E-2</v>
      </c>
      <c r="AP33" s="61"/>
      <c r="AQ33" s="61"/>
      <c r="AR33" s="70" t="s">
        <v>141</v>
      </c>
      <c r="AS33" s="70" t="s">
        <v>140</v>
      </c>
      <c r="AT33" s="61"/>
      <c r="AU33" s="142" t="s">
        <v>308</v>
      </c>
      <c r="AV33" s="59">
        <f>SUM('Diari de Girona 1996:DIARI DE GIRONA 2016'!AV64)</f>
        <v>0</v>
      </c>
      <c r="AW33" s="60">
        <f t="shared" si="13"/>
        <v>0</v>
      </c>
      <c r="AX33" s="61"/>
      <c r="AY33" s="61"/>
      <c r="AZ33" s="49" t="s">
        <v>141</v>
      </c>
      <c r="BA33" s="49" t="s">
        <v>140</v>
      </c>
      <c r="BB33" s="64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</row>
    <row r="34" spans="1:66" ht="68.099999999999994" customHeight="1" x14ac:dyDescent="0.2">
      <c r="A34" s="64"/>
      <c r="B34" s="61"/>
      <c r="C34" s="61"/>
      <c r="D34" s="61"/>
      <c r="E34" s="64"/>
      <c r="F34" s="61"/>
      <c r="G34" s="61"/>
      <c r="H34" s="61"/>
      <c r="I34" s="61"/>
      <c r="J34" s="63" t="s">
        <v>393</v>
      </c>
      <c r="K34" s="45">
        <f>SUM('Diari de Girona 1996:DIARI DE GIRONA 2016'!K65)</f>
        <v>19</v>
      </c>
      <c r="L34" s="58">
        <f t="shared" si="5"/>
        <v>3.3216783216783216E-2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142" t="s">
        <v>162</v>
      </c>
      <c r="X34" s="59">
        <f>SUM('Diari de Girona 1996:DIARI DE GIRONA 2016'!X65)</f>
        <v>60</v>
      </c>
      <c r="Y34" s="60">
        <f t="shared" si="7"/>
        <v>0.10471204188481675</v>
      </c>
      <c r="Z34" s="61"/>
      <c r="AA34" s="61"/>
      <c r="AB34" s="61"/>
      <c r="AC34" s="61"/>
      <c r="AD34" s="61"/>
      <c r="AE34" s="61"/>
      <c r="AF34" s="61"/>
      <c r="AG34" s="61"/>
      <c r="AH34" s="61"/>
      <c r="AI34" s="142" t="s">
        <v>273</v>
      </c>
      <c r="AJ34" s="59">
        <f>SUM('Diari de Girona 1996:DIARI DE GIRONA 2016'!AJ65)</f>
        <v>24</v>
      </c>
      <c r="AK34" s="60">
        <f t="shared" si="10"/>
        <v>4.1884816753926704E-2</v>
      </c>
      <c r="AL34" s="61"/>
      <c r="AM34" s="142" t="s">
        <v>264</v>
      </c>
      <c r="AN34" s="59">
        <f>SUM('Diari de Girona 1996:DIARI DE GIRONA 2016'!AN65)</f>
        <v>8</v>
      </c>
      <c r="AO34" s="60">
        <f t="shared" si="11"/>
        <v>1.7057569296375266E-2</v>
      </c>
      <c r="AP34" s="61"/>
      <c r="AQ34" s="61"/>
      <c r="AR34" s="61"/>
      <c r="AS34" s="61"/>
      <c r="AT34" s="61"/>
      <c r="AU34" s="142" t="s">
        <v>309</v>
      </c>
      <c r="AV34" s="59">
        <f>SUM('Diari de Girona 1996:DIARI DE GIRONA 2016'!AV65)</f>
        <v>19</v>
      </c>
      <c r="AW34" s="60">
        <f t="shared" si="13"/>
        <v>4.0511727078891259E-2</v>
      </c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</row>
    <row r="35" spans="1:66" ht="68.099999999999994" customHeight="1" x14ac:dyDescent="0.2">
      <c r="A35" s="64"/>
      <c r="B35" s="61"/>
      <c r="C35" s="61"/>
      <c r="D35" s="61"/>
      <c r="E35" s="64"/>
      <c r="F35" s="61"/>
      <c r="G35" s="61"/>
      <c r="H35" s="61"/>
      <c r="I35" s="61"/>
      <c r="J35" s="63" t="s">
        <v>407</v>
      </c>
      <c r="K35" s="45">
        <f>SUM('Diari de Girona 1996:DIARI DE GIRONA 2016'!K66)</f>
        <v>22</v>
      </c>
      <c r="L35" s="58">
        <f t="shared" si="5"/>
        <v>3.8461538461538464E-2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37"/>
      <c r="X35" s="59">
        <f>SUM('Diari de Girona 1996:DIARI DE GIRONA 2016'!X66)</f>
        <v>573</v>
      </c>
      <c r="Y35" s="60">
        <f t="shared" si="7"/>
        <v>1</v>
      </c>
      <c r="Z35" s="61"/>
      <c r="AA35" s="61"/>
      <c r="AB35" s="61"/>
      <c r="AC35" s="61"/>
      <c r="AD35" s="61"/>
      <c r="AE35" s="61"/>
      <c r="AF35" s="61"/>
      <c r="AG35" s="61"/>
      <c r="AH35" s="61"/>
      <c r="AI35" s="142" t="s">
        <v>438</v>
      </c>
      <c r="AJ35" s="59">
        <f>SUM('Diari de Girona 1996:DIARI DE GIRONA 2016'!AJ66)</f>
        <v>167</v>
      </c>
      <c r="AK35" s="60">
        <f t="shared" si="10"/>
        <v>0.29144851657940662</v>
      </c>
      <c r="AL35" s="61"/>
      <c r="AM35" s="142" t="s">
        <v>279</v>
      </c>
      <c r="AN35" s="59">
        <f>SUM('Diari de Girona 1996:DIARI DE GIRONA 2016'!AN66)</f>
        <v>32</v>
      </c>
      <c r="AO35" s="60">
        <f t="shared" si="11"/>
        <v>6.8230277185501065E-2</v>
      </c>
      <c r="AP35" s="61"/>
      <c r="AQ35" s="61"/>
      <c r="AR35" s="61"/>
      <c r="AS35" s="61"/>
      <c r="AT35" s="61"/>
      <c r="AU35" s="142" t="s">
        <v>310</v>
      </c>
      <c r="AV35" s="59">
        <f>SUM('Diari de Girona 1996:DIARI DE GIRONA 2016'!AV66)</f>
        <v>16</v>
      </c>
      <c r="AW35" s="60">
        <f t="shared" si="13"/>
        <v>3.4115138592750532E-2</v>
      </c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</row>
    <row r="36" spans="1:66" ht="68.099999999999994" customHeight="1" x14ac:dyDescent="0.2">
      <c r="A36" s="64"/>
      <c r="B36" s="61"/>
      <c r="C36" s="61"/>
      <c r="D36" s="61"/>
      <c r="E36" s="64"/>
      <c r="F36" s="61"/>
      <c r="G36" s="61"/>
      <c r="H36" s="61"/>
      <c r="I36" s="61"/>
      <c r="J36" s="63" t="s">
        <v>408</v>
      </c>
      <c r="K36" s="45">
        <f>SUM('Diari de Girona 1996:DIARI DE GIRONA 2016'!K67)</f>
        <v>2</v>
      </c>
      <c r="L36" s="58">
        <f t="shared" si="5"/>
        <v>3.4965034965034965E-3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9" t="s">
        <v>141</v>
      </c>
      <c r="Y36" s="49" t="s">
        <v>140</v>
      </c>
      <c r="Z36" s="61"/>
      <c r="AA36" s="61"/>
      <c r="AB36" s="61"/>
      <c r="AC36" s="61"/>
      <c r="AD36" s="61"/>
      <c r="AE36" s="61"/>
      <c r="AF36" s="61"/>
      <c r="AG36" s="61"/>
      <c r="AH36" s="61"/>
      <c r="AI36" s="37"/>
      <c r="AJ36" s="59">
        <f>SUM('Diari de Girona 1996:DIARI DE GIRONA 2016'!AJ67)</f>
        <v>573</v>
      </c>
      <c r="AK36" s="60">
        <f t="shared" si="10"/>
        <v>1</v>
      </c>
      <c r="AL36" s="61"/>
      <c r="AM36" s="142" t="s">
        <v>267</v>
      </c>
      <c r="AN36" s="59">
        <f>SUM('Diari de Girona 1996:DIARI DE GIRONA 2016'!AN67)</f>
        <v>0</v>
      </c>
      <c r="AO36" s="60">
        <f t="shared" si="11"/>
        <v>0</v>
      </c>
      <c r="AP36" s="61"/>
      <c r="AQ36" s="61"/>
      <c r="AR36" s="61"/>
      <c r="AS36" s="61"/>
      <c r="AT36" s="61"/>
      <c r="AU36" s="142" t="s">
        <v>311</v>
      </c>
      <c r="AV36" s="59">
        <f>SUM('Diari de Girona 1996:DIARI DE GIRONA 2016'!AV67)</f>
        <v>2</v>
      </c>
      <c r="AW36" s="60">
        <f t="shared" si="13"/>
        <v>4.2643923240938165E-3</v>
      </c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</row>
    <row r="37" spans="1:66" ht="68.099999999999994" customHeight="1" x14ac:dyDescent="0.2">
      <c r="A37" s="64"/>
      <c r="B37" s="61"/>
      <c r="C37" s="61"/>
      <c r="D37" s="61"/>
      <c r="E37" s="64"/>
      <c r="F37" s="61"/>
      <c r="G37" s="61"/>
      <c r="H37" s="61"/>
      <c r="I37" s="61"/>
      <c r="J37" s="63" t="s">
        <v>395</v>
      </c>
      <c r="K37" s="45">
        <f>SUM('Diari de Girona 1996:DIARI DE GIRONA 2016'!K68)</f>
        <v>8</v>
      </c>
      <c r="L37" s="58">
        <f t="shared" si="5"/>
        <v>1.3986013986013986E-2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49" t="s">
        <v>141</v>
      </c>
      <c r="AK37" s="49" t="s">
        <v>140</v>
      </c>
      <c r="AL37" s="61"/>
      <c r="AM37" s="142" t="s">
        <v>268</v>
      </c>
      <c r="AN37" s="59">
        <f>SUM('Diari de Girona 1996:DIARI DE GIRONA 2016'!AN68)</f>
        <v>4</v>
      </c>
      <c r="AO37" s="60">
        <f t="shared" si="11"/>
        <v>8.5287846481876331E-3</v>
      </c>
      <c r="AP37" s="61"/>
      <c r="AQ37" s="61"/>
      <c r="AR37" s="61"/>
      <c r="AS37" s="61"/>
      <c r="AT37" s="61"/>
      <c r="AU37" s="142" t="s">
        <v>312</v>
      </c>
      <c r="AV37" s="59">
        <f>SUM('Diari de Girona 1996:DIARI DE GIRONA 2016'!AV68)</f>
        <v>33</v>
      </c>
      <c r="AW37" s="60">
        <f t="shared" si="13"/>
        <v>7.0362473347547971E-2</v>
      </c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</row>
    <row r="38" spans="1:66" ht="68.099999999999994" customHeight="1" x14ac:dyDescent="0.2">
      <c r="A38" s="64"/>
      <c r="B38" s="61"/>
      <c r="C38" s="61"/>
      <c r="D38" s="61"/>
      <c r="E38" s="64"/>
      <c r="F38" s="61"/>
      <c r="G38" s="61"/>
      <c r="H38" s="61"/>
      <c r="I38" s="61"/>
      <c r="J38" s="61"/>
      <c r="K38" s="45">
        <f>SUM('Diari de Girona 1996:DIARI DE GIRONA 2016'!K69)</f>
        <v>572</v>
      </c>
      <c r="L38" s="58">
        <f t="shared" si="5"/>
        <v>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142" t="s">
        <v>269</v>
      </c>
      <c r="AN38" s="59">
        <f>SUM('Diari de Girona 1996:DIARI DE GIRONA 2016'!AN69)</f>
        <v>10</v>
      </c>
      <c r="AO38" s="60">
        <f t="shared" si="11"/>
        <v>2.1321961620469083E-2</v>
      </c>
      <c r="AP38" s="61"/>
      <c r="AQ38" s="61"/>
      <c r="AR38" s="61"/>
      <c r="AS38" s="61"/>
      <c r="AT38" s="61"/>
      <c r="AU38" s="142" t="s">
        <v>313</v>
      </c>
      <c r="AV38" s="59">
        <f>SUM('Diari de Girona 1996:DIARI DE GIRONA 2016'!AV69)</f>
        <v>6</v>
      </c>
      <c r="AW38" s="60">
        <f t="shared" si="13"/>
        <v>1.279317697228145E-2</v>
      </c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</row>
    <row r="39" spans="1:66" ht="68.099999999999994" customHeight="1" x14ac:dyDescent="0.2">
      <c r="A39" s="64"/>
      <c r="B39" s="61"/>
      <c r="C39" s="61"/>
      <c r="D39" s="61"/>
      <c r="E39" s="64"/>
      <c r="F39" s="61"/>
      <c r="G39" s="61"/>
      <c r="H39" s="61"/>
      <c r="I39" s="61"/>
      <c r="J39" s="61"/>
      <c r="K39" s="70" t="s">
        <v>141</v>
      </c>
      <c r="L39" s="70" t="s">
        <v>140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142" t="s">
        <v>280</v>
      </c>
      <c r="AN39" s="59">
        <f>SUM('Diari de Girona 1996:DIARI DE GIRONA 2016'!AN70)</f>
        <v>21</v>
      </c>
      <c r="AO39" s="60">
        <f t="shared" si="11"/>
        <v>4.4776119402985072E-2</v>
      </c>
      <c r="AP39" s="61"/>
      <c r="AQ39" s="61"/>
      <c r="AR39" s="61"/>
      <c r="AS39" s="61"/>
      <c r="AT39" s="61"/>
      <c r="AU39" s="98"/>
      <c r="AV39" s="59">
        <f>SUM('Diari de Girona 1996:DIARI DE GIRONA 2016'!AV70)</f>
        <v>469</v>
      </c>
      <c r="AW39" s="60">
        <f t="shared" si="13"/>
        <v>1</v>
      </c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</row>
    <row r="40" spans="1:66" ht="68.099999999999994" customHeight="1" x14ac:dyDescent="0.2">
      <c r="A40" s="64"/>
      <c r="B40" s="61"/>
      <c r="C40" s="61"/>
      <c r="D40" s="61"/>
      <c r="E40" s="64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142" t="s">
        <v>270</v>
      </c>
      <c r="AN40" s="59">
        <f>SUM('Diari de Girona 1996:DIARI DE GIRONA 2016'!AN71)</f>
        <v>1</v>
      </c>
      <c r="AO40" s="60">
        <f t="shared" si="11"/>
        <v>2.1321961620469083E-3</v>
      </c>
      <c r="AP40" s="61"/>
      <c r="AQ40" s="61"/>
      <c r="AR40" s="61"/>
      <c r="AS40" s="61"/>
      <c r="AT40" s="61"/>
      <c r="AU40" s="61"/>
      <c r="AV40" s="49" t="s">
        <v>141</v>
      </c>
      <c r="AW40" s="49" t="s">
        <v>140</v>
      </c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</row>
    <row r="41" spans="1:66" ht="68.099999999999994" customHeight="1" x14ac:dyDescent="0.2">
      <c r="A41" s="64"/>
      <c r="B41" s="61"/>
      <c r="C41" s="61"/>
      <c r="D41" s="61"/>
      <c r="E41" s="6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142" t="s">
        <v>271</v>
      </c>
      <c r="AN41" s="59">
        <f>SUM('Diari de Girona 1996:DIARI DE GIRONA 2016'!AN72)</f>
        <v>5</v>
      </c>
      <c r="AO41" s="60">
        <f t="shared" si="11"/>
        <v>1.0660980810234541E-2</v>
      </c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2"/>
      <c r="BK41" s="62"/>
      <c r="BL41" s="61"/>
      <c r="BM41" s="61"/>
      <c r="BN41" s="61"/>
    </row>
    <row r="42" spans="1:66" ht="68.099999999999994" customHeight="1" x14ac:dyDescent="0.2">
      <c r="A42" s="64"/>
      <c r="B42" s="37"/>
      <c r="C42" s="37"/>
      <c r="D42" s="37"/>
      <c r="E42" s="64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142" t="s">
        <v>272</v>
      </c>
      <c r="AN42" s="59">
        <f>SUM('Diari de Girona 1996:DIARI DE GIRONA 2016'!AN73)</f>
        <v>10</v>
      </c>
      <c r="AO42" s="60">
        <f t="shared" si="11"/>
        <v>2.1321961620469083E-2</v>
      </c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</row>
    <row r="43" spans="1:66" ht="68.099999999999994" customHeight="1" x14ac:dyDescent="0.2">
      <c r="A43" s="64"/>
      <c r="B43" s="61"/>
      <c r="C43" s="61"/>
      <c r="D43" s="61"/>
      <c r="E43" s="64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142" t="s">
        <v>281</v>
      </c>
      <c r="AN43" s="59">
        <f>SUM('Diari de Girona 1996:DIARI DE GIRONA 2016'!AN74)</f>
        <v>25</v>
      </c>
      <c r="AO43" s="60">
        <f t="shared" si="11"/>
        <v>5.3304904051172705E-2</v>
      </c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</row>
    <row r="44" spans="1:66" ht="68.099999999999994" customHeight="1" x14ac:dyDescent="0.2">
      <c r="A44" s="64"/>
      <c r="B44" s="61"/>
      <c r="C44" s="61"/>
      <c r="D44" s="61"/>
      <c r="E44" s="64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98"/>
      <c r="AN44" s="59">
        <f>SUM('Diari de Girona 1996:DIARI DE GIRONA 2016'!AN75)</f>
        <v>469</v>
      </c>
      <c r="AO44" s="60">
        <f t="shared" si="11"/>
        <v>1</v>
      </c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</row>
    <row r="45" spans="1:66" ht="68.099999999999994" customHeight="1" x14ac:dyDescent="0.2">
      <c r="A45" s="64"/>
      <c r="B45" s="61"/>
      <c r="C45" s="61"/>
      <c r="D45" s="61"/>
      <c r="E45" s="64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49" t="s">
        <v>141</v>
      </c>
      <c r="AO45" s="49" t="s">
        <v>140</v>
      </c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</row>
    <row r="46" spans="1:66" ht="68.099999999999994" customHeight="1" x14ac:dyDescent="0.2">
      <c r="A46" s="64"/>
      <c r="B46" s="61"/>
      <c r="C46" s="61"/>
      <c r="D46" s="61"/>
      <c r="E46" s="64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</row>
    <row r="47" spans="1:66" ht="68.099999999999994" customHeight="1" x14ac:dyDescent="0.2">
      <c r="A47" s="72"/>
      <c r="B47" s="221" t="s">
        <v>425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101"/>
      <c r="BM47" s="101"/>
      <c r="BN47" s="61"/>
    </row>
    <row r="48" spans="1:66" ht="68.099999999999994" customHeight="1" x14ac:dyDescent="0.2">
      <c r="A48" s="64"/>
      <c r="B48" s="61"/>
      <c r="C48" s="61"/>
      <c r="D48" s="61"/>
      <c r="E48" s="64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66" ht="68.099999999999994" customHeight="1" x14ac:dyDescent="0.2">
      <c r="A49" s="64"/>
      <c r="B49" s="181" t="s">
        <v>427</v>
      </c>
      <c r="C49" s="181"/>
      <c r="D49" s="181"/>
      <c r="E49" s="181"/>
      <c r="F49" s="181"/>
      <c r="G49" s="181"/>
      <c r="H49" s="181"/>
      <c r="I49" s="61"/>
      <c r="J49" s="181" t="s">
        <v>426</v>
      </c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73"/>
      <c r="V49" s="181" t="s">
        <v>428</v>
      </c>
      <c r="W49" s="181"/>
      <c r="X49" s="181"/>
      <c r="Y49" s="181"/>
      <c r="Z49" s="181"/>
      <c r="AA49" s="181"/>
      <c r="AB49" s="181"/>
      <c r="AC49" s="61"/>
      <c r="AD49" s="61"/>
      <c r="AE49" s="181" t="s">
        <v>429</v>
      </c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61"/>
      <c r="AQ49" s="61"/>
      <c r="AR49" s="181" t="s">
        <v>430</v>
      </c>
      <c r="AS49" s="181"/>
      <c r="AT49" s="181"/>
      <c r="AU49" s="181"/>
      <c r="AV49" s="181"/>
      <c r="AW49" s="181"/>
      <c r="AX49" s="181"/>
      <c r="AY49" s="61"/>
      <c r="AZ49" s="61"/>
      <c r="BA49" s="181" t="s">
        <v>431</v>
      </c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61"/>
      <c r="BM49" s="61"/>
      <c r="BN49" s="61"/>
    </row>
    <row r="50" spans="1:66" ht="68.099999999999994" customHeight="1" x14ac:dyDescent="0.2">
      <c r="A50" s="64"/>
      <c r="B50" s="61"/>
      <c r="C50" s="61"/>
      <c r="D50" s="61"/>
      <c r="E50" s="64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</row>
    <row r="51" spans="1:66" ht="68.099999999999994" customHeight="1" x14ac:dyDescent="0.2">
      <c r="A51" s="64"/>
      <c r="B51" s="175" t="s">
        <v>180</v>
      </c>
      <c r="C51" s="175"/>
      <c r="D51" s="175"/>
      <c r="E51" s="64"/>
      <c r="F51" s="175" t="s">
        <v>14</v>
      </c>
      <c r="G51" s="175"/>
      <c r="H51" s="175"/>
      <c r="I51" s="61"/>
      <c r="J51" s="178" t="s">
        <v>338</v>
      </c>
      <c r="K51" s="179"/>
      <c r="L51" s="180"/>
      <c r="M51" s="61"/>
      <c r="N51" s="178" t="s">
        <v>409</v>
      </c>
      <c r="O51" s="179"/>
      <c r="P51" s="180"/>
      <c r="Q51" s="61"/>
      <c r="R51" s="178" t="s">
        <v>410</v>
      </c>
      <c r="S51" s="179"/>
      <c r="T51" s="180"/>
      <c r="U51" s="61"/>
      <c r="V51" s="175" t="s">
        <v>180</v>
      </c>
      <c r="W51" s="175"/>
      <c r="X51" s="175"/>
      <c r="Y51" s="61"/>
      <c r="Z51" s="175" t="s">
        <v>14</v>
      </c>
      <c r="AA51" s="175"/>
      <c r="AB51" s="175"/>
      <c r="AC51" s="61"/>
      <c r="AD51" s="61"/>
      <c r="AE51" s="175" t="s">
        <v>338</v>
      </c>
      <c r="AF51" s="175"/>
      <c r="AG51" s="175"/>
      <c r="AH51" s="61"/>
      <c r="AI51" s="178" t="s">
        <v>409</v>
      </c>
      <c r="AJ51" s="179"/>
      <c r="AK51" s="180"/>
      <c r="AL51" s="61"/>
      <c r="AM51" s="178" t="s">
        <v>410</v>
      </c>
      <c r="AN51" s="179"/>
      <c r="AO51" s="180"/>
      <c r="AP51" s="61"/>
      <c r="AQ51" s="61"/>
      <c r="AR51" s="175" t="s">
        <v>180</v>
      </c>
      <c r="AS51" s="175"/>
      <c r="AT51" s="175"/>
      <c r="AU51" s="61"/>
      <c r="AV51" s="175" t="s">
        <v>14</v>
      </c>
      <c r="AW51" s="175"/>
      <c r="AX51" s="175"/>
      <c r="AY51" s="61"/>
      <c r="AZ51" s="61"/>
      <c r="BA51" s="175" t="s">
        <v>338</v>
      </c>
      <c r="BB51" s="175"/>
      <c r="BC51" s="175"/>
      <c r="BD51" s="61"/>
      <c r="BE51" s="178" t="s">
        <v>409</v>
      </c>
      <c r="BF51" s="179"/>
      <c r="BG51" s="180"/>
      <c r="BH51" s="61"/>
      <c r="BI51" s="178" t="s">
        <v>410</v>
      </c>
      <c r="BJ51" s="179"/>
      <c r="BK51" s="180"/>
      <c r="BL51" s="61"/>
      <c r="BM51" s="61"/>
      <c r="BN51" s="61"/>
    </row>
    <row r="52" spans="1:66" ht="68.099999999999994" customHeight="1" x14ac:dyDescent="0.2">
      <c r="A52" s="64"/>
      <c r="B52" s="55" t="s">
        <v>181</v>
      </c>
      <c r="C52" s="57">
        <f>SUM('Diari de Girona 1996:DIARI DE GIRONA 2016'!C83)</f>
        <v>328</v>
      </c>
      <c r="D52" s="58">
        <f t="shared" ref="D52:D58" si="17">C52/C$58</f>
        <v>0.57242582897033156</v>
      </c>
      <c r="E52" s="64"/>
      <c r="F52" s="55" t="s">
        <v>186</v>
      </c>
      <c r="G52" s="57">
        <f>SUM('Diari de Girona 1996:DIARI DE GIRONA 2016'!G83)</f>
        <v>511</v>
      </c>
      <c r="H52" s="58">
        <f>G52/C$58</f>
        <v>0.89179755671902272</v>
      </c>
      <c r="I52" s="61"/>
      <c r="J52" s="55" t="s">
        <v>339</v>
      </c>
      <c r="K52" s="57">
        <f>SUM('Diari de Girona 1996:DIARI DE GIRONA 2016'!K83)</f>
        <v>302</v>
      </c>
      <c r="L52" s="58">
        <f t="shared" ref="L52:L70" si="18">K52/K$70</f>
        <v>0.52705061082024429</v>
      </c>
      <c r="M52" s="61"/>
      <c r="N52" s="55" t="s">
        <v>357</v>
      </c>
      <c r="O52" s="57">
        <f>SUM('Diari de Girona 1996:DIARI DE GIRONA 2016'!O83)</f>
        <v>55</v>
      </c>
      <c r="P52" s="58">
        <f t="shared" ref="P52:P64" si="19">O52/O$64</f>
        <v>9.5986038394415357E-2</v>
      </c>
      <c r="Q52" s="61"/>
      <c r="R52" s="55" t="s">
        <v>411</v>
      </c>
      <c r="S52" s="57">
        <f>SUM('Diari de Girona 1996:DIARI DE GIRONA 2016'!S83)</f>
        <v>75</v>
      </c>
      <c r="T52" s="58">
        <f t="shared" ref="T52:T64" si="20">S52/S$64</f>
        <v>0.13089005235602094</v>
      </c>
      <c r="U52" s="61"/>
      <c r="V52" s="47" t="s">
        <v>181</v>
      </c>
      <c r="W52" s="57">
        <f>SUM('Diari de Girona 1996:DIARI DE GIRONA 2016'!W83)</f>
        <v>78</v>
      </c>
      <c r="X52" s="58">
        <f t="shared" ref="X52:X58" si="21">W52/W$58</f>
        <v>0.44318181818181818</v>
      </c>
      <c r="Y52" s="61"/>
      <c r="Z52" s="55" t="s">
        <v>186</v>
      </c>
      <c r="AA52" s="57">
        <f>SUM('Diari de Girona 1996:DIARI DE GIRONA 2016'!AA83)</f>
        <v>157</v>
      </c>
      <c r="AB52" s="58">
        <f>AA52/W$58</f>
        <v>0.89204545454545459</v>
      </c>
      <c r="AC52" s="61"/>
      <c r="AD52" s="61"/>
      <c r="AE52" s="55" t="s">
        <v>339</v>
      </c>
      <c r="AF52" s="57">
        <f>SUM('Diari de Girona 1996:DIARI DE GIRONA 2016'!AF83)</f>
        <v>75</v>
      </c>
      <c r="AG52" s="58">
        <f t="shared" ref="AG52:AG70" si="22">AF52/AF$70</f>
        <v>0.42857142857142855</v>
      </c>
      <c r="AH52" s="61"/>
      <c r="AI52" s="55" t="s">
        <v>357</v>
      </c>
      <c r="AJ52" s="57">
        <f>SUM('Diari de Girona 1996:DIARI DE GIRONA 2016'!AJ83)</f>
        <v>15</v>
      </c>
      <c r="AK52" s="58">
        <f t="shared" ref="AK52:AK64" si="23">AJ52/AJ$64</f>
        <v>8.5227272727272721E-2</v>
      </c>
      <c r="AL52" s="61"/>
      <c r="AM52" s="55" t="s">
        <v>411</v>
      </c>
      <c r="AN52" s="57">
        <f>SUM('Diari de Girona 1996:DIARI DE GIRONA 2016'!AN83)</f>
        <v>52</v>
      </c>
      <c r="AO52" s="58">
        <f t="shared" ref="AO52:AO64" si="24">AN52/AN$64</f>
        <v>0.29545454545454547</v>
      </c>
      <c r="AP52" s="61"/>
      <c r="AQ52" s="61"/>
      <c r="AR52" s="55" t="s">
        <v>181</v>
      </c>
      <c r="AS52" s="57">
        <f>SUM('Diari de Girona 1996:DIARI DE GIRONA 2016'!AS83)</f>
        <v>24</v>
      </c>
      <c r="AT52" s="58">
        <f t="shared" ref="AT52:AT58" si="25">AS52/AS$58</f>
        <v>0.45283018867924529</v>
      </c>
      <c r="AU52" s="61"/>
      <c r="AV52" s="55" t="s">
        <v>186</v>
      </c>
      <c r="AW52" s="57">
        <f>SUM('Diari de Girona 1996:DIARI DE GIRONA 2016'!AW83)</f>
        <v>49</v>
      </c>
      <c r="AX52" s="58">
        <f>AW52/AS$58</f>
        <v>0.92452830188679247</v>
      </c>
      <c r="AY52" s="61"/>
      <c r="AZ52" s="61"/>
      <c r="BA52" s="55" t="s">
        <v>339</v>
      </c>
      <c r="BB52" s="57">
        <f>SUM('Diari de Girona 1996:DIARI DE GIRONA 2016'!BB83)</f>
        <v>24</v>
      </c>
      <c r="BC52" s="58">
        <f t="shared" ref="BC52:BC70" si="26">BB52/BB$70</f>
        <v>0.45283018867924529</v>
      </c>
      <c r="BD52" s="61"/>
      <c r="BE52" s="55" t="s">
        <v>357</v>
      </c>
      <c r="BF52" s="57">
        <f>SUM('Diari de Girona 1996:DIARI DE GIRONA 2016'!BF83)</f>
        <v>3</v>
      </c>
      <c r="BG52" s="58">
        <f t="shared" ref="BG52:BG64" si="27">BF52/BF$64</f>
        <v>5.6603773584905662E-2</v>
      </c>
      <c r="BH52" s="61"/>
      <c r="BI52" s="55" t="s">
        <v>411</v>
      </c>
      <c r="BJ52" s="57">
        <f>SUM('Diari de Girona 1996:DIARI DE GIRONA 2016'!BJ83)</f>
        <v>19</v>
      </c>
      <c r="BK52" s="58">
        <f t="shared" ref="BK52:BK64" si="28">BJ52/BJ$64</f>
        <v>0.35849056603773582</v>
      </c>
      <c r="BL52" s="61"/>
      <c r="BM52" s="61"/>
      <c r="BN52" s="61"/>
    </row>
    <row r="53" spans="1:66" ht="68.099999999999994" customHeight="1" x14ac:dyDescent="0.2">
      <c r="A53" s="64"/>
      <c r="B53" s="46" t="s">
        <v>182</v>
      </c>
      <c r="C53" s="57">
        <f>SUM('Diari de Girona 1996:DIARI DE GIRONA 2016'!C84)</f>
        <v>63</v>
      </c>
      <c r="D53" s="58">
        <f t="shared" si="17"/>
        <v>0.1099476439790576</v>
      </c>
      <c r="E53" s="64"/>
      <c r="F53" s="46" t="s">
        <v>187</v>
      </c>
      <c r="G53" s="57">
        <f>SUM('Diari de Girona 1996:DIARI DE GIRONA 2016'!G84)</f>
        <v>46</v>
      </c>
      <c r="H53" s="58">
        <f>G53/C$58</f>
        <v>8.0279232111692841E-2</v>
      </c>
      <c r="I53" s="61"/>
      <c r="J53" s="55" t="s">
        <v>340</v>
      </c>
      <c r="K53" s="57">
        <f>SUM('Diari de Girona 1996:DIARI DE GIRONA 2016'!K84)</f>
        <v>15</v>
      </c>
      <c r="L53" s="58">
        <f t="shared" si="18"/>
        <v>2.6178010471204188E-2</v>
      </c>
      <c r="M53" s="61"/>
      <c r="N53" s="55" t="s">
        <v>359</v>
      </c>
      <c r="O53" s="57">
        <f>SUM('Diari de Girona 1996:DIARI DE GIRONA 2016'!O84)</f>
        <v>273</v>
      </c>
      <c r="P53" s="58">
        <f t="shared" si="19"/>
        <v>0.47643979057591623</v>
      </c>
      <c r="Q53" s="61"/>
      <c r="R53" s="55" t="s">
        <v>412</v>
      </c>
      <c r="S53" s="57">
        <f>SUM('Diari de Girona 1996:DIARI DE GIRONA 2016'!S84)</f>
        <v>253</v>
      </c>
      <c r="T53" s="58">
        <f t="shared" si="20"/>
        <v>0.44153577661431065</v>
      </c>
      <c r="U53" s="61"/>
      <c r="V53" s="46" t="s">
        <v>182</v>
      </c>
      <c r="W53" s="57">
        <f>SUM('Diari de Girona 1996:DIARI DE GIRONA 2016'!W84)</f>
        <v>38</v>
      </c>
      <c r="X53" s="58">
        <f t="shared" si="21"/>
        <v>0.21590909090909091</v>
      </c>
      <c r="Y53" s="61"/>
      <c r="Z53" s="46" t="s">
        <v>187</v>
      </c>
      <c r="AA53" s="57">
        <f>SUM('Diari de Girona 1996:DIARI DE GIRONA 2016'!AA84)</f>
        <v>18</v>
      </c>
      <c r="AB53" s="58">
        <f>AA53/W$58</f>
        <v>0.10227272727272728</v>
      </c>
      <c r="AC53" s="61"/>
      <c r="AD53" s="61"/>
      <c r="AE53" s="55" t="s">
        <v>340</v>
      </c>
      <c r="AF53" s="57">
        <f>SUM('Diari de Girona 1996:DIARI DE GIRONA 2016'!AF84)</f>
        <v>3</v>
      </c>
      <c r="AG53" s="58">
        <f t="shared" si="22"/>
        <v>1.7142857142857144E-2</v>
      </c>
      <c r="AH53" s="61"/>
      <c r="AI53" s="55" t="s">
        <v>359</v>
      </c>
      <c r="AJ53" s="57">
        <f>SUM('Diari de Girona 1996:DIARI DE GIRONA 2016'!AJ84)</f>
        <v>63</v>
      </c>
      <c r="AK53" s="58">
        <f t="shared" si="23"/>
        <v>0.35795454545454547</v>
      </c>
      <c r="AL53" s="61"/>
      <c r="AM53" s="55" t="s">
        <v>412</v>
      </c>
      <c r="AN53" s="57">
        <f>SUM('Diari de Girona 1996:DIARI DE GIRONA 2016'!AN84)</f>
        <v>26</v>
      </c>
      <c r="AO53" s="58">
        <f t="shared" si="24"/>
        <v>0.14772727272727273</v>
      </c>
      <c r="AP53" s="61"/>
      <c r="AQ53" s="61"/>
      <c r="AR53" s="46" t="s">
        <v>182</v>
      </c>
      <c r="AS53" s="57">
        <f>SUM('Diari de Girona 1996:DIARI DE GIRONA 2016'!AS84)</f>
        <v>13</v>
      </c>
      <c r="AT53" s="58">
        <f t="shared" si="25"/>
        <v>0.24528301886792453</v>
      </c>
      <c r="AU53" s="61"/>
      <c r="AV53" s="46" t="s">
        <v>187</v>
      </c>
      <c r="AW53" s="57">
        <f>SUM('Diari de Girona 1996:DIARI DE GIRONA 2016'!AW84)</f>
        <v>2</v>
      </c>
      <c r="AX53" s="58">
        <f>AW53/AS$58</f>
        <v>3.7735849056603772E-2</v>
      </c>
      <c r="AY53" s="61"/>
      <c r="AZ53" s="61"/>
      <c r="BA53" s="55" t="s">
        <v>340</v>
      </c>
      <c r="BB53" s="57">
        <f>SUM('Diari de Girona 1996:DIARI DE GIRONA 2016'!BB84)</f>
        <v>0</v>
      </c>
      <c r="BC53" s="58">
        <f t="shared" si="26"/>
        <v>0</v>
      </c>
      <c r="BD53" s="61"/>
      <c r="BE53" s="55" t="s">
        <v>359</v>
      </c>
      <c r="BF53" s="57">
        <f>SUM('Diari de Girona 1996:DIARI DE GIRONA 2016'!BF84)</f>
        <v>21</v>
      </c>
      <c r="BG53" s="58">
        <f t="shared" si="27"/>
        <v>0.39622641509433965</v>
      </c>
      <c r="BH53" s="61"/>
      <c r="BI53" s="55" t="s">
        <v>412</v>
      </c>
      <c r="BJ53" s="57">
        <f>SUM('Diari de Girona 1996:DIARI DE GIRONA 2016'!BJ84)</f>
        <v>5</v>
      </c>
      <c r="BK53" s="58">
        <f t="shared" si="28"/>
        <v>9.4339622641509441E-2</v>
      </c>
      <c r="BL53" s="61"/>
      <c r="BM53" s="61"/>
      <c r="BN53" s="61"/>
    </row>
    <row r="54" spans="1:66" ht="68.099999999999994" customHeight="1" x14ac:dyDescent="0.2">
      <c r="A54" s="64"/>
      <c r="B54" s="50" t="s">
        <v>183</v>
      </c>
      <c r="C54" s="57">
        <f>SUM('Diari de Girona 1996:DIARI DE GIRONA 2016'!C85)</f>
        <v>68</v>
      </c>
      <c r="D54" s="58">
        <f t="shared" si="17"/>
        <v>0.11867364746945899</v>
      </c>
      <c r="E54" s="64"/>
      <c r="F54" s="46" t="s">
        <v>188</v>
      </c>
      <c r="G54" s="57">
        <f>SUM('Diari de Girona 1996:DIARI DE GIRONA 2016'!G85)</f>
        <v>16</v>
      </c>
      <c r="H54" s="58">
        <f>G54/C$58</f>
        <v>2.7923211169284468E-2</v>
      </c>
      <c r="I54" s="61"/>
      <c r="J54" s="55" t="s">
        <v>341</v>
      </c>
      <c r="K54" s="57">
        <f>SUM('Diari de Girona 1996:DIARI DE GIRONA 2016'!K85)</f>
        <v>11</v>
      </c>
      <c r="L54" s="58">
        <f t="shared" si="18"/>
        <v>1.9197207678883072E-2</v>
      </c>
      <c r="M54" s="61"/>
      <c r="N54" s="50" t="s">
        <v>360</v>
      </c>
      <c r="O54" s="57">
        <f>SUM('Diari de Girona 1996:DIARI DE GIRONA 2016'!O85)</f>
        <v>3</v>
      </c>
      <c r="P54" s="58">
        <f t="shared" si="19"/>
        <v>5.235602094240838E-3</v>
      </c>
      <c r="Q54" s="61"/>
      <c r="R54" s="50" t="s">
        <v>413</v>
      </c>
      <c r="S54" s="57">
        <f>SUM('Diari de Girona 1996:DIARI DE GIRONA 2016'!S85)</f>
        <v>23</v>
      </c>
      <c r="T54" s="58">
        <f t="shared" si="20"/>
        <v>4.0139616055846421E-2</v>
      </c>
      <c r="U54" s="61"/>
      <c r="V54" s="46" t="s">
        <v>183</v>
      </c>
      <c r="W54" s="57">
        <f>SUM('Diari de Girona 1996:DIARI DE GIRONA 2016'!W85)</f>
        <v>19</v>
      </c>
      <c r="X54" s="58">
        <f t="shared" si="21"/>
        <v>0.10795454545454546</v>
      </c>
      <c r="Y54" s="61"/>
      <c r="Z54" s="46" t="s">
        <v>188</v>
      </c>
      <c r="AA54" s="57">
        <f>SUM('Diari de Girona 1996:DIARI DE GIRONA 2016'!AA85)</f>
        <v>1</v>
      </c>
      <c r="AB54" s="58">
        <f>AA54/W$58</f>
        <v>5.681818181818182E-3</v>
      </c>
      <c r="AC54" s="61"/>
      <c r="AD54" s="61"/>
      <c r="AE54" s="55" t="s">
        <v>341</v>
      </c>
      <c r="AF54" s="57">
        <f>SUM('Diari de Girona 1996:DIARI DE GIRONA 2016'!AF85)</f>
        <v>0</v>
      </c>
      <c r="AG54" s="58">
        <f t="shared" si="22"/>
        <v>0</v>
      </c>
      <c r="AH54" s="61"/>
      <c r="AI54" s="50" t="s">
        <v>360</v>
      </c>
      <c r="AJ54" s="57">
        <f>SUM('Diari de Girona 1996:DIARI DE GIRONA 2016'!AJ85)</f>
        <v>7</v>
      </c>
      <c r="AK54" s="58">
        <f t="shared" si="23"/>
        <v>3.9772727272727272E-2</v>
      </c>
      <c r="AL54" s="61"/>
      <c r="AM54" s="50" t="s">
        <v>413</v>
      </c>
      <c r="AN54" s="57">
        <f>SUM('Diari de Girona 1996:DIARI DE GIRONA 2016'!AN85)</f>
        <v>30</v>
      </c>
      <c r="AO54" s="58">
        <f t="shared" si="24"/>
        <v>0.17045454545454544</v>
      </c>
      <c r="AP54" s="61"/>
      <c r="AQ54" s="61"/>
      <c r="AR54" s="46" t="s">
        <v>183</v>
      </c>
      <c r="AS54" s="57">
        <f>SUM('Diari de Girona 1996:DIARI DE GIRONA 2016'!AS85)</f>
        <v>9</v>
      </c>
      <c r="AT54" s="58">
        <f t="shared" si="25"/>
        <v>0.16981132075471697</v>
      </c>
      <c r="AU54" s="61"/>
      <c r="AV54" s="46" t="s">
        <v>188</v>
      </c>
      <c r="AW54" s="57">
        <f>SUM('Diari de Girona 1996:DIARI DE GIRONA 2016'!AW85)</f>
        <v>2</v>
      </c>
      <c r="AX54" s="58">
        <f>AW54/AS$58</f>
        <v>3.7735849056603772E-2</v>
      </c>
      <c r="AY54" s="61"/>
      <c r="AZ54" s="61"/>
      <c r="BA54" s="55" t="s">
        <v>341</v>
      </c>
      <c r="BB54" s="57">
        <f>SUM('Diari de Girona 1996:DIARI DE GIRONA 2016'!BB85)</f>
        <v>0</v>
      </c>
      <c r="BC54" s="58">
        <f t="shared" si="26"/>
        <v>0</v>
      </c>
      <c r="BD54" s="61"/>
      <c r="BE54" s="50" t="s">
        <v>360</v>
      </c>
      <c r="BF54" s="57">
        <f>SUM('Diari de Girona 1996:DIARI DE GIRONA 2016'!BF85)</f>
        <v>0</v>
      </c>
      <c r="BG54" s="58">
        <f t="shared" si="27"/>
        <v>0</v>
      </c>
      <c r="BH54" s="61"/>
      <c r="BI54" s="50" t="s">
        <v>413</v>
      </c>
      <c r="BJ54" s="57">
        <f>SUM('Diari de Girona 1996:DIARI DE GIRONA 2016'!BJ85)</f>
        <v>12</v>
      </c>
      <c r="BK54" s="58">
        <f t="shared" si="28"/>
        <v>0.22641509433962265</v>
      </c>
      <c r="BL54" s="61"/>
      <c r="BM54" s="61"/>
      <c r="BN54" s="61"/>
    </row>
    <row r="55" spans="1:66" ht="68.099999999999994" customHeight="1" x14ac:dyDescent="0.2">
      <c r="A55" s="64"/>
      <c r="B55" s="50" t="s">
        <v>184</v>
      </c>
      <c r="C55" s="57">
        <f>SUM('Diari de Girona 1996:DIARI DE GIRONA 2016'!C86)</f>
        <v>82</v>
      </c>
      <c r="D55" s="58">
        <f t="shared" si="17"/>
        <v>0.14310645724258289</v>
      </c>
      <c r="E55" s="64"/>
      <c r="F55" s="77"/>
      <c r="G55" s="57">
        <f>SUM('Diari de Girona 1996:DIARI DE GIRONA 2016'!G86)</f>
        <v>573</v>
      </c>
      <c r="H55" s="76">
        <f>G55/C$58</f>
        <v>1</v>
      </c>
      <c r="I55" s="61"/>
      <c r="J55" s="50" t="s">
        <v>344</v>
      </c>
      <c r="K55" s="57">
        <f>SUM('Diari de Girona 1996:DIARI DE GIRONA 2016'!K86)</f>
        <v>59</v>
      </c>
      <c r="L55" s="58">
        <f t="shared" si="18"/>
        <v>0.10296684118673648</v>
      </c>
      <c r="M55" s="61"/>
      <c r="N55" s="50" t="s">
        <v>358</v>
      </c>
      <c r="O55" s="57">
        <f>SUM('Diari de Girona 1996:DIARI DE GIRONA 2016'!O86)</f>
        <v>60</v>
      </c>
      <c r="P55" s="58">
        <f t="shared" si="19"/>
        <v>0.10471204188481675</v>
      </c>
      <c r="Q55" s="61"/>
      <c r="R55" s="50" t="s">
        <v>414</v>
      </c>
      <c r="S55" s="57">
        <f>SUM('Diari de Girona 1996:DIARI DE GIRONA 2016'!S86)</f>
        <v>40</v>
      </c>
      <c r="T55" s="58">
        <f t="shared" si="20"/>
        <v>6.9808027923211169E-2</v>
      </c>
      <c r="U55" s="61"/>
      <c r="V55" s="46" t="s">
        <v>184</v>
      </c>
      <c r="W55" s="57">
        <f>SUM('Diari de Girona 1996:DIARI DE GIRONA 2016'!W86)</f>
        <v>25</v>
      </c>
      <c r="X55" s="58">
        <f t="shared" si="21"/>
        <v>0.14204545454545456</v>
      </c>
      <c r="Y55" s="61"/>
      <c r="Z55" s="77"/>
      <c r="AA55" s="57">
        <f>SUM('Diari de Girona 1996:DIARI DE GIRONA 2016'!AA86)</f>
        <v>176</v>
      </c>
      <c r="AB55" s="76">
        <f>AA55/W$58</f>
        <v>1</v>
      </c>
      <c r="AC55" s="61"/>
      <c r="AD55" s="61"/>
      <c r="AE55" s="50" t="s">
        <v>344</v>
      </c>
      <c r="AF55" s="57">
        <f>SUM('Diari de Girona 1996:DIARI DE GIRONA 2016'!AF86)</f>
        <v>36</v>
      </c>
      <c r="AG55" s="58">
        <f t="shared" si="22"/>
        <v>0.20571428571428571</v>
      </c>
      <c r="AH55" s="61"/>
      <c r="AI55" s="50" t="s">
        <v>358</v>
      </c>
      <c r="AJ55" s="57">
        <f>SUM('Diari de Girona 1996:DIARI DE GIRONA 2016'!AJ86)</f>
        <v>31</v>
      </c>
      <c r="AK55" s="58">
        <f t="shared" si="23"/>
        <v>0.17613636363636365</v>
      </c>
      <c r="AL55" s="61"/>
      <c r="AM55" s="50" t="s">
        <v>414</v>
      </c>
      <c r="AN55" s="57">
        <f>SUM('Diari de Girona 1996:DIARI DE GIRONA 2016'!AN86)</f>
        <v>8</v>
      </c>
      <c r="AO55" s="58">
        <f t="shared" si="24"/>
        <v>4.5454545454545456E-2</v>
      </c>
      <c r="AP55" s="61"/>
      <c r="AQ55" s="61"/>
      <c r="AR55" s="46" t="s">
        <v>184</v>
      </c>
      <c r="AS55" s="57">
        <f>SUM('Diari de Girona 1996:DIARI DE GIRONA 2016'!AS86)</f>
        <v>4</v>
      </c>
      <c r="AT55" s="58">
        <f t="shared" si="25"/>
        <v>7.5471698113207544E-2</v>
      </c>
      <c r="AU55" s="61"/>
      <c r="AV55" s="77"/>
      <c r="AW55" s="57">
        <f>SUM('Diari de Girona 1996:DIARI DE GIRONA 2016'!AW86)</f>
        <v>53</v>
      </c>
      <c r="AX55" s="76">
        <f>AW55/AS$58</f>
        <v>1</v>
      </c>
      <c r="AY55" s="61"/>
      <c r="AZ55" s="61"/>
      <c r="BA55" s="50" t="s">
        <v>344</v>
      </c>
      <c r="BB55" s="57">
        <f>SUM('Diari de Girona 1996:DIARI DE GIRONA 2016'!BB86)</f>
        <v>13</v>
      </c>
      <c r="BC55" s="58">
        <f t="shared" si="26"/>
        <v>0.24528301886792453</v>
      </c>
      <c r="BD55" s="61"/>
      <c r="BE55" s="50" t="s">
        <v>358</v>
      </c>
      <c r="BF55" s="57">
        <f>SUM('Diari de Girona 1996:DIARI DE GIRONA 2016'!BF86)</f>
        <v>13</v>
      </c>
      <c r="BG55" s="58">
        <f t="shared" si="27"/>
        <v>0.24528301886792453</v>
      </c>
      <c r="BH55" s="61"/>
      <c r="BI55" s="50" t="s">
        <v>414</v>
      </c>
      <c r="BJ55" s="57">
        <f>SUM('Diari de Girona 1996:DIARI DE GIRONA 2016'!BJ86)</f>
        <v>1</v>
      </c>
      <c r="BK55" s="58">
        <f t="shared" si="28"/>
        <v>1.8867924528301886E-2</v>
      </c>
      <c r="BL55" s="61"/>
      <c r="BM55" s="61"/>
      <c r="BN55" s="61"/>
    </row>
    <row r="56" spans="1:66" ht="68.099999999999994" customHeight="1" x14ac:dyDescent="0.2">
      <c r="A56" s="64"/>
      <c r="B56" s="50" t="s">
        <v>185</v>
      </c>
      <c r="C56" s="57">
        <f>SUM('Diari de Girona 1996:DIARI DE GIRONA 2016'!C87)</f>
        <v>24</v>
      </c>
      <c r="D56" s="58">
        <f t="shared" si="17"/>
        <v>4.1884816753926704E-2</v>
      </c>
      <c r="E56" s="64"/>
      <c r="F56" s="61"/>
      <c r="G56" s="56" t="s">
        <v>141</v>
      </c>
      <c r="H56" s="49" t="s">
        <v>140</v>
      </c>
      <c r="I56" s="61"/>
      <c r="J56" s="50" t="s">
        <v>343</v>
      </c>
      <c r="K56" s="57">
        <f>SUM('Diari de Girona 1996:DIARI DE GIRONA 2016'!K87)</f>
        <v>4</v>
      </c>
      <c r="L56" s="58">
        <f t="shared" si="18"/>
        <v>6.9808027923211171E-3</v>
      </c>
      <c r="M56" s="61"/>
      <c r="N56" s="50" t="s">
        <v>361</v>
      </c>
      <c r="O56" s="57">
        <f>SUM('Diari de Girona 1996:DIARI DE GIRONA 2016'!O87)</f>
        <v>21</v>
      </c>
      <c r="P56" s="58">
        <f t="shared" si="19"/>
        <v>3.6649214659685861E-2</v>
      </c>
      <c r="Q56" s="61"/>
      <c r="R56" s="50" t="s">
        <v>415</v>
      </c>
      <c r="S56" s="57">
        <f>SUM('Diari de Girona 1996:DIARI DE GIRONA 2016'!S87)</f>
        <v>13</v>
      </c>
      <c r="T56" s="58">
        <f t="shared" si="20"/>
        <v>2.2687609075043629E-2</v>
      </c>
      <c r="U56" s="61"/>
      <c r="V56" s="46" t="s">
        <v>185</v>
      </c>
      <c r="W56" s="57">
        <f>SUM('Diari de Girona 1996:DIARI DE GIRONA 2016'!W87)</f>
        <v>15</v>
      </c>
      <c r="X56" s="58">
        <f t="shared" si="21"/>
        <v>8.5227272727272721E-2</v>
      </c>
      <c r="Y56" s="61"/>
      <c r="Z56" s="37"/>
      <c r="AA56" s="56" t="s">
        <v>141</v>
      </c>
      <c r="AB56" s="49" t="s">
        <v>140</v>
      </c>
      <c r="AC56" s="61"/>
      <c r="AD56" s="61"/>
      <c r="AE56" s="50" t="s">
        <v>343</v>
      </c>
      <c r="AF56" s="57">
        <f>SUM('Diari de Girona 1996:DIARI DE GIRONA 2016'!AF87)</f>
        <v>2</v>
      </c>
      <c r="AG56" s="58">
        <f t="shared" si="22"/>
        <v>1.1428571428571429E-2</v>
      </c>
      <c r="AH56" s="61"/>
      <c r="AI56" s="50" t="s">
        <v>361</v>
      </c>
      <c r="AJ56" s="57">
        <f>SUM('Diari de Girona 1996:DIARI DE GIRONA 2016'!AJ87)</f>
        <v>6</v>
      </c>
      <c r="AK56" s="58">
        <f t="shared" si="23"/>
        <v>3.4090909090909088E-2</v>
      </c>
      <c r="AL56" s="61"/>
      <c r="AM56" s="50" t="s">
        <v>415</v>
      </c>
      <c r="AN56" s="57">
        <f>SUM('Diari de Girona 1996:DIARI DE GIRONA 2016'!AN87)</f>
        <v>14</v>
      </c>
      <c r="AO56" s="58">
        <f t="shared" si="24"/>
        <v>7.9545454545454544E-2</v>
      </c>
      <c r="AP56" s="61"/>
      <c r="AQ56" s="61"/>
      <c r="AR56" s="46" t="s">
        <v>185</v>
      </c>
      <c r="AS56" s="57">
        <f>SUM('Diari de Girona 1996:DIARI DE GIRONA 2016'!AS87)</f>
        <v>3</v>
      </c>
      <c r="AT56" s="58">
        <f t="shared" si="25"/>
        <v>5.6603773584905662E-2</v>
      </c>
      <c r="AU56" s="61"/>
      <c r="AV56" s="61"/>
      <c r="AW56" s="56" t="s">
        <v>141</v>
      </c>
      <c r="AX56" s="49" t="s">
        <v>140</v>
      </c>
      <c r="AY56" s="61"/>
      <c r="AZ56" s="61"/>
      <c r="BA56" s="50" t="s">
        <v>343</v>
      </c>
      <c r="BB56" s="57">
        <f>SUM('Diari de Girona 1996:DIARI DE GIRONA 2016'!BB87)</f>
        <v>0</v>
      </c>
      <c r="BC56" s="58">
        <f t="shared" si="26"/>
        <v>0</v>
      </c>
      <c r="BD56" s="61"/>
      <c r="BE56" s="50" t="s">
        <v>361</v>
      </c>
      <c r="BF56" s="57">
        <f>SUM('Diari de Girona 1996:DIARI DE GIRONA 2016'!BF87)</f>
        <v>2</v>
      </c>
      <c r="BG56" s="58">
        <f t="shared" si="27"/>
        <v>3.7735849056603772E-2</v>
      </c>
      <c r="BH56" s="61"/>
      <c r="BI56" s="50" t="s">
        <v>415</v>
      </c>
      <c r="BJ56" s="57">
        <f>SUM('Diari de Girona 1996:DIARI DE GIRONA 2016'!BJ87)</f>
        <v>7</v>
      </c>
      <c r="BK56" s="58">
        <f t="shared" si="28"/>
        <v>0.13207547169811321</v>
      </c>
      <c r="BL56" s="61"/>
      <c r="BM56" s="61"/>
      <c r="BN56" s="61"/>
    </row>
    <row r="57" spans="1:66" ht="68.099999999999994" customHeight="1" x14ac:dyDescent="0.2">
      <c r="A57" s="64"/>
      <c r="B57" s="46" t="s">
        <v>162</v>
      </c>
      <c r="C57" s="57">
        <f>SUM('Diari de Girona 1996:DIARI DE GIRONA 2016'!C88)</f>
        <v>8</v>
      </c>
      <c r="D57" s="58">
        <f t="shared" si="17"/>
        <v>1.3961605584642234E-2</v>
      </c>
      <c r="E57" s="64"/>
      <c r="F57" s="61"/>
      <c r="G57" s="61"/>
      <c r="H57" s="61"/>
      <c r="I57" s="61"/>
      <c r="J57" s="50" t="s">
        <v>342</v>
      </c>
      <c r="K57" s="57">
        <f>SUM('Diari de Girona 1996:DIARI DE GIRONA 2016'!K88)</f>
        <v>0</v>
      </c>
      <c r="L57" s="58">
        <f t="shared" si="18"/>
        <v>0</v>
      </c>
      <c r="M57" s="61"/>
      <c r="N57" s="50" t="s">
        <v>362</v>
      </c>
      <c r="O57" s="57">
        <f>SUM('Diari de Girona 1996:DIARI DE GIRONA 2016'!O88)</f>
        <v>47</v>
      </c>
      <c r="P57" s="58">
        <f t="shared" si="19"/>
        <v>8.2024432809773118E-2</v>
      </c>
      <c r="Q57" s="61"/>
      <c r="R57" s="50" t="s">
        <v>416</v>
      </c>
      <c r="S57" s="57">
        <f>SUM('Diari de Girona 1996:DIARI DE GIRONA 2016'!S88)</f>
        <v>55</v>
      </c>
      <c r="T57" s="58">
        <f t="shared" si="20"/>
        <v>9.5986038394415357E-2</v>
      </c>
      <c r="U57" s="61"/>
      <c r="V57" s="46" t="s">
        <v>162</v>
      </c>
      <c r="W57" s="57">
        <f>SUM('Diari de Girona 1996:DIARI DE GIRONA 2016'!W88)</f>
        <v>1</v>
      </c>
      <c r="X57" s="58">
        <f t="shared" si="21"/>
        <v>5.681818181818182E-3</v>
      </c>
      <c r="Y57" s="61"/>
      <c r="Z57" s="61"/>
      <c r="AA57" s="61"/>
      <c r="AB57" s="61"/>
      <c r="AC57" s="61"/>
      <c r="AD57" s="61"/>
      <c r="AE57" s="50" t="s">
        <v>342</v>
      </c>
      <c r="AF57" s="57">
        <f>SUM('Diari de Girona 1996:DIARI DE GIRONA 2016'!AF88)</f>
        <v>0</v>
      </c>
      <c r="AG57" s="58">
        <f t="shared" si="22"/>
        <v>0</v>
      </c>
      <c r="AH57" s="61"/>
      <c r="AI57" s="50" t="s">
        <v>362</v>
      </c>
      <c r="AJ57" s="57">
        <f>SUM('Diari de Girona 1996:DIARI DE GIRONA 2016'!AJ88)</f>
        <v>13</v>
      </c>
      <c r="AK57" s="58">
        <f t="shared" si="23"/>
        <v>7.3863636363636367E-2</v>
      </c>
      <c r="AL57" s="61"/>
      <c r="AM57" s="50" t="s">
        <v>416</v>
      </c>
      <c r="AN57" s="57">
        <f>SUM('Diari de Girona 1996:DIARI DE GIRONA 2016'!AN88)</f>
        <v>5</v>
      </c>
      <c r="AO57" s="58">
        <f t="shared" si="24"/>
        <v>2.8409090909090908E-2</v>
      </c>
      <c r="AP57" s="61"/>
      <c r="AQ57" s="61"/>
      <c r="AR57" s="46" t="s">
        <v>162</v>
      </c>
      <c r="AS57" s="57">
        <f>SUM('Diari de Girona 1996:DIARI DE GIRONA 2016'!AS88)</f>
        <v>0</v>
      </c>
      <c r="AT57" s="58">
        <f t="shared" si="25"/>
        <v>0</v>
      </c>
      <c r="AU57" s="61"/>
      <c r="AV57" s="61"/>
      <c r="AW57" s="61"/>
      <c r="AX57" s="61"/>
      <c r="AY57" s="61"/>
      <c r="AZ57" s="61"/>
      <c r="BA57" s="50" t="s">
        <v>342</v>
      </c>
      <c r="BB57" s="57">
        <f>SUM('Diari de Girona 1996:DIARI DE GIRONA 2016'!BB88)</f>
        <v>0</v>
      </c>
      <c r="BC57" s="58">
        <f t="shared" si="26"/>
        <v>0</v>
      </c>
      <c r="BD57" s="61"/>
      <c r="BE57" s="50" t="s">
        <v>362</v>
      </c>
      <c r="BF57" s="57">
        <f>SUM('Diari de Girona 1996:DIARI DE GIRONA 2016'!BF88)</f>
        <v>7</v>
      </c>
      <c r="BG57" s="58">
        <f t="shared" si="27"/>
        <v>0.13207547169811321</v>
      </c>
      <c r="BH57" s="61"/>
      <c r="BI57" s="50" t="s">
        <v>416</v>
      </c>
      <c r="BJ57" s="57">
        <f>SUM('Diari de Girona 1996:DIARI DE GIRONA 2016'!BJ88)</f>
        <v>2</v>
      </c>
      <c r="BK57" s="58">
        <f t="shared" si="28"/>
        <v>3.7735849056603772E-2</v>
      </c>
      <c r="BL57" s="61"/>
      <c r="BM57" s="61"/>
      <c r="BN57" s="61"/>
    </row>
    <row r="58" spans="1:66" ht="68.099999999999994" customHeight="1" x14ac:dyDescent="0.2">
      <c r="A58" s="64"/>
      <c r="B58" s="77"/>
      <c r="C58" s="57">
        <f>SUM('Diari de Girona 1996:DIARI DE GIRONA 2016'!C89)</f>
        <v>573</v>
      </c>
      <c r="D58" s="76">
        <f t="shared" si="17"/>
        <v>1</v>
      </c>
      <c r="E58" s="64"/>
      <c r="F58" s="61"/>
      <c r="G58" s="61"/>
      <c r="H58" s="61"/>
      <c r="I58" s="61"/>
      <c r="J58" s="50" t="s">
        <v>354</v>
      </c>
      <c r="K58" s="57">
        <f>SUM('Diari de Girona 1996:DIARI DE GIRONA 2016'!K89)</f>
        <v>64</v>
      </c>
      <c r="L58" s="58">
        <f t="shared" si="18"/>
        <v>0.11169284467713787</v>
      </c>
      <c r="M58" s="61"/>
      <c r="N58" s="50" t="s">
        <v>363</v>
      </c>
      <c r="O58" s="57">
        <f>SUM('Diari de Girona 1996:DIARI DE GIRONA 2016'!O89)</f>
        <v>36</v>
      </c>
      <c r="P58" s="58">
        <f t="shared" si="19"/>
        <v>6.2827225130890049E-2</v>
      </c>
      <c r="Q58" s="61"/>
      <c r="R58" s="50" t="s">
        <v>417</v>
      </c>
      <c r="S58" s="57">
        <f>SUM('Diari de Girona 1996:DIARI DE GIRONA 2016'!S89)</f>
        <v>11</v>
      </c>
      <c r="T58" s="58">
        <f t="shared" si="20"/>
        <v>1.9197207678883072E-2</v>
      </c>
      <c r="U58" s="61"/>
      <c r="V58" s="77"/>
      <c r="W58" s="57">
        <f>SUM('Diari de Girona 1996:DIARI DE GIRONA 2016'!W89)</f>
        <v>176</v>
      </c>
      <c r="X58" s="76">
        <f t="shared" si="21"/>
        <v>1</v>
      </c>
      <c r="Y58" s="61"/>
      <c r="Z58" s="61"/>
      <c r="AA58" s="61"/>
      <c r="AB58" s="61"/>
      <c r="AC58" s="61"/>
      <c r="AD58" s="61"/>
      <c r="AE58" s="50" t="s">
        <v>354</v>
      </c>
      <c r="AF58" s="57">
        <f>SUM('Diari de Girona 1996:DIARI DE GIRONA 2016'!AF89)</f>
        <v>17</v>
      </c>
      <c r="AG58" s="58">
        <f t="shared" si="22"/>
        <v>9.7142857142857142E-2</v>
      </c>
      <c r="AH58" s="61"/>
      <c r="AI58" s="50" t="s">
        <v>363</v>
      </c>
      <c r="AJ58" s="57">
        <f>SUM('Diari de Girona 1996:DIARI DE GIRONA 2016'!AJ89)</f>
        <v>8</v>
      </c>
      <c r="AK58" s="58">
        <f t="shared" si="23"/>
        <v>4.5454545454545456E-2</v>
      </c>
      <c r="AL58" s="61"/>
      <c r="AM58" s="50" t="s">
        <v>417</v>
      </c>
      <c r="AN58" s="57">
        <f>SUM('Diari de Girona 1996:DIARI DE GIRONA 2016'!AN89)</f>
        <v>18</v>
      </c>
      <c r="AO58" s="58">
        <f t="shared" si="24"/>
        <v>0.10227272727272728</v>
      </c>
      <c r="AP58" s="61"/>
      <c r="AQ58" s="61"/>
      <c r="AR58" s="77" t="s">
        <v>142</v>
      </c>
      <c r="AS58" s="57">
        <f>SUM('Diari de Girona 1996:DIARI DE GIRONA 2016'!AS89)</f>
        <v>53</v>
      </c>
      <c r="AT58" s="76">
        <f t="shared" si="25"/>
        <v>1</v>
      </c>
      <c r="AU58" s="61"/>
      <c r="AV58" s="61"/>
      <c r="AW58" s="61"/>
      <c r="AX58" s="61"/>
      <c r="AY58" s="61"/>
      <c r="AZ58" s="61"/>
      <c r="BA58" s="50" t="s">
        <v>354</v>
      </c>
      <c r="BB58" s="57">
        <f>SUM('Diari de Girona 1996:DIARI DE GIRONA 2016'!BB89)</f>
        <v>7</v>
      </c>
      <c r="BC58" s="58">
        <f t="shared" si="26"/>
        <v>0.13207547169811321</v>
      </c>
      <c r="BD58" s="61"/>
      <c r="BE58" s="50" t="s">
        <v>363</v>
      </c>
      <c r="BF58" s="57">
        <f>SUM('Diari de Girona 1996:DIARI DE GIRONA 2016'!BF89)</f>
        <v>3</v>
      </c>
      <c r="BG58" s="58">
        <f t="shared" si="27"/>
        <v>5.6603773584905662E-2</v>
      </c>
      <c r="BH58" s="61"/>
      <c r="BI58" s="50" t="s">
        <v>417</v>
      </c>
      <c r="BJ58" s="57">
        <f>SUM('Diari de Girona 1996:DIARI DE GIRONA 2016'!BJ89)</f>
        <v>4</v>
      </c>
      <c r="BK58" s="58">
        <f t="shared" si="28"/>
        <v>7.5471698113207544E-2</v>
      </c>
      <c r="BL58" s="61"/>
      <c r="BM58" s="61"/>
      <c r="BN58" s="61"/>
    </row>
    <row r="59" spans="1:66" ht="68.099999999999994" customHeight="1" x14ac:dyDescent="0.2">
      <c r="A59" s="64"/>
      <c r="B59" s="61"/>
      <c r="C59" s="80" t="s">
        <v>141</v>
      </c>
      <c r="D59" s="77" t="s">
        <v>140</v>
      </c>
      <c r="E59" s="64"/>
      <c r="F59" s="61"/>
      <c r="G59" s="61"/>
      <c r="H59" s="61"/>
      <c r="I59" s="61"/>
      <c r="J59" s="50" t="s">
        <v>355</v>
      </c>
      <c r="K59" s="57">
        <f>SUM('Diari de Girona 1996:DIARI DE GIRONA 2016'!K90)</f>
        <v>2</v>
      </c>
      <c r="L59" s="58">
        <f t="shared" si="18"/>
        <v>3.4904013961605585E-3</v>
      </c>
      <c r="M59" s="61"/>
      <c r="N59" s="50" t="s">
        <v>364</v>
      </c>
      <c r="O59" s="57">
        <f>SUM('Diari de Girona 1996:DIARI DE GIRONA 2016'!O90)</f>
        <v>46</v>
      </c>
      <c r="P59" s="58">
        <f t="shared" si="19"/>
        <v>8.0279232111692841E-2</v>
      </c>
      <c r="Q59" s="61"/>
      <c r="R59" s="50" t="s">
        <v>418</v>
      </c>
      <c r="S59" s="57">
        <f>SUM('Diari de Girona 1996:DIARI DE GIRONA 2016'!S90)</f>
        <v>71</v>
      </c>
      <c r="T59" s="58">
        <f t="shared" si="20"/>
        <v>0.12390924956369982</v>
      </c>
      <c r="U59" s="61"/>
      <c r="V59" s="61"/>
      <c r="W59" s="56" t="s">
        <v>141</v>
      </c>
      <c r="X59" s="49" t="s">
        <v>140</v>
      </c>
      <c r="Y59" s="61"/>
      <c r="Z59" s="61"/>
      <c r="AA59" s="61"/>
      <c r="AB59" s="61"/>
      <c r="AC59" s="61"/>
      <c r="AD59" s="61"/>
      <c r="AE59" s="50" t="s">
        <v>355</v>
      </c>
      <c r="AF59" s="57">
        <f>SUM('Diari de Girona 1996:DIARI DE GIRONA 2016'!AF90)</f>
        <v>2</v>
      </c>
      <c r="AG59" s="58">
        <f t="shared" si="22"/>
        <v>1.1428571428571429E-2</v>
      </c>
      <c r="AH59" s="61"/>
      <c r="AI59" s="50" t="s">
        <v>364</v>
      </c>
      <c r="AJ59" s="57">
        <f>SUM('Diari de Girona 1996:DIARI DE GIRONA 2016'!AJ90)</f>
        <v>17</v>
      </c>
      <c r="AK59" s="58">
        <f t="shared" si="23"/>
        <v>9.6590909090909088E-2</v>
      </c>
      <c r="AL59" s="61"/>
      <c r="AM59" s="50" t="s">
        <v>418</v>
      </c>
      <c r="AN59" s="57">
        <f>SUM('Diari de Girona 1996:DIARI DE GIRONA 2016'!AN90)</f>
        <v>7</v>
      </c>
      <c r="AO59" s="58">
        <f t="shared" si="24"/>
        <v>3.9772727272727272E-2</v>
      </c>
      <c r="AP59" s="61"/>
      <c r="AQ59" s="61"/>
      <c r="AR59" s="69"/>
      <c r="AS59" s="56" t="s">
        <v>141</v>
      </c>
      <c r="AT59" s="49" t="s">
        <v>140</v>
      </c>
      <c r="AU59" s="61"/>
      <c r="AV59" s="61"/>
      <c r="AW59" s="61"/>
      <c r="AX59" s="61"/>
      <c r="AY59" s="61"/>
      <c r="AZ59" s="61"/>
      <c r="BA59" s="50" t="s">
        <v>355</v>
      </c>
      <c r="BB59" s="57">
        <f>SUM('Diari de Girona 1996:DIARI DE GIRONA 2016'!BB90)</f>
        <v>0</v>
      </c>
      <c r="BC59" s="58">
        <f t="shared" si="26"/>
        <v>0</v>
      </c>
      <c r="BD59" s="61"/>
      <c r="BE59" s="50" t="s">
        <v>364</v>
      </c>
      <c r="BF59" s="57">
        <f>SUM('Diari de Girona 1996:DIARI DE GIRONA 2016'!BF90)</f>
        <v>1</v>
      </c>
      <c r="BG59" s="58">
        <f t="shared" si="27"/>
        <v>1.8867924528301886E-2</v>
      </c>
      <c r="BH59" s="61"/>
      <c r="BI59" s="50" t="s">
        <v>418</v>
      </c>
      <c r="BJ59" s="57">
        <f>SUM('Diari de Girona 1996:DIARI DE GIRONA 2016'!BJ90)</f>
        <v>0</v>
      </c>
      <c r="BK59" s="58">
        <f t="shared" si="28"/>
        <v>0</v>
      </c>
      <c r="BL59" s="61"/>
      <c r="BM59" s="61"/>
      <c r="BN59" s="61"/>
    </row>
    <row r="60" spans="1:66" ht="68.099999999999994" customHeight="1" x14ac:dyDescent="0.2">
      <c r="A60" s="64"/>
      <c r="E60" s="64"/>
      <c r="F60" s="175" t="s">
        <v>16</v>
      </c>
      <c r="G60" s="175"/>
      <c r="H60" s="175"/>
      <c r="I60" s="61"/>
      <c r="J60" s="50" t="s">
        <v>356</v>
      </c>
      <c r="K60" s="57">
        <f>SUM('Diari de Girona 1996:DIARI DE GIRONA 2016'!K91)</f>
        <v>2</v>
      </c>
      <c r="L60" s="58">
        <f t="shared" si="18"/>
        <v>3.4904013961605585E-3</v>
      </c>
      <c r="M60" s="61"/>
      <c r="N60" s="50" t="s">
        <v>365</v>
      </c>
      <c r="O60" s="57">
        <f>SUM('Diari de Girona 1996:DIARI DE GIRONA 2016'!O91)</f>
        <v>14</v>
      </c>
      <c r="P60" s="58">
        <f t="shared" si="19"/>
        <v>2.4432809773123908E-2</v>
      </c>
      <c r="Q60" s="61"/>
      <c r="R60" s="50" t="s">
        <v>419</v>
      </c>
      <c r="S60" s="57">
        <f>SUM('Diari de Girona 1996:DIARI DE GIRONA 2016'!S91)</f>
        <v>11</v>
      </c>
      <c r="T60" s="58">
        <f t="shared" si="20"/>
        <v>1.9197207678883072E-2</v>
      </c>
      <c r="U60" s="61"/>
      <c r="Y60" s="61"/>
      <c r="Z60" s="61"/>
      <c r="AA60" s="61"/>
      <c r="AB60" s="61"/>
      <c r="AC60" s="61"/>
      <c r="AD60" s="61"/>
      <c r="AE60" s="50" t="s">
        <v>356</v>
      </c>
      <c r="AF60" s="57">
        <f>SUM('Diari de Girona 1996:DIARI DE GIRONA 2016'!AF91)</f>
        <v>0</v>
      </c>
      <c r="AG60" s="58">
        <f t="shared" si="22"/>
        <v>0</v>
      </c>
      <c r="AH60" s="61"/>
      <c r="AI60" s="50" t="s">
        <v>365</v>
      </c>
      <c r="AJ60" s="57">
        <f>SUM('Diari de Girona 1996:DIARI DE GIRONA 2016'!AJ91)</f>
        <v>7</v>
      </c>
      <c r="AK60" s="58">
        <f t="shared" si="23"/>
        <v>3.9772727272727272E-2</v>
      </c>
      <c r="AL60" s="61"/>
      <c r="AM60" s="50" t="s">
        <v>419</v>
      </c>
      <c r="AN60" s="57">
        <f>SUM('Diari de Girona 1996:DIARI DE GIRONA 2016'!AN91)</f>
        <v>13</v>
      </c>
      <c r="AO60" s="58">
        <f t="shared" si="24"/>
        <v>7.3863636363636367E-2</v>
      </c>
      <c r="AP60" s="61"/>
      <c r="AQ60" s="61"/>
      <c r="AU60" s="61"/>
      <c r="AY60" s="61"/>
      <c r="AZ60" s="61"/>
      <c r="BA60" s="50" t="s">
        <v>356</v>
      </c>
      <c r="BB60" s="57">
        <f>SUM('Diari de Girona 1996:DIARI DE GIRONA 2016'!BB91)</f>
        <v>2</v>
      </c>
      <c r="BC60" s="58">
        <f t="shared" si="26"/>
        <v>3.7735849056603772E-2</v>
      </c>
      <c r="BD60" s="61"/>
      <c r="BE60" s="50" t="s">
        <v>365</v>
      </c>
      <c r="BF60" s="57">
        <f>SUM('Diari de Girona 1996:DIARI DE GIRONA 2016'!BF91)</f>
        <v>2</v>
      </c>
      <c r="BG60" s="58">
        <f t="shared" si="27"/>
        <v>3.7735849056603772E-2</v>
      </c>
      <c r="BH60" s="61"/>
      <c r="BI60" s="50" t="s">
        <v>419</v>
      </c>
      <c r="BJ60" s="57">
        <f>SUM('Diari de Girona 1996:DIARI DE GIRONA 2016'!BJ91)</f>
        <v>2</v>
      </c>
      <c r="BK60" s="58">
        <f t="shared" si="28"/>
        <v>3.7735849056603772E-2</v>
      </c>
      <c r="BL60" s="61"/>
      <c r="BM60" s="61"/>
      <c r="BN60" s="61"/>
    </row>
    <row r="61" spans="1:66" ht="68.099999999999994" customHeight="1" x14ac:dyDescent="0.2">
      <c r="A61" s="64"/>
      <c r="E61" s="64"/>
      <c r="F61" s="55" t="s">
        <v>191</v>
      </c>
      <c r="G61" s="57">
        <f>SUM('Diari de Girona 1996:DIARI DE GIRONA 2016'!G92)</f>
        <v>134</v>
      </c>
      <c r="H61" s="58">
        <f>G61/C$58</f>
        <v>0.2338568935427574</v>
      </c>
      <c r="I61" s="61"/>
      <c r="J61" s="50" t="s">
        <v>345</v>
      </c>
      <c r="K61" s="57">
        <f>SUM('Diari de Girona 1996:DIARI DE GIRONA 2016'!K92)</f>
        <v>68</v>
      </c>
      <c r="L61" s="58">
        <f t="shared" si="18"/>
        <v>0.11867364746945899</v>
      </c>
      <c r="M61" s="61"/>
      <c r="N61" s="50" t="s">
        <v>366</v>
      </c>
      <c r="O61" s="57">
        <f>SUM('Diari de Girona 1996:DIARI DE GIRONA 2016'!O92)</f>
        <v>10</v>
      </c>
      <c r="P61" s="58">
        <f t="shared" si="19"/>
        <v>1.7452006980802792E-2</v>
      </c>
      <c r="Q61" s="61"/>
      <c r="R61" s="50" t="s">
        <v>420</v>
      </c>
      <c r="S61" s="57">
        <f>SUM('Diari de Girona 1996:DIARI DE GIRONA 2016'!S92)</f>
        <v>13</v>
      </c>
      <c r="T61" s="58">
        <f t="shared" si="20"/>
        <v>2.2687609075043629E-2</v>
      </c>
      <c r="U61" s="61"/>
      <c r="V61" s="175" t="s">
        <v>15</v>
      </c>
      <c r="W61" s="175"/>
      <c r="X61" s="175"/>
      <c r="Y61" s="61"/>
      <c r="Z61" s="175" t="s">
        <v>16</v>
      </c>
      <c r="AA61" s="175"/>
      <c r="AB61" s="175"/>
      <c r="AC61" s="61"/>
      <c r="AD61" s="61"/>
      <c r="AE61" s="50" t="s">
        <v>345</v>
      </c>
      <c r="AF61" s="57">
        <f>SUM('Diari de Girona 1996:DIARI DE GIRONA 2016'!AF92)</f>
        <v>21</v>
      </c>
      <c r="AG61" s="58">
        <f t="shared" si="22"/>
        <v>0.12</v>
      </c>
      <c r="AH61" s="61"/>
      <c r="AI61" s="50" t="s">
        <v>366</v>
      </c>
      <c r="AJ61" s="57">
        <f>SUM('Diari de Girona 1996:DIARI DE GIRONA 2016'!AJ92)</f>
        <v>8</v>
      </c>
      <c r="AK61" s="58">
        <f t="shared" si="23"/>
        <v>4.5454545454545456E-2</v>
      </c>
      <c r="AL61" s="61"/>
      <c r="AM61" s="50" t="s">
        <v>420</v>
      </c>
      <c r="AN61" s="57">
        <f>SUM('Diari de Girona 1996:DIARI DE GIRONA 2016'!AN92)</f>
        <v>2</v>
      </c>
      <c r="AO61" s="58">
        <f t="shared" si="24"/>
        <v>1.1363636363636364E-2</v>
      </c>
      <c r="AP61" s="61"/>
      <c r="AQ61" s="61"/>
      <c r="AR61" s="178" t="s">
        <v>15</v>
      </c>
      <c r="AS61" s="179"/>
      <c r="AT61" s="179"/>
      <c r="AU61" s="61"/>
      <c r="AV61" s="176" t="s">
        <v>16</v>
      </c>
      <c r="AW61" s="177"/>
      <c r="AX61" s="177"/>
      <c r="AY61" s="61"/>
      <c r="AZ61" s="61"/>
      <c r="BA61" s="50" t="s">
        <v>345</v>
      </c>
      <c r="BB61" s="57">
        <f>SUM('Diari de Girona 1996:DIARI DE GIRONA 2016'!BB92)</f>
        <v>3</v>
      </c>
      <c r="BC61" s="58">
        <f t="shared" si="26"/>
        <v>5.6603773584905662E-2</v>
      </c>
      <c r="BD61" s="61"/>
      <c r="BE61" s="50" t="s">
        <v>366</v>
      </c>
      <c r="BF61" s="57">
        <f>SUM('Diari de Girona 1996:DIARI DE GIRONA 2016'!BF92)</f>
        <v>1</v>
      </c>
      <c r="BG61" s="58">
        <f t="shared" si="27"/>
        <v>1.8867924528301886E-2</v>
      </c>
      <c r="BH61" s="61"/>
      <c r="BI61" s="50" t="s">
        <v>420</v>
      </c>
      <c r="BJ61" s="57">
        <f>SUM('Diari de Girona 1996:DIARI DE GIRONA 2016'!BJ92)</f>
        <v>1</v>
      </c>
      <c r="BK61" s="58">
        <f t="shared" si="28"/>
        <v>1.8867924528301886E-2</v>
      </c>
      <c r="BL61" s="61"/>
      <c r="BM61" s="61"/>
      <c r="BN61" s="61"/>
    </row>
    <row r="62" spans="1:66" ht="68.099999999999994" customHeight="1" x14ac:dyDescent="0.2">
      <c r="A62" s="64"/>
      <c r="E62" s="64"/>
      <c r="F62" s="46" t="s">
        <v>192</v>
      </c>
      <c r="G62" s="57">
        <f>SUM('Diari de Girona 1996:DIARI DE GIRONA 2016'!G93)</f>
        <v>99</v>
      </c>
      <c r="H62" s="58">
        <f>G62/C$58</f>
        <v>0.17277486910994763</v>
      </c>
      <c r="I62" s="61"/>
      <c r="J62" s="50" t="s">
        <v>347</v>
      </c>
      <c r="K62" s="57">
        <f>SUM('Diari de Girona 1996:DIARI DE GIRONA 2016'!K93)</f>
        <v>14</v>
      </c>
      <c r="L62" s="58">
        <f t="shared" si="18"/>
        <v>2.4432809773123908E-2</v>
      </c>
      <c r="M62" s="61"/>
      <c r="N62" s="50" t="s">
        <v>367</v>
      </c>
      <c r="O62" s="57">
        <f>SUM('Diari de Girona 1996:DIARI DE GIRONA 2016'!O93)</f>
        <v>6</v>
      </c>
      <c r="P62" s="58">
        <f t="shared" si="19"/>
        <v>1.0471204188481676E-2</v>
      </c>
      <c r="Q62" s="61"/>
      <c r="R62" s="50" t="s">
        <v>421</v>
      </c>
      <c r="S62" s="57">
        <f>SUM('Diari de Girona 1996:DIARI DE GIRONA 2016'!S93)</f>
        <v>1</v>
      </c>
      <c r="T62" s="58">
        <f t="shared" si="20"/>
        <v>1.7452006980802793E-3</v>
      </c>
      <c r="U62" s="61"/>
      <c r="V62" s="47" t="s">
        <v>189</v>
      </c>
      <c r="W62" s="57">
        <f>SUM('Diari de Girona 1996:DIARI DE GIRONA 2016'!W93)</f>
        <v>67</v>
      </c>
      <c r="X62" s="58">
        <f>W62/W$58</f>
        <v>0.38068181818181818</v>
      </c>
      <c r="Y62" s="61"/>
      <c r="Z62" s="47" t="s">
        <v>191</v>
      </c>
      <c r="AA62" s="57">
        <f>SUM('Diari de Girona 1996:DIARI DE GIRONA 2016'!AA93)</f>
        <v>128</v>
      </c>
      <c r="AB62" s="58">
        <f>AA62/W$58</f>
        <v>0.72727272727272729</v>
      </c>
      <c r="AC62" s="61"/>
      <c r="AD62" s="61"/>
      <c r="AE62" s="50" t="s">
        <v>347</v>
      </c>
      <c r="AF62" s="57">
        <f>SUM('Diari de Girona 1996:DIARI DE GIRONA 2016'!AF93)</f>
        <v>4</v>
      </c>
      <c r="AG62" s="58">
        <f t="shared" si="22"/>
        <v>2.2857142857142857E-2</v>
      </c>
      <c r="AH62" s="61"/>
      <c r="AI62" s="50" t="s">
        <v>367</v>
      </c>
      <c r="AJ62" s="57">
        <f>SUM('Diari de Girona 1996:DIARI DE GIRONA 2016'!AJ93)</f>
        <v>1</v>
      </c>
      <c r="AK62" s="58">
        <f t="shared" si="23"/>
        <v>5.681818181818182E-3</v>
      </c>
      <c r="AL62" s="61"/>
      <c r="AM62" s="50" t="s">
        <v>421</v>
      </c>
      <c r="AN62" s="57">
        <f>SUM('Diari de Girona 1996:DIARI DE GIRONA 2016'!AN93)</f>
        <v>1</v>
      </c>
      <c r="AO62" s="58">
        <f t="shared" si="24"/>
        <v>5.681818181818182E-3</v>
      </c>
      <c r="AP62" s="61"/>
      <c r="AQ62" s="61"/>
      <c r="AR62" s="47" t="s">
        <v>189</v>
      </c>
      <c r="AS62" s="57">
        <f>SUM('Diari de Girona 1996:DIARI DE GIRONA 2016'!AS93)</f>
        <v>22</v>
      </c>
      <c r="AT62" s="58">
        <f>AS62/AS$58</f>
        <v>0.41509433962264153</v>
      </c>
      <c r="AU62" s="61"/>
      <c r="AV62" s="47" t="s">
        <v>191</v>
      </c>
      <c r="AW62" s="57">
        <f>SUM('Diari de Girona 1996:DIARI DE GIRONA 2016'!AW93)</f>
        <v>44</v>
      </c>
      <c r="AX62" s="58">
        <f>AW62/AS$58</f>
        <v>0.83018867924528306</v>
      </c>
      <c r="AY62" s="61"/>
      <c r="AZ62" s="61"/>
      <c r="BA62" s="50" t="s">
        <v>347</v>
      </c>
      <c r="BB62" s="57">
        <f>SUM('Diari de Girona 1996:DIARI DE GIRONA 2016'!BB93)</f>
        <v>1</v>
      </c>
      <c r="BC62" s="58">
        <f t="shared" si="26"/>
        <v>1.8867924528301886E-2</v>
      </c>
      <c r="BD62" s="61"/>
      <c r="BE62" s="50" t="s">
        <v>367</v>
      </c>
      <c r="BF62" s="57">
        <f>SUM('Diari de Girona 1996:DIARI DE GIRONA 2016'!BF93)</f>
        <v>0</v>
      </c>
      <c r="BG62" s="58">
        <f t="shared" si="27"/>
        <v>0</v>
      </c>
      <c r="BH62" s="61"/>
      <c r="BI62" s="50" t="s">
        <v>421</v>
      </c>
      <c r="BJ62" s="57">
        <f>SUM('Diari de Girona 1996:DIARI DE GIRONA 2016'!BJ93)</f>
        <v>0</v>
      </c>
      <c r="BK62" s="58">
        <f t="shared" si="28"/>
        <v>0</v>
      </c>
      <c r="BL62" s="61"/>
      <c r="BM62" s="61"/>
      <c r="BN62" s="61"/>
    </row>
    <row r="63" spans="1:66" ht="68.099999999999994" customHeight="1" x14ac:dyDescent="0.2">
      <c r="A63" s="64"/>
      <c r="E63" s="64"/>
      <c r="F63" s="46" t="s">
        <v>193</v>
      </c>
      <c r="G63" s="57">
        <f>SUM('Diari de Girona 1996:DIARI DE GIRONA 2016'!G94)</f>
        <v>128</v>
      </c>
      <c r="H63" s="58">
        <f>G63/C$58</f>
        <v>0.22338568935427575</v>
      </c>
      <c r="I63" s="61"/>
      <c r="J63" s="50" t="s">
        <v>346</v>
      </c>
      <c r="K63" s="57">
        <f>SUM('Diari de Girona 1996:DIARI DE GIRONA 2016'!K94)</f>
        <v>0</v>
      </c>
      <c r="L63" s="58">
        <f t="shared" si="18"/>
        <v>0</v>
      </c>
      <c r="M63" s="61"/>
      <c r="N63" s="50" t="s">
        <v>368</v>
      </c>
      <c r="O63" s="57">
        <f>SUM('Diari de Girona 1996:DIARI DE GIRONA 2016'!O94)</f>
        <v>2</v>
      </c>
      <c r="P63" s="58">
        <f t="shared" si="19"/>
        <v>3.4904013961605585E-3</v>
      </c>
      <c r="Q63" s="61"/>
      <c r="R63" s="50" t="s">
        <v>422</v>
      </c>
      <c r="S63" s="57">
        <f>SUM('Diari de Girona 1996:DIARI DE GIRONA 2016'!S94)</f>
        <v>7</v>
      </c>
      <c r="T63" s="58">
        <f t="shared" si="20"/>
        <v>1.2216404886561954E-2</v>
      </c>
      <c r="U63" s="61"/>
      <c r="V63" s="46" t="s">
        <v>190</v>
      </c>
      <c r="W63" s="57">
        <f>SUM('Diari de Girona 1996:DIARI DE GIRONA 2016'!W94)</f>
        <v>109</v>
      </c>
      <c r="X63" s="58">
        <f>W63/W$58</f>
        <v>0.61931818181818177</v>
      </c>
      <c r="Y63" s="61"/>
      <c r="Z63" s="46" t="s">
        <v>192</v>
      </c>
      <c r="AA63" s="57">
        <f>SUM('Diari de Girona 1996:DIARI DE GIRONA 2016'!AA94)</f>
        <v>34</v>
      </c>
      <c r="AB63" s="58">
        <f>AA63/W$58</f>
        <v>0.19318181818181818</v>
      </c>
      <c r="AC63" s="61"/>
      <c r="AD63" s="61"/>
      <c r="AE63" s="50" t="s">
        <v>346</v>
      </c>
      <c r="AF63" s="57">
        <f>SUM('Diari de Girona 1996:DIARI DE GIRONA 2016'!AF94)</f>
        <v>0</v>
      </c>
      <c r="AG63" s="58">
        <f t="shared" si="22"/>
        <v>0</v>
      </c>
      <c r="AH63" s="61"/>
      <c r="AI63" s="50" t="s">
        <v>368</v>
      </c>
      <c r="AJ63" s="57">
        <f>SUM('Diari de Girona 1996:DIARI DE GIRONA 2016'!AJ94)</f>
        <v>0</v>
      </c>
      <c r="AK63" s="58">
        <f t="shared" si="23"/>
        <v>0</v>
      </c>
      <c r="AL63" s="61"/>
      <c r="AM63" s="50" t="s">
        <v>422</v>
      </c>
      <c r="AN63" s="57">
        <f>SUM('Diari de Girona 1996:DIARI DE GIRONA 2016'!AN94)</f>
        <v>0</v>
      </c>
      <c r="AO63" s="58">
        <f t="shared" si="24"/>
        <v>0</v>
      </c>
      <c r="AP63" s="61"/>
      <c r="AQ63" s="61"/>
      <c r="AR63" s="46" t="s">
        <v>190</v>
      </c>
      <c r="AS63" s="57">
        <f>SUM('Diari de Girona 1996:DIARI DE GIRONA 2016'!AS94)</f>
        <v>31</v>
      </c>
      <c r="AT63" s="58">
        <f>AS63/AS$58</f>
        <v>0.58490566037735847</v>
      </c>
      <c r="AU63" s="61"/>
      <c r="AV63" s="46" t="s">
        <v>192</v>
      </c>
      <c r="AW63" s="57">
        <f>SUM('Diari de Girona 1996:DIARI DE GIRONA 2016'!AW94)</f>
        <v>3</v>
      </c>
      <c r="AX63" s="58">
        <f>AW63/AS$58</f>
        <v>5.6603773584905662E-2</v>
      </c>
      <c r="AY63" s="61"/>
      <c r="AZ63" s="61"/>
      <c r="BA63" s="50" t="s">
        <v>346</v>
      </c>
      <c r="BB63" s="57">
        <f>SUM('Diari de Girona 1996:DIARI DE GIRONA 2016'!BB94)</f>
        <v>0</v>
      </c>
      <c r="BC63" s="58">
        <f t="shared" si="26"/>
        <v>0</v>
      </c>
      <c r="BD63" s="61"/>
      <c r="BE63" s="50" t="s">
        <v>368</v>
      </c>
      <c r="BF63" s="57">
        <f>SUM('Diari de Girona 1996:DIARI DE GIRONA 2016'!BF94)</f>
        <v>0</v>
      </c>
      <c r="BG63" s="58">
        <f t="shared" si="27"/>
        <v>0</v>
      </c>
      <c r="BH63" s="61"/>
      <c r="BI63" s="50" t="s">
        <v>422</v>
      </c>
      <c r="BJ63" s="57">
        <f>SUM('Diari de Girona 1996:DIARI DE GIRONA 2016'!BJ94)</f>
        <v>0</v>
      </c>
      <c r="BK63" s="58">
        <f t="shared" si="28"/>
        <v>0</v>
      </c>
      <c r="BL63" s="61"/>
      <c r="BM63" s="61"/>
      <c r="BN63" s="61"/>
    </row>
    <row r="64" spans="1:66" ht="68.099999999999994" customHeight="1" x14ac:dyDescent="0.2">
      <c r="A64" s="64"/>
      <c r="B64" s="175" t="s">
        <v>15</v>
      </c>
      <c r="C64" s="175"/>
      <c r="D64" s="175"/>
      <c r="E64" s="64"/>
      <c r="F64" s="46" t="s">
        <v>194</v>
      </c>
      <c r="G64" s="57">
        <f>SUM('Diari de Girona 1996:DIARI DE GIRONA 2016'!G95)</f>
        <v>212</v>
      </c>
      <c r="H64" s="58">
        <f>G64/C$58</f>
        <v>0.36998254799301922</v>
      </c>
      <c r="I64" s="61"/>
      <c r="J64" s="50" t="s">
        <v>350</v>
      </c>
      <c r="K64" s="57">
        <f>SUM('Diari de Girona 1996:DIARI DE GIRONA 2016'!K95)</f>
        <v>12</v>
      </c>
      <c r="L64" s="58">
        <f t="shared" si="18"/>
        <v>2.0942408376963352E-2</v>
      </c>
      <c r="M64" s="61"/>
      <c r="N64" s="37"/>
      <c r="O64" s="57">
        <f>SUM('Diari de Girona 1996:DIARI DE GIRONA 2016'!O95)</f>
        <v>573</v>
      </c>
      <c r="P64" s="58">
        <f t="shared" si="19"/>
        <v>1</v>
      </c>
      <c r="Q64" s="61"/>
      <c r="R64" s="37"/>
      <c r="S64" s="57">
        <f>SUM('Diari de Girona 1996:DIARI DE GIRONA 2016'!S95)</f>
        <v>573</v>
      </c>
      <c r="T64" s="58">
        <f t="shared" si="20"/>
        <v>1</v>
      </c>
      <c r="U64" s="61"/>
      <c r="V64" s="77"/>
      <c r="W64" s="57">
        <f>SUM('Diari de Girona 1996:DIARI DE GIRONA 2016'!W95)</f>
        <v>176</v>
      </c>
      <c r="X64" s="76">
        <f>W64/W$58</f>
        <v>1</v>
      </c>
      <c r="Y64" s="61"/>
      <c r="Z64" s="46" t="s">
        <v>193</v>
      </c>
      <c r="AA64" s="57">
        <f>SUM('Diari de Girona 1996:DIARI DE GIRONA 2016'!AA95)</f>
        <v>9</v>
      </c>
      <c r="AB64" s="58">
        <f>AA64/W$58</f>
        <v>5.113636363636364E-2</v>
      </c>
      <c r="AC64" s="61"/>
      <c r="AD64" s="61"/>
      <c r="AE64" s="50" t="s">
        <v>350</v>
      </c>
      <c r="AF64" s="57">
        <f>SUM('Diari de Girona 1996:DIARI DE GIRONA 2016'!AF95)</f>
        <v>8</v>
      </c>
      <c r="AG64" s="58">
        <f t="shared" si="22"/>
        <v>4.5714285714285714E-2</v>
      </c>
      <c r="AH64" s="61"/>
      <c r="AI64" s="37"/>
      <c r="AJ64" s="57">
        <f>SUM('Diari de Girona 1996:DIARI DE GIRONA 2016'!AJ95)</f>
        <v>176</v>
      </c>
      <c r="AK64" s="58">
        <f t="shared" si="23"/>
        <v>1</v>
      </c>
      <c r="AL64" s="61"/>
      <c r="AM64" s="37"/>
      <c r="AN64" s="57">
        <f>SUM('Diari de Girona 1996:DIARI DE GIRONA 2016'!AN95)</f>
        <v>176</v>
      </c>
      <c r="AO64" s="58">
        <f t="shared" si="24"/>
        <v>1</v>
      </c>
      <c r="AP64" s="61"/>
      <c r="AQ64" s="61"/>
      <c r="AR64" s="77"/>
      <c r="AS64" s="57">
        <f>SUM('Diari de Girona 1996:DIARI DE GIRONA 2016'!AS95)</f>
        <v>53</v>
      </c>
      <c r="AT64" s="76">
        <f>AS64/AS$58</f>
        <v>1</v>
      </c>
      <c r="AU64" s="61"/>
      <c r="AV64" s="46" t="s">
        <v>193</v>
      </c>
      <c r="AW64" s="57">
        <f>SUM('Diari de Girona 1996:DIARI DE GIRONA 2016'!AW95)</f>
        <v>6</v>
      </c>
      <c r="AX64" s="58">
        <f>AW64/AS$58</f>
        <v>0.11320754716981132</v>
      </c>
      <c r="AY64" s="61"/>
      <c r="AZ64" s="61"/>
      <c r="BA64" s="50" t="s">
        <v>350</v>
      </c>
      <c r="BB64" s="57">
        <f>SUM('Diari de Girona 1996:DIARI DE GIRONA 2016'!BB95)</f>
        <v>2</v>
      </c>
      <c r="BC64" s="58">
        <f t="shared" si="26"/>
        <v>3.7735849056603772E-2</v>
      </c>
      <c r="BD64" s="61"/>
      <c r="BE64" s="37"/>
      <c r="BF64" s="57">
        <f>SUM('Diari de Girona 1996:DIARI DE GIRONA 2016'!BF95)</f>
        <v>53</v>
      </c>
      <c r="BG64" s="58">
        <f t="shared" si="27"/>
        <v>1</v>
      </c>
      <c r="BH64" s="61"/>
      <c r="BI64" s="37"/>
      <c r="BJ64" s="57">
        <f>SUM('Diari de Girona 1996:DIARI DE GIRONA 2016'!BJ95)</f>
        <v>53</v>
      </c>
      <c r="BK64" s="58">
        <f t="shared" si="28"/>
        <v>1</v>
      </c>
      <c r="BL64" s="61"/>
      <c r="BM64" s="61"/>
      <c r="BN64" s="61"/>
    </row>
    <row r="65" spans="1:66" ht="68.099999999999994" customHeight="1" x14ac:dyDescent="0.2">
      <c r="A65" s="64"/>
      <c r="B65" s="55" t="s">
        <v>189</v>
      </c>
      <c r="C65" s="57">
        <f>SUM('Diari de Girona 1996:DIARI DE GIRONA 2016'!C96)</f>
        <v>570</v>
      </c>
      <c r="D65" s="58">
        <f>C65/C$58</f>
        <v>0.99476439790575921</v>
      </c>
      <c r="E65" s="64"/>
      <c r="F65" s="77"/>
      <c r="G65" s="57">
        <f>SUM('Diari de Girona 1996:DIARI DE GIRONA 2016'!G96)</f>
        <v>573</v>
      </c>
      <c r="H65" s="76">
        <f>G65/C$58</f>
        <v>1</v>
      </c>
      <c r="I65" s="61"/>
      <c r="J65" s="50" t="s">
        <v>349</v>
      </c>
      <c r="K65" s="57">
        <f>SUM('Diari de Girona 1996:DIARI DE GIRONA 2016'!K96)</f>
        <v>11</v>
      </c>
      <c r="L65" s="58">
        <f t="shared" si="18"/>
        <v>1.9197207678883072E-2</v>
      </c>
      <c r="M65" s="61"/>
      <c r="N65" s="61"/>
      <c r="O65" s="49" t="s">
        <v>141</v>
      </c>
      <c r="P65" s="49" t="s">
        <v>140</v>
      </c>
      <c r="Q65" s="61"/>
      <c r="R65" s="61"/>
      <c r="S65" s="49" t="s">
        <v>141</v>
      </c>
      <c r="T65" s="49" t="s">
        <v>140</v>
      </c>
      <c r="U65" s="61"/>
      <c r="V65" s="61"/>
      <c r="W65" s="56" t="s">
        <v>141</v>
      </c>
      <c r="X65" s="49" t="s">
        <v>140</v>
      </c>
      <c r="Y65" s="61"/>
      <c r="Z65" s="46" t="s">
        <v>194</v>
      </c>
      <c r="AA65" s="57">
        <f>SUM('Diari de Girona 1996:DIARI DE GIRONA 2016'!AA96)</f>
        <v>5</v>
      </c>
      <c r="AB65" s="58">
        <f>AA65/W$58</f>
        <v>2.8409090909090908E-2</v>
      </c>
      <c r="AC65" s="61"/>
      <c r="AD65" s="61"/>
      <c r="AE65" s="50" t="s">
        <v>349</v>
      </c>
      <c r="AF65" s="57">
        <f>SUM('Diari de Girona 1996:DIARI DE GIRONA 2016'!AF96)</f>
        <v>6</v>
      </c>
      <c r="AG65" s="58">
        <f t="shared" si="22"/>
        <v>3.4285714285714287E-2</v>
      </c>
      <c r="AH65" s="61"/>
      <c r="AI65" s="61"/>
      <c r="AJ65" s="49" t="s">
        <v>141</v>
      </c>
      <c r="AK65" s="49" t="s">
        <v>140</v>
      </c>
      <c r="AL65" s="61"/>
      <c r="AM65" s="61"/>
      <c r="AN65" s="49" t="s">
        <v>141</v>
      </c>
      <c r="AO65" s="49" t="s">
        <v>140</v>
      </c>
      <c r="AP65" s="61"/>
      <c r="AQ65" s="61"/>
      <c r="AR65" s="61"/>
      <c r="AS65" s="56" t="s">
        <v>141</v>
      </c>
      <c r="AT65" s="49" t="s">
        <v>140</v>
      </c>
      <c r="AU65" s="61"/>
      <c r="AV65" s="46" t="s">
        <v>194</v>
      </c>
      <c r="AW65" s="57">
        <f>SUM('Diari de Girona 1996:DIARI DE GIRONA 2016'!AW96)</f>
        <v>0</v>
      </c>
      <c r="AX65" s="58">
        <f>AW65/AS$58</f>
        <v>0</v>
      </c>
      <c r="AY65" s="61"/>
      <c r="AZ65" s="61"/>
      <c r="BA65" s="50" t="s">
        <v>349</v>
      </c>
      <c r="BB65" s="57">
        <f>SUM('Diari de Girona 1996:DIARI DE GIRONA 2016'!BB96)</f>
        <v>1</v>
      </c>
      <c r="BC65" s="58">
        <f t="shared" si="26"/>
        <v>1.8867924528301886E-2</v>
      </c>
      <c r="BD65" s="61"/>
      <c r="BE65" s="61"/>
      <c r="BF65" s="49" t="s">
        <v>141</v>
      </c>
      <c r="BG65" s="49" t="s">
        <v>140</v>
      </c>
      <c r="BH65" s="61"/>
      <c r="BI65" s="61"/>
      <c r="BJ65" s="49" t="s">
        <v>141</v>
      </c>
      <c r="BK65" s="49" t="s">
        <v>140</v>
      </c>
      <c r="BL65" s="61"/>
      <c r="BM65" s="61"/>
      <c r="BN65" s="61"/>
    </row>
    <row r="66" spans="1:66" ht="68.099999999999994" customHeight="1" x14ac:dyDescent="0.2">
      <c r="A66" s="64"/>
      <c r="B66" s="46" t="s">
        <v>190</v>
      </c>
      <c r="C66" s="57">
        <f>SUM('Diari de Girona 1996:DIARI DE GIRONA 2016'!C97)</f>
        <v>3</v>
      </c>
      <c r="D66" s="58">
        <f>C66/C$58</f>
        <v>5.235602094240838E-3</v>
      </c>
      <c r="E66" s="64"/>
      <c r="F66" s="61"/>
      <c r="G66" s="56" t="s">
        <v>141</v>
      </c>
      <c r="H66" s="49" t="s">
        <v>140</v>
      </c>
      <c r="I66" s="61"/>
      <c r="J66" s="50" t="s">
        <v>348</v>
      </c>
      <c r="K66" s="57">
        <f>SUM('Diari de Girona 1996:DIARI DE GIRONA 2016'!K97)</f>
        <v>1</v>
      </c>
      <c r="L66" s="58">
        <f t="shared" si="18"/>
        <v>1.7452006980802793E-3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77"/>
      <c r="AA66" s="57">
        <f>SUM('Diari de Girona 1996:DIARI DE GIRONA 2016'!AA97)</f>
        <v>176</v>
      </c>
      <c r="AB66" s="76">
        <f>AA66/W$58</f>
        <v>1</v>
      </c>
      <c r="AC66" s="61"/>
      <c r="AD66" s="61"/>
      <c r="AE66" s="50" t="s">
        <v>348</v>
      </c>
      <c r="AF66" s="57">
        <f>SUM('Diari de Girona 1996:DIARI DE GIRONA 2016'!AF97)</f>
        <v>1</v>
      </c>
      <c r="AG66" s="58">
        <f t="shared" si="22"/>
        <v>5.7142857142857143E-3</v>
      </c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77"/>
      <c r="AW66" s="57">
        <f>SUM('Diari de Girona 1996:DIARI DE GIRONA 2016'!AW97)</f>
        <v>53</v>
      </c>
      <c r="AX66" s="76">
        <f>AW66/AS$58</f>
        <v>1</v>
      </c>
      <c r="AY66" s="61"/>
      <c r="AZ66" s="61"/>
      <c r="BA66" s="50" t="s">
        <v>348</v>
      </c>
      <c r="BB66" s="57">
        <f>SUM('Diari de Girona 1996:DIARI DE GIRONA 2016'!BB97)</f>
        <v>0</v>
      </c>
      <c r="BC66" s="58">
        <f t="shared" si="26"/>
        <v>0</v>
      </c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</row>
    <row r="67" spans="1:66" ht="68.099999999999994" customHeight="1" x14ac:dyDescent="0.2">
      <c r="A67" s="64"/>
      <c r="B67" s="77"/>
      <c r="C67" s="57">
        <f>SUM('Diari de Girona 1996:DIARI DE GIRONA 2016'!C98)</f>
        <v>573</v>
      </c>
      <c r="D67" s="76">
        <f>C67/C$58</f>
        <v>1</v>
      </c>
      <c r="E67" s="64"/>
      <c r="F67" s="61"/>
      <c r="G67" s="61"/>
      <c r="H67" s="61"/>
      <c r="I67" s="61"/>
      <c r="J67" s="46" t="s">
        <v>351</v>
      </c>
      <c r="K67" s="57">
        <f>SUM('Diari de Girona 1996:DIARI DE GIRONA 2016'!K98)</f>
        <v>6</v>
      </c>
      <c r="L67" s="58">
        <f t="shared" si="18"/>
        <v>1.0471204188481676E-2</v>
      </c>
      <c r="M67" s="61"/>
      <c r="N67" s="61"/>
      <c r="O67" s="61"/>
      <c r="P67" s="61"/>
      <c r="Q67" s="61"/>
      <c r="R67" s="61"/>
      <c r="S67" s="61"/>
      <c r="T67" s="61"/>
      <c r="U67" s="61"/>
      <c r="V67" s="176" t="s">
        <v>17</v>
      </c>
      <c r="W67" s="177"/>
      <c r="X67" s="177"/>
      <c r="Z67" s="61"/>
      <c r="AA67" s="56" t="s">
        <v>141</v>
      </c>
      <c r="AB67" s="49" t="s">
        <v>140</v>
      </c>
      <c r="AC67" s="61"/>
      <c r="AD67" s="61"/>
      <c r="AE67" s="46" t="s">
        <v>351</v>
      </c>
      <c r="AF67" s="57">
        <f>SUM('Diari de Girona 1996:DIARI DE GIRONA 2016'!AF98)</f>
        <v>0</v>
      </c>
      <c r="AG67" s="58">
        <f t="shared" si="22"/>
        <v>0</v>
      </c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175" t="s">
        <v>17</v>
      </c>
      <c r="AS67" s="175"/>
      <c r="AT67" s="175"/>
      <c r="AU67" s="61"/>
      <c r="AV67" s="61"/>
      <c r="AW67" s="56" t="s">
        <v>141</v>
      </c>
      <c r="AX67" s="49" t="s">
        <v>140</v>
      </c>
      <c r="AY67" s="61"/>
      <c r="AZ67" s="61"/>
      <c r="BA67" s="46" t="s">
        <v>351</v>
      </c>
      <c r="BB67" s="57">
        <f>SUM('Diari de Girona 1996:DIARI DE GIRONA 2016'!BB98)</f>
        <v>0</v>
      </c>
      <c r="BC67" s="58">
        <f t="shared" si="26"/>
        <v>0</v>
      </c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</row>
    <row r="68" spans="1:66" ht="68.099999999999994" customHeight="1" x14ac:dyDescent="0.2">
      <c r="A68" s="64"/>
      <c r="C68" s="56" t="s">
        <v>141</v>
      </c>
      <c r="D68" s="49" t="s">
        <v>140</v>
      </c>
      <c r="E68" s="64"/>
      <c r="F68" s="61"/>
      <c r="G68" s="61"/>
      <c r="H68" s="61"/>
      <c r="I68" s="61"/>
      <c r="J68" s="46" t="s">
        <v>352</v>
      </c>
      <c r="K68" s="57">
        <f>SUM('Diari de Girona 1996:DIARI DE GIRONA 2016'!K99)</f>
        <v>0</v>
      </c>
      <c r="L68" s="58">
        <f t="shared" si="18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47" t="s">
        <v>195</v>
      </c>
      <c r="W68" s="57">
        <f>SUM('Diari de Girona 1996:DIARI DE GIRONA 2016'!W99)</f>
        <v>44</v>
      </c>
      <c r="X68" s="58">
        <f>W68/W$58</f>
        <v>0.25</v>
      </c>
      <c r="Z68" s="61"/>
      <c r="AA68" s="61"/>
      <c r="AB68" s="61"/>
      <c r="AC68" s="61"/>
      <c r="AD68" s="61"/>
      <c r="AE68" s="46" t="s">
        <v>352</v>
      </c>
      <c r="AF68" s="57">
        <f>SUM('Diari de Girona 1996:DIARI DE GIRONA 2016'!AF99)</f>
        <v>0</v>
      </c>
      <c r="AG68" s="58">
        <f t="shared" si="22"/>
        <v>0</v>
      </c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55" t="s">
        <v>195</v>
      </c>
      <c r="AS68" s="57">
        <f>SUM('Diari de Girona 1996:DIARI DE GIRONA 2016'!AS99)</f>
        <v>10</v>
      </c>
      <c r="AT68" s="58">
        <f>AS68/AS$58</f>
        <v>0.18867924528301888</v>
      </c>
      <c r="AU68" s="61"/>
      <c r="AV68" s="61"/>
      <c r="AW68" s="61"/>
      <c r="AX68" s="61"/>
      <c r="AY68" s="61"/>
      <c r="AZ68" s="61"/>
      <c r="BA68" s="46" t="s">
        <v>352</v>
      </c>
      <c r="BB68" s="57">
        <f>SUM('Diari de Girona 1996:DIARI DE GIRONA 2016'!BB99)</f>
        <v>0</v>
      </c>
      <c r="BC68" s="58">
        <f t="shared" si="26"/>
        <v>0</v>
      </c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</row>
    <row r="69" spans="1:66" ht="68.099999999999994" customHeight="1" x14ac:dyDescent="0.2">
      <c r="A69" s="64"/>
      <c r="E69" s="64"/>
      <c r="F69" s="61"/>
      <c r="G69" s="61"/>
      <c r="H69" s="61"/>
      <c r="I69" s="61"/>
      <c r="J69" s="46" t="s">
        <v>353</v>
      </c>
      <c r="K69" s="57">
        <f>SUM('Diari de Girona 1996:DIARI DE GIRONA 2016'!K100)</f>
        <v>2</v>
      </c>
      <c r="L69" s="58">
        <f t="shared" si="18"/>
        <v>3.4904013961605585E-3</v>
      </c>
      <c r="M69" s="61"/>
      <c r="N69" s="61"/>
      <c r="O69" s="61"/>
      <c r="P69" s="61"/>
      <c r="Q69" s="61"/>
      <c r="R69" s="61"/>
      <c r="S69" s="61"/>
      <c r="T69" s="61"/>
      <c r="U69" s="61"/>
      <c r="V69" s="46" t="s">
        <v>196</v>
      </c>
      <c r="W69" s="57">
        <f>SUM('Diari de Girona 1996:DIARI DE GIRONA 2016'!W100)</f>
        <v>132</v>
      </c>
      <c r="X69" s="58">
        <f>W69/W$58</f>
        <v>0.75</v>
      </c>
      <c r="Z69" s="61"/>
      <c r="AA69" s="61"/>
      <c r="AB69" s="61"/>
      <c r="AC69" s="61"/>
      <c r="AD69" s="61"/>
      <c r="AE69" s="46" t="s">
        <v>353</v>
      </c>
      <c r="AF69" s="57">
        <f>SUM('Diari de Girona 1996:DIARI DE GIRONA 2016'!AF100)</f>
        <v>0</v>
      </c>
      <c r="AG69" s="58">
        <f t="shared" si="22"/>
        <v>0</v>
      </c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6" t="s">
        <v>196</v>
      </c>
      <c r="AS69" s="57">
        <f>SUM('Diari de Girona 1996:DIARI DE GIRONA 2016'!AS100)</f>
        <v>43</v>
      </c>
      <c r="AT69" s="58">
        <f>AS69/AS$58</f>
        <v>0.81132075471698117</v>
      </c>
      <c r="AU69" s="61"/>
      <c r="AV69" s="61"/>
      <c r="AW69" s="61"/>
      <c r="AX69" s="61"/>
      <c r="AY69" s="61"/>
      <c r="AZ69" s="61"/>
      <c r="BA69" s="46" t="s">
        <v>353</v>
      </c>
      <c r="BB69" s="57">
        <f>SUM('Diari de Girona 1996:DIARI DE GIRONA 2016'!BB100)</f>
        <v>0</v>
      </c>
      <c r="BC69" s="58">
        <f t="shared" si="26"/>
        <v>0</v>
      </c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</row>
    <row r="70" spans="1:66" ht="68.099999999999994" customHeight="1" x14ac:dyDescent="0.2">
      <c r="A70" s="64"/>
      <c r="B70" s="175" t="s">
        <v>17</v>
      </c>
      <c r="C70" s="175"/>
      <c r="D70" s="175"/>
      <c r="E70" s="64"/>
      <c r="F70" s="61"/>
      <c r="G70" s="61"/>
      <c r="H70" s="61"/>
      <c r="I70" s="61"/>
      <c r="J70" s="37"/>
      <c r="K70" s="57">
        <f>SUM('Diari de Girona 1996:DIARI DE GIRONA 2016'!K101)</f>
        <v>573</v>
      </c>
      <c r="L70" s="58">
        <f t="shared" si="18"/>
        <v>1</v>
      </c>
      <c r="M70" s="61"/>
      <c r="N70" s="61"/>
      <c r="O70" s="61"/>
      <c r="P70" s="61"/>
      <c r="Q70" s="61"/>
      <c r="R70" s="61"/>
      <c r="S70" s="61"/>
      <c r="T70" s="61"/>
      <c r="U70" s="61"/>
      <c r="V70" s="77"/>
      <c r="W70" s="57">
        <f>SUM('Diari de Girona 1996:DIARI DE GIRONA 2016'!W101)</f>
        <v>176</v>
      </c>
      <c r="X70" s="76">
        <f>W70/W$58</f>
        <v>1</v>
      </c>
      <c r="Z70" s="61"/>
      <c r="AA70" s="61"/>
      <c r="AB70" s="61"/>
      <c r="AC70" s="61"/>
      <c r="AD70" s="61"/>
      <c r="AE70" s="37"/>
      <c r="AF70" s="57">
        <f>SUM('Diari de Girona 1996:DIARI DE GIRONA 2016'!AF101)</f>
        <v>175</v>
      </c>
      <c r="AG70" s="58">
        <f t="shared" si="22"/>
        <v>1</v>
      </c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77"/>
      <c r="AS70" s="57">
        <f>SUM('Diari de Girona 1996:DIARI DE GIRONA 2016'!AS101)</f>
        <v>53</v>
      </c>
      <c r="AT70" s="76">
        <f>AS70/AS$58</f>
        <v>1</v>
      </c>
      <c r="AU70" s="61"/>
      <c r="AY70" s="61"/>
      <c r="AZ70" s="61"/>
      <c r="BA70" s="37"/>
      <c r="BB70" s="57">
        <f>SUM('Diari de Girona 1996:DIARI DE GIRONA 2016'!BB101)</f>
        <v>53</v>
      </c>
      <c r="BC70" s="58">
        <f t="shared" si="26"/>
        <v>1</v>
      </c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</row>
    <row r="71" spans="1:66" ht="68.099999999999994" customHeight="1" x14ac:dyDescent="0.2">
      <c r="A71" s="64"/>
      <c r="B71" s="55" t="s">
        <v>195</v>
      </c>
      <c r="C71" s="57">
        <f>SUM('Diari de Girona 1996:DIARI DE GIRONA 2016'!C102)</f>
        <v>135</v>
      </c>
      <c r="D71" s="58">
        <f>C71/C$58</f>
        <v>0.2356020942408377</v>
      </c>
      <c r="E71" s="64"/>
      <c r="F71" s="61"/>
      <c r="G71" s="61"/>
      <c r="H71" s="61"/>
      <c r="I71" s="61"/>
      <c r="J71" s="61"/>
      <c r="K71" s="49" t="s">
        <v>141</v>
      </c>
      <c r="L71" s="74" t="s">
        <v>140</v>
      </c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56" t="s">
        <v>141</v>
      </c>
      <c r="X71" s="49" t="s">
        <v>140</v>
      </c>
      <c r="Z71" s="61"/>
      <c r="AA71" s="61"/>
      <c r="AB71" s="61"/>
      <c r="AC71" s="61"/>
      <c r="AD71" s="61"/>
      <c r="AE71" s="61"/>
      <c r="AF71" s="49" t="s">
        <v>141</v>
      </c>
      <c r="AG71" s="74" t="s">
        <v>140</v>
      </c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S71" s="56" t="s">
        <v>141</v>
      </c>
      <c r="AT71" s="49" t="s">
        <v>140</v>
      </c>
      <c r="AU71" s="61"/>
      <c r="AY71" s="61"/>
      <c r="AZ71" s="61"/>
      <c r="BA71" s="61"/>
      <c r="BB71" s="49" t="s">
        <v>141</v>
      </c>
      <c r="BC71" s="74" t="s">
        <v>140</v>
      </c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</row>
    <row r="72" spans="1:66" ht="68.099999999999994" customHeight="1" x14ac:dyDescent="0.2">
      <c r="A72" s="64"/>
      <c r="B72" s="46" t="s">
        <v>196</v>
      </c>
      <c r="C72" s="57">
        <f>SUM('Diari de Girona 1996:DIARI DE GIRONA 2016'!C103)</f>
        <v>438</v>
      </c>
      <c r="D72" s="58">
        <f>C72/C$58</f>
        <v>0.76439790575916233</v>
      </c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Y72" s="61"/>
      <c r="Z72" s="61"/>
      <c r="AA72" s="61"/>
      <c r="AB72" s="61"/>
      <c r="AC72" s="61"/>
      <c r="AD72" s="61"/>
      <c r="AE72" s="37"/>
      <c r="AF72" s="37"/>
      <c r="AG72" s="37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U72" s="61"/>
      <c r="AY72" s="61"/>
      <c r="AZ72" s="61"/>
      <c r="BA72" s="37"/>
      <c r="BB72" s="37"/>
      <c r="BC72" s="37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</row>
    <row r="73" spans="1:66" ht="68.099999999999994" customHeight="1" x14ac:dyDescent="0.2">
      <c r="A73" s="2"/>
      <c r="B73" s="77"/>
      <c r="C73" s="57">
        <f>SUM('Diari de Girona 1996:DIARI DE GIRONA 2016'!C104)</f>
        <v>573</v>
      </c>
      <c r="D73" s="76">
        <f>C73/C$58</f>
        <v>1</v>
      </c>
      <c r="E73" s="2"/>
    </row>
    <row r="74" spans="1:66" ht="68.099999999999994" customHeight="1" x14ac:dyDescent="0.2">
      <c r="A74" s="2"/>
      <c r="C74" s="56" t="s">
        <v>141</v>
      </c>
      <c r="D74" s="49" t="s">
        <v>140</v>
      </c>
      <c r="E74" s="2"/>
    </row>
    <row r="75" spans="1:66" ht="68.099999999999994" customHeight="1" x14ac:dyDescent="0.2">
      <c r="A75" s="2"/>
      <c r="B75" s="2"/>
      <c r="C75" s="2"/>
      <c r="D75" s="2"/>
      <c r="E75" s="2"/>
    </row>
    <row r="76" spans="1:66" ht="68.099999999999994" customHeight="1" x14ac:dyDescent="0.2">
      <c r="A76" s="2"/>
      <c r="B76" s="2"/>
      <c r="C76" s="2"/>
      <c r="D76" s="2"/>
      <c r="E76" s="2"/>
    </row>
    <row r="77" spans="1:66" ht="68.099999999999994" customHeight="1" x14ac:dyDescent="0.2">
      <c r="A77" s="2"/>
      <c r="B77" s="2"/>
      <c r="C77" s="2"/>
      <c r="D77" s="2"/>
      <c r="E77" s="2"/>
    </row>
    <row r="78" spans="1:66" ht="68.099999999999994" customHeight="1" x14ac:dyDescent="0.2">
      <c r="A78" s="2"/>
      <c r="B78" s="2"/>
      <c r="C78" s="2"/>
      <c r="D78" s="2"/>
      <c r="E78" s="2"/>
    </row>
    <row r="79" spans="1:66" ht="68.099999999999994" customHeight="1" x14ac:dyDescent="0.2">
      <c r="A79" s="2"/>
      <c r="B79" s="2"/>
      <c r="C79" s="2"/>
      <c r="D79" s="2"/>
      <c r="E79" s="2"/>
    </row>
    <row r="80" spans="1:66" ht="68.25" customHeight="1" x14ac:dyDescent="0.2">
      <c r="A80" s="2"/>
      <c r="B80" s="2"/>
      <c r="C80" s="2"/>
      <c r="D80" s="2"/>
      <c r="E80" s="2"/>
    </row>
    <row r="81" spans="1:55" ht="68.25" customHeight="1" x14ac:dyDescent="0.2">
      <c r="A81" s="2"/>
      <c r="B81" s="2"/>
      <c r="C81" s="2"/>
      <c r="D81" s="2"/>
      <c r="E81" s="2"/>
    </row>
    <row r="82" spans="1:55" ht="68.25" customHeight="1" x14ac:dyDescent="0.2">
      <c r="A82" s="2"/>
      <c r="B82" s="2"/>
      <c r="C82" s="2"/>
      <c r="D82" s="2"/>
      <c r="E82" s="2"/>
    </row>
    <row r="83" spans="1:55" ht="68.25" customHeight="1" x14ac:dyDescent="0.2">
      <c r="A83" s="2"/>
      <c r="B83" s="2"/>
      <c r="C83" s="2"/>
      <c r="D83" s="2"/>
      <c r="E83" s="2"/>
    </row>
    <row r="84" spans="1:55" ht="68.25" customHeight="1" x14ac:dyDescent="0.2">
      <c r="A84" s="2"/>
      <c r="B84" s="2"/>
      <c r="C84" s="2"/>
      <c r="D84" s="2"/>
      <c r="E84" s="2"/>
    </row>
    <row r="85" spans="1:55" ht="68.25" customHeight="1" x14ac:dyDescent="0.2">
      <c r="A85" s="2"/>
      <c r="B85" s="2"/>
      <c r="C85" s="2"/>
      <c r="D85" s="2"/>
      <c r="E85" s="2"/>
    </row>
    <row r="86" spans="1:55" ht="68.25" customHeight="1" x14ac:dyDescent="0.2">
      <c r="A86" s="2"/>
      <c r="B86" s="2"/>
      <c r="C86" s="2"/>
      <c r="D86" s="2"/>
      <c r="E86" s="2"/>
    </row>
    <row r="87" spans="1:55" ht="68.25" customHeight="1" x14ac:dyDescent="0.2">
      <c r="A87" s="2"/>
      <c r="B87" s="2"/>
      <c r="C87" s="2"/>
      <c r="D87" s="2"/>
      <c r="E87" s="2"/>
    </row>
    <row r="88" spans="1:55" ht="68.25" customHeight="1" x14ac:dyDescent="0.2">
      <c r="A88" s="2"/>
      <c r="B88" s="2"/>
      <c r="C88" s="2"/>
      <c r="D88" s="2"/>
      <c r="E88" s="2"/>
      <c r="AF88" s="3"/>
      <c r="AG88" s="2"/>
      <c r="BB88" s="3"/>
      <c r="BC88" s="2"/>
    </row>
    <row r="89" spans="1:55" ht="43.5" customHeight="1" x14ac:dyDescent="0.2">
      <c r="A89" s="2"/>
      <c r="B89" s="2"/>
      <c r="C89" s="2"/>
      <c r="D89" s="2"/>
      <c r="E89" s="2"/>
    </row>
    <row r="90" spans="1:55" ht="43.5" customHeight="1" x14ac:dyDescent="0.2">
      <c r="A90" s="2"/>
      <c r="B90" s="2"/>
      <c r="C90" s="2"/>
      <c r="D90" s="2"/>
      <c r="E90" s="2"/>
    </row>
    <row r="91" spans="1:55" ht="31.5" customHeight="1" x14ac:dyDescent="0.2">
      <c r="A91" s="2"/>
      <c r="B91" s="2"/>
      <c r="C91" s="2"/>
      <c r="D91" s="2"/>
      <c r="E91" s="2"/>
    </row>
    <row r="92" spans="1:55" ht="31.5" customHeight="1" x14ac:dyDescent="0.2">
      <c r="A92" s="2"/>
      <c r="B92" s="2"/>
      <c r="C92" s="2"/>
      <c r="D92" s="2"/>
      <c r="E92" s="2"/>
    </row>
    <row r="93" spans="1:55" ht="31.5" customHeight="1" x14ac:dyDescent="0.2">
      <c r="A93" s="2"/>
      <c r="B93" s="2"/>
      <c r="C93" s="2"/>
      <c r="D93" s="2"/>
      <c r="E93" s="2"/>
    </row>
    <row r="94" spans="1:55" ht="31.5" customHeight="1" x14ac:dyDescent="0.2">
      <c r="A94" s="2"/>
      <c r="B94" s="2"/>
      <c r="C94" s="2"/>
      <c r="D94" s="2"/>
      <c r="E94" s="2"/>
    </row>
    <row r="95" spans="1:55" ht="31.5" customHeight="1" x14ac:dyDescent="0.2">
      <c r="A95" s="2"/>
      <c r="B95" s="2"/>
      <c r="C95" s="2"/>
      <c r="D95" s="2"/>
      <c r="E95" s="2"/>
    </row>
    <row r="96" spans="1:55" ht="31.5" customHeight="1" x14ac:dyDescent="0.2">
      <c r="A96" s="2"/>
      <c r="B96" s="2"/>
      <c r="C96" s="2"/>
      <c r="D96" s="2"/>
      <c r="E96" s="2"/>
    </row>
    <row r="97" spans="1:54" ht="31.5" customHeight="1" x14ac:dyDescent="0.2">
      <c r="A97" s="2"/>
      <c r="B97" s="2"/>
      <c r="C97" s="2"/>
      <c r="D97" s="2"/>
      <c r="E97" s="2"/>
    </row>
    <row r="98" spans="1:54" ht="31.5" customHeight="1" x14ac:dyDescent="0.2">
      <c r="A98" s="2"/>
      <c r="B98" s="2"/>
      <c r="C98" s="2"/>
      <c r="D98" s="2"/>
      <c r="E98" s="2"/>
    </row>
    <row r="99" spans="1:54" ht="31.5" customHeight="1" x14ac:dyDescent="0.2">
      <c r="A99" s="2"/>
      <c r="B99" s="2"/>
      <c r="C99" s="2"/>
      <c r="D99" s="2"/>
      <c r="E99" s="2"/>
    </row>
    <row r="100" spans="1:54" ht="31.5" customHeight="1" x14ac:dyDescent="0.2">
      <c r="A100" s="2"/>
      <c r="B100" s="2"/>
      <c r="C100" s="2"/>
      <c r="D100" s="2"/>
      <c r="E100" s="2"/>
    </row>
    <row r="101" spans="1:54" ht="31.5" customHeight="1" x14ac:dyDescent="0.2">
      <c r="A101" s="2"/>
      <c r="B101" s="2"/>
      <c r="C101" s="2"/>
      <c r="D101" s="2"/>
      <c r="E101" s="2"/>
    </row>
    <row r="102" spans="1:54" ht="31.5" customHeight="1" x14ac:dyDescent="0.2">
      <c r="A102" s="2"/>
      <c r="B102" s="2"/>
      <c r="C102" s="2"/>
      <c r="D102" s="2"/>
      <c r="E102" s="2"/>
    </row>
    <row r="103" spans="1:54" ht="31.5" customHeight="1" x14ac:dyDescent="0.2">
      <c r="A103" s="2"/>
      <c r="B103" s="2"/>
      <c r="C103" s="2"/>
      <c r="D103" s="2"/>
      <c r="E103" s="2"/>
    </row>
    <row r="104" spans="1:54" ht="31.5" customHeight="1" x14ac:dyDescent="0.2">
      <c r="A104" s="2"/>
      <c r="B104" s="2"/>
      <c r="C104" s="2"/>
      <c r="D104" s="2"/>
      <c r="E104" s="2"/>
      <c r="BB104" s="2"/>
    </row>
    <row r="105" spans="1:54" ht="31.5" customHeight="1" x14ac:dyDescent="0.2">
      <c r="A105" s="2"/>
      <c r="B105" s="2"/>
      <c r="C105" s="2"/>
      <c r="D105" s="2"/>
      <c r="E105" s="2"/>
      <c r="BB105" s="2"/>
    </row>
    <row r="106" spans="1:54" ht="31.5" customHeight="1" x14ac:dyDescent="0.2">
      <c r="A106" s="2"/>
      <c r="B106" s="2"/>
      <c r="C106" s="2"/>
      <c r="D106" s="2"/>
      <c r="E106" s="2"/>
      <c r="BB106" s="2"/>
    </row>
    <row r="107" spans="1:54" ht="31.5" customHeight="1" x14ac:dyDescent="0.2">
      <c r="A107" s="174" t="s">
        <v>798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BB107" s="2"/>
    </row>
    <row r="108" spans="1:54" ht="31.5" customHeight="1" x14ac:dyDescent="0.2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BB108" s="2"/>
    </row>
    <row r="109" spans="1:54" ht="31.5" customHeight="1" x14ac:dyDescent="0.2">
      <c r="A109" s="2"/>
      <c r="B109" s="2"/>
      <c r="C109" s="2"/>
      <c r="D109" s="2"/>
      <c r="E109" s="2"/>
      <c r="BB109" s="2"/>
    </row>
    <row r="110" spans="1:54" ht="31.5" customHeight="1" x14ac:dyDescent="0.2">
      <c r="A110" s="2"/>
      <c r="B110" s="2"/>
      <c r="C110" s="2"/>
      <c r="D110" s="2"/>
      <c r="E110" s="2"/>
      <c r="BB110" s="2"/>
    </row>
    <row r="111" spans="1:54" ht="31.5" customHeight="1" x14ac:dyDescent="0.2">
      <c r="A111" s="2"/>
      <c r="B111" s="2"/>
      <c r="C111" s="2"/>
      <c r="D111" s="2"/>
      <c r="E111" s="2"/>
      <c r="BB111" s="2"/>
    </row>
    <row r="112" spans="1:54" ht="31.5" customHeight="1" x14ac:dyDescent="0.2">
      <c r="A112" s="2"/>
      <c r="B112" s="2"/>
      <c r="C112" s="2"/>
      <c r="D112" s="2"/>
      <c r="E112" s="2"/>
      <c r="BB112" s="2"/>
    </row>
    <row r="113" spans="1:54" ht="31.5" customHeight="1" x14ac:dyDescent="0.2">
      <c r="A113" s="2"/>
      <c r="B113" s="2"/>
      <c r="C113" s="2"/>
      <c r="D113" s="2"/>
      <c r="E113" s="2"/>
      <c r="BB113" s="2"/>
    </row>
    <row r="114" spans="1:54" ht="31.5" customHeight="1" x14ac:dyDescent="0.2">
      <c r="A114" s="2"/>
      <c r="B114" s="2"/>
      <c r="C114" s="2"/>
      <c r="D114" s="2"/>
      <c r="E114" s="2"/>
      <c r="BB114" s="2"/>
    </row>
    <row r="115" spans="1:54" ht="31.5" customHeight="1" x14ac:dyDescent="0.2">
      <c r="A115" s="2"/>
      <c r="B115" s="2"/>
      <c r="C115" s="2"/>
      <c r="D115" s="2"/>
      <c r="E115" s="2"/>
      <c r="BB115" s="2"/>
    </row>
    <row r="116" spans="1:54" ht="31.5" customHeight="1" x14ac:dyDescent="0.2">
      <c r="A116" s="2"/>
      <c r="B116" s="2"/>
      <c r="C116" s="2"/>
      <c r="D116" s="2"/>
      <c r="E116" s="2"/>
      <c r="BB116" s="2"/>
    </row>
    <row r="117" spans="1:54" ht="31.5" customHeight="1" x14ac:dyDescent="0.2">
      <c r="A117" s="2"/>
      <c r="B117" s="2"/>
      <c r="C117" s="2"/>
      <c r="D117" s="2"/>
      <c r="E117" s="2"/>
      <c r="BB117" s="2"/>
    </row>
    <row r="118" spans="1:54" ht="31.5" customHeight="1" x14ac:dyDescent="0.2">
      <c r="A118" s="2"/>
      <c r="B118" s="2"/>
      <c r="C118" s="2"/>
      <c r="D118" s="2"/>
      <c r="E118" s="2"/>
      <c r="BB118" s="2"/>
    </row>
    <row r="119" spans="1:54" ht="31.5" customHeight="1" x14ac:dyDescent="0.2">
      <c r="A119" s="2"/>
      <c r="B119" s="2"/>
      <c r="C119" s="2"/>
      <c r="D119" s="2"/>
      <c r="E119" s="2"/>
      <c r="BB119" s="2"/>
    </row>
    <row r="120" spans="1:54" ht="31.5" customHeight="1" x14ac:dyDescent="0.2">
      <c r="A120" s="2"/>
      <c r="B120" s="2"/>
      <c r="C120" s="2"/>
      <c r="D120" s="2"/>
      <c r="E120" s="2"/>
      <c r="BB120" s="2"/>
    </row>
    <row r="121" spans="1:54" ht="31.5" customHeight="1" x14ac:dyDescent="0.2">
      <c r="A121" s="2"/>
      <c r="B121" s="2"/>
      <c r="C121" s="2"/>
      <c r="D121" s="2"/>
      <c r="E121" s="2"/>
      <c r="BB121" s="2"/>
    </row>
    <row r="122" spans="1:54" ht="31.5" customHeight="1" x14ac:dyDescent="0.2">
      <c r="A122" s="2"/>
      <c r="B122" s="2"/>
      <c r="C122" s="2"/>
      <c r="D122" s="2"/>
      <c r="E122" s="2"/>
      <c r="BB122" s="2"/>
    </row>
    <row r="123" spans="1:54" ht="31.5" customHeight="1" x14ac:dyDescent="0.2">
      <c r="A123" s="2"/>
      <c r="B123" s="2"/>
      <c r="C123" s="2"/>
      <c r="D123" s="2"/>
      <c r="E123" s="2"/>
      <c r="BB123" s="2"/>
    </row>
    <row r="124" spans="1:54" ht="31.5" customHeight="1" x14ac:dyDescent="0.2">
      <c r="A124" s="2"/>
      <c r="B124" s="2"/>
      <c r="C124" s="2"/>
      <c r="D124" s="2"/>
      <c r="E124" s="2"/>
      <c r="F124" s="2"/>
      <c r="M124" s="8"/>
      <c r="N124" s="43"/>
      <c r="O124" s="53"/>
    </row>
    <row r="125" spans="1:54" ht="31.5" customHeight="1" x14ac:dyDescent="0.2">
      <c r="A125" s="2"/>
      <c r="B125" s="2"/>
      <c r="C125" s="2"/>
      <c r="D125" s="2"/>
      <c r="E125" s="2"/>
      <c r="F125" s="2"/>
      <c r="N125" s="52"/>
      <c r="O125" s="52"/>
    </row>
    <row r="126" spans="1:54" ht="31.5" customHeight="1" x14ac:dyDescent="0.2">
      <c r="A126" s="2"/>
      <c r="B126" s="2"/>
      <c r="C126" s="2"/>
      <c r="D126" s="2"/>
      <c r="E126" s="2"/>
      <c r="F126" s="2"/>
    </row>
    <row r="127" spans="1:54" ht="31.5" customHeight="1" x14ac:dyDescent="0.2">
      <c r="A127" s="2"/>
      <c r="B127" s="2"/>
      <c r="C127" s="2"/>
      <c r="D127" s="2"/>
      <c r="E127" s="2"/>
      <c r="F127" s="2"/>
    </row>
    <row r="128" spans="1:54" ht="31.5" customHeight="1" x14ac:dyDescent="0.2">
      <c r="A128" s="2"/>
      <c r="B128" s="2"/>
      <c r="C128" s="2"/>
      <c r="D128" s="2"/>
      <c r="E128" s="2"/>
      <c r="F128" s="2"/>
    </row>
    <row r="129" spans="1:6" ht="31.5" customHeight="1" x14ac:dyDescent="0.2">
      <c r="A129" s="2"/>
      <c r="B129" s="2"/>
      <c r="C129" s="2"/>
      <c r="D129" s="2"/>
      <c r="E129" s="2"/>
      <c r="F129" s="2"/>
    </row>
    <row r="130" spans="1:6" ht="31.5" customHeight="1" x14ac:dyDescent="0.2">
      <c r="A130" s="2"/>
      <c r="B130" s="2"/>
      <c r="C130" s="2"/>
      <c r="D130" s="2"/>
      <c r="E130" s="2"/>
      <c r="F130" s="2"/>
    </row>
    <row r="131" spans="1:6" ht="31.5" customHeight="1" x14ac:dyDescent="0.2">
      <c r="A131" s="2"/>
      <c r="B131" s="2"/>
      <c r="C131" s="2"/>
      <c r="D131" s="2"/>
      <c r="E131" s="2"/>
      <c r="F131" s="2"/>
    </row>
    <row r="132" spans="1:6" ht="31.5" customHeight="1" x14ac:dyDescent="0.2">
      <c r="A132" s="2"/>
      <c r="B132" s="2"/>
      <c r="C132" s="2"/>
      <c r="D132" s="2"/>
      <c r="E132" s="2"/>
      <c r="F132" s="2"/>
    </row>
    <row r="133" spans="1:6" ht="31.5" customHeight="1" x14ac:dyDescent="0.2">
      <c r="A133" s="2"/>
      <c r="B133" s="2"/>
      <c r="C133" s="2"/>
      <c r="D133" s="2"/>
      <c r="E133" s="2"/>
      <c r="F133" s="2"/>
    </row>
    <row r="134" spans="1:6" ht="31.5" customHeight="1" x14ac:dyDescent="0.2">
      <c r="A134" s="2"/>
      <c r="B134" s="2"/>
      <c r="C134" s="2"/>
      <c r="D134" s="2"/>
      <c r="E134" s="2"/>
      <c r="F134" s="2"/>
    </row>
    <row r="135" spans="1:6" ht="31.5" customHeight="1" x14ac:dyDescent="0.2">
      <c r="A135" s="2"/>
      <c r="B135" s="2"/>
      <c r="C135" s="2"/>
      <c r="D135" s="2"/>
      <c r="E135" s="2"/>
      <c r="F135" s="2"/>
    </row>
    <row r="136" spans="1:6" ht="31.5" customHeight="1" x14ac:dyDescent="0.2">
      <c r="A136" s="2"/>
      <c r="B136" s="2"/>
      <c r="C136" s="2"/>
      <c r="D136" s="2"/>
      <c r="E136" s="2"/>
      <c r="F136" s="2"/>
    </row>
    <row r="137" spans="1:6" ht="31.5" customHeight="1" x14ac:dyDescent="0.2">
      <c r="A137" s="2"/>
      <c r="B137" s="2"/>
      <c r="C137" s="2"/>
      <c r="D137" s="2"/>
      <c r="E137" s="2"/>
      <c r="F137" s="2"/>
    </row>
    <row r="138" spans="1:6" ht="31.5" customHeight="1" x14ac:dyDescent="0.2">
      <c r="A138" s="2"/>
      <c r="B138" s="2"/>
      <c r="C138" s="2"/>
      <c r="D138" s="2"/>
      <c r="E138" s="2"/>
      <c r="F138" s="2"/>
    </row>
    <row r="139" spans="1:6" ht="31.5" customHeight="1" x14ac:dyDescent="0.2">
      <c r="A139" s="2"/>
      <c r="B139" s="2"/>
      <c r="C139" s="2"/>
      <c r="D139" s="2"/>
      <c r="E139" s="2"/>
      <c r="F139" s="2"/>
    </row>
    <row r="140" spans="1:6" ht="31.5" customHeight="1" x14ac:dyDescent="0.2">
      <c r="A140" s="2"/>
      <c r="B140" s="2"/>
      <c r="C140" s="2"/>
      <c r="D140" s="2"/>
      <c r="E140" s="2"/>
      <c r="F140" s="2"/>
    </row>
    <row r="141" spans="1:6" ht="31.5" customHeight="1" x14ac:dyDescent="0.2">
      <c r="A141" s="2"/>
      <c r="B141" s="2"/>
      <c r="C141" s="2"/>
      <c r="D141" s="2"/>
      <c r="E141" s="2"/>
      <c r="F141" s="2"/>
    </row>
    <row r="142" spans="1:6" ht="31.5" customHeight="1" x14ac:dyDescent="0.2">
      <c r="A142" s="2"/>
      <c r="B142" s="2"/>
      <c r="C142" s="2"/>
      <c r="D142" s="2"/>
      <c r="E142" s="2"/>
      <c r="F142" s="2"/>
    </row>
    <row r="143" spans="1:6" ht="31.5" customHeight="1" x14ac:dyDescent="0.2">
      <c r="A143" s="2"/>
      <c r="B143" s="2"/>
      <c r="C143" s="2"/>
      <c r="D143" s="2"/>
      <c r="E143" s="2"/>
      <c r="F143" s="2"/>
    </row>
    <row r="144" spans="1:6" ht="31.5" customHeight="1" x14ac:dyDescent="0.2">
      <c r="A144" s="2"/>
      <c r="B144" s="2"/>
      <c r="C144" s="2"/>
      <c r="D144" s="2"/>
      <c r="E144" s="2"/>
      <c r="F144" s="2"/>
    </row>
    <row r="145" spans="1:6" ht="31.5" customHeight="1" x14ac:dyDescent="0.2">
      <c r="A145" s="2"/>
      <c r="B145" s="2"/>
      <c r="C145" s="2"/>
      <c r="D145" s="2"/>
      <c r="E145" s="2"/>
      <c r="F145" s="2"/>
    </row>
    <row r="146" spans="1:6" ht="31.5" customHeight="1" x14ac:dyDescent="0.2">
      <c r="A146" s="2"/>
      <c r="B146" s="2"/>
      <c r="C146" s="2"/>
      <c r="D146" s="2"/>
      <c r="E146" s="2"/>
      <c r="F146" s="2"/>
    </row>
    <row r="147" spans="1:6" ht="31.5" customHeight="1" x14ac:dyDescent="0.2">
      <c r="A147" s="2"/>
      <c r="B147" s="2"/>
      <c r="C147" s="2"/>
      <c r="D147" s="2"/>
      <c r="E147" s="2"/>
      <c r="F147" s="2"/>
    </row>
    <row r="148" spans="1:6" ht="31.5" customHeight="1" x14ac:dyDescent="0.2">
      <c r="A148" s="2"/>
      <c r="B148" s="2"/>
      <c r="C148" s="2"/>
      <c r="D148" s="2"/>
      <c r="E148" s="2"/>
    </row>
    <row r="149" spans="1:6" ht="31.5" customHeight="1" x14ac:dyDescent="0.2">
      <c r="A149" s="2"/>
      <c r="B149" s="2"/>
      <c r="C149" s="2"/>
      <c r="D149" s="2"/>
      <c r="E149" s="2"/>
    </row>
    <row r="150" spans="1:6" ht="31.5" customHeight="1" x14ac:dyDescent="0.2">
      <c r="A150" s="2"/>
      <c r="B150" s="2"/>
      <c r="C150" s="2"/>
      <c r="D150" s="2"/>
      <c r="E150" s="2"/>
    </row>
    <row r="151" spans="1:6" ht="31.5" customHeight="1" x14ac:dyDescent="0.2">
      <c r="A151" s="2"/>
      <c r="B151" s="2"/>
      <c r="C151" s="2"/>
      <c r="D151" s="2"/>
      <c r="E151" s="2"/>
    </row>
    <row r="152" spans="1:6" ht="31.5" customHeight="1" x14ac:dyDescent="0.2">
      <c r="A152" s="2"/>
      <c r="B152" s="2"/>
      <c r="C152" s="2"/>
      <c r="D152" s="2"/>
      <c r="E152" s="2"/>
    </row>
    <row r="153" spans="1:6" ht="31.5" customHeight="1" x14ac:dyDescent="0.2">
      <c r="A153" s="2"/>
      <c r="B153" s="2"/>
      <c r="C153" s="2"/>
      <c r="D153" s="2"/>
      <c r="E153" s="2"/>
    </row>
    <row r="154" spans="1:6" ht="28.5" customHeight="1" x14ac:dyDescent="0.2">
      <c r="A154" s="2"/>
      <c r="E154" s="2"/>
    </row>
    <row r="155" spans="1:6" ht="28.5" customHeight="1" x14ac:dyDescent="0.2"/>
    <row r="156" spans="1:6" ht="28.5" customHeight="1" x14ac:dyDescent="0.2"/>
    <row r="157" spans="1:6" ht="28.5" customHeight="1" x14ac:dyDescent="0.2"/>
    <row r="158" spans="1:6" ht="28.5" customHeight="1" x14ac:dyDescent="0.2"/>
    <row r="159" spans="1:6" ht="28.5" customHeight="1" x14ac:dyDescent="0.2"/>
    <row r="160" spans="1:6" ht="28.5" customHeight="1" x14ac:dyDescent="0.2"/>
    <row r="161" spans="14:15" ht="28.5" customHeight="1" x14ac:dyDescent="0.2"/>
    <row r="162" spans="14:15" ht="28.5" customHeight="1" x14ac:dyDescent="0.2"/>
    <row r="163" spans="14:15" ht="28.5" customHeight="1" x14ac:dyDescent="0.2">
      <c r="N163" s="52"/>
      <c r="O163" s="52"/>
    </row>
    <row r="164" spans="14:15" ht="28.5" customHeight="1" x14ac:dyDescent="0.2"/>
    <row r="165" spans="14:15" ht="28.5" customHeight="1" x14ac:dyDescent="0.2"/>
    <row r="166" spans="14:15" ht="28.5" customHeight="1" x14ac:dyDescent="0.2"/>
    <row r="167" spans="14:15" ht="28.5" customHeight="1" x14ac:dyDescent="0.2"/>
    <row r="168" spans="14:15" ht="28.5" customHeight="1" x14ac:dyDescent="0.2"/>
    <row r="169" spans="14:15" ht="28.5" customHeight="1" x14ac:dyDescent="0.2"/>
    <row r="170" spans="14:15" ht="28.5" customHeight="1" x14ac:dyDescent="0.2"/>
    <row r="171" spans="14:15" ht="28.5" customHeight="1" x14ac:dyDescent="0.2"/>
    <row r="172" spans="14:15" ht="28.5" customHeight="1" x14ac:dyDescent="0.2"/>
    <row r="173" spans="14:15" ht="28.5" customHeight="1" x14ac:dyDescent="0.2"/>
    <row r="174" spans="14:15" ht="28.5" customHeight="1" x14ac:dyDescent="0.2"/>
    <row r="175" spans="14:15" ht="28.5" customHeight="1" x14ac:dyDescent="0.2"/>
    <row r="176" spans="14:15" ht="28.5" customHeight="1" x14ac:dyDescent="0.2"/>
    <row r="177" ht="28.5" customHeight="1" x14ac:dyDescent="0.2"/>
    <row r="178" ht="28.5" customHeight="1" x14ac:dyDescent="0.2"/>
    <row r="179" ht="28.5" customHeight="1" x14ac:dyDescent="0.2"/>
    <row r="180" ht="28.5" customHeight="1" x14ac:dyDescent="0.2"/>
    <row r="181" ht="28.5" customHeight="1" x14ac:dyDescent="0.2"/>
    <row r="182" ht="28.5" customHeight="1" x14ac:dyDescent="0.2"/>
    <row r="183" ht="28.5" customHeight="1" x14ac:dyDescent="0.2"/>
    <row r="184" ht="28.5" customHeight="1" x14ac:dyDescent="0.2"/>
    <row r="185" ht="28.5" customHeight="1" x14ac:dyDescent="0.2"/>
    <row r="186" ht="28.5" customHeight="1" x14ac:dyDescent="0.2"/>
    <row r="187" ht="28.5" customHeight="1" x14ac:dyDescent="0.2"/>
    <row r="188" ht="28.5" customHeight="1" x14ac:dyDescent="0.2"/>
    <row r="189" ht="28.5" customHeight="1" x14ac:dyDescent="0.2"/>
    <row r="190" ht="28.5" customHeight="1" x14ac:dyDescent="0.2"/>
    <row r="191" ht="28.5" customHeight="1" x14ac:dyDescent="0.2"/>
    <row r="192" ht="28.5" customHeight="1" x14ac:dyDescent="0.2"/>
    <row r="193" ht="28.5" customHeight="1" x14ac:dyDescent="0.2"/>
    <row r="194" ht="28.5" customHeight="1" x14ac:dyDescent="0.2"/>
    <row r="195" ht="28.5" customHeight="1" x14ac:dyDescent="0.2"/>
    <row r="196" ht="28.5" customHeight="1" x14ac:dyDescent="0.2"/>
    <row r="197" ht="28.5" customHeight="1" x14ac:dyDescent="0.2"/>
    <row r="198" ht="28.5" customHeight="1" x14ac:dyDescent="0.2"/>
    <row r="199" ht="28.5" customHeight="1" x14ac:dyDescent="0.2"/>
    <row r="200" ht="28.5" customHeight="1" x14ac:dyDescent="0.2"/>
    <row r="201" ht="28.5" customHeight="1" x14ac:dyDescent="0.2"/>
    <row r="202" ht="28.5" customHeight="1" x14ac:dyDescent="0.2"/>
    <row r="203" ht="28.5" customHeight="1" x14ac:dyDescent="0.2"/>
    <row r="204" ht="28.5" customHeight="1" x14ac:dyDescent="0.2"/>
    <row r="205" ht="28.5" customHeight="1" x14ac:dyDescent="0.2"/>
    <row r="206" ht="28.5" customHeight="1" x14ac:dyDescent="0.2"/>
    <row r="207" ht="28.5" customHeight="1" x14ac:dyDescent="0.2"/>
    <row r="208" ht="28.5" customHeight="1" x14ac:dyDescent="0.2"/>
    <row r="209" ht="28.5" customHeight="1" x14ac:dyDescent="0.2"/>
    <row r="210" ht="28.5" customHeight="1" x14ac:dyDescent="0.2"/>
    <row r="211" ht="28.5" customHeight="1" x14ac:dyDescent="0.2"/>
    <row r="212" ht="28.5" customHeight="1" x14ac:dyDescent="0.2"/>
    <row r="213" ht="28.5" customHeight="1" x14ac:dyDescent="0.2"/>
    <row r="214" ht="28.5" customHeight="1" x14ac:dyDescent="0.2"/>
    <row r="215" ht="28.5" customHeight="1" x14ac:dyDescent="0.2"/>
    <row r="216" ht="28.5" customHeight="1" x14ac:dyDescent="0.2"/>
    <row r="217" ht="28.5" customHeight="1" x14ac:dyDescent="0.2"/>
    <row r="218" ht="28.5" customHeight="1" x14ac:dyDescent="0.2"/>
    <row r="219" ht="28.5" customHeight="1" x14ac:dyDescent="0.2"/>
    <row r="220" ht="28.5" customHeight="1" x14ac:dyDescent="0.2"/>
    <row r="221" ht="28.5" customHeight="1" x14ac:dyDescent="0.2"/>
    <row r="222" ht="28.5" customHeight="1" x14ac:dyDescent="0.2"/>
    <row r="223" ht="28.5" customHeight="1" x14ac:dyDescent="0.2"/>
    <row r="224" ht="28.5" customHeight="1" x14ac:dyDescent="0.2"/>
    <row r="225" ht="28.5" customHeight="1" x14ac:dyDescent="0.2"/>
    <row r="226" ht="28.5" customHeight="1" x14ac:dyDescent="0.2"/>
    <row r="227" ht="28.5" customHeight="1" x14ac:dyDescent="0.2"/>
    <row r="228" ht="28.5" customHeight="1" x14ac:dyDescent="0.2"/>
    <row r="229" ht="28.5" customHeight="1" x14ac:dyDescent="0.2"/>
    <row r="230" ht="28.5" customHeight="1" x14ac:dyDescent="0.2"/>
    <row r="231" ht="28.5" customHeight="1" x14ac:dyDescent="0.2"/>
    <row r="232" ht="28.5" customHeight="1" x14ac:dyDescent="0.2"/>
    <row r="233" ht="28.5" customHeight="1" x14ac:dyDescent="0.2"/>
    <row r="234" ht="28.5" customHeight="1" x14ac:dyDescent="0.2"/>
    <row r="235" ht="28.5" customHeight="1" x14ac:dyDescent="0.2"/>
    <row r="236" ht="28.5" customHeight="1" x14ac:dyDescent="0.2"/>
    <row r="237" ht="28.5" customHeight="1" x14ac:dyDescent="0.2"/>
    <row r="238" ht="28.5" customHeight="1" x14ac:dyDescent="0.2"/>
    <row r="239" ht="28.5" customHeight="1" x14ac:dyDescent="0.2"/>
    <row r="240" ht="28.5" customHeight="1" x14ac:dyDescent="0.2"/>
    <row r="241" ht="28.5" customHeight="1" x14ac:dyDescent="0.2"/>
    <row r="242" ht="28.5" customHeight="1" x14ac:dyDescent="0.2"/>
    <row r="243" ht="28.5" customHeight="1" x14ac:dyDescent="0.2"/>
    <row r="244" ht="28.5" customHeight="1" x14ac:dyDescent="0.2"/>
    <row r="245" ht="28.5" customHeight="1" x14ac:dyDescent="0.2"/>
    <row r="246" ht="28.5" customHeight="1" x14ac:dyDescent="0.2"/>
    <row r="247" ht="28.5" customHeight="1" x14ac:dyDescent="0.2"/>
    <row r="248" ht="28.5" customHeight="1" x14ac:dyDescent="0.2"/>
    <row r="249" ht="28.5" customHeight="1" x14ac:dyDescent="0.2"/>
    <row r="250" ht="28.5" customHeight="1" x14ac:dyDescent="0.2"/>
    <row r="251" ht="28.5" customHeight="1" x14ac:dyDescent="0.2"/>
    <row r="252" ht="28.5" customHeight="1" x14ac:dyDescent="0.2"/>
    <row r="253" ht="28.5" customHeight="1" x14ac:dyDescent="0.2"/>
    <row r="254" ht="28.5" customHeight="1" x14ac:dyDescent="0.2"/>
    <row r="255" ht="28.5" customHeight="1" x14ac:dyDescent="0.2"/>
    <row r="256" ht="28.5" customHeight="1" x14ac:dyDescent="0.2"/>
    <row r="257" ht="28.5" customHeight="1" x14ac:dyDescent="0.2"/>
    <row r="258" ht="28.5" customHeight="1" x14ac:dyDescent="0.2"/>
    <row r="259" ht="28.5" customHeight="1" x14ac:dyDescent="0.2"/>
    <row r="260" ht="28.5" customHeight="1" x14ac:dyDescent="0.2"/>
    <row r="261" ht="28.5" customHeight="1" x14ac:dyDescent="0.2"/>
    <row r="262" ht="28.5" customHeight="1" x14ac:dyDescent="0.2"/>
    <row r="263" ht="28.5" customHeight="1" x14ac:dyDescent="0.2"/>
    <row r="264" ht="28.5" customHeight="1" x14ac:dyDescent="0.2"/>
    <row r="265" ht="28.5" customHeight="1" x14ac:dyDescent="0.2"/>
    <row r="266" ht="28.5" customHeight="1" x14ac:dyDescent="0.2"/>
    <row r="267" ht="28.5" customHeight="1" x14ac:dyDescent="0.2"/>
    <row r="268" ht="28.5" customHeight="1" x14ac:dyDescent="0.2"/>
    <row r="269" ht="28.5" customHeight="1" x14ac:dyDescent="0.2"/>
    <row r="270" ht="28.5" customHeight="1" x14ac:dyDescent="0.2"/>
    <row r="271" ht="28.5" customHeight="1" x14ac:dyDescent="0.2"/>
    <row r="272" ht="28.5" customHeight="1" x14ac:dyDescent="0.2"/>
    <row r="273" ht="28.5" customHeight="1" x14ac:dyDescent="0.2"/>
    <row r="274" ht="28.5" customHeight="1" x14ac:dyDescent="0.2"/>
    <row r="275" ht="28.5" customHeight="1" x14ac:dyDescent="0.2"/>
    <row r="276" ht="28.5" customHeight="1" x14ac:dyDescent="0.2"/>
    <row r="277" ht="28.5" customHeight="1" x14ac:dyDescent="0.2"/>
    <row r="278" ht="28.5" customHeight="1" x14ac:dyDescent="0.2"/>
    <row r="279" ht="28.5" customHeight="1" x14ac:dyDescent="0.2"/>
    <row r="280" ht="28.5" customHeight="1" x14ac:dyDescent="0.2"/>
    <row r="281" ht="28.5" customHeight="1" x14ac:dyDescent="0.2"/>
    <row r="282" ht="28.5" customHeight="1" x14ac:dyDescent="0.2"/>
    <row r="283" ht="28.5" customHeight="1" x14ac:dyDescent="0.2"/>
    <row r="284" ht="28.5" customHeight="1" x14ac:dyDescent="0.2"/>
    <row r="285" ht="28.5" customHeight="1" x14ac:dyDescent="0.2"/>
    <row r="286" ht="28.5" customHeight="1" x14ac:dyDescent="0.2"/>
    <row r="287" ht="28.5" customHeight="1" x14ac:dyDescent="0.2"/>
    <row r="288" ht="28.5" customHeight="1" x14ac:dyDescent="0.2"/>
    <row r="289" ht="28.5" customHeight="1" x14ac:dyDescent="0.2"/>
    <row r="290" ht="28.5" customHeight="1" x14ac:dyDescent="0.2"/>
    <row r="291" ht="28.5" customHeight="1" x14ac:dyDescent="0.2"/>
    <row r="292" ht="28.5" customHeight="1" x14ac:dyDescent="0.2"/>
    <row r="293" ht="28.5" customHeight="1" x14ac:dyDescent="0.2"/>
    <row r="294" ht="28.5" customHeight="1" x14ac:dyDescent="0.2"/>
    <row r="295" ht="28.5" customHeight="1" x14ac:dyDescent="0.2"/>
    <row r="296" ht="28.5" customHeight="1" x14ac:dyDescent="0.2"/>
    <row r="297" ht="28.5" customHeight="1" x14ac:dyDescent="0.2"/>
    <row r="298" ht="28.5" customHeight="1" x14ac:dyDescent="0.2"/>
    <row r="299" ht="28.5" customHeight="1" x14ac:dyDescent="0.2"/>
    <row r="300" ht="28.5" customHeight="1" x14ac:dyDescent="0.2"/>
    <row r="301" ht="28.5" customHeight="1" x14ac:dyDescent="0.2"/>
    <row r="302" ht="28.5" customHeight="1" x14ac:dyDescent="0.2"/>
    <row r="303" ht="28.5" customHeight="1" x14ac:dyDescent="0.2"/>
    <row r="304" ht="28.5" customHeight="1" x14ac:dyDescent="0.2"/>
    <row r="305" ht="28.5" customHeight="1" x14ac:dyDescent="0.2"/>
    <row r="306" ht="28.5" customHeight="1" x14ac:dyDescent="0.2"/>
    <row r="307" ht="28.5" customHeight="1" x14ac:dyDescent="0.2"/>
    <row r="308" ht="28.5" customHeight="1" x14ac:dyDescent="0.2"/>
    <row r="309" ht="28.5" customHeight="1" x14ac:dyDescent="0.2"/>
    <row r="310" ht="28.5" customHeight="1" x14ac:dyDescent="0.2"/>
    <row r="311" ht="28.5" customHeight="1" x14ac:dyDescent="0.2"/>
    <row r="312" ht="28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</sheetData>
  <mergeCells count="60">
    <mergeCell ref="B64:D64"/>
    <mergeCell ref="V67:X67"/>
    <mergeCell ref="AR67:AT67"/>
    <mergeCell ref="B70:D70"/>
    <mergeCell ref="A107:AW108"/>
    <mergeCell ref="BA51:BC51"/>
    <mergeCell ref="BE51:BG51"/>
    <mergeCell ref="BI51:BK51"/>
    <mergeCell ref="F60:H60"/>
    <mergeCell ref="V61:X61"/>
    <mergeCell ref="Z61:AB61"/>
    <mergeCell ref="AR61:AT61"/>
    <mergeCell ref="AV61:AX61"/>
    <mergeCell ref="Z51:AB51"/>
    <mergeCell ref="AE51:AG51"/>
    <mergeCell ref="AI51:AK51"/>
    <mergeCell ref="AM51:AO51"/>
    <mergeCell ref="AR51:AT51"/>
    <mergeCell ref="AV51:AX51"/>
    <mergeCell ref="V51:X51"/>
    <mergeCell ref="B51:D51"/>
    <mergeCell ref="F51:H51"/>
    <mergeCell ref="J51:L51"/>
    <mergeCell ref="N51:P51"/>
    <mergeCell ref="R51:T51"/>
    <mergeCell ref="B47:BK47"/>
    <mergeCell ref="B49:H49"/>
    <mergeCell ref="J49:T49"/>
    <mergeCell ref="V49:AB49"/>
    <mergeCell ref="AE49:AO49"/>
    <mergeCell ref="AR49:AX49"/>
    <mergeCell ref="BA49:BK49"/>
    <mergeCell ref="B17:BI17"/>
    <mergeCell ref="B19:D19"/>
    <mergeCell ref="F19:H19"/>
    <mergeCell ref="J19:L19"/>
    <mergeCell ref="N19:P19"/>
    <mergeCell ref="R19:T19"/>
    <mergeCell ref="W19:Y19"/>
    <mergeCell ref="AA19:AC19"/>
    <mergeCell ref="BC19:BE19"/>
    <mergeCell ref="BG19:BI19"/>
    <mergeCell ref="AE19:AG19"/>
    <mergeCell ref="AI19:AK19"/>
    <mergeCell ref="AM19:AO19"/>
    <mergeCell ref="AQ19:AS19"/>
    <mergeCell ref="AU19:AW19"/>
    <mergeCell ref="AY19:BA19"/>
    <mergeCell ref="B2:AR2"/>
    <mergeCell ref="B4:D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P4:AR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BN320"/>
  <sheetViews>
    <sheetView topLeftCell="W49" zoomScale="70" zoomScaleNormal="70" workbookViewId="0">
      <selection activeCell="AB52" sqref="AB52:AB54"/>
    </sheetView>
  </sheetViews>
  <sheetFormatPr defaultColWidth="14.42578125" defaultRowHeight="12.75" x14ac:dyDescent="0.2"/>
  <cols>
    <col min="1" max="1" width="23.28515625" customWidth="1"/>
    <col min="2" max="65" width="25.7109375" customWidth="1"/>
  </cols>
  <sheetData>
    <row r="1" spans="1:66" ht="68.25" customHeight="1" x14ac:dyDescent="0.2">
      <c r="A1" s="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66" ht="75" customHeight="1" x14ac:dyDescent="0.2">
      <c r="B2" s="205" t="s">
        <v>423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BL2" s="8"/>
      <c r="BM2" s="8"/>
    </row>
    <row r="3" spans="1:66" ht="79.5" customHeight="1" x14ac:dyDescent="0.2">
      <c r="A3" s="2"/>
      <c r="E3" s="8"/>
    </row>
    <row r="4" spans="1:66" ht="68.099999999999994" customHeight="1" x14ac:dyDescent="0.2">
      <c r="A4" s="2"/>
      <c r="B4" s="206" t="s">
        <v>138</v>
      </c>
      <c r="C4" s="206"/>
      <c r="D4" s="206"/>
      <c r="E4" s="8"/>
      <c r="F4" s="187" t="s">
        <v>3</v>
      </c>
      <c r="G4" s="187"/>
      <c r="H4" s="187"/>
      <c r="J4" s="188" t="s">
        <v>145</v>
      </c>
      <c r="K4" s="188"/>
      <c r="L4" s="188"/>
      <c r="N4" s="188" t="s">
        <v>5</v>
      </c>
      <c r="O4" s="188"/>
      <c r="P4" s="188"/>
      <c r="R4" s="187" t="s">
        <v>158</v>
      </c>
      <c r="S4" s="187"/>
      <c r="T4" s="187"/>
      <c r="V4" s="186" t="s">
        <v>159</v>
      </c>
      <c r="W4" s="186"/>
      <c r="X4" s="186"/>
      <c r="Z4" s="206" t="s">
        <v>8</v>
      </c>
      <c r="AA4" s="206"/>
      <c r="AB4" s="206"/>
      <c r="AD4" s="186" t="s">
        <v>9</v>
      </c>
      <c r="AE4" s="186"/>
      <c r="AF4" s="186"/>
      <c r="AH4" s="186" t="s">
        <v>172</v>
      </c>
      <c r="AI4" s="186"/>
      <c r="AJ4" s="186"/>
      <c r="AL4" s="186" t="s">
        <v>11</v>
      </c>
      <c r="AM4" s="186"/>
      <c r="AN4" s="186"/>
      <c r="AP4" s="186" t="s">
        <v>179</v>
      </c>
      <c r="AQ4" s="186"/>
      <c r="AR4" s="186"/>
    </row>
    <row r="5" spans="1:66" ht="68.099999999999994" customHeight="1" x14ac:dyDescent="0.2">
      <c r="A5" s="2"/>
      <c r="B5" s="90" t="s">
        <v>40</v>
      </c>
      <c r="C5" s="42">
        <f>SUM('EL PUNT 1996:EL PUNT 2016'!C36)</f>
        <v>235</v>
      </c>
      <c r="D5" s="44">
        <f t="shared" ref="D5:D11" si="0">C5/C$11</f>
        <v>0.41373239436619719</v>
      </c>
      <c r="E5" s="8"/>
      <c r="F5" s="91" t="s">
        <v>143</v>
      </c>
      <c r="G5" s="43">
        <f>SUM('EL PUNT 1996:EL PUNT 2016'!G36)</f>
        <v>127</v>
      </c>
      <c r="H5" s="44">
        <f>G5/G7</f>
        <v>0.22359154929577466</v>
      </c>
      <c r="J5" s="92" t="s">
        <v>147</v>
      </c>
      <c r="K5" s="45">
        <f>SUM('EL PUNT 1996:EL PUNT 2016'!K36)</f>
        <v>5</v>
      </c>
      <c r="L5" s="44">
        <f t="shared" ref="L5:L12" si="1">K5/K$12</f>
        <v>8.8028169014084511E-3</v>
      </c>
      <c r="N5" s="91" t="s">
        <v>154</v>
      </c>
      <c r="O5" s="43">
        <f>SUM('EL PUNT 1996:EL PUNT 2016'!O36)</f>
        <v>543</v>
      </c>
      <c r="P5" s="44">
        <f>O5/O$9</f>
        <v>0.95598591549295775</v>
      </c>
      <c r="R5" s="91">
        <v>1</v>
      </c>
      <c r="S5" s="43">
        <f>SUM('EL PUNT 1996:EL PUNT 2016'!S36)</f>
        <v>366</v>
      </c>
      <c r="T5" s="44">
        <f>S5/568</f>
        <v>0.64436619718309862</v>
      </c>
      <c r="V5" s="94" t="s">
        <v>160</v>
      </c>
      <c r="W5" s="57">
        <f>SUM('EL PUNT 1996:EL PUNT 2016'!W36)</f>
        <v>318</v>
      </c>
      <c r="X5" s="58">
        <f>W5/W$8</f>
        <v>0.56084656084656082</v>
      </c>
      <c r="Z5" s="95" t="s">
        <v>163</v>
      </c>
      <c r="AA5" s="42">
        <f>SUM('EL PUNT 1996:EL PUNT 2016'!AA36)</f>
        <v>110</v>
      </c>
      <c r="AB5" s="44">
        <f t="shared" ref="AB5:AB15" si="2">AA5/AA$15</f>
        <v>0.19366197183098591</v>
      </c>
      <c r="AD5" s="95" t="s">
        <v>799</v>
      </c>
      <c r="AE5" s="57">
        <f>SUM('EL PUNT 1996:EL PUNT 2016'!AE36)</f>
        <v>89</v>
      </c>
      <c r="AF5" s="58">
        <f>AE5/AA$15</f>
        <v>0.15669014084507044</v>
      </c>
      <c r="AH5" s="97" t="s">
        <v>143</v>
      </c>
      <c r="AI5" s="42">
        <f>SUM('EL PUNT 1996:EL PUNT 2016'!AI36)</f>
        <v>140</v>
      </c>
      <c r="AJ5" s="44">
        <f>AI5/AA$15</f>
        <v>0.24647887323943662</v>
      </c>
      <c r="AL5" s="95" t="s">
        <v>175</v>
      </c>
      <c r="AM5" s="42">
        <f>SUM('EL PUNT 1996:EL PUNT 2016'!AM36)</f>
        <v>109</v>
      </c>
      <c r="AN5" s="44">
        <f>AM5/AA$15</f>
        <v>0.19190140845070422</v>
      </c>
      <c r="AP5" s="95" t="s">
        <v>143</v>
      </c>
      <c r="AQ5" s="42">
        <f>SUM('EL PUNT 1996:EL PUNT 2016'!AQ36)</f>
        <v>319</v>
      </c>
      <c r="AR5" s="44">
        <f>AQ5/AQ$8</f>
        <v>0.56161971830985913</v>
      </c>
    </row>
    <row r="6" spans="1:66" ht="68.099999999999994" customHeight="1" x14ac:dyDescent="0.2">
      <c r="A6" s="2"/>
      <c r="B6" s="90" t="s">
        <v>27</v>
      </c>
      <c r="C6" s="42">
        <f>SUM('EL PUNT 1996:EL PUNT 2016'!C37)</f>
        <v>62</v>
      </c>
      <c r="D6" s="44">
        <f t="shared" si="0"/>
        <v>0.10915492957746478</v>
      </c>
      <c r="E6" s="8"/>
      <c r="F6" s="91" t="s">
        <v>144</v>
      </c>
      <c r="G6" s="43">
        <f>SUM('EL PUNT 1996:EL PUNT 2016'!G37)</f>
        <v>441</v>
      </c>
      <c r="H6" s="44">
        <f>G6/G7</f>
        <v>0.77640845070422537</v>
      </c>
      <c r="J6" s="92" t="s">
        <v>148</v>
      </c>
      <c r="K6" s="45">
        <f>SUM('EL PUNT 1996:EL PUNT 2016'!K37)</f>
        <v>22</v>
      </c>
      <c r="L6" s="44">
        <f t="shared" si="1"/>
        <v>3.873239436619718E-2</v>
      </c>
      <c r="N6" s="91" t="s">
        <v>155</v>
      </c>
      <c r="O6" s="43">
        <f>SUM('EL PUNT 1996:EL PUNT 2016'!O37)</f>
        <v>3</v>
      </c>
      <c r="P6" s="44">
        <f>O6/O$9</f>
        <v>5.2816901408450703E-3</v>
      </c>
      <c r="R6" s="91">
        <v>2</v>
      </c>
      <c r="S6" s="43">
        <f>SUM('EL PUNT 1996:EL PUNT 2016'!S37)</f>
        <v>126</v>
      </c>
      <c r="T6" s="44">
        <f>S6/568</f>
        <v>0.22183098591549297</v>
      </c>
      <c r="V6" s="95" t="s">
        <v>161</v>
      </c>
      <c r="W6" s="57">
        <f>SUM('EL PUNT 1996:EL PUNT 2016'!W37)</f>
        <v>82</v>
      </c>
      <c r="X6" s="58">
        <f>W6/W$8</f>
        <v>0.14462081128747795</v>
      </c>
      <c r="Z6" s="90" t="s">
        <v>164</v>
      </c>
      <c r="AA6" s="42">
        <f>SUM('EL PUNT 1996:EL PUNT 2016'!AA37)</f>
        <v>114</v>
      </c>
      <c r="AB6" s="44">
        <f t="shared" si="2"/>
        <v>0.20070422535211269</v>
      </c>
      <c r="AD6" s="94" t="s">
        <v>800</v>
      </c>
      <c r="AE6" s="57">
        <f>SUM('EL PUNT 1996:EL PUNT 2016'!AE37)</f>
        <v>94</v>
      </c>
      <c r="AF6" s="58">
        <f>AE6/AA$15</f>
        <v>0.16549295774647887</v>
      </c>
      <c r="AH6" s="96" t="s">
        <v>173</v>
      </c>
      <c r="AI6" s="42">
        <f>SUM('EL PUNT 1996:EL PUNT 2016'!AI37)</f>
        <v>130</v>
      </c>
      <c r="AJ6" s="44">
        <f>AI6/AA$15</f>
        <v>0.22887323943661972</v>
      </c>
      <c r="AL6" s="90" t="s">
        <v>176</v>
      </c>
      <c r="AM6" s="42">
        <f>SUM('EL PUNT 1996:EL PUNT 2016'!AM37)</f>
        <v>397</v>
      </c>
      <c r="AN6" s="44">
        <f>AM6/AA$15</f>
        <v>0.698943661971831</v>
      </c>
      <c r="AP6" s="90" t="s">
        <v>173</v>
      </c>
      <c r="AQ6" s="42">
        <f>SUM('EL PUNT 1996:EL PUNT 2016'!AQ37)</f>
        <v>247</v>
      </c>
      <c r="AR6" s="44">
        <f>AQ6/AQ$8</f>
        <v>0.43485915492957744</v>
      </c>
    </row>
    <row r="7" spans="1:66" ht="68.099999999999994" customHeight="1" x14ac:dyDescent="0.2">
      <c r="A7" s="2"/>
      <c r="B7" s="90" t="s">
        <v>31</v>
      </c>
      <c r="C7" s="42">
        <f>SUM('EL PUNT 1996:EL PUNT 2016'!C38)</f>
        <v>112</v>
      </c>
      <c r="D7" s="44">
        <f t="shared" si="0"/>
        <v>0.19718309859154928</v>
      </c>
      <c r="E7" s="8"/>
      <c r="F7" s="83"/>
      <c r="G7" s="43">
        <f>SUM('EL PUNT 1996:EL PUNT 2016'!G38)</f>
        <v>568</v>
      </c>
      <c r="H7" s="86">
        <v>1</v>
      </c>
      <c r="J7" s="92" t="s">
        <v>146</v>
      </c>
      <c r="K7" s="45">
        <f>SUM('EL PUNT 1996:EL PUNT 2016'!K38)</f>
        <v>183</v>
      </c>
      <c r="L7" s="44">
        <f t="shared" si="1"/>
        <v>0.32218309859154931</v>
      </c>
      <c r="N7" s="91" t="s">
        <v>156</v>
      </c>
      <c r="O7" s="43">
        <f>SUM('EL PUNT 1996:EL PUNT 2016'!O38)</f>
        <v>1</v>
      </c>
      <c r="P7" s="44">
        <f>O7/O$9</f>
        <v>1.7605633802816902E-3</v>
      </c>
      <c r="R7" s="93">
        <v>3</v>
      </c>
      <c r="S7" s="43">
        <f>SUM('EL PUNT 1996:EL PUNT 2016'!S38)</f>
        <v>41</v>
      </c>
      <c r="T7" s="44">
        <f>S7/568</f>
        <v>7.2183098591549297E-2</v>
      </c>
      <c r="V7" s="94" t="s">
        <v>162</v>
      </c>
      <c r="W7" s="57">
        <f>SUM('EL PUNT 1996:EL PUNT 2016'!W38)</f>
        <v>167</v>
      </c>
      <c r="X7" s="58">
        <f>W7/W$8</f>
        <v>0.29453262786596118</v>
      </c>
      <c r="Z7" s="90" t="s">
        <v>165</v>
      </c>
      <c r="AA7" s="42">
        <f>SUM('EL PUNT 1996:EL PUNT 2016'!AA38)</f>
        <v>111</v>
      </c>
      <c r="AB7" s="44">
        <f t="shared" si="2"/>
        <v>0.1954225352112676</v>
      </c>
      <c r="AD7" s="94" t="s">
        <v>801</v>
      </c>
      <c r="AE7" s="57">
        <f>SUM('EL PUNT 1996:EL PUNT 2016'!AE38)</f>
        <v>98</v>
      </c>
      <c r="AF7" s="58">
        <f>AE7/AA$15</f>
        <v>0.17253521126760563</v>
      </c>
      <c r="AH7" s="96" t="s">
        <v>174</v>
      </c>
      <c r="AI7" s="42">
        <f>SUM('EL PUNT 1996:EL PUNT 2016'!AI38)</f>
        <v>295</v>
      </c>
      <c r="AJ7" s="44">
        <f>AI7/AA$15</f>
        <v>0.51936619718309862</v>
      </c>
      <c r="AL7" s="90" t="s">
        <v>177</v>
      </c>
      <c r="AM7" s="42">
        <f>SUM('EL PUNT 1996:EL PUNT 2016'!AM38)</f>
        <v>62</v>
      </c>
      <c r="AN7" s="44">
        <f>AM7/AA$15</f>
        <v>0.10915492957746478</v>
      </c>
      <c r="AP7" s="90" t="s">
        <v>171</v>
      </c>
      <c r="AQ7" s="42">
        <f>SUM('EL PUNT 1996:EL PUNT 2016'!AQ38)</f>
        <v>2</v>
      </c>
      <c r="AR7" s="44">
        <f>AQ7/AQ$8</f>
        <v>3.5211267605633804E-3</v>
      </c>
    </row>
    <row r="8" spans="1:66" ht="68.099999999999994" customHeight="1" x14ac:dyDescent="0.2">
      <c r="A8" s="2"/>
      <c r="B8" s="90" t="s">
        <v>36</v>
      </c>
      <c r="C8" s="42">
        <f>SUM('EL PUNT 1996:EL PUNT 2016'!C39)</f>
        <v>78</v>
      </c>
      <c r="D8" s="44">
        <f t="shared" si="0"/>
        <v>0.13732394366197184</v>
      </c>
      <c r="E8" s="8"/>
      <c r="G8" s="41" t="s">
        <v>141</v>
      </c>
      <c r="H8" s="41" t="s">
        <v>140</v>
      </c>
      <c r="J8" s="92" t="s">
        <v>150</v>
      </c>
      <c r="K8" s="45">
        <f>SUM('EL PUNT 1996:EL PUNT 2016'!K39)</f>
        <v>19</v>
      </c>
      <c r="L8" s="44">
        <f t="shared" si="1"/>
        <v>3.345070422535211E-2</v>
      </c>
      <c r="N8" s="91" t="s">
        <v>157</v>
      </c>
      <c r="O8" s="43">
        <f>SUM('EL PUNT 1996:EL PUNT 2016'!O39)</f>
        <v>21</v>
      </c>
      <c r="P8" s="44">
        <f>O8/O$9</f>
        <v>3.6971830985915492E-2</v>
      </c>
      <c r="R8" s="93">
        <v>4</v>
      </c>
      <c r="S8" s="43">
        <f>SUM('EL PUNT 1996:EL PUNT 2016'!S39)</f>
        <v>23</v>
      </c>
      <c r="T8" s="44">
        <f>S8/568</f>
        <v>4.0492957746478875E-2</v>
      </c>
      <c r="V8" s="77"/>
      <c r="W8" s="57">
        <f>SUM('EL PUNT 1996:EL PUNT 2016'!W39)</f>
        <v>567</v>
      </c>
      <c r="X8" s="66">
        <f>W8/W$8</f>
        <v>1</v>
      </c>
      <c r="Z8" s="90" t="s">
        <v>166</v>
      </c>
      <c r="AA8" s="42">
        <f>SUM('EL PUNT 1996:EL PUNT 2016'!AA39)</f>
        <v>52</v>
      </c>
      <c r="AB8" s="44">
        <f t="shared" si="2"/>
        <v>9.154929577464789E-2</v>
      </c>
      <c r="AD8" s="94" t="s">
        <v>802</v>
      </c>
      <c r="AE8" s="57">
        <f>SUM('EL PUNT 1996:EL PUNT 2016'!AE39)</f>
        <v>287</v>
      </c>
      <c r="AF8" s="58">
        <f>AE8/AA$15</f>
        <v>0.50528169014084512</v>
      </c>
      <c r="AH8" s="96" t="s">
        <v>171</v>
      </c>
      <c r="AI8" s="42">
        <f>SUM('EL PUNT 1996:EL PUNT 2016'!AI39)</f>
        <v>3</v>
      </c>
      <c r="AJ8" s="44">
        <f>AI8/AA$15</f>
        <v>5.2816901408450703E-3</v>
      </c>
      <c r="AL8" s="90" t="s">
        <v>178</v>
      </c>
      <c r="AM8" s="42">
        <f>SUM('EL PUNT 1996:EL PUNT 2016'!AM39)</f>
        <v>0</v>
      </c>
      <c r="AN8" s="44">
        <f>AM8/AA$15</f>
        <v>0</v>
      </c>
      <c r="AP8" s="82"/>
      <c r="AQ8" s="42">
        <f>SUM('EL PUNT 1996:EL PUNT 2016'!AQ39)</f>
        <v>568</v>
      </c>
      <c r="AR8" s="87">
        <f>AQ8/AQ$8</f>
        <v>1</v>
      </c>
    </row>
    <row r="9" spans="1:66" ht="68.099999999999994" customHeight="1" x14ac:dyDescent="0.2">
      <c r="A9" s="2"/>
      <c r="B9" s="90" t="s">
        <v>139</v>
      </c>
      <c r="C9" s="42">
        <f>SUM('EL PUNT 1996:EL PUNT 2016'!C40)</f>
        <v>39</v>
      </c>
      <c r="D9" s="44">
        <f t="shared" si="0"/>
        <v>6.8661971830985921E-2</v>
      </c>
      <c r="E9" s="8"/>
      <c r="J9" s="92" t="s">
        <v>151</v>
      </c>
      <c r="K9" s="45">
        <f>SUM('EL PUNT 1996:EL PUNT 2016'!K40)</f>
        <v>223</v>
      </c>
      <c r="L9" s="44">
        <f t="shared" si="1"/>
        <v>0.39260563380281688</v>
      </c>
      <c r="N9" s="83"/>
      <c r="O9" s="43">
        <f>SUM('EL PUNT 1996:EL PUNT 2016'!O40)</f>
        <v>568</v>
      </c>
      <c r="P9" s="87">
        <f>O9/O$9</f>
        <v>1</v>
      </c>
      <c r="R9" s="93">
        <v>5</v>
      </c>
      <c r="S9" s="43">
        <f>SUM('EL PUNT 1996:EL PUNT 2016'!S40)</f>
        <v>9</v>
      </c>
      <c r="T9" s="44">
        <f>S9/568</f>
        <v>1.5845070422535211E-2</v>
      </c>
      <c r="W9" s="56" t="s">
        <v>141</v>
      </c>
      <c r="X9" s="49" t="s">
        <v>140</v>
      </c>
      <c r="Z9" s="96" t="s">
        <v>167</v>
      </c>
      <c r="AA9" s="42">
        <f>SUM('EL PUNT 1996:EL PUNT 2016'!AA40)</f>
        <v>61</v>
      </c>
      <c r="AB9" s="44">
        <f t="shared" si="2"/>
        <v>0.10739436619718309</v>
      </c>
      <c r="AD9" s="77"/>
      <c r="AE9" s="57">
        <f>SUM('EL PUNT 1996:EL PUNT 2016'!AE40)</f>
        <v>568</v>
      </c>
      <c r="AF9" s="76">
        <f>AE9/AA$15</f>
        <v>1</v>
      </c>
      <c r="AH9" s="82"/>
      <c r="AI9" s="42">
        <f>SUM('EL PUNT 1996:EL PUNT 2016'!AI40)</f>
        <v>568</v>
      </c>
      <c r="AJ9" s="87">
        <f>AI9/AA$15</f>
        <v>1</v>
      </c>
      <c r="AL9" s="82"/>
      <c r="AM9" s="42">
        <f>SUM('EL PUNT 1996:EL PUNT 2016'!AM40)</f>
        <v>568</v>
      </c>
      <c r="AN9" s="87">
        <f>AM9/AA$15</f>
        <v>1</v>
      </c>
      <c r="AQ9" s="40" t="s">
        <v>141</v>
      </c>
      <c r="AR9" s="41" t="s">
        <v>140</v>
      </c>
      <c r="BE9" s="8"/>
      <c r="BF9" s="8"/>
      <c r="BG9" s="8"/>
    </row>
    <row r="10" spans="1:66" ht="68.099999999999994" customHeight="1" x14ac:dyDescent="0.2">
      <c r="A10" s="2"/>
      <c r="B10" s="90" t="s">
        <v>50</v>
      </c>
      <c r="C10" s="42">
        <f>SUM('EL PUNT 1996:EL PUNT 2016'!C41)</f>
        <v>42</v>
      </c>
      <c r="D10" s="44">
        <f t="shared" si="0"/>
        <v>7.3943661971830985E-2</v>
      </c>
      <c r="E10" s="8"/>
      <c r="J10" s="92" t="s">
        <v>149</v>
      </c>
      <c r="K10" s="45">
        <f>SUM('EL PUNT 1996:EL PUNT 2016'!K41)</f>
        <v>54</v>
      </c>
      <c r="L10" s="44">
        <f t="shared" si="1"/>
        <v>9.5070422535211266E-2</v>
      </c>
      <c r="O10" s="41" t="s">
        <v>153</v>
      </c>
      <c r="P10" s="41" t="s">
        <v>140</v>
      </c>
      <c r="R10" s="83"/>
      <c r="S10" s="43">
        <f>SUM('EL PUNT 1996:EL PUNT 2016'!S41)</f>
        <v>890</v>
      </c>
      <c r="T10" s="87">
        <v>1</v>
      </c>
      <c r="Z10" s="96" t="s">
        <v>168</v>
      </c>
      <c r="AA10" s="42">
        <f>SUM('EL PUNT 1996:EL PUNT 2016'!AA41)</f>
        <v>12</v>
      </c>
      <c r="AB10" s="44">
        <f t="shared" si="2"/>
        <v>2.1126760563380281E-2</v>
      </c>
      <c r="AE10" s="56" t="s">
        <v>141</v>
      </c>
      <c r="AF10" s="49" t="s">
        <v>140</v>
      </c>
      <c r="AI10" s="40" t="s">
        <v>141</v>
      </c>
      <c r="AJ10" s="41" t="s">
        <v>140</v>
      </c>
      <c r="AL10" s="81"/>
      <c r="AM10" s="40" t="s">
        <v>141</v>
      </c>
      <c r="AN10" s="41" t="s">
        <v>140</v>
      </c>
    </row>
    <row r="11" spans="1:66" ht="68.099999999999994" customHeight="1" x14ac:dyDescent="0.2">
      <c r="A11" s="2"/>
      <c r="B11" s="82"/>
      <c r="C11" s="42">
        <f>SUM('EL PUNT 1996:EL PUNT 2016'!C42)</f>
        <v>568</v>
      </c>
      <c r="D11" s="84">
        <f t="shared" si="0"/>
        <v>1</v>
      </c>
      <c r="E11" s="8"/>
      <c r="J11" s="92" t="s">
        <v>152</v>
      </c>
      <c r="K11" s="45">
        <f>SUM('EL PUNT 1996:EL PUNT 2016'!K42)</f>
        <v>62</v>
      </c>
      <c r="L11" s="44">
        <f t="shared" si="1"/>
        <v>0.10915492957746478</v>
      </c>
      <c r="S11" s="49" t="s">
        <v>197</v>
      </c>
      <c r="T11" s="89" t="s">
        <v>369</v>
      </c>
      <c r="Z11" s="96" t="s">
        <v>169</v>
      </c>
      <c r="AA11" s="42">
        <f>SUM('EL PUNT 1996:EL PUNT 2016'!AA42)</f>
        <v>34</v>
      </c>
      <c r="AB11" s="44">
        <f t="shared" si="2"/>
        <v>5.9859154929577461E-2</v>
      </c>
      <c r="BL11" s="48"/>
      <c r="BM11" s="8"/>
    </row>
    <row r="12" spans="1:66" ht="68.099999999999994" customHeight="1" x14ac:dyDescent="0.2">
      <c r="A12" s="2"/>
      <c r="C12" s="40" t="s">
        <v>141</v>
      </c>
      <c r="D12" s="41" t="s">
        <v>140</v>
      </c>
      <c r="E12" s="8"/>
      <c r="J12" s="88"/>
      <c r="K12" s="45">
        <f>SUM('EL PUNT 1996:EL PUNT 2016'!K43)</f>
        <v>568</v>
      </c>
      <c r="L12" s="87">
        <f t="shared" si="1"/>
        <v>1</v>
      </c>
      <c r="Z12" s="96" t="s">
        <v>170</v>
      </c>
      <c r="AA12" s="42">
        <f>SUM('EL PUNT 1996:EL PUNT 2016'!AA43)</f>
        <v>31</v>
      </c>
      <c r="AB12" s="44">
        <f t="shared" si="2"/>
        <v>5.4577464788732391E-2</v>
      </c>
    </row>
    <row r="13" spans="1:66" ht="68.099999999999994" customHeight="1" x14ac:dyDescent="0.2">
      <c r="A13" s="2"/>
      <c r="E13" s="8"/>
      <c r="J13" s="79"/>
      <c r="K13" s="41" t="s">
        <v>141</v>
      </c>
      <c r="L13" s="41" t="s">
        <v>140</v>
      </c>
      <c r="Z13" s="96" t="s">
        <v>162</v>
      </c>
      <c r="AA13" s="42">
        <f>SUM('EL PUNT 1996:EL PUNT 2016'!AA44)</f>
        <v>5</v>
      </c>
      <c r="AB13" s="44">
        <f t="shared" si="2"/>
        <v>8.8028169014084511E-3</v>
      </c>
    </row>
    <row r="14" spans="1:66" ht="68.099999999999994" customHeight="1" x14ac:dyDescent="0.2">
      <c r="A14" s="2"/>
      <c r="E14" s="8"/>
      <c r="Z14" s="96" t="s">
        <v>171</v>
      </c>
      <c r="AA14" s="42">
        <f>SUM('EL PUNT 1996:EL PUNT 2016'!AA45)</f>
        <v>38</v>
      </c>
      <c r="AB14" s="44">
        <f t="shared" si="2"/>
        <v>6.6901408450704219E-2</v>
      </c>
      <c r="BI14" s="8"/>
      <c r="BJ14" s="52"/>
      <c r="BK14" s="52"/>
    </row>
    <row r="15" spans="1:66" ht="68.099999999999994" customHeight="1" x14ac:dyDescent="0.2">
      <c r="A15" s="2"/>
      <c r="E15" s="8"/>
      <c r="Z15" s="82"/>
      <c r="AA15" s="42">
        <f>SUM('EL PUNT 1996:EL PUNT 2016'!AA46)</f>
        <v>568</v>
      </c>
      <c r="AB15" s="87">
        <f t="shared" si="2"/>
        <v>1</v>
      </c>
      <c r="BE15" s="8"/>
      <c r="BF15" s="8"/>
      <c r="BG15" s="8"/>
    </row>
    <row r="16" spans="1:66" ht="68.099999999999994" customHeight="1" x14ac:dyDescent="0.2">
      <c r="A16" s="64"/>
      <c r="B16" s="61"/>
      <c r="C16" s="61"/>
      <c r="D16" s="61"/>
      <c r="E16" s="3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78"/>
      <c r="AA16" s="40" t="s">
        <v>141</v>
      </c>
      <c r="AB16" s="41" t="s">
        <v>140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</row>
    <row r="17" spans="1:66" ht="68.099999999999994" customHeight="1" x14ac:dyDescent="0.2">
      <c r="A17" s="64"/>
      <c r="B17" s="182" t="s">
        <v>424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61"/>
      <c r="BK17" s="61"/>
      <c r="BL17" s="37"/>
      <c r="BM17" s="37"/>
      <c r="BN17" s="61"/>
    </row>
    <row r="18" spans="1:66" ht="68.099999999999994" customHeight="1" x14ac:dyDescent="0.2">
      <c r="A18" s="64"/>
      <c r="B18" s="61"/>
      <c r="C18" s="61"/>
      <c r="D18" s="61"/>
      <c r="E18" s="3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</row>
    <row r="19" spans="1:66" ht="68.099999999999994" customHeight="1" x14ac:dyDescent="0.2">
      <c r="A19" s="64"/>
      <c r="B19" s="189" t="s">
        <v>373</v>
      </c>
      <c r="C19" s="192"/>
      <c r="D19" s="192"/>
      <c r="E19" s="37"/>
      <c r="F19" s="189" t="s">
        <v>370</v>
      </c>
      <c r="G19" s="192"/>
      <c r="H19" s="192"/>
      <c r="I19" s="61"/>
      <c r="J19" s="189" t="s">
        <v>396</v>
      </c>
      <c r="K19" s="192"/>
      <c r="L19" s="192"/>
      <c r="M19" s="61"/>
      <c r="N19" s="190" t="s">
        <v>198</v>
      </c>
      <c r="O19" s="191"/>
      <c r="P19" s="191"/>
      <c r="Q19" s="61"/>
      <c r="R19" s="190" t="s">
        <v>207</v>
      </c>
      <c r="S19" s="191"/>
      <c r="T19" s="191"/>
      <c r="U19" s="61"/>
      <c r="V19" s="61"/>
      <c r="W19" s="190" t="s">
        <v>212</v>
      </c>
      <c r="X19" s="191"/>
      <c r="Y19" s="191"/>
      <c r="Z19" s="61"/>
      <c r="AA19" s="190" t="s">
        <v>223</v>
      </c>
      <c r="AB19" s="191"/>
      <c r="AC19" s="191"/>
      <c r="AD19" s="61"/>
      <c r="AE19" s="190" t="s">
        <v>230</v>
      </c>
      <c r="AF19" s="190"/>
      <c r="AG19" s="190"/>
      <c r="AH19" s="61"/>
      <c r="AI19" s="190" t="s">
        <v>235</v>
      </c>
      <c r="AJ19" s="190"/>
      <c r="AK19" s="190"/>
      <c r="AL19" s="61"/>
      <c r="AM19" s="190" t="s">
        <v>252</v>
      </c>
      <c r="AN19" s="190"/>
      <c r="AO19" s="190"/>
      <c r="AP19" s="61"/>
      <c r="AQ19" s="190" t="s">
        <v>282</v>
      </c>
      <c r="AR19" s="190"/>
      <c r="AS19" s="190"/>
      <c r="AT19" s="61"/>
      <c r="AU19" s="189" t="s">
        <v>295</v>
      </c>
      <c r="AV19" s="189"/>
      <c r="AW19" s="189"/>
      <c r="AX19" s="61"/>
      <c r="AY19" s="189" t="s">
        <v>323</v>
      </c>
      <c r="AZ19" s="189"/>
      <c r="BA19" s="189"/>
      <c r="BB19" s="61"/>
      <c r="BC19" s="189" t="s">
        <v>324</v>
      </c>
      <c r="BD19" s="189"/>
      <c r="BE19" s="189"/>
      <c r="BF19" s="61"/>
      <c r="BG19" s="189" t="s">
        <v>331</v>
      </c>
      <c r="BH19" s="189"/>
      <c r="BI19" s="189"/>
      <c r="BJ19" s="61"/>
      <c r="BK19" s="61"/>
      <c r="BL19" s="61"/>
      <c r="BM19" s="61"/>
      <c r="BN19" s="61"/>
    </row>
    <row r="20" spans="1:66" ht="68.099999999999994" customHeight="1" x14ac:dyDescent="0.2">
      <c r="A20" s="64"/>
      <c r="B20" s="63" t="s">
        <v>371</v>
      </c>
      <c r="C20" s="45">
        <f>SUM('EL PUNT 1996:EL PUNT 2016'!C51)</f>
        <v>160</v>
      </c>
      <c r="D20" s="58">
        <f t="shared" ref="D20:D32" si="3">C20/C$32</f>
        <v>0.28368794326241137</v>
      </c>
      <c r="E20" s="37"/>
      <c r="F20" s="75" t="s">
        <v>384</v>
      </c>
      <c r="G20" s="45">
        <f>SUM('EL PUNT 1996:EL PUNT 2016'!G51)</f>
        <v>38</v>
      </c>
      <c r="H20" s="58">
        <f t="shared" ref="H20:H32" si="4">G20/G$32</f>
        <v>6.7256637168141592E-2</v>
      </c>
      <c r="I20" s="61"/>
      <c r="J20" s="63" t="s">
        <v>397</v>
      </c>
      <c r="K20" s="45">
        <f>SUM('EL PUNT 1996:EL PUNT 2016'!K51)</f>
        <v>125</v>
      </c>
      <c r="L20" s="58">
        <f t="shared" ref="L20:L38" si="5">K20/K$38</f>
        <v>0.22163120567375885</v>
      </c>
      <c r="M20" s="61"/>
      <c r="N20" s="100" t="s">
        <v>199</v>
      </c>
      <c r="O20" s="59">
        <f>SUM('EL PUNT 1996:EL PUNT 2016'!O51)</f>
        <v>180</v>
      </c>
      <c r="P20" s="60">
        <f t="shared" ref="P20:P29" si="6">O20/O$29</f>
        <v>0.33519553072625696</v>
      </c>
      <c r="Q20" s="61"/>
      <c r="R20" s="100" t="s">
        <v>208</v>
      </c>
      <c r="S20" s="59">
        <f>SUM('EL PUNT 1996:EL PUNT 2016'!S51)</f>
        <v>349</v>
      </c>
      <c r="T20" s="60">
        <f>S20/S$24</f>
        <v>0.61989342806394321</v>
      </c>
      <c r="U20" s="61"/>
      <c r="V20" s="61"/>
      <c r="W20" s="100" t="s">
        <v>213</v>
      </c>
      <c r="X20" s="59">
        <f>SUM('EL PUNT 1996:EL PUNT 2016'!X51)</f>
        <v>100</v>
      </c>
      <c r="Y20" s="60">
        <f t="shared" ref="Y20:Y35" si="7">X20/X$35</f>
        <v>0.17636684303350969</v>
      </c>
      <c r="Z20" s="61"/>
      <c r="AA20" s="100" t="s">
        <v>224</v>
      </c>
      <c r="AB20" s="59">
        <f>SUM('EL PUNT 1996:EL PUNT 2016'!AB51)</f>
        <v>224</v>
      </c>
      <c r="AC20" s="60">
        <f t="shared" ref="AC20:AC26" si="8">AB20/AB$26</f>
        <v>0.39575971731448761</v>
      </c>
      <c r="AD20" s="61"/>
      <c r="AE20" s="100" t="s">
        <v>231</v>
      </c>
      <c r="AF20" s="59">
        <f>SUM('EL PUNT 1996:EL PUNT 2016'!AF51)</f>
        <v>66</v>
      </c>
      <c r="AG20" s="60">
        <f>AF20/AF$29</f>
        <v>0.11702127659574468</v>
      </c>
      <c r="AH20" s="61"/>
      <c r="AI20" s="100" t="s">
        <v>236</v>
      </c>
      <c r="AJ20" s="59">
        <f>SUM('EL PUNT 1996:EL PUNT 2016'!AJ51)</f>
        <v>7</v>
      </c>
      <c r="AK20" s="60">
        <f t="shared" ref="AK20:AK36" si="9">AJ20/AJ$36</f>
        <v>1.2367491166077738E-2</v>
      </c>
      <c r="AL20" s="61"/>
      <c r="AM20" s="100" t="s">
        <v>253</v>
      </c>
      <c r="AN20" s="59">
        <f>SUM('EL PUNT 1996:EL PUNT 2016'!AN51)</f>
        <v>16</v>
      </c>
      <c r="AO20" s="60">
        <f t="shared" ref="AO20:AO44" si="10">AN20/AN$44</f>
        <v>3.4707158351409979E-2</v>
      </c>
      <c r="AP20" s="61"/>
      <c r="AQ20" s="100" t="s">
        <v>283</v>
      </c>
      <c r="AR20" s="59">
        <f>SUM('EL PUNT 1996:EL PUNT 2016'!AR51)</f>
        <v>75</v>
      </c>
      <c r="AS20" s="60">
        <f>AR20/AR$32</f>
        <v>0.13227513227513227</v>
      </c>
      <c r="AT20" s="61"/>
      <c r="AU20" s="100" t="s">
        <v>296</v>
      </c>
      <c r="AV20" s="59">
        <f>SUM('EL PUNT 1996:EL PUNT 2016'!AV51)</f>
        <v>30</v>
      </c>
      <c r="AW20" s="60">
        <f t="shared" ref="AW20:AW39" si="11">AV20/AN$44</f>
        <v>6.5075921908893705E-2</v>
      </c>
      <c r="AX20" s="61"/>
      <c r="AY20" s="100" t="s">
        <v>314</v>
      </c>
      <c r="AZ20" s="59">
        <f>SUM('EL PUNT 1996:EL PUNT 2016'!AZ51)</f>
        <v>38</v>
      </c>
      <c r="BA20" s="60">
        <f t="shared" ref="BA20:BA32" si="12">AZ20/AZ$32</f>
        <v>6.6901408450704219E-2</v>
      </c>
      <c r="BB20" s="61"/>
      <c r="BC20" s="100" t="s">
        <v>325</v>
      </c>
      <c r="BD20" s="59">
        <f>SUM('EL PUNT 1996:EL PUNT 2016'!BD51)</f>
        <v>270</v>
      </c>
      <c r="BE20" s="60">
        <f>BD20/BD26</f>
        <v>0.47787610619469029</v>
      </c>
      <c r="BF20" s="61"/>
      <c r="BG20" s="63" t="s">
        <v>332</v>
      </c>
      <c r="BH20" s="54">
        <f>SUM('EL PUNT 1996:EL PUNT 2016'!BH51)</f>
        <v>45</v>
      </c>
      <c r="BI20" s="66">
        <f>BH20/BH$26</f>
        <v>0.1347305389221557</v>
      </c>
      <c r="BJ20" s="61"/>
      <c r="BK20" s="61"/>
      <c r="BL20" s="61"/>
      <c r="BM20" s="61"/>
      <c r="BN20" s="61"/>
    </row>
    <row r="21" spans="1:66" ht="68.099999999999994" customHeight="1" x14ac:dyDescent="0.2">
      <c r="A21" s="64"/>
      <c r="B21" s="63" t="s">
        <v>372</v>
      </c>
      <c r="C21" s="45">
        <f>SUM('EL PUNT 1996:EL PUNT 2016'!C52)</f>
        <v>74</v>
      </c>
      <c r="D21" s="58">
        <f t="shared" si="3"/>
        <v>0.13120567375886524</v>
      </c>
      <c r="E21" s="64"/>
      <c r="F21" s="75" t="s">
        <v>385</v>
      </c>
      <c r="G21" s="45">
        <f>SUM('EL PUNT 1996:EL PUNT 2016'!G52)</f>
        <v>197</v>
      </c>
      <c r="H21" s="58">
        <f t="shared" si="4"/>
        <v>0.34867256637168142</v>
      </c>
      <c r="I21" s="61"/>
      <c r="J21" s="63" t="s">
        <v>398</v>
      </c>
      <c r="K21" s="45">
        <f>SUM('EL PUNT 1996:EL PUNT 2016'!K52)</f>
        <v>35</v>
      </c>
      <c r="L21" s="58">
        <f t="shared" si="5"/>
        <v>6.2056737588652482E-2</v>
      </c>
      <c r="M21" s="61"/>
      <c r="N21" s="100" t="s">
        <v>200</v>
      </c>
      <c r="O21" s="59">
        <f>SUM('EL PUNT 1996:EL PUNT 2016'!O52)</f>
        <v>219</v>
      </c>
      <c r="P21" s="60">
        <f t="shared" si="6"/>
        <v>0.40782122905027934</v>
      </c>
      <c r="Q21" s="61"/>
      <c r="R21" s="100" t="s">
        <v>209</v>
      </c>
      <c r="S21" s="59">
        <f>SUM('EL PUNT 1996:EL PUNT 2016'!S52)</f>
        <v>193</v>
      </c>
      <c r="T21" s="60">
        <f>S21/S$24</f>
        <v>0.34280639431616339</v>
      </c>
      <c r="U21" s="61"/>
      <c r="V21" s="61"/>
      <c r="W21" s="100" t="s">
        <v>214</v>
      </c>
      <c r="X21" s="59">
        <f>SUM('EL PUNT 1996:EL PUNT 2016'!X52)</f>
        <v>10</v>
      </c>
      <c r="Y21" s="60">
        <f t="shared" si="7"/>
        <v>1.7636684303350969E-2</v>
      </c>
      <c r="Z21" s="61"/>
      <c r="AA21" s="100" t="s">
        <v>225</v>
      </c>
      <c r="AB21" s="59">
        <f>SUM('EL PUNT 1996:EL PUNT 2016'!AB52)</f>
        <v>94</v>
      </c>
      <c r="AC21" s="60">
        <f t="shared" si="8"/>
        <v>0.16607773851590105</v>
      </c>
      <c r="AD21" s="61"/>
      <c r="AE21" s="100" t="s">
        <v>232</v>
      </c>
      <c r="AF21" s="59">
        <f>SUM('EL PUNT 1996:EL PUNT 2016'!AF52)</f>
        <v>66</v>
      </c>
      <c r="AG21" s="60">
        <f>AF21/AF$29</f>
        <v>0.11702127659574468</v>
      </c>
      <c r="AH21" s="61"/>
      <c r="AI21" s="100" t="s">
        <v>238</v>
      </c>
      <c r="AJ21" s="59">
        <f>SUM('EL PUNT 1996:EL PUNT 2016'!AJ52)</f>
        <v>13</v>
      </c>
      <c r="AK21" s="60">
        <f t="shared" si="9"/>
        <v>2.2968197879858657E-2</v>
      </c>
      <c r="AL21" s="61"/>
      <c r="AM21" s="100" t="s">
        <v>254</v>
      </c>
      <c r="AN21" s="59">
        <f>SUM('EL PUNT 1996:EL PUNT 2016'!AN52)</f>
        <v>4</v>
      </c>
      <c r="AO21" s="60">
        <f t="shared" si="10"/>
        <v>8.6767895878524948E-3</v>
      </c>
      <c r="AP21" s="61"/>
      <c r="AQ21" s="100" t="s">
        <v>284</v>
      </c>
      <c r="AR21" s="59">
        <f>SUM('EL PUNT 1996:EL PUNT 2016'!AR52)</f>
        <v>47</v>
      </c>
      <c r="AS21" s="60">
        <f t="shared" ref="AS21:AS32" si="13">AR21/AR$32</f>
        <v>8.2892416225749554E-2</v>
      </c>
      <c r="AT21" s="61"/>
      <c r="AU21" s="100" t="s">
        <v>297</v>
      </c>
      <c r="AV21" s="59">
        <f>SUM('EL PUNT 1996:EL PUNT 2016'!AV52)</f>
        <v>80</v>
      </c>
      <c r="AW21" s="60">
        <f t="shared" si="11"/>
        <v>0.17353579175704989</v>
      </c>
      <c r="AX21" s="61"/>
      <c r="AY21" s="100" t="s">
        <v>316</v>
      </c>
      <c r="AZ21" s="59">
        <f>SUM('EL PUNT 1996:EL PUNT 2016'!AZ52)</f>
        <v>46</v>
      </c>
      <c r="BA21" s="60">
        <f t="shared" si="12"/>
        <v>8.098591549295775E-2</v>
      </c>
      <c r="BB21" s="61"/>
      <c r="BC21" s="100" t="s">
        <v>326</v>
      </c>
      <c r="BD21" s="59">
        <f>SUM('EL PUNT 1996:EL PUNT 2016'!BD52)</f>
        <v>48</v>
      </c>
      <c r="BE21" s="60">
        <f t="shared" ref="BE21:BE26" si="14">BD21/BD$26</f>
        <v>8.4955752212389379E-2</v>
      </c>
      <c r="BF21" s="61"/>
      <c r="BG21" s="63" t="s">
        <v>333</v>
      </c>
      <c r="BH21" s="54">
        <f>SUM('EL PUNT 1996:EL PUNT 2016'!BH52)</f>
        <v>27</v>
      </c>
      <c r="BI21" s="66">
        <f t="shared" ref="BI21:BI26" si="15">BH21/BH$26</f>
        <v>8.0838323353293412E-2</v>
      </c>
      <c r="BJ21" s="61"/>
      <c r="BK21" s="61"/>
      <c r="BL21" s="61"/>
      <c r="BM21" s="61"/>
      <c r="BN21" s="61"/>
    </row>
    <row r="22" spans="1:66" ht="68.099999999999994" customHeight="1" x14ac:dyDescent="0.2">
      <c r="A22" s="64"/>
      <c r="B22" s="63" t="s">
        <v>374</v>
      </c>
      <c r="C22" s="45">
        <f>SUM('EL PUNT 1996:EL PUNT 2016'!C53)</f>
        <v>41</v>
      </c>
      <c r="D22" s="58">
        <f t="shared" si="3"/>
        <v>7.2695035460992902E-2</v>
      </c>
      <c r="E22" s="64"/>
      <c r="F22" s="75" t="s">
        <v>386</v>
      </c>
      <c r="G22" s="45">
        <f>SUM('EL PUNT 1996:EL PUNT 2016'!G53)</f>
        <v>17</v>
      </c>
      <c r="H22" s="58">
        <f t="shared" si="4"/>
        <v>3.0088495575221239E-2</v>
      </c>
      <c r="I22" s="61"/>
      <c r="J22" s="63" t="s">
        <v>385</v>
      </c>
      <c r="K22" s="45">
        <f>SUM('EL PUNT 1996:EL PUNT 2016'!K53)</f>
        <v>75</v>
      </c>
      <c r="L22" s="58">
        <f t="shared" si="5"/>
        <v>0.13297872340425532</v>
      </c>
      <c r="M22" s="61"/>
      <c r="N22" s="100" t="s">
        <v>201</v>
      </c>
      <c r="O22" s="59">
        <f>SUM('EL PUNT 1996:EL PUNT 2016'!O53)</f>
        <v>48</v>
      </c>
      <c r="P22" s="60">
        <f t="shared" si="6"/>
        <v>8.9385474860335198E-2</v>
      </c>
      <c r="Q22" s="61"/>
      <c r="R22" s="100" t="s">
        <v>210</v>
      </c>
      <c r="S22" s="59">
        <f>SUM('EL PUNT 1996:EL PUNT 2016'!S53)</f>
        <v>16</v>
      </c>
      <c r="T22" s="60">
        <f>S22/S$24</f>
        <v>2.8419182948490232E-2</v>
      </c>
      <c r="U22" s="61"/>
      <c r="V22" s="61"/>
      <c r="W22" s="100" t="s">
        <v>215</v>
      </c>
      <c r="X22" s="59">
        <f>SUM('EL PUNT 1996:EL PUNT 2016'!X53)</f>
        <v>73</v>
      </c>
      <c r="Y22" s="60">
        <f t="shared" si="7"/>
        <v>0.12874779541446207</v>
      </c>
      <c r="Z22" s="61"/>
      <c r="AA22" s="100" t="s">
        <v>226</v>
      </c>
      <c r="AB22" s="59">
        <f>SUM('EL PUNT 1996:EL PUNT 2016'!AB53)</f>
        <v>25</v>
      </c>
      <c r="AC22" s="60">
        <f t="shared" si="8"/>
        <v>4.4169611307420496E-2</v>
      </c>
      <c r="AD22" s="61"/>
      <c r="AE22" s="100" t="s">
        <v>233</v>
      </c>
      <c r="AF22" s="59">
        <f>SUM('EL PUNT 1996:EL PUNT 2016'!AF53)</f>
        <v>55</v>
      </c>
      <c r="AG22" s="60">
        <f>AF22/AF$29</f>
        <v>9.7517730496453903E-2</v>
      </c>
      <c r="AH22" s="61"/>
      <c r="AI22" s="100" t="s">
        <v>239</v>
      </c>
      <c r="AJ22" s="59">
        <f>SUM('EL PUNT 1996:EL PUNT 2016'!AJ53)</f>
        <v>90</v>
      </c>
      <c r="AK22" s="60">
        <f t="shared" si="9"/>
        <v>0.15901060070671377</v>
      </c>
      <c r="AL22" s="61"/>
      <c r="AM22" s="100" t="s">
        <v>255</v>
      </c>
      <c r="AN22" s="59">
        <f>SUM('EL PUNT 1996:EL PUNT 2016'!AN53)</f>
        <v>1</v>
      </c>
      <c r="AO22" s="60">
        <f t="shared" si="10"/>
        <v>2.1691973969631237E-3</v>
      </c>
      <c r="AP22" s="61"/>
      <c r="AQ22" s="100" t="s">
        <v>285</v>
      </c>
      <c r="AR22" s="59">
        <f>SUM('EL PUNT 1996:EL PUNT 2016'!AR53)</f>
        <v>15</v>
      </c>
      <c r="AS22" s="60">
        <f t="shared" si="13"/>
        <v>2.6455026455026454E-2</v>
      </c>
      <c r="AT22" s="61"/>
      <c r="AU22" s="100" t="s">
        <v>298</v>
      </c>
      <c r="AV22" s="59">
        <f>SUM('EL PUNT 1996:EL PUNT 2016'!AV53)</f>
        <v>0</v>
      </c>
      <c r="AW22" s="60">
        <f t="shared" si="11"/>
        <v>0</v>
      </c>
      <c r="AX22" s="61"/>
      <c r="AY22" s="100" t="s">
        <v>315</v>
      </c>
      <c r="AZ22" s="59">
        <f>SUM('EL PUNT 1996:EL PUNT 2016'!AZ53)</f>
        <v>5</v>
      </c>
      <c r="BA22" s="60">
        <f t="shared" si="12"/>
        <v>8.8028169014084511E-3</v>
      </c>
      <c r="BB22" s="61"/>
      <c r="BC22" s="100" t="s">
        <v>327</v>
      </c>
      <c r="BD22" s="59">
        <f>SUM('EL PUNT 1996:EL PUNT 2016'!BD53)</f>
        <v>39</v>
      </c>
      <c r="BE22" s="60">
        <f t="shared" si="14"/>
        <v>6.9026548672566371E-2</v>
      </c>
      <c r="BF22" s="61"/>
      <c r="BG22" s="63" t="s">
        <v>334</v>
      </c>
      <c r="BH22" s="54">
        <f>SUM('EL PUNT 1996:EL PUNT 2016'!BH53)</f>
        <v>0</v>
      </c>
      <c r="BI22" s="66">
        <f t="shared" si="15"/>
        <v>0</v>
      </c>
      <c r="BJ22" s="62"/>
      <c r="BK22" s="62"/>
      <c r="BL22" s="61"/>
      <c r="BM22" s="61"/>
      <c r="BN22" s="61"/>
    </row>
    <row r="23" spans="1:66" ht="68.099999999999994" customHeight="1" x14ac:dyDescent="0.2">
      <c r="A23" s="64"/>
      <c r="B23" s="63" t="s">
        <v>375</v>
      </c>
      <c r="C23" s="45">
        <f>SUM('EL PUNT 1996:EL PUNT 2016'!C54)</f>
        <v>21</v>
      </c>
      <c r="D23" s="58">
        <f t="shared" si="3"/>
        <v>3.7234042553191488E-2</v>
      </c>
      <c r="E23" s="64"/>
      <c r="F23" s="75" t="s">
        <v>387</v>
      </c>
      <c r="G23" s="45">
        <f>SUM('EL PUNT 1996:EL PUNT 2016'!G54)</f>
        <v>45</v>
      </c>
      <c r="H23" s="58">
        <f t="shared" si="4"/>
        <v>7.9646017699115043E-2</v>
      </c>
      <c r="I23" s="61"/>
      <c r="J23" s="63" t="s">
        <v>399</v>
      </c>
      <c r="K23" s="45">
        <f>SUM('EL PUNT 1996:EL PUNT 2016'!K54)</f>
        <v>39</v>
      </c>
      <c r="L23" s="58">
        <f t="shared" si="5"/>
        <v>6.9148936170212769E-2</v>
      </c>
      <c r="M23" s="61"/>
      <c r="N23" s="100" t="s">
        <v>202</v>
      </c>
      <c r="O23" s="59">
        <f>SUM('EL PUNT 1996:EL PUNT 2016'!O54)</f>
        <v>51</v>
      </c>
      <c r="P23" s="60">
        <f t="shared" si="6"/>
        <v>9.4972067039106142E-2</v>
      </c>
      <c r="Q23" s="61"/>
      <c r="R23" s="100" t="s">
        <v>211</v>
      </c>
      <c r="S23" s="59">
        <f>SUM('EL PUNT 1996:EL PUNT 2016'!S54)</f>
        <v>5</v>
      </c>
      <c r="T23" s="60">
        <f>S23/S$24</f>
        <v>8.8809946714031966E-3</v>
      </c>
      <c r="U23" s="61"/>
      <c r="V23" s="61"/>
      <c r="W23" s="100" t="s">
        <v>216</v>
      </c>
      <c r="X23" s="59">
        <f>SUM('EL PUNT 1996:EL PUNT 2016'!X54)</f>
        <v>40</v>
      </c>
      <c r="Y23" s="60">
        <f t="shared" si="7"/>
        <v>7.0546737213403876E-2</v>
      </c>
      <c r="Z23" s="61"/>
      <c r="AA23" s="100" t="s">
        <v>227</v>
      </c>
      <c r="AB23" s="59">
        <f>SUM('EL PUNT 1996:EL PUNT 2016'!AB54)</f>
        <v>57</v>
      </c>
      <c r="AC23" s="60">
        <f t="shared" si="8"/>
        <v>0.10070671378091872</v>
      </c>
      <c r="AD23" s="61"/>
      <c r="AE23" s="100" t="s">
        <v>234</v>
      </c>
      <c r="AF23" s="59">
        <f>SUM('EL PUNT 1996:EL PUNT 2016'!AF54)</f>
        <v>10</v>
      </c>
      <c r="AG23" s="60">
        <f>AF23/AF$29</f>
        <v>1.7730496453900711E-2</v>
      </c>
      <c r="AH23" s="61"/>
      <c r="AI23" s="100" t="s">
        <v>240</v>
      </c>
      <c r="AJ23" s="59">
        <f>SUM('EL PUNT 1996:EL PUNT 2016'!AJ54)</f>
        <v>35</v>
      </c>
      <c r="AK23" s="60">
        <f t="shared" si="9"/>
        <v>6.1837455830388695E-2</v>
      </c>
      <c r="AL23" s="61"/>
      <c r="AM23" s="100" t="s">
        <v>276</v>
      </c>
      <c r="AN23" s="59">
        <f>SUM('EL PUNT 1996:EL PUNT 2016'!AN54)</f>
        <v>89</v>
      </c>
      <c r="AO23" s="60">
        <f t="shared" si="10"/>
        <v>0.19305856832971802</v>
      </c>
      <c r="AP23" s="61"/>
      <c r="AQ23" s="100" t="s">
        <v>286</v>
      </c>
      <c r="AR23" s="59">
        <f>SUM('EL PUNT 1996:EL PUNT 2016'!AR54)</f>
        <v>181</v>
      </c>
      <c r="AS23" s="60">
        <f t="shared" si="13"/>
        <v>0.31922398589065254</v>
      </c>
      <c r="AT23" s="61"/>
      <c r="AU23" s="100" t="s">
        <v>299</v>
      </c>
      <c r="AV23" s="59">
        <f>SUM('EL PUNT 1996:EL PUNT 2016'!AV54)</f>
        <v>23</v>
      </c>
      <c r="AW23" s="60">
        <f t="shared" si="11"/>
        <v>4.9891540130151846E-2</v>
      </c>
      <c r="AX23" s="61"/>
      <c r="AY23" s="100" t="s">
        <v>317</v>
      </c>
      <c r="AZ23" s="59">
        <f>SUM('EL PUNT 1996:EL PUNT 2016'!AZ54)</f>
        <v>20</v>
      </c>
      <c r="BA23" s="60">
        <f t="shared" si="12"/>
        <v>3.5211267605633804E-2</v>
      </c>
      <c r="BB23" s="61"/>
      <c r="BC23" s="100" t="s">
        <v>328</v>
      </c>
      <c r="BD23" s="59">
        <f>SUM('EL PUNT 1996:EL PUNT 2016'!BD54)</f>
        <v>43</v>
      </c>
      <c r="BE23" s="60">
        <f t="shared" si="14"/>
        <v>7.6106194690265486E-2</v>
      </c>
      <c r="BF23" s="61"/>
      <c r="BG23" s="63" t="s">
        <v>335</v>
      </c>
      <c r="BH23" s="54">
        <f>SUM('EL PUNT 1996:EL PUNT 2016'!BH54)</f>
        <v>144</v>
      </c>
      <c r="BI23" s="66">
        <f t="shared" si="15"/>
        <v>0.43113772455089822</v>
      </c>
      <c r="BJ23" s="61"/>
      <c r="BK23" s="61"/>
      <c r="BL23" s="61"/>
      <c r="BM23" s="61"/>
      <c r="BN23" s="61"/>
    </row>
    <row r="24" spans="1:66" ht="68.099999999999994" customHeight="1" x14ac:dyDescent="0.2">
      <c r="A24" s="64"/>
      <c r="B24" s="63" t="s">
        <v>376</v>
      </c>
      <c r="C24" s="45">
        <f>SUM('EL PUNT 1996:EL PUNT 2016'!C55)</f>
        <v>63</v>
      </c>
      <c r="D24" s="58">
        <f t="shared" si="3"/>
        <v>0.11170212765957446</v>
      </c>
      <c r="E24" s="64"/>
      <c r="F24" s="75" t="s">
        <v>388</v>
      </c>
      <c r="G24" s="45">
        <f>SUM('EL PUNT 1996:EL PUNT 2016'!G55)</f>
        <v>19</v>
      </c>
      <c r="H24" s="58">
        <f t="shared" si="4"/>
        <v>3.3628318584070796E-2</v>
      </c>
      <c r="I24" s="61"/>
      <c r="J24" s="63" t="s">
        <v>400</v>
      </c>
      <c r="K24" s="45">
        <f>SUM('EL PUNT 1996:EL PUNT 2016'!K55)</f>
        <v>7</v>
      </c>
      <c r="L24" s="58">
        <f t="shared" si="5"/>
        <v>1.2411347517730497E-2</v>
      </c>
      <c r="M24" s="61"/>
      <c r="N24" s="100" t="s">
        <v>203</v>
      </c>
      <c r="O24" s="59">
        <f>SUM('EL PUNT 1996:EL PUNT 2016'!O55)</f>
        <v>1</v>
      </c>
      <c r="P24" s="60">
        <f t="shared" si="6"/>
        <v>1.8621973929236499E-3</v>
      </c>
      <c r="Q24" s="61"/>
      <c r="R24" s="37"/>
      <c r="S24" s="59">
        <f>SUM('EL PUNT 1996:EL PUNT 2016'!S55)</f>
        <v>563</v>
      </c>
      <c r="T24" s="60">
        <f>S24/S$24</f>
        <v>1</v>
      </c>
      <c r="U24" s="61"/>
      <c r="V24" s="61"/>
      <c r="W24" s="100" t="s">
        <v>217</v>
      </c>
      <c r="X24" s="59">
        <f>SUM('EL PUNT 1996:EL PUNT 2016'!X55)</f>
        <v>62</v>
      </c>
      <c r="Y24" s="60">
        <f t="shared" si="7"/>
        <v>0.10934744268077601</v>
      </c>
      <c r="Z24" s="61"/>
      <c r="AA24" s="100" t="s">
        <v>228</v>
      </c>
      <c r="AB24" s="59">
        <f>SUM('EL PUNT 1996:EL PUNT 2016'!AB55)</f>
        <v>116</v>
      </c>
      <c r="AC24" s="60">
        <f t="shared" si="8"/>
        <v>0.20494699646643111</v>
      </c>
      <c r="AD24" s="61"/>
      <c r="AE24" s="100" t="s">
        <v>237</v>
      </c>
      <c r="AF24" s="59">
        <f>SUM('EL PUNT 1996:EL PUNT 2016'!AF55)</f>
        <v>185</v>
      </c>
      <c r="AG24" s="60">
        <f t="shared" ref="AG24:AG29" si="16">AF24/AF$29</f>
        <v>0.32801418439716312</v>
      </c>
      <c r="AH24" s="61"/>
      <c r="AI24" s="100" t="s">
        <v>241</v>
      </c>
      <c r="AJ24" s="59">
        <f>SUM('EL PUNT 1996:EL PUNT 2016'!AJ55)</f>
        <v>33</v>
      </c>
      <c r="AK24" s="60">
        <f t="shared" si="9"/>
        <v>5.8303886925795051E-2</v>
      </c>
      <c r="AL24" s="61"/>
      <c r="AM24" s="100" t="s">
        <v>257</v>
      </c>
      <c r="AN24" s="59">
        <f>SUM('EL PUNT 1996:EL PUNT 2016'!AN55)</f>
        <v>22</v>
      </c>
      <c r="AO24" s="60">
        <f t="shared" si="10"/>
        <v>4.7722342733188719E-2</v>
      </c>
      <c r="AP24" s="61"/>
      <c r="AQ24" s="100" t="s">
        <v>287</v>
      </c>
      <c r="AR24" s="59">
        <f>SUM('EL PUNT 1996:EL PUNT 2016'!AR55)</f>
        <v>12</v>
      </c>
      <c r="AS24" s="60">
        <f t="shared" si="13"/>
        <v>2.1164021164021163E-2</v>
      </c>
      <c r="AT24" s="61"/>
      <c r="AU24" s="100" t="s">
        <v>300</v>
      </c>
      <c r="AV24" s="59">
        <f>SUM('EL PUNT 1996:EL PUNT 2016'!AV55)</f>
        <v>82</v>
      </c>
      <c r="AW24" s="60">
        <f t="shared" si="11"/>
        <v>0.17787418655097614</v>
      </c>
      <c r="AX24" s="61"/>
      <c r="AY24" s="100" t="s">
        <v>319</v>
      </c>
      <c r="AZ24" s="59">
        <f>SUM('EL PUNT 1996:EL PUNT 2016'!AZ55)</f>
        <v>66</v>
      </c>
      <c r="BA24" s="60">
        <f t="shared" si="12"/>
        <v>0.11619718309859155</v>
      </c>
      <c r="BB24" s="61"/>
      <c r="BC24" s="100" t="s">
        <v>329</v>
      </c>
      <c r="BD24" s="59">
        <f>SUM('EL PUNT 1996:EL PUNT 2016'!BD55)</f>
        <v>10</v>
      </c>
      <c r="BE24" s="60">
        <f t="shared" si="14"/>
        <v>1.7699115044247787E-2</v>
      </c>
      <c r="BF24" s="61"/>
      <c r="BG24" s="63" t="s">
        <v>336</v>
      </c>
      <c r="BH24" s="54">
        <f>SUM('EL PUNT 1996:EL PUNT 2016'!BH55)</f>
        <v>115</v>
      </c>
      <c r="BI24" s="66">
        <f t="shared" si="15"/>
        <v>0.34431137724550898</v>
      </c>
      <c r="BJ24" s="61"/>
      <c r="BK24" s="61"/>
      <c r="BL24" s="61"/>
      <c r="BM24" s="61"/>
      <c r="BN24" s="61"/>
    </row>
    <row r="25" spans="1:66" ht="68.099999999999994" customHeight="1" x14ac:dyDescent="0.2">
      <c r="A25" s="64"/>
      <c r="B25" s="63" t="s">
        <v>377</v>
      </c>
      <c r="C25" s="45">
        <f>SUM('EL PUNT 1996:EL PUNT 2016'!C56)</f>
        <v>49</v>
      </c>
      <c r="D25" s="58">
        <f t="shared" si="3"/>
        <v>8.6879432624113476E-2</v>
      </c>
      <c r="E25" s="64"/>
      <c r="F25" s="75" t="s">
        <v>389</v>
      </c>
      <c r="G25" s="45">
        <f>SUM('EL PUNT 1996:EL PUNT 2016'!G56)</f>
        <v>93</v>
      </c>
      <c r="H25" s="58">
        <f t="shared" si="4"/>
        <v>0.16460176991150444</v>
      </c>
      <c r="I25" s="61"/>
      <c r="J25" s="63" t="s">
        <v>387</v>
      </c>
      <c r="K25" s="45">
        <f>SUM('EL PUNT 1996:EL PUNT 2016'!K56)</f>
        <v>16</v>
      </c>
      <c r="L25" s="58">
        <f t="shared" si="5"/>
        <v>2.8368794326241134E-2</v>
      </c>
      <c r="M25" s="61"/>
      <c r="N25" s="100" t="s">
        <v>204</v>
      </c>
      <c r="O25" s="59">
        <f>SUM('EL PUNT 1996:EL PUNT 2016'!O56)</f>
        <v>3</v>
      </c>
      <c r="P25" s="60">
        <f t="shared" si="6"/>
        <v>5.5865921787709499E-3</v>
      </c>
      <c r="Q25" s="61"/>
      <c r="R25" s="61"/>
      <c r="S25" s="49" t="s">
        <v>141</v>
      </c>
      <c r="T25" s="49" t="s">
        <v>140</v>
      </c>
      <c r="U25" s="61"/>
      <c r="V25" s="61"/>
      <c r="W25" s="100" t="s">
        <v>218</v>
      </c>
      <c r="X25" s="59">
        <f>SUM('EL PUNT 1996:EL PUNT 2016'!X56)</f>
        <v>49</v>
      </c>
      <c r="Y25" s="60">
        <f t="shared" si="7"/>
        <v>8.6419753086419748E-2</v>
      </c>
      <c r="Z25" s="61"/>
      <c r="AA25" s="100" t="s">
        <v>229</v>
      </c>
      <c r="AB25" s="59">
        <f>SUM('EL PUNT 1996:EL PUNT 2016'!AB56)</f>
        <v>50</v>
      </c>
      <c r="AC25" s="60">
        <f t="shared" si="8"/>
        <v>8.8339222614840993E-2</v>
      </c>
      <c r="AD25" s="61"/>
      <c r="AE25" s="100" t="s">
        <v>251</v>
      </c>
      <c r="AF25" s="59">
        <f>SUM('EL PUNT 1996:EL PUNT 2016'!AF56)</f>
        <v>17</v>
      </c>
      <c r="AG25" s="60">
        <f t="shared" si="16"/>
        <v>3.0141843971631204E-2</v>
      </c>
      <c r="AH25" s="61"/>
      <c r="AI25" s="100" t="s">
        <v>242</v>
      </c>
      <c r="AJ25" s="59">
        <f>SUM('EL PUNT 1996:EL PUNT 2016'!AJ56)</f>
        <v>46</v>
      </c>
      <c r="AK25" s="60">
        <f t="shared" si="9"/>
        <v>8.1272084805653705E-2</v>
      </c>
      <c r="AL25" s="61"/>
      <c r="AM25" s="100" t="s">
        <v>256</v>
      </c>
      <c r="AN25" s="59">
        <f>SUM('EL PUNT 1996:EL PUNT 2016'!AN56)</f>
        <v>26</v>
      </c>
      <c r="AO25" s="60">
        <f t="shared" si="10"/>
        <v>5.6399132321041212E-2</v>
      </c>
      <c r="AP25" s="61"/>
      <c r="AQ25" s="100" t="s">
        <v>288</v>
      </c>
      <c r="AR25" s="59">
        <f>SUM('EL PUNT 1996:EL PUNT 2016'!AR56)</f>
        <v>36</v>
      </c>
      <c r="AS25" s="60">
        <f t="shared" si="13"/>
        <v>6.3492063492063489E-2</v>
      </c>
      <c r="AT25" s="61"/>
      <c r="AU25" s="100" t="s">
        <v>301</v>
      </c>
      <c r="AV25" s="59">
        <f>SUM('EL PUNT 1996:EL PUNT 2016'!AV56)</f>
        <v>9</v>
      </c>
      <c r="AW25" s="60">
        <f t="shared" si="11"/>
        <v>1.9522776572668113E-2</v>
      </c>
      <c r="AX25" s="61"/>
      <c r="AY25" s="100" t="s">
        <v>320</v>
      </c>
      <c r="AZ25" s="59">
        <f>SUM('EL PUNT 1996:EL PUNT 2016'!AZ56)</f>
        <v>8</v>
      </c>
      <c r="BA25" s="60">
        <f t="shared" si="12"/>
        <v>1.4084507042253521E-2</v>
      </c>
      <c r="BB25" s="61"/>
      <c r="BC25" s="100" t="s">
        <v>330</v>
      </c>
      <c r="BD25" s="59">
        <f>SUM('EL PUNT 1996:EL PUNT 2016'!BD56)</f>
        <v>155</v>
      </c>
      <c r="BE25" s="60">
        <f t="shared" si="14"/>
        <v>0.27433628318584069</v>
      </c>
      <c r="BF25" s="61"/>
      <c r="BG25" s="63" t="s">
        <v>337</v>
      </c>
      <c r="BH25" s="54">
        <f>SUM('EL PUNT 1996:EL PUNT 2016'!BH56)</f>
        <v>3</v>
      </c>
      <c r="BI25" s="66">
        <f t="shared" si="15"/>
        <v>8.9820359281437123E-3</v>
      </c>
      <c r="BJ25" s="61"/>
      <c r="BK25" s="61"/>
      <c r="BL25" s="61"/>
      <c r="BM25" s="61"/>
      <c r="BN25" s="61"/>
    </row>
    <row r="26" spans="1:66" ht="68.099999999999994" customHeight="1" x14ac:dyDescent="0.2">
      <c r="A26" s="64"/>
      <c r="B26" s="63" t="s">
        <v>378</v>
      </c>
      <c r="C26" s="45">
        <f>SUM('EL PUNT 1996:EL PUNT 2016'!C57)</f>
        <v>55</v>
      </c>
      <c r="D26" s="58">
        <f t="shared" si="3"/>
        <v>9.7517730496453903E-2</v>
      </c>
      <c r="E26" s="64"/>
      <c r="F26" s="75" t="s">
        <v>390</v>
      </c>
      <c r="G26" s="45">
        <f>SUM('EL PUNT 1996:EL PUNT 2016'!G57)</f>
        <v>19</v>
      </c>
      <c r="H26" s="58">
        <f t="shared" si="4"/>
        <v>3.3628318584070796E-2</v>
      </c>
      <c r="I26" s="61"/>
      <c r="J26" s="63" t="s">
        <v>401</v>
      </c>
      <c r="K26" s="45">
        <f>SUM('EL PUNT 1996:EL PUNT 2016'!K57)</f>
        <v>60</v>
      </c>
      <c r="L26" s="58">
        <f t="shared" si="5"/>
        <v>0.10638297872340426</v>
      </c>
      <c r="M26" s="61"/>
      <c r="N26" s="100" t="s">
        <v>205</v>
      </c>
      <c r="O26" s="59">
        <f>SUM('EL PUNT 1996:EL PUNT 2016'!O57)</f>
        <v>6</v>
      </c>
      <c r="P26" s="60">
        <f t="shared" si="6"/>
        <v>1.11731843575419E-2</v>
      </c>
      <c r="Q26" s="61"/>
      <c r="R26" s="61"/>
      <c r="S26" s="61"/>
      <c r="T26" s="61"/>
      <c r="U26" s="61"/>
      <c r="V26" s="61"/>
      <c r="W26" s="100" t="s">
        <v>219</v>
      </c>
      <c r="X26" s="59">
        <f>SUM('EL PUNT 1996:EL PUNT 2016'!X57)</f>
        <v>14</v>
      </c>
      <c r="Y26" s="60">
        <f t="shared" si="7"/>
        <v>2.4691358024691357E-2</v>
      </c>
      <c r="Z26" s="61"/>
      <c r="AA26" s="37"/>
      <c r="AB26" s="59">
        <f>SUM('EL PUNT 1996:EL PUNT 2016'!AB57)</f>
        <v>566</v>
      </c>
      <c r="AC26" s="60">
        <f t="shared" si="8"/>
        <v>1</v>
      </c>
      <c r="AD26" s="61"/>
      <c r="AE26" s="100" t="s">
        <v>435</v>
      </c>
      <c r="AF26" s="59">
        <f>SUM('EL PUNT 1996:EL PUNT 2016'!AF57)</f>
        <v>19</v>
      </c>
      <c r="AG26" s="60">
        <f t="shared" si="16"/>
        <v>3.3687943262411348E-2</v>
      </c>
      <c r="AH26" s="61"/>
      <c r="AI26" s="100" t="s">
        <v>243</v>
      </c>
      <c r="AJ26" s="59">
        <f>SUM('EL PUNT 1996:EL PUNT 2016'!AJ57)</f>
        <v>31</v>
      </c>
      <c r="AK26" s="60">
        <f t="shared" si="9"/>
        <v>5.4770318021201414E-2</v>
      </c>
      <c r="AL26" s="61"/>
      <c r="AM26" s="100" t="s">
        <v>258</v>
      </c>
      <c r="AN26" s="59">
        <f>SUM('EL PUNT 1996:EL PUNT 2016'!AN57)</f>
        <v>21</v>
      </c>
      <c r="AO26" s="60">
        <f t="shared" si="10"/>
        <v>4.5553145336225599E-2</v>
      </c>
      <c r="AP26" s="61"/>
      <c r="AQ26" s="100" t="s">
        <v>289</v>
      </c>
      <c r="AR26" s="59">
        <f>SUM('EL PUNT 1996:EL PUNT 2016'!AR57)</f>
        <v>20</v>
      </c>
      <c r="AS26" s="60">
        <f t="shared" si="13"/>
        <v>3.5273368606701938E-2</v>
      </c>
      <c r="AT26" s="61"/>
      <c r="AU26" s="100" t="s">
        <v>302</v>
      </c>
      <c r="AV26" s="59">
        <f>SUM('EL PUNT 1996:EL PUNT 2016'!AV57)</f>
        <v>30</v>
      </c>
      <c r="AW26" s="60">
        <f t="shared" si="11"/>
        <v>6.5075921908893705E-2</v>
      </c>
      <c r="AX26" s="61"/>
      <c r="AY26" s="100" t="s">
        <v>322</v>
      </c>
      <c r="AZ26" s="59">
        <f>SUM('EL PUNT 1996:EL PUNT 2016'!AZ57)</f>
        <v>1</v>
      </c>
      <c r="BA26" s="60">
        <f t="shared" si="12"/>
        <v>1.7605633802816902E-3</v>
      </c>
      <c r="BB26" s="61"/>
      <c r="BC26" s="98"/>
      <c r="BD26" s="59">
        <f>SUM('EL PUNT 1996:EL PUNT 2016'!BD57)</f>
        <v>565</v>
      </c>
      <c r="BE26" s="60">
        <f t="shared" si="14"/>
        <v>1</v>
      </c>
      <c r="BF26" s="61"/>
      <c r="BG26" s="98"/>
      <c r="BH26" s="54">
        <f>SUM('EL PUNT 1996:EL PUNT 2016'!BH57)</f>
        <v>334</v>
      </c>
      <c r="BI26" s="66">
        <f t="shared" si="15"/>
        <v>1</v>
      </c>
      <c r="BJ26" s="61"/>
      <c r="BK26" s="61"/>
      <c r="BL26" s="61"/>
      <c r="BM26" s="61"/>
      <c r="BN26" s="61"/>
    </row>
    <row r="27" spans="1:66" ht="68.099999999999994" customHeight="1" x14ac:dyDescent="0.2">
      <c r="A27" s="64"/>
      <c r="B27" s="63" t="s">
        <v>379</v>
      </c>
      <c r="C27" s="45">
        <f>SUM('EL PUNT 1996:EL PUNT 2016'!C58)</f>
        <v>23</v>
      </c>
      <c r="D27" s="58">
        <f t="shared" si="3"/>
        <v>4.0780141843971635E-2</v>
      </c>
      <c r="E27" s="64"/>
      <c r="F27" s="75" t="s">
        <v>391</v>
      </c>
      <c r="G27" s="45">
        <f>SUM('EL PUNT 1996:EL PUNT 2016'!G58)</f>
        <v>59</v>
      </c>
      <c r="H27" s="58">
        <f t="shared" si="4"/>
        <v>0.10442477876106195</v>
      </c>
      <c r="I27" s="61"/>
      <c r="J27" s="63" t="s">
        <v>402</v>
      </c>
      <c r="K27" s="45">
        <f>SUM('EL PUNT 1996:EL PUNT 2016'!K58)</f>
        <v>13</v>
      </c>
      <c r="L27" s="58">
        <f t="shared" si="5"/>
        <v>2.3049645390070921E-2</v>
      </c>
      <c r="M27" s="61"/>
      <c r="N27" s="100" t="s">
        <v>206</v>
      </c>
      <c r="O27" s="59">
        <f>SUM('EL PUNT 1996:EL PUNT 2016'!O58)</f>
        <v>10</v>
      </c>
      <c r="P27" s="60">
        <f t="shared" si="6"/>
        <v>1.86219739292365E-2</v>
      </c>
      <c r="Q27" s="61"/>
      <c r="R27" s="61"/>
      <c r="S27" s="61"/>
      <c r="T27" s="61"/>
      <c r="U27" s="61"/>
      <c r="V27" s="61"/>
      <c r="W27" s="100" t="s">
        <v>220</v>
      </c>
      <c r="X27" s="59">
        <f>SUM('EL PUNT 1996:EL PUNT 2016'!X58)</f>
        <v>38</v>
      </c>
      <c r="Y27" s="60">
        <f t="shared" si="7"/>
        <v>6.7019400352733682E-2</v>
      </c>
      <c r="Z27" s="61"/>
      <c r="AA27" s="61"/>
      <c r="AB27" s="49" t="s">
        <v>141</v>
      </c>
      <c r="AC27" s="49" t="s">
        <v>140</v>
      </c>
      <c r="AD27" s="61"/>
      <c r="AE27" s="100" t="s">
        <v>436</v>
      </c>
      <c r="AF27" s="59">
        <f>SUM('EL PUNT 1996:EL PUNT 2016'!AF58)</f>
        <v>54</v>
      </c>
      <c r="AG27" s="60">
        <f t="shared" si="16"/>
        <v>9.5744680851063829E-2</v>
      </c>
      <c r="AH27" s="61"/>
      <c r="AI27" s="100" t="s">
        <v>244</v>
      </c>
      <c r="AJ27" s="59">
        <f>SUM('EL PUNT 1996:EL PUNT 2016'!AJ58)</f>
        <v>32</v>
      </c>
      <c r="AK27" s="60">
        <f t="shared" si="9"/>
        <v>5.6537102473498232E-2</v>
      </c>
      <c r="AL27" s="61"/>
      <c r="AM27" s="100" t="s">
        <v>277</v>
      </c>
      <c r="AN27" s="59">
        <f>SUM('EL PUNT 1996:EL PUNT 2016'!AN58)</f>
        <v>45</v>
      </c>
      <c r="AO27" s="60">
        <f t="shared" si="10"/>
        <v>9.7613882863340565E-2</v>
      </c>
      <c r="AP27" s="61"/>
      <c r="AQ27" s="100" t="s">
        <v>290</v>
      </c>
      <c r="AR27" s="59">
        <f>SUM('EL PUNT 1996:EL PUNT 2016'!AR58)</f>
        <v>14</v>
      </c>
      <c r="AS27" s="60">
        <f t="shared" si="13"/>
        <v>2.4691358024691357E-2</v>
      </c>
      <c r="AT27" s="61"/>
      <c r="AU27" s="100" t="s">
        <v>304</v>
      </c>
      <c r="AV27" s="59">
        <f>SUM('EL PUNT 1996:EL PUNT 2016'!AV58)</f>
        <v>67</v>
      </c>
      <c r="AW27" s="60">
        <f t="shared" si="11"/>
        <v>0.14533622559652928</v>
      </c>
      <c r="AX27" s="61"/>
      <c r="AY27" s="100" t="s">
        <v>321</v>
      </c>
      <c r="AZ27" s="59">
        <f>SUM('EL PUNT 1996:EL PUNT 2016'!AZ58)</f>
        <v>59</v>
      </c>
      <c r="BA27" s="60">
        <f t="shared" si="12"/>
        <v>0.10387323943661972</v>
      </c>
      <c r="BB27" s="61"/>
      <c r="BC27" s="61"/>
      <c r="BD27" s="49" t="s">
        <v>141</v>
      </c>
      <c r="BE27" s="49" t="s">
        <v>140</v>
      </c>
      <c r="BF27" s="61"/>
      <c r="BG27" s="68"/>
      <c r="BH27" s="77" t="s">
        <v>141</v>
      </c>
      <c r="BI27" s="77" t="s">
        <v>140</v>
      </c>
      <c r="BJ27" s="61"/>
      <c r="BK27" s="61"/>
      <c r="BL27" s="61"/>
      <c r="BM27" s="61"/>
      <c r="BN27" s="61"/>
    </row>
    <row r="28" spans="1:66" ht="68.099999999999994" customHeight="1" x14ac:dyDescent="0.2">
      <c r="A28" s="64"/>
      <c r="B28" s="63" t="s">
        <v>380</v>
      </c>
      <c r="C28" s="45">
        <f>SUM('EL PUNT 1996:EL PUNT 2016'!C59)</f>
        <v>19</v>
      </c>
      <c r="D28" s="58">
        <f t="shared" si="3"/>
        <v>3.3687943262411348E-2</v>
      </c>
      <c r="E28" s="64"/>
      <c r="F28" s="75" t="s">
        <v>392</v>
      </c>
      <c r="G28" s="45">
        <f>SUM('EL PUNT 1996:EL PUNT 2016'!G59)</f>
        <v>5</v>
      </c>
      <c r="H28" s="58">
        <f t="shared" si="4"/>
        <v>8.8495575221238937E-3</v>
      </c>
      <c r="I28" s="61"/>
      <c r="J28" s="63" t="s">
        <v>389</v>
      </c>
      <c r="K28" s="45">
        <f>SUM('EL PUNT 1996:EL PUNT 2016'!K59)</f>
        <v>39</v>
      </c>
      <c r="L28" s="58">
        <f t="shared" si="5"/>
        <v>6.9148936170212769E-2</v>
      </c>
      <c r="M28" s="61"/>
      <c r="N28" s="100" t="s">
        <v>250</v>
      </c>
      <c r="O28" s="59">
        <f>SUM('EL PUNT 1996:EL PUNT 2016'!O59)</f>
        <v>19</v>
      </c>
      <c r="P28" s="60">
        <f t="shared" si="6"/>
        <v>3.5381750465549346E-2</v>
      </c>
      <c r="Q28" s="61"/>
      <c r="R28" s="61"/>
      <c r="S28" s="61"/>
      <c r="T28" s="61"/>
      <c r="U28" s="61"/>
      <c r="V28" s="61"/>
      <c r="W28" s="100" t="s">
        <v>221</v>
      </c>
      <c r="X28" s="59">
        <f>SUM('EL PUNT 1996:EL PUNT 2016'!X59)</f>
        <v>38</v>
      </c>
      <c r="Y28" s="60">
        <f t="shared" si="7"/>
        <v>6.7019400352733682E-2</v>
      </c>
      <c r="Z28" s="61"/>
      <c r="AA28" s="61"/>
      <c r="AB28" s="61"/>
      <c r="AC28" s="61"/>
      <c r="AD28" s="61"/>
      <c r="AE28" s="100" t="s">
        <v>437</v>
      </c>
      <c r="AF28" s="59">
        <f>SUM('EL PUNT 1996:EL PUNT 2016'!AF59)</f>
        <v>92</v>
      </c>
      <c r="AG28" s="60">
        <f t="shared" si="16"/>
        <v>0.16312056737588654</v>
      </c>
      <c r="AH28" s="61"/>
      <c r="AI28" s="100" t="s">
        <v>245</v>
      </c>
      <c r="AJ28" s="59">
        <f>SUM('EL PUNT 1996:EL PUNT 2016'!AJ59)</f>
        <v>46</v>
      </c>
      <c r="AK28" s="60">
        <f t="shared" si="9"/>
        <v>8.1272084805653705E-2</v>
      </c>
      <c r="AL28" s="61"/>
      <c r="AM28" s="100" t="s">
        <v>259</v>
      </c>
      <c r="AN28" s="59">
        <f>SUM('EL PUNT 1996:EL PUNT 2016'!AN59)</f>
        <v>28</v>
      </c>
      <c r="AO28" s="60">
        <f t="shared" si="10"/>
        <v>6.0737527114967459E-2</v>
      </c>
      <c r="AP28" s="61"/>
      <c r="AQ28" s="100" t="s">
        <v>291</v>
      </c>
      <c r="AR28" s="59">
        <f>SUM('EL PUNT 1996:EL PUNT 2016'!AR59)</f>
        <v>2</v>
      </c>
      <c r="AS28" s="60">
        <f t="shared" si="13"/>
        <v>3.5273368606701938E-3</v>
      </c>
      <c r="AT28" s="61"/>
      <c r="AU28" s="100" t="s">
        <v>303</v>
      </c>
      <c r="AV28" s="59">
        <f>SUM('EL PUNT 1996:EL PUNT 2016'!AV59)</f>
        <v>0</v>
      </c>
      <c r="AW28" s="60">
        <f t="shared" si="11"/>
        <v>0</v>
      </c>
      <c r="AX28" s="61"/>
      <c r="AY28" s="100" t="s">
        <v>318</v>
      </c>
      <c r="AZ28" s="59">
        <f>SUM('EL PUNT 1996:EL PUNT 2016'!AZ59)</f>
        <v>38</v>
      </c>
      <c r="BA28" s="60">
        <f t="shared" si="12"/>
        <v>6.6901408450704219E-2</v>
      </c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</row>
    <row r="29" spans="1:66" ht="68.099999999999994" customHeight="1" x14ac:dyDescent="0.2">
      <c r="A29" s="64"/>
      <c r="B29" s="63" t="s">
        <v>381</v>
      </c>
      <c r="C29" s="45">
        <f>SUM('EL PUNT 1996:EL PUNT 2016'!C60)</f>
        <v>20</v>
      </c>
      <c r="D29" s="58">
        <f t="shared" si="3"/>
        <v>3.5460992907801421E-2</v>
      </c>
      <c r="E29" s="64"/>
      <c r="F29" s="75" t="s">
        <v>393</v>
      </c>
      <c r="G29" s="45">
        <f>SUM('EL PUNT 1996:EL PUNT 2016'!G60)</f>
        <v>34</v>
      </c>
      <c r="H29" s="58">
        <f t="shared" si="4"/>
        <v>6.0176991150442477E-2</v>
      </c>
      <c r="I29" s="61"/>
      <c r="J29" s="63" t="s">
        <v>403</v>
      </c>
      <c r="K29" s="45">
        <f>SUM('EL PUNT 1996:EL PUNT 2016'!K60)</f>
        <v>47</v>
      </c>
      <c r="L29" s="58">
        <f t="shared" si="5"/>
        <v>8.3333333333333329E-2</v>
      </c>
      <c r="M29" s="61"/>
      <c r="N29" s="61"/>
      <c r="O29" s="59">
        <f>SUM('EL PUNT 1996:EL PUNT 2016'!O60)</f>
        <v>537</v>
      </c>
      <c r="P29" s="60">
        <f t="shared" si="6"/>
        <v>1</v>
      </c>
      <c r="Q29" s="61"/>
      <c r="R29" s="61"/>
      <c r="S29" s="61"/>
      <c r="T29" s="61"/>
      <c r="U29" s="61"/>
      <c r="V29" s="61"/>
      <c r="W29" s="100" t="s">
        <v>222</v>
      </c>
      <c r="X29" s="59">
        <f>SUM('EL PUNT 1996:EL PUNT 2016'!X60)</f>
        <v>23</v>
      </c>
      <c r="Y29" s="60">
        <f t="shared" si="7"/>
        <v>4.0564373897707229E-2</v>
      </c>
      <c r="Z29" s="61"/>
      <c r="AA29" s="61"/>
      <c r="AB29" s="61"/>
      <c r="AC29" s="61"/>
      <c r="AD29" s="61"/>
      <c r="AF29" s="59">
        <f>SUM('EL PUNT 1996:EL PUNT 2016'!AF60)</f>
        <v>564</v>
      </c>
      <c r="AG29" s="60">
        <f t="shared" si="16"/>
        <v>1</v>
      </c>
      <c r="AH29" s="61"/>
      <c r="AI29" s="100" t="s">
        <v>248</v>
      </c>
      <c r="AJ29" s="59">
        <f>SUM('EL PUNT 1996:EL PUNT 2016'!AJ60)</f>
        <v>2</v>
      </c>
      <c r="AK29" s="60">
        <f t="shared" si="9"/>
        <v>3.5335689045936395E-3</v>
      </c>
      <c r="AL29" s="61"/>
      <c r="AM29" s="100" t="s">
        <v>260</v>
      </c>
      <c r="AN29" s="59">
        <f>SUM('EL PUNT 1996:EL PUNT 2016'!AN60)</f>
        <v>18</v>
      </c>
      <c r="AO29" s="60">
        <f t="shared" si="10"/>
        <v>3.9045553145336226E-2</v>
      </c>
      <c r="AP29" s="61"/>
      <c r="AQ29" s="100" t="s">
        <v>292</v>
      </c>
      <c r="AR29" s="59">
        <f>SUM('EL PUNT 1996:EL PUNT 2016'!AR60)</f>
        <v>11</v>
      </c>
      <c r="AS29" s="60">
        <f t="shared" si="13"/>
        <v>1.9400352733686066E-2</v>
      </c>
      <c r="AT29" s="61"/>
      <c r="AU29" s="100" t="s">
        <v>305</v>
      </c>
      <c r="AV29" s="59">
        <f>SUM('EL PUNT 1996:EL PUNT 2016'!AV60)</f>
        <v>14</v>
      </c>
      <c r="AW29" s="60">
        <f t="shared" si="11"/>
        <v>3.0368763557483729E-2</v>
      </c>
      <c r="AX29" s="61"/>
      <c r="AY29" s="100" t="s">
        <v>439</v>
      </c>
      <c r="AZ29" s="59">
        <f>SUM('EL PUNT 1996:EL PUNT 2016'!AZ60)</f>
        <v>50</v>
      </c>
      <c r="BA29" s="60">
        <f t="shared" si="12"/>
        <v>8.8028169014084501E-2</v>
      </c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</row>
    <row r="30" spans="1:66" ht="68.099999999999994" customHeight="1" x14ac:dyDescent="0.2">
      <c r="A30" s="64"/>
      <c r="B30" s="63" t="s">
        <v>382</v>
      </c>
      <c r="C30" s="45">
        <f>SUM('EL PUNT 1996:EL PUNT 2016'!C61)</f>
        <v>26</v>
      </c>
      <c r="D30" s="58">
        <f t="shared" si="3"/>
        <v>4.6099290780141841E-2</v>
      </c>
      <c r="E30" s="64"/>
      <c r="F30" s="75" t="s">
        <v>394</v>
      </c>
      <c r="G30" s="45">
        <f>SUM('EL PUNT 1996:EL PUNT 2016'!G61)</f>
        <v>10</v>
      </c>
      <c r="H30" s="58">
        <f t="shared" si="4"/>
        <v>1.7699115044247787E-2</v>
      </c>
      <c r="I30" s="61"/>
      <c r="J30" s="63" t="s">
        <v>404</v>
      </c>
      <c r="K30" s="45">
        <f>SUM('EL PUNT 1996:EL PUNT 2016'!K61)</f>
        <v>12</v>
      </c>
      <c r="L30" s="58">
        <f t="shared" si="5"/>
        <v>2.1276595744680851E-2</v>
      </c>
      <c r="M30" s="61"/>
      <c r="N30" s="37"/>
      <c r="O30" s="49" t="s">
        <v>141</v>
      </c>
      <c r="P30" s="49" t="s">
        <v>140</v>
      </c>
      <c r="Q30" s="61"/>
      <c r="R30" s="61"/>
      <c r="S30" s="61"/>
      <c r="T30" s="61"/>
      <c r="U30" s="61"/>
      <c r="V30" s="61"/>
      <c r="W30" s="100" t="s">
        <v>246</v>
      </c>
      <c r="X30" s="59">
        <f>SUM('EL PUNT 1996:EL PUNT 2016'!X61)</f>
        <v>31</v>
      </c>
      <c r="Y30" s="60">
        <f t="shared" si="7"/>
        <v>5.4673721340388004E-2</v>
      </c>
      <c r="Z30" s="61"/>
      <c r="AA30" s="61"/>
      <c r="AB30" s="61"/>
      <c r="AC30" s="61"/>
      <c r="AD30" s="61"/>
      <c r="AE30" s="61"/>
      <c r="AF30" s="49" t="s">
        <v>141</v>
      </c>
      <c r="AG30" s="49" t="s">
        <v>140</v>
      </c>
      <c r="AH30" s="61"/>
      <c r="AI30" s="100" t="s">
        <v>249</v>
      </c>
      <c r="AJ30" s="59">
        <f>SUM('EL PUNT 1996:EL PUNT 2016'!AJ61)</f>
        <v>12</v>
      </c>
      <c r="AK30" s="60">
        <f t="shared" si="9"/>
        <v>2.1201413427561839E-2</v>
      </c>
      <c r="AL30" s="61"/>
      <c r="AM30" s="100" t="s">
        <v>261</v>
      </c>
      <c r="AN30" s="59">
        <f>SUM('EL PUNT 1996:EL PUNT 2016'!AN61)</f>
        <v>21</v>
      </c>
      <c r="AO30" s="60">
        <f t="shared" si="10"/>
        <v>4.5553145336225599E-2</v>
      </c>
      <c r="AP30" s="61"/>
      <c r="AQ30" s="100" t="s">
        <v>293</v>
      </c>
      <c r="AR30" s="59">
        <f>SUM('EL PUNT 1996:EL PUNT 2016'!AR61)</f>
        <v>63</v>
      </c>
      <c r="AS30" s="60">
        <f t="shared" si="13"/>
        <v>0.1111111111111111</v>
      </c>
      <c r="AT30" s="61"/>
      <c r="AU30" s="100" t="s">
        <v>262</v>
      </c>
      <c r="AV30" s="59">
        <f>SUM('EL PUNT 1996:EL PUNT 2016'!AV61)</f>
        <v>11</v>
      </c>
      <c r="AW30" s="60">
        <f t="shared" si="11"/>
        <v>2.3861171366594359E-2</v>
      </c>
      <c r="AX30" s="61"/>
      <c r="AY30" s="100" t="s">
        <v>440</v>
      </c>
      <c r="AZ30" s="59">
        <f>SUM('EL PUNT 1996:EL PUNT 2016'!AZ61)</f>
        <v>226</v>
      </c>
      <c r="BA30" s="60">
        <f t="shared" si="12"/>
        <v>0.397887323943662</v>
      </c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</row>
    <row r="31" spans="1:66" ht="68.099999999999994" customHeight="1" x14ac:dyDescent="0.2">
      <c r="A31" s="64"/>
      <c r="B31" s="63" t="s">
        <v>383</v>
      </c>
      <c r="C31" s="45">
        <f>SUM('EL PUNT 1996:EL PUNT 2016'!C62)</f>
        <v>13</v>
      </c>
      <c r="D31" s="58">
        <f t="shared" si="3"/>
        <v>2.3049645390070921E-2</v>
      </c>
      <c r="E31" s="64"/>
      <c r="F31" s="75" t="s">
        <v>395</v>
      </c>
      <c r="G31" s="45">
        <f>SUM('EL PUNT 1996:EL PUNT 2016'!G62)</f>
        <v>29</v>
      </c>
      <c r="H31" s="58">
        <f t="shared" si="4"/>
        <v>5.1327433628318583E-2</v>
      </c>
      <c r="I31" s="61"/>
      <c r="J31" s="63" t="s">
        <v>391</v>
      </c>
      <c r="K31" s="45">
        <f>SUM('EL PUNT 1996:EL PUNT 2016'!K62)</f>
        <v>18</v>
      </c>
      <c r="L31" s="58">
        <f t="shared" si="5"/>
        <v>3.1914893617021274E-2</v>
      </c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100" t="s">
        <v>247</v>
      </c>
      <c r="X31" s="59">
        <f>SUM('EL PUNT 1996:EL PUNT 2016'!X62)</f>
        <v>3</v>
      </c>
      <c r="Y31" s="60">
        <f t="shared" si="7"/>
        <v>5.2910052910052907E-3</v>
      </c>
      <c r="Z31" s="61"/>
      <c r="AA31" s="61"/>
      <c r="AB31" s="61"/>
      <c r="AC31" s="61"/>
      <c r="AD31" s="61"/>
      <c r="AE31" s="61"/>
      <c r="AF31" s="61"/>
      <c r="AG31" s="61"/>
      <c r="AH31" s="61"/>
      <c r="AI31" s="100" t="s">
        <v>273</v>
      </c>
      <c r="AJ31" s="59">
        <f>SUM('EL PUNT 1996:EL PUNT 2016'!AJ62)</f>
        <v>20</v>
      </c>
      <c r="AK31" s="60">
        <f t="shared" si="9"/>
        <v>3.5335689045936397E-2</v>
      </c>
      <c r="AL31" s="61"/>
      <c r="AM31" s="100" t="s">
        <v>278</v>
      </c>
      <c r="AN31" s="59">
        <f>SUM('EL PUNT 1996:EL PUNT 2016'!AN62)</f>
        <v>44</v>
      </c>
      <c r="AO31" s="60">
        <f t="shared" si="10"/>
        <v>9.5444685466377438E-2</v>
      </c>
      <c r="AP31" s="61"/>
      <c r="AQ31" s="100" t="s">
        <v>294</v>
      </c>
      <c r="AR31" s="59">
        <f>SUM('EL PUNT 1996:EL PUNT 2016'!AR62)</f>
        <v>91</v>
      </c>
      <c r="AS31" s="60">
        <f t="shared" si="13"/>
        <v>0.16049382716049382</v>
      </c>
      <c r="AT31" s="61"/>
      <c r="AU31" s="100" t="s">
        <v>307</v>
      </c>
      <c r="AV31" s="59">
        <f>SUM('EL PUNT 1996:EL PUNT 2016'!AV62)</f>
        <v>45</v>
      </c>
      <c r="AW31" s="60">
        <f t="shared" si="11"/>
        <v>9.7613882863340565E-2</v>
      </c>
      <c r="AX31" s="61"/>
      <c r="AY31" s="100" t="s">
        <v>440</v>
      </c>
      <c r="AZ31" s="59">
        <f>SUM('EL PUNT 1996:EL PUNT 2016'!AZ62)</f>
        <v>11</v>
      </c>
      <c r="BA31" s="60">
        <f t="shared" si="12"/>
        <v>1.936619718309859E-2</v>
      </c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</row>
    <row r="32" spans="1:66" ht="68.099999999999994" customHeight="1" x14ac:dyDescent="0.2">
      <c r="A32" s="64"/>
      <c r="B32" s="61"/>
      <c r="C32" s="45">
        <f>SUM('EL PUNT 1996:EL PUNT 2016'!C63)</f>
        <v>564</v>
      </c>
      <c r="D32" s="58">
        <f t="shared" si="3"/>
        <v>1</v>
      </c>
      <c r="E32" s="64"/>
      <c r="F32" s="61"/>
      <c r="G32" s="45">
        <f>SUM('EL PUNT 1996:EL PUNT 2016'!G63)</f>
        <v>565</v>
      </c>
      <c r="H32" s="58">
        <f t="shared" si="4"/>
        <v>1</v>
      </c>
      <c r="I32" s="61"/>
      <c r="J32" s="63" t="s">
        <v>405</v>
      </c>
      <c r="K32" s="45">
        <f>SUM('EL PUNT 1996:EL PUNT 2016'!K63)</f>
        <v>18</v>
      </c>
      <c r="L32" s="58">
        <f t="shared" si="5"/>
        <v>3.1914893617021274E-2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100" t="s">
        <v>265</v>
      </c>
      <c r="X32" s="59">
        <f>SUM('EL PUNT 1996:EL PUNT 2016'!X63)</f>
        <v>21</v>
      </c>
      <c r="Y32" s="60">
        <f t="shared" si="7"/>
        <v>3.7037037037037035E-2</v>
      </c>
      <c r="Z32" s="61"/>
      <c r="AA32" s="61"/>
      <c r="AB32" s="61"/>
      <c r="AC32" s="61"/>
      <c r="AD32" s="61"/>
      <c r="AE32" s="61"/>
      <c r="AF32" s="61"/>
      <c r="AG32" s="61"/>
      <c r="AH32" s="61"/>
      <c r="AI32" s="100" t="s">
        <v>275</v>
      </c>
      <c r="AJ32" s="59">
        <f>SUM('EL PUNT 1996:EL PUNT 2016'!AJ63)</f>
        <v>6</v>
      </c>
      <c r="AK32" s="60">
        <f t="shared" si="9"/>
        <v>1.0600706713780919E-2</v>
      </c>
      <c r="AL32" s="61"/>
      <c r="AM32" s="100" t="s">
        <v>262</v>
      </c>
      <c r="AN32" s="59">
        <f>SUM('EL PUNT 1996:EL PUNT 2016'!AN63)</f>
        <v>8</v>
      </c>
      <c r="AO32" s="60">
        <f t="shared" si="10"/>
        <v>1.735357917570499E-2</v>
      </c>
      <c r="AP32" s="61"/>
      <c r="AQ32" s="61"/>
      <c r="AR32" s="59">
        <f>SUM('EL PUNT 1996:EL PUNT 2016'!AR63)</f>
        <v>567</v>
      </c>
      <c r="AS32" s="60">
        <f t="shared" si="13"/>
        <v>1</v>
      </c>
      <c r="AT32" s="61"/>
      <c r="AU32" s="100" t="s">
        <v>306</v>
      </c>
      <c r="AV32" s="59">
        <f>SUM('EL PUNT 1996:EL PUNT 2016'!AV63)</f>
        <v>5</v>
      </c>
      <c r="AW32" s="60">
        <f t="shared" si="11"/>
        <v>1.0845986984815618E-2</v>
      </c>
      <c r="AX32" s="61"/>
      <c r="AY32" s="98"/>
      <c r="AZ32" s="59">
        <f>SUM('EL PUNT 1996:EL PUNT 2016'!AZ63)</f>
        <v>568</v>
      </c>
      <c r="BA32" s="60">
        <f t="shared" si="12"/>
        <v>1</v>
      </c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</row>
    <row r="33" spans="1:66" ht="68.099999999999994" customHeight="1" x14ac:dyDescent="0.2">
      <c r="A33" s="64"/>
      <c r="B33" s="61"/>
      <c r="C33" s="70" t="s">
        <v>141</v>
      </c>
      <c r="D33" s="70" t="s">
        <v>140</v>
      </c>
      <c r="E33" s="64"/>
      <c r="F33" s="61"/>
      <c r="G33" s="70" t="s">
        <v>141</v>
      </c>
      <c r="H33" s="70" t="s">
        <v>140</v>
      </c>
      <c r="I33" s="61"/>
      <c r="J33" s="63" t="s">
        <v>406</v>
      </c>
      <c r="K33" s="45">
        <f>SUM('EL PUNT 1996:EL PUNT 2016'!K64)</f>
        <v>8</v>
      </c>
      <c r="L33" s="58">
        <f t="shared" si="5"/>
        <v>1.4184397163120567E-2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100" t="s">
        <v>266</v>
      </c>
      <c r="X33" s="59">
        <f>SUM('EL PUNT 1996:EL PUNT 2016'!X64)</f>
        <v>10</v>
      </c>
      <c r="Y33" s="60">
        <f t="shared" si="7"/>
        <v>1.7636684303350969E-2</v>
      </c>
      <c r="Z33" s="61"/>
      <c r="AA33" s="61"/>
      <c r="AB33" s="61"/>
      <c r="AC33" s="61"/>
      <c r="AD33" s="61"/>
      <c r="AE33" s="61"/>
      <c r="AF33" s="61"/>
      <c r="AG33" s="61"/>
      <c r="AH33" s="61"/>
      <c r="AI33" s="100" t="s">
        <v>274</v>
      </c>
      <c r="AJ33" s="59">
        <f>SUM('EL PUNT 1996:EL PUNT 2016'!AJ64)</f>
        <v>10</v>
      </c>
      <c r="AK33" s="60">
        <f t="shared" si="9"/>
        <v>1.7667844522968199E-2</v>
      </c>
      <c r="AL33" s="61"/>
      <c r="AM33" s="100" t="s">
        <v>263</v>
      </c>
      <c r="AN33" s="59">
        <f>SUM('EL PUNT 1996:EL PUNT 2016'!AN64)</f>
        <v>7</v>
      </c>
      <c r="AO33" s="60">
        <f t="shared" si="10"/>
        <v>1.5184381778741865E-2</v>
      </c>
      <c r="AP33" s="61"/>
      <c r="AQ33" s="61"/>
      <c r="AR33" s="70" t="s">
        <v>141</v>
      </c>
      <c r="AS33" s="70" t="s">
        <v>140</v>
      </c>
      <c r="AT33" s="61"/>
      <c r="AU33" s="100" t="s">
        <v>308</v>
      </c>
      <c r="AV33" s="59">
        <f>SUM('EL PUNT 1996:EL PUNT 2016'!AV64)</f>
        <v>0</v>
      </c>
      <c r="AW33" s="60">
        <f t="shared" si="11"/>
        <v>0</v>
      </c>
      <c r="AX33" s="61"/>
      <c r="AY33" s="61"/>
      <c r="AZ33" s="49" t="s">
        <v>141</v>
      </c>
      <c r="BA33" s="49" t="s">
        <v>140</v>
      </c>
      <c r="BB33" s="64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</row>
    <row r="34" spans="1:66" ht="68.099999999999994" customHeight="1" x14ac:dyDescent="0.2">
      <c r="A34" s="64"/>
      <c r="B34" s="61"/>
      <c r="C34" s="61"/>
      <c r="D34" s="61"/>
      <c r="E34" s="64"/>
      <c r="F34" s="61"/>
      <c r="G34" s="61"/>
      <c r="H34" s="61"/>
      <c r="I34" s="61"/>
      <c r="J34" s="63" t="s">
        <v>393</v>
      </c>
      <c r="K34" s="45">
        <f>SUM('EL PUNT 1996:EL PUNT 2016'!K65)</f>
        <v>13</v>
      </c>
      <c r="L34" s="58">
        <f t="shared" si="5"/>
        <v>2.3049645390070921E-2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100" t="s">
        <v>162</v>
      </c>
      <c r="X34" s="59">
        <f>SUM('EL PUNT 1996:EL PUNT 2016'!X65)</f>
        <v>55</v>
      </c>
      <c r="Y34" s="60">
        <f t="shared" si="7"/>
        <v>9.700176366843033E-2</v>
      </c>
      <c r="Z34" s="61"/>
      <c r="AA34" s="61"/>
      <c r="AB34" s="61"/>
      <c r="AC34" s="61"/>
      <c r="AD34" s="61"/>
      <c r="AE34" s="61"/>
      <c r="AF34" s="61"/>
      <c r="AG34" s="61"/>
      <c r="AH34" s="61"/>
      <c r="AI34" s="100" t="s">
        <v>273</v>
      </c>
      <c r="AJ34" s="59">
        <f>SUM('EL PUNT 1996:EL PUNT 2016'!AJ65)</f>
        <v>12</v>
      </c>
      <c r="AK34" s="60">
        <f t="shared" si="9"/>
        <v>2.1201413427561839E-2</v>
      </c>
      <c r="AL34" s="61"/>
      <c r="AM34" s="100" t="s">
        <v>264</v>
      </c>
      <c r="AN34" s="59">
        <f>SUM('EL PUNT 1996:EL PUNT 2016'!AN65)</f>
        <v>8</v>
      </c>
      <c r="AO34" s="60">
        <f t="shared" si="10"/>
        <v>1.735357917570499E-2</v>
      </c>
      <c r="AP34" s="61"/>
      <c r="AQ34" s="61"/>
      <c r="AR34" s="61"/>
      <c r="AS34" s="61"/>
      <c r="AT34" s="61"/>
      <c r="AU34" s="100" t="s">
        <v>309</v>
      </c>
      <c r="AV34" s="59">
        <f>SUM('EL PUNT 1996:EL PUNT 2016'!AV65)</f>
        <v>20</v>
      </c>
      <c r="AW34" s="60">
        <f t="shared" si="11"/>
        <v>4.3383947939262472E-2</v>
      </c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</row>
    <row r="35" spans="1:66" ht="68.099999999999994" customHeight="1" x14ac:dyDescent="0.2">
      <c r="A35" s="64"/>
      <c r="B35" s="61"/>
      <c r="C35" s="61"/>
      <c r="D35" s="61"/>
      <c r="E35" s="64"/>
      <c r="F35" s="61"/>
      <c r="G35" s="61"/>
      <c r="H35" s="61"/>
      <c r="I35" s="61"/>
      <c r="J35" s="63" t="s">
        <v>407</v>
      </c>
      <c r="K35" s="45">
        <f>SUM('EL PUNT 1996:EL PUNT 2016'!K66)</f>
        <v>26</v>
      </c>
      <c r="L35" s="58">
        <f t="shared" si="5"/>
        <v>4.6099290780141841E-2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37"/>
      <c r="X35" s="59">
        <f>SUM('EL PUNT 1996:EL PUNT 2016'!X66)</f>
        <v>567</v>
      </c>
      <c r="Y35" s="60">
        <f t="shared" si="7"/>
        <v>1</v>
      </c>
      <c r="Z35" s="61"/>
      <c r="AA35" s="61"/>
      <c r="AB35" s="61"/>
      <c r="AC35" s="61"/>
      <c r="AD35" s="61"/>
      <c r="AE35" s="61"/>
      <c r="AF35" s="61"/>
      <c r="AG35" s="61"/>
      <c r="AH35" s="61"/>
      <c r="AI35" s="100" t="s">
        <v>438</v>
      </c>
      <c r="AJ35" s="59">
        <f>SUM('EL PUNT 1996:EL PUNT 2016'!AJ66)</f>
        <v>171</v>
      </c>
      <c r="AK35" s="60">
        <f t="shared" si="9"/>
        <v>0.30212014134275617</v>
      </c>
      <c r="AL35" s="61"/>
      <c r="AM35" s="100" t="s">
        <v>279</v>
      </c>
      <c r="AN35" s="59">
        <f>SUM('EL PUNT 1996:EL PUNT 2016'!AN66)</f>
        <v>38</v>
      </c>
      <c r="AO35" s="60">
        <f t="shared" si="10"/>
        <v>8.2429501084598705E-2</v>
      </c>
      <c r="AP35" s="61"/>
      <c r="AQ35" s="61"/>
      <c r="AR35" s="61"/>
      <c r="AS35" s="61"/>
      <c r="AT35" s="61"/>
      <c r="AU35" s="100" t="s">
        <v>310</v>
      </c>
      <c r="AV35" s="59">
        <f>SUM('EL PUNT 1996:EL PUNT 2016'!AV66)</f>
        <v>14</v>
      </c>
      <c r="AW35" s="60">
        <f t="shared" si="11"/>
        <v>3.0368763557483729E-2</v>
      </c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</row>
    <row r="36" spans="1:66" ht="68.099999999999994" customHeight="1" x14ac:dyDescent="0.2">
      <c r="A36" s="64"/>
      <c r="B36" s="61"/>
      <c r="C36" s="61"/>
      <c r="D36" s="61"/>
      <c r="E36" s="64"/>
      <c r="F36" s="61"/>
      <c r="G36" s="61"/>
      <c r="H36" s="61"/>
      <c r="I36" s="61"/>
      <c r="J36" s="63" t="s">
        <v>408</v>
      </c>
      <c r="K36" s="45">
        <f>SUM('EL PUNT 1996:EL PUNT 2016'!K67)</f>
        <v>7</v>
      </c>
      <c r="L36" s="58">
        <f t="shared" si="5"/>
        <v>1.2411347517730497E-2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9" t="s">
        <v>141</v>
      </c>
      <c r="Y36" s="49" t="s">
        <v>140</v>
      </c>
      <c r="Z36" s="61"/>
      <c r="AA36" s="61"/>
      <c r="AB36" s="61"/>
      <c r="AC36" s="61"/>
      <c r="AD36" s="61"/>
      <c r="AE36" s="61"/>
      <c r="AF36" s="61"/>
      <c r="AG36" s="61"/>
      <c r="AH36" s="61"/>
      <c r="AI36" s="37"/>
      <c r="AJ36" s="59">
        <f>SUM('EL PUNT 1996:EL PUNT 2016'!AJ67)</f>
        <v>566</v>
      </c>
      <c r="AK36" s="60">
        <f t="shared" si="9"/>
        <v>1</v>
      </c>
      <c r="AL36" s="61"/>
      <c r="AM36" s="100" t="s">
        <v>267</v>
      </c>
      <c r="AN36" s="59">
        <f>SUM('EL PUNT 1996:EL PUNT 2016'!AN67)</f>
        <v>0</v>
      </c>
      <c r="AO36" s="60">
        <f t="shared" si="10"/>
        <v>0</v>
      </c>
      <c r="AP36" s="61"/>
      <c r="AQ36" s="61"/>
      <c r="AR36" s="61"/>
      <c r="AS36" s="61"/>
      <c r="AT36" s="61"/>
      <c r="AU36" s="100" t="s">
        <v>311</v>
      </c>
      <c r="AV36" s="59">
        <f>SUM('EL PUNT 1996:EL PUNT 2016'!AV67)</f>
        <v>2</v>
      </c>
      <c r="AW36" s="60">
        <f t="shared" si="11"/>
        <v>4.3383947939262474E-3</v>
      </c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</row>
    <row r="37" spans="1:66" ht="68.099999999999994" customHeight="1" x14ac:dyDescent="0.2">
      <c r="A37" s="64"/>
      <c r="B37" s="61"/>
      <c r="C37" s="61"/>
      <c r="D37" s="61"/>
      <c r="E37" s="64"/>
      <c r="F37" s="61"/>
      <c r="G37" s="61"/>
      <c r="H37" s="61"/>
      <c r="I37" s="61"/>
      <c r="J37" s="63" t="s">
        <v>395</v>
      </c>
      <c r="K37" s="45">
        <f>SUM('EL PUNT 1996:EL PUNT 2016'!K68)</f>
        <v>6</v>
      </c>
      <c r="L37" s="58">
        <f t="shared" si="5"/>
        <v>1.0638297872340425E-2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49" t="s">
        <v>141</v>
      </c>
      <c r="AK37" s="49" t="s">
        <v>140</v>
      </c>
      <c r="AL37" s="61"/>
      <c r="AM37" s="100" t="s">
        <v>268</v>
      </c>
      <c r="AN37" s="59">
        <f>SUM('EL PUNT 1996:EL PUNT 2016'!AN68)</f>
        <v>0</v>
      </c>
      <c r="AO37" s="60">
        <f t="shared" si="10"/>
        <v>0</v>
      </c>
      <c r="AP37" s="61"/>
      <c r="AQ37" s="61"/>
      <c r="AR37" s="61"/>
      <c r="AS37" s="61"/>
      <c r="AT37" s="61"/>
      <c r="AU37" s="100" t="s">
        <v>312</v>
      </c>
      <c r="AV37" s="59">
        <f>SUM('EL PUNT 1996:EL PUNT 2016'!AV68)</f>
        <v>22</v>
      </c>
      <c r="AW37" s="60">
        <f t="shared" si="11"/>
        <v>4.7722342733188719E-2</v>
      </c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</row>
    <row r="38" spans="1:66" ht="68.099999999999994" customHeight="1" x14ac:dyDescent="0.2">
      <c r="A38" s="64"/>
      <c r="B38" s="61"/>
      <c r="C38" s="61"/>
      <c r="D38" s="61"/>
      <c r="E38" s="64"/>
      <c r="F38" s="61"/>
      <c r="G38" s="61"/>
      <c r="H38" s="61"/>
      <c r="I38" s="61"/>
      <c r="J38" s="61"/>
      <c r="K38" s="45">
        <f>SUM('EL PUNT 1996:EL PUNT 2016'!K69)</f>
        <v>564</v>
      </c>
      <c r="L38" s="58">
        <f t="shared" si="5"/>
        <v>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100" t="s">
        <v>269</v>
      </c>
      <c r="AN38" s="59">
        <f>SUM('EL PUNT 1996:EL PUNT 2016'!AN69)</f>
        <v>14</v>
      </c>
      <c r="AO38" s="60">
        <f t="shared" si="10"/>
        <v>3.0368763557483729E-2</v>
      </c>
      <c r="AP38" s="61"/>
      <c r="AQ38" s="61"/>
      <c r="AR38" s="61"/>
      <c r="AS38" s="61"/>
      <c r="AT38" s="61"/>
      <c r="AU38" s="100" t="s">
        <v>313</v>
      </c>
      <c r="AV38" s="59">
        <f>SUM('EL PUNT 1996:EL PUNT 2016'!AV69)</f>
        <v>7</v>
      </c>
      <c r="AW38" s="60">
        <f t="shared" si="11"/>
        <v>1.5184381778741865E-2</v>
      </c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</row>
    <row r="39" spans="1:66" ht="68.099999999999994" customHeight="1" x14ac:dyDescent="0.2">
      <c r="A39" s="64"/>
      <c r="B39" s="61"/>
      <c r="C39" s="61"/>
      <c r="D39" s="61"/>
      <c r="E39" s="64"/>
      <c r="F39" s="61"/>
      <c r="G39" s="61"/>
      <c r="H39" s="61"/>
      <c r="I39" s="61"/>
      <c r="J39" s="61"/>
      <c r="K39" s="70" t="s">
        <v>141</v>
      </c>
      <c r="L39" s="70" t="s">
        <v>140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100" t="s">
        <v>280</v>
      </c>
      <c r="AN39" s="59">
        <f>SUM('EL PUNT 1996:EL PUNT 2016'!AN70)</f>
        <v>20</v>
      </c>
      <c r="AO39" s="60">
        <f t="shared" si="10"/>
        <v>4.3383947939262472E-2</v>
      </c>
      <c r="AP39" s="61"/>
      <c r="AQ39" s="61"/>
      <c r="AR39" s="61"/>
      <c r="AS39" s="61"/>
      <c r="AT39" s="61"/>
      <c r="AU39" s="98"/>
      <c r="AV39" s="59">
        <f>SUM('EL PUNT 1996:EL PUNT 2016'!AV70)</f>
        <v>461</v>
      </c>
      <c r="AW39" s="60">
        <f t="shared" si="11"/>
        <v>1</v>
      </c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</row>
    <row r="40" spans="1:66" ht="68.099999999999994" customHeight="1" x14ac:dyDescent="0.2">
      <c r="A40" s="64"/>
      <c r="B40" s="61"/>
      <c r="C40" s="61"/>
      <c r="D40" s="61"/>
      <c r="E40" s="64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100" t="s">
        <v>270</v>
      </c>
      <c r="AN40" s="59">
        <f>SUM('EL PUNT 1996:EL PUNT 2016'!AN71)</f>
        <v>1</v>
      </c>
      <c r="AO40" s="60">
        <f t="shared" si="10"/>
        <v>2.1691973969631237E-3</v>
      </c>
      <c r="AP40" s="61"/>
      <c r="AQ40" s="61"/>
      <c r="AR40" s="61"/>
      <c r="AS40" s="61"/>
      <c r="AT40" s="61"/>
      <c r="AU40" s="61"/>
      <c r="AV40" s="49" t="s">
        <v>141</v>
      </c>
      <c r="AW40" s="49" t="s">
        <v>140</v>
      </c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</row>
    <row r="41" spans="1:66" ht="68.099999999999994" customHeight="1" x14ac:dyDescent="0.2">
      <c r="A41" s="64"/>
      <c r="B41" s="61"/>
      <c r="C41" s="61"/>
      <c r="D41" s="61"/>
      <c r="E41" s="6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100" t="s">
        <v>271</v>
      </c>
      <c r="AN41" s="59">
        <f>SUM('EL PUNT 1996:EL PUNT 2016'!AN72)</f>
        <v>5</v>
      </c>
      <c r="AO41" s="60">
        <f t="shared" si="10"/>
        <v>1.0845986984815618E-2</v>
      </c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2"/>
      <c r="BK41" s="62"/>
      <c r="BL41" s="61"/>
      <c r="BM41" s="61"/>
      <c r="BN41" s="61"/>
    </row>
    <row r="42" spans="1:66" ht="68.099999999999994" customHeight="1" x14ac:dyDescent="0.2">
      <c r="A42" s="64"/>
      <c r="B42" s="37"/>
      <c r="C42" s="37"/>
      <c r="D42" s="37"/>
      <c r="E42" s="64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100" t="s">
        <v>272</v>
      </c>
      <c r="AN42" s="59">
        <f>SUM('EL PUNT 1996:EL PUNT 2016'!AN73)</f>
        <v>13</v>
      </c>
      <c r="AO42" s="60">
        <f t="shared" si="10"/>
        <v>2.8199566160520606E-2</v>
      </c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</row>
    <row r="43" spans="1:66" ht="68.099999999999994" customHeight="1" x14ac:dyDescent="0.2">
      <c r="A43" s="64"/>
      <c r="B43" s="61"/>
      <c r="C43" s="61"/>
      <c r="D43" s="61"/>
      <c r="E43" s="64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100" t="s">
        <v>281</v>
      </c>
      <c r="AN43" s="59">
        <f>SUM('EL PUNT 1996:EL PUNT 2016'!AN74)</f>
        <v>12</v>
      </c>
      <c r="AO43" s="60">
        <f t="shared" si="10"/>
        <v>2.6030368763557483E-2</v>
      </c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</row>
    <row r="44" spans="1:66" ht="68.099999999999994" customHeight="1" x14ac:dyDescent="0.2">
      <c r="A44" s="64"/>
      <c r="B44" s="61"/>
      <c r="C44" s="61"/>
      <c r="D44" s="61"/>
      <c r="E44" s="64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98"/>
      <c r="AN44" s="59">
        <f>SUM('EL PUNT 1996:EL PUNT 2016'!AN75)</f>
        <v>461</v>
      </c>
      <c r="AO44" s="60">
        <f t="shared" si="10"/>
        <v>1</v>
      </c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</row>
    <row r="45" spans="1:66" ht="68.099999999999994" customHeight="1" x14ac:dyDescent="0.2">
      <c r="A45" s="64"/>
      <c r="B45" s="61"/>
      <c r="C45" s="61"/>
      <c r="D45" s="61"/>
      <c r="E45" s="64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49" t="s">
        <v>141</v>
      </c>
      <c r="AO45" s="49" t="s">
        <v>140</v>
      </c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</row>
    <row r="46" spans="1:66" ht="68.099999999999994" customHeight="1" x14ac:dyDescent="0.2">
      <c r="A46" s="64"/>
      <c r="B46" s="61"/>
      <c r="C46" s="61"/>
      <c r="D46" s="61"/>
      <c r="E46" s="64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</row>
    <row r="47" spans="1:66" ht="68.099999999999994" customHeight="1" x14ac:dyDescent="0.2">
      <c r="A47" s="72"/>
      <c r="B47" s="221" t="s">
        <v>425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101"/>
      <c r="BM47" s="101"/>
      <c r="BN47" s="61"/>
    </row>
    <row r="48" spans="1:66" ht="68.099999999999994" customHeight="1" x14ac:dyDescent="0.2">
      <c r="A48" s="64"/>
      <c r="B48" s="61"/>
      <c r="C48" s="61"/>
      <c r="D48" s="61"/>
      <c r="E48" s="64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66" ht="68.099999999999994" customHeight="1" x14ac:dyDescent="0.2">
      <c r="A49" s="64"/>
      <c r="B49" s="181" t="s">
        <v>427</v>
      </c>
      <c r="C49" s="181"/>
      <c r="D49" s="181"/>
      <c r="E49" s="181"/>
      <c r="F49" s="181"/>
      <c r="G49" s="181"/>
      <c r="H49" s="181"/>
      <c r="I49" s="61"/>
      <c r="J49" s="181" t="s">
        <v>426</v>
      </c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73"/>
      <c r="V49" s="181" t="s">
        <v>428</v>
      </c>
      <c r="W49" s="181"/>
      <c r="X49" s="181"/>
      <c r="Y49" s="181"/>
      <c r="Z49" s="181"/>
      <c r="AA49" s="181"/>
      <c r="AB49" s="181"/>
      <c r="AC49" s="61"/>
      <c r="AD49" s="61"/>
      <c r="AE49" s="181" t="s">
        <v>429</v>
      </c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61"/>
      <c r="AQ49" s="61"/>
      <c r="AR49" s="181" t="s">
        <v>430</v>
      </c>
      <c r="AS49" s="181"/>
      <c r="AT49" s="181"/>
      <c r="AU49" s="181"/>
      <c r="AV49" s="181"/>
      <c r="AW49" s="181"/>
      <c r="AX49" s="181"/>
      <c r="AY49" s="61"/>
      <c r="AZ49" s="61"/>
      <c r="BA49" s="181" t="s">
        <v>431</v>
      </c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61"/>
      <c r="BM49" s="61"/>
      <c r="BN49" s="61"/>
    </row>
    <row r="50" spans="1:66" ht="68.099999999999994" customHeight="1" x14ac:dyDescent="0.2">
      <c r="A50" s="64"/>
      <c r="B50" s="61"/>
      <c r="C50" s="61"/>
      <c r="D50" s="61"/>
      <c r="E50" s="64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</row>
    <row r="51" spans="1:66" ht="68.099999999999994" customHeight="1" x14ac:dyDescent="0.2">
      <c r="A51" s="64"/>
      <c r="B51" s="175" t="s">
        <v>180</v>
      </c>
      <c r="C51" s="175"/>
      <c r="D51" s="175"/>
      <c r="E51" s="64"/>
      <c r="F51" s="175" t="s">
        <v>14</v>
      </c>
      <c r="G51" s="175"/>
      <c r="H51" s="175"/>
      <c r="I51" s="61"/>
      <c r="J51" s="178" t="s">
        <v>338</v>
      </c>
      <c r="K51" s="179"/>
      <c r="L51" s="180"/>
      <c r="M51" s="61"/>
      <c r="N51" s="178" t="s">
        <v>409</v>
      </c>
      <c r="O51" s="179"/>
      <c r="P51" s="180"/>
      <c r="Q51" s="61"/>
      <c r="R51" s="178" t="s">
        <v>410</v>
      </c>
      <c r="S51" s="179"/>
      <c r="T51" s="180"/>
      <c r="U51" s="61"/>
      <c r="V51" s="175" t="s">
        <v>180</v>
      </c>
      <c r="W51" s="175"/>
      <c r="X51" s="175"/>
      <c r="Y51" s="61"/>
      <c r="Z51" s="175" t="s">
        <v>14</v>
      </c>
      <c r="AA51" s="175"/>
      <c r="AB51" s="175"/>
      <c r="AC51" s="61"/>
      <c r="AD51" s="61"/>
      <c r="AE51" s="175" t="s">
        <v>338</v>
      </c>
      <c r="AF51" s="175"/>
      <c r="AG51" s="175"/>
      <c r="AH51" s="61"/>
      <c r="AI51" s="178" t="s">
        <v>409</v>
      </c>
      <c r="AJ51" s="179"/>
      <c r="AK51" s="180"/>
      <c r="AL51" s="61"/>
      <c r="AM51" s="178" t="s">
        <v>410</v>
      </c>
      <c r="AN51" s="179"/>
      <c r="AO51" s="180"/>
      <c r="AP51" s="61"/>
      <c r="AQ51" s="61"/>
      <c r="AR51" s="175" t="s">
        <v>180</v>
      </c>
      <c r="AS51" s="175"/>
      <c r="AT51" s="175"/>
      <c r="AU51" s="61"/>
      <c r="AV51" s="175" t="s">
        <v>14</v>
      </c>
      <c r="AW51" s="175"/>
      <c r="AX51" s="175"/>
      <c r="AY51" s="61"/>
      <c r="AZ51" s="61"/>
      <c r="BA51" s="175" t="s">
        <v>338</v>
      </c>
      <c r="BB51" s="175"/>
      <c r="BC51" s="175"/>
      <c r="BD51" s="61"/>
      <c r="BE51" s="178" t="s">
        <v>409</v>
      </c>
      <c r="BF51" s="179"/>
      <c r="BG51" s="180"/>
      <c r="BH51" s="61"/>
      <c r="BI51" s="178" t="s">
        <v>410</v>
      </c>
      <c r="BJ51" s="179"/>
      <c r="BK51" s="180"/>
      <c r="BL51" s="61"/>
      <c r="BM51" s="61"/>
      <c r="BN51" s="61"/>
    </row>
    <row r="52" spans="1:66" ht="68.099999999999994" customHeight="1" x14ac:dyDescent="0.2">
      <c r="A52" s="64"/>
      <c r="B52" s="55" t="s">
        <v>181</v>
      </c>
      <c r="C52" s="57">
        <f>SUM('EL PUNT 1996:EL PUNT 2016'!C83)</f>
        <v>339</v>
      </c>
      <c r="D52" s="58">
        <f t="shared" ref="D52:D58" si="17">C52/C$58</f>
        <v>0.59788359788359791</v>
      </c>
      <c r="E52" s="64"/>
      <c r="F52" s="55" t="s">
        <v>186</v>
      </c>
      <c r="G52" s="57">
        <f>SUM('EL PUNT 1996:EL PUNT 2016'!G83)</f>
        <v>516</v>
      </c>
      <c r="H52" s="58">
        <f>G52/C$58</f>
        <v>0.91005291005291</v>
      </c>
      <c r="I52" s="61"/>
      <c r="J52" s="55" t="s">
        <v>339</v>
      </c>
      <c r="K52" s="57">
        <f>SUM('EL PUNT 1996:EL PUNT 2016'!K83)</f>
        <v>314</v>
      </c>
      <c r="L52" s="58">
        <f t="shared" ref="L52:L70" si="18">K52/K$70</f>
        <v>0.55673758865248224</v>
      </c>
      <c r="M52" s="61"/>
      <c r="N52" s="55" t="s">
        <v>357</v>
      </c>
      <c r="O52" s="57">
        <f>SUM('EL PUNT 1996:EL PUNT 2016'!O83)</f>
        <v>71</v>
      </c>
      <c r="P52" s="58">
        <f t="shared" ref="P52:P64" si="19">O52/O$64</f>
        <v>0.12522045855379188</v>
      </c>
      <c r="Q52" s="61"/>
      <c r="R52" s="55" t="s">
        <v>411</v>
      </c>
      <c r="S52" s="57">
        <f>SUM('EL PUNT 1996:EL PUNT 2016'!S83)</f>
        <v>136</v>
      </c>
      <c r="T52" s="58">
        <f t="shared" ref="T52:T64" si="20">S52/S$64</f>
        <v>0.24028268551236748</v>
      </c>
      <c r="U52" s="61"/>
      <c r="V52" s="47" t="s">
        <v>181</v>
      </c>
      <c r="W52" s="57">
        <f>SUM('EL PUNT 1996:EL PUNT 2016'!W83)</f>
        <v>85</v>
      </c>
      <c r="X52" s="58">
        <f t="shared" ref="X52:X58" si="21">W52/W$58</f>
        <v>0.40865384615384615</v>
      </c>
      <c r="Y52" s="61"/>
      <c r="Z52" s="55" t="s">
        <v>186</v>
      </c>
      <c r="AA52" s="57">
        <f>SUM('EL PUNT 1996:EL PUNT 2016'!AA83)</f>
        <v>193</v>
      </c>
      <c r="AB52" s="58">
        <f>AA52/W$58</f>
        <v>0.92788461538461542</v>
      </c>
      <c r="AC52" s="61"/>
      <c r="AD52" s="61"/>
      <c r="AE52" s="55" t="s">
        <v>339</v>
      </c>
      <c r="AF52" s="57">
        <f>SUM('EL PUNT 1996:EL PUNT 2016'!AF83)</f>
        <v>80</v>
      </c>
      <c r="AG52" s="58">
        <f t="shared" ref="AG52:AG70" si="22">AF52/AF$70</f>
        <v>0.38647342995169082</v>
      </c>
      <c r="AH52" s="61"/>
      <c r="AI52" s="55" t="s">
        <v>357</v>
      </c>
      <c r="AJ52" s="57">
        <f>SUM('EL PUNT 1996:EL PUNT 2016'!AJ83)</f>
        <v>24</v>
      </c>
      <c r="AK52" s="58">
        <f t="shared" ref="AK52:AK64" si="23">AJ52/AJ$64</f>
        <v>0.11538461538461539</v>
      </c>
      <c r="AL52" s="61"/>
      <c r="AM52" s="55" t="s">
        <v>411</v>
      </c>
      <c r="AN52" s="57">
        <f>SUM('EL PUNT 1996:EL PUNT 2016'!AN83)</f>
        <v>72</v>
      </c>
      <c r="AO52" s="58">
        <f t="shared" ref="AO52:AO64" si="24">AN52/AN$64</f>
        <v>0.34615384615384615</v>
      </c>
      <c r="AP52" s="61"/>
      <c r="AQ52" s="61"/>
      <c r="AR52" s="55" t="s">
        <v>181</v>
      </c>
      <c r="AS52" s="57">
        <f>SUM('EL PUNT 1996:EL PUNT 2016'!AS83)</f>
        <v>20</v>
      </c>
      <c r="AT52" s="58">
        <f t="shared" ref="AT52:AT58" si="25">AS52/AS$58</f>
        <v>0.28169014084507044</v>
      </c>
      <c r="AU52" s="61"/>
      <c r="AV52" s="55" t="s">
        <v>186</v>
      </c>
      <c r="AW52" s="57">
        <f>SUM('EL PUNT 1996:EL PUNT 2016'!AW83)</f>
        <v>66</v>
      </c>
      <c r="AX52" s="58">
        <f>AW52/AS$58</f>
        <v>0.92957746478873238</v>
      </c>
      <c r="AY52" s="61"/>
      <c r="AZ52" s="61"/>
      <c r="BA52" s="55" t="s">
        <v>339</v>
      </c>
      <c r="BB52" s="57">
        <f>SUM('EL PUNT 1996:EL PUNT 2016'!BB83)</f>
        <v>20</v>
      </c>
      <c r="BC52" s="58">
        <f t="shared" ref="BC52:BC70" si="26">BB52/BB$70</f>
        <v>0.28169014084507044</v>
      </c>
      <c r="BD52" s="61"/>
      <c r="BE52" s="55" t="s">
        <v>357</v>
      </c>
      <c r="BF52" s="57">
        <f>SUM('EL PUNT 1996:EL PUNT 2016'!BF83)</f>
        <v>3</v>
      </c>
      <c r="BG52" s="58">
        <f t="shared" ref="BG52:BG64" si="27">BF52/BF$64</f>
        <v>4.2253521126760563E-2</v>
      </c>
      <c r="BH52" s="61"/>
      <c r="BI52" s="55" t="s">
        <v>411</v>
      </c>
      <c r="BJ52" s="57">
        <f>SUM('EL PUNT 1996:EL PUNT 2016'!BJ83)</f>
        <v>18</v>
      </c>
      <c r="BK52" s="58">
        <f t="shared" ref="BK52:BK64" si="28">BJ52/BJ$64</f>
        <v>0.25352112676056338</v>
      </c>
      <c r="BL52" s="61"/>
      <c r="BM52" s="61"/>
      <c r="BN52" s="61"/>
    </row>
    <row r="53" spans="1:66" ht="68.099999999999994" customHeight="1" x14ac:dyDescent="0.2">
      <c r="A53" s="64"/>
      <c r="B53" s="46" t="s">
        <v>182</v>
      </c>
      <c r="C53" s="57">
        <f>SUM('EL PUNT 1996:EL PUNT 2016'!C84)</f>
        <v>71</v>
      </c>
      <c r="D53" s="58">
        <f t="shared" si="17"/>
        <v>0.12522045855379188</v>
      </c>
      <c r="E53" s="64"/>
      <c r="F53" s="46" t="s">
        <v>187</v>
      </c>
      <c r="G53" s="57">
        <f>SUM('EL PUNT 1996:EL PUNT 2016'!G84)</f>
        <v>36</v>
      </c>
      <c r="H53" s="58">
        <f>G53/C$58</f>
        <v>6.3492063492063489E-2</v>
      </c>
      <c r="I53" s="61"/>
      <c r="J53" s="55" t="s">
        <v>340</v>
      </c>
      <c r="K53" s="57">
        <f>SUM('EL PUNT 1996:EL PUNT 2016'!K84)</f>
        <v>14</v>
      </c>
      <c r="L53" s="58">
        <f t="shared" si="18"/>
        <v>2.4822695035460994E-2</v>
      </c>
      <c r="M53" s="61"/>
      <c r="N53" s="55" t="s">
        <v>359</v>
      </c>
      <c r="O53" s="57">
        <f>SUM('EL PUNT 1996:EL PUNT 2016'!O84)</f>
        <v>268</v>
      </c>
      <c r="P53" s="58">
        <f t="shared" si="19"/>
        <v>0.47266313932980597</v>
      </c>
      <c r="Q53" s="61"/>
      <c r="R53" s="55" t="s">
        <v>412</v>
      </c>
      <c r="S53" s="57">
        <f>SUM('EL PUNT 1996:EL PUNT 2016'!S84)</f>
        <v>203</v>
      </c>
      <c r="T53" s="58">
        <f t="shared" si="20"/>
        <v>0.35865724381625441</v>
      </c>
      <c r="U53" s="61"/>
      <c r="V53" s="46" t="s">
        <v>182</v>
      </c>
      <c r="W53" s="57">
        <f>SUM('EL PUNT 1996:EL PUNT 2016'!W84)</f>
        <v>62</v>
      </c>
      <c r="X53" s="58">
        <f t="shared" si="21"/>
        <v>0.29807692307692307</v>
      </c>
      <c r="Y53" s="61"/>
      <c r="Z53" s="46" t="s">
        <v>187</v>
      </c>
      <c r="AA53" s="57">
        <f>SUM('EL PUNT 1996:EL PUNT 2016'!AA84)</f>
        <v>15</v>
      </c>
      <c r="AB53" s="58">
        <f>AA53/W$58</f>
        <v>7.2115384615384609E-2</v>
      </c>
      <c r="AC53" s="61"/>
      <c r="AD53" s="61"/>
      <c r="AE53" s="55" t="s">
        <v>340</v>
      </c>
      <c r="AF53" s="57">
        <f>SUM('EL PUNT 1996:EL PUNT 2016'!AF84)</f>
        <v>5</v>
      </c>
      <c r="AG53" s="58">
        <f t="shared" si="22"/>
        <v>2.4154589371980676E-2</v>
      </c>
      <c r="AH53" s="61"/>
      <c r="AI53" s="55" t="s">
        <v>359</v>
      </c>
      <c r="AJ53" s="57">
        <f>SUM('EL PUNT 1996:EL PUNT 2016'!AJ84)</f>
        <v>61</v>
      </c>
      <c r="AK53" s="58">
        <f t="shared" si="23"/>
        <v>0.29326923076923078</v>
      </c>
      <c r="AL53" s="61"/>
      <c r="AM53" s="55" t="s">
        <v>412</v>
      </c>
      <c r="AN53" s="57">
        <f>SUM('EL PUNT 1996:EL PUNT 2016'!AN84)</f>
        <v>13</v>
      </c>
      <c r="AO53" s="58">
        <f t="shared" si="24"/>
        <v>6.25E-2</v>
      </c>
      <c r="AP53" s="61"/>
      <c r="AQ53" s="61"/>
      <c r="AR53" s="46" t="s">
        <v>182</v>
      </c>
      <c r="AS53" s="57">
        <f>SUM('EL PUNT 1996:EL PUNT 2016'!AS84)</f>
        <v>28</v>
      </c>
      <c r="AT53" s="58">
        <f t="shared" si="25"/>
        <v>0.39436619718309857</v>
      </c>
      <c r="AU53" s="61"/>
      <c r="AV53" s="46" t="s">
        <v>187</v>
      </c>
      <c r="AW53" s="57">
        <f>SUM('EL PUNT 1996:EL PUNT 2016'!AW84)</f>
        <v>5</v>
      </c>
      <c r="AX53" s="58">
        <f>AW53/AS$58</f>
        <v>7.0422535211267609E-2</v>
      </c>
      <c r="AY53" s="61"/>
      <c r="AZ53" s="61"/>
      <c r="BA53" s="55" t="s">
        <v>340</v>
      </c>
      <c r="BB53" s="57">
        <f>SUM('EL PUNT 1996:EL PUNT 2016'!BB84)</f>
        <v>0</v>
      </c>
      <c r="BC53" s="58">
        <f t="shared" si="26"/>
        <v>0</v>
      </c>
      <c r="BD53" s="61"/>
      <c r="BE53" s="55" t="s">
        <v>359</v>
      </c>
      <c r="BF53" s="57">
        <f>SUM('EL PUNT 1996:EL PUNT 2016'!BF84)</f>
        <v>17</v>
      </c>
      <c r="BG53" s="58">
        <f t="shared" si="27"/>
        <v>0.23943661971830985</v>
      </c>
      <c r="BH53" s="61"/>
      <c r="BI53" s="55" t="s">
        <v>412</v>
      </c>
      <c r="BJ53" s="57">
        <f>SUM('EL PUNT 1996:EL PUNT 2016'!BJ84)</f>
        <v>2</v>
      </c>
      <c r="BK53" s="58">
        <f t="shared" si="28"/>
        <v>2.8169014084507043E-2</v>
      </c>
      <c r="BL53" s="61"/>
      <c r="BM53" s="61"/>
      <c r="BN53" s="61"/>
    </row>
    <row r="54" spans="1:66" ht="68.099999999999994" customHeight="1" x14ac:dyDescent="0.2">
      <c r="A54" s="64"/>
      <c r="B54" s="50" t="s">
        <v>183</v>
      </c>
      <c r="C54" s="57">
        <f>SUM('EL PUNT 1996:EL PUNT 2016'!C85)</f>
        <v>64</v>
      </c>
      <c r="D54" s="58">
        <f t="shared" si="17"/>
        <v>0.1128747795414462</v>
      </c>
      <c r="E54" s="64"/>
      <c r="F54" s="46" t="s">
        <v>188</v>
      </c>
      <c r="G54" s="57">
        <f>SUM('EL PUNT 1996:EL PUNT 2016'!G85)</f>
        <v>14</v>
      </c>
      <c r="H54" s="58">
        <f>G54/C$58</f>
        <v>2.4691358024691357E-2</v>
      </c>
      <c r="I54" s="61"/>
      <c r="J54" s="55" t="s">
        <v>341</v>
      </c>
      <c r="K54" s="57">
        <f>SUM('EL PUNT 1996:EL PUNT 2016'!K85)</f>
        <v>10</v>
      </c>
      <c r="L54" s="58">
        <f t="shared" si="18"/>
        <v>1.7730496453900711E-2</v>
      </c>
      <c r="M54" s="61"/>
      <c r="N54" s="50" t="s">
        <v>360</v>
      </c>
      <c r="O54" s="57">
        <f>SUM('EL PUNT 1996:EL PUNT 2016'!O85)</f>
        <v>7</v>
      </c>
      <c r="P54" s="58">
        <f t="shared" si="19"/>
        <v>1.2345679012345678E-2</v>
      </c>
      <c r="Q54" s="61"/>
      <c r="R54" s="50" t="s">
        <v>413</v>
      </c>
      <c r="S54" s="57">
        <f>SUM('EL PUNT 1996:EL PUNT 2016'!S85)</f>
        <v>42</v>
      </c>
      <c r="T54" s="58">
        <f t="shared" si="20"/>
        <v>7.4204946996466431E-2</v>
      </c>
      <c r="U54" s="61"/>
      <c r="V54" s="46" t="s">
        <v>183</v>
      </c>
      <c r="W54" s="57">
        <f>SUM('EL PUNT 1996:EL PUNT 2016'!W85)</f>
        <v>23</v>
      </c>
      <c r="X54" s="58">
        <f t="shared" si="21"/>
        <v>0.11057692307692307</v>
      </c>
      <c r="Y54" s="61"/>
      <c r="Z54" s="46" t="s">
        <v>188</v>
      </c>
      <c r="AA54" s="57">
        <f>SUM('EL PUNT 1996:EL PUNT 2016'!AA85)</f>
        <v>0</v>
      </c>
      <c r="AB54" s="58">
        <f>AA54/W$58</f>
        <v>0</v>
      </c>
      <c r="AC54" s="61"/>
      <c r="AD54" s="61"/>
      <c r="AE54" s="55" t="s">
        <v>341</v>
      </c>
      <c r="AF54" s="57">
        <f>SUM('EL PUNT 1996:EL PUNT 2016'!AF85)</f>
        <v>0</v>
      </c>
      <c r="AG54" s="58">
        <f t="shared" si="22"/>
        <v>0</v>
      </c>
      <c r="AH54" s="61"/>
      <c r="AI54" s="50" t="s">
        <v>360</v>
      </c>
      <c r="AJ54" s="57">
        <f>SUM('EL PUNT 1996:EL PUNT 2016'!AJ85)</f>
        <v>8</v>
      </c>
      <c r="AK54" s="58">
        <f t="shared" si="23"/>
        <v>3.8461538461538464E-2</v>
      </c>
      <c r="AL54" s="61"/>
      <c r="AM54" s="50" t="s">
        <v>413</v>
      </c>
      <c r="AN54" s="57">
        <f>SUM('EL PUNT 1996:EL PUNT 2016'!AN85)</f>
        <v>58</v>
      </c>
      <c r="AO54" s="58">
        <f t="shared" si="24"/>
        <v>0.27884615384615385</v>
      </c>
      <c r="AP54" s="61"/>
      <c r="AQ54" s="61"/>
      <c r="AR54" s="46" t="s">
        <v>183</v>
      </c>
      <c r="AS54" s="57">
        <f>SUM('EL PUNT 1996:EL PUNT 2016'!AS85)</f>
        <v>13</v>
      </c>
      <c r="AT54" s="58">
        <f t="shared" si="25"/>
        <v>0.18309859154929578</v>
      </c>
      <c r="AU54" s="61"/>
      <c r="AV54" s="46" t="s">
        <v>188</v>
      </c>
      <c r="AW54" s="57">
        <f>SUM('EL PUNT 1996:EL PUNT 2016'!AW85)</f>
        <v>0</v>
      </c>
      <c r="AX54" s="58">
        <f>AW54/AS$58</f>
        <v>0</v>
      </c>
      <c r="AY54" s="61"/>
      <c r="AZ54" s="61"/>
      <c r="BA54" s="55" t="s">
        <v>341</v>
      </c>
      <c r="BB54" s="57">
        <f>SUM('EL PUNT 1996:EL PUNT 2016'!BB85)</f>
        <v>0</v>
      </c>
      <c r="BC54" s="58">
        <f t="shared" si="26"/>
        <v>0</v>
      </c>
      <c r="BD54" s="61"/>
      <c r="BE54" s="50" t="s">
        <v>360</v>
      </c>
      <c r="BF54" s="57">
        <f>SUM('EL PUNT 1996:EL PUNT 2016'!BF85)</f>
        <v>7</v>
      </c>
      <c r="BG54" s="58">
        <f t="shared" si="27"/>
        <v>9.8591549295774641E-2</v>
      </c>
      <c r="BH54" s="61"/>
      <c r="BI54" s="50" t="s">
        <v>413</v>
      </c>
      <c r="BJ54" s="57">
        <f>SUM('EL PUNT 1996:EL PUNT 2016'!BJ85)</f>
        <v>27</v>
      </c>
      <c r="BK54" s="58">
        <f t="shared" si="28"/>
        <v>0.38028169014084506</v>
      </c>
      <c r="BL54" s="61"/>
      <c r="BM54" s="61"/>
      <c r="BN54" s="61"/>
    </row>
    <row r="55" spans="1:66" ht="68.099999999999994" customHeight="1" x14ac:dyDescent="0.2">
      <c r="A55" s="64"/>
      <c r="B55" s="50" t="s">
        <v>184</v>
      </c>
      <c r="C55" s="57">
        <f>SUM('EL PUNT 1996:EL PUNT 2016'!C86)</f>
        <v>68</v>
      </c>
      <c r="D55" s="58">
        <f t="shared" si="17"/>
        <v>0.11992945326278659</v>
      </c>
      <c r="E55" s="64"/>
      <c r="F55" s="77"/>
      <c r="G55" s="57">
        <f>SUM('EL PUNT 1996:EL PUNT 2016'!G86)</f>
        <v>566</v>
      </c>
      <c r="H55" s="76">
        <f>G55/C$58</f>
        <v>0.99823633156966485</v>
      </c>
      <c r="I55" s="61"/>
      <c r="J55" s="50" t="s">
        <v>344</v>
      </c>
      <c r="K55" s="57">
        <f>SUM('EL PUNT 1996:EL PUNT 2016'!K86)</f>
        <v>70</v>
      </c>
      <c r="L55" s="58">
        <f t="shared" si="18"/>
        <v>0.12411347517730496</v>
      </c>
      <c r="M55" s="61"/>
      <c r="N55" s="50" t="s">
        <v>358</v>
      </c>
      <c r="O55" s="57">
        <f>SUM('EL PUNT 1996:EL PUNT 2016'!O86)</f>
        <v>64</v>
      </c>
      <c r="P55" s="58">
        <f t="shared" si="19"/>
        <v>0.1128747795414462</v>
      </c>
      <c r="Q55" s="61"/>
      <c r="R55" s="50" t="s">
        <v>414</v>
      </c>
      <c r="S55" s="57">
        <f>SUM('EL PUNT 1996:EL PUNT 2016'!S86)</f>
        <v>29</v>
      </c>
      <c r="T55" s="58">
        <f t="shared" si="20"/>
        <v>5.1236749116607777E-2</v>
      </c>
      <c r="U55" s="61"/>
      <c r="V55" s="46" t="s">
        <v>184</v>
      </c>
      <c r="W55" s="57">
        <f>SUM('EL PUNT 1996:EL PUNT 2016'!W86)</f>
        <v>28</v>
      </c>
      <c r="X55" s="58">
        <f t="shared" si="21"/>
        <v>0.13461538461538461</v>
      </c>
      <c r="Y55" s="61"/>
      <c r="Z55" s="77"/>
      <c r="AA55" s="57">
        <f>SUM('EL PUNT 1996:EL PUNT 2016'!AA86)</f>
        <v>208</v>
      </c>
      <c r="AB55" s="76">
        <f>AA55/W$58</f>
        <v>1</v>
      </c>
      <c r="AC55" s="61"/>
      <c r="AD55" s="61"/>
      <c r="AE55" s="50" t="s">
        <v>344</v>
      </c>
      <c r="AF55" s="57">
        <f>SUM('EL PUNT 1996:EL PUNT 2016'!AF86)</f>
        <v>61</v>
      </c>
      <c r="AG55" s="58">
        <f t="shared" si="22"/>
        <v>0.29468599033816423</v>
      </c>
      <c r="AH55" s="61"/>
      <c r="AI55" s="50" t="s">
        <v>358</v>
      </c>
      <c r="AJ55" s="57">
        <f>SUM('EL PUNT 1996:EL PUNT 2016'!AJ86)</f>
        <v>54</v>
      </c>
      <c r="AK55" s="58">
        <f t="shared" si="23"/>
        <v>0.25961538461538464</v>
      </c>
      <c r="AL55" s="61"/>
      <c r="AM55" s="50" t="s">
        <v>414</v>
      </c>
      <c r="AN55" s="57">
        <f>SUM('EL PUNT 1996:EL PUNT 2016'!AN86)</f>
        <v>4</v>
      </c>
      <c r="AO55" s="58">
        <f t="shared" si="24"/>
        <v>1.9230769230769232E-2</v>
      </c>
      <c r="AP55" s="61"/>
      <c r="AQ55" s="61"/>
      <c r="AR55" s="46" t="s">
        <v>184</v>
      </c>
      <c r="AS55" s="57">
        <f>SUM('EL PUNT 1996:EL PUNT 2016'!AS86)</f>
        <v>8</v>
      </c>
      <c r="AT55" s="58">
        <f t="shared" si="25"/>
        <v>0.11267605633802817</v>
      </c>
      <c r="AU55" s="61"/>
      <c r="AV55" s="77"/>
      <c r="AW55" s="57">
        <f>SUM('EL PUNT 1996:EL PUNT 2016'!AW86)</f>
        <v>71</v>
      </c>
      <c r="AX55" s="76">
        <f>AW55/AS$58</f>
        <v>1</v>
      </c>
      <c r="AY55" s="61"/>
      <c r="AZ55" s="61"/>
      <c r="BA55" s="50" t="s">
        <v>344</v>
      </c>
      <c r="BB55" s="57">
        <f>SUM('EL PUNT 1996:EL PUNT 2016'!BB86)</f>
        <v>27</v>
      </c>
      <c r="BC55" s="58">
        <f t="shared" si="26"/>
        <v>0.38028169014084506</v>
      </c>
      <c r="BD55" s="61"/>
      <c r="BE55" s="50" t="s">
        <v>358</v>
      </c>
      <c r="BF55" s="57">
        <f>SUM('EL PUNT 1996:EL PUNT 2016'!BF86)</f>
        <v>21</v>
      </c>
      <c r="BG55" s="58">
        <f t="shared" si="27"/>
        <v>0.29577464788732394</v>
      </c>
      <c r="BH55" s="61"/>
      <c r="BI55" s="50" t="s">
        <v>414</v>
      </c>
      <c r="BJ55" s="57">
        <f>SUM('EL PUNT 1996:EL PUNT 2016'!BJ86)</f>
        <v>1</v>
      </c>
      <c r="BK55" s="58">
        <f t="shared" si="28"/>
        <v>1.4084507042253521E-2</v>
      </c>
      <c r="BL55" s="61"/>
      <c r="BM55" s="61"/>
      <c r="BN55" s="61"/>
    </row>
    <row r="56" spans="1:66" ht="68.099999999999994" customHeight="1" x14ac:dyDescent="0.2">
      <c r="A56" s="64"/>
      <c r="B56" s="50" t="s">
        <v>185</v>
      </c>
      <c r="C56" s="57">
        <f>SUM('EL PUNT 1996:EL PUNT 2016'!C87)</f>
        <v>16</v>
      </c>
      <c r="D56" s="58">
        <f t="shared" si="17"/>
        <v>2.821869488536155E-2</v>
      </c>
      <c r="E56" s="64"/>
      <c r="F56" s="61"/>
      <c r="G56" s="56" t="s">
        <v>141</v>
      </c>
      <c r="H56" s="49" t="s">
        <v>140</v>
      </c>
      <c r="I56" s="61"/>
      <c r="J56" s="50" t="s">
        <v>343</v>
      </c>
      <c r="K56" s="57">
        <f>SUM('EL PUNT 1996:EL PUNT 2016'!K87)</f>
        <v>0</v>
      </c>
      <c r="L56" s="58">
        <f t="shared" si="18"/>
        <v>0</v>
      </c>
      <c r="M56" s="61"/>
      <c r="N56" s="50" t="s">
        <v>361</v>
      </c>
      <c r="O56" s="57">
        <f>SUM('EL PUNT 1996:EL PUNT 2016'!O87)</f>
        <v>17</v>
      </c>
      <c r="P56" s="58">
        <f t="shared" si="19"/>
        <v>2.9982363315696647E-2</v>
      </c>
      <c r="Q56" s="61"/>
      <c r="R56" s="50" t="s">
        <v>415</v>
      </c>
      <c r="S56" s="57">
        <f>SUM('EL PUNT 1996:EL PUNT 2016'!S87)</f>
        <v>24</v>
      </c>
      <c r="T56" s="58">
        <f t="shared" si="20"/>
        <v>4.2402826855123678E-2</v>
      </c>
      <c r="U56" s="61"/>
      <c r="V56" s="46" t="s">
        <v>185</v>
      </c>
      <c r="W56" s="57">
        <f>SUM('EL PUNT 1996:EL PUNT 2016'!W87)</f>
        <v>6</v>
      </c>
      <c r="X56" s="58">
        <f t="shared" si="21"/>
        <v>2.8846153846153848E-2</v>
      </c>
      <c r="Y56" s="61"/>
      <c r="Z56" s="37"/>
      <c r="AA56" s="56" t="s">
        <v>141</v>
      </c>
      <c r="AB56" s="49" t="s">
        <v>140</v>
      </c>
      <c r="AC56" s="61"/>
      <c r="AD56" s="61"/>
      <c r="AE56" s="50" t="s">
        <v>343</v>
      </c>
      <c r="AF56" s="57">
        <f>SUM('EL PUNT 1996:EL PUNT 2016'!AF87)</f>
        <v>1</v>
      </c>
      <c r="AG56" s="58">
        <f t="shared" si="22"/>
        <v>4.830917874396135E-3</v>
      </c>
      <c r="AH56" s="61"/>
      <c r="AI56" s="50" t="s">
        <v>361</v>
      </c>
      <c r="AJ56" s="57">
        <f>SUM('EL PUNT 1996:EL PUNT 2016'!AJ87)</f>
        <v>6</v>
      </c>
      <c r="AK56" s="58">
        <f t="shared" si="23"/>
        <v>2.8846153846153848E-2</v>
      </c>
      <c r="AL56" s="61"/>
      <c r="AM56" s="50" t="s">
        <v>415</v>
      </c>
      <c r="AN56" s="57">
        <f>SUM('EL PUNT 1996:EL PUNT 2016'!AN87)</f>
        <v>19</v>
      </c>
      <c r="AO56" s="58">
        <f t="shared" si="24"/>
        <v>9.1346153846153841E-2</v>
      </c>
      <c r="AP56" s="61"/>
      <c r="AQ56" s="61"/>
      <c r="AR56" s="46" t="s">
        <v>185</v>
      </c>
      <c r="AS56" s="57">
        <f>SUM('EL PUNT 1996:EL PUNT 2016'!AS87)</f>
        <v>1</v>
      </c>
      <c r="AT56" s="58">
        <f t="shared" si="25"/>
        <v>1.4084507042253521E-2</v>
      </c>
      <c r="AU56" s="61"/>
      <c r="AV56" s="61"/>
      <c r="AW56" s="56" t="s">
        <v>141</v>
      </c>
      <c r="AX56" s="49" t="s">
        <v>140</v>
      </c>
      <c r="AY56" s="61"/>
      <c r="AZ56" s="61"/>
      <c r="BA56" s="50" t="s">
        <v>343</v>
      </c>
      <c r="BB56" s="57">
        <f>SUM('EL PUNT 1996:EL PUNT 2016'!BB87)</f>
        <v>1</v>
      </c>
      <c r="BC56" s="58">
        <f t="shared" si="26"/>
        <v>1.4084507042253521E-2</v>
      </c>
      <c r="BD56" s="61"/>
      <c r="BE56" s="50" t="s">
        <v>361</v>
      </c>
      <c r="BF56" s="57">
        <f>SUM('EL PUNT 1996:EL PUNT 2016'!BF87)</f>
        <v>4</v>
      </c>
      <c r="BG56" s="58">
        <f t="shared" si="27"/>
        <v>5.6338028169014086E-2</v>
      </c>
      <c r="BH56" s="61"/>
      <c r="BI56" s="50" t="s">
        <v>415</v>
      </c>
      <c r="BJ56" s="57">
        <f>SUM('EL PUNT 1996:EL PUNT 2016'!BJ87)</f>
        <v>12</v>
      </c>
      <c r="BK56" s="58">
        <f t="shared" si="28"/>
        <v>0.16901408450704225</v>
      </c>
      <c r="BL56" s="61"/>
      <c r="BM56" s="61"/>
      <c r="BN56" s="61"/>
    </row>
    <row r="57" spans="1:66" ht="68.099999999999994" customHeight="1" x14ac:dyDescent="0.2">
      <c r="A57" s="64"/>
      <c r="B57" s="46" t="s">
        <v>162</v>
      </c>
      <c r="C57" s="57">
        <f>SUM('EL PUNT 1996:EL PUNT 2016'!C88)</f>
        <v>9</v>
      </c>
      <c r="D57" s="58">
        <f t="shared" si="17"/>
        <v>1.5873015873015872E-2</v>
      </c>
      <c r="E57" s="64"/>
      <c r="F57" s="61"/>
      <c r="G57" s="61"/>
      <c r="H57" s="61"/>
      <c r="I57" s="61"/>
      <c r="J57" s="50" t="s">
        <v>342</v>
      </c>
      <c r="K57" s="57">
        <f>SUM('EL PUNT 1996:EL PUNT 2016'!K88)</f>
        <v>1</v>
      </c>
      <c r="L57" s="58">
        <f t="shared" si="18"/>
        <v>1.7730496453900709E-3</v>
      </c>
      <c r="M57" s="61"/>
      <c r="N57" s="50" t="s">
        <v>362</v>
      </c>
      <c r="O57" s="57">
        <f>SUM('EL PUNT 1996:EL PUNT 2016'!O88)</f>
        <v>47</v>
      </c>
      <c r="P57" s="58">
        <f t="shared" si="19"/>
        <v>8.2892416225749554E-2</v>
      </c>
      <c r="Q57" s="61"/>
      <c r="R57" s="50" t="s">
        <v>416</v>
      </c>
      <c r="S57" s="57">
        <f>SUM('EL PUNT 1996:EL PUNT 2016'!S88)</f>
        <v>40</v>
      </c>
      <c r="T57" s="58">
        <f t="shared" si="20"/>
        <v>7.0671378091872794E-2</v>
      </c>
      <c r="U57" s="61"/>
      <c r="V57" s="46" t="s">
        <v>162</v>
      </c>
      <c r="W57" s="57">
        <f>SUM('EL PUNT 1996:EL PUNT 2016'!W88)</f>
        <v>4</v>
      </c>
      <c r="X57" s="58">
        <f t="shared" si="21"/>
        <v>1.9230769230769232E-2</v>
      </c>
      <c r="Y57" s="61"/>
      <c r="Z57" s="61"/>
      <c r="AA57" s="61"/>
      <c r="AB57" s="61"/>
      <c r="AC57" s="61"/>
      <c r="AD57" s="61"/>
      <c r="AE57" s="50" t="s">
        <v>342</v>
      </c>
      <c r="AF57" s="57">
        <f>SUM('EL PUNT 1996:EL PUNT 2016'!AF88)</f>
        <v>0</v>
      </c>
      <c r="AG57" s="58">
        <f t="shared" si="22"/>
        <v>0</v>
      </c>
      <c r="AH57" s="61"/>
      <c r="AI57" s="50" t="s">
        <v>362</v>
      </c>
      <c r="AJ57" s="57">
        <f>SUM('EL PUNT 1996:EL PUNT 2016'!AJ88)</f>
        <v>17</v>
      </c>
      <c r="AK57" s="58">
        <f t="shared" si="23"/>
        <v>8.1730769230769232E-2</v>
      </c>
      <c r="AL57" s="61"/>
      <c r="AM57" s="50" t="s">
        <v>416</v>
      </c>
      <c r="AN57" s="57">
        <f>SUM('EL PUNT 1996:EL PUNT 2016'!AN88)</f>
        <v>4</v>
      </c>
      <c r="AO57" s="58">
        <f t="shared" si="24"/>
        <v>1.9230769230769232E-2</v>
      </c>
      <c r="AP57" s="61"/>
      <c r="AQ57" s="61"/>
      <c r="AR57" s="46" t="s">
        <v>162</v>
      </c>
      <c r="AS57" s="57">
        <f>SUM('EL PUNT 1996:EL PUNT 2016'!AS88)</f>
        <v>1</v>
      </c>
      <c r="AT57" s="58">
        <f t="shared" si="25"/>
        <v>1.4084507042253521E-2</v>
      </c>
      <c r="AU57" s="61"/>
      <c r="AV57" s="61"/>
      <c r="AW57" s="61"/>
      <c r="AX57" s="61"/>
      <c r="AY57" s="61"/>
      <c r="AZ57" s="61"/>
      <c r="BA57" s="50" t="s">
        <v>342</v>
      </c>
      <c r="BB57" s="57">
        <f>SUM('EL PUNT 1996:EL PUNT 2016'!BB88)</f>
        <v>0</v>
      </c>
      <c r="BC57" s="58">
        <f t="shared" si="26"/>
        <v>0</v>
      </c>
      <c r="BD57" s="61"/>
      <c r="BE57" s="50" t="s">
        <v>362</v>
      </c>
      <c r="BF57" s="57">
        <f>SUM('EL PUNT 1996:EL PUNT 2016'!BF88)</f>
        <v>9</v>
      </c>
      <c r="BG57" s="58">
        <f t="shared" si="27"/>
        <v>0.12676056338028169</v>
      </c>
      <c r="BH57" s="61"/>
      <c r="BI57" s="50" t="s">
        <v>416</v>
      </c>
      <c r="BJ57" s="57">
        <f>SUM('EL PUNT 1996:EL PUNT 2016'!BJ88)</f>
        <v>1</v>
      </c>
      <c r="BK57" s="58">
        <f t="shared" si="28"/>
        <v>1.4084507042253521E-2</v>
      </c>
      <c r="BL57" s="61"/>
      <c r="BM57" s="61"/>
      <c r="BN57" s="61"/>
    </row>
    <row r="58" spans="1:66" ht="68.099999999999994" customHeight="1" x14ac:dyDescent="0.2">
      <c r="A58" s="64"/>
      <c r="B58" s="77"/>
      <c r="C58" s="57">
        <f>SUM('EL PUNT 1996:EL PUNT 2016'!C89)</f>
        <v>567</v>
      </c>
      <c r="D58" s="76">
        <f t="shared" si="17"/>
        <v>1</v>
      </c>
      <c r="E58" s="64"/>
      <c r="F58" s="61"/>
      <c r="G58" s="61"/>
      <c r="H58" s="61"/>
      <c r="I58" s="61"/>
      <c r="J58" s="50" t="s">
        <v>354</v>
      </c>
      <c r="K58" s="57">
        <f>SUM('EL PUNT 1996:EL PUNT 2016'!K89)</f>
        <v>56</v>
      </c>
      <c r="L58" s="58">
        <f t="shared" si="18"/>
        <v>9.9290780141843976E-2</v>
      </c>
      <c r="M58" s="61"/>
      <c r="N58" s="50" t="s">
        <v>363</v>
      </c>
      <c r="O58" s="57">
        <f>SUM('EL PUNT 1996:EL PUNT 2016'!O89)</f>
        <v>30</v>
      </c>
      <c r="P58" s="58">
        <f t="shared" si="19"/>
        <v>5.2910052910052907E-2</v>
      </c>
      <c r="Q58" s="61"/>
      <c r="R58" s="50" t="s">
        <v>417</v>
      </c>
      <c r="S58" s="57">
        <f>SUM('EL PUNT 1996:EL PUNT 2016'!S89)</f>
        <v>37</v>
      </c>
      <c r="T58" s="58">
        <f t="shared" si="20"/>
        <v>6.5371024734982339E-2</v>
      </c>
      <c r="U58" s="61"/>
      <c r="V58" s="77"/>
      <c r="W58" s="57">
        <f>SUM('EL PUNT 1996:EL PUNT 2016'!W89)</f>
        <v>208</v>
      </c>
      <c r="X58" s="76">
        <f t="shared" si="21"/>
        <v>1</v>
      </c>
      <c r="Y58" s="61"/>
      <c r="Z58" s="61"/>
      <c r="AA58" s="61"/>
      <c r="AB58" s="61"/>
      <c r="AC58" s="61"/>
      <c r="AD58" s="61"/>
      <c r="AE58" s="50" t="s">
        <v>354</v>
      </c>
      <c r="AF58" s="57">
        <f>SUM('EL PUNT 1996:EL PUNT 2016'!AF89)</f>
        <v>23</v>
      </c>
      <c r="AG58" s="58">
        <f t="shared" si="22"/>
        <v>0.1111111111111111</v>
      </c>
      <c r="AH58" s="61"/>
      <c r="AI58" s="50" t="s">
        <v>363</v>
      </c>
      <c r="AJ58" s="57">
        <f>SUM('EL PUNT 1996:EL PUNT 2016'!AJ89)</f>
        <v>14</v>
      </c>
      <c r="AK58" s="58">
        <f t="shared" si="23"/>
        <v>6.7307692307692304E-2</v>
      </c>
      <c r="AL58" s="61"/>
      <c r="AM58" s="50" t="s">
        <v>417</v>
      </c>
      <c r="AN58" s="57">
        <f>SUM('EL PUNT 1996:EL PUNT 2016'!AN89)</f>
        <v>21</v>
      </c>
      <c r="AO58" s="58">
        <f t="shared" si="24"/>
        <v>0.10096153846153846</v>
      </c>
      <c r="AP58" s="61"/>
      <c r="AQ58" s="61"/>
      <c r="AR58" s="77" t="s">
        <v>142</v>
      </c>
      <c r="AS58" s="57">
        <f>SUM('EL PUNT 1996:EL PUNT 2016'!AS89)</f>
        <v>71</v>
      </c>
      <c r="AT58" s="76">
        <f t="shared" si="25"/>
        <v>1</v>
      </c>
      <c r="AU58" s="61"/>
      <c r="AV58" s="61"/>
      <c r="AW58" s="61"/>
      <c r="AX58" s="61"/>
      <c r="AY58" s="61"/>
      <c r="AZ58" s="61"/>
      <c r="BA58" s="50" t="s">
        <v>354</v>
      </c>
      <c r="BB58" s="57">
        <f>SUM('EL PUNT 1996:EL PUNT 2016'!BB89)</f>
        <v>11</v>
      </c>
      <c r="BC58" s="58">
        <f t="shared" si="26"/>
        <v>0.15492957746478872</v>
      </c>
      <c r="BD58" s="61"/>
      <c r="BE58" s="50" t="s">
        <v>363</v>
      </c>
      <c r="BF58" s="57">
        <f>SUM('EL PUNT 1996:EL PUNT 2016'!BF89)</f>
        <v>3</v>
      </c>
      <c r="BG58" s="58">
        <f t="shared" si="27"/>
        <v>4.2253521126760563E-2</v>
      </c>
      <c r="BH58" s="61"/>
      <c r="BI58" s="50" t="s">
        <v>417</v>
      </c>
      <c r="BJ58" s="57">
        <f>SUM('EL PUNT 1996:EL PUNT 2016'!BJ89)</f>
        <v>7</v>
      </c>
      <c r="BK58" s="58">
        <f t="shared" si="28"/>
        <v>9.8591549295774641E-2</v>
      </c>
      <c r="BL58" s="61"/>
      <c r="BM58" s="61"/>
      <c r="BN58" s="61"/>
    </row>
    <row r="59" spans="1:66" ht="68.099999999999994" customHeight="1" x14ac:dyDescent="0.2">
      <c r="A59" s="64"/>
      <c r="B59" s="61"/>
      <c r="C59" s="80" t="s">
        <v>141</v>
      </c>
      <c r="D59" s="77" t="s">
        <v>140</v>
      </c>
      <c r="E59" s="64"/>
      <c r="F59" s="61"/>
      <c r="G59" s="61"/>
      <c r="H59" s="61"/>
      <c r="I59" s="61"/>
      <c r="J59" s="50" t="s">
        <v>355</v>
      </c>
      <c r="K59" s="57">
        <f>SUM('EL PUNT 1996:EL PUNT 2016'!K90)</f>
        <v>7</v>
      </c>
      <c r="L59" s="58">
        <f t="shared" si="18"/>
        <v>1.2411347517730497E-2</v>
      </c>
      <c r="M59" s="61"/>
      <c r="N59" s="50" t="s">
        <v>364</v>
      </c>
      <c r="O59" s="57">
        <f>SUM('EL PUNT 1996:EL PUNT 2016'!O90)</f>
        <v>38</v>
      </c>
      <c r="P59" s="58">
        <f t="shared" si="19"/>
        <v>6.7019400352733682E-2</v>
      </c>
      <c r="Q59" s="61"/>
      <c r="R59" s="50" t="s">
        <v>418</v>
      </c>
      <c r="S59" s="57">
        <f>SUM('EL PUNT 1996:EL PUNT 2016'!S90)</f>
        <v>31</v>
      </c>
      <c r="T59" s="58">
        <f t="shared" si="20"/>
        <v>5.4770318021201414E-2</v>
      </c>
      <c r="U59" s="61"/>
      <c r="V59" s="61"/>
      <c r="W59" s="56" t="s">
        <v>141</v>
      </c>
      <c r="X59" s="49" t="s">
        <v>140</v>
      </c>
      <c r="Y59" s="61"/>
      <c r="Z59" s="61"/>
      <c r="AA59" s="61"/>
      <c r="AB59" s="61"/>
      <c r="AC59" s="61"/>
      <c r="AD59" s="61"/>
      <c r="AE59" s="50" t="s">
        <v>355</v>
      </c>
      <c r="AF59" s="57">
        <f>SUM('EL PUNT 1996:EL PUNT 2016'!AF90)</f>
        <v>0</v>
      </c>
      <c r="AG59" s="58">
        <f t="shared" si="22"/>
        <v>0</v>
      </c>
      <c r="AH59" s="61"/>
      <c r="AI59" s="50" t="s">
        <v>364</v>
      </c>
      <c r="AJ59" s="57">
        <f>SUM('EL PUNT 1996:EL PUNT 2016'!AJ90)</f>
        <v>14</v>
      </c>
      <c r="AK59" s="58">
        <f t="shared" si="23"/>
        <v>6.7307692307692304E-2</v>
      </c>
      <c r="AL59" s="61"/>
      <c r="AM59" s="50" t="s">
        <v>418</v>
      </c>
      <c r="AN59" s="57">
        <f>SUM('EL PUNT 1996:EL PUNT 2016'!AN90)</f>
        <v>7</v>
      </c>
      <c r="AO59" s="58">
        <f t="shared" si="24"/>
        <v>3.3653846153846152E-2</v>
      </c>
      <c r="AP59" s="61"/>
      <c r="AQ59" s="61"/>
      <c r="AR59" s="69"/>
      <c r="AS59" s="56" t="s">
        <v>141</v>
      </c>
      <c r="AT59" s="49" t="s">
        <v>140</v>
      </c>
      <c r="AU59" s="61"/>
      <c r="AV59" s="61"/>
      <c r="AW59" s="61"/>
      <c r="AX59" s="61"/>
      <c r="AY59" s="61"/>
      <c r="AZ59" s="61"/>
      <c r="BA59" s="50" t="s">
        <v>355</v>
      </c>
      <c r="BB59" s="57">
        <f>SUM('EL PUNT 1996:EL PUNT 2016'!BB90)</f>
        <v>2</v>
      </c>
      <c r="BC59" s="58">
        <f t="shared" si="26"/>
        <v>2.8169014084507043E-2</v>
      </c>
      <c r="BD59" s="61"/>
      <c r="BE59" s="50" t="s">
        <v>364</v>
      </c>
      <c r="BF59" s="57">
        <f>SUM('EL PUNT 1996:EL PUNT 2016'!BF90)</f>
        <v>5</v>
      </c>
      <c r="BG59" s="58">
        <f t="shared" si="27"/>
        <v>7.0422535211267609E-2</v>
      </c>
      <c r="BH59" s="61"/>
      <c r="BI59" s="50" t="s">
        <v>418</v>
      </c>
      <c r="BJ59" s="57">
        <f>SUM('EL PUNT 1996:EL PUNT 2016'!BJ90)</f>
        <v>1</v>
      </c>
      <c r="BK59" s="58">
        <f t="shared" si="28"/>
        <v>1.4084507042253521E-2</v>
      </c>
      <c r="BL59" s="61"/>
      <c r="BM59" s="61"/>
      <c r="BN59" s="61"/>
    </row>
    <row r="60" spans="1:66" ht="68.099999999999994" customHeight="1" x14ac:dyDescent="0.2">
      <c r="A60" s="64"/>
      <c r="E60" s="64"/>
      <c r="F60" s="175" t="s">
        <v>16</v>
      </c>
      <c r="G60" s="175"/>
      <c r="H60" s="175"/>
      <c r="I60" s="61"/>
      <c r="J60" s="50" t="s">
        <v>356</v>
      </c>
      <c r="K60" s="57">
        <f>SUM('EL PUNT 1996:EL PUNT 2016'!K91)</f>
        <v>1</v>
      </c>
      <c r="L60" s="58">
        <f t="shared" si="18"/>
        <v>1.7730496453900709E-3</v>
      </c>
      <c r="M60" s="61"/>
      <c r="N60" s="50" t="s">
        <v>365</v>
      </c>
      <c r="O60" s="57">
        <f>SUM('EL PUNT 1996:EL PUNT 2016'!O91)</f>
        <v>13</v>
      </c>
      <c r="P60" s="58">
        <f t="shared" si="19"/>
        <v>2.292768959435626E-2</v>
      </c>
      <c r="Q60" s="61"/>
      <c r="R60" s="50" t="s">
        <v>419</v>
      </c>
      <c r="S60" s="57">
        <f>SUM('EL PUNT 1996:EL PUNT 2016'!S91)</f>
        <v>9</v>
      </c>
      <c r="T60" s="58">
        <f t="shared" si="20"/>
        <v>1.5901060070671377E-2</v>
      </c>
      <c r="U60" s="61"/>
      <c r="Y60" s="61"/>
      <c r="Z60" s="61"/>
      <c r="AA60" s="61"/>
      <c r="AB60" s="61"/>
      <c r="AC60" s="61"/>
      <c r="AD60" s="61"/>
      <c r="AE60" s="50" t="s">
        <v>356</v>
      </c>
      <c r="AF60" s="57">
        <f>SUM('EL PUNT 1996:EL PUNT 2016'!AF91)</f>
        <v>0</v>
      </c>
      <c r="AG60" s="58">
        <f t="shared" si="22"/>
        <v>0</v>
      </c>
      <c r="AH60" s="61"/>
      <c r="AI60" s="50" t="s">
        <v>365</v>
      </c>
      <c r="AJ60" s="57">
        <f>SUM('EL PUNT 1996:EL PUNT 2016'!AJ91)</f>
        <v>4</v>
      </c>
      <c r="AK60" s="58">
        <f t="shared" si="23"/>
        <v>1.9230769230769232E-2</v>
      </c>
      <c r="AL60" s="61"/>
      <c r="AM60" s="50" t="s">
        <v>419</v>
      </c>
      <c r="AN60" s="57">
        <f>SUM('EL PUNT 1996:EL PUNT 2016'!AN91)</f>
        <v>6</v>
      </c>
      <c r="AO60" s="58">
        <f t="shared" si="24"/>
        <v>2.8846153846153848E-2</v>
      </c>
      <c r="AP60" s="61"/>
      <c r="AQ60" s="61"/>
      <c r="AU60" s="61"/>
      <c r="AY60" s="61"/>
      <c r="AZ60" s="61"/>
      <c r="BA60" s="50" t="s">
        <v>356</v>
      </c>
      <c r="BB60" s="57">
        <f>SUM('EL PUNT 1996:EL PUNT 2016'!BB91)</f>
        <v>0</v>
      </c>
      <c r="BC60" s="58">
        <f t="shared" si="26"/>
        <v>0</v>
      </c>
      <c r="BD60" s="61"/>
      <c r="BE60" s="50" t="s">
        <v>365</v>
      </c>
      <c r="BF60" s="57">
        <f>SUM('EL PUNT 1996:EL PUNT 2016'!BF91)</f>
        <v>0</v>
      </c>
      <c r="BG60" s="58">
        <f t="shared" si="27"/>
        <v>0</v>
      </c>
      <c r="BH60" s="61"/>
      <c r="BI60" s="50" t="s">
        <v>419</v>
      </c>
      <c r="BJ60" s="57">
        <f>SUM('EL PUNT 1996:EL PUNT 2016'!BJ91)</f>
        <v>1</v>
      </c>
      <c r="BK60" s="58">
        <f t="shared" si="28"/>
        <v>1.4084507042253521E-2</v>
      </c>
      <c r="BL60" s="61"/>
      <c r="BM60" s="61"/>
      <c r="BN60" s="61"/>
    </row>
    <row r="61" spans="1:66" ht="68.099999999999994" customHeight="1" x14ac:dyDescent="0.2">
      <c r="A61" s="64"/>
      <c r="E61" s="64"/>
      <c r="F61" s="55" t="s">
        <v>191</v>
      </c>
      <c r="G61" s="57">
        <f>SUM('EL PUNT 1996:EL PUNT 2016'!G92)</f>
        <v>252</v>
      </c>
      <c r="H61" s="58">
        <f>G61/C$58</f>
        <v>0.44444444444444442</v>
      </c>
      <c r="I61" s="61"/>
      <c r="J61" s="50" t="s">
        <v>345</v>
      </c>
      <c r="K61" s="57">
        <f>SUM('EL PUNT 1996:EL PUNT 2016'!K92)</f>
        <v>59</v>
      </c>
      <c r="L61" s="58">
        <f t="shared" si="18"/>
        <v>0.10460992907801418</v>
      </c>
      <c r="M61" s="61"/>
      <c r="N61" s="50" t="s">
        <v>366</v>
      </c>
      <c r="O61" s="57">
        <f>SUM('EL PUNT 1996:EL PUNT 2016'!O92)</f>
        <v>3</v>
      </c>
      <c r="P61" s="58">
        <f t="shared" si="19"/>
        <v>5.2910052910052907E-3</v>
      </c>
      <c r="Q61" s="61"/>
      <c r="R61" s="50" t="s">
        <v>420</v>
      </c>
      <c r="S61" s="57">
        <f>SUM('EL PUNT 1996:EL PUNT 2016'!S92)</f>
        <v>7</v>
      </c>
      <c r="T61" s="58">
        <f t="shared" si="20"/>
        <v>1.2367491166077738E-2</v>
      </c>
      <c r="U61" s="61"/>
      <c r="V61" s="175" t="s">
        <v>15</v>
      </c>
      <c r="W61" s="175"/>
      <c r="X61" s="175"/>
      <c r="Y61" s="61"/>
      <c r="Z61" s="175" t="s">
        <v>16</v>
      </c>
      <c r="AA61" s="175"/>
      <c r="AB61" s="175"/>
      <c r="AC61" s="61"/>
      <c r="AD61" s="61"/>
      <c r="AE61" s="50" t="s">
        <v>345</v>
      </c>
      <c r="AF61" s="57">
        <f>SUM('EL PUNT 1996:EL PUNT 2016'!AF92)</f>
        <v>23</v>
      </c>
      <c r="AG61" s="58">
        <f t="shared" si="22"/>
        <v>0.1111111111111111</v>
      </c>
      <c r="AH61" s="61"/>
      <c r="AI61" s="50" t="s">
        <v>366</v>
      </c>
      <c r="AJ61" s="57">
        <f>SUM('EL PUNT 1996:EL PUNT 2016'!AJ92)</f>
        <v>2</v>
      </c>
      <c r="AK61" s="58">
        <f t="shared" si="23"/>
        <v>9.6153846153846159E-3</v>
      </c>
      <c r="AL61" s="61"/>
      <c r="AM61" s="50" t="s">
        <v>420</v>
      </c>
      <c r="AN61" s="57">
        <f>SUM('EL PUNT 1996:EL PUNT 2016'!AN92)</f>
        <v>0</v>
      </c>
      <c r="AO61" s="58">
        <f t="shared" si="24"/>
        <v>0</v>
      </c>
      <c r="AP61" s="61"/>
      <c r="AQ61" s="61"/>
      <c r="AR61" s="178" t="s">
        <v>15</v>
      </c>
      <c r="AS61" s="179"/>
      <c r="AT61" s="179"/>
      <c r="AU61" s="61"/>
      <c r="AV61" s="176" t="s">
        <v>16</v>
      </c>
      <c r="AW61" s="177"/>
      <c r="AX61" s="177"/>
      <c r="AY61" s="61"/>
      <c r="AZ61" s="61"/>
      <c r="BA61" s="50" t="s">
        <v>345</v>
      </c>
      <c r="BB61" s="57">
        <f>SUM('EL PUNT 1996:EL PUNT 2016'!BB92)</f>
        <v>6</v>
      </c>
      <c r="BC61" s="58">
        <f t="shared" si="26"/>
        <v>8.4507042253521125E-2</v>
      </c>
      <c r="BD61" s="61"/>
      <c r="BE61" s="50" t="s">
        <v>366</v>
      </c>
      <c r="BF61" s="57">
        <f>SUM('EL PUNT 1996:EL PUNT 2016'!BF92)</f>
        <v>1</v>
      </c>
      <c r="BG61" s="58">
        <f t="shared" si="27"/>
        <v>1.4084507042253521E-2</v>
      </c>
      <c r="BH61" s="61"/>
      <c r="BI61" s="50" t="s">
        <v>420</v>
      </c>
      <c r="BJ61" s="57">
        <f>SUM('EL PUNT 1996:EL PUNT 2016'!BJ92)</f>
        <v>0</v>
      </c>
      <c r="BK61" s="58">
        <f t="shared" si="28"/>
        <v>0</v>
      </c>
      <c r="BL61" s="61"/>
      <c r="BM61" s="61"/>
      <c r="BN61" s="61"/>
    </row>
    <row r="62" spans="1:66" ht="68.099999999999994" customHeight="1" x14ac:dyDescent="0.2">
      <c r="A62" s="64"/>
      <c r="E62" s="64"/>
      <c r="F62" s="46" t="s">
        <v>192</v>
      </c>
      <c r="G62" s="57">
        <f>SUM('EL PUNT 1996:EL PUNT 2016'!G93)</f>
        <v>153</v>
      </c>
      <c r="H62" s="58">
        <f>G62/C$58</f>
        <v>0.26984126984126983</v>
      </c>
      <c r="I62" s="61"/>
      <c r="J62" s="50" t="s">
        <v>347</v>
      </c>
      <c r="K62" s="57">
        <f>SUM('EL PUNT 1996:EL PUNT 2016'!K93)</f>
        <v>8</v>
      </c>
      <c r="L62" s="58">
        <f t="shared" si="18"/>
        <v>1.4184397163120567E-2</v>
      </c>
      <c r="M62" s="61"/>
      <c r="N62" s="50" t="s">
        <v>367</v>
      </c>
      <c r="O62" s="57">
        <f>SUM('EL PUNT 1996:EL PUNT 2016'!O93)</f>
        <v>1</v>
      </c>
      <c r="P62" s="58">
        <f t="shared" si="19"/>
        <v>1.7636684303350969E-3</v>
      </c>
      <c r="Q62" s="61"/>
      <c r="R62" s="50" t="s">
        <v>421</v>
      </c>
      <c r="S62" s="57">
        <f>SUM('EL PUNT 1996:EL PUNT 2016'!S93)</f>
        <v>3</v>
      </c>
      <c r="T62" s="58">
        <f t="shared" si="20"/>
        <v>5.3003533568904597E-3</v>
      </c>
      <c r="U62" s="61"/>
      <c r="V62" s="47" t="s">
        <v>189</v>
      </c>
      <c r="W62" s="57">
        <f>SUM('EL PUNT 1996:EL PUNT 2016'!W93)</f>
        <v>101</v>
      </c>
      <c r="X62" s="58">
        <f>W62/W$58</f>
        <v>0.48557692307692307</v>
      </c>
      <c r="Y62" s="61"/>
      <c r="Z62" s="47" t="s">
        <v>191</v>
      </c>
      <c r="AA62" s="57">
        <f>SUM('EL PUNT 1996:EL PUNT 2016'!AA93)</f>
        <v>178</v>
      </c>
      <c r="AB62" s="58">
        <f>AA62/W$58</f>
        <v>0.85576923076923073</v>
      </c>
      <c r="AC62" s="61"/>
      <c r="AD62" s="61"/>
      <c r="AE62" s="50" t="s">
        <v>347</v>
      </c>
      <c r="AF62" s="57">
        <f>SUM('EL PUNT 1996:EL PUNT 2016'!AF93)</f>
        <v>5</v>
      </c>
      <c r="AG62" s="58">
        <f t="shared" si="22"/>
        <v>2.4154589371980676E-2</v>
      </c>
      <c r="AH62" s="61"/>
      <c r="AI62" s="50" t="s">
        <v>367</v>
      </c>
      <c r="AJ62" s="57">
        <f>SUM('EL PUNT 1996:EL PUNT 2016'!AJ93)</f>
        <v>1</v>
      </c>
      <c r="AK62" s="58">
        <f t="shared" si="23"/>
        <v>4.807692307692308E-3</v>
      </c>
      <c r="AL62" s="61"/>
      <c r="AM62" s="50" t="s">
        <v>421</v>
      </c>
      <c r="AN62" s="57">
        <f>SUM('EL PUNT 1996:EL PUNT 2016'!AN93)</f>
        <v>2</v>
      </c>
      <c r="AO62" s="58">
        <f t="shared" si="24"/>
        <v>9.6153846153846159E-3</v>
      </c>
      <c r="AP62" s="61"/>
      <c r="AQ62" s="61"/>
      <c r="AR62" s="47" t="s">
        <v>189</v>
      </c>
      <c r="AS62" s="57">
        <f>SUM('EL PUNT 1996:EL PUNT 2016'!AS93)</f>
        <v>25</v>
      </c>
      <c r="AT62" s="58">
        <f>AS62/AS$58</f>
        <v>0.352112676056338</v>
      </c>
      <c r="AU62" s="61"/>
      <c r="AV62" s="47" t="s">
        <v>191</v>
      </c>
      <c r="AW62" s="57" t="e">
        <f>SUM(#REF!,'EL PUNT 1996'!AW93)</f>
        <v>#REF!</v>
      </c>
      <c r="AX62" s="58" t="e">
        <f>AW62/AS$58</f>
        <v>#REF!</v>
      </c>
      <c r="AY62" s="61"/>
      <c r="AZ62" s="61"/>
      <c r="BA62" s="50" t="s">
        <v>347</v>
      </c>
      <c r="BB62" s="57">
        <f>SUM('EL PUNT 1996:EL PUNT 2016'!BB93)</f>
        <v>2</v>
      </c>
      <c r="BC62" s="58">
        <f t="shared" si="26"/>
        <v>2.8169014084507043E-2</v>
      </c>
      <c r="BD62" s="61"/>
      <c r="BE62" s="50" t="s">
        <v>367</v>
      </c>
      <c r="BF62" s="57">
        <f>SUM('EL PUNT 1996:EL PUNT 2016'!BF93)</f>
        <v>1</v>
      </c>
      <c r="BG62" s="58">
        <f t="shared" si="27"/>
        <v>1.4084507042253521E-2</v>
      </c>
      <c r="BH62" s="61"/>
      <c r="BI62" s="50" t="s">
        <v>421</v>
      </c>
      <c r="BJ62" s="57">
        <f>SUM('EL PUNT 1996:EL PUNT 2016'!BJ93)</f>
        <v>1</v>
      </c>
      <c r="BK62" s="58">
        <f t="shared" si="28"/>
        <v>1.4084507042253521E-2</v>
      </c>
      <c r="BL62" s="61"/>
      <c r="BM62" s="61"/>
      <c r="BN62" s="61"/>
    </row>
    <row r="63" spans="1:66" ht="68.099999999999994" customHeight="1" x14ac:dyDescent="0.2">
      <c r="A63" s="64"/>
      <c r="E63" s="64"/>
      <c r="F63" s="46" t="s">
        <v>193</v>
      </c>
      <c r="G63" s="57">
        <f>SUM('EL PUNT 1996:EL PUNT 2016'!G94)</f>
        <v>91</v>
      </c>
      <c r="H63" s="58">
        <f>G63/C$58</f>
        <v>0.16049382716049382</v>
      </c>
      <c r="I63" s="61"/>
      <c r="J63" s="50" t="s">
        <v>346</v>
      </c>
      <c r="K63" s="57">
        <f>SUM('EL PUNT 1996:EL PUNT 2016'!K94)</f>
        <v>1</v>
      </c>
      <c r="L63" s="58">
        <f t="shared" si="18"/>
        <v>1.7730496453900709E-3</v>
      </c>
      <c r="M63" s="61"/>
      <c r="N63" s="50" t="s">
        <v>368</v>
      </c>
      <c r="O63" s="57">
        <f>SUM('EL PUNT 1996:EL PUNT 2016'!O94)</f>
        <v>8</v>
      </c>
      <c r="P63" s="58">
        <f t="shared" si="19"/>
        <v>1.4109347442680775E-2</v>
      </c>
      <c r="Q63" s="61"/>
      <c r="R63" s="50" t="s">
        <v>422</v>
      </c>
      <c r="S63" s="57">
        <f>SUM('EL PUNT 1996:EL PUNT 2016'!S94)</f>
        <v>5</v>
      </c>
      <c r="T63" s="58">
        <f t="shared" si="20"/>
        <v>8.8339222614840993E-3</v>
      </c>
      <c r="U63" s="61"/>
      <c r="V63" s="46" t="s">
        <v>190</v>
      </c>
      <c r="W63" s="57">
        <f>SUM('EL PUNT 1996:EL PUNT 2016'!W94)</f>
        <v>107</v>
      </c>
      <c r="X63" s="58">
        <f>W63/W$58</f>
        <v>0.51442307692307687</v>
      </c>
      <c r="Y63" s="61"/>
      <c r="Z63" s="46" t="s">
        <v>192</v>
      </c>
      <c r="AA63" s="57">
        <f>SUM('EL PUNT 1996:EL PUNT 2016'!AA94)</f>
        <v>25</v>
      </c>
      <c r="AB63" s="58">
        <f>AA63/W$58</f>
        <v>0.1201923076923077</v>
      </c>
      <c r="AC63" s="61"/>
      <c r="AD63" s="61"/>
      <c r="AE63" s="50" t="s">
        <v>346</v>
      </c>
      <c r="AF63" s="57">
        <f>SUM('EL PUNT 1996:EL PUNT 2016'!AF94)</f>
        <v>0</v>
      </c>
      <c r="AG63" s="58">
        <f t="shared" si="22"/>
        <v>0</v>
      </c>
      <c r="AH63" s="61"/>
      <c r="AI63" s="50" t="s">
        <v>368</v>
      </c>
      <c r="AJ63" s="57">
        <f>SUM('EL PUNT 1996:EL PUNT 2016'!AJ94)</f>
        <v>3</v>
      </c>
      <c r="AK63" s="58">
        <f t="shared" si="23"/>
        <v>1.4423076923076924E-2</v>
      </c>
      <c r="AL63" s="61"/>
      <c r="AM63" s="50" t="s">
        <v>422</v>
      </c>
      <c r="AN63" s="57">
        <f>SUM('EL PUNT 1996:EL PUNT 2016'!AN94)</f>
        <v>2</v>
      </c>
      <c r="AO63" s="58">
        <f t="shared" si="24"/>
        <v>9.6153846153846159E-3</v>
      </c>
      <c r="AP63" s="61"/>
      <c r="AQ63" s="61"/>
      <c r="AR63" s="46" t="s">
        <v>190</v>
      </c>
      <c r="AS63" s="57">
        <f>SUM('EL PUNT 1996:EL PUNT 2016'!AS94)</f>
        <v>45</v>
      </c>
      <c r="AT63" s="58">
        <f>AS63/AS$58</f>
        <v>0.63380281690140849</v>
      </c>
      <c r="AU63" s="61"/>
      <c r="AV63" s="46" t="s">
        <v>192</v>
      </c>
      <c r="AW63" s="57" t="e">
        <f>SUM(#REF!,'EL PUNT 1996'!AW94)</f>
        <v>#REF!</v>
      </c>
      <c r="AX63" s="58" t="e">
        <f>AW63/AS$58</f>
        <v>#REF!</v>
      </c>
      <c r="AY63" s="61"/>
      <c r="AZ63" s="61"/>
      <c r="BA63" s="50" t="s">
        <v>346</v>
      </c>
      <c r="BB63" s="57">
        <f>SUM('EL PUNT 1996:EL PUNT 2016'!BB94)</f>
        <v>0</v>
      </c>
      <c r="BC63" s="58">
        <f t="shared" si="26"/>
        <v>0</v>
      </c>
      <c r="BD63" s="61"/>
      <c r="BE63" s="50" t="s">
        <v>368</v>
      </c>
      <c r="BF63" s="57">
        <f>SUM('EL PUNT 1996:EL PUNT 2016'!BF94)</f>
        <v>0</v>
      </c>
      <c r="BG63" s="58">
        <f t="shared" si="27"/>
        <v>0</v>
      </c>
      <c r="BH63" s="61"/>
      <c r="BI63" s="50" t="s">
        <v>422</v>
      </c>
      <c r="BJ63" s="57">
        <f>SUM('EL PUNT 1996:EL PUNT 2016'!BJ94)</f>
        <v>0</v>
      </c>
      <c r="BK63" s="58">
        <f t="shared" si="28"/>
        <v>0</v>
      </c>
      <c r="BL63" s="61"/>
      <c r="BM63" s="61"/>
      <c r="BN63" s="61"/>
    </row>
    <row r="64" spans="1:66" ht="68.099999999999994" customHeight="1" x14ac:dyDescent="0.2">
      <c r="A64" s="64"/>
      <c r="B64" s="175" t="s">
        <v>15</v>
      </c>
      <c r="C64" s="175"/>
      <c r="D64" s="175"/>
      <c r="E64" s="64"/>
      <c r="F64" s="46" t="s">
        <v>194</v>
      </c>
      <c r="G64" s="57">
        <f>SUM('EL PUNT 1996:EL PUNT 2016'!G95)</f>
        <v>71</v>
      </c>
      <c r="H64" s="58">
        <f>G64/C$58</f>
        <v>0.12522045855379188</v>
      </c>
      <c r="I64" s="61"/>
      <c r="J64" s="50" t="s">
        <v>350</v>
      </c>
      <c r="K64" s="57">
        <f>SUM('EL PUNT 1996:EL PUNT 2016'!K95)</f>
        <v>9</v>
      </c>
      <c r="L64" s="58">
        <f t="shared" si="18"/>
        <v>1.5957446808510637E-2</v>
      </c>
      <c r="M64" s="61"/>
      <c r="N64" s="37"/>
      <c r="O64" s="57">
        <f>SUM('EL PUNT 1996:EL PUNT 2016'!O95)</f>
        <v>567</v>
      </c>
      <c r="P64" s="58">
        <f t="shared" si="19"/>
        <v>1</v>
      </c>
      <c r="Q64" s="61"/>
      <c r="R64" s="37"/>
      <c r="S64" s="57">
        <f>SUM('EL PUNT 1996:EL PUNT 2016'!S95)</f>
        <v>566</v>
      </c>
      <c r="T64" s="58">
        <f t="shared" si="20"/>
        <v>1</v>
      </c>
      <c r="U64" s="61"/>
      <c r="V64" s="77"/>
      <c r="W64" s="57">
        <f>SUM('EL PUNT 1996:EL PUNT 2016'!W95)</f>
        <v>208</v>
      </c>
      <c r="X64" s="76">
        <f>W64/W$58</f>
        <v>1</v>
      </c>
      <c r="Y64" s="61"/>
      <c r="Z64" s="46" t="s">
        <v>193</v>
      </c>
      <c r="AA64" s="57">
        <f>SUM('EL PUNT 1996:EL PUNT 2016'!AA95)</f>
        <v>4</v>
      </c>
      <c r="AB64" s="58">
        <f>AA64/W$58</f>
        <v>1.9230769230769232E-2</v>
      </c>
      <c r="AC64" s="61"/>
      <c r="AD64" s="61"/>
      <c r="AE64" s="50" t="s">
        <v>350</v>
      </c>
      <c r="AF64" s="57">
        <f>SUM('EL PUNT 1996:EL PUNT 2016'!AF95)</f>
        <v>3</v>
      </c>
      <c r="AG64" s="58">
        <f t="shared" si="22"/>
        <v>1.4492753623188406E-2</v>
      </c>
      <c r="AH64" s="61"/>
      <c r="AI64" s="37"/>
      <c r="AJ64" s="57">
        <f>SUM('EL PUNT 1996:EL PUNT 2016'!AJ95)</f>
        <v>208</v>
      </c>
      <c r="AK64" s="58">
        <f t="shared" si="23"/>
        <v>1</v>
      </c>
      <c r="AL64" s="61"/>
      <c r="AM64" s="37"/>
      <c r="AN64" s="57">
        <f>SUM('EL PUNT 1996:EL PUNT 2016'!AN95)</f>
        <v>208</v>
      </c>
      <c r="AO64" s="58">
        <f t="shared" si="24"/>
        <v>1</v>
      </c>
      <c r="AP64" s="61"/>
      <c r="AQ64" s="61"/>
      <c r="AR64" s="77"/>
      <c r="AS64" s="57">
        <f>SUM('EL PUNT 1996:EL PUNT 2016'!AS95)</f>
        <v>70</v>
      </c>
      <c r="AT64" s="76">
        <f>AS64/AS$58</f>
        <v>0.9859154929577465</v>
      </c>
      <c r="AU64" s="61"/>
      <c r="AV64" s="46" t="s">
        <v>193</v>
      </c>
      <c r="AW64" s="57" t="e">
        <f>SUM(#REF!,'EL PUNT 1996'!AW95)</f>
        <v>#REF!</v>
      </c>
      <c r="AX64" s="58" t="e">
        <f>AW64/AS$58</f>
        <v>#REF!</v>
      </c>
      <c r="AY64" s="61"/>
      <c r="AZ64" s="61"/>
      <c r="BA64" s="50" t="s">
        <v>350</v>
      </c>
      <c r="BB64" s="57">
        <f>SUM('EL PUNT 1996:EL PUNT 2016'!BB95)</f>
        <v>1</v>
      </c>
      <c r="BC64" s="58">
        <f t="shared" si="26"/>
        <v>1.4084507042253521E-2</v>
      </c>
      <c r="BD64" s="61"/>
      <c r="BE64" s="37"/>
      <c r="BF64" s="57">
        <f>SUM('EL PUNT 1996:EL PUNT 2016'!BF95)</f>
        <v>71</v>
      </c>
      <c r="BG64" s="58">
        <f t="shared" si="27"/>
        <v>1</v>
      </c>
      <c r="BH64" s="61"/>
      <c r="BI64" s="37"/>
      <c r="BJ64" s="57">
        <f>SUM('EL PUNT 1996:EL PUNT 2016'!BJ95)</f>
        <v>71</v>
      </c>
      <c r="BK64" s="58">
        <f t="shared" si="28"/>
        <v>1</v>
      </c>
      <c r="BL64" s="61"/>
      <c r="BM64" s="61"/>
      <c r="BN64" s="61"/>
    </row>
    <row r="65" spans="1:66" ht="68.099999999999994" customHeight="1" x14ac:dyDescent="0.2">
      <c r="A65" s="64"/>
      <c r="B65" s="55" t="s">
        <v>189</v>
      </c>
      <c r="C65" s="57">
        <f>SUM('EL PUNT 1996:EL PUNT 2016'!C96)</f>
        <v>562</v>
      </c>
      <c r="D65" s="58">
        <f>C65/C$58</f>
        <v>0.99118165784832446</v>
      </c>
      <c r="E65" s="64"/>
      <c r="F65" s="77"/>
      <c r="G65" s="57">
        <f>SUM('EL PUNT 1996:EL PUNT 2016'!G96)</f>
        <v>567</v>
      </c>
      <c r="H65" s="76">
        <f>G65/C$58</f>
        <v>1</v>
      </c>
      <c r="I65" s="61"/>
      <c r="J65" s="50" t="s">
        <v>349</v>
      </c>
      <c r="K65" s="57">
        <f>SUM('EL PUNT 1996:EL PUNT 2016'!K96)</f>
        <v>6</v>
      </c>
      <c r="L65" s="58">
        <f t="shared" si="18"/>
        <v>1.0638297872340425E-2</v>
      </c>
      <c r="M65" s="61"/>
      <c r="N65" s="61"/>
      <c r="O65" s="49" t="s">
        <v>141</v>
      </c>
      <c r="P65" s="49" t="s">
        <v>140</v>
      </c>
      <c r="Q65" s="61"/>
      <c r="R65" s="61"/>
      <c r="S65" s="49" t="s">
        <v>141</v>
      </c>
      <c r="T65" s="49" t="s">
        <v>140</v>
      </c>
      <c r="U65" s="61"/>
      <c r="V65" s="61"/>
      <c r="W65" s="56" t="s">
        <v>141</v>
      </c>
      <c r="X65" s="49" t="s">
        <v>140</v>
      </c>
      <c r="Y65" s="61"/>
      <c r="Z65" s="46" t="s">
        <v>194</v>
      </c>
      <c r="AA65" s="57">
        <f>SUM('EL PUNT 1996:EL PUNT 2016'!AA96)</f>
        <v>1</v>
      </c>
      <c r="AB65" s="58">
        <f>AA65/W$58</f>
        <v>4.807692307692308E-3</v>
      </c>
      <c r="AC65" s="61"/>
      <c r="AD65" s="61"/>
      <c r="AE65" s="50" t="s">
        <v>349</v>
      </c>
      <c r="AF65" s="57">
        <f>SUM('EL PUNT 1996:EL PUNT 2016'!AF96)</f>
        <v>3</v>
      </c>
      <c r="AG65" s="58">
        <f t="shared" si="22"/>
        <v>1.4492753623188406E-2</v>
      </c>
      <c r="AH65" s="61"/>
      <c r="AI65" s="61"/>
      <c r="AJ65" s="49" t="s">
        <v>141</v>
      </c>
      <c r="AK65" s="49" t="s">
        <v>140</v>
      </c>
      <c r="AL65" s="61"/>
      <c r="AM65" s="61"/>
      <c r="AN65" s="49" t="s">
        <v>141</v>
      </c>
      <c r="AO65" s="49" t="s">
        <v>140</v>
      </c>
      <c r="AP65" s="61"/>
      <c r="AQ65" s="61"/>
      <c r="AR65" s="61"/>
      <c r="AS65" s="56" t="s">
        <v>141</v>
      </c>
      <c r="AT65" s="49" t="s">
        <v>140</v>
      </c>
      <c r="AU65" s="61"/>
      <c r="AV65" s="46" t="s">
        <v>194</v>
      </c>
      <c r="AW65" s="57" t="e">
        <f>SUM(#REF!,'EL PUNT 1996'!AW96)</f>
        <v>#REF!</v>
      </c>
      <c r="AX65" s="58" t="e">
        <f>AW65/AS$58</f>
        <v>#REF!</v>
      </c>
      <c r="AY65" s="61"/>
      <c r="AZ65" s="61"/>
      <c r="BA65" s="50" t="s">
        <v>349</v>
      </c>
      <c r="BB65" s="57">
        <f>SUM('EL PUNT 1996:EL PUNT 2016'!BB96)</f>
        <v>0</v>
      </c>
      <c r="BC65" s="58">
        <f t="shared" si="26"/>
        <v>0</v>
      </c>
      <c r="BD65" s="61"/>
      <c r="BE65" s="61"/>
      <c r="BF65" s="49" t="s">
        <v>141</v>
      </c>
      <c r="BG65" s="49" t="s">
        <v>140</v>
      </c>
      <c r="BH65" s="61"/>
      <c r="BI65" s="61"/>
      <c r="BJ65" s="49" t="s">
        <v>141</v>
      </c>
      <c r="BK65" s="49" t="s">
        <v>140</v>
      </c>
      <c r="BL65" s="61"/>
      <c r="BM65" s="61"/>
      <c r="BN65" s="61"/>
    </row>
    <row r="66" spans="1:66" ht="68.099999999999994" customHeight="1" x14ac:dyDescent="0.2">
      <c r="A66" s="64"/>
      <c r="B66" s="46" t="s">
        <v>190</v>
      </c>
      <c r="C66" s="57">
        <f>SUM('EL PUNT 1996:EL PUNT 2016'!C97)</f>
        <v>5</v>
      </c>
      <c r="D66" s="58">
        <f>C66/C$58</f>
        <v>8.8183421516754845E-3</v>
      </c>
      <c r="E66" s="64"/>
      <c r="F66" s="61"/>
      <c r="G66" s="56" t="s">
        <v>141</v>
      </c>
      <c r="H66" s="49" t="s">
        <v>140</v>
      </c>
      <c r="I66" s="61"/>
      <c r="J66" s="50" t="s">
        <v>348</v>
      </c>
      <c r="K66" s="57">
        <f>SUM('EL PUNT 1996:EL PUNT 2016'!K97)</f>
        <v>1</v>
      </c>
      <c r="L66" s="58">
        <f t="shared" si="18"/>
        <v>1.7730496453900709E-3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77"/>
      <c r="AA66" s="57">
        <f>SUM('EL PUNT 1996:EL PUNT 2016'!AA97)</f>
        <v>208</v>
      </c>
      <c r="AB66" s="76">
        <f>AA66/W$58</f>
        <v>1</v>
      </c>
      <c r="AC66" s="61"/>
      <c r="AD66" s="61"/>
      <c r="AE66" s="50" t="s">
        <v>348</v>
      </c>
      <c r="AF66" s="57">
        <f>SUM('EL PUNT 1996:EL PUNT 2016'!AF97)</f>
        <v>0</v>
      </c>
      <c r="AG66" s="58">
        <f t="shared" si="22"/>
        <v>0</v>
      </c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77"/>
      <c r="AW66" s="57" t="e">
        <f>SUM(#REF!,'EL PUNT 1996'!AW97)</f>
        <v>#REF!</v>
      </c>
      <c r="AX66" s="76" t="e">
        <f>AW66/AS$58</f>
        <v>#REF!</v>
      </c>
      <c r="AY66" s="61"/>
      <c r="AZ66" s="61"/>
      <c r="BA66" s="50" t="s">
        <v>348</v>
      </c>
      <c r="BB66" s="57">
        <f>SUM('EL PUNT 1996:EL PUNT 2016'!BB97)</f>
        <v>0</v>
      </c>
      <c r="BC66" s="58">
        <f t="shared" si="26"/>
        <v>0</v>
      </c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</row>
    <row r="67" spans="1:66" ht="68.099999999999994" customHeight="1" x14ac:dyDescent="0.2">
      <c r="A67" s="64"/>
      <c r="B67" s="77"/>
      <c r="C67" s="57">
        <f>SUM('EL PUNT 1996:EL PUNT 2016'!C98)</f>
        <v>567</v>
      </c>
      <c r="D67" s="76">
        <f>C67/C$58</f>
        <v>1</v>
      </c>
      <c r="E67" s="64"/>
      <c r="F67" s="61"/>
      <c r="G67" s="61"/>
      <c r="H67" s="61"/>
      <c r="I67" s="61"/>
      <c r="J67" s="46" t="s">
        <v>351</v>
      </c>
      <c r="K67" s="57">
        <f>SUM('EL PUNT 1996:EL PUNT 2016'!K98)</f>
        <v>7</v>
      </c>
      <c r="L67" s="58">
        <f t="shared" si="18"/>
        <v>1.2411347517730497E-2</v>
      </c>
      <c r="M67" s="61"/>
      <c r="N67" s="61"/>
      <c r="O67" s="61"/>
      <c r="P67" s="61"/>
      <c r="Q67" s="61"/>
      <c r="R67" s="61"/>
      <c r="S67" s="61"/>
      <c r="T67" s="61"/>
      <c r="U67" s="61"/>
      <c r="V67" s="176" t="s">
        <v>17</v>
      </c>
      <c r="W67" s="177"/>
      <c r="X67" s="177"/>
      <c r="Z67" s="61"/>
      <c r="AA67" s="56" t="s">
        <v>141</v>
      </c>
      <c r="AB67" s="49" t="s">
        <v>140</v>
      </c>
      <c r="AC67" s="61"/>
      <c r="AD67" s="61"/>
      <c r="AE67" s="46" t="s">
        <v>351</v>
      </c>
      <c r="AF67" s="57">
        <f>SUM('EL PUNT 1996:EL PUNT 2016'!AF98)</f>
        <v>3</v>
      </c>
      <c r="AG67" s="58">
        <f t="shared" si="22"/>
        <v>1.4492753623188406E-2</v>
      </c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175" t="s">
        <v>17</v>
      </c>
      <c r="AS67" s="175"/>
      <c r="AT67" s="175"/>
      <c r="AU67" s="61"/>
      <c r="AV67" s="61"/>
      <c r="AW67" s="56" t="s">
        <v>141</v>
      </c>
      <c r="AX67" s="49" t="s">
        <v>140</v>
      </c>
      <c r="AY67" s="61"/>
      <c r="AZ67" s="61"/>
      <c r="BA67" s="46" t="s">
        <v>351</v>
      </c>
      <c r="BB67" s="57">
        <f>SUM('EL PUNT 1996:EL PUNT 2016'!BB98)</f>
        <v>1</v>
      </c>
      <c r="BC67" s="58">
        <f t="shared" si="26"/>
        <v>1.4084507042253521E-2</v>
      </c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</row>
    <row r="68" spans="1:66" ht="68.099999999999994" customHeight="1" x14ac:dyDescent="0.2">
      <c r="A68" s="64"/>
      <c r="C68" s="56" t="s">
        <v>141</v>
      </c>
      <c r="D68" s="49" t="s">
        <v>140</v>
      </c>
      <c r="E68" s="64"/>
      <c r="F68" s="61"/>
      <c r="G68" s="61"/>
      <c r="H68" s="61"/>
      <c r="I68" s="61"/>
      <c r="J68" s="46" t="s">
        <v>352</v>
      </c>
      <c r="K68" s="57">
        <f>SUM('EL PUNT 1996:EL PUNT 2016'!K99)</f>
        <v>0</v>
      </c>
      <c r="L68" s="58">
        <f t="shared" si="18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47" t="s">
        <v>195</v>
      </c>
      <c r="W68" s="57">
        <f>SUM('EL PUNT 1996:EL PUNT 2016'!W99)</f>
        <v>57</v>
      </c>
      <c r="X68" s="58">
        <f>W68/W$58</f>
        <v>0.27403846153846156</v>
      </c>
      <c r="Z68" s="61"/>
      <c r="AA68" s="61"/>
      <c r="AB68" s="61"/>
      <c r="AC68" s="61"/>
      <c r="AD68" s="61"/>
      <c r="AE68" s="46" t="s">
        <v>352</v>
      </c>
      <c r="AF68" s="57">
        <f>SUM('EL PUNT 1996:EL PUNT 2016'!AF99)</f>
        <v>0</v>
      </c>
      <c r="AG68" s="58">
        <f t="shared" si="22"/>
        <v>0</v>
      </c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55" t="s">
        <v>195</v>
      </c>
      <c r="AS68" s="57">
        <f>SUM('EL PUNT 1996:EL PUNT 2016'!AS99)</f>
        <v>18</v>
      </c>
      <c r="AT68" s="58">
        <f>AS68/AS$58</f>
        <v>0.25352112676056338</v>
      </c>
      <c r="AU68" s="61"/>
      <c r="AV68" s="61"/>
      <c r="AW68" s="61"/>
      <c r="AX68" s="61"/>
      <c r="AY68" s="61"/>
      <c r="AZ68" s="61"/>
      <c r="BA68" s="46" t="s">
        <v>352</v>
      </c>
      <c r="BB68" s="57">
        <f>SUM('EL PUNT 1996:EL PUNT 2016'!BB99)</f>
        <v>0</v>
      </c>
      <c r="BC68" s="58">
        <f t="shared" si="26"/>
        <v>0</v>
      </c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</row>
    <row r="69" spans="1:66" ht="68.099999999999994" customHeight="1" x14ac:dyDescent="0.2">
      <c r="A69" s="64"/>
      <c r="E69" s="64"/>
      <c r="F69" s="61"/>
      <c r="G69" s="61"/>
      <c r="H69" s="61"/>
      <c r="I69" s="61"/>
      <c r="J69" s="46" t="s">
        <v>353</v>
      </c>
      <c r="K69" s="57">
        <f>SUM('EL PUNT 1996:EL PUNT 2016'!K100)</f>
        <v>0</v>
      </c>
      <c r="L69" s="58">
        <f t="shared" si="18"/>
        <v>0</v>
      </c>
      <c r="M69" s="61"/>
      <c r="N69" s="61"/>
      <c r="O69" s="61"/>
      <c r="P69" s="61"/>
      <c r="Q69" s="61"/>
      <c r="R69" s="61"/>
      <c r="S69" s="61"/>
      <c r="T69" s="61"/>
      <c r="U69" s="61"/>
      <c r="V69" s="46" t="s">
        <v>196</v>
      </c>
      <c r="W69" s="57">
        <f>SUM('EL PUNT 1996:EL PUNT 2016'!W100)</f>
        <v>151</v>
      </c>
      <c r="X69" s="58">
        <f>W69/W$58</f>
        <v>0.72596153846153844</v>
      </c>
      <c r="Z69" s="61"/>
      <c r="AA69" s="61"/>
      <c r="AB69" s="61"/>
      <c r="AC69" s="61"/>
      <c r="AD69" s="61"/>
      <c r="AE69" s="46" t="s">
        <v>353</v>
      </c>
      <c r="AF69" s="57">
        <f>SUM('EL PUNT 1996:EL PUNT 2016'!AF100)</f>
        <v>0</v>
      </c>
      <c r="AG69" s="58">
        <f t="shared" si="22"/>
        <v>0</v>
      </c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6" t="s">
        <v>196</v>
      </c>
      <c r="AS69" s="57">
        <f>SUM('EL PUNT 1996:EL PUNT 2016'!AS100)</f>
        <v>53</v>
      </c>
      <c r="AT69" s="58">
        <f>AS69/AS$58</f>
        <v>0.74647887323943662</v>
      </c>
      <c r="AU69" s="61"/>
      <c r="AV69" s="61"/>
      <c r="AW69" s="61"/>
      <c r="AX69" s="61"/>
      <c r="AY69" s="61"/>
      <c r="AZ69" s="61"/>
      <c r="BA69" s="46" t="s">
        <v>353</v>
      </c>
      <c r="BB69" s="57">
        <f>SUM('EL PUNT 1996:EL PUNT 2016'!BB100)</f>
        <v>0</v>
      </c>
      <c r="BC69" s="58">
        <f t="shared" si="26"/>
        <v>0</v>
      </c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</row>
    <row r="70" spans="1:66" ht="68.099999999999994" customHeight="1" x14ac:dyDescent="0.2">
      <c r="A70" s="64"/>
      <c r="B70" s="175" t="s">
        <v>17</v>
      </c>
      <c r="C70" s="175"/>
      <c r="D70" s="175"/>
      <c r="E70" s="64"/>
      <c r="F70" s="61"/>
      <c r="G70" s="61"/>
      <c r="H70" s="61"/>
      <c r="I70" s="61"/>
      <c r="J70" s="37"/>
      <c r="K70" s="57">
        <f>SUM('EL PUNT 1996:EL PUNT 2016'!K101)</f>
        <v>564</v>
      </c>
      <c r="L70" s="58">
        <f t="shared" si="18"/>
        <v>1</v>
      </c>
      <c r="M70" s="61"/>
      <c r="N70" s="61"/>
      <c r="O70" s="61"/>
      <c r="P70" s="61"/>
      <c r="Q70" s="61"/>
      <c r="R70" s="61"/>
      <c r="S70" s="61"/>
      <c r="T70" s="61"/>
      <c r="U70" s="61"/>
      <c r="V70" s="77"/>
      <c r="W70" s="57">
        <f>SUM('EL PUNT 1996:EL PUNT 2016'!W101)</f>
        <v>208</v>
      </c>
      <c r="X70" s="76">
        <f>W70/W$58</f>
        <v>1</v>
      </c>
      <c r="Z70" s="61"/>
      <c r="AA70" s="61"/>
      <c r="AB70" s="61"/>
      <c r="AC70" s="61"/>
      <c r="AD70" s="61"/>
      <c r="AE70" s="37"/>
      <c r="AF70" s="57">
        <f>SUM('EL PUNT 1996:EL PUNT 2016'!AF101)</f>
        <v>207</v>
      </c>
      <c r="AG70" s="58">
        <f t="shared" si="22"/>
        <v>1</v>
      </c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77"/>
      <c r="AS70" s="57">
        <f>SUM('EL PUNT 1996:EL PUNT 2016'!AS101)</f>
        <v>71</v>
      </c>
      <c r="AT70" s="76">
        <f>AS70/AS$58</f>
        <v>1</v>
      </c>
      <c r="AU70" s="61"/>
      <c r="AY70" s="61"/>
      <c r="AZ70" s="61"/>
      <c r="BA70" s="37"/>
      <c r="BB70" s="57">
        <f>SUM('EL PUNT 1996:EL PUNT 2016'!BB101)</f>
        <v>71</v>
      </c>
      <c r="BC70" s="58">
        <f t="shared" si="26"/>
        <v>1</v>
      </c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</row>
    <row r="71" spans="1:66" ht="68.099999999999994" customHeight="1" x14ac:dyDescent="0.2">
      <c r="A71" s="64"/>
      <c r="B71" s="55" t="s">
        <v>195</v>
      </c>
      <c r="C71" s="57">
        <f>SUM('EL PUNT 1996:EL PUNT 2016'!C102)</f>
        <v>139</v>
      </c>
      <c r="D71" s="58">
        <f>C71/C$58</f>
        <v>0.24514991181657847</v>
      </c>
      <c r="E71" s="64"/>
      <c r="F71" s="61"/>
      <c r="G71" s="61"/>
      <c r="H71" s="61"/>
      <c r="I71" s="61"/>
      <c r="J71" s="61"/>
      <c r="K71" s="49" t="s">
        <v>141</v>
      </c>
      <c r="L71" s="74" t="s">
        <v>140</v>
      </c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56" t="s">
        <v>141</v>
      </c>
      <c r="X71" s="49" t="s">
        <v>140</v>
      </c>
      <c r="Z71" s="61"/>
      <c r="AA71" s="61"/>
      <c r="AB71" s="61"/>
      <c r="AC71" s="61"/>
      <c r="AD71" s="61"/>
      <c r="AE71" s="61"/>
      <c r="AF71" s="49" t="s">
        <v>141</v>
      </c>
      <c r="AG71" s="74" t="s">
        <v>140</v>
      </c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S71" s="56" t="s">
        <v>141</v>
      </c>
      <c r="AT71" s="49" t="s">
        <v>140</v>
      </c>
      <c r="AU71" s="61"/>
      <c r="AY71" s="61"/>
      <c r="AZ71" s="61"/>
      <c r="BA71" s="61"/>
      <c r="BB71" s="49" t="s">
        <v>141</v>
      </c>
      <c r="BC71" s="74" t="s">
        <v>140</v>
      </c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</row>
    <row r="72" spans="1:66" ht="68.099999999999994" customHeight="1" x14ac:dyDescent="0.2">
      <c r="A72" s="64"/>
      <c r="B72" s="46" t="s">
        <v>196</v>
      </c>
      <c r="C72" s="57">
        <f>SUM('EL PUNT 1996:EL PUNT 2016'!C103)</f>
        <v>429</v>
      </c>
      <c r="D72" s="58">
        <f>C72/C$58</f>
        <v>0.75661375661375663</v>
      </c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Y72" s="61"/>
      <c r="Z72" s="61"/>
      <c r="AA72" s="61"/>
      <c r="AB72" s="61"/>
      <c r="AC72" s="61"/>
      <c r="AD72" s="61"/>
      <c r="AE72" s="37"/>
      <c r="AF72" s="37"/>
      <c r="AG72" s="37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U72" s="61"/>
      <c r="AY72" s="61"/>
      <c r="AZ72" s="61"/>
      <c r="BA72" s="37"/>
      <c r="BB72" s="37"/>
      <c r="BC72" s="37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</row>
    <row r="73" spans="1:66" ht="68.099999999999994" customHeight="1" x14ac:dyDescent="0.2">
      <c r="A73" s="2"/>
      <c r="B73" s="77"/>
      <c r="C73" s="57">
        <f>SUM('EL PUNT 1996:EL PUNT 2016'!C104)</f>
        <v>568</v>
      </c>
      <c r="D73" s="76">
        <f>C73/C$58</f>
        <v>1.001763668430335</v>
      </c>
      <c r="E73" s="2"/>
    </row>
    <row r="74" spans="1:66" ht="68.099999999999994" customHeight="1" x14ac:dyDescent="0.2">
      <c r="A74" s="2"/>
      <c r="C74" s="56" t="s">
        <v>141</v>
      </c>
      <c r="D74" s="49" t="s">
        <v>140</v>
      </c>
      <c r="E74" s="2"/>
    </row>
    <row r="75" spans="1:66" ht="68.099999999999994" customHeight="1" x14ac:dyDescent="0.2">
      <c r="A75" s="2"/>
      <c r="B75" s="2"/>
      <c r="C75" s="2"/>
      <c r="D75" s="2"/>
      <c r="E75" s="2"/>
    </row>
    <row r="76" spans="1:66" ht="68.099999999999994" customHeight="1" x14ac:dyDescent="0.2">
      <c r="A76" s="2"/>
      <c r="B76" s="2"/>
      <c r="C76" s="2"/>
      <c r="D76" s="2"/>
      <c r="E76" s="2"/>
    </row>
    <row r="77" spans="1:66" ht="68.099999999999994" customHeight="1" x14ac:dyDescent="0.2">
      <c r="A77" s="2"/>
      <c r="B77" s="2"/>
      <c r="C77" s="2"/>
      <c r="D77" s="2"/>
      <c r="E77" s="2"/>
    </row>
    <row r="78" spans="1:66" ht="68.099999999999994" customHeight="1" x14ac:dyDescent="0.2">
      <c r="A78" s="2"/>
      <c r="B78" s="2"/>
      <c r="C78" s="2"/>
      <c r="D78" s="2"/>
      <c r="E78" s="2"/>
    </row>
    <row r="79" spans="1:66" ht="68.099999999999994" customHeight="1" x14ac:dyDescent="0.2">
      <c r="A79" s="2"/>
      <c r="B79" s="2"/>
      <c r="C79" s="2"/>
      <c r="D79" s="2"/>
      <c r="E79" s="2"/>
    </row>
    <row r="80" spans="1:66" ht="68.25" customHeight="1" x14ac:dyDescent="0.2">
      <c r="A80" s="2"/>
      <c r="B80" s="2"/>
      <c r="C80" s="2"/>
      <c r="D80" s="2"/>
      <c r="E80" s="2"/>
    </row>
    <row r="81" spans="1:55" ht="68.25" customHeight="1" x14ac:dyDescent="0.2">
      <c r="A81" s="2"/>
      <c r="B81" s="2"/>
      <c r="C81" s="2"/>
      <c r="D81" s="2"/>
      <c r="E81" s="2"/>
    </row>
    <row r="82" spans="1:55" ht="68.25" customHeight="1" x14ac:dyDescent="0.2">
      <c r="A82" s="2"/>
      <c r="B82" s="2"/>
      <c r="C82" s="2"/>
      <c r="D82" s="2"/>
      <c r="E82" s="2"/>
    </row>
    <row r="83" spans="1:55" ht="68.25" customHeight="1" x14ac:dyDescent="0.2">
      <c r="A83" s="2"/>
      <c r="B83" s="2"/>
      <c r="C83" s="2"/>
      <c r="D83" s="2"/>
      <c r="E83" s="2"/>
    </row>
    <row r="84" spans="1:55" ht="68.25" customHeight="1" x14ac:dyDescent="0.2">
      <c r="A84" s="2"/>
      <c r="B84" s="2"/>
      <c r="C84" s="2"/>
      <c r="D84" s="2"/>
      <c r="E84" s="2"/>
    </row>
    <row r="85" spans="1:55" ht="68.25" customHeight="1" x14ac:dyDescent="0.2">
      <c r="A85" s="2"/>
      <c r="B85" s="2"/>
      <c r="C85" s="2"/>
      <c r="D85" s="2"/>
      <c r="E85" s="2"/>
    </row>
    <row r="86" spans="1:55" ht="68.25" customHeight="1" x14ac:dyDescent="0.2">
      <c r="A86" s="2"/>
      <c r="B86" s="2"/>
      <c r="C86" s="2"/>
      <c r="D86" s="2"/>
      <c r="E86" s="2"/>
    </row>
    <row r="87" spans="1:55" ht="68.25" customHeight="1" x14ac:dyDescent="0.2">
      <c r="A87" s="2"/>
      <c r="B87" s="2"/>
      <c r="C87" s="2"/>
      <c r="D87" s="2"/>
      <c r="E87" s="2"/>
    </row>
    <row r="88" spans="1:55" ht="68.25" customHeight="1" x14ac:dyDescent="0.2">
      <c r="A88" s="2"/>
      <c r="B88" s="2"/>
      <c r="C88" s="2"/>
      <c r="D88" s="2"/>
      <c r="E88" s="2"/>
      <c r="AF88" s="3"/>
      <c r="AG88" s="2"/>
      <c r="BB88" s="3"/>
      <c r="BC88" s="2"/>
    </row>
    <row r="89" spans="1:55" ht="43.5" customHeight="1" x14ac:dyDescent="0.2">
      <c r="A89" s="2"/>
      <c r="B89" s="2"/>
      <c r="C89" s="2"/>
      <c r="D89" s="2"/>
      <c r="E89" s="2"/>
    </row>
    <row r="90" spans="1:55" ht="43.5" customHeight="1" x14ac:dyDescent="0.2">
      <c r="A90" s="2"/>
      <c r="B90" s="2"/>
      <c r="C90" s="2"/>
      <c r="D90" s="2"/>
      <c r="E90" s="2"/>
    </row>
    <row r="91" spans="1:55" ht="31.5" customHeight="1" x14ac:dyDescent="0.2">
      <c r="A91" s="2"/>
      <c r="B91" s="2"/>
      <c r="C91" s="2"/>
      <c r="D91" s="2"/>
      <c r="E91" s="2"/>
    </row>
    <row r="92" spans="1:55" ht="31.5" customHeight="1" x14ac:dyDescent="0.2">
      <c r="A92" s="2"/>
      <c r="B92" s="2"/>
      <c r="C92" s="2"/>
      <c r="D92" s="2"/>
      <c r="E92" s="2"/>
    </row>
    <row r="93" spans="1:55" ht="31.5" customHeight="1" x14ac:dyDescent="0.2">
      <c r="A93" s="2"/>
      <c r="B93" s="2"/>
      <c r="C93" s="2"/>
      <c r="D93" s="2"/>
      <c r="E93" s="2"/>
    </row>
    <row r="94" spans="1:55" ht="31.5" customHeight="1" x14ac:dyDescent="0.2">
      <c r="A94" s="2"/>
      <c r="B94" s="2"/>
      <c r="C94" s="2"/>
      <c r="D94" s="2"/>
      <c r="E94" s="2"/>
    </row>
    <row r="95" spans="1:55" ht="31.5" customHeight="1" x14ac:dyDescent="0.2">
      <c r="A95" s="2"/>
      <c r="B95" s="2"/>
      <c r="C95" s="2"/>
      <c r="D95" s="2"/>
      <c r="E95" s="2"/>
    </row>
    <row r="96" spans="1:55" ht="31.5" customHeight="1" x14ac:dyDescent="0.2">
      <c r="A96" s="2"/>
      <c r="B96" s="2"/>
      <c r="C96" s="2"/>
      <c r="D96" s="2"/>
      <c r="E96" s="2"/>
    </row>
    <row r="97" spans="1:54" ht="31.5" customHeight="1" x14ac:dyDescent="0.2">
      <c r="A97" s="2"/>
      <c r="B97" s="2"/>
      <c r="C97" s="2"/>
      <c r="D97" s="2"/>
      <c r="E97" s="2"/>
    </row>
    <row r="98" spans="1:54" ht="31.5" customHeight="1" x14ac:dyDescent="0.2">
      <c r="A98" s="2"/>
      <c r="B98" s="2"/>
      <c r="C98" s="2"/>
      <c r="D98" s="2"/>
      <c r="E98" s="2"/>
    </row>
    <row r="99" spans="1:54" ht="31.5" customHeight="1" x14ac:dyDescent="0.2">
      <c r="A99" s="2"/>
      <c r="B99" s="2"/>
      <c r="C99" s="2"/>
      <c r="D99" s="2"/>
      <c r="E99" s="2"/>
    </row>
    <row r="100" spans="1:54" ht="31.5" customHeight="1" x14ac:dyDescent="0.2">
      <c r="A100" s="2"/>
      <c r="B100" s="2"/>
      <c r="C100" s="2"/>
      <c r="D100" s="2"/>
      <c r="E100" s="2"/>
    </row>
    <row r="101" spans="1:54" ht="31.5" customHeight="1" x14ac:dyDescent="0.2">
      <c r="A101" s="2"/>
      <c r="B101" s="2"/>
      <c r="C101" s="2"/>
      <c r="D101" s="2"/>
      <c r="E101" s="2"/>
    </row>
    <row r="102" spans="1:54" ht="31.5" customHeight="1" x14ac:dyDescent="0.2">
      <c r="A102" s="2"/>
      <c r="B102" s="2"/>
      <c r="C102" s="2"/>
      <c r="D102" s="2"/>
      <c r="E102" s="2"/>
    </row>
    <row r="103" spans="1:54" ht="31.5" customHeight="1" x14ac:dyDescent="0.2">
      <c r="A103" s="2"/>
      <c r="B103" s="2"/>
      <c r="C103" s="2"/>
      <c r="D103" s="2"/>
      <c r="E103" s="2"/>
    </row>
    <row r="104" spans="1:54" ht="31.5" customHeight="1" x14ac:dyDescent="0.2">
      <c r="A104" s="2"/>
      <c r="B104" s="2"/>
      <c r="C104" s="2"/>
      <c r="D104" s="2"/>
      <c r="E104" s="2"/>
      <c r="BB104" s="2"/>
    </row>
    <row r="105" spans="1:54" ht="31.5" customHeight="1" x14ac:dyDescent="0.2">
      <c r="A105" s="2"/>
      <c r="B105" s="2"/>
      <c r="C105" s="2"/>
      <c r="D105" s="2"/>
      <c r="E105" s="2"/>
      <c r="BB105" s="2"/>
    </row>
    <row r="106" spans="1:54" ht="31.5" customHeight="1" x14ac:dyDescent="0.2">
      <c r="A106" s="2"/>
      <c r="B106" s="2"/>
      <c r="C106" s="2"/>
      <c r="D106" s="2"/>
      <c r="E106" s="2"/>
      <c r="BB106" s="2"/>
    </row>
    <row r="107" spans="1:54" ht="31.5" customHeight="1" x14ac:dyDescent="0.2">
      <c r="A107" s="174" t="s">
        <v>798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BB107" s="2"/>
    </row>
    <row r="108" spans="1:54" ht="31.5" customHeight="1" x14ac:dyDescent="0.2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BB108" s="2"/>
    </row>
    <row r="109" spans="1:54" ht="31.5" customHeight="1" x14ac:dyDescent="0.2">
      <c r="A109" s="2"/>
      <c r="B109" s="2"/>
      <c r="C109" s="2"/>
      <c r="D109" s="2"/>
      <c r="E109" s="2"/>
      <c r="BB109" s="2"/>
    </row>
    <row r="110" spans="1:54" ht="31.5" customHeight="1" x14ac:dyDescent="0.2">
      <c r="A110" s="2"/>
      <c r="B110" s="2"/>
      <c r="C110" s="2"/>
      <c r="D110" s="2"/>
      <c r="E110" s="2"/>
      <c r="BB110" s="2"/>
    </row>
    <row r="111" spans="1:54" ht="31.5" customHeight="1" x14ac:dyDescent="0.2">
      <c r="A111" s="2"/>
      <c r="B111" s="2"/>
      <c r="C111" s="2"/>
      <c r="D111" s="2"/>
      <c r="E111" s="2"/>
      <c r="BB111" s="2"/>
    </row>
    <row r="112" spans="1:54" ht="31.5" customHeight="1" x14ac:dyDescent="0.2">
      <c r="A112" s="2"/>
      <c r="B112" s="2"/>
      <c r="C112" s="2"/>
      <c r="D112" s="2"/>
      <c r="E112" s="2"/>
      <c r="BB112" s="2"/>
    </row>
    <row r="113" spans="1:54" ht="31.5" customHeight="1" x14ac:dyDescent="0.2">
      <c r="A113" s="2"/>
      <c r="B113" s="2"/>
      <c r="C113" s="2"/>
      <c r="D113" s="2"/>
      <c r="E113" s="2"/>
      <c r="BB113" s="2"/>
    </row>
    <row r="114" spans="1:54" ht="31.5" customHeight="1" x14ac:dyDescent="0.2">
      <c r="A114" s="2"/>
      <c r="B114" s="2"/>
      <c r="C114" s="2"/>
      <c r="D114" s="2"/>
      <c r="E114" s="2"/>
      <c r="BB114" s="2"/>
    </row>
    <row r="115" spans="1:54" ht="31.5" customHeight="1" x14ac:dyDescent="0.2">
      <c r="A115" s="2"/>
      <c r="B115" s="2"/>
      <c r="C115" s="2"/>
      <c r="D115" s="2"/>
      <c r="E115" s="2"/>
      <c r="BB115" s="2"/>
    </row>
    <row r="116" spans="1:54" ht="31.5" customHeight="1" x14ac:dyDescent="0.2">
      <c r="A116" s="2"/>
      <c r="B116" s="2"/>
      <c r="C116" s="2"/>
      <c r="D116" s="2"/>
      <c r="E116" s="2"/>
      <c r="BB116" s="2"/>
    </row>
    <row r="117" spans="1:54" ht="31.5" customHeight="1" x14ac:dyDescent="0.2">
      <c r="A117" s="2"/>
      <c r="B117" s="2"/>
      <c r="C117" s="2"/>
      <c r="D117" s="2"/>
      <c r="E117" s="2"/>
      <c r="BB117" s="2"/>
    </row>
    <row r="118" spans="1:54" ht="31.5" customHeight="1" x14ac:dyDescent="0.2">
      <c r="A118" s="2"/>
      <c r="B118" s="2"/>
      <c r="C118" s="2"/>
      <c r="D118" s="2"/>
      <c r="E118" s="2"/>
      <c r="BB118" s="2"/>
    </row>
    <row r="119" spans="1:54" ht="31.5" customHeight="1" x14ac:dyDescent="0.2">
      <c r="A119" s="2"/>
      <c r="B119" s="2"/>
      <c r="C119" s="2"/>
      <c r="D119" s="2"/>
      <c r="E119" s="2"/>
      <c r="BB119" s="2"/>
    </row>
    <row r="120" spans="1:54" ht="31.5" customHeight="1" x14ac:dyDescent="0.2">
      <c r="A120" s="2"/>
      <c r="B120" s="2"/>
      <c r="C120" s="2"/>
      <c r="D120" s="2"/>
      <c r="E120" s="2"/>
      <c r="BB120" s="2"/>
    </row>
    <row r="121" spans="1:54" ht="31.5" customHeight="1" x14ac:dyDescent="0.2">
      <c r="A121" s="2"/>
      <c r="B121" s="2"/>
      <c r="C121" s="2"/>
      <c r="D121" s="2"/>
      <c r="E121" s="2"/>
      <c r="BB121" s="2"/>
    </row>
    <row r="122" spans="1:54" ht="31.5" customHeight="1" x14ac:dyDescent="0.2">
      <c r="A122" s="2"/>
      <c r="B122" s="2"/>
      <c r="C122" s="2"/>
      <c r="D122" s="2"/>
      <c r="E122" s="2"/>
      <c r="BB122" s="2"/>
    </row>
    <row r="123" spans="1:54" ht="31.5" customHeight="1" x14ac:dyDescent="0.2">
      <c r="A123" s="2"/>
      <c r="B123" s="2"/>
      <c r="C123" s="2"/>
      <c r="D123" s="2"/>
      <c r="E123" s="2"/>
      <c r="BB123" s="2"/>
    </row>
    <row r="124" spans="1:54" ht="31.5" customHeight="1" x14ac:dyDescent="0.2">
      <c r="A124" s="2"/>
      <c r="B124" s="2"/>
      <c r="C124" s="2"/>
      <c r="D124" s="2"/>
      <c r="E124" s="2"/>
      <c r="F124" s="2"/>
      <c r="M124" s="8"/>
      <c r="N124" s="43"/>
      <c r="O124" s="53"/>
    </row>
    <row r="125" spans="1:54" ht="31.5" customHeight="1" x14ac:dyDescent="0.2">
      <c r="A125" s="2"/>
      <c r="B125" s="2"/>
      <c r="C125" s="2"/>
      <c r="D125" s="2"/>
      <c r="E125" s="2"/>
      <c r="F125" s="2"/>
      <c r="N125" s="52"/>
      <c r="O125" s="52"/>
    </row>
    <row r="126" spans="1:54" ht="31.5" customHeight="1" x14ac:dyDescent="0.2">
      <c r="A126" s="2"/>
      <c r="B126" s="2"/>
      <c r="C126" s="2"/>
      <c r="D126" s="2"/>
      <c r="E126" s="2"/>
      <c r="F126" s="2"/>
    </row>
    <row r="127" spans="1:54" ht="31.5" customHeight="1" x14ac:dyDescent="0.2">
      <c r="A127" s="2"/>
      <c r="B127" s="2"/>
      <c r="C127" s="2"/>
      <c r="D127" s="2"/>
      <c r="E127" s="2"/>
      <c r="F127" s="2"/>
    </row>
    <row r="128" spans="1:54" ht="31.5" customHeight="1" x14ac:dyDescent="0.2">
      <c r="A128" s="2"/>
      <c r="B128" s="2"/>
      <c r="C128" s="2"/>
      <c r="D128" s="2"/>
      <c r="E128" s="2"/>
      <c r="F128" s="2"/>
    </row>
    <row r="129" spans="1:6" ht="31.5" customHeight="1" x14ac:dyDescent="0.2">
      <c r="A129" s="2"/>
      <c r="B129" s="2"/>
      <c r="C129" s="2"/>
      <c r="D129" s="2"/>
      <c r="E129" s="2"/>
      <c r="F129" s="2"/>
    </row>
    <row r="130" spans="1:6" ht="31.5" customHeight="1" x14ac:dyDescent="0.2">
      <c r="A130" s="2"/>
      <c r="B130" s="2"/>
      <c r="C130" s="2"/>
      <c r="D130" s="2"/>
      <c r="E130" s="2"/>
      <c r="F130" s="2"/>
    </row>
    <row r="131" spans="1:6" ht="31.5" customHeight="1" x14ac:dyDescent="0.2">
      <c r="A131" s="2"/>
      <c r="B131" s="2"/>
      <c r="C131" s="2"/>
      <c r="D131" s="2"/>
      <c r="E131" s="2"/>
      <c r="F131" s="2"/>
    </row>
    <row r="132" spans="1:6" ht="31.5" customHeight="1" x14ac:dyDescent="0.2">
      <c r="A132" s="2"/>
      <c r="B132" s="2"/>
      <c r="C132" s="2"/>
      <c r="D132" s="2"/>
      <c r="E132" s="2"/>
      <c r="F132" s="2"/>
    </row>
    <row r="133" spans="1:6" ht="31.5" customHeight="1" x14ac:dyDescent="0.2">
      <c r="A133" s="2"/>
      <c r="B133" s="2"/>
      <c r="C133" s="2"/>
      <c r="D133" s="2"/>
      <c r="E133" s="2"/>
      <c r="F133" s="2"/>
    </row>
    <row r="134" spans="1:6" ht="31.5" customHeight="1" x14ac:dyDescent="0.2">
      <c r="A134" s="2"/>
      <c r="B134" s="2"/>
      <c r="C134" s="2"/>
      <c r="D134" s="2"/>
      <c r="E134" s="2"/>
      <c r="F134" s="2"/>
    </row>
    <row r="135" spans="1:6" ht="31.5" customHeight="1" x14ac:dyDescent="0.2">
      <c r="A135" s="2"/>
      <c r="B135" s="2"/>
      <c r="C135" s="2"/>
      <c r="D135" s="2"/>
      <c r="E135" s="2"/>
      <c r="F135" s="2"/>
    </row>
    <row r="136" spans="1:6" ht="31.5" customHeight="1" x14ac:dyDescent="0.2">
      <c r="A136" s="2"/>
      <c r="B136" s="2"/>
      <c r="C136" s="2"/>
      <c r="D136" s="2"/>
      <c r="E136" s="2"/>
      <c r="F136" s="2"/>
    </row>
    <row r="137" spans="1:6" ht="31.5" customHeight="1" x14ac:dyDescent="0.2">
      <c r="A137" s="2"/>
      <c r="B137" s="2"/>
      <c r="C137" s="2"/>
      <c r="D137" s="2"/>
      <c r="E137" s="2"/>
      <c r="F137" s="2"/>
    </row>
    <row r="138" spans="1:6" ht="31.5" customHeight="1" x14ac:dyDescent="0.2">
      <c r="A138" s="2"/>
      <c r="B138" s="2"/>
      <c r="C138" s="2"/>
      <c r="D138" s="2"/>
      <c r="E138" s="2"/>
      <c r="F138" s="2"/>
    </row>
    <row r="139" spans="1:6" ht="31.5" customHeight="1" x14ac:dyDescent="0.2">
      <c r="A139" s="2"/>
      <c r="B139" s="2"/>
      <c r="C139" s="2"/>
      <c r="D139" s="2"/>
      <c r="E139" s="2"/>
      <c r="F139" s="2"/>
    </row>
    <row r="140" spans="1:6" ht="31.5" customHeight="1" x14ac:dyDescent="0.2">
      <c r="A140" s="2"/>
      <c r="B140" s="2"/>
      <c r="C140" s="2"/>
      <c r="D140" s="2"/>
      <c r="E140" s="2"/>
      <c r="F140" s="2"/>
    </row>
    <row r="141" spans="1:6" ht="31.5" customHeight="1" x14ac:dyDescent="0.2">
      <c r="A141" s="2"/>
      <c r="B141" s="2"/>
      <c r="C141" s="2"/>
      <c r="D141" s="2"/>
      <c r="E141" s="2"/>
      <c r="F141" s="2"/>
    </row>
    <row r="142" spans="1:6" ht="31.5" customHeight="1" x14ac:dyDescent="0.2">
      <c r="A142" s="2"/>
      <c r="B142" s="2"/>
      <c r="C142" s="2"/>
      <c r="D142" s="2"/>
      <c r="E142" s="2"/>
      <c r="F142" s="2"/>
    </row>
    <row r="143" spans="1:6" ht="31.5" customHeight="1" x14ac:dyDescent="0.2">
      <c r="A143" s="2"/>
      <c r="B143" s="2"/>
      <c r="C143" s="2"/>
      <c r="D143" s="2"/>
      <c r="E143" s="2"/>
      <c r="F143" s="2"/>
    </row>
    <row r="144" spans="1:6" ht="31.5" customHeight="1" x14ac:dyDescent="0.2">
      <c r="A144" s="2"/>
      <c r="B144" s="2"/>
      <c r="C144" s="2"/>
      <c r="D144" s="2"/>
      <c r="E144" s="2"/>
      <c r="F144" s="2"/>
    </row>
    <row r="145" spans="1:6" ht="31.5" customHeight="1" x14ac:dyDescent="0.2">
      <c r="A145" s="2"/>
      <c r="B145" s="2"/>
      <c r="C145" s="2"/>
      <c r="D145" s="2"/>
      <c r="E145" s="2"/>
      <c r="F145" s="2"/>
    </row>
    <row r="146" spans="1:6" ht="31.5" customHeight="1" x14ac:dyDescent="0.2">
      <c r="A146" s="2"/>
      <c r="B146" s="2"/>
      <c r="C146" s="2"/>
      <c r="D146" s="2"/>
      <c r="E146" s="2"/>
      <c r="F146" s="2"/>
    </row>
    <row r="147" spans="1:6" ht="31.5" customHeight="1" x14ac:dyDescent="0.2">
      <c r="A147" s="2"/>
      <c r="B147" s="2"/>
      <c r="C147" s="2"/>
      <c r="D147" s="2"/>
      <c r="E147" s="2"/>
      <c r="F147" s="2"/>
    </row>
    <row r="148" spans="1:6" ht="31.5" customHeight="1" x14ac:dyDescent="0.2">
      <c r="A148" s="2"/>
      <c r="B148" s="2"/>
      <c r="C148" s="2"/>
      <c r="D148" s="2"/>
      <c r="E148" s="2"/>
    </row>
    <row r="149" spans="1:6" ht="31.5" customHeight="1" x14ac:dyDescent="0.2">
      <c r="A149" s="2"/>
      <c r="B149" s="2"/>
      <c r="C149" s="2"/>
      <c r="D149" s="2"/>
      <c r="E149" s="2"/>
    </row>
    <row r="150" spans="1:6" ht="31.5" customHeight="1" x14ac:dyDescent="0.2">
      <c r="A150" s="2"/>
      <c r="B150" s="2"/>
      <c r="C150" s="2"/>
      <c r="D150" s="2"/>
      <c r="E150" s="2"/>
    </row>
    <row r="151" spans="1:6" ht="31.5" customHeight="1" x14ac:dyDescent="0.2">
      <c r="A151" s="2"/>
      <c r="B151" s="2"/>
      <c r="C151" s="2"/>
      <c r="D151" s="2"/>
      <c r="E151" s="2"/>
    </row>
    <row r="152" spans="1:6" ht="31.5" customHeight="1" x14ac:dyDescent="0.2">
      <c r="A152" s="2"/>
      <c r="B152" s="2"/>
      <c r="C152" s="2"/>
      <c r="D152" s="2"/>
      <c r="E152" s="2"/>
    </row>
    <row r="153" spans="1:6" ht="31.5" customHeight="1" x14ac:dyDescent="0.2">
      <c r="A153" s="2"/>
      <c r="B153" s="2"/>
      <c r="C153" s="2"/>
      <c r="D153" s="2"/>
      <c r="E153" s="2"/>
    </row>
    <row r="154" spans="1:6" ht="28.5" customHeight="1" x14ac:dyDescent="0.2">
      <c r="A154" s="2"/>
      <c r="E154" s="2"/>
    </row>
    <row r="155" spans="1:6" ht="28.5" customHeight="1" x14ac:dyDescent="0.2"/>
    <row r="156" spans="1:6" ht="28.5" customHeight="1" x14ac:dyDescent="0.2"/>
    <row r="157" spans="1:6" ht="28.5" customHeight="1" x14ac:dyDescent="0.2"/>
    <row r="158" spans="1:6" ht="28.5" customHeight="1" x14ac:dyDescent="0.2"/>
    <row r="159" spans="1:6" ht="28.5" customHeight="1" x14ac:dyDescent="0.2"/>
    <row r="160" spans="1:6" ht="28.5" customHeight="1" x14ac:dyDescent="0.2"/>
    <row r="161" spans="14:15" ht="28.5" customHeight="1" x14ac:dyDescent="0.2"/>
    <row r="162" spans="14:15" ht="28.5" customHeight="1" x14ac:dyDescent="0.2"/>
    <row r="163" spans="14:15" ht="28.5" customHeight="1" x14ac:dyDescent="0.2">
      <c r="N163" s="52"/>
      <c r="O163" s="52"/>
    </row>
    <row r="164" spans="14:15" ht="28.5" customHeight="1" x14ac:dyDescent="0.2"/>
    <row r="165" spans="14:15" ht="28.5" customHeight="1" x14ac:dyDescent="0.2"/>
    <row r="166" spans="14:15" ht="28.5" customHeight="1" x14ac:dyDescent="0.2"/>
    <row r="167" spans="14:15" ht="28.5" customHeight="1" x14ac:dyDescent="0.2"/>
    <row r="168" spans="14:15" ht="28.5" customHeight="1" x14ac:dyDescent="0.2"/>
    <row r="169" spans="14:15" ht="28.5" customHeight="1" x14ac:dyDescent="0.2"/>
    <row r="170" spans="14:15" ht="28.5" customHeight="1" x14ac:dyDescent="0.2"/>
    <row r="171" spans="14:15" ht="28.5" customHeight="1" x14ac:dyDescent="0.2"/>
    <row r="172" spans="14:15" ht="28.5" customHeight="1" x14ac:dyDescent="0.2"/>
    <row r="173" spans="14:15" ht="28.5" customHeight="1" x14ac:dyDescent="0.2"/>
    <row r="174" spans="14:15" ht="28.5" customHeight="1" x14ac:dyDescent="0.2"/>
    <row r="175" spans="14:15" ht="28.5" customHeight="1" x14ac:dyDescent="0.2"/>
    <row r="176" spans="14:15" ht="28.5" customHeight="1" x14ac:dyDescent="0.2"/>
    <row r="177" ht="28.5" customHeight="1" x14ac:dyDescent="0.2"/>
    <row r="178" ht="28.5" customHeight="1" x14ac:dyDescent="0.2"/>
    <row r="179" ht="28.5" customHeight="1" x14ac:dyDescent="0.2"/>
    <row r="180" ht="28.5" customHeight="1" x14ac:dyDescent="0.2"/>
    <row r="181" ht="28.5" customHeight="1" x14ac:dyDescent="0.2"/>
    <row r="182" ht="28.5" customHeight="1" x14ac:dyDescent="0.2"/>
    <row r="183" ht="28.5" customHeight="1" x14ac:dyDescent="0.2"/>
    <row r="184" ht="28.5" customHeight="1" x14ac:dyDescent="0.2"/>
    <row r="185" ht="28.5" customHeight="1" x14ac:dyDescent="0.2"/>
    <row r="186" ht="28.5" customHeight="1" x14ac:dyDescent="0.2"/>
    <row r="187" ht="28.5" customHeight="1" x14ac:dyDescent="0.2"/>
    <row r="188" ht="28.5" customHeight="1" x14ac:dyDescent="0.2"/>
    <row r="189" ht="28.5" customHeight="1" x14ac:dyDescent="0.2"/>
    <row r="190" ht="28.5" customHeight="1" x14ac:dyDescent="0.2"/>
    <row r="191" ht="28.5" customHeight="1" x14ac:dyDescent="0.2"/>
    <row r="192" ht="28.5" customHeight="1" x14ac:dyDescent="0.2"/>
    <row r="193" ht="28.5" customHeight="1" x14ac:dyDescent="0.2"/>
    <row r="194" ht="28.5" customHeight="1" x14ac:dyDescent="0.2"/>
    <row r="195" ht="28.5" customHeight="1" x14ac:dyDescent="0.2"/>
    <row r="196" ht="28.5" customHeight="1" x14ac:dyDescent="0.2"/>
    <row r="197" ht="28.5" customHeight="1" x14ac:dyDescent="0.2"/>
    <row r="198" ht="28.5" customHeight="1" x14ac:dyDescent="0.2"/>
    <row r="199" ht="28.5" customHeight="1" x14ac:dyDescent="0.2"/>
    <row r="200" ht="28.5" customHeight="1" x14ac:dyDescent="0.2"/>
    <row r="201" ht="28.5" customHeight="1" x14ac:dyDescent="0.2"/>
    <row r="202" ht="28.5" customHeight="1" x14ac:dyDescent="0.2"/>
    <row r="203" ht="28.5" customHeight="1" x14ac:dyDescent="0.2"/>
    <row r="204" ht="28.5" customHeight="1" x14ac:dyDescent="0.2"/>
    <row r="205" ht="28.5" customHeight="1" x14ac:dyDescent="0.2"/>
    <row r="206" ht="28.5" customHeight="1" x14ac:dyDescent="0.2"/>
    <row r="207" ht="28.5" customHeight="1" x14ac:dyDescent="0.2"/>
    <row r="208" ht="28.5" customHeight="1" x14ac:dyDescent="0.2"/>
    <row r="209" ht="28.5" customHeight="1" x14ac:dyDescent="0.2"/>
    <row r="210" ht="28.5" customHeight="1" x14ac:dyDescent="0.2"/>
    <row r="211" ht="28.5" customHeight="1" x14ac:dyDescent="0.2"/>
    <row r="212" ht="28.5" customHeight="1" x14ac:dyDescent="0.2"/>
    <row r="213" ht="28.5" customHeight="1" x14ac:dyDescent="0.2"/>
    <row r="214" ht="28.5" customHeight="1" x14ac:dyDescent="0.2"/>
    <row r="215" ht="28.5" customHeight="1" x14ac:dyDescent="0.2"/>
    <row r="216" ht="28.5" customHeight="1" x14ac:dyDescent="0.2"/>
    <row r="217" ht="28.5" customHeight="1" x14ac:dyDescent="0.2"/>
    <row r="218" ht="28.5" customHeight="1" x14ac:dyDescent="0.2"/>
    <row r="219" ht="28.5" customHeight="1" x14ac:dyDescent="0.2"/>
    <row r="220" ht="28.5" customHeight="1" x14ac:dyDescent="0.2"/>
    <row r="221" ht="28.5" customHeight="1" x14ac:dyDescent="0.2"/>
    <row r="222" ht="28.5" customHeight="1" x14ac:dyDescent="0.2"/>
    <row r="223" ht="28.5" customHeight="1" x14ac:dyDescent="0.2"/>
    <row r="224" ht="28.5" customHeight="1" x14ac:dyDescent="0.2"/>
    <row r="225" ht="28.5" customHeight="1" x14ac:dyDescent="0.2"/>
    <row r="226" ht="28.5" customHeight="1" x14ac:dyDescent="0.2"/>
    <row r="227" ht="28.5" customHeight="1" x14ac:dyDescent="0.2"/>
    <row r="228" ht="28.5" customHeight="1" x14ac:dyDescent="0.2"/>
    <row r="229" ht="28.5" customHeight="1" x14ac:dyDescent="0.2"/>
    <row r="230" ht="28.5" customHeight="1" x14ac:dyDescent="0.2"/>
    <row r="231" ht="28.5" customHeight="1" x14ac:dyDescent="0.2"/>
    <row r="232" ht="28.5" customHeight="1" x14ac:dyDescent="0.2"/>
    <row r="233" ht="28.5" customHeight="1" x14ac:dyDescent="0.2"/>
    <row r="234" ht="28.5" customHeight="1" x14ac:dyDescent="0.2"/>
    <row r="235" ht="28.5" customHeight="1" x14ac:dyDescent="0.2"/>
    <row r="236" ht="28.5" customHeight="1" x14ac:dyDescent="0.2"/>
    <row r="237" ht="28.5" customHeight="1" x14ac:dyDescent="0.2"/>
    <row r="238" ht="28.5" customHeight="1" x14ac:dyDescent="0.2"/>
    <row r="239" ht="28.5" customHeight="1" x14ac:dyDescent="0.2"/>
    <row r="240" ht="28.5" customHeight="1" x14ac:dyDescent="0.2"/>
    <row r="241" ht="28.5" customHeight="1" x14ac:dyDescent="0.2"/>
    <row r="242" ht="28.5" customHeight="1" x14ac:dyDescent="0.2"/>
    <row r="243" ht="28.5" customHeight="1" x14ac:dyDescent="0.2"/>
    <row r="244" ht="28.5" customHeight="1" x14ac:dyDescent="0.2"/>
    <row r="245" ht="28.5" customHeight="1" x14ac:dyDescent="0.2"/>
    <row r="246" ht="28.5" customHeight="1" x14ac:dyDescent="0.2"/>
    <row r="247" ht="28.5" customHeight="1" x14ac:dyDescent="0.2"/>
    <row r="248" ht="28.5" customHeight="1" x14ac:dyDescent="0.2"/>
    <row r="249" ht="28.5" customHeight="1" x14ac:dyDescent="0.2"/>
    <row r="250" ht="28.5" customHeight="1" x14ac:dyDescent="0.2"/>
    <row r="251" ht="28.5" customHeight="1" x14ac:dyDescent="0.2"/>
    <row r="252" ht="28.5" customHeight="1" x14ac:dyDescent="0.2"/>
    <row r="253" ht="28.5" customHeight="1" x14ac:dyDescent="0.2"/>
    <row r="254" ht="28.5" customHeight="1" x14ac:dyDescent="0.2"/>
    <row r="255" ht="28.5" customHeight="1" x14ac:dyDescent="0.2"/>
    <row r="256" ht="28.5" customHeight="1" x14ac:dyDescent="0.2"/>
    <row r="257" ht="28.5" customHeight="1" x14ac:dyDescent="0.2"/>
    <row r="258" ht="28.5" customHeight="1" x14ac:dyDescent="0.2"/>
    <row r="259" ht="28.5" customHeight="1" x14ac:dyDescent="0.2"/>
    <row r="260" ht="28.5" customHeight="1" x14ac:dyDescent="0.2"/>
    <row r="261" ht="28.5" customHeight="1" x14ac:dyDescent="0.2"/>
    <row r="262" ht="28.5" customHeight="1" x14ac:dyDescent="0.2"/>
    <row r="263" ht="28.5" customHeight="1" x14ac:dyDescent="0.2"/>
    <row r="264" ht="28.5" customHeight="1" x14ac:dyDescent="0.2"/>
    <row r="265" ht="28.5" customHeight="1" x14ac:dyDescent="0.2"/>
    <row r="266" ht="28.5" customHeight="1" x14ac:dyDescent="0.2"/>
    <row r="267" ht="28.5" customHeight="1" x14ac:dyDescent="0.2"/>
    <row r="268" ht="28.5" customHeight="1" x14ac:dyDescent="0.2"/>
    <row r="269" ht="28.5" customHeight="1" x14ac:dyDescent="0.2"/>
    <row r="270" ht="28.5" customHeight="1" x14ac:dyDescent="0.2"/>
    <row r="271" ht="28.5" customHeight="1" x14ac:dyDescent="0.2"/>
    <row r="272" ht="28.5" customHeight="1" x14ac:dyDescent="0.2"/>
    <row r="273" ht="28.5" customHeight="1" x14ac:dyDescent="0.2"/>
    <row r="274" ht="28.5" customHeight="1" x14ac:dyDescent="0.2"/>
    <row r="275" ht="28.5" customHeight="1" x14ac:dyDescent="0.2"/>
    <row r="276" ht="28.5" customHeight="1" x14ac:dyDescent="0.2"/>
    <row r="277" ht="28.5" customHeight="1" x14ac:dyDescent="0.2"/>
    <row r="278" ht="28.5" customHeight="1" x14ac:dyDescent="0.2"/>
    <row r="279" ht="28.5" customHeight="1" x14ac:dyDescent="0.2"/>
    <row r="280" ht="28.5" customHeight="1" x14ac:dyDescent="0.2"/>
    <row r="281" ht="28.5" customHeight="1" x14ac:dyDescent="0.2"/>
    <row r="282" ht="28.5" customHeight="1" x14ac:dyDescent="0.2"/>
    <row r="283" ht="28.5" customHeight="1" x14ac:dyDescent="0.2"/>
    <row r="284" ht="28.5" customHeight="1" x14ac:dyDescent="0.2"/>
    <row r="285" ht="28.5" customHeight="1" x14ac:dyDescent="0.2"/>
    <row r="286" ht="28.5" customHeight="1" x14ac:dyDescent="0.2"/>
    <row r="287" ht="28.5" customHeight="1" x14ac:dyDescent="0.2"/>
    <row r="288" ht="28.5" customHeight="1" x14ac:dyDescent="0.2"/>
    <row r="289" ht="28.5" customHeight="1" x14ac:dyDescent="0.2"/>
    <row r="290" ht="28.5" customHeight="1" x14ac:dyDescent="0.2"/>
    <row r="291" ht="28.5" customHeight="1" x14ac:dyDescent="0.2"/>
    <row r="292" ht="28.5" customHeight="1" x14ac:dyDescent="0.2"/>
    <row r="293" ht="28.5" customHeight="1" x14ac:dyDescent="0.2"/>
    <row r="294" ht="28.5" customHeight="1" x14ac:dyDescent="0.2"/>
    <row r="295" ht="28.5" customHeight="1" x14ac:dyDescent="0.2"/>
    <row r="296" ht="28.5" customHeight="1" x14ac:dyDescent="0.2"/>
    <row r="297" ht="28.5" customHeight="1" x14ac:dyDescent="0.2"/>
    <row r="298" ht="28.5" customHeight="1" x14ac:dyDescent="0.2"/>
    <row r="299" ht="28.5" customHeight="1" x14ac:dyDescent="0.2"/>
    <row r="300" ht="28.5" customHeight="1" x14ac:dyDescent="0.2"/>
    <row r="301" ht="28.5" customHeight="1" x14ac:dyDescent="0.2"/>
    <row r="302" ht="28.5" customHeight="1" x14ac:dyDescent="0.2"/>
    <row r="303" ht="28.5" customHeight="1" x14ac:dyDescent="0.2"/>
    <row r="304" ht="28.5" customHeight="1" x14ac:dyDescent="0.2"/>
    <row r="305" ht="28.5" customHeight="1" x14ac:dyDescent="0.2"/>
    <row r="306" ht="28.5" customHeight="1" x14ac:dyDescent="0.2"/>
    <row r="307" ht="28.5" customHeight="1" x14ac:dyDescent="0.2"/>
    <row r="308" ht="28.5" customHeight="1" x14ac:dyDescent="0.2"/>
    <row r="309" ht="28.5" customHeight="1" x14ac:dyDescent="0.2"/>
    <row r="310" ht="28.5" customHeight="1" x14ac:dyDescent="0.2"/>
    <row r="311" ht="28.5" customHeight="1" x14ac:dyDescent="0.2"/>
    <row r="312" ht="28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</sheetData>
  <mergeCells count="60">
    <mergeCell ref="B2:AR2"/>
    <mergeCell ref="B4:D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P4:AR4"/>
    <mergeCell ref="B17:BI17"/>
    <mergeCell ref="B19:D19"/>
    <mergeCell ref="F19:H19"/>
    <mergeCell ref="J19:L19"/>
    <mergeCell ref="N19:P19"/>
    <mergeCell ref="R19:T19"/>
    <mergeCell ref="W19:Y19"/>
    <mergeCell ref="AA19:AC19"/>
    <mergeCell ref="BC19:BE19"/>
    <mergeCell ref="BG19:BI19"/>
    <mergeCell ref="AE19:AG19"/>
    <mergeCell ref="AI19:AK19"/>
    <mergeCell ref="AM19:AO19"/>
    <mergeCell ref="AQ19:AS19"/>
    <mergeCell ref="AU19:AW19"/>
    <mergeCell ref="AY19:BA19"/>
    <mergeCell ref="B47:BK47"/>
    <mergeCell ref="B49:H49"/>
    <mergeCell ref="J49:T49"/>
    <mergeCell ref="V49:AB49"/>
    <mergeCell ref="AE49:AO49"/>
    <mergeCell ref="AR49:AX49"/>
    <mergeCell ref="BA49:BK49"/>
    <mergeCell ref="BI51:BK51"/>
    <mergeCell ref="F60:H60"/>
    <mergeCell ref="V61:X61"/>
    <mergeCell ref="Z61:AB61"/>
    <mergeCell ref="AR61:AT61"/>
    <mergeCell ref="AV61:AX61"/>
    <mergeCell ref="Z51:AB51"/>
    <mergeCell ref="AE51:AG51"/>
    <mergeCell ref="AI51:AK51"/>
    <mergeCell ref="AM51:AO51"/>
    <mergeCell ref="AR51:AT51"/>
    <mergeCell ref="AV51:AX51"/>
    <mergeCell ref="F51:H51"/>
    <mergeCell ref="J51:L51"/>
    <mergeCell ref="N51:P51"/>
    <mergeCell ref="BA51:BC51"/>
    <mergeCell ref="B51:D51"/>
    <mergeCell ref="R51:T51"/>
    <mergeCell ref="V51:X51"/>
    <mergeCell ref="BE51:BG51"/>
    <mergeCell ref="A107:AW108"/>
    <mergeCell ref="B64:D64"/>
    <mergeCell ref="V67:X67"/>
    <mergeCell ref="AR67:AT67"/>
    <mergeCell ref="B70:D70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BN320"/>
  <sheetViews>
    <sheetView topLeftCell="AW51" zoomScale="70" zoomScaleNormal="70" workbookViewId="0">
      <selection activeCell="AY51" sqref="AY51"/>
    </sheetView>
  </sheetViews>
  <sheetFormatPr defaultColWidth="14.42578125" defaultRowHeight="12.75" x14ac:dyDescent="0.2"/>
  <cols>
    <col min="1" max="1" width="23.28515625" customWidth="1"/>
    <col min="2" max="65" width="25.7109375" customWidth="1"/>
  </cols>
  <sheetData>
    <row r="1" spans="1:66" ht="68.25" customHeight="1" x14ac:dyDescent="0.2">
      <c r="A1" s="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66" ht="75" customHeight="1" x14ac:dyDescent="0.2">
      <c r="B2" s="205" t="s">
        <v>423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BL2" s="8"/>
      <c r="BM2" s="8"/>
    </row>
    <row r="3" spans="1:66" ht="79.5" customHeight="1" x14ac:dyDescent="0.2">
      <c r="A3" s="2"/>
      <c r="E3" s="8"/>
    </row>
    <row r="4" spans="1:66" ht="68.099999999999994" customHeight="1" x14ac:dyDescent="0.2">
      <c r="A4" s="2"/>
      <c r="B4" s="206" t="s">
        <v>138</v>
      </c>
      <c r="C4" s="206"/>
      <c r="D4" s="206"/>
      <c r="E4" s="8"/>
      <c r="F4" s="187" t="s">
        <v>3</v>
      </c>
      <c r="G4" s="187"/>
      <c r="H4" s="187"/>
      <c r="J4" s="188" t="s">
        <v>145</v>
      </c>
      <c r="K4" s="188"/>
      <c r="L4" s="188"/>
      <c r="N4" s="188" t="s">
        <v>5</v>
      </c>
      <c r="O4" s="188"/>
      <c r="P4" s="188"/>
      <c r="R4" s="187" t="s">
        <v>158</v>
      </c>
      <c r="S4" s="187"/>
      <c r="T4" s="187"/>
      <c r="V4" s="186" t="s">
        <v>159</v>
      </c>
      <c r="W4" s="186"/>
      <c r="X4" s="186"/>
      <c r="Z4" s="206" t="s">
        <v>8</v>
      </c>
      <c r="AA4" s="206"/>
      <c r="AB4" s="206"/>
      <c r="AD4" s="186" t="s">
        <v>9</v>
      </c>
      <c r="AE4" s="186"/>
      <c r="AF4" s="186"/>
      <c r="AH4" s="186" t="s">
        <v>172</v>
      </c>
      <c r="AI4" s="186"/>
      <c r="AJ4" s="186"/>
      <c r="AL4" s="186" t="s">
        <v>11</v>
      </c>
      <c r="AM4" s="186"/>
      <c r="AN4" s="186"/>
      <c r="AP4" s="186" t="s">
        <v>179</v>
      </c>
      <c r="AQ4" s="186"/>
      <c r="AR4" s="186"/>
    </row>
    <row r="5" spans="1:66" ht="68.099999999999994" customHeight="1" x14ac:dyDescent="0.2">
      <c r="A5" s="2"/>
      <c r="B5" s="90" t="s">
        <v>40</v>
      </c>
      <c r="C5" s="42">
        <f>SUM('Resultats globals DdG:Resultats globals El PUNT'!C5)</f>
        <v>487</v>
      </c>
      <c r="D5" s="44">
        <f t="shared" ref="D5:D11" si="0">C5/C$11</f>
        <v>0.42681858019281332</v>
      </c>
      <c r="E5" s="8"/>
      <c r="F5" s="91" t="s">
        <v>143</v>
      </c>
      <c r="G5" s="43">
        <f>SUM('Resultats globals DdG:Resultats globals El PUNT'!G5)</f>
        <v>222</v>
      </c>
      <c r="H5" s="44">
        <f>G5/G7</f>
        <v>0.19456617002629273</v>
      </c>
      <c r="J5" s="92" t="s">
        <v>147</v>
      </c>
      <c r="K5" s="45">
        <f>SUM('EL PUNT 1996:DIARI DE GIRONA 2016'!K36)</f>
        <v>6</v>
      </c>
      <c r="L5" s="44">
        <f t="shared" ref="L5:L12" si="1">K5/K$12</f>
        <v>5.2585451358457495E-3</v>
      </c>
      <c r="N5" s="91" t="s">
        <v>154</v>
      </c>
      <c r="O5" s="43">
        <f>SUM('Resultats globals DdG:Resultats globals El PUNT'!O5)</f>
        <v>911</v>
      </c>
      <c r="P5" s="44">
        <f>O5/O$9</f>
        <v>0.79842243645924627</v>
      </c>
      <c r="R5" s="91">
        <v>1</v>
      </c>
      <c r="S5" s="43">
        <f>SUM('EL PUNT 1996:DIARI DE GIRONA 2016'!S36)</f>
        <v>764</v>
      </c>
      <c r="T5" s="44">
        <f>S5/S$10</f>
        <v>0.44994110718492342</v>
      </c>
      <c r="V5" s="94" t="s">
        <v>160</v>
      </c>
      <c r="W5" s="57">
        <f>SUM('EL PUNT 1996:DIARI DE GIRONA 2016'!W36)</f>
        <v>624</v>
      </c>
      <c r="X5" s="58">
        <f>W5/W$8</f>
        <v>0.54784899034240564</v>
      </c>
      <c r="Z5" s="95" t="s">
        <v>163</v>
      </c>
      <c r="AA5" s="42">
        <f>SUM('EL PUNT 1996:DIARI DE GIRONA 2016'!AA36)</f>
        <v>238</v>
      </c>
      <c r="AB5" s="44">
        <f t="shared" ref="AB5:AB15" si="2">AA5/AA$15</f>
        <v>0.20858895705521471</v>
      </c>
      <c r="AD5" s="95" t="s">
        <v>799</v>
      </c>
      <c r="AE5" s="57">
        <f>SUM('EL PUNT 1996:DIARI DE GIRONA 2016'!AE36)</f>
        <v>182</v>
      </c>
      <c r="AF5" s="58">
        <f>AE5/AA$15</f>
        <v>0.15950920245398773</v>
      </c>
      <c r="AH5" s="97" t="s">
        <v>143</v>
      </c>
      <c r="AI5" s="42">
        <f>SUM('EL PUNT 1996:DIARI DE GIRONA 2016'!AI36)</f>
        <v>278</v>
      </c>
      <c r="AJ5" s="44">
        <f>AI5/AA$15</f>
        <v>0.24364592462751972</v>
      </c>
      <c r="AL5" s="95" t="s">
        <v>175</v>
      </c>
      <c r="AM5" s="42">
        <f>SUM('EL PUNT 1996:DIARI DE GIRONA 2016'!AM36)</f>
        <v>252</v>
      </c>
      <c r="AN5" s="44">
        <f>AM5/AA$15</f>
        <v>0.22085889570552147</v>
      </c>
      <c r="AP5" s="95" t="s">
        <v>143</v>
      </c>
      <c r="AQ5" s="42">
        <f>SUM('EL PUNT 1996:DIARI DE GIRONA 2016'!AQ36)</f>
        <v>630</v>
      </c>
      <c r="AR5" s="44">
        <f>AQ5/AQ$8</f>
        <v>0.55214723926380371</v>
      </c>
    </row>
    <row r="6" spans="1:66" ht="68.099999999999994" customHeight="1" x14ac:dyDescent="0.2">
      <c r="A6" s="2"/>
      <c r="B6" s="90" t="s">
        <v>27</v>
      </c>
      <c r="C6" s="42">
        <f>SUM('Resultats globals DdG:Resultats globals El PUNT'!C6)</f>
        <v>127</v>
      </c>
      <c r="D6" s="44">
        <f t="shared" si="0"/>
        <v>0.11130587204206836</v>
      </c>
      <c r="E6" s="8"/>
      <c r="F6" s="91" t="s">
        <v>144</v>
      </c>
      <c r="G6" s="43">
        <f>SUM('Resultats globals DdG:Resultats globals El PUNT'!G6)</f>
        <v>919</v>
      </c>
      <c r="H6" s="44">
        <f>G6/G7</f>
        <v>0.80543382997370727</v>
      </c>
      <c r="J6" s="92" t="s">
        <v>148</v>
      </c>
      <c r="K6" s="45">
        <f>SUM('EL PUNT 1996:DIARI DE GIRONA 2016'!K37)</f>
        <v>29</v>
      </c>
      <c r="L6" s="44">
        <f t="shared" si="1"/>
        <v>2.5416301489921123E-2</v>
      </c>
      <c r="N6" s="91" t="s">
        <v>155</v>
      </c>
      <c r="O6" s="43">
        <f>SUM('Resultats globals DdG:Resultats globals El PUNT'!O6)</f>
        <v>5</v>
      </c>
      <c r="P6" s="44">
        <f>O6/O$9</f>
        <v>4.3821209465381246E-3</v>
      </c>
      <c r="R6" s="91">
        <v>2</v>
      </c>
      <c r="S6" s="43">
        <f>SUM('EL PUNT 1996:DIARI DE GIRONA 2016'!S37)</f>
        <v>249</v>
      </c>
      <c r="T6" s="44">
        <f t="shared" ref="T6:T10" si="3">S6/S$10</f>
        <v>0.14664310954063603</v>
      </c>
      <c r="V6" s="95" t="s">
        <v>161</v>
      </c>
      <c r="W6" s="57">
        <f>SUM('EL PUNT 1996:DIARI DE GIRONA 2016'!W37)</f>
        <v>172</v>
      </c>
      <c r="X6" s="58">
        <f>W6/W$8</f>
        <v>0.15100965759438104</v>
      </c>
      <c r="Z6" s="90" t="s">
        <v>164</v>
      </c>
      <c r="AA6" s="42">
        <f>SUM('EL PUNT 1996:DIARI DE GIRONA 2016'!AA37)</f>
        <v>221</v>
      </c>
      <c r="AB6" s="44">
        <f t="shared" si="2"/>
        <v>0.19368974583698509</v>
      </c>
      <c r="AD6" s="94" t="s">
        <v>800</v>
      </c>
      <c r="AE6" s="57">
        <f>SUM('EL PUNT 1996:DIARI DE GIRONA 2016'!AE37)</f>
        <v>189</v>
      </c>
      <c r="AF6" s="58">
        <f>AE6/AA$15</f>
        <v>0.16564417177914109</v>
      </c>
      <c r="AH6" s="96" t="s">
        <v>173</v>
      </c>
      <c r="AI6" s="42">
        <f>SUM('EL PUNT 1996:DIARI DE GIRONA 2016'!AI37)</f>
        <v>264</v>
      </c>
      <c r="AJ6" s="44">
        <f>AI6/AA$15</f>
        <v>0.23137598597721298</v>
      </c>
      <c r="AL6" s="90" t="s">
        <v>176</v>
      </c>
      <c r="AM6" s="42">
        <f>SUM('EL PUNT 1996:DIARI DE GIRONA 2016'!AM37)</f>
        <v>764</v>
      </c>
      <c r="AN6" s="44">
        <f>AM6/AA$15</f>
        <v>0.66958808063102537</v>
      </c>
      <c r="AP6" s="90" t="s">
        <v>173</v>
      </c>
      <c r="AQ6" s="42">
        <f>SUM('EL PUNT 1996:DIARI DE GIRONA 2016'!AQ37)</f>
        <v>508</v>
      </c>
      <c r="AR6" s="44">
        <f>AQ6/AQ$8</f>
        <v>0.44522348816827345</v>
      </c>
    </row>
    <row r="7" spans="1:66" ht="68.099999999999994" customHeight="1" x14ac:dyDescent="0.2">
      <c r="A7" s="2"/>
      <c r="B7" s="90" t="s">
        <v>31</v>
      </c>
      <c r="C7" s="42">
        <f>SUM('Resultats globals DdG:Resultats globals El PUNT'!C7)</f>
        <v>209</v>
      </c>
      <c r="D7" s="44">
        <f t="shared" si="0"/>
        <v>0.18317265556529361</v>
      </c>
      <c r="E7" s="8"/>
      <c r="F7" s="83"/>
      <c r="G7" s="43">
        <f>SUM('Resultats globals DdG:Resultats globals El PUNT'!G7)</f>
        <v>1141</v>
      </c>
      <c r="H7" s="86">
        <v>1</v>
      </c>
      <c r="J7" s="92" t="s">
        <v>146</v>
      </c>
      <c r="K7" s="45">
        <f>SUM('EL PUNT 1996:DIARI DE GIRONA 2016'!K38)</f>
        <v>363</v>
      </c>
      <c r="L7" s="44">
        <f t="shared" si="1"/>
        <v>0.31814198071866784</v>
      </c>
      <c r="N7" s="91" t="s">
        <v>156</v>
      </c>
      <c r="O7" s="43">
        <f>SUM('Resultats globals DdG:Resultats globals El PUNT'!O7)</f>
        <v>28</v>
      </c>
      <c r="P7" s="44">
        <f>O7/O$9</f>
        <v>2.4539877300613498E-2</v>
      </c>
      <c r="R7" s="93">
        <v>3</v>
      </c>
      <c r="S7" s="43">
        <f>SUM('EL PUNT 1996:DIARI DE GIRONA 2016'!S38)</f>
        <v>78</v>
      </c>
      <c r="T7" s="44">
        <f t="shared" si="3"/>
        <v>4.5936395759717315E-2</v>
      </c>
      <c r="V7" s="94" t="s">
        <v>162</v>
      </c>
      <c r="W7" s="57">
        <f>SUM('EL PUNT 1996:DIARI DE GIRONA 2016'!W38)</f>
        <v>343</v>
      </c>
      <c r="X7" s="58">
        <f>W7/W$8</f>
        <v>0.30114135206321335</v>
      </c>
      <c r="Z7" s="90" t="s">
        <v>165</v>
      </c>
      <c r="AA7" s="42">
        <f>SUM('EL PUNT 1996:DIARI DE GIRONA 2016'!AA38)</f>
        <v>209</v>
      </c>
      <c r="AB7" s="44">
        <f t="shared" si="2"/>
        <v>0.18317265556529361</v>
      </c>
      <c r="AD7" s="94" t="s">
        <v>801</v>
      </c>
      <c r="AE7" s="57">
        <f>SUM('EL PUNT 1996:DIARI DE GIRONA 2016'!AE38)</f>
        <v>191</v>
      </c>
      <c r="AF7" s="58">
        <f>AE7/AA$15</f>
        <v>0.16739702015775634</v>
      </c>
      <c r="AH7" s="96" t="s">
        <v>174</v>
      </c>
      <c r="AI7" s="42">
        <f>SUM('EL PUNT 1996:DIARI DE GIRONA 2016'!AI38)</f>
        <v>593</v>
      </c>
      <c r="AJ7" s="44">
        <f>AI7/AA$15</f>
        <v>0.51971954425942157</v>
      </c>
      <c r="AL7" s="90" t="s">
        <v>177</v>
      </c>
      <c r="AM7" s="42">
        <f>SUM('EL PUNT 1996:DIARI DE GIRONA 2016'!AM38)</f>
        <v>125</v>
      </c>
      <c r="AN7" s="44">
        <f>AM7/AA$15</f>
        <v>0.10955302366345311</v>
      </c>
      <c r="AP7" s="90" t="s">
        <v>171</v>
      </c>
      <c r="AQ7" s="42">
        <f>SUM('EL PUNT 1996:DIARI DE GIRONA 2016'!AQ38)</f>
        <v>3</v>
      </c>
      <c r="AR7" s="44">
        <f>AQ7/AQ$8</f>
        <v>2.6292725679228747E-3</v>
      </c>
    </row>
    <row r="8" spans="1:66" ht="68.099999999999994" customHeight="1" x14ac:dyDescent="0.2">
      <c r="A8" s="2"/>
      <c r="B8" s="90" t="s">
        <v>36</v>
      </c>
      <c r="C8" s="42">
        <f>SUM('Resultats globals DdG:Resultats globals El PUNT'!C8)</f>
        <v>152</v>
      </c>
      <c r="D8" s="44">
        <f t="shared" si="0"/>
        <v>0.13321647677475898</v>
      </c>
      <c r="E8" s="8"/>
      <c r="G8" s="41" t="s">
        <v>141</v>
      </c>
      <c r="H8" s="41" t="s">
        <v>140</v>
      </c>
      <c r="J8" s="92" t="s">
        <v>150</v>
      </c>
      <c r="K8" s="45">
        <f>SUM('EL PUNT 1996:DIARI DE GIRONA 2016'!K39)</f>
        <v>26</v>
      </c>
      <c r="L8" s="44">
        <f t="shared" si="1"/>
        <v>2.2787028921998246E-2</v>
      </c>
      <c r="N8" s="91" t="s">
        <v>157</v>
      </c>
      <c r="O8" s="43">
        <f>SUM('Resultats globals DdG:Resultats globals El PUNT'!O8)</f>
        <v>197</v>
      </c>
      <c r="P8" s="44">
        <f>O8/O$9</f>
        <v>0.1726555652936021</v>
      </c>
      <c r="R8" s="93">
        <v>4</v>
      </c>
      <c r="S8" s="43">
        <f>SUM('EL PUNT 1996:DIARI DE GIRONA 2016'!S39)</f>
        <v>37</v>
      </c>
      <c r="T8" s="44">
        <f t="shared" si="3"/>
        <v>2.1790341578327443E-2</v>
      </c>
      <c r="V8" s="77"/>
      <c r="W8" s="57">
        <f>SUM('EL PUNT 1996:DIARI DE GIRONA 2016'!W39)</f>
        <v>1139</v>
      </c>
      <c r="X8" s="66">
        <f>W8/W$8</f>
        <v>1</v>
      </c>
      <c r="Z8" s="90" t="s">
        <v>166</v>
      </c>
      <c r="AA8" s="42">
        <f>SUM('EL PUNT 1996:DIARI DE GIRONA 2016'!AA39)</f>
        <v>96</v>
      </c>
      <c r="AB8" s="44">
        <f t="shared" si="2"/>
        <v>8.4136722173531991E-2</v>
      </c>
      <c r="AD8" s="94" t="s">
        <v>802</v>
      </c>
      <c r="AE8" s="57">
        <f>SUM('EL PUNT 1996:DIARI DE GIRONA 2016'!AE39)</f>
        <v>579</v>
      </c>
      <c r="AF8" s="58">
        <f>AE8/AA$15</f>
        <v>0.50744960560911478</v>
      </c>
      <c r="AH8" s="96" t="s">
        <v>171</v>
      </c>
      <c r="AI8" s="42">
        <f>SUM('EL PUNT 1996:DIARI DE GIRONA 2016'!AI39)</f>
        <v>6</v>
      </c>
      <c r="AJ8" s="44">
        <f>AI8/AA$15</f>
        <v>5.2585451358457495E-3</v>
      </c>
      <c r="AL8" s="90" t="s">
        <v>178</v>
      </c>
      <c r="AM8" s="42">
        <f>SUM('EL PUNT 1996:DIARI DE GIRONA 2016'!AM39)</f>
        <v>0</v>
      </c>
      <c r="AN8" s="44">
        <f>AM8/AA$15</f>
        <v>0</v>
      </c>
      <c r="AP8" s="82"/>
      <c r="AQ8" s="42">
        <f>SUM('EL PUNT 1996:DIARI DE GIRONA 2016'!AQ39)</f>
        <v>1141</v>
      </c>
      <c r="AR8" s="87">
        <f>AQ8/AQ$8</f>
        <v>1</v>
      </c>
    </row>
    <row r="9" spans="1:66" ht="68.099999999999994" customHeight="1" x14ac:dyDescent="0.2">
      <c r="A9" s="2"/>
      <c r="B9" s="90" t="s">
        <v>139</v>
      </c>
      <c r="C9" s="42">
        <f>SUM('Resultats globals DdG:Resultats globals El PUNT'!C9)</f>
        <v>92</v>
      </c>
      <c r="D9" s="44">
        <f t="shared" si="0"/>
        <v>8.0631025416301488E-2</v>
      </c>
      <c r="E9" s="8"/>
      <c r="J9" s="92" t="s">
        <v>151</v>
      </c>
      <c r="K9" s="45">
        <f>SUM('EL PUNT 1996:DIARI DE GIRONA 2016'!K40)</f>
        <v>468</v>
      </c>
      <c r="L9" s="44">
        <f t="shared" si="1"/>
        <v>0.41016652059596848</v>
      </c>
      <c r="N9" s="83"/>
      <c r="O9" s="43">
        <f>SUM('Resultats globals DdG:Resultats globals El PUNT'!O9)</f>
        <v>1141</v>
      </c>
      <c r="P9" s="87">
        <f>O9/O$9</f>
        <v>1</v>
      </c>
      <c r="R9" s="93">
        <v>5</v>
      </c>
      <c r="S9" s="43">
        <f>SUM('EL PUNT 1996:DIARI DE GIRONA 2016'!S40)</f>
        <v>10</v>
      </c>
      <c r="T9" s="44">
        <f t="shared" si="3"/>
        <v>5.8892815076560662E-3</v>
      </c>
      <c r="W9" s="56" t="s">
        <v>141</v>
      </c>
      <c r="X9" s="49" t="s">
        <v>140</v>
      </c>
      <c r="Z9" s="96" t="s">
        <v>167</v>
      </c>
      <c r="AA9" s="42">
        <f>SUM('EL PUNT 1996:DIARI DE GIRONA 2016'!AA40)</f>
        <v>121</v>
      </c>
      <c r="AB9" s="44">
        <f t="shared" si="2"/>
        <v>0.10604732690622261</v>
      </c>
      <c r="AD9" s="77"/>
      <c r="AE9" s="57">
        <f>SUM('EL PUNT 1996:DIARI DE GIRONA 2016'!AE40)</f>
        <v>1141</v>
      </c>
      <c r="AF9" s="76">
        <f>AE9/AA$15</f>
        <v>1</v>
      </c>
      <c r="AH9" s="82"/>
      <c r="AI9" s="42">
        <f>SUM('EL PUNT 1996:DIARI DE GIRONA 2016'!AI40)</f>
        <v>1141</v>
      </c>
      <c r="AJ9" s="87">
        <f>AI9/AA$15</f>
        <v>1</v>
      </c>
      <c r="AL9" s="82"/>
      <c r="AM9" s="42">
        <f>SUM('EL PUNT 1996:DIARI DE GIRONA 2016'!AM40)</f>
        <v>1141</v>
      </c>
      <c r="AN9" s="87">
        <f>AM9/AA$15</f>
        <v>1</v>
      </c>
      <c r="AQ9" s="40" t="s">
        <v>141</v>
      </c>
      <c r="AR9" s="41" t="s">
        <v>140</v>
      </c>
      <c r="BE9" s="8"/>
      <c r="BF9" s="8"/>
      <c r="BG9" s="8"/>
    </row>
    <row r="10" spans="1:66" ht="68.099999999999994" customHeight="1" x14ac:dyDescent="0.2">
      <c r="A10" s="2"/>
      <c r="B10" s="90" t="s">
        <v>50</v>
      </c>
      <c r="C10" s="42">
        <f>SUM('Resultats globals DdG:Resultats globals El PUNT'!C10)</f>
        <v>74</v>
      </c>
      <c r="D10" s="44">
        <f t="shared" si="0"/>
        <v>6.4855390008764238E-2</v>
      </c>
      <c r="E10" s="8"/>
      <c r="J10" s="92" t="s">
        <v>149</v>
      </c>
      <c r="K10" s="45">
        <f>SUM('EL PUNT 1996:DIARI DE GIRONA 2016'!K41)</f>
        <v>143</v>
      </c>
      <c r="L10" s="44">
        <f t="shared" si="1"/>
        <v>0.12532865907099036</v>
      </c>
      <c r="O10" s="41" t="s">
        <v>153</v>
      </c>
      <c r="P10" s="41" t="s">
        <v>140</v>
      </c>
      <c r="R10" s="83"/>
      <c r="S10" s="43">
        <f>SUM('EL PUNT 1996:DIARI DE GIRONA 2016'!S41)</f>
        <v>1698</v>
      </c>
      <c r="T10" s="44">
        <f t="shared" si="3"/>
        <v>1</v>
      </c>
      <c r="Z10" s="96" t="s">
        <v>168</v>
      </c>
      <c r="AA10" s="42">
        <f>SUM('EL PUNT 1996:DIARI DE GIRONA 2016'!AA41)</f>
        <v>31</v>
      </c>
      <c r="AB10" s="44">
        <f t="shared" si="2"/>
        <v>2.7169149868536371E-2</v>
      </c>
      <c r="AE10" s="56" t="s">
        <v>141</v>
      </c>
      <c r="AF10" s="49" t="s">
        <v>140</v>
      </c>
      <c r="AI10" s="40" t="s">
        <v>141</v>
      </c>
      <c r="AJ10" s="41" t="s">
        <v>140</v>
      </c>
      <c r="AL10" s="81"/>
      <c r="AM10" s="40" t="s">
        <v>141</v>
      </c>
      <c r="AN10" s="41" t="s">
        <v>140</v>
      </c>
    </row>
    <row r="11" spans="1:66" ht="68.099999999999994" customHeight="1" x14ac:dyDescent="0.2">
      <c r="A11" s="2"/>
      <c r="B11" s="82"/>
      <c r="C11" s="42">
        <f>SUM('Resultats globals DdG:Resultats globals El PUNT'!C11)</f>
        <v>1141</v>
      </c>
      <c r="D11" s="84">
        <f t="shared" si="0"/>
        <v>1</v>
      </c>
      <c r="E11" s="8"/>
      <c r="J11" s="92" t="s">
        <v>152</v>
      </c>
      <c r="K11" s="45">
        <f>SUM('EL PUNT 1996:DIARI DE GIRONA 2016'!K42)</f>
        <v>106</v>
      </c>
      <c r="L11" s="44">
        <f t="shared" si="1"/>
        <v>9.2900964066608235E-2</v>
      </c>
      <c r="S11" s="49" t="s">
        <v>197</v>
      </c>
      <c r="T11" s="89" t="s">
        <v>369</v>
      </c>
      <c r="Z11" s="96" t="s">
        <v>169</v>
      </c>
      <c r="AA11" s="42">
        <f>SUM('EL PUNT 1996:DIARI DE GIRONA 2016'!AA42)</f>
        <v>69</v>
      </c>
      <c r="AB11" s="44">
        <f t="shared" si="2"/>
        <v>6.0473269062226116E-2</v>
      </c>
      <c r="BL11" s="48"/>
      <c r="BM11" s="8"/>
    </row>
    <row r="12" spans="1:66" ht="68.099999999999994" customHeight="1" x14ac:dyDescent="0.2">
      <c r="A12" s="2"/>
      <c r="C12" s="40" t="s">
        <v>141</v>
      </c>
      <c r="D12" s="41" t="s">
        <v>140</v>
      </c>
      <c r="E12" s="8"/>
      <c r="J12" s="88"/>
      <c r="K12" s="45">
        <f>SUM('EL PUNT 1996:DIARI DE GIRONA 2016'!K43)</f>
        <v>1141</v>
      </c>
      <c r="L12" s="87">
        <f t="shared" si="1"/>
        <v>1</v>
      </c>
      <c r="Z12" s="96" t="s">
        <v>170</v>
      </c>
      <c r="AA12" s="42">
        <f>SUM('EL PUNT 1996:DIARI DE GIRONA 2016'!AA43)</f>
        <v>72</v>
      </c>
      <c r="AB12" s="44">
        <f t="shared" si="2"/>
        <v>6.3102541630148987E-2</v>
      </c>
    </row>
    <row r="13" spans="1:66" ht="68.099999999999994" customHeight="1" x14ac:dyDescent="0.2">
      <c r="A13" s="2"/>
      <c r="E13" s="8"/>
      <c r="J13" s="79"/>
      <c r="K13" s="41" t="s">
        <v>141</v>
      </c>
      <c r="L13" s="41" t="s">
        <v>140</v>
      </c>
      <c r="Z13" s="96" t="s">
        <v>162</v>
      </c>
      <c r="AA13" s="42">
        <f>SUM('EL PUNT 1996:DIARI DE GIRONA 2016'!AA44)</f>
        <v>9</v>
      </c>
      <c r="AB13" s="44">
        <f t="shared" si="2"/>
        <v>7.8878177037686233E-3</v>
      </c>
    </row>
    <row r="14" spans="1:66" ht="68.099999999999994" customHeight="1" x14ac:dyDescent="0.2">
      <c r="A14" s="2"/>
      <c r="E14" s="8"/>
      <c r="Z14" s="96" t="s">
        <v>171</v>
      </c>
      <c r="AA14" s="42">
        <f>SUM('EL PUNT 1996:DIARI DE GIRONA 2016'!AA45)</f>
        <v>75</v>
      </c>
      <c r="AB14" s="44">
        <f t="shared" si="2"/>
        <v>6.5731814198071864E-2</v>
      </c>
      <c r="BI14" s="8"/>
      <c r="BJ14" s="52"/>
      <c r="BK14" s="52"/>
    </row>
    <row r="15" spans="1:66" ht="68.099999999999994" customHeight="1" x14ac:dyDescent="0.2">
      <c r="A15" s="2"/>
      <c r="E15" s="8"/>
      <c r="Z15" s="82"/>
      <c r="AA15" s="42">
        <f>SUM('EL PUNT 1996:DIARI DE GIRONA 2016'!AA46)</f>
        <v>1141</v>
      </c>
      <c r="AB15" s="87">
        <f t="shared" si="2"/>
        <v>1</v>
      </c>
      <c r="BE15" s="8"/>
      <c r="BF15" s="8"/>
      <c r="BG15" s="8"/>
    </row>
    <row r="16" spans="1:66" ht="68.099999999999994" customHeight="1" x14ac:dyDescent="0.2">
      <c r="A16" s="64"/>
      <c r="B16" s="61"/>
      <c r="C16" s="61"/>
      <c r="D16" s="61"/>
      <c r="E16" s="3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78"/>
      <c r="AA16" s="40" t="s">
        <v>141</v>
      </c>
      <c r="AB16" s="41" t="s">
        <v>140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</row>
    <row r="17" spans="1:66" ht="68.099999999999994" customHeight="1" x14ac:dyDescent="0.2">
      <c r="A17" s="64"/>
      <c r="B17" s="182" t="s">
        <v>424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61"/>
      <c r="BK17" s="61"/>
      <c r="BL17" s="37"/>
      <c r="BM17" s="37"/>
      <c r="BN17" s="61"/>
    </row>
    <row r="18" spans="1:66" ht="68.099999999999994" customHeight="1" x14ac:dyDescent="0.2">
      <c r="A18" s="64"/>
      <c r="B18" s="61"/>
      <c r="C18" s="61"/>
      <c r="D18" s="61"/>
      <c r="E18" s="3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</row>
    <row r="19" spans="1:66" ht="68.099999999999994" customHeight="1" x14ac:dyDescent="0.2">
      <c r="A19" s="64"/>
      <c r="B19" s="189" t="s">
        <v>373</v>
      </c>
      <c r="C19" s="192"/>
      <c r="D19" s="192"/>
      <c r="E19" s="37"/>
      <c r="F19" s="189" t="s">
        <v>370</v>
      </c>
      <c r="G19" s="192"/>
      <c r="H19" s="192"/>
      <c r="I19" s="61"/>
      <c r="J19" s="189" t="s">
        <v>396</v>
      </c>
      <c r="K19" s="192"/>
      <c r="L19" s="192"/>
      <c r="M19" s="61"/>
      <c r="N19" s="190" t="s">
        <v>198</v>
      </c>
      <c r="O19" s="191"/>
      <c r="P19" s="191"/>
      <c r="Q19" s="61"/>
      <c r="R19" s="190" t="s">
        <v>207</v>
      </c>
      <c r="S19" s="191"/>
      <c r="T19" s="191"/>
      <c r="U19" s="61"/>
      <c r="V19" s="61"/>
      <c r="W19" s="190" t="s">
        <v>212</v>
      </c>
      <c r="X19" s="191"/>
      <c r="Y19" s="191"/>
      <c r="Z19" s="61"/>
      <c r="AA19" s="190" t="s">
        <v>223</v>
      </c>
      <c r="AB19" s="191"/>
      <c r="AC19" s="191"/>
      <c r="AD19" s="61"/>
      <c r="AE19" s="190" t="s">
        <v>230</v>
      </c>
      <c r="AF19" s="190"/>
      <c r="AG19" s="190"/>
      <c r="AH19" s="61"/>
      <c r="AI19" s="190" t="s">
        <v>235</v>
      </c>
      <c r="AJ19" s="190"/>
      <c r="AK19" s="190"/>
      <c r="AL19" s="61"/>
      <c r="AM19" s="190" t="s">
        <v>252</v>
      </c>
      <c r="AN19" s="190"/>
      <c r="AO19" s="190"/>
      <c r="AP19" s="61"/>
      <c r="AQ19" s="190" t="s">
        <v>282</v>
      </c>
      <c r="AR19" s="190"/>
      <c r="AS19" s="190"/>
      <c r="AT19" s="61"/>
      <c r="AU19" s="189" t="s">
        <v>295</v>
      </c>
      <c r="AV19" s="189"/>
      <c r="AW19" s="189"/>
      <c r="AX19" s="61"/>
      <c r="AY19" s="189" t="s">
        <v>323</v>
      </c>
      <c r="AZ19" s="189"/>
      <c r="BA19" s="189"/>
      <c r="BB19" s="61"/>
      <c r="BC19" s="189" t="s">
        <v>324</v>
      </c>
      <c r="BD19" s="189"/>
      <c r="BE19" s="189"/>
      <c r="BF19" s="61"/>
      <c r="BG19" s="189" t="s">
        <v>331</v>
      </c>
      <c r="BH19" s="189"/>
      <c r="BI19" s="189"/>
      <c r="BJ19" s="61"/>
      <c r="BK19" s="61"/>
      <c r="BL19" s="61"/>
      <c r="BM19" s="61"/>
      <c r="BN19" s="61"/>
    </row>
    <row r="20" spans="1:66" ht="68.099999999999994" customHeight="1" x14ac:dyDescent="0.2">
      <c r="A20" s="64"/>
      <c r="B20" s="63" t="s">
        <v>371</v>
      </c>
      <c r="C20" s="45">
        <f>SUM('EL PUNT 1996:DIARI DE GIRONA 2016'!C51)</f>
        <v>343</v>
      </c>
      <c r="D20" s="58">
        <f t="shared" ref="D20:D32" si="4">C20/C$32</f>
        <v>0.30167106420404571</v>
      </c>
      <c r="E20" s="37"/>
      <c r="F20" s="75" t="s">
        <v>384</v>
      </c>
      <c r="G20" s="45">
        <f>SUM('EL PUNT 1996:DIARI DE GIRONA 2016'!G51)</f>
        <v>95</v>
      </c>
      <c r="H20" s="58">
        <f t="shared" ref="H20:H32" si="5">G20/G$32</f>
        <v>8.347978910369068E-2</v>
      </c>
      <c r="I20" s="61"/>
      <c r="J20" s="63" t="s">
        <v>397</v>
      </c>
      <c r="K20" s="45">
        <f>SUM('EL PUNT 1996:DIARI DE GIRONA 2016'!K51)</f>
        <v>260</v>
      </c>
      <c r="L20" s="58">
        <f t="shared" ref="L20:L38" si="6">K20/K$38</f>
        <v>0.22887323943661972</v>
      </c>
      <c r="M20" s="61"/>
      <c r="N20" s="142" t="s">
        <v>199</v>
      </c>
      <c r="O20" s="59">
        <f>SUM('EL PUNT 1996:DIARI DE GIRONA 2016'!O51)</f>
        <v>337</v>
      </c>
      <c r="P20" s="60">
        <f t="shared" ref="P20:P29" si="7">O20/O$29</f>
        <v>0.31378026070763498</v>
      </c>
      <c r="Q20" s="61"/>
      <c r="R20" s="142" t="s">
        <v>208</v>
      </c>
      <c r="S20" s="59">
        <f>SUM('EL PUNT 1996:DIARI DE GIRONA 2016'!S51)</f>
        <v>577</v>
      </c>
      <c r="T20" s="60">
        <f>S20/S$24</f>
        <v>0.52122854561878951</v>
      </c>
      <c r="U20" s="61"/>
      <c r="V20" s="61"/>
      <c r="W20" s="142" t="s">
        <v>213</v>
      </c>
      <c r="X20" s="59">
        <f>SUM('EL PUNT 1996:DIARI DE GIRONA 2016'!X51)</f>
        <v>221</v>
      </c>
      <c r="Y20" s="60">
        <f t="shared" ref="Y20:Y35" si="8">X20/X$35</f>
        <v>0.19385964912280701</v>
      </c>
      <c r="Z20" s="61"/>
      <c r="AA20" s="142" t="s">
        <v>224</v>
      </c>
      <c r="AB20" s="59">
        <f>SUM('EL PUNT 1996:DIARI DE GIRONA 2016'!AB51)</f>
        <v>460</v>
      </c>
      <c r="AC20" s="60">
        <f t="shared" ref="AC20:AC26" si="9">AB20/AB$26</f>
        <v>0.40421792618629176</v>
      </c>
      <c r="AD20" s="61"/>
      <c r="AE20" s="142" t="s">
        <v>231</v>
      </c>
      <c r="AF20" s="59">
        <f>SUM('EL PUNT 1996:DIARI DE GIRONA 2016'!AF51)</f>
        <v>116</v>
      </c>
      <c r="AG20" s="60">
        <f>AF20/AF$29</f>
        <v>0.10710987996306556</v>
      </c>
      <c r="AH20" s="61"/>
      <c r="AI20" s="142" t="s">
        <v>236</v>
      </c>
      <c r="AJ20" s="59">
        <f>SUM('EL PUNT 1996:DIARI DE GIRONA 2016'!AJ51)</f>
        <v>15</v>
      </c>
      <c r="AK20" s="60">
        <f t="shared" ref="AK20:AK36" si="10">AJ20/AJ$36</f>
        <v>1.3169446883230905E-2</v>
      </c>
      <c r="AL20" s="61"/>
      <c r="AM20" s="142" t="s">
        <v>253</v>
      </c>
      <c r="AN20" s="59">
        <f>SUM('EL PUNT 1996:DIARI DE GIRONA 2016'!AN51)</f>
        <v>28</v>
      </c>
      <c r="AO20" s="60">
        <f t="shared" ref="AO20:AO44" si="11">AN20/AN$44</f>
        <v>3.0107526881720432E-2</v>
      </c>
      <c r="AP20" s="61"/>
      <c r="AQ20" s="142" t="s">
        <v>283</v>
      </c>
      <c r="AR20" s="59">
        <f>SUM('EL PUNT 1996:DIARI DE GIRONA 2016'!AR51)</f>
        <v>154</v>
      </c>
      <c r="AS20" s="60">
        <f>AR20/AR$32</f>
        <v>0.13520632133450394</v>
      </c>
      <c r="AT20" s="61"/>
      <c r="AU20" s="142" t="s">
        <v>296</v>
      </c>
      <c r="AV20" s="59">
        <f>SUM('EL PUNT 1996:DIARI DE GIRONA 2016'!AV51)</f>
        <v>82</v>
      </c>
      <c r="AW20" s="60">
        <f t="shared" ref="AW20:AW39" si="12">AV20/AN$44</f>
        <v>8.8172043010752682E-2</v>
      </c>
      <c r="AX20" s="61"/>
      <c r="AY20" s="142" t="s">
        <v>314</v>
      </c>
      <c r="AZ20" s="59">
        <f>SUM('EL PUNT 1996:DIARI DE GIRONA 2016'!AZ51)</f>
        <v>87</v>
      </c>
      <c r="BA20" s="60">
        <f t="shared" ref="BA20:BA32" si="13">AZ20/AZ$32</f>
        <v>7.6248904469763359E-2</v>
      </c>
      <c r="BB20" s="61"/>
      <c r="BC20" s="142" t="s">
        <v>325</v>
      </c>
      <c r="BD20" s="59">
        <f>SUM('EL PUNT 1996:DIARI DE GIRONA 2016'!BD51)</f>
        <v>523</v>
      </c>
      <c r="BE20" s="60">
        <f>BD20/BD26</f>
        <v>0.460387323943662</v>
      </c>
      <c r="BF20" s="61"/>
      <c r="BG20" s="63" t="s">
        <v>332</v>
      </c>
      <c r="BH20" s="54">
        <f>SUM('EL PUNT 1996:DIARI DE GIRONA 2016'!BH51)</f>
        <v>93</v>
      </c>
      <c r="BI20" s="66">
        <f>BH20/BH$26</f>
        <v>0.13943028485757122</v>
      </c>
      <c r="BJ20" s="61"/>
      <c r="BK20" s="61"/>
      <c r="BL20" s="61"/>
      <c r="BM20" s="61"/>
      <c r="BN20" s="61"/>
    </row>
    <row r="21" spans="1:66" ht="68.099999999999994" customHeight="1" x14ac:dyDescent="0.2">
      <c r="A21" s="64"/>
      <c r="B21" s="63" t="s">
        <v>372</v>
      </c>
      <c r="C21" s="45">
        <f>SUM('EL PUNT 1996:DIARI DE GIRONA 2016'!C52)</f>
        <v>143</v>
      </c>
      <c r="D21" s="58">
        <f t="shared" si="4"/>
        <v>0.12576956904133685</v>
      </c>
      <c r="E21" s="64"/>
      <c r="F21" s="75" t="s">
        <v>385</v>
      </c>
      <c r="G21" s="45">
        <f>SUM('EL PUNT 1996:DIARI DE GIRONA 2016'!G52)</f>
        <v>392</v>
      </c>
      <c r="H21" s="58">
        <f t="shared" si="5"/>
        <v>0.3444639718804921</v>
      </c>
      <c r="I21" s="61"/>
      <c r="J21" s="63" t="s">
        <v>398</v>
      </c>
      <c r="K21" s="45">
        <f>SUM('EL PUNT 1996:DIARI DE GIRONA 2016'!K52)</f>
        <v>70</v>
      </c>
      <c r="L21" s="58">
        <f t="shared" si="6"/>
        <v>6.1619718309859156E-2</v>
      </c>
      <c r="M21" s="61"/>
      <c r="N21" s="142" t="s">
        <v>200</v>
      </c>
      <c r="O21" s="59">
        <f>SUM('EL PUNT 1996:DIARI DE GIRONA 2016'!O52)</f>
        <v>386</v>
      </c>
      <c r="P21" s="60">
        <f t="shared" si="7"/>
        <v>0.35940409683426444</v>
      </c>
      <c r="Q21" s="61"/>
      <c r="R21" s="142" t="s">
        <v>209</v>
      </c>
      <c r="S21" s="59">
        <f>SUM('EL PUNT 1996:DIARI DE GIRONA 2016'!S52)</f>
        <v>333</v>
      </c>
      <c r="T21" s="60">
        <f>S21/S$24</f>
        <v>0.30081300813008133</v>
      </c>
      <c r="U21" s="61"/>
      <c r="V21" s="61"/>
      <c r="W21" s="142" t="s">
        <v>214</v>
      </c>
      <c r="X21" s="59">
        <f>SUM('EL PUNT 1996:DIARI DE GIRONA 2016'!X52)</f>
        <v>17</v>
      </c>
      <c r="Y21" s="60">
        <f t="shared" si="8"/>
        <v>1.4912280701754385E-2</v>
      </c>
      <c r="Z21" s="61"/>
      <c r="AA21" s="142" t="s">
        <v>225</v>
      </c>
      <c r="AB21" s="59">
        <f>SUM('EL PUNT 1996:DIARI DE GIRONA 2016'!AB52)</f>
        <v>164</v>
      </c>
      <c r="AC21" s="60">
        <f t="shared" si="9"/>
        <v>0.14411247803163443</v>
      </c>
      <c r="AD21" s="61"/>
      <c r="AE21" s="142" t="s">
        <v>232</v>
      </c>
      <c r="AF21" s="59">
        <f>SUM('EL PUNT 1996:DIARI DE GIRONA 2016'!AF52)</f>
        <v>133</v>
      </c>
      <c r="AG21" s="60">
        <f>AF21/AF$29</f>
        <v>0.12280701754385964</v>
      </c>
      <c r="AH21" s="61"/>
      <c r="AI21" s="142" t="s">
        <v>238</v>
      </c>
      <c r="AJ21" s="59">
        <f>SUM('EL PUNT 1996:DIARI DE GIRONA 2016'!AJ52)</f>
        <v>23</v>
      </c>
      <c r="AK21" s="60">
        <f t="shared" si="10"/>
        <v>2.0193151887620719E-2</v>
      </c>
      <c r="AL21" s="61"/>
      <c r="AM21" s="142" t="s">
        <v>254</v>
      </c>
      <c r="AN21" s="59">
        <f>SUM('EL PUNT 1996:DIARI DE GIRONA 2016'!AN52)</f>
        <v>11</v>
      </c>
      <c r="AO21" s="60">
        <f t="shared" si="11"/>
        <v>1.1827956989247311E-2</v>
      </c>
      <c r="AP21" s="61"/>
      <c r="AQ21" s="142" t="s">
        <v>284</v>
      </c>
      <c r="AR21" s="59">
        <f>SUM('EL PUNT 1996:DIARI DE GIRONA 2016'!AR52)</f>
        <v>85</v>
      </c>
      <c r="AS21" s="60">
        <f t="shared" ref="AS21:AS32" si="14">AR21/AR$32</f>
        <v>7.4626865671641784E-2</v>
      </c>
      <c r="AT21" s="61"/>
      <c r="AU21" s="142" t="s">
        <v>297</v>
      </c>
      <c r="AV21" s="59">
        <f>SUM('EL PUNT 1996:DIARI DE GIRONA 2016'!AV52)</f>
        <v>155</v>
      </c>
      <c r="AW21" s="60">
        <f t="shared" si="12"/>
        <v>0.16666666666666666</v>
      </c>
      <c r="AX21" s="61"/>
      <c r="AY21" s="142" t="s">
        <v>316</v>
      </c>
      <c r="AZ21" s="59">
        <f>SUM('EL PUNT 1996:DIARI DE GIRONA 2016'!AZ52)</f>
        <v>89</v>
      </c>
      <c r="BA21" s="60">
        <f t="shared" si="13"/>
        <v>7.8001752848378611E-2</v>
      </c>
      <c r="BB21" s="61"/>
      <c r="BC21" s="142" t="s">
        <v>326</v>
      </c>
      <c r="BD21" s="59">
        <f>SUM('EL PUNT 1996:DIARI DE GIRONA 2016'!BD52)</f>
        <v>101</v>
      </c>
      <c r="BE21" s="60">
        <f t="shared" ref="BE21:BE26" si="15">BD21/BD$26</f>
        <v>8.8908450704225359E-2</v>
      </c>
      <c r="BF21" s="61"/>
      <c r="BG21" s="63" t="s">
        <v>333</v>
      </c>
      <c r="BH21" s="54">
        <f>SUM('EL PUNT 1996:DIARI DE GIRONA 2016'!BH52)</f>
        <v>69</v>
      </c>
      <c r="BI21" s="66">
        <f t="shared" ref="BI21:BI26" si="16">BH21/BH$26</f>
        <v>0.10344827586206896</v>
      </c>
      <c r="BJ21" s="61"/>
      <c r="BK21" s="61"/>
      <c r="BL21" s="61"/>
      <c r="BM21" s="61"/>
      <c r="BN21" s="61"/>
    </row>
    <row r="22" spans="1:66" ht="68.099999999999994" customHeight="1" x14ac:dyDescent="0.2">
      <c r="A22" s="64"/>
      <c r="B22" s="63" t="s">
        <v>374</v>
      </c>
      <c r="C22" s="45">
        <f>SUM('EL PUNT 1996:DIARI DE GIRONA 2016'!C53)</f>
        <v>82</v>
      </c>
      <c r="D22" s="58">
        <f t="shared" si="4"/>
        <v>7.2119613016710646E-2</v>
      </c>
      <c r="E22" s="64"/>
      <c r="F22" s="75" t="s">
        <v>386</v>
      </c>
      <c r="G22" s="45">
        <f>SUM('EL PUNT 1996:DIARI DE GIRONA 2016'!G53)</f>
        <v>33</v>
      </c>
      <c r="H22" s="58">
        <f t="shared" si="5"/>
        <v>2.8998242530755711E-2</v>
      </c>
      <c r="I22" s="61"/>
      <c r="J22" s="63" t="s">
        <v>385</v>
      </c>
      <c r="K22" s="45">
        <f>SUM('EL PUNT 1996:DIARI DE GIRONA 2016'!K53)</f>
        <v>156</v>
      </c>
      <c r="L22" s="58">
        <f t="shared" si="6"/>
        <v>0.13732394366197184</v>
      </c>
      <c r="M22" s="61"/>
      <c r="N22" s="142" t="s">
        <v>201</v>
      </c>
      <c r="O22" s="59">
        <f>SUM('EL PUNT 1996:DIARI DE GIRONA 2016'!O53)</f>
        <v>73</v>
      </c>
      <c r="P22" s="60">
        <f t="shared" si="7"/>
        <v>6.7970204841713219E-2</v>
      </c>
      <c r="Q22" s="61"/>
      <c r="R22" s="142" t="s">
        <v>210</v>
      </c>
      <c r="S22" s="59">
        <f>SUM('EL PUNT 1996:DIARI DE GIRONA 2016'!S53)</f>
        <v>165</v>
      </c>
      <c r="T22" s="60">
        <f>S22/S$24</f>
        <v>0.14905149051490515</v>
      </c>
      <c r="U22" s="61"/>
      <c r="V22" s="61"/>
      <c r="W22" s="142" t="s">
        <v>215</v>
      </c>
      <c r="X22" s="59">
        <f>SUM('EL PUNT 1996:DIARI DE GIRONA 2016'!X53)</f>
        <v>139</v>
      </c>
      <c r="Y22" s="60">
        <f t="shared" si="8"/>
        <v>0.12192982456140351</v>
      </c>
      <c r="Z22" s="61"/>
      <c r="AA22" s="142" t="s">
        <v>226</v>
      </c>
      <c r="AB22" s="59">
        <f>SUM('EL PUNT 1996:DIARI DE GIRONA 2016'!AB53)</f>
        <v>46</v>
      </c>
      <c r="AC22" s="60">
        <f t="shared" si="9"/>
        <v>4.0421792618629174E-2</v>
      </c>
      <c r="AD22" s="61"/>
      <c r="AE22" s="142" t="s">
        <v>233</v>
      </c>
      <c r="AF22" s="59">
        <f>SUM('EL PUNT 1996:DIARI DE GIRONA 2016'!AF53)</f>
        <v>117</v>
      </c>
      <c r="AG22" s="60">
        <f>AF22/AF$29</f>
        <v>0.10803324099722991</v>
      </c>
      <c r="AH22" s="61"/>
      <c r="AI22" s="142" t="s">
        <v>239</v>
      </c>
      <c r="AJ22" s="59">
        <f>SUM('EL PUNT 1996:DIARI DE GIRONA 2016'!AJ53)</f>
        <v>200</v>
      </c>
      <c r="AK22" s="60">
        <f t="shared" si="10"/>
        <v>0.17559262510974538</v>
      </c>
      <c r="AL22" s="61"/>
      <c r="AM22" s="142" t="s">
        <v>255</v>
      </c>
      <c r="AN22" s="59">
        <f>SUM('EL PUNT 1996:DIARI DE GIRONA 2016'!AN53)</f>
        <v>1</v>
      </c>
      <c r="AO22" s="60">
        <f t="shared" si="11"/>
        <v>1.0752688172043011E-3</v>
      </c>
      <c r="AP22" s="61"/>
      <c r="AQ22" s="142" t="s">
        <v>285</v>
      </c>
      <c r="AR22" s="59">
        <f>SUM('EL PUNT 1996:DIARI DE GIRONA 2016'!AR53)</f>
        <v>23</v>
      </c>
      <c r="AS22" s="60">
        <f t="shared" si="14"/>
        <v>2.0193151887620719E-2</v>
      </c>
      <c r="AT22" s="61"/>
      <c r="AU22" s="142" t="s">
        <v>298</v>
      </c>
      <c r="AV22" s="59">
        <f>SUM('EL PUNT 1996:DIARI DE GIRONA 2016'!AV53)</f>
        <v>1</v>
      </c>
      <c r="AW22" s="60">
        <f t="shared" si="12"/>
        <v>1.0752688172043011E-3</v>
      </c>
      <c r="AX22" s="61"/>
      <c r="AY22" s="142" t="s">
        <v>315</v>
      </c>
      <c r="AZ22" s="59">
        <f>SUM('EL PUNT 1996:DIARI DE GIRONA 2016'!AZ53)</f>
        <v>6</v>
      </c>
      <c r="BA22" s="60">
        <f t="shared" si="13"/>
        <v>5.2585451358457495E-3</v>
      </c>
      <c r="BB22" s="61"/>
      <c r="BC22" s="142" t="s">
        <v>327</v>
      </c>
      <c r="BD22" s="59">
        <f>SUM('EL PUNT 1996:DIARI DE GIRONA 2016'!BD53)</f>
        <v>79</v>
      </c>
      <c r="BE22" s="60">
        <f t="shared" si="15"/>
        <v>6.9542253521126765E-2</v>
      </c>
      <c r="BF22" s="61"/>
      <c r="BG22" s="63" t="s">
        <v>334</v>
      </c>
      <c r="BH22" s="54">
        <f>SUM('EL PUNT 1996:DIARI DE GIRONA 2016'!BH53)</f>
        <v>0</v>
      </c>
      <c r="BI22" s="66">
        <f t="shared" si="16"/>
        <v>0</v>
      </c>
      <c r="BJ22" s="62"/>
      <c r="BK22" s="62"/>
      <c r="BL22" s="61"/>
      <c r="BM22" s="61"/>
      <c r="BN22" s="61"/>
    </row>
    <row r="23" spans="1:66" ht="68.099999999999994" customHeight="1" x14ac:dyDescent="0.2">
      <c r="A23" s="64"/>
      <c r="B23" s="63" t="s">
        <v>375</v>
      </c>
      <c r="C23" s="45">
        <f>SUM('EL PUNT 1996:DIARI DE GIRONA 2016'!C54)</f>
        <v>45</v>
      </c>
      <c r="D23" s="58">
        <f t="shared" si="4"/>
        <v>3.9577836411609502E-2</v>
      </c>
      <c r="E23" s="64"/>
      <c r="F23" s="75" t="s">
        <v>387</v>
      </c>
      <c r="G23" s="45">
        <f>SUM('EL PUNT 1996:DIARI DE GIRONA 2016'!G54)</f>
        <v>94</v>
      </c>
      <c r="H23" s="58">
        <f t="shared" si="5"/>
        <v>8.2601054481546574E-2</v>
      </c>
      <c r="I23" s="61"/>
      <c r="J23" s="63" t="s">
        <v>399</v>
      </c>
      <c r="K23" s="45">
        <f>SUM('EL PUNT 1996:DIARI DE GIRONA 2016'!K54)</f>
        <v>69</v>
      </c>
      <c r="L23" s="58">
        <f t="shared" si="6"/>
        <v>6.0739436619718312E-2</v>
      </c>
      <c r="M23" s="61"/>
      <c r="N23" s="142" t="s">
        <v>202</v>
      </c>
      <c r="O23" s="59">
        <f>SUM('EL PUNT 1996:DIARI DE GIRONA 2016'!O54)</f>
        <v>58</v>
      </c>
      <c r="P23" s="60">
        <f t="shared" si="7"/>
        <v>5.4003724394785846E-2</v>
      </c>
      <c r="Q23" s="61"/>
      <c r="R23" s="142" t="s">
        <v>211</v>
      </c>
      <c r="S23" s="59">
        <f>SUM('EL PUNT 1996:DIARI DE GIRONA 2016'!S54)</f>
        <v>32</v>
      </c>
      <c r="T23" s="60">
        <f>S23/S$24</f>
        <v>2.8906955736224028E-2</v>
      </c>
      <c r="U23" s="61"/>
      <c r="V23" s="61"/>
      <c r="W23" s="142" t="s">
        <v>216</v>
      </c>
      <c r="X23" s="59">
        <f>SUM('EL PUNT 1996:DIARI DE GIRONA 2016'!X54)</f>
        <v>81</v>
      </c>
      <c r="Y23" s="60">
        <f t="shared" si="8"/>
        <v>7.1052631578947367E-2</v>
      </c>
      <c r="Z23" s="61"/>
      <c r="AA23" s="142" t="s">
        <v>227</v>
      </c>
      <c r="AB23" s="59">
        <f>SUM('EL PUNT 1996:DIARI DE GIRONA 2016'!AB54)</f>
        <v>126</v>
      </c>
      <c r="AC23" s="60">
        <f t="shared" si="9"/>
        <v>0.11072056239015818</v>
      </c>
      <c r="AD23" s="61"/>
      <c r="AE23" s="142" t="s">
        <v>234</v>
      </c>
      <c r="AF23" s="59">
        <f>SUM('EL PUNT 1996:DIARI DE GIRONA 2016'!AF54)</f>
        <v>20</v>
      </c>
      <c r="AG23" s="60">
        <f>AF23/AF$29</f>
        <v>1.8467220683287166E-2</v>
      </c>
      <c r="AH23" s="61"/>
      <c r="AI23" s="142" t="s">
        <v>240</v>
      </c>
      <c r="AJ23" s="59">
        <f>SUM('EL PUNT 1996:DIARI DE GIRONA 2016'!AJ54)</f>
        <v>68</v>
      </c>
      <c r="AK23" s="60">
        <f t="shared" si="10"/>
        <v>5.9701492537313432E-2</v>
      </c>
      <c r="AL23" s="61"/>
      <c r="AM23" s="142" t="s">
        <v>276</v>
      </c>
      <c r="AN23" s="59">
        <f>SUM('EL PUNT 1996:DIARI DE GIRONA 2016'!AN54)</f>
        <v>198</v>
      </c>
      <c r="AO23" s="60">
        <f t="shared" si="11"/>
        <v>0.2129032258064516</v>
      </c>
      <c r="AP23" s="61"/>
      <c r="AQ23" s="142" t="s">
        <v>286</v>
      </c>
      <c r="AR23" s="59">
        <f>SUM('EL PUNT 1996:DIARI DE GIRONA 2016'!AR54)</f>
        <v>362</v>
      </c>
      <c r="AS23" s="60">
        <f t="shared" si="14"/>
        <v>0.31782265144863914</v>
      </c>
      <c r="AT23" s="61"/>
      <c r="AU23" s="142" t="s">
        <v>299</v>
      </c>
      <c r="AV23" s="59">
        <f>SUM('EL PUNT 1996:DIARI DE GIRONA 2016'!AV54)</f>
        <v>33</v>
      </c>
      <c r="AW23" s="60">
        <f t="shared" si="12"/>
        <v>3.5483870967741936E-2</v>
      </c>
      <c r="AX23" s="61"/>
      <c r="AY23" s="142" t="s">
        <v>317</v>
      </c>
      <c r="AZ23" s="59">
        <f>SUM('EL PUNT 1996:DIARI DE GIRONA 2016'!AZ54)</f>
        <v>37</v>
      </c>
      <c r="BA23" s="60">
        <f t="shared" si="13"/>
        <v>3.2427695004382119E-2</v>
      </c>
      <c r="BB23" s="61"/>
      <c r="BC23" s="142" t="s">
        <v>328</v>
      </c>
      <c r="BD23" s="59">
        <f>SUM('EL PUNT 1996:DIARI DE GIRONA 2016'!BD54)</f>
        <v>93</v>
      </c>
      <c r="BE23" s="60">
        <f t="shared" si="15"/>
        <v>8.1866197183098594E-2</v>
      </c>
      <c r="BF23" s="61"/>
      <c r="BG23" s="63" t="s">
        <v>335</v>
      </c>
      <c r="BH23" s="54">
        <f>SUM('EL PUNT 1996:DIARI DE GIRONA 2016'!BH54)</f>
        <v>277</v>
      </c>
      <c r="BI23" s="66">
        <f t="shared" si="16"/>
        <v>0.41529235382308843</v>
      </c>
      <c r="BJ23" s="61"/>
      <c r="BK23" s="61"/>
      <c r="BL23" s="61"/>
      <c r="BM23" s="61"/>
      <c r="BN23" s="61"/>
    </row>
    <row r="24" spans="1:66" ht="68.099999999999994" customHeight="1" x14ac:dyDescent="0.2">
      <c r="A24" s="64"/>
      <c r="B24" s="63" t="s">
        <v>376</v>
      </c>
      <c r="C24" s="45">
        <f>SUM('EL PUNT 1996:DIARI DE GIRONA 2016'!C55)</f>
        <v>134</v>
      </c>
      <c r="D24" s="58">
        <f t="shared" si="4"/>
        <v>0.11785400175901495</v>
      </c>
      <c r="E24" s="64"/>
      <c r="F24" s="75" t="s">
        <v>388</v>
      </c>
      <c r="G24" s="45">
        <f>SUM('EL PUNT 1996:DIARI DE GIRONA 2016'!G55)</f>
        <v>41</v>
      </c>
      <c r="H24" s="58">
        <f t="shared" si="5"/>
        <v>3.6028119507908608E-2</v>
      </c>
      <c r="I24" s="61"/>
      <c r="J24" s="63" t="s">
        <v>400</v>
      </c>
      <c r="K24" s="45">
        <f>SUM('EL PUNT 1996:DIARI DE GIRONA 2016'!K55)</f>
        <v>25</v>
      </c>
      <c r="L24" s="58">
        <f t="shared" si="6"/>
        <v>2.2007042253521125E-2</v>
      </c>
      <c r="M24" s="61"/>
      <c r="N24" s="142" t="s">
        <v>203</v>
      </c>
      <c r="O24" s="59">
        <f>SUM('EL PUNT 1996:DIARI DE GIRONA 2016'!O55)</f>
        <v>13</v>
      </c>
      <c r="P24" s="60">
        <f t="shared" si="7"/>
        <v>1.2104283054003724E-2</v>
      </c>
      <c r="Q24" s="61"/>
      <c r="R24" s="37"/>
      <c r="S24" s="59">
        <f>SUM('EL PUNT 1996:DIARI DE GIRONA 2016'!S55)</f>
        <v>1107</v>
      </c>
      <c r="T24" s="60">
        <f>S24/S$24</f>
        <v>1</v>
      </c>
      <c r="U24" s="61"/>
      <c r="V24" s="61"/>
      <c r="W24" s="142" t="s">
        <v>217</v>
      </c>
      <c r="X24" s="59">
        <f>SUM('EL PUNT 1996:DIARI DE GIRONA 2016'!X55)</f>
        <v>128</v>
      </c>
      <c r="Y24" s="60">
        <f t="shared" si="8"/>
        <v>0.11228070175438597</v>
      </c>
      <c r="Z24" s="61"/>
      <c r="AA24" s="142" t="s">
        <v>228</v>
      </c>
      <c r="AB24" s="59">
        <f>SUM('EL PUNT 1996:DIARI DE GIRONA 2016'!AB55)</f>
        <v>256</v>
      </c>
      <c r="AC24" s="60">
        <f t="shared" si="9"/>
        <v>0.22495606326889278</v>
      </c>
      <c r="AD24" s="61"/>
      <c r="AE24" s="142" t="s">
        <v>237</v>
      </c>
      <c r="AF24" s="59">
        <f>SUM('EL PUNT 1996:DIARI DE GIRONA 2016'!AF55)</f>
        <v>373</v>
      </c>
      <c r="AG24" s="60">
        <f t="shared" ref="AG24:AG29" si="17">AF24/AF$29</f>
        <v>0.34441366574330562</v>
      </c>
      <c r="AH24" s="61"/>
      <c r="AI24" s="142" t="s">
        <v>241</v>
      </c>
      <c r="AJ24" s="59">
        <f>SUM('EL PUNT 1996:DIARI DE GIRONA 2016'!AJ55)</f>
        <v>70</v>
      </c>
      <c r="AK24" s="60">
        <f t="shared" si="10"/>
        <v>6.1457418788410885E-2</v>
      </c>
      <c r="AL24" s="61"/>
      <c r="AM24" s="142" t="s">
        <v>257</v>
      </c>
      <c r="AN24" s="59">
        <f>SUM('EL PUNT 1996:DIARI DE GIRONA 2016'!AN55)</f>
        <v>41</v>
      </c>
      <c r="AO24" s="60">
        <f t="shared" si="11"/>
        <v>4.4086021505376341E-2</v>
      </c>
      <c r="AP24" s="61"/>
      <c r="AQ24" s="142" t="s">
        <v>287</v>
      </c>
      <c r="AR24" s="59">
        <f>SUM('EL PUNT 1996:DIARI DE GIRONA 2016'!AR55)</f>
        <v>23</v>
      </c>
      <c r="AS24" s="60">
        <f t="shared" si="14"/>
        <v>2.0193151887620719E-2</v>
      </c>
      <c r="AT24" s="61"/>
      <c r="AU24" s="142" t="s">
        <v>300</v>
      </c>
      <c r="AV24" s="59">
        <f>SUM('EL PUNT 1996:DIARI DE GIRONA 2016'!AV55)</f>
        <v>158</v>
      </c>
      <c r="AW24" s="60">
        <f t="shared" si="12"/>
        <v>0.16989247311827957</v>
      </c>
      <c r="AX24" s="61"/>
      <c r="AY24" s="142" t="s">
        <v>319</v>
      </c>
      <c r="AZ24" s="59">
        <f>SUM('EL PUNT 1996:DIARI DE GIRONA 2016'!AZ55)</f>
        <v>139</v>
      </c>
      <c r="BA24" s="60">
        <f t="shared" si="13"/>
        <v>0.12182296231375986</v>
      </c>
      <c r="BB24" s="61"/>
      <c r="BC24" s="142" t="s">
        <v>329</v>
      </c>
      <c r="BD24" s="59">
        <f>SUM('EL PUNT 1996:DIARI DE GIRONA 2016'!BD55)</f>
        <v>28</v>
      </c>
      <c r="BE24" s="60">
        <f t="shared" si="15"/>
        <v>2.464788732394366E-2</v>
      </c>
      <c r="BF24" s="61"/>
      <c r="BG24" s="63" t="s">
        <v>336</v>
      </c>
      <c r="BH24" s="54">
        <f>SUM('EL PUNT 1996:DIARI DE GIRONA 2016'!BH55)</f>
        <v>220</v>
      </c>
      <c r="BI24" s="66">
        <f t="shared" si="16"/>
        <v>0.32983508245877063</v>
      </c>
      <c r="BJ24" s="61"/>
      <c r="BK24" s="61"/>
      <c r="BL24" s="61"/>
      <c r="BM24" s="61"/>
      <c r="BN24" s="61"/>
    </row>
    <row r="25" spans="1:66" ht="68.099999999999994" customHeight="1" x14ac:dyDescent="0.2">
      <c r="A25" s="64"/>
      <c r="B25" s="63" t="s">
        <v>377</v>
      </c>
      <c r="C25" s="45">
        <f>SUM('EL PUNT 1996:DIARI DE GIRONA 2016'!C56)</f>
        <v>75</v>
      </c>
      <c r="D25" s="58">
        <f t="shared" si="4"/>
        <v>6.5963060686015831E-2</v>
      </c>
      <c r="E25" s="64"/>
      <c r="F25" s="75" t="s">
        <v>389</v>
      </c>
      <c r="G25" s="45">
        <f>SUM('EL PUNT 1996:DIARI DE GIRONA 2016'!G56)</f>
        <v>168</v>
      </c>
      <c r="H25" s="58">
        <f t="shared" si="5"/>
        <v>0.14762741652021089</v>
      </c>
      <c r="I25" s="61"/>
      <c r="J25" s="63" t="s">
        <v>387</v>
      </c>
      <c r="K25" s="45">
        <f>SUM('EL PUNT 1996:DIARI DE GIRONA 2016'!K56)</f>
        <v>33</v>
      </c>
      <c r="L25" s="58">
        <f t="shared" si="6"/>
        <v>2.9049295774647887E-2</v>
      </c>
      <c r="M25" s="61"/>
      <c r="N25" s="142" t="s">
        <v>204</v>
      </c>
      <c r="O25" s="59">
        <f>SUM('EL PUNT 1996:DIARI DE GIRONA 2016'!O56)</f>
        <v>70</v>
      </c>
      <c r="P25" s="60">
        <f t="shared" si="7"/>
        <v>6.5176908752327747E-2</v>
      </c>
      <c r="Q25" s="61"/>
      <c r="R25" s="61"/>
      <c r="S25" s="49" t="s">
        <v>141</v>
      </c>
      <c r="T25" s="49" t="s">
        <v>140</v>
      </c>
      <c r="U25" s="61"/>
      <c r="V25" s="61"/>
      <c r="W25" s="142" t="s">
        <v>218</v>
      </c>
      <c r="X25" s="59">
        <f>SUM('EL PUNT 1996:DIARI DE GIRONA 2016'!X56)</f>
        <v>81</v>
      </c>
      <c r="Y25" s="60">
        <f t="shared" si="8"/>
        <v>7.1052631578947367E-2</v>
      </c>
      <c r="Z25" s="61"/>
      <c r="AA25" s="142" t="s">
        <v>229</v>
      </c>
      <c r="AB25" s="59">
        <f>SUM('EL PUNT 1996:DIARI DE GIRONA 2016'!AB56)</f>
        <v>86</v>
      </c>
      <c r="AC25" s="60">
        <f t="shared" si="9"/>
        <v>7.5571177504393669E-2</v>
      </c>
      <c r="AD25" s="61"/>
      <c r="AE25" s="142" t="s">
        <v>251</v>
      </c>
      <c r="AF25" s="59">
        <f>SUM('EL PUNT 1996:DIARI DE GIRONA 2016'!AF56)</f>
        <v>34</v>
      </c>
      <c r="AG25" s="60">
        <f t="shared" si="17"/>
        <v>3.139427516158818E-2</v>
      </c>
      <c r="AH25" s="61"/>
      <c r="AI25" s="142" t="s">
        <v>242</v>
      </c>
      <c r="AJ25" s="59">
        <f>SUM('EL PUNT 1996:DIARI DE GIRONA 2016'!AJ56)</f>
        <v>82</v>
      </c>
      <c r="AK25" s="60">
        <f t="shared" si="10"/>
        <v>7.1992976294995611E-2</v>
      </c>
      <c r="AL25" s="61"/>
      <c r="AM25" s="142" t="s">
        <v>256</v>
      </c>
      <c r="AN25" s="59">
        <f>SUM('EL PUNT 1996:DIARI DE GIRONA 2016'!AN56)</f>
        <v>49</v>
      </c>
      <c r="AO25" s="60">
        <f t="shared" si="11"/>
        <v>5.2688172043010753E-2</v>
      </c>
      <c r="AP25" s="61"/>
      <c r="AQ25" s="142" t="s">
        <v>288</v>
      </c>
      <c r="AR25" s="59">
        <f>SUM('EL PUNT 1996:DIARI DE GIRONA 2016'!AR56)</f>
        <v>84</v>
      </c>
      <c r="AS25" s="60">
        <f t="shared" si="14"/>
        <v>7.3748902546093065E-2</v>
      </c>
      <c r="AT25" s="61"/>
      <c r="AU25" s="142" t="s">
        <v>301</v>
      </c>
      <c r="AV25" s="59">
        <f>SUM('EL PUNT 1996:DIARI DE GIRONA 2016'!AV56)</f>
        <v>30</v>
      </c>
      <c r="AW25" s="60">
        <f t="shared" si="12"/>
        <v>3.2258064516129031E-2</v>
      </c>
      <c r="AX25" s="61"/>
      <c r="AY25" s="142" t="s">
        <v>320</v>
      </c>
      <c r="AZ25" s="59">
        <f>SUM('EL PUNT 1996:DIARI DE GIRONA 2016'!AZ56)</f>
        <v>13</v>
      </c>
      <c r="BA25" s="60">
        <f t="shared" si="13"/>
        <v>1.1393514460999123E-2</v>
      </c>
      <c r="BB25" s="61"/>
      <c r="BC25" s="142" t="s">
        <v>330</v>
      </c>
      <c r="BD25" s="59">
        <f>SUM('EL PUNT 1996:DIARI DE GIRONA 2016'!BD56)</f>
        <v>312</v>
      </c>
      <c r="BE25" s="60">
        <f t="shared" si="15"/>
        <v>0.27464788732394368</v>
      </c>
      <c r="BF25" s="61"/>
      <c r="BG25" s="63" t="s">
        <v>337</v>
      </c>
      <c r="BH25" s="54">
        <f>SUM('EL PUNT 1996:DIARI DE GIRONA 2016'!BH56)</f>
        <v>8</v>
      </c>
      <c r="BI25" s="66">
        <f t="shared" si="16"/>
        <v>1.1994002998500749E-2</v>
      </c>
      <c r="BJ25" s="61"/>
      <c r="BK25" s="61"/>
      <c r="BL25" s="61"/>
      <c r="BM25" s="61"/>
      <c r="BN25" s="61"/>
    </row>
    <row r="26" spans="1:66" ht="68.099999999999994" customHeight="1" x14ac:dyDescent="0.2">
      <c r="A26" s="64"/>
      <c r="B26" s="63" t="s">
        <v>378</v>
      </c>
      <c r="C26" s="45">
        <f>SUM('EL PUNT 1996:DIARI DE GIRONA 2016'!C57)</f>
        <v>101</v>
      </c>
      <c r="D26" s="58">
        <f t="shared" si="4"/>
        <v>8.8830255057167989E-2</v>
      </c>
      <c r="E26" s="64"/>
      <c r="F26" s="75" t="s">
        <v>390</v>
      </c>
      <c r="G26" s="45">
        <f>SUM('EL PUNT 1996:DIARI DE GIRONA 2016'!G57)</f>
        <v>34</v>
      </c>
      <c r="H26" s="58">
        <f t="shared" si="5"/>
        <v>2.9876977152899824E-2</v>
      </c>
      <c r="I26" s="61"/>
      <c r="J26" s="63" t="s">
        <v>401</v>
      </c>
      <c r="K26" s="45">
        <f>SUM('EL PUNT 1996:DIARI DE GIRONA 2016'!K57)</f>
        <v>109</v>
      </c>
      <c r="L26" s="58">
        <f t="shared" si="6"/>
        <v>9.595070422535211E-2</v>
      </c>
      <c r="M26" s="61"/>
      <c r="N26" s="142" t="s">
        <v>205</v>
      </c>
      <c r="O26" s="59">
        <f>SUM('EL PUNT 1996:DIARI DE GIRONA 2016'!O57)</f>
        <v>67</v>
      </c>
      <c r="P26" s="60">
        <f t="shared" si="7"/>
        <v>6.2383612662942269E-2</v>
      </c>
      <c r="Q26" s="61"/>
      <c r="R26" s="61"/>
      <c r="S26" s="61"/>
      <c r="T26" s="61"/>
      <c r="U26" s="61"/>
      <c r="V26" s="61"/>
      <c r="W26" s="142" t="s">
        <v>219</v>
      </c>
      <c r="X26" s="59">
        <f>SUM('EL PUNT 1996:DIARI DE GIRONA 2016'!X57)</f>
        <v>23</v>
      </c>
      <c r="Y26" s="60">
        <f t="shared" si="8"/>
        <v>2.0175438596491228E-2</v>
      </c>
      <c r="Z26" s="61"/>
      <c r="AA26" s="37"/>
      <c r="AB26" s="59">
        <f>SUM('EL PUNT 1996:DIARI DE GIRONA 2016'!AB57)</f>
        <v>1138</v>
      </c>
      <c r="AC26" s="60">
        <f t="shared" si="9"/>
        <v>1</v>
      </c>
      <c r="AD26" s="61"/>
      <c r="AE26" s="142" t="s">
        <v>435</v>
      </c>
      <c r="AF26" s="59">
        <f>SUM('EL PUNT 1996:DIARI DE GIRONA 2016'!AF57)</f>
        <v>45</v>
      </c>
      <c r="AG26" s="60">
        <f t="shared" si="17"/>
        <v>4.1551246537396121E-2</v>
      </c>
      <c r="AH26" s="61"/>
      <c r="AI26" s="142" t="s">
        <v>243</v>
      </c>
      <c r="AJ26" s="59">
        <f>SUM('EL PUNT 1996:DIARI DE GIRONA 2016'!AJ57)</f>
        <v>47</v>
      </c>
      <c r="AK26" s="60">
        <f t="shared" si="10"/>
        <v>4.1264266900790166E-2</v>
      </c>
      <c r="AL26" s="61"/>
      <c r="AM26" s="142" t="s">
        <v>258</v>
      </c>
      <c r="AN26" s="59">
        <f>SUM('EL PUNT 1996:DIARI DE GIRONA 2016'!AN57)</f>
        <v>47</v>
      </c>
      <c r="AO26" s="60">
        <f t="shared" si="11"/>
        <v>5.053763440860215E-2</v>
      </c>
      <c r="AP26" s="61"/>
      <c r="AQ26" s="142" t="s">
        <v>289</v>
      </c>
      <c r="AR26" s="59">
        <f>SUM('EL PUNT 1996:DIARI DE GIRONA 2016'!AR57)</f>
        <v>39</v>
      </c>
      <c r="AS26" s="60">
        <f t="shared" si="14"/>
        <v>3.4240561896400352E-2</v>
      </c>
      <c r="AT26" s="61"/>
      <c r="AU26" s="142" t="s">
        <v>302</v>
      </c>
      <c r="AV26" s="59">
        <f>SUM('EL PUNT 1996:DIARI DE GIRONA 2016'!AV57)</f>
        <v>74</v>
      </c>
      <c r="AW26" s="60">
        <f t="shared" si="12"/>
        <v>7.9569892473118284E-2</v>
      </c>
      <c r="AX26" s="61"/>
      <c r="AY26" s="142" t="s">
        <v>322</v>
      </c>
      <c r="AZ26" s="59">
        <f>SUM('EL PUNT 1996:DIARI DE GIRONA 2016'!AZ57)</f>
        <v>6</v>
      </c>
      <c r="BA26" s="60">
        <f t="shared" si="13"/>
        <v>5.2585451358457495E-3</v>
      </c>
      <c r="BB26" s="61"/>
      <c r="BC26" s="98"/>
      <c r="BD26" s="59">
        <f>SUM('EL PUNT 1996:DIARI DE GIRONA 2016'!BD57)</f>
        <v>1136</v>
      </c>
      <c r="BE26" s="60">
        <f t="shared" si="15"/>
        <v>1</v>
      </c>
      <c r="BF26" s="61"/>
      <c r="BG26" s="98"/>
      <c r="BH26" s="54">
        <f>SUM('EL PUNT 1996:DIARI DE GIRONA 2016'!BH57)</f>
        <v>667</v>
      </c>
      <c r="BI26" s="66">
        <f t="shared" si="16"/>
        <v>1</v>
      </c>
      <c r="BJ26" s="61"/>
      <c r="BK26" s="61"/>
      <c r="BL26" s="61"/>
      <c r="BM26" s="61"/>
      <c r="BN26" s="61"/>
    </row>
    <row r="27" spans="1:66" ht="68.099999999999994" customHeight="1" x14ac:dyDescent="0.2">
      <c r="A27" s="64"/>
      <c r="B27" s="63" t="s">
        <v>379</v>
      </c>
      <c r="C27" s="45">
        <f>SUM('EL PUNT 1996:DIARI DE GIRONA 2016'!C58)</f>
        <v>51</v>
      </c>
      <c r="D27" s="58">
        <f t="shared" si="4"/>
        <v>4.4854881266490766E-2</v>
      </c>
      <c r="E27" s="64"/>
      <c r="F27" s="75" t="s">
        <v>391</v>
      </c>
      <c r="G27" s="45">
        <f>SUM('EL PUNT 1996:DIARI DE GIRONA 2016'!G58)</f>
        <v>118</v>
      </c>
      <c r="H27" s="58">
        <f t="shared" si="5"/>
        <v>0.10369068541300527</v>
      </c>
      <c r="I27" s="61"/>
      <c r="J27" s="63" t="s">
        <v>402</v>
      </c>
      <c r="K27" s="45">
        <f>SUM('EL PUNT 1996:DIARI DE GIRONA 2016'!K58)</f>
        <v>25</v>
      </c>
      <c r="L27" s="58">
        <f t="shared" si="6"/>
        <v>2.2007042253521125E-2</v>
      </c>
      <c r="M27" s="61"/>
      <c r="N27" s="142" t="s">
        <v>206</v>
      </c>
      <c r="O27" s="59">
        <f>SUM('EL PUNT 1996:DIARI DE GIRONA 2016'!O58)</f>
        <v>45</v>
      </c>
      <c r="P27" s="60">
        <f t="shared" si="7"/>
        <v>4.189944134078212E-2</v>
      </c>
      <c r="Q27" s="61"/>
      <c r="R27" s="61"/>
      <c r="S27" s="61"/>
      <c r="T27" s="61"/>
      <c r="U27" s="61"/>
      <c r="V27" s="61"/>
      <c r="W27" s="142" t="s">
        <v>220</v>
      </c>
      <c r="X27" s="59">
        <f>SUM('EL PUNT 1996:DIARI DE GIRONA 2016'!X58)</f>
        <v>73</v>
      </c>
      <c r="Y27" s="60">
        <f t="shared" si="8"/>
        <v>6.403508771929825E-2</v>
      </c>
      <c r="Z27" s="61"/>
      <c r="AA27" s="61"/>
      <c r="AB27" s="49" t="s">
        <v>141</v>
      </c>
      <c r="AC27" s="49" t="s">
        <v>140</v>
      </c>
      <c r="AD27" s="61"/>
      <c r="AE27" s="142" t="s">
        <v>436</v>
      </c>
      <c r="AF27" s="59">
        <f>SUM('EL PUNT 1996:DIARI DE GIRONA 2016'!AF58)</f>
        <v>111</v>
      </c>
      <c r="AG27" s="60">
        <f t="shared" si="17"/>
        <v>0.10249307479224377</v>
      </c>
      <c r="AH27" s="61"/>
      <c r="AI27" s="142" t="s">
        <v>244</v>
      </c>
      <c r="AJ27" s="59">
        <f>SUM('EL PUNT 1996:DIARI DE GIRONA 2016'!AJ58)</f>
        <v>71</v>
      </c>
      <c r="AK27" s="60">
        <f t="shared" si="10"/>
        <v>6.2335381913959612E-2</v>
      </c>
      <c r="AL27" s="61"/>
      <c r="AM27" s="142" t="s">
        <v>277</v>
      </c>
      <c r="AN27" s="59">
        <f>SUM('EL PUNT 1996:DIARI DE GIRONA 2016'!AN58)</f>
        <v>84</v>
      </c>
      <c r="AO27" s="60">
        <f t="shared" si="11"/>
        <v>9.0322580645161285E-2</v>
      </c>
      <c r="AP27" s="61"/>
      <c r="AQ27" s="142" t="s">
        <v>290</v>
      </c>
      <c r="AR27" s="59">
        <f>SUM('EL PUNT 1996:DIARI DE GIRONA 2016'!AR58)</f>
        <v>26</v>
      </c>
      <c r="AS27" s="60">
        <f t="shared" si="14"/>
        <v>2.2827041264266899E-2</v>
      </c>
      <c r="AT27" s="61"/>
      <c r="AU27" s="142" t="s">
        <v>304</v>
      </c>
      <c r="AV27" s="59">
        <f>SUM('EL PUNT 1996:DIARI DE GIRONA 2016'!AV58)</f>
        <v>116</v>
      </c>
      <c r="AW27" s="60">
        <f t="shared" si="12"/>
        <v>0.12473118279569892</v>
      </c>
      <c r="AX27" s="61"/>
      <c r="AY27" s="142" t="s">
        <v>321</v>
      </c>
      <c r="AZ27" s="59">
        <f>SUM('EL PUNT 1996:DIARI DE GIRONA 2016'!AZ58)</f>
        <v>105</v>
      </c>
      <c r="BA27" s="60">
        <f t="shared" si="13"/>
        <v>9.202453987730061E-2</v>
      </c>
      <c r="BB27" s="61"/>
      <c r="BC27" s="61"/>
      <c r="BD27" s="49" t="s">
        <v>141</v>
      </c>
      <c r="BE27" s="49" t="s">
        <v>140</v>
      </c>
      <c r="BF27" s="61"/>
      <c r="BG27" s="68"/>
      <c r="BH27" s="77" t="s">
        <v>141</v>
      </c>
      <c r="BI27" s="77" t="s">
        <v>140</v>
      </c>
      <c r="BJ27" s="61"/>
      <c r="BK27" s="61"/>
      <c r="BL27" s="61"/>
      <c r="BM27" s="61"/>
      <c r="BN27" s="61"/>
    </row>
    <row r="28" spans="1:66" ht="68.099999999999994" customHeight="1" x14ac:dyDescent="0.2">
      <c r="A28" s="64"/>
      <c r="B28" s="63" t="s">
        <v>380</v>
      </c>
      <c r="C28" s="45">
        <f>SUM('EL PUNT 1996:DIARI DE GIRONA 2016'!C59)</f>
        <v>55</v>
      </c>
      <c r="D28" s="58">
        <f t="shared" si="4"/>
        <v>4.8372911169744945E-2</v>
      </c>
      <c r="E28" s="64"/>
      <c r="F28" s="75" t="s">
        <v>392</v>
      </c>
      <c r="G28" s="45">
        <f>SUM('EL PUNT 1996:DIARI DE GIRONA 2016'!G59)</f>
        <v>17</v>
      </c>
      <c r="H28" s="58">
        <f t="shared" si="5"/>
        <v>1.4938488576449912E-2</v>
      </c>
      <c r="I28" s="61"/>
      <c r="J28" s="63" t="s">
        <v>389</v>
      </c>
      <c r="K28" s="45">
        <f>SUM('EL PUNT 1996:DIARI DE GIRONA 2016'!K59)</f>
        <v>75</v>
      </c>
      <c r="L28" s="58">
        <f t="shared" si="6"/>
        <v>6.6021126760563376E-2</v>
      </c>
      <c r="M28" s="61"/>
      <c r="N28" s="142" t="s">
        <v>250</v>
      </c>
      <c r="O28" s="59">
        <f>SUM('EL PUNT 1996:DIARI DE GIRONA 2016'!O59)</f>
        <v>25</v>
      </c>
      <c r="P28" s="60">
        <f t="shared" si="7"/>
        <v>2.3277467411545624E-2</v>
      </c>
      <c r="Q28" s="61"/>
      <c r="R28" s="61"/>
      <c r="S28" s="61"/>
      <c r="T28" s="61"/>
      <c r="U28" s="61"/>
      <c r="V28" s="61"/>
      <c r="W28" s="142" t="s">
        <v>221</v>
      </c>
      <c r="X28" s="59">
        <f>SUM('EL PUNT 1996:DIARI DE GIRONA 2016'!X59)</f>
        <v>73</v>
      </c>
      <c r="Y28" s="60">
        <f t="shared" si="8"/>
        <v>6.403508771929825E-2</v>
      </c>
      <c r="Z28" s="61"/>
      <c r="AA28" s="61"/>
      <c r="AB28" s="61"/>
      <c r="AC28" s="61"/>
      <c r="AD28" s="61"/>
      <c r="AE28" s="142" t="s">
        <v>437</v>
      </c>
      <c r="AF28" s="59">
        <f>SUM('EL PUNT 1996:DIARI DE GIRONA 2016'!AF59)</f>
        <v>184</v>
      </c>
      <c r="AG28" s="60">
        <f t="shared" si="17"/>
        <v>0.16989843028624191</v>
      </c>
      <c r="AH28" s="61"/>
      <c r="AI28" s="142" t="s">
        <v>245</v>
      </c>
      <c r="AJ28" s="59">
        <f>SUM('EL PUNT 1996:DIARI DE GIRONA 2016'!AJ59)</f>
        <v>89</v>
      </c>
      <c r="AK28" s="60">
        <f t="shared" si="10"/>
        <v>7.8138718173836705E-2</v>
      </c>
      <c r="AL28" s="61"/>
      <c r="AM28" s="142" t="s">
        <v>259</v>
      </c>
      <c r="AN28" s="59">
        <f>SUM('EL PUNT 1996:DIARI DE GIRONA 2016'!AN59)</f>
        <v>63</v>
      </c>
      <c r="AO28" s="60">
        <f t="shared" si="11"/>
        <v>6.7741935483870974E-2</v>
      </c>
      <c r="AP28" s="61"/>
      <c r="AQ28" s="142" t="s">
        <v>291</v>
      </c>
      <c r="AR28" s="59">
        <f>SUM('EL PUNT 1996:DIARI DE GIRONA 2016'!AR59)</f>
        <v>4</v>
      </c>
      <c r="AS28" s="60">
        <f t="shared" si="14"/>
        <v>3.5118525021949078E-3</v>
      </c>
      <c r="AT28" s="61"/>
      <c r="AU28" s="142" t="s">
        <v>303</v>
      </c>
      <c r="AV28" s="59">
        <f>SUM('EL PUNT 1996:DIARI DE GIRONA 2016'!AV59)</f>
        <v>0</v>
      </c>
      <c r="AW28" s="60">
        <f t="shared" si="12"/>
        <v>0</v>
      </c>
      <c r="AX28" s="61"/>
      <c r="AY28" s="142" t="s">
        <v>318</v>
      </c>
      <c r="AZ28" s="59">
        <f>SUM('EL PUNT 1996:DIARI DE GIRONA 2016'!AZ59)</f>
        <v>80</v>
      </c>
      <c r="BA28" s="60">
        <f t="shared" si="13"/>
        <v>7.0113935144609993E-2</v>
      </c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</row>
    <row r="29" spans="1:66" ht="68.099999999999994" customHeight="1" x14ac:dyDescent="0.2">
      <c r="A29" s="64"/>
      <c r="B29" s="63" t="s">
        <v>381</v>
      </c>
      <c r="C29" s="45">
        <f>SUM('EL PUNT 1996:DIARI DE GIRONA 2016'!C60)</f>
        <v>37</v>
      </c>
      <c r="D29" s="58">
        <f t="shared" si="4"/>
        <v>3.2541776605101144E-2</v>
      </c>
      <c r="E29" s="64"/>
      <c r="F29" s="75" t="s">
        <v>393</v>
      </c>
      <c r="G29" s="45">
        <f>SUM('EL PUNT 1996:DIARI DE GIRONA 2016'!G60)</f>
        <v>75</v>
      </c>
      <c r="H29" s="58">
        <f t="shared" si="5"/>
        <v>6.5905096660808432E-2</v>
      </c>
      <c r="I29" s="61"/>
      <c r="J29" s="63" t="s">
        <v>403</v>
      </c>
      <c r="K29" s="45">
        <f>SUM('EL PUNT 1996:DIARI DE GIRONA 2016'!K60)</f>
        <v>90</v>
      </c>
      <c r="L29" s="58">
        <f t="shared" si="6"/>
        <v>7.9225352112676062E-2</v>
      </c>
      <c r="M29" s="61"/>
      <c r="N29" s="61"/>
      <c r="O29" s="59">
        <f>SUM('EL PUNT 1996:DIARI DE GIRONA 2016'!O60)</f>
        <v>1074</v>
      </c>
      <c r="P29" s="60">
        <f t="shared" si="7"/>
        <v>1</v>
      </c>
      <c r="Q29" s="61"/>
      <c r="R29" s="61"/>
      <c r="S29" s="61"/>
      <c r="T29" s="61"/>
      <c r="U29" s="61"/>
      <c r="V29" s="61"/>
      <c r="W29" s="142" t="s">
        <v>222</v>
      </c>
      <c r="X29" s="59">
        <f>SUM('EL PUNT 1996:DIARI DE GIRONA 2016'!X60)</f>
        <v>48</v>
      </c>
      <c r="Y29" s="60">
        <f t="shared" si="8"/>
        <v>4.2105263157894736E-2</v>
      </c>
      <c r="Z29" s="61"/>
      <c r="AA29" s="61"/>
      <c r="AB29" s="61"/>
      <c r="AC29" s="61"/>
      <c r="AD29" s="61"/>
      <c r="AF29" s="59">
        <f>SUM('EL PUNT 1996:DIARI DE GIRONA 2016'!AF60)</f>
        <v>1083</v>
      </c>
      <c r="AG29" s="60">
        <f t="shared" si="17"/>
        <v>1</v>
      </c>
      <c r="AH29" s="61"/>
      <c r="AI29" s="142" t="s">
        <v>248</v>
      </c>
      <c r="AJ29" s="59">
        <f>SUM('EL PUNT 1996:DIARI DE GIRONA 2016'!AJ60)</f>
        <v>6</v>
      </c>
      <c r="AK29" s="60">
        <f t="shared" si="10"/>
        <v>5.2677787532923615E-3</v>
      </c>
      <c r="AL29" s="61"/>
      <c r="AM29" s="142" t="s">
        <v>260</v>
      </c>
      <c r="AN29" s="59">
        <f>SUM('EL PUNT 1996:DIARI DE GIRONA 2016'!AN60)</f>
        <v>26</v>
      </c>
      <c r="AO29" s="60">
        <f t="shared" si="11"/>
        <v>2.7956989247311829E-2</v>
      </c>
      <c r="AP29" s="61"/>
      <c r="AQ29" s="142" t="s">
        <v>292</v>
      </c>
      <c r="AR29" s="59">
        <f>SUM('EL PUNT 1996:DIARI DE GIRONA 2016'!AR60)</f>
        <v>20</v>
      </c>
      <c r="AS29" s="60">
        <f t="shared" si="14"/>
        <v>1.755926251097454E-2</v>
      </c>
      <c r="AT29" s="61"/>
      <c r="AU29" s="142" t="s">
        <v>305</v>
      </c>
      <c r="AV29" s="59">
        <f>SUM('EL PUNT 1996:DIARI DE GIRONA 2016'!AV60)</f>
        <v>19</v>
      </c>
      <c r="AW29" s="60">
        <f t="shared" si="12"/>
        <v>2.0430107526881722E-2</v>
      </c>
      <c r="AX29" s="61"/>
      <c r="AY29" s="142" t="s">
        <v>439</v>
      </c>
      <c r="AZ29" s="59">
        <f>SUM('EL PUNT 1996:DIARI DE GIRONA 2016'!AZ60)</f>
        <v>122</v>
      </c>
      <c r="BA29" s="60">
        <f t="shared" si="13"/>
        <v>0.10692375109553023</v>
      </c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</row>
    <row r="30" spans="1:66" ht="68.099999999999994" customHeight="1" x14ac:dyDescent="0.2">
      <c r="A30" s="64"/>
      <c r="B30" s="63" t="s">
        <v>382</v>
      </c>
      <c r="C30" s="45">
        <f>SUM('EL PUNT 1996:DIARI DE GIRONA 2016'!C61)</f>
        <v>47</v>
      </c>
      <c r="D30" s="58">
        <f t="shared" si="4"/>
        <v>4.1336851363236587E-2</v>
      </c>
      <c r="E30" s="64"/>
      <c r="F30" s="75" t="s">
        <v>394</v>
      </c>
      <c r="G30" s="45">
        <f>SUM('EL PUNT 1996:DIARI DE GIRONA 2016'!G61)</f>
        <v>16</v>
      </c>
      <c r="H30" s="58">
        <f t="shared" si="5"/>
        <v>1.4059753954305799E-2</v>
      </c>
      <c r="I30" s="61"/>
      <c r="J30" s="63" t="s">
        <v>404</v>
      </c>
      <c r="K30" s="45">
        <f>SUM('EL PUNT 1996:DIARI DE GIRONA 2016'!K61)</f>
        <v>28</v>
      </c>
      <c r="L30" s="58">
        <f t="shared" si="6"/>
        <v>2.464788732394366E-2</v>
      </c>
      <c r="M30" s="61"/>
      <c r="N30" s="37"/>
      <c r="O30" s="49" t="s">
        <v>141</v>
      </c>
      <c r="P30" s="49" t="s">
        <v>140</v>
      </c>
      <c r="Q30" s="61"/>
      <c r="R30" s="61"/>
      <c r="S30" s="61"/>
      <c r="T30" s="61"/>
      <c r="U30" s="61"/>
      <c r="V30" s="61"/>
      <c r="W30" s="142" t="s">
        <v>246</v>
      </c>
      <c r="X30" s="59">
        <f>SUM('EL PUNT 1996:DIARI DE GIRONA 2016'!X61)</f>
        <v>61</v>
      </c>
      <c r="Y30" s="60">
        <f t="shared" si="8"/>
        <v>5.3508771929824561E-2</v>
      </c>
      <c r="Z30" s="61"/>
      <c r="AA30" s="61"/>
      <c r="AB30" s="61"/>
      <c r="AC30" s="61"/>
      <c r="AD30" s="61"/>
      <c r="AE30" s="61"/>
      <c r="AF30" s="49" t="s">
        <v>141</v>
      </c>
      <c r="AG30" s="49" t="s">
        <v>140</v>
      </c>
      <c r="AH30" s="61"/>
      <c r="AI30" s="142" t="s">
        <v>249</v>
      </c>
      <c r="AJ30" s="59">
        <f>SUM('EL PUNT 1996:DIARI DE GIRONA 2016'!AJ61)</f>
        <v>19</v>
      </c>
      <c r="AK30" s="60">
        <f t="shared" si="10"/>
        <v>1.6681299385425813E-2</v>
      </c>
      <c r="AL30" s="61"/>
      <c r="AM30" s="142" t="s">
        <v>261</v>
      </c>
      <c r="AN30" s="59">
        <f>SUM('EL PUNT 1996:DIARI DE GIRONA 2016'!AN61)</f>
        <v>34</v>
      </c>
      <c r="AO30" s="60">
        <f t="shared" si="11"/>
        <v>3.6559139784946237E-2</v>
      </c>
      <c r="AP30" s="61"/>
      <c r="AQ30" s="142" t="s">
        <v>293</v>
      </c>
      <c r="AR30" s="59">
        <f>SUM('EL PUNT 1996:DIARI DE GIRONA 2016'!AR61)</f>
        <v>129</v>
      </c>
      <c r="AS30" s="60">
        <f t="shared" si="14"/>
        <v>0.11325724319578578</v>
      </c>
      <c r="AT30" s="61"/>
      <c r="AU30" s="142" t="s">
        <v>262</v>
      </c>
      <c r="AV30" s="59">
        <f>SUM('EL PUNT 1996:DIARI DE GIRONA 2016'!AV61)</f>
        <v>24</v>
      </c>
      <c r="AW30" s="60">
        <f t="shared" si="12"/>
        <v>2.5806451612903226E-2</v>
      </c>
      <c r="AX30" s="61"/>
      <c r="AY30" s="142" t="s">
        <v>440</v>
      </c>
      <c r="AZ30" s="59">
        <f>SUM('EL PUNT 1996:DIARI DE GIRONA 2016'!AZ61)</f>
        <v>431</v>
      </c>
      <c r="BA30" s="60">
        <f t="shared" si="13"/>
        <v>0.37773882559158634</v>
      </c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</row>
    <row r="31" spans="1:66" ht="68.099999999999994" customHeight="1" x14ac:dyDescent="0.2">
      <c r="A31" s="64"/>
      <c r="B31" s="63" t="s">
        <v>383</v>
      </c>
      <c r="C31" s="45">
        <f>SUM('EL PUNT 1996:DIARI DE GIRONA 2016'!C62)</f>
        <v>24</v>
      </c>
      <c r="D31" s="58">
        <f t="shared" si="4"/>
        <v>2.1108179419525065E-2</v>
      </c>
      <c r="E31" s="64"/>
      <c r="F31" s="75" t="s">
        <v>395</v>
      </c>
      <c r="G31" s="45">
        <f>SUM('EL PUNT 1996:DIARI DE GIRONA 2016'!G62)</f>
        <v>55</v>
      </c>
      <c r="H31" s="58">
        <f t="shared" si="5"/>
        <v>4.8330404217926184E-2</v>
      </c>
      <c r="I31" s="61"/>
      <c r="J31" s="63" t="s">
        <v>391</v>
      </c>
      <c r="K31" s="45">
        <f>SUM('EL PUNT 1996:DIARI DE GIRONA 2016'!K62)</f>
        <v>33</v>
      </c>
      <c r="L31" s="58">
        <f t="shared" si="6"/>
        <v>2.9049295774647887E-2</v>
      </c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142" t="s">
        <v>247</v>
      </c>
      <c r="X31" s="59">
        <f>SUM('EL PUNT 1996:DIARI DE GIRONA 2016'!X62)</f>
        <v>8</v>
      </c>
      <c r="Y31" s="60">
        <f t="shared" si="8"/>
        <v>7.0175438596491229E-3</v>
      </c>
      <c r="Z31" s="61"/>
      <c r="AA31" s="61"/>
      <c r="AB31" s="61"/>
      <c r="AC31" s="61"/>
      <c r="AD31" s="61"/>
      <c r="AE31" s="61"/>
      <c r="AF31" s="61"/>
      <c r="AG31" s="61"/>
      <c r="AH31" s="61"/>
      <c r="AI31" s="142" t="s">
        <v>273</v>
      </c>
      <c r="AJ31" s="59">
        <f>SUM('EL PUNT 1996:DIARI DE GIRONA 2016'!AJ62)</f>
        <v>43</v>
      </c>
      <c r="AK31" s="60">
        <f t="shared" si="10"/>
        <v>3.7752414398595259E-2</v>
      </c>
      <c r="AL31" s="61"/>
      <c r="AM31" s="142" t="s">
        <v>278</v>
      </c>
      <c r="AN31" s="59">
        <f>SUM('EL PUNT 1996:DIARI DE GIRONA 2016'!AN62)</f>
        <v>86</v>
      </c>
      <c r="AO31" s="60">
        <f t="shared" si="11"/>
        <v>9.2473118279569888E-2</v>
      </c>
      <c r="AP31" s="61"/>
      <c r="AQ31" s="142" t="s">
        <v>294</v>
      </c>
      <c r="AR31" s="59">
        <f>SUM('EL PUNT 1996:DIARI DE GIRONA 2016'!AR62)</f>
        <v>190</v>
      </c>
      <c r="AS31" s="60">
        <f t="shared" si="14"/>
        <v>0.16681299385425813</v>
      </c>
      <c r="AT31" s="61"/>
      <c r="AU31" s="142" t="s">
        <v>307</v>
      </c>
      <c r="AV31" s="59">
        <f>SUM('EL PUNT 1996:DIARI DE GIRONA 2016'!AV62)</f>
        <v>87</v>
      </c>
      <c r="AW31" s="60">
        <f t="shared" si="12"/>
        <v>9.3548387096774197E-2</v>
      </c>
      <c r="AX31" s="61"/>
      <c r="AY31" s="142" t="s">
        <v>440</v>
      </c>
      <c r="AZ31" s="59">
        <f>SUM('EL PUNT 1996:DIARI DE GIRONA 2016'!AZ62)</f>
        <v>26</v>
      </c>
      <c r="BA31" s="60">
        <f t="shared" si="13"/>
        <v>2.2787028921998246E-2</v>
      </c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</row>
    <row r="32" spans="1:66" ht="68.099999999999994" customHeight="1" x14ac:dyDescent="0.2">
      <c r="A32" s="64"/>
      <c r="B32" s="61"/>
      <c r="C32" s="45">
        <f>SUM('EL PUNT 1996:DIARI DE GIRONA 2016'!C63)</f>
        <v>1137</v>
      </c>
      <c r="D32" s="58">
        <f t="shared" si="4"/>
        <v>1</v>
      </c>
      <c r="E32" s="64"/>
      <c r="F32" s="61"/>
      <c r="G32" s="45">
        <f>SUM('EL PUNT 1996:DIARI DE GIRONA 2016'!G63)</f>
        <v>1138</v>
      </c>
      <c r="H32" s="58">
        <f t="shared" si="5"/>
        <v>1</v>
      </c>
      <c r="I32" s="61"/>
      <c r="J32" s="63" t="s">
        <v>405</v>
      </c>
      <c r="K32" s="45">
        <f>SUM('EL PUNT 1996:DIARI DE GIRONA 2016'!K63)</f>
        <v>45</v>
      </c>
      <c r="L32" s="58">
        <f t="shared" si="6"/>
        <v>3.9612676056338031E-2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142" t="s">
        <v>265</v>
      </c>
      <c r="X32" s="59">
        <f>SUM('EL PUNT 1996:DIARI DE GIRONA 2016'!X63)</f>
        <v>55</v>
      </c>
      <c r="Y32" s="60">
        <f t="shared" si="8"/>
        <v>4.8245614035087717E-2</v>
      </c>
      <c r="Z32" s="61"/>
      <c r="AA32" s="61"/>
      <c r="AB32" s="61"/>
      <c r="AC32" s="61"/>
      <c r="AD32" s="61"/>
      <c r="AE32" s="61"/>
      <c r="AF32" s="61"/>
      <c r="AG32" s="61"/>
      <c r="AH32" s="61"/>
      <c r="AI32" s="142" t="s">
        <v>275</v>
      </c>
      <c r="AJ32" s="59">
        <f>SUM('EL PUNT 1996:DIARI DE GIRONA 2016'!AJ63)</f>
        <v>11</v>
      </c>
      <c r="AK32" s="60">
        <f t="shared" si="10"/>
        <v>9.6575943810359964E-3</v>
      </c>
      <c r="AL32" s="61"/>
      <c r="AM32" s="142" t="s">
        <v>262</v>
      </c>
      <c r="AN32" s="59">
        <f>SUM('EL PUNT 1996:DIARI DE GIRONA 2016'!AN63)</f>
        <v>17</v>
      </c>
      <c r="AO32" s="60">
        <f t="shared" si="11"/>
        <v>1.8279569892473119E-2</v>
      </c>
      <c r="AP32" s="61"/>
      <c r="AQ32" s="61"/>
      <c r="AR32" s="59">
        <f>SUM('EL PUNT 1996:DIARI DE GIRONA 2016'!AR63)</f>
        <v>1139</v>
      </c>
      <c r="AS32" s="60">
        <f t="shared" si="14"/>
        <v>1</v>
      </c>
      <c r="AT32" s="61"/>
      <c r="AU32" s="142" t="s">
        <v>306</v>
      </c>
      <c r="AV32" s="59">
        <f>SUM('EL PUNT 1996:DIARI DE GIRONA 2016'!AV63)</f>
        <v>10</v>
      </c>
      <c r="AW32" s="60">
        <f t="shared" si="12"/>
        <v>1.0752688172043012E-2</v>
      </c>
      <c r="AX32" s="61"/>
      <c r="AY32" s="98"/>
      <c r="AZ32" s="59">
        <f>SUM('EL PUNT 1996:DIARI DE GIRONA 2016'!AZ63)</f>
        <v>1141</v>
      </c>
      <c r="BA32" s="60">
        <f t="shared" si="13"/>
        <v>1</v>
      </c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</row>
    <row r="33" spans="1:66" ht="68.099999999999994" customHeight="1" x14ac:dyDescent="0.2">
      <c r="A33" s="64"/>
      <c r="B33" s="61"/>
      <c r="C33" s="70" t="s">
        <v>141</v>
      </c>
      <c r="D33" s="70" t="s">
        <v>140</v>
      </c>
      <c r="E33" s="64"/>
      <c r="F33" s="61"/>
      <c r="G33" s="70" t="s">
        <v>141</v>
      </c>
      <c r="H33" s="70" t="s">
        <v>140</v>
      </c>
      <c r="I33" s="61"/>
      <c r="J33" s="63" t="s">
        <v>406</v>
      </c>
      <c r="K33" s="45">
        <f>SUM('EL PUNT 1996:DIARI DE GIRONA 2016'!K64)</f>
        <v>15</v>
      </c>
      <c r="L33" s="58">
        <f t="shared" si="6"/>
        <v>1.3204225352112676E-2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142" t="s">
        <v>266</v>
      </c>
      <c r="X33" s="59">
        <f>SUM('EL PUNT 1996:DIARI DE GIRONA 2016'!X64)</f>
        <v>17</v>
      </c>
      <c r="Y33" s="60">
        <f t="shared" si="8"/>
        <v>1.4912280701754385E-2</v>
      </c>
      <c r="Z33" s="61"/>
      <c r="AA33" s="61"/>
      <c r="AB33" s="61"/>
      <c r="AC33" s="61"/>
      <c r="AD33" s="61"/>
      <c r="AE33" s="61"/>
      <c r="AF33" s="61"/>
      <c r="AG33" s="61"/>
      <c r="AH33" s="61"/>
      <c r="AI33" s="142" t="s">
        <v>274</v>
      </c>
      <c r="AJ33" s="59">
        <f>SUM('EL PUNT 1996:DIARI DE GIRONA 2016'!AJ64)</f>
        <v>21</v>
      </c>
      <c r="AK33" s="60">
        <f t="shared" si="10"/>
        <v>1.8437225636523266E-2</v>
      </c>
      <c r="AL33" s="61"/>
      <c r="AM33" s="142" t="s">
        <v>263</v>
      </c>
      <c r="AN33" s="59">
        <f>SUM('EL PUNT 1996:DIARI DE GIRONA 2016'!AN64)</f>
        <v>18</v>
      </c>
      <c r="AO33" s="60">
        <f t="shared" si="11"/>
        <v>1.935483870967742E-2</v>
      </c>
      <c r="AP33" s="61"/>
      <c r="AQ33" s="61"/>
      <c r="AR33" s="70" t="s">
        <v>141</v>
      </c>
      <c r="AS33" s="70" t="s">
        <v>140</v>
      </c>
      <c r="AT33" s="61"/>
      <c r="AU33" s="142" t="s">
        <v>308</v>
      </c>
      <c r="AV33" s="59">
        <f>SUM('EL PUNT 1996:DIARI DE GIRONA 2016'!AV64)</f>
        <v>0</v>
      </c>
      <c r="AW33" s="60">
        <f t="shared" si="12"/>
        <v>0</v>
      </c>
      <c r="AX33" s="61"/>
      <c r="AY33" s="61"/>
      <c r="AZ33" s="49" t="s">
        <v>141</v>
      </c>
      <c r="BA33" s="49" t="s">
        <v>140</v>
      </c>
      <c r="BB33" s="64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</row>
    <row r="34" spans="1:66" ht="68.099999999999994" customHeight="1" x14ac:dyDescent="0.2">
      <c r="A34" s="64"/>
      <c r="B34" s="61"/>
      <c r="C34" s="61"/>
      <c r="D34" s="61"/>
      <c r="E34" s="64"/>
      <c r="F34" s="61"/>
      <c r="G34" s="61"/>
      <c r="H34" s="61"/>
      <c r="I34" s="61"/>
      <c r="J34" s="63" t="s">
        <v>393</v>
      </c>
      <c r="K34" s="45">
        <f>SUM('EL PUNT 1996:DIARI DE GIRONA 2016'!K65)</f>
        <v>32</v>
      </c>
      <c r="L34" s="58">
        <f t="shared" si="6"/>
        <v>2.8169014084507043E-2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142" t="s">
        <v>162</v>
      </c>
      <c r="X34" s="59">
        <f>SUM('EL PUNT 1996:DIARI DE GIRONA 2016'!X65)</f>
        <v>115</v>
      </c>
      <c r="Y34" s="60">
        <f t="shared" si="8"/>
        <v>0.10087719298245613</v>
      </c>
      <c r="Z34" s="61"/>
      <c r="AA34" s="61"/>
      <c r="AB34" s="61"/>
      <c r="AC34" s="61"/>
      <c r="AD34" s="61"/>
      <c r="AE34" s="61"/>
      <c r="AF34" s="61"/>
      <c r="AG34" s="61"/>
      <c r="AH34" s="61"/>
      <c r="AI34" s="142" t="s">
        <v>3817</v>
      </c>
      <c r="AJ34" s="59">
        <f>SUM('EL PUNT 1996:DIARI DE GIRONA 2016'!AJ65)</f>
        <v>36</v>
      </c>
      <c r="AK34" s="60">
        <f t="shared" si="10"/>
        <v>3.1606672519754173E-2</v>
      </c>
      <c r="AL34" s="61"/>
      <c r="AM34" s="142" t="s">
        <v>264</v>
      </c>
      <c r="AN34" s="59">
        <f>SUM('EL PUNT 1996:DIARI DE GIRONA 2016'!AN65)</f>
        <v>16</v>
      </c>
      <c r="AO34" s="60">
        <f t="shared" si="11"/>
        <v>1.7204301075268817E-2</v>
      </c>
      <c r="AP34" s="61"/>
      <c r="AQ34" s="61"/>
      <c r="AR34" s="61"/>
      <c r="AS34" s="61"/>
      <c r="AT34" s="61"/>
      <c r="AU34" s="142" t="s">
        <v>309</v>
      </c>
      <c r="AV34" s="59">
        <f>SUM('EL PUNT 1996:DIARI DE GIRONA 2016'!AV65)</f>
        <v>39</v>
      </c>
      <c r="AW34" s="60">
        <f t="shared" si="12"/>
        <v>4.1935483870967745E-2</v>
      </c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</row>
    <row r="35" spans="1:66" ht="68.099999999999994" customHeight="1" x14ac:dyDescent="0.2">
      <c r="A35" s="64"/>
      <c r="B35" s="61"/>
      <c r="C35" s="61"/>
      <c r="D35" s="61"/>
      <c r="E35" s="64"/>
      <c r="F35" s="61"/>
      <c r="G35" s="61"/>
      <c r="H35" s="61"/>
      <c r="I35" s="61"/>
      <c r="J35" s="63" t="s">
        <v>407</v>
      </c>
      <c r="K35" s="45">
        <f>SUM('EL PUNT 1996:DIARI DE GIRONA 2016'!K66)</f>
        <v>48</v>
      </c>
      <c r="L35" s="58">
        <f t="shared" si="6"/>
        <v>4.2253521126760563E-2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37"/>
      <c r="X35" s="59">
        <f>SUM('EL PUNT 1996:DIARI DE GIRONA 2016'!X66)</f>
        <v>1140</v>
      </c>
      <c r="Y35" s="60">
        <f t="shared" si="8"/>
        <v>1</v>
      </c>
      <c r="Z35" s="61"/>
      <c r="AA35" s="61"/>
      <c r="AB35" s="61"/>
      <c r="AC35" s="61"/>
      <c r="AD35" s="61"/>
      <c r="AE35" s="61"/>
      <c r="AF35" s="61"/>
      <c r="AG35" s="61"/>
      <c r="AH35" s="61"/>
      <c r="AI35" s="142" t="s">
        <v>438</v>
      </c>
      <c r="AJ35" s="59">
        <f>SUM('EL PUNT 1996:DIARI DE GIRONA 2016'!AJ66)</f>
        <v>338</v>
      </c>
      <c r="AK35" s="60">
        <f t="shared" si="10"/>
        <v>0.2967515364354697</v>
      </c>
      <c r="AL35" s="61"/>
      <c r="AM35" s="142" t="s">
        <v>279</v>
      </c>
      <c r="AN35" s="59">
        <f>SUM('EL PUNT 1996:DIARI DE GIRONA 2016'!AN66)</f>
        <v>70</v>
      </c>
      <c r="AO35" s="60">
        <f t="shared" si="11"/>
        <v>7.5268817204301078E-2</v>
      </c>
      <c r="AP35" s="61"/>
      <c r="AQ35" s="61"/>
      <c r="AR35" s="61"/>
      <c r="AS35" s="61"/>
      <c r="AT35" s="61"/>
      <c r="AU35" s="142" t="s">
        <v>310</v>
      </c>
      <c r="AV35" s="59">
        <f>SUM('EL PUNT 1996:DIARI DE GIRONA 2016'!AV66)</f>
        <v>30</v>
      </c>
      <c r="AW35" s="60">
        <f t="shared" si="12"/>
        <v>3.2258064516129031E-2</v>
      </c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</row>
    <row r="36" spans="1:66" ht="68.099999999999994" customHeight="1" x14ac:dyDescent="0.2">
      <c r="A36" s="64"/>
      <c r="B36" s="61"/>
      <c r="C36" s="61"/>
      <c r="D36" s="61"/>
      <c r="E36" s="64"/>
      <c r="F36" s="61"/>
      <c r="G36" s="61"/>
      <c r="H36" s="61"/>
      <c r="I36" s="61"/>
      <c r="J36" s="63" t="s">
        <v>408</v>
      </c>
      <c r="K36" s="45">
        <f>SUM('EL PUNT 1996:DIARI DE GIRONA 2016'!K67)</f>
        <v>9</v>
      </c>
      <c r="L36" s="58">
        <f t="shared" si="6"/>
        <v>7.9225352112676055E-3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9" t="s">
        <v>141</v>
      </c>
      <c r="Y36" s="49" t="s">
        <v>140</v>
      </c>
      <c r="Z36" s="61"/>
      <c r="AA36" s="61"/>
      <c r="AB36" s="61"/>
      <c r="AC36" s="61"/>
      <c r="AD36" s="61"/>
      <c r="AE36" s="61"/>
      <c r="AF36" s="61"/>
      <c r="AG36" s="61"/>
      <c r="AH36" s="61"/>
      <c r="AI36" s="37"/>
      <c r="AJ36" s="59">
        <f>SUM('EL PUNT 1996:DIARI DE GIRONA 2016'!AJ67)</f>
        <v>1139</v>
      </c>
      <c r="AK36" s="60">
        <f t="shared" si="10"/>
        <v>1</v>
      </c>
      <c r="AL36" s="61"/>
      <c r="AM36" s="142" t="s">
        <v>267</v>
      </c>
      <c r="AN36" s="59">
        <f>SUM('EL PUNT 1996:DIARI DE GIRONA 2016'!AN67)</f>
        <v>0</v>
      </c>
      <c r="AO36" s="60">
        <f t="shared" si="11"/>
        <v>0</v>
      </c>
      <c r="AP36" s="61"/>
      <c r="AQ36" s="61"/>
      <c r="AR36" s="61"/>
      <c r="AS36" s="61"/>
      <c r="AT36" s="61"/>
      <c r="AU36" s="142" t="s">
        <v>311</v>
      </c>
      <c r="AV36" s="59">
        <f>SUM('EL PUNT 1996:DIARI DE GIRONA 2016'!AV67)</f>
        <v>4</v>
      </c>
      <c r="AW36" s="60">
        <f t="shared" si="12"/>
        <v>4.3010752688172043E-3</v>
      </c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</row>
    <row r="37" spans="1:66" ht="68.099999999999994" customHeight="1" x14ac:dyDescent="0.2">
      <c r="A37" s="64"/>
      <c r="B37" s="61"/>
      <c r="C37" s="61"/>
      <c r="D37" s="61"/>
      <c r="E37" s="64"/>
      <c r="F37" s="61"/>
      <c r="G37" s="61"/>
      <c r="H37" s="61"/>
      <c r="I37" s="61"/>
      <c r="J37" s="63" t="s">
        <v>395</v>
      </c>
      <c r="K37" s="45">
        <f>SUM('EL PUNT 1996:DIARI DE GIRONA 2016'!K68)</f>
        <v>14</v>
      </c>
      <c r="L37" s="58">
        <f t="shared" si="6"/>
        <v>1.232394366197183E-2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49" t="s">
        <v>141</v>
      </c>
      <c r="AK37" s="49" t="s">
        <v>140</v>
      </c>
      <c r="AL37" s="61"/>
      <c r="AM37" s="142" t="s">
        <v>268</v>
      </c>
      <c r="AN37" s="59">
        <f>SUM('EL PUNT 1996:DIARI DE GIRONA 2016'!AN68)</f>
        <v>4</v>
      </c>
      <c r="AO37" s="60">
        <f t="shared" si="11"/>
        <v>4.3010752688172043E-3</v>
      </c>
      <c r="AP37" s="61"/>
      <c r="AQ37" s="61"/>
      <c r="AR37" s="61"/>
      <c r="AS37" s="61"/>
      <c r="AT37" s="61"/>
      <c r="AU37" s="142" t="s">
        <v>312</v>
      </c>
      <c r="AV37" s="59">
        <f>SUM('EL PUNT 1996:DIARI DE GIRONA 2016'!AV68)</f>
        <v>55</v>
      </c>
      <c r="AW37" s="60">
        <f t="shared" si="12"/>
        <v>5.9139784946236562E-2</v>
      </c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</row>
    <row r="38" spans="1:66" ht="68.099999999999994" customHeight="1" x14ac:dyDescent="0.2">
      <c r="A38" s="64"/>
      <c r="B38" s="61"/>
      <c r="C38" s="61"/>
      <c r="D38" s="61"/>
      <c r="E38" s="64"/>
      <c r="F38" s="61"/>
      <c r="G38" s="61"/>
      <c r="H38" s="61"/>
      <c r="I38" s="61"/>
      <c r="J38" s="61"/>
      <c r="K38" s="45">
        <f>SUM('EL PUNT 1996:DIARI DE GIRONA 2016'!K69)</f>
        <v>1136</v>
      </c>
      <c r="L38" s="58">
        <f t="shared" si="6"/>
        <v>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142" t="s">
        <v>269</v>
      </c>
      <c r="AN38" s="59">
        <f>SUM('EL PUNT 1996:DIARI DE GIRONA 2016'!AN69)</f>
        <v>24</v>
      </c>
      <c r="AO38" s="60">
        <f t="shared" si="11"/>
        <v>2.5806451612903226E-2</v>
      </c>
      <c r="AP38" s="61"/>
      <c r="AQ38" s="61"/>
      <c r="AR38" s="61"/>
      <c r="AS38" s="61"/>
      <c r="AT38" s="61"/>
      <c r="AU38" s="142" t="s">
        <v>313</v>
      </c>
      <c r="AV38" s="59">
        <f>SUM('EL PUNT 1996:DIARI DE GIRONA 2016'!AV69)</f>
        <v>13</v>
      </c>
      <c r="AW38" s="60">
        <f t="shared" si="12"/>
        <v>1.3978494623655914E-2</v>
      </c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</row>
    <row r="39" spans="1:66" ht="68.099999999999994" customHeight="1" x14ac:dyDescent="0.2">
      <c r="A39" s="64"/>
      <c r="B39" s="61"/>
      <c r="C39" s="61"/>
      <c r="D39" s="61"/>
      <c r="E39" s="64"/>
      <c r="F39" s="61"/>
      <c r="G39" s="61"/>
      <c r="H39" s="61"/>
      <c r="I39" s="61"/>
      <c r="J39" s="61"/>
      <c r="K39" s="70" t="s">
        <v>141</v>
      </c>
      <c r="L39" s="70" t="s">
        <v>140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 t="s">
        <v>3815</v>
      </c>
      <c r="Z39" s="61" t="s">
        <v>3816</v>
      </c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142" t="s">
        <v>280</v>
      </c>
      <c r="AN39" s="59">
        <f>SUM('EL PUNT 1996:DIARI DE GIRONA 2016'!AN70)</f>
        <v>41</v>
      </c>
      <c r="AO39" s="60">
        <f t="shared" si="11"/>
        <v>4.4086021505376341E-2</v>
      </c>
      <c r="AP39" s="61"/>
      <c r="AQ39" s="61"/>
      <c r="AR39" s="61"/>
      <c r="AS39" s="61"/>
      <c r="AT39" s="61"/>
      <c r="AU39" s="98"/>
      <c r="AV39" s="59">
        <f>SUM('EL PUNT 1996:DIARI DE GIRONA 2016'!AV70)</f>
        <v>930</v>
      </c>
      <c r="AW39" s="60">
        <f t="shared" si="12"/>
        <v>1</v>
      </c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</row>
    <row r="40" spans="1:66" ht="68.099999999999994" customHeight="1" x14ac:dyDescent="0.2">
      <c r="A40" s="64"/>
      <c r="B40" s="61"/>
      <c r="C40" s="61"/>
      <c r="D40" s="61"/>
      <c r="E40" s="64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142" t="s">
        <v>270</v>
      </c>
      <c r="AN40" s="59">
        <f>SUM('EL PUNT 1996:DIARI DE GIRONA 2016'!AN71)</f>
        <v>2</v>
      </c>
      <c r="AO40" s="60">
        <f t="shared" si="11"/>
        <v>2.1505376344086021E-3</v>
      </c>
      <c r="AP40" s="61"/>
      <c r="AQ40" s="61"/>
      <c r="AR40" s="61"/>
      <c r="AS40" s="61"/>
      <c r="AT40" s="61"/>
      <c r="AU40" s="61"/>
      <c r="AV40" s="49" t="s">
        <v>141</v>
      </c>
      <c r="AW40" s="49" t="s">
        <v>140</v>
      </c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</row>
    <row r="41" spans="1:66" ht="68.099999999999994" customHeight="1" x14ac:dyDescent="0.2">
      <c r="A41" s="64"/>
      <c r="B41" s="61"/>
      <c r="C41" s="61"/>
      <c r="D41" s="61"/>
      <c r="E41" s="6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142" t="s">
        <v>271</v>
      </c>
      <c r="AN41" s="59">
        <f>SUM('EL PUNT 1996:DIARI DE GIRONA 2016'!AN72)</f>
        <v>10</v>
      </c>
      <c r="AO41" s="60">
        <f t="shared" si="11"/>
        <v>1.0752688172043012E-2</v>
      </c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2"/>
      <c r="BK41" s="62"/>
      <c r="BL41" s="61"/>
      <c r="BM41" s="61"/>
      <c r="BN41" s="61"/>
    </row>
    <row r="42" spans="1:66" ht="68.099999999999994" customHeight="1" x14ac:dyDescent="0.2">
      <c r="A42" s="64"/>
      <c r="B42" s="37"/>
      <c r="C42" s="37"/>
      <c r="D42" s="37"/>
      <c r="E42" s="64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142" t="s">
        <v>272</v>
      </c>
      <c r="AN42" s="59">
        <f>SUM('EL PUNT 1996:DIARI DE GIRONA 2016'!AN73)</f>
        <v>23</v>
      </c>
      <c r="AO42" s="60">
        <f t="shared" si="11"/>
        <v>2.4731182795698924E-2</v>
      </c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</row>
    <row r="43" spans="1:66" ht="68.099999999999994" customHeight="1" x14ac:dyDescent="0.2">
      <c r="A43" s="64"/>
      <c r="B43" s="61"/>
      <c r="C43" s="61"/>
      <c r="D43" s="61"/>
      <c r="E43" s="64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142" t="s">
        <v>281</v>
      </c>
      <c r="AN43" s="59">
        <f>SUM('EL PUNT 1996:DIARI DE GIRONA 2016'!AN74)</f>
        <v>37</v>
      </c>
      <c r="AO43" s="60">
        <f t="shared" si="11"/>
        <v>3.9784946236559142E-2</v>
      </c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</row>
    <row r="44" spans="1:66" ht="68.099999999999994" customHeight="1" x14ac:dyDescent="0.2">
      <c r="A44" s="64"/>
      <c r="B44" s="61"/>
      <c r="C44" s="61"/>
      <c r="D44" s="61"/>
      <c r="E44" s="64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98"/>
      <c r="AN44" s="59">
        <f>SUM('EL PUNT 1996:DIARI DE GIRONA 2016'!AN75)</f>
        <v>930</v>
      </c>
      <c r="AO44" s="60">
        <f t="shared" si="11"/>
        <v>1</v>
      </c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</row>
    <row r="45" spans="1:66" ht="68.099999999999994" customHeight="1" x14ac:dyDescent="0.2">
      <c r="A45" s="64"/>
      <c r="B45" s="61"/>
      <c r="C45" s="61"/>
      <c r="D45" s="61"/>
      <c r="E45" s="64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49" t="s">
        <v>141</v>
      </c>
      <c r="AO45" s="49" t="s">
        <v>140</v>
      </c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</row>
    <row r="46" spans="1:66" ht="68.099999999999994" customHeight="1" x14ac:dyDescent="0.2">
      <c r="A46" s="64"/>
      <c r="B46" s="61"/>
      <c r="C46" s="61"/>
      <c r="D46" s="61"/>
      <c r="E46" s="64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</row>
    <row r="47" spans="1:66" ht="68.099999999999994" customHeight="1" x14ac:dyDescent="0.2">
      <c r="A47" s="72"/>
      <c r="B47" s="221" t="s">
        <v>425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101"/>
      <c r="BM47" s="101"/>
      <c r="BN47" s="61"/>
    </row>
    <row r="48" spans="1:66" ht="68.099999999999994" customHeight="1" x14ac:dyDescent="0.2">
      <c r="A48" s="64"/>
      <c r="B48" s="61"/>
      <c r="C48" s="61"/>
      <c r="D48" s="61"/>
      <c r="E48" s="64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66" ht="68.099999999999994" customHeight="1" x14ac:dyDescent="0.2">
      <c r="A49" s="64"/>
      <c r="B49" s="181" t="s">
        <v>427</v>
      </c>
      <c r="C49" s="181"/>
      <c r="D49" s="181"/>
      <c r="E49" s="181"/>
      <c r="F49" s="181"/>
      <c r="G49" s="181"/>
      <c r="H49" s="181"/>
      <c r="I49" s="61"/>
      <c r="J49" s="181" t="s">
        <v>426</v>
      </c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73"/>
      <c r="V49" s="181" t="s">
        <v>428</v>
      </c>
      <c r="W49" s="181"/>
      <c r="X49" s="181"/>
      <c r="Y49" s="181"/>
      <c r="Z49" s="181"/>
      <c r="AA49" s="181"/>
      <c r="AB49" s="181"/>
      <c r="AC49" s="61"/>
      <c r="AD49" s="61"/>
      <c r="AE49" s="181" t="s">
        <v>429</v>
      </c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61"/>
      <c r="AQ49" s="61"/>
      <c r="AR49" s="181" t="s">
        <v>430</v>
      </c>
      <c r="AS49" s="181"/>
      <c r="AT49" s="181"/>
      <c r="AU49" s="181"/>
      <c r="AV49" s="181"/>
      <c r="AW49" s="181"/>
      <c r="AX49" s="181"/>
      <c r="AY49" s="61"/>
      <c r="AZ49" s="61"/>
      <c r="BA49" s="181" t="s">
        <v>431</v>
      </c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61"/>
      <c r="BM49" s="61"/>
      <c r="BN49" s="61"/>
    </row>
    <row r="50" spans="1:66" ht="68.099999999999994" customHeight="1" x14ac:dyDescent="0.2">
      <c r="A50" s="64"/>
      <c r="B50" s="61"/>
      <c r="C50" s="61"/>
      <c r="D50" s="61"/>
      <c r="E50" s="64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</row>
    <row r="51" spans="1:66" ht="68.099999999999994" customHeight="1" x14ac:dyDescent="0.2">
      <c r="A51" s="64"/>
      <c r="B51" s="175" t="s">
        <v>180</v>
      </c>
      <c r="C51" s="175"/>
      <c r="D51" s="175"/>
      <c r="E51" s="64"/>
      <c r="F51" s="175" t="s">
        <v>14</v>
      </c>
      <c r="G51" s="175"/>
      <c r="H51" s="175"/>
      <c r="I51" s="61"/>
      <c r="J51" s="178" t="s">
        <v>338</v>
      </c>
      <c r="K51" s="179"/>
      <c r="L51" s="180"/>
      <c r="M51" s="61"/>
      <c r="N51" s="178" t="s">
        <v>409</v>
      </c>
      <c r="O51" s="179"/>
      <c r="P51" s="180"/>
      <c r="Q51" s="61"/>
      <c r="R51" s="178" t="s">
        <v>410</v>
      </c>
      <c r="S51" s="179"/>
      <c r="T51" s="180"/>
      <c r="U51" s="61"/>
      <c r="V51" s="175" t="s">
        <v>180</v>
      </c>
      <c r="W51" s="175"/>
      <c r="X51" s="175"/>
      <c r="Y51" s="61"/>
      <c r="Z51" s="175" t="s">
        <v>14</v>
      </c>
      <c r="AA51" s="175"/>
      <c r="AB51" s="175"/>
      <c r="AC51" s="61"/>
      <c r="AD51" s="61"/>
      <c r="AE51" s="175" t="s">
        <v>338</v>
      </c>
      <c r="AF51" s="175"/>
      <c r="AG51" s="175"/>
      <c r="AH51" s="61"/>
      <c r="AI51" s="178" t="s">
        <v>409</v>
      </c>
      <c r="AJ51" s="179"/>
      <c r="AK51" s="180"/>
      <c r="AL51" s="61"/>
      <c r="AM51" s="178" t="s">
        <v>410</v>
      </c>
      <c r="AN51" s="179"/>
      <c r="AO51" s="180"/>
      <c r="AP51" s="61"/>
      <c r="AQ51" s="61"/>
      <c r="AR51" s="175" t="s">
        <v>180</v>
      </c>
      <c r="AS51" s="175"/>
      <c r="AT51" s="175"/>
      <c r="AU51" s="61"/>
      <c r="AV51" s="175" t="s">
        <v>14</v>
      </c>
      <c r="AW51" s="175"/>
      <c r="AX51" s="175"/>
      <c r="AY51" s="61"/>
      <c r="AZ51" s="61"/>
      <c r="BA51" s="175" t="s">
        <v>338</v>
      </c>
      <c r="BB51" s="175"/>
      <c r="BC51" s="175"/>
      <c r="BD51" s="61"/>
      <c r="BE51" s="178" t="s">
        <v>409</v>
      </c>
      <c r="BF51" s="179"/>
      <c r="BG51" s="180"/>
      <c r="BH51" s="61"/>
      <c r="BI51" s="178" t="s">
        <v>410</v>
      </c>
      <c r="BJ51" s="179"/>
      <c r="BK51" s="180"/>
      <c r="BL51" s="61"/>
      <c r="BM51" s="61"/>
      <c r="BN51" s="61"/>
    </row>
    <row r="52" spans="1:66" ht="68.099999999999994" customHeight="1" x14ac:dyDescent="0.2">
      <c r="A52" s="64"/>
      <c r="B52" s="55" t="s">
        <v>181</v>
      </c>
      <c r="C52" s="57">
        <f>SUM('EL PUNT 1996:DIARI DE GIRONA 2016'!C83)</f>
        <v>667</v>
      </c>
      <c r="D52" s="58">
        <f t="shared" ref="D52:D58" si="18">C52/C$58</f>
        <v>0.58508771929824566</v>
      </c>
      <c r="E52" s="64"/>
      <c r="F52" s="55" t="s">
        <v>186</v>
      </c>
      <c r="G52" s="57">
        <f>SUM('EL PUNT 1996:DIARI DE GIRONA 2016'!G83)</f>
        <v>1027</v>
      </c>
      <c r="H52" s="58">
        <f>G52/C$58</f>
        <v>0.90087719298245617</v>
      </c>
      <c r="I52" s="61"/>
      <c r="J52" s="55" t="s">
        <v>339</v>
      </c>
      <c r="K52" s="57">
        <f>SUM('EL PUNT 1996:DIARI DE GIRONA 2016'!K83)</f>
        <v>616</v>
      </c>
      <c r="L52" s="58">
        <f t="shared" ref="L52:L70" si="19">K52/K$70</f>
        <v>0.54177660510114334</v>
      </c>
      <c r="M52" s="61"/>
      <c r="N52" s="55" t="s">
        <v>357</v>
      </c>
      <c r="O52" s="57">
        <f>SUM('EL PUNT 1996:DIARI DE GIRONA 2016'!O83)</f>
        <v>126</v>
      </c>
      <c r="P52" s="58">
        <f t="shared" ref="P52:P64" si="20">O52/O$64</f>
        <v>0.11052631578947368</v>
      </c>
      <c r="Q52" s="61"/>
      <c r="R52" s="55" t="s">
        <v>411</v>
      </c>
      <c r="S52" s="57">
        <f>SUM('EL PUNT 1996:DIARI DE GIRONA 2016'!S83)</f>
        <v>211</v>
      </c>
      <c r="T52" s="58">
        <f t="shared" ref="T52:T64" si="21">S52/S$64</f>
        <v>0.18525021949078138</v>
      </c>
      <c r="U52" s="61"/>
      <c r="V52" s="47" t="s">
        <v>181</v>
      </c>
      <c r="W52" s="57">
        <f>SUM('EL PUNT 1996:DIARI DE GIRONA 2016'!W83)</f>
        <v>163</v>
      </c>
      <c r="X52" s="58">
        <f t="shared" ref="X52:X58" si="22">W52/W$58</f>
        <v>0.42447916666666669</v>
      </c>
      <c r="Y52" s="61"/>
      <c r="Z52" s="55" t="s">
        <v>186</v>
      </c>
      <c r="AA52" s="57">
        <f>SUM('EL PUNT 1996:DIARI DE GIRONA 2016'!AA83)</f>
        <v>350</v>
      </c>
      <c r="AB52" s="58">
        <f>AA52/W$58</f>
        <v>0.91145833333333337</v>
      </c>
      <c r="AC52" s="61"/>
      <c r="AD52" s="61"/>
      <c r="AE52" s="55" t="s">
        <v>339</v>
      </c>
      <c r="AF52" s="57">
        <f>SUM('EL PUNT 1996:DIARI DE GIRONA 2016'!AF83)</f>
        <v>155</v>
      </c>
      <c r="AG52" s="58">
        <f t="shared" ref="AG52:AG70" si="23">AF52/AF$70</f>
        <v>0.40575916230366493</v>
      </c>
      <c r="AH52" s="61"/>
      <c r="AI52" s="55" t="s">
        <v>357</v>
      </c>
      <c r="AJ52" s="57">
        <f>SUM('EL PUNT 1996:DIARI DE GIRONA 2016'!AJ83)</f>
        <v>39</v>
      </c>
      <c r="AK52" s="58">
        <f t="shared" ref="AK52:AK64" si="24">AJ52/AJ$64</f>
        <v>0.1015625</v>
      </c>
      <c r="AL52" s="61"/>
      <c r="AM52" s="55" t="s">
        <v>411</v>
      </c>
      <c r="AN52" s="57">
        <f>SUM('EL PUNT 1996:DIARI DE GIRONA 2016'!AN83)</f>
        <v>124</v>
      </c>
      <c r="AO52" s="58">
        <f t="shared" ref="AO52:AO64" si="25">AN52/AN$64</f>
        <v>0.32291666666666669</v>
      </c>
      <c r="AP52" s="61"/>
      <c r="AQ52" s="61"/>
      <c r="AR52" s="55" t="s">
        <v>181</v>
      </c>
      <c r="AS52" s="57">
        <f>SUM('EL PUNT 1996:DIARI DE GIRONA 2016'!AS83)</f>
        <v>44</v>
      </c>
      <c r="AT52" s="58">
        <f t="shared" ref="AT52:AT58" si="26">AS52/AS$58</f>
        <v>0.35483870967741937</v>
      </c>
      <c r="AU52" s="61"/>
      <c r="AV52" s="55" t="s">
        <v>186</v>
      </c>
      <c r="AW52" s="57">
        <f>SUM('EL PUNT 1996:DIARI DE GIRONA 2016'!AW83)</f>
        <v>115</v>
      </c>
      <c r="AX52" s="58">
        <f>AW52/AS$58</f>
        <v>0.92741935483870963</v>
      </c>
      <c r="AY52" s="61"/>
      <c r="AZ52" s="61"/>
      <c r="BA52" s="55" t="s">
        <v>339</v>
      </c>
      <c r="BB52" s="57">
        <f>SUM('EL PUNT 1996:DIARI DE GIRONA 2016'!BB83)</f>
        <v>44</v>
      </c>
      <c r="BC52" s="58">
        <f t="shared" ref="BC52:BC70" si="27">BB52/BB$70</f>
        <v>0.35483870967741937</v>
      </c>
      <c r="BD52" s="61"/>
      <c r="BE52" s="55" t="s">
        <v>357</v>
      </c>
      <c r="BF52" s="57">
        <f>SUM('EL PUNT 1996:DIARI DE GIRONA 2016'!BF83)</f>
        <v>6</v>
      </c>
      <c r="BG52" s="58">
        <f t="shared" ref="BG52:BG64" si="28">BF52/BF$64</f>
        <v>4.8387096774193547E-2</v>
      </c>
      <c r="BH52" s="61"/>
      <c r="BI52" s="55" t="s">
        <v>411</v>
      </c>
      <c r="BJ52" s="57">
        <f>SUM('EL PUNT 1996:DIARI DE GIRONA 2016'!BJ83)</f>
        <v>37</v>
      </c>
      <c r="BK52" s="58">
        <f t="shared" ref="BK52:BK64" si="29">BJ52/BJ$64</f>
        <v>0.29838709677419356</v>
      </c>
      <c r="BL52" s="61"/>
      <c r="BM52" s="61"/>
      <c r="BN52" s="61"/>
    </row>
    <row r="53" spans="1:66" ht="68.099999999999994" customHeight="1" x14ac:dyDescent="0.2">
      <c r="A53" s="64"/>
      <c r="B53" s="46" t="s">
        <v>182</v>
      </c>
      <c r="C53" s="57">
        <f>SUM('EL PUNT 1996:DIARI DE GIRONA 2016'!C84)</f>
        <v>134</v>
      </c>
      <c r="D53" s="58">
        <f t="shared" si="18"/>
        <v>0.11754385964912281</v>
      </c>
      <c r="E53" s="64"/>
      <c r="F53" s="46" t="s">
        <v>187</v>
      </c>
      <c r="G53" s="57">
        <f>SUM('EL PUNT 1996:DIARI DE GIRONA 2016'!G84)</f>
        <v>82</v>
      </c>
      <c r="H53" s="58">
        <f>G53/C$58</f>
        <v>7.192982456140351E-2</v>
      </c>
      <c r="I53" s="61"/>
      <c r="J53" s="55" t="s">
        <v>340</v>
      </c>
      <c r="K53" s="57">
        <f>SUM('EL PUNT 1996:DIARI DE GIRONA 2016'!K84)</f>
        <v>29</v>
      </c>
      <c r="L53" s="58">
        <f t="shared" si="19"/>
        <v>2.5505716798592787E-2</v>
      </c>
      <c r="M53" s="61"/>
      <c r="N53" s="55" t="s">
        <v>359</v>
      </c>
      <c r="O53" s="57">
        <f>SUM('EL PUNT 1996:DIARI DE GIRONA 2016'!O84)</f>
        <v>541</v>
      </c>
      <c r="P53" s="58">
        <f t="shared" si="20"/>
        <v>0.47456140350877191</v>
      </c>
      <c r="Q53" s="61"/>
      <c r="R53" s="55" t="s">
        <v>412</v>
      </c>
      <c r="S53" s="57">
        <f>SUM('EL PUNT 1996:DIARI DE GIRONA 2016'!S84)</f>
        <v>456</v>
      </c>
      <c r="T53" s="58">
        <f t="shared" si="21"/>
        <v>0.40035118525021951</v>
      </c>
      <c r="U53" s="61"/>
      <c r="V53" s="46" t="s">
        <v>182</v>
      </c>
      <c r="W53" s="57">
        <f>SUM('EL PUNT 1996:DIARI DE GIRONA 2016'!W84)</f>
        <v>100</v>
      </c>
      <c r="X53" s="58">
        <f t="shared" si="22"/>
        <v>0.26041666666666669</v>
      </c>
      <c r="Y53" s="61"/>
      <c r="Z53" s="46" t="s">
        <v>187</v>
      </c>
      <c r="AA53" s="57">
        <f>SUM('EL PUNT 1996:DIARI DE GIRONA 2016'!AA84)</f>
        <v>33</v>
      </c>
      <c r="AB53" s="58">
        <f>AA53/W$58</f>
        <v>8.59375E-2</v>
      </c>
      <c r="AC53" s="61"/>
      <c r="AD53" s="61"/>
      <c r="AE53" s="55" t="s">
        <v>340</v>
      </c>
      <c r="AF53" s="57">
        <f>SUM('EL PUNT 1996:DIARI DE GIRONA 2016'!AF84)</f>
        <v>8</v>
      </c>
      <c r="AG53" s="58">
        <f t="shared" si="23"/>
        <v>2.0942408376963352E-2</v>
      </c>
      <c r="AH53" s="61"/>
      <c r="AI53" s="55" t="s">
        <v>359</v>
      </c>
      <c r="AJ53" s="57">
        <f>SUM('EL PUNT 1996:DIARI DE GIRONA 2016'!AJ84)</f>
        <v>124</v>
      </c>
      <c r="AK53" s="58">
        <f t="shared" si="24"/>
        <v>0.32291666666666669</v>
      </c>
      <c r="AL53" s="61"/>
      <c r="AM53" s="55" t="s">
        <v>412</v>
      </c>
      <c r="AN53" s="57">
        <f>SUM('EL PUNT 1996:DIARI DE GIRONA 2016'!AN84)</f>
        <v>39</v>
      </c>
      <c r="AO53" s="58">
        <f t="shared" si="25"/>
        <v>0.1015625</v>
      </c>
      <c r="AP53" s="61"/>
      <c r="AQ53" s="61"/>
      <c r="AR53" s="46" t="s">
        <v>182</v>
      </c>
      <c r="AS53" s="57">
        <f>SUM('EL PUNT 1996:DIARI DE GIRONA 2016'!AS84)</f>
        <v>41</v>
      </c>
      <c r="AT53" s="58">
        <f t="shared" si="26"/>
        <v>0.33064516129032256</v>
      </c>
      <c r="AU53" s="61"/>
      <c r="AV53" s="46" t="s">
        <v>187</v>
      </c>
      <c r="AW53" s="57">
        <f>SUM('EL PUNT 1996:DIARI DE GIRONA 2016'!AW84)</f>
        <v>7</v>
      </c>
      <c r="AX53" s="58">
        <f>AW53/AS$58</f>
        <v>5.6451612903225805E-2</v>
      </c>
      <c r="AY53" s="61"/>
      <c r="AZ53" s="61"/>
      <c r="BA53" s="55" t="s">
        <v>340</v>
      </c>
      <c r="BB53" s="57">
        <f>SUM('EL PUNT 1996:DIARI DE GIRONA 2016'!BB84)</f>
        <v>0</v>
      </c>
      <c r="BC53" s="58">
        <f t="shared" si="27"/>
        <v>0</v>
      </c>
      <c r="BD53" s="61"/>
      <c r="BE53" s="55" t="s">
        <v>359</v>
      </c>
      <c r="BF53" s="57">
        <f>SUM('EL PUNT 1996:DIARI DE GIRONA 2016'!BF84)</f>
        <v>38</v>
      </c>
      <c r="BG53" s="58">
        <f t="shared" si="28"/>
        <v>0.30645161290322581</v>
      </c>
      <c r="BH53" s="61"/>
      <c r="BI53" s="55" t="s">
        <v>412</v>
      </c>
      <c r="BJ53" s="57">
        <f>SUM('EL PUNT 1996:DIARI DE GIRONA 2016'!BJ84)</f>
        <v>7</v>
      </c>
      <c r="BK53" s="58">
        <f t="shared" si="29"/>
        <v>5.6451612903225805E-2</v>
      </c>
      <c r="BL53" s="61"/>
      <c r="BM53" s="61"/>
      <c r="BN53" s="61"/>
    </row>
    <row r="54" spans="1:66" ht="68.099999999999994" customHeight="1" x14ac:dyDescent="0.2">
      <c r="A54" s="64"/>
      <c r="B54" s="50" t="s">
        <v>183</v>
      </c>
      <c r="C54" s="57">
        <f>SUM('EL PUNT 1996:DIARI DE GIRONA 2016'!C85)</f>
        <v>132</v>
      </c>
      <c r="D54" s="58">
        <f t="shared" si="18"/>
        <v>0.11578947368421053</v>
      </c>
      <c r="E54" s="64"/>
      <c r="F54" s="46" t="s">
        <v>188</v>
      </c>
      <c r="G54" s="57">
        <f>SUM('EL PUNT 1996:DIARI DE GIRONA 2016'!G85)</f>
        <v>30</v>
      </c>
      <c r="H54" s="58">
        <f>G54/C$58</f>
        <v>2.6315789473684209E-2</v>
      </c>
      <c r="I54" s="61"/>
      <c r="J54" s="55" t="s">
        <v>341</v>
      </c>
      <c r="K54" s="57">
        <f>SUM('EL PUNT 1996:DIARI DE GIRONA 2016'!K85)</f>
        <v>21</v>
      </c>
      <c r="L54" s="58">
        <f t="shared" si="19"/>
        <v>1.8469656992084433E-2</v>
      </c>
      <c r="M54" s="61"/>
      <c r="N54" s="50" t="s">
        <v>360</v>
      </c>
      <c r="O54" s="57">
        <f>SUM('EL PUNT 1996:DIARI DE GIRONA 2016'!O85)</f>
        <v>10</v>
      </c>
      <c r="P54" s="58">
        <f t="shared" si="20"/>
        <v>8.771929824561403E-3</v>
      </c>
      <c r="Q54" s="61"/>
      <c r="R54" s="50" t="s">
        <v>413</v>
      </c>
      <c r="S54" s="57">
        <f>SUM('EL PUNT 1996:DIARI DE GIRONA 2016'!S85)</f>
        <v>65</v>
      </c>
      <c r="T54" s="58">
        <f t="shared" si="21"/>
        <v>5.7067603160667252E-2</v>
      </c>
      <c r="U54" s="61"/>
      <c r="V54" s="46" t="s">
        <v>183</v>
      </c>
      <c r="W54" s="57">
        <f>SUM('EL PUNT 1996:DIARI DE GIRONA 2016'!W85)</f>
        <v>42</v>
      </c>
      <c r="X54" s="58">
        <f t="shared" si="22"/>
        <v>0.109375</v>
      </c>
      <c r="Y54" s="61"/>
      <c r="Z54" s="46" t="s">
        <v>188</v>
      </c>
      <c r="AA54" s="57">
        <f>SUM('EL PUNT 1996:DIARI DE GIRONA 2016'!AA85)</f>
        <v>1</v>
      </c>
      <c r="AB54" s="58">
        <f>AA54/W$58</f>
        <v>2.6041666666666665E-3</v>
      </c>
      <c r="AC54" s="61"/>
      <c r="AD54" s="61"/>
      <c r="AE54" s="55" t="s">
        <v>341</v>
      </c>
      <c r="AF54" s="57">
        <f>SUM('EL PUNT 1996:DIARI DE GIRONA 2016'!AF85)</f>
        <v>0</v>
      </c>
      <c r="AG54" s="58">
        <f t="shared" si="23"/>
        <v>0</v>
      </c>
      <c r="AH54" s="61"/>
      <c r="AI54" s="50" t="s">
        <v>360</v>
      </c>
      <c r="AJ54" s="57">
        <f>SUM('EL PUNT 1996:DIARI DE GIRONA 2016'!AJ85)</f>
        <v>15</v>
      </c>
      <c r="AK54" s="58">
        <f t="shared" si="24"/>
        <v>3.90625E-2</v>
      </c>
      <c r="AL54" s="61"/>
      <c r="AM54" s="50" t="s">
        <v>413</v>
      </c>
      <c r="AN54" s="57">
        <f>SUM('EL PUNT 1996:DIARI DE GIRONA 2016'!AN85)</f>
        <v>88</v>
      </c>
      <c r="AO54" s="58">
        <f t="shared" si="25"/>
        <v>0.22916666666666666</v>
      </c>
      <c r="AP54" s="61"/>
      <c r="AQ54" s="61"/>
      <c r="AR54" s="46" t="s">
        <v>183</v>
      </c>
      <c r="AS54" s="57">
        <f>SUM('EL PUNT 1996:DIARI DE GIRONA 2016'!AS85)</f>
        <v>22</v>
      </c>
      <c r="AT54" s="58">
        <f t="shared" si="26"/>
        <v>0.17741935483870969</v>
      </c>
      <c r="AU54" s="61"/>
      <c r="AV54" s="46" t="s">
        <v>188</v>
      </c>
      <c r="AW54" s="57">
        <f>SUM('EL PUNT 1996:DIARI DE GIRONA 2016'!AW85)</f>
        <v>2</v>
      </c>
      <c r="AX54" s="58">
        <f>AW54/AS$58</f>
        <v>1.6129032258064516E-2</v>
      </c>
      <c r="AY54" s="61"/>
      <c r="AZ54" s="61"/>
      <c r="BA54" s="55" t="s">
        <v>341</v>
      </c>
      <c r="BB54" s="57">
        <f>SUM('EL PUNT 1996:DIARI DE GIRONA 2016'!BB85)</f>
        <v>0</v>
      </c>
      <c r="BC54" s="58">
        <f t="shared" si="27"/>
        <v>0</v>
      </c>
      <c r="BD54" s="61"/>
      <c r="BE54" s="50" t="s">
        <v>360</v>
      </c>
      <c r="BF54" s="57">
        <f>SUM('EL PUNT 1996:DIARI DE GIRONA 2016'!BF85)</f>
        <v>7</v>
      </c>
      <c r="BG54" s="58">
        <f t="shared" si="28"/>
        <v>5.6451612903225805E-2</v>
      </c>
      <c r="BH54" s="61"/>
      <c r="BI54" s="50" t="s">
        <v>413</v>
      </c>
      <c r="BJ54" s="57">
        <f>SUM('EL PUNT 1996:DIARI DE GIRONA 2016'!BJ85)</f>
        <v>39</v>
      </c>
      <c r="BK54" s="58">
        <f t="shared" si="29"/>
        <v>0.31451612903225806</v>
      </c>
      <c r="BL54" s="61"/>
      <c r="BM54" s="61"/>
      <c r="BN54" s="61"/>
    </row>
    <row r="55" spans="1:66" ht="68.099999999999994" customHeight="1" x14ac:dyDescent="0.2">
      <c r="A55" s="64"/>
      <c r="B55" s="50" t="s">
        <v>184</v>
      </c>
      <c r="C55" s="57">
        <f>SUM('EL PUNT 1996:DIARI DE GIRONA 2016'!C86)</f>
        <v>150</v>
      </c>
      <c r="D55" s="58">
        <f t="shared" si="18"/>
        <v>0.13157894736842105</v>
      </c>
      <c r="E55" s="64"/>
      <c r="F55" s="77"/>
      <c r="G55" s="57">
        <f>SUM('EL PUNT 1996:DIARI DE GIRONA 2016'!G86)</f>
        <v>1139</v>
      </c>
      <c r="H55" s="76">
        <f>G55/C$58</f>
        <v>0.99912280701754386</v>
      </c>
      <c r="I55" s="61"/>
      <c r="J55" s="50" t="s">
        <v>344</v>
      </c>
      <c r="K55" s="57">
        <f>SUM('EL PUNT 1996:DIARI DE GIRONA 2016'!K86)</f>
        <v>129</v>
      </c>
      <c r="L55" s="58">
        <f t="shared" si="19"/>
        <v>0.11345646437994723</v>
      </c>
      <c r="M55" s="61"/>
      <c r="N55" s="50" t="s">
        <v>358</v>
      </c>
      <c r="O55" s="57">
        <f>SUM('EL PUNT 1996:DIARI DE GIRONA 2016'!O86)</f>
        <v>124</v>
      </c>
      <c r="P55" s="58">
        <f t="shared" si="20"/>
        <v>0.10877192982456141</v>
      </c>
      <c r="Q55" s="61"/>
      <c r="R55" s="50" t="s">
        <v>414</v>
      </c>
      <c r="S55" s="57">
        <f>SUM('EL PUNT 1996:DIARI DE GIRONA 2016'!S86)</f>
        <v>69</v>
      </c>
      <c r="T55" s="58">
        <f t="shared" si="21"/>
        <v>6.0579455662862158E-2</v>
      </c>
      <c r="U55" s="61"/>
      <c r="V55" s="46" t="s">
        <v>184</v>
      </c>
      <c r="W55" s="57">
        <f>SUM('EL PUNT 1996:DIARI DE GIRONA 2016'!W86)</f>
        <v>53</v>
      </c>
      <c r="X55" s="58">
        <f t="shared" si="22"/>
        <v>0.13802083333333334</v>
      </c>
      <c r="Y55" s="61"/>
      <c r="Z55" s="77"/>
      <c r="AA55" s="57">
        <f>SUM('EL PUNT 1996:DIARI DE GIRONA 2016'!AA86)</f>
        <v>384</v>
      </c>
      <c r="AB55" s="76">
        <f>AA55/W$58</f>
        <v>1</v>
      </c>
      <c r="AC55" s="61"/>
      <c r="AD55" s="61"/>
      <c r="AE55" s="50" t="s">
        <v>344</v>
      </c>
      <c r="AF55" s="57">
        <f>SUM('EL PUNT 1996:DIARI DE GIRONA 2016'!AF86)</f>
        <v>97</v>
      </c>
      <c r="AG55" s="58">
        <f t="shared" si="23"/>
        <v>0.25392670157068065</v>
      </c>
      <c r="AH55" s="61"/>
      <c r="AI55" s="50" t="s">
        <v>358</v>
      </c>
      <c r="AJ55" s="57">
        <f>SUM('EL PUNT 1996:DIARI DE GIRONA 2016'!AJ86)</f>
        <v>85</v>
      </c>
      <c r="AK55" s="58">
        <f t="shared" si="24"/>
        <v>0.22135416666666666</v>
      </c>
      <c r="AL55" s="61"/>
      <c r="AM55" s="50" t="s">
        <v>414</v>
      </c>
      <c r="AN55" s="57">
        <f>SUM('EL PUNT 1996:DIARI DE GIRONA 2016'!AN86)</f>
        <v>12</v>
      </c>
      <c r="AO55" s="58">
        <f t="shared" si="25"/>
        <v>3.125E-2</v>
      </c>
      <c r="AP55" s="61"/>
      <c r="AQ55" s="61"/>
      <c r="AR55" s="46" t="s">
        <v>184</v>
      </c>
      <c r="AS55" s="57">
        <f>SUM('EL PUNT 1996:DIARI DE GIRONA 2016'!AS86)</f>
        <v>12</v>
      </c>
      <c r="AT55" s="58">
        <f t="shared" si="26"/>
        <v>9.6774193548387094E-2</v>
      </c>
      <c r="AU55" s="61"/>
      <c r="AV55" s="77"/>
      <c r="AW55" s="57">
        <f>SUM('EL PUNT 1996:DIARI DE GIRONA 2016'!AW86)</f>
        <v>124</v>
      </c>
      <c r="AX55" s="76">
        <f>AW55/AS$58</f>
        <v>1</v>
      </c>
      <c r="AY55" s="61"/>
      <c r="AZ55" s="61"/>
      <c r="BA55" s="50" t="s">
        <v>344</v>
      </c>
      <c r="BB55" s="57">
        <f>SUM('EL PUNT 1996:DIARI DE GIRONA 2016'!BB86)</f>
        <v>40</v>
      </c>
      <c r="BC55" s="58">
        <f t="shared" si="27"/>
        <v>0.32258064516129031</v>
      </c>
      <c r="BD55" s="61"/>
      <c r="BE55" s="50" t="s">
        <v>358</v>
      </c>
      <c r="BF55" s="57">
        <f>SUM('EL PUNT 1996:DIARI DE GIRONA 2016'!BF86)</f>
        <v>34</v>
      </c>
      <c r="BG55" s="58">
        <f t="shared" si="28"/>
        <v>0.27419354838709675</v>
      </c>
      <c r="BH55" s="61"/>
      <c r="BI55" s="50" t="s">
        <v>414</v>
      </c>
      <c r="BJ55" s="57">
        <f>SUM('EL PUNT 1996:DIARI DE GIRONA 2016'!BJ86)</f>
        <v>2</v>
      </c>
      <c r="BK55" s="58">
        <f t="shared" si="29"/>
        <v>1.6129032258064516E-2</v>
      </c>
      <c r="BL55" s="61"/>
      <c r="BM55" s="61"/>
      <c r="BN55" s="61"/>
    </row>
    <row r="56" spans="1:66" ht="68.099999999999994" customHeight="1" x14ac:dyDescent="0.2">
      <c r="A56" s="64"/>
      <c r="B56" s="50" t="s">
        <v>185</v>
      </c>
      <c r="C56" s="57">
        <f>SUM('EL PUNT 1996:DIARI DE GIRONA 2016'!C87)</f>
        <v>40</v>
      </c>
      <c r="D56" s="58">
        <f t="shared" si="18"/>
        <v>3.5087719298245612E-2</v>
      </c>
      <c r="E56" s="64"/>
      <c r="F56" s="61"/>
      <c r="G56" s="56" t="s">
        <v>141</v>
      </c>
      <c r="H56" s="49" t="s">
        <v>140</v>
      </c>
      <c r="I56" s="61"/>
      <c r="J56" s="50" t="s">
        <v>343</v>
      </c>
      <c r="K56" s="57">
        <f>SUM('EL PUNT 1996:DIARI DE GIRONA 2016'!K87)</f>
        <v>4</v>
      </c>
      <c r="L56" s="58">
        <f t="shared" si="19"/>
        <v>3.5180299032541778E-3</v>
      </c>
      <c r="M56" s="61"/>
      <c r="N56" s="50" t="s">
        <v>361</v>
      </c>
      <c r="O56" s="57">
        <f>SUM('EL PUNT 1996:DIARI DE GIRONA 2016'!O87)</f>
        <v>38</v>
      </c>
      <c r="P56" s="58">
        <f t="shared" si="20"/>
        <v>3.3333333333333333E-2</v>
      </c>
      <c r="Q56" s="61"/>
      <c r="R56" s="50" t="s">
        <v>415</v>
      </c>
      <c r="S56" s="57">
        <f>SUM('EL PUNT 1996:DIARI DE GIRONA 2016'!S87)</f>
        <v>37</v>
      </c>
      <c r="T56" s="58">
        <f t="shared" si="21"/>
        <v>3.2484635645302899E-2</v>
      </c>
      <c r="U56" s="61"/>
      <c r="V56" s="46" t="s">
        <v>185</v>
      </c>
      <c r="W56" s="57">
        <f>SUM('EL PUNT 1996:DIARI DE GIRONA 2016'!W87)</f>
        <v>21</v>
      </c>
      <c r="X56" s="58">
        <f t="shared" si="22"/>
        <v>5.46875E-2</v>
      </c>
      <c r="Y56" s="61"/>
      <c r="Z56" s="37"/>
      <c r="AA56" s="56" t="s">
        <v>141</v>
      </c>
      <c r="AB56" s="49" t="s">
        <v>140</v>
      </c>
      <c r="AC56" s="61"/>
      <c r="AD56" s="61"/>
      <c r="AE56" s="50" t="s">
        <v>343</v>
      </c>
      <c r="AF56" s="57">
        <f>SUM('EL PUNT 1996:DIARI DE GIRONA 2016'!AF87)</f>
        <v>3</v>
      </c>
      <c r="AG56" s="58">
        <f t="shared" si="23"/>
        <v>7.8534031413612562E-3</v>
      </c>
      <c r="AH56" s="61"/>
      <c r="AI56" s="50" t="s">
        <v>361</v>
      </c>
      <c r="AJ56" s="57">
        <f>SUM('EL PUNT 1996:DIARI DE GIRONA 2016'!AJ87)</f>
        <v>12</v>
      </c>
      <c r="AK56" s="58">
        <f t="shared" si="24"/>
        <v>3.125E-2</v>
      </c>
      <c r="AL56" s="61"/>
      <c r="AM56" s="50" t="s">
        <v>415</v>
      </c>
      <c r="AN56" s="57">
        <f>SUM('EL PUNT 1996:DIARI DE GIRONA 2016'!AN87)</f>
        <v>33</v>
      </c>
      <c r="AO56" s="58">
        <f t="shared" si="25"/>
        <v>8.59375E-2</v>
      </c>
      <c r="AP56" s="61"/>
      <c r="AQ56" s="61"/>
      <c r="AR56" s="46" t="s">
        <v>185</v>
      </c>
      <c r="AS56" s="57">
        <f>SUM('EL PUNT 1996:DIARI DE GIRONA 2016'!AS87)</f>
        <v>4</v>
      </c>
      <c r="AT56" s="58">
        <f t="shared" si="26"/>
        <v>3.2258064516129031E-2</v>
      </c>
      <c r="AU56" s="61"/>
      <c r="AV56" s="61"/>
      <c r="AW56" s="56" t="s">
        <v>141</v>
      </c>
      <c r="AX56" s="49" t="s">
        <v>140</v>
      </c>
      <c r="AY56" s="61"/>
      <c r="AZ56" s="61"/>
      <c r="BA56" s="50" t="s">
        <v>343</v>
      </c>
      <c r="BB56" s="57">
        <f>SUM('EL PUNT 1996:DIARI DE GIRONA 2016'!BB87)</f>
        <v>1</v>
      </c>
      <c r="BC56" s="58">
        <f t="shared" si="27"/>
        <v>8.0645161290322578E-3</v>
      </c>
      <c r="BD56" s="61"/>
      <c r="BE56" s="50" t="s">
        <v>361</v>
      </c>
      <c r="BF56" s="57">
        <f>SUM('EL PUNT 1996:DIARI DE GIRONA 2016'!BF87)</f>
        <v>6</v>
      </c>
      <c r="BG56" s="58">
        <f t="shared" si="28"/>
        <v>4.8387096774193547E-2</v>
      </c>
      <c r="BH56" s="61"/>
      <c r="BI56" s="50" t="s">
        <v>415</v>
      </c>
      <c r="BJ56" s="57">
        <f>SUM('EL PUNT 1996:DIARI DE GIRONA 2016'!BJ87)</f>
        <v>19</v>
      </c>
      <c r="BK56" s="58">
        <f t="shared" si="29"/>
        <v>0.15322580645161291</v>
      </c>
      <c r="BL56" s="61"/>
      <c r="BM56" s="61"/>
      <c r="BN56" s="61"/>
    </row>
    <row r="57" spans="1:66" ht="68.099999999999994" customHeight="1" x14ac:dyDescent="0.2">
      <c r="A57" s="64"/>
      <c r="B57" s="46" t="s">
        <v>162</v>
      </c>
      <c r="C57" s="57">
        <f>SUM('EL PUNT 1996:DIARI DE GIRONA 2016'!C88)</f>
        <v>17</v>
      </c>
      <c r="D57" s="58">
        <f t="shared" si="18"/>
        <v>1.4912280701754385E-2</v>
      </c>
      <c r="E57" s="64"/>
      <c r="F57" s="61"/>
      <c r="G57" s="61"/>
      <c r="H57" s="61"/>
      <c r="I57" s="61"/>
      <c r="J57" s="50" t="s">
        <v>342</v>
      </c>
      <c r="K57" s="57">
        <f>SUM('EL PUNT 1996:DIARI DE GIRONA 2016'!K88)</f>
        <v>1</v>
      </c>
      <c r="L57" s="58">
        <f t="shared" si="19"/>
        <v>8.7950747581354446E-4</v>
      </c>
      <c r="M57" s="61"/>
      <c r="N57" s="50" t="s">
        <v>362</v>
      </c>
      <c r="O57" s="57">
        <f>SUM('EL PUNT 1996:DIARI DE GIRONA 2016'!O88)</f>
        <v>94</v>
      </c>
      <c r="P57" s="58">
        <f t="shared" si="20"/>
        <v>8.24561403508772E-2</v>
      </c>
      <c r="Q57" s="61" t="s">
        <v>3818</v>
      </c>
      <c r="R57" s="50" t="s">
        <v>416</v>
      </c>
      <c r="S57" s="57">
        <f>SUM('EL PUNT 1996:DIARI DE GIRONA 2016'!S88)</f>
        <v>95</v>
      </c>
      <c r="T57" s="58">
        <f t="shared" si="21"/>
        <v>8.3406496927129065E-2</v>
      </c>
      <c r="U57" s="61"/>
      <c r="V57" s="46" t="s">
        <v>162</v>
      </c>
      <c r="W57" s="57">
        <f>SUM('EL PUNT 1996:DIARI DE GIRONA 2016'!W88)</f>
        <v>5</v>
      </c>
      <c r="X57" s="58">
        <f t="shared" si="22"/>
        <v>1.3020833333333334E-2</v>
      </c>
      <c r="Y57" s="61"/>
      <c r="Z57" s="61"/>
      <c r="AA57" s="61"/>
      <c r="AB57" s="61"/>
      <c r="AC57" s="61"/>
      <c r="AD57" s="61"/>
      <c r="AE57" s="50" t="s">
        <v>342</v>
      </c>
      <c r="AF57" s="57">
        <f>SUM('EL PUNT 1996:DIARI DE GIRONA 2016'!AF88)</f>
        <v>0</v>
      </c>
      <c r="AG57" s="58">
        <f t="shared" si="23"/>
        <v>0</v>
      </c>
      <c r="AH57" s="61"/>
      <c r="AI57" s="50" t="s">
        <v>362</v>
      </c>
      <c r="AJ57" s="57">
        <f>SUM('EL PUNT 1996:DIARI DE GIRONA 2016'!AJ88)</f>
        <v>30</v>
      </c>
      <c r="AK57" s="58">
        <f t="shared" si="24"/>
        <v>7.8125E-2</v>
      </c>
      <c r="AL57" s="61"/>
      <c r="AM57" s="50" t="s">
        <v>416</v>
      </c>
      <c r="AN57" s="57">
        <f>SUM('EL PUNT 1996:DIARI DE GIRONA 2016'!AN88)</f>
        <v>9</v>
      </c>
      <c r="AO57" s="58">
        <f t="shared" si="25"/>
        <v>2.34375E-2</v>
      </c>
      <c r="AP57" s="61"/>
      <c r="AQ57" s="61"/>
      <c r="AR57" s="46" t="s">
        <v>162</v>
      </c>
      <c r="AS57" s="57">
        <f>SUM('EL PUNT 1996:DIARI DE GIRONA 2016'!AS88)</f>
        <v>1</v>
      </c>
      <c r="AT57" s="58">
        <f t="shared" si="26"/>
        <v>8.0645161290322578E-3</v>
      </c>
      <c r="AU57" s="61"/>
      <c r="AV57" s="61"/>
      <c r="AW57" s="61"/>
      <c r="AX57" s="61"/>
      <c r="AY57" s="61"/>
      <c r="AZ57" s="61" t="s">
        <v>3822</v>
      </c>
      <c r="BA57" s="50" t="s">
        <v>342</v>
      </c>
      <c r="BB57" s="57">
        <f>SUM('EL PUNT 1996:DIARI DE GIRONA 2016'!BB88)</f>
        <v>0</v>
      </c>
      <c r="BC57" s="58">
        <f t="shared" si="27"/>
        <v>0</v>
      </c>
      <c r="BD57" s="61"/>
      <c r="BE57" s="50" t="s">
        <v>362</v>
      </c>
      <c r="BF57" s="57">
        <f>SUM('EL PUNT 1996:DIARI DE GIRONA 2016'!BF88)</f>
        <v>16</v>
      </c>
      <c r="BG57" s="58">
        <f t="shared" si="28"/>
        <v>0.12903225806451613</v>
      </c>
      <c r="BH57" s="61"/>
      <c r="BI57" s="50" t="s">
        <v>416</v>
      </c>
      <c r="BJ57" s="57">
        <f>SUM('EL PUNT 1996:DIARI DE GIRONA 2016'!BJ88)</f>
        <v>3</v>
      </c>
      <c r="BK57" s="58">
        <f t="shared" si="29"/>
        <v>2.4193548387096774E-2</v>
      </c>
      <c r="BL57" s="61"/>
      <c r="BM57" s="61"/>
      <c r="BN57" s="61"/>
    </row>
    <row r="58" spans="1:66" ht="68.099999999999994" customHeight="1" x14ac:dyDescent="0.2">
      <c r="A58" s="64"/>
      <c r="B58" s="77"/>
      <c r="C58" s="57">
        <f>SUM('EL PUNT 1996:DIARI DE GIRONA 2016'!C89)</f>
        <v>1140</v>
      </c>
      <c r="D58" s="76">
        <f t="shared" si="18"/>
        <v>1</v>
      </c>
      <c r="E58" s="64"/>
      <c r="F58" s="61"/>
      <c r="G58" s="61"/>
      <c r="H58" s="61"/>
      <c r="I58" s="61"/>
      <c r="J58" s="50" t="s">
        <v>354</v>
      </c>
      <c r="K58" s="57">
        <f>SUM('EL PUNT 1996:DIARI DE GIRONA 2016'!K89)</f>
        <v>120</v>
      </c>
      <c r="L58" s="58">
        <f t="shared" si="19"/>
        <v>0.10554089709762533</v>
      </c>
      <c r="M58" s="61"/>
      <c r="N58" s="50" t="s">
        <v>363</v>
      </c>
      <c r="O58" s="57">
        <f>SUM('EL PUNT 1996:DIARI DE GIRONA 2016'!O89)</f>
        <v>66</v>
      </c>
      <c r="P58" s="58">
        <f t="shared" si="20"/>
        <v>5.7894736842105263E-2</v>
      </c>
      <c r="Q58" s="61" t="s">
        <v>3819</v>
      </c>
      <c r="R58" s="50" t="s">
        <v>417</v>
      </c>
      <c r="S58" s="57">
        <f>SUM('EL PUNT 1996:DIARI DE GIRONA 2016'!S89)</f>
        <v>48</v>
      </c>
      <c r="T58" s="58">
        <f t="shared" si="21"/>
        <v>4.2142230026338892E-2</v>
      </c>
      <c r="U58" s="61"/>
      <c r="V58" s="77"/>
      <c r="W58" s="57">
        <f>SUM('EL PUNT 1996:DIARI DE GIRONA 2016'!W89)</f>
        <v>384</v>
      </c>
      <c r="X58" s="76">
        <f t="shared" si="22"/>
        <v>1</v>
      </c>
      <c r="Y58" s="61"/>
      <c r="Z58" s="61"/>
      <c r="AA58" s="61"/>
      <c r="AB58" s="61"/>
      <c r="AC58" s="61"/>
      <c r="AD58" s="61"/>
      <c r="AE58" s="50" t="s">
        <v>354</v>
      </c>
      <c r="AF58" s="57">
        <f>SUM('EL PUNT 1996:DIARI DE GIRONA 2016'!AF89)</f>
        <v>40</v>
      </c>
      <c r="AG58" s="58">
        <f t="shared" si="23"/>
        <v>0.10471204188481675</v>
      </c>
      <c r="AH58" s="61"/>
      <c r="AI58" s="50" t="s">
        <v>363</v>
      </c>
      <c r="AJ58" s="57">
        <f>SUM('EL PUNT 1996:DIARI DE GIRONA 2016'!AJ89)</f>
        <v>22</v>
      </c>
      <c r="AK58" s="58">
        <f t="shared" si="24"/>
        <v>5.7291666666666664E-2</v>
      </c>
      <c r="AL58" s="61"/>
      <c r="AM58" s="50" t="s">
        <v>417</v>
      </c>
      <c r="AN58" s="57">
        <f>SUM('EL PUNT 1996:DIARI DE GIRONA 2016'!AN89)</f>
        <v>39</v>
      </c>
      <c r="AO58" s="58">
        <f t="shared" si="25"/>
        <v>0.1015625</v>
      </c>
      <c r="AP58" s="61"/>
      <c r="AQ58" s="61"/>
      <c r="AR58" s="77" t="s">
        <v>142</v>
      </c>
      <c r="AS58" s="57">
        <f>SUM('EL PUNT 1996:DIARI DE GIRONA 2016'!AS89)</f>
        <v>124</v>
      </c>
      <c r="AT58" s="76">
        <f t="shared" si="26"/>
        <v>1</v>
      </c>
      <c r="AU58" s="61"/>
      <c r="AV58" s="61"/>
      <c r="AW58" s="61"/>
      <c r="AX58" s="61"/>
      <c r="AY58" s="61"/>
      <c r="AZ58" s="61" t="s">
        <v>3823</v>
      </c>
      <c r="BA58" s="50" t="s">
        <v>354</v>
      </c>
      <c r="BB58" s="57">
        <f>SUM('EL PUNT 1996:DIARI DE GIRONA 2016'!BB89)</f>
        <v>18</v>
      </c>
      <c r="BC58" s="58">
        <f t="shared" si="27"/>
        <v>0.14516129032258066</v>
      </c>
      <c r="BD58" s="61"/>
      <c r="BE58" s="50" t="s">
        <v>363</v>
      </c>
      <c r="BF58" s="57">
        <f>SUM('EL PUNT 1996:DIARI DE GIRONA 2016'!BF89)</f>
        <v>6</v>
      </c>
      <c r="BG58" s="58">
        <f t="shared" si="28"/>
        <v>4.8387096774193547E-2</v>
      </c>
      <c r="BH58" s="61"/>
      <c r="BI58" s="50" t="s">
        <v>417</v>
      </c>
      <c r="BJ58" s="57">
        <f>SUM('EL PUNT 1996:DIARI DE GIRONA 2016'!BJ89)</f>
        <v>11</v>
      </c>
      <c r="BK58" s="58">
        <f t="shared" si="29"/>
        <v>8.8709677419354843E-2</v>
      </c>
      <c r="BL58" s="61"/>
      <c r="BM58" s="61"/>
      <c r="BN58" s="61"/>
    </row>
    <row r="59" spans="1:66" ht="68.099999999999994" customHeight="1" x14ac:dyDescent="0.2">
      <c r="A59" s="64"/>
      <c r="B59" s="61"/>
      <c r="C59" s="80" t="s">
        <v>141</v>
      </c>
      <c r="D59" s="77" t="s">
        <v>140</v>
      </c>
      <c r="E59" s="64"/>
      <c r="F59" s="61"/>
      <c r="G59" s="61"/>
      <c r="H59" s="61"/>
      <c r="I59" s="61"/>
      <c r="J59" s="50" t="s">
        <v>355</v>
      </c>
      <c r="K59" s="57">
        <f>SUM('EL PUNT 1996:DIARI DE GIRONA 2016'!K90)</f>
        <v>9</v>
      </c>
      <c r="L59" s="58">
        <f t="shared" si="19"/>
        <v>7.9155672823219003E-3</v>
      </c>
      <c r="M59" s="61"/>
      <c r="N59" s="50" t="s">
        <v>364</v>
      </c>
      <c r="O59" s="57">
        <f>SUM('EL PUNT 1996:DIARI DE GIRONA 2016'!O90)</f>
        <v>84</v>
      </c>
      <c r="P59" s="58">
        <f t="shared" si="20"/>
        <v>7.3684210526315783E-2</v>
      </c>
      <c r="Q59" s="61" t="s">
        <v>3820</v>
      </c>
      <c r="R59" s="50" t="s">
        <v>418</v>
      </c>
      <c r="S59" s="57">
        <f>SUM('EL PUNT 1996:DIARI DE GIRONA 2016'!S90)</f>
        <v>102</v>
      </c>
      <c r="T59" s="58">
        <f t="shared" si="21"/>
        <v>8.9552238805970144E-2</v>
      </c>
      <c r="U59" s="61"/>
      <c r="V59" s="61"/>
      <c r="W59" s="56" t="s">
        <v>141</v>
      </c>
      <c r="X59" s="49" t="s">
        <v>140</v>
      </c>
      <c r="Y59" s="61"/>
      <c r="Z59" s="61"/>
      <c r="AA59" s="61"/>
      <c r="AB59" s="61"/>
      <c r="AC59" s="61"/>
      <c r="AD59" s="61"/>
      <c r="AE59" s="50" t="s">
        <v>355</v>
      </c>
      <c r="AF59" s="57">
        <f>SUM('EL PUNT 1996:DIARI DE GIRONA 2016'!AF90)</f>
        <v>2</v>
      </c>
      <c r="AG59" s="58">
        <f t="shared" si="23"/>
        <v>5.235602094240838E-3</v>
      </c>
      <c r="AH59" s="61"/>
      <c r="AI59" s="50" t="s">
        <v>364</v>
      </c>
      <c r="AJ59" s="57">
        <f>SUM('EL PUNT 1996:DIARI DE GIRONA 2016'!AJ90)</f>
        <v>31</v>
      </c>
      <c r="AK59" s="58">
        <f t="shared" si="24"/>
        <v>8.0729166666666671E-2</v>
      </c>
      <c r="AL59" s="61"/>
      <c r="AM59" s="50" t="s">
        <v>418</v>
      </c>
      <c r="AN59" s="57">
        <f>SUM('EL PUNT 1996:DIARI DE GIRONA 2016'!AN90)</f>
        <v>14</v>
      </c>
      <c r="AO59" s="58">
        <f t="shared" si="25"/>
        <v>3.6458333333333336E-2</v>
      </c>
      <c r="AP59" s="61"/>
      <c r="AQ59" s="61"/>
      <c r="AR59" s="69"/>
      <c r="AS59" s="56" t="s">
        <v>141</v>
      </c>
      <c r="AT59" s="49" t="s">
        <v>140</v>
      </c>
      <c r="AU59" s="61"/>
      <c r="AV59" s="61"/>
      <c r="AW59" s="61"/>
      <c r="AX59" s="61"/>
      <c r="AY59" s="61"/>
      <c r="AZ59" s="61" t="s">
        <v>3824</v>
      </c>
      <c r="BA59" s="50" t="s">
        <v>355</v>
      </c>
      <c r="BB59" s="57">
        <f>SUM('EL PUNT 1996:DIARI DE GIRONA 2016'!BB90)</f>
        <v>2</v>
      </c>
      <c r="BC59" s="58">
        <f t="shared" si="27"/>
        <v>1.6129032258064516E-2</v>
      </c>
      <c r="BD59" s="61"/>
      <c r="BE59" s="50" t="s">
        <v>364</v>
      </c>
      <c r="BF59" s="57">
        <f>SUM('EL PUNT 1996:DIARI DE GIRONA 2016'!BF90)</f>
        <v>6</v>
      </c>
      <c r="BG59" s="58">
        <f t="shared" si="28"/>
        <v>4.8387096774193547E-2</v>
      </c>
      <c r="BH59" s="61"/>
      <c r="BI59" s="50" t="s">
        <v>418</v>
      </c>
      <c r="BJ59" s="57">
        <f>SUM('EL PUNT 1996:DIARI DE GIRONA 2016'!BJ90)</f>
        <v>1</v>
      </c>
      <c r="BK59" s="58">
        <f t="shared" si="29"/>
        <v>8.0645161290322578E-3</v>
      </c>
      <c r="BL59" s="61"/>
      <c r="BM59" s="61"/>
      <c r="BN59" s="61"/>
    </row>
    <row r="60" spans="1:66" ht="68.099999999999994" customHeight="1" x14ac:dyDescent="0.2">
      <c r="A60" s="64"/>
      <c r="E60" s="64"/>
      <c r="F60" s="175" t="s">
        <v>16</v>
      </c>
      <c r="G60" s="175"/>
      <c r="H60" s="175"/>
      <c r="I60" s="61"/>
      <c r="J60" s="50" t="s">
        <v>356</v>
      </c>
      <c r="K60" s="57">
        <f>SUM('EL PUNT 1996:DIARI DE GIRONA 2016'!K91)</f>
        <v>3</v>
      </c>
      <c r="L60" s="58">
        <f t="shared" si="19"/>
        <v>2.6385224274406332E-3</v>
      </c>
      <c r="M60" s="61"/>
      <c r="N60" s="50" t="s">
        <v>365</v>
      </c>
      <c r="O60" s="57">
        <f>SUM('EL PUNT 1996:DIARI DE GIRONA 2016'!O91)</f>
        <v>27</v>
      </c>
      <c r="P60" s="58">
        <f t="shared" si="20"/>
        <v>2.368421052631579E-2</v>
      </c>
      <c r="Q60" s="61" t="s">
        <v>3821</v>
      </c>
      <c r="R60" s="50" t="s">
        <v>419</v>
      </c>
      <c r="S60" s="57">
        <f>SUM('EL PUNT 1996:DIARI DE GIRONA 2016'!S91)</f>
        <v>20</v>
      </c>
      <c r="T60" s="58">
        <f t="shared" si="21"/>
        <v>1.755926251097454E-2</v>
      </c>
      <c r="U60" s="61"/>
      <c r="Y60" s="61"/>
      <c r="Z60" s="61"/>
      <c r="AA60" s="61"/>
      <c r="AB60" s="61"/>
      <c r="AC60" s="61"/>
      <c r="AD60" s="61"/>
      <c r="AE60" s="50" t="s">
        <v>356</v>
      </c>
      <c r="AF60" s="57">
        <f>SUM('EL PUNT 1996:DIARI DE GIRONA 2016'!AF91)</f>
        <v>0</v>
      </c>
      <c r="AG60" s="58">
        <f t="shared" si="23"/>
        <v>0</v>
      </c>
      <c r="AH60" s="61"/>
      <c r="AI60" s="50" t="s">
        <v>365</v>
      </c>
      <c r="AJ60" s="57">
        <f>SUM('EL PUNT 1996:DIARI DE GIRONA 2016'!AJ91)</f>
        <v>11</v>
      </c>
      <c r="AK60" s="58">
        <f t="shared" si="24"/>
        <v>2.8645833333333332E-2</v>
      </c>
      <c r="AL60" s="61"/>
      <c r="AM60" s="50" t="s">
        <v>419</v>
      </c>
      <c r="AN60" s="57">
        <f>SUM('EL PUNT 1996:DIARI DE GIRONA 2016'!AN91)</f>
        <v>19</v>
      </c>
      <c r="AO60" s="58">
        <f t="shared" si="25"/>
        <v>4.9479166666666664E-2</v>
      </c>
      <c r="AP60" s="61"/>
      <c r="AQ60" s="61"/>
      <c r="AU60" s="61"/>
      <c r="AY60" s="61"/>
      <c r="AZ60" s="61" t="s">
        <v>185</v>
      </c>
      <c r="BA60" s="50" t="s">
        <v>356</v>
      </c>
      <c r="BB60" s="57">
        <f>SUM('EL PUNT 1996:DIARI DE GIRONA 2016'!BB91)</f>
        <v>2</v>
      </c>
      <c r="BC60" s="58">
        <f t="shared" si="27"/>
        <v>1.6129032258064516E-2</v>
      </c>
      <c r="BD60" s="61"/>
      <c r="BE60" s="50" t="s">
        <v>365</v>
      </c>
      <c r="BF60" s="57">
        <f>SUM('EL PUNT 1996:DIARI DE GIRONA 2016'!BF91)</f>
        <v>2</v>
      </c>
      <c r="BG60" s="58">
        <f t="shared" si="28"/>
        <v>1.6129032258064516E-2</v>
      </c>
      <c r="BH60" s="61"/>
      <c r="BI60" s="50" t="s">
        <v>419</v>
      </c>
      <c r="BJ60" s="57">
        <f>SUM('EL PUNT 1996:DIARI DE GIRONA 2016'!BJ91)</f>
        <v>3</v>
      </c>
      <c r="BK60" s="58">
        <f t="shared" si="29"/>
        <v>2.4193548387096774E-2</v>
      </c>
      <c r="BL60" s="61"/>
      <c r="BM60" s="61"/>
      <c r="BN60" s="61"/>
    </row>
    <row r="61" spans="1:66" ht="68.099999999999994" customHeight="1" x14ac:dyDescent="0.2">
      <c r="A61" s="64"/>
      <c r="E61" s="64"/>
      <c r="F61" s="55" t="s">
        <v>191</v>
      </c>
      <c r="G61" s="57">
        <f>SUM('EL PUNT 1996:DIARI DE GIRONA 2016'!G92)</f>
        <v>386</v>
      </c>
      <c r="H61" s="58">
        <f>G61/C$58</f>
        <v>0.33859649122807017</v>
      </c>
      <c r="I61" s="61"/>
      <c r="J61" s="50" t="s">
        <v>345</v>
      </c>
      <c r="K61" s="57">
        <f>SUM('EL PUNT 1996:DIARI DE GIRONA 2016'!K92)</f>
        <v>127</v>
      </c>
      <c r="L61" s="58">
        <f t="shared" si="19"/>
        <v>0.11169744942832015</v>
      </c>
      <c r="M61" s="61"/>
      <c r="N61" s="50" t="s">
        <v>366</v>
      </c>
      <c r="O61" s="57">
        <f>SUM('EL PUNT 1996:DIARI DE GIRONA 2016'!O92)</f>
        <v>13</v>
      </c>
      <c r="P61" s="58">
        <f t="shared" si="20"/>
        <v>1.1403508771929825E-2</v>
      </c>
      <c r="Q61" s="61"/>
      <c r="R61" s="50" t="s">
        <v>420</v>
      </c>
      <c r="S61" s="57">
        <f>SUM('EL PUNT 1996:DIARI DE GIRONA 2016'!S92)</f>
        <v>20</v>
      </c>
      <c r="T61" s="58">
        <f t="shared" si="21"/>
        <v>1.755926251097454E-2</v>
      </c>
      <c r="U61" s="61"/>
      <c r="V61" s="175" t="s">
        <v>15</v>
      </c>
      <c r="W61" s="175"/>
      <c r="X61" s="175"/>
      <c r="Y61" s="61"/>
      <c r="Z61" s="175" t="s">
        <v>16</v>
      </c>
      <c r="AA61" s="175"/>
      <c r="AB61" s="175"/>
      <c r="AC61" s="61"/>
      <c r="AD61" s="61"/>
      <c r="AE61" s="50" t="s">
        <v>345</v>
      </c>
      <c r="AF61" s="57">
        <f>SUM('EL PUNT 1996:DIARI DE GIRONA 2016'!AF92)</f>
        <v>44</v>
      </c>
      <c r="AG61" s="58">
        <f t="shared" si="23"/>
        <v>0.11518324607329843</v>
      </c>
      <c r="AH61" s="61"/>
      <c r="AI61" s="50" t="s">
        <v>366</v>
      </c>
      <c r="AJ61" s="57">
        <f>SUM('EL PUNT 1996:DIARI DE GIRONA 2016'!AJ92)</f>
        <v>10</v>
      </c>
      <c r="AK61" s="58">
        <f t="shared" si="24"/>
        <v>2.6041666666666668E-2</v>
      </c>
      <c r="AL61" s="61"/>
      <c r="AM61" s="50" t="s">
        <v>420</v>
      </c>
      <c r="AN61" s="57">
        <f>SUM('EL PUNT 1996:DIARI DE GIRONA 2016'!AN92)</f>
        <v>2</v>
      </c>
      <c r="AO61" s="58">
        <f t="shared" si="25"/>
        <v>5.208333333333333E-3</v>
      </c>
      <c r="AP61" s="61"/>
      <c r="AQ61" s="61"/>
      <c r="AR61" s="178" t="s">
        <v>15</v>
      </c>
      <c r="AS61" s="179"/>
      <c r="AT61" s="179"/>
      <c r="AU61" s="61"/>
      <c r="AV61" s="176" t="s">
        <v>16</v>
      </c>
      <c r="AW61" s="177"/>
      <c r="AX61" s="177"/>
      <c r="AY61" s="61"/>
      <c r="AZ61" s="61"/>
      <c r="BA61" s="50" t="s">
        <v>345</v>
      </c>
      <c r="BB61" s="57">
        <f>SUM('EL PUNT 1996:DIARI DE GIRONA 2016'!BB92)</f>
        <v>9</v>
      </c>
      <c r="BC61" s="58">
        <f t="shared" si="27"/>
        <v>7.2580645161290328E-2</v>
      </c>
      <c r="BD61" s="61"/>
      <c r="BE61" s="50" t="s">
        <v>366</v>
      </c>
      <c r="BF61" s="57">
        <f>SUM('EL PUNT 1996:DIARI DE GIRONA 2016'!BF92)</f>
        <v>2</v>
      </c>
      <c r="BG61" s="58">
        <f t="shared" si="28"/>
        <v>1.6129032258064516E-2</v>
      </c>
      <c r="BH61" s="61"/>
      <c r="BI61" s="50" t="s">
        <v>420</v>
      </c>
      <c r="BJ61" s="57">
        <f>SUM('EL PUNT 1996:DIARI DE GIRONA 2016'!BJ92)</f>
        <v>1</v>
      </c>
      <c r="BK61" s="58">
        <f t="shared" si="29"/>
        <v>8.0645161290322578E-3</v>
      </c>
      <c r="BL61" s="61"/>
      <c r="BM61" s="61"/>
      <c r="BN61" s="61"/>
    </row>
    <row r="62" spans="1:66" ht="68.099999999999994" customHeight="1" x14ac:dyDescent="0.2">
      <c r="A62" s="64"/>
      <c r="E62" s="64"/>
      <c r="F62" s="46" t="s">
        <v>192</v>
      </c>
      <c r="G62" s="57">
        <f>SUM('EL PUNT 1996:DIARI DE GIRONA 2016'!G93)</f>
        <v>252</v>
      </c>
      <c r="H62" s="58">
        <f>G62/C$58</f>
        <v>0.22105263157894736</v>
      </c>
      <c r="I62" s="61"/>
      <c r="J62" s="50" t="s">
        <v>347</v>
      </c>
      <c r="K62" s="57">
        <f>SUM('EL PUNT 1996:DIARI DE GIRONA 2016'!K93)</f>
        <v>22</v>
      </c>
      <c r="L62" s="58">
        <f t="shared" si="19"/>
        <v>1.9349164467897976E-2</v>
      </c>
      <c r="M62" s="61"/>
      <c r="N62" s="50" t="s">
        <v>367</v>
      </c>
      <c r="O62" s="57">
        <f>SUM('EL PUNT 1996:DIARI DE GIRONA 2016'!O93)</f>
        <v>7</v>
      </c>
      <c r="P62" s="58">
        <f t="shared" si="20"/>
        <v>6.1403508771929825E-3</v>
      </c>
      <c r="Q62" s="61"/>
      <c r="R62" s="50" t="s">
        <v>421</v>
      </c>
      <c r="S62" s="57">
        <f>SUM('EL PUNT 1996:DIARI DE GIRONA 2016'!S93)</f>
        <v>4</v>
      </c>
      <c r="T62" s="58">
        <f t="shared" si="21"/>
        <v>3.5118525021949078E-3</v>
      </c>
      <c r="U62" s="61"/>
      <c r="V62" s="47" t="s">
        <v>189</v>
      </c>
      <c r="W62" s="57">
        <f>SUM('EL PUNT 1996:DIARI DE GIRONA 2016'!W93)</f>
        <v>168</v>
      </c>
      <c r="X62" s="58">
        <f>W62/W$58</f>
        <v>0.4375</v>
      </c>
      <c r="Y62" s="61"/>
      <c r="Z62" s="47" t="s">
        <v>191</v>
      </c>
      <c r="AA62" s="57">
        <f>SUM('EL PUNT 1996:DIARI DE GIRONA 2016'!AA93)</f>
        <v>306</v>
      </c>
      <c r="AB62" s="58">
        <f>AA62/W$58</f>
        <v>0.796875</v>
      </c>
      <c r="AC62" s="61"/>
      <c r="AD62" s="61"/>
      <c r="AE62" s="50" t="s">
        <v>347</v>
      </c>
      <c r="AF62" s="57">
        <f>SUM('EL PUNT 1996:DIARI DE GIRONA 2016'!AF93)</f>
        <v>9</v>
      </c>
      <c r="AG62" s="58">
        <f t="shared" si="23"/>
        <v>2.356020942408377E-2</v>
      </c>
      <c r="AH62" s="61"/>
      <c r="AI62" s="50" t="s">
        <v>367</v>
      </c>
      <c r="AJ62" s="57">
        <f>SUM('EL PUNT 1996:DIARI DE GIRONA 2016'!AJ93)</f>
        <v>2</v>
      </c>
      <c r="AK62" s="58">
        <f t="shared" si="24"/>
        <v>5.208333333333333E-3</v>
      </c>
      <c r="AL62" s="61"/>
      <c r="AM62" s="50" t="s">
        <v>421</v>
      </c>
      <c r="AN62" s="57">
        <f>SUM('EL PUNT 1996:DIARI DE GIRONA 2016'!AN93)</f>
        <v>3</v>
      </c>
      <c r="AO62" s="58">
        <f t="shared" si="25"/>
        <v>7.8125E-3</v>
      </c>
      <c r="AP62" s="61"/>
      <c r="AQ62" s="61"/>
      <c r="AR62" s="47" t="s">
        <v>189</v>
      </c>
      <c r="AS62" s="57">
        <f>SUM('EL PUNT 1996:EL PUNT 2016'!AS93)</f>
        <v>25</v>
      </c>
      <c r="AT62" s="58">
        <f>AS62/AS$58</f>
        <v>0.20161290322580644</v>
      </c>
      <c r="AU62" s="61"/>
      <c r="AV62" s="47" t="s">
        <v>191</v>
      </c>
      <c r="AW62" s="57">
        <f>SUM('EL PUNT 1996:DIARI DE GIRONA 2016'!AW93)</f>
        <v>110</v>
      </c>
      <c r="AX62" s="58">
        <f>AW62/AS$58</f>
        <v>0.88709677419354838</v>
      </c>
      <c r="AY62" s="61"/>
      <c r="AZ62" s="61"/>
      <c r="BA62" s="50" t="s">
        <v>347</v>
      </c>
      <c r="BB62" s="57">
        <f>SUM('EL PUNT 1996:DIARI DE GIRONA 2016'!BB93)</f>
        <v>3</v>
      </c>
      <c r="BC62" s="58">
        <f t="shared" si="27"/>
        <v>2.4193548387096774E-2</v>
      </c>
      <c r="BD62" s="61"/>
      <c r="BE62" s="50" t="s">
        <v>367</v>
      </c>
      <c r="BF62" s="57">
        <f>SUM('EL PUNT 1996:DIARI DE GIRONA 2016'!BF93)</f>
        <v>1</v>
      </c>
      <c r="BG62" s="58">
        <f t="shared" si="28"/>
        <v>8.0645161290322578E-3</v>
      </c>
      <c r="BH62" s="61"/>
      <c r="BI62" s="50" t="s">
        <v>421</v>
      </c>
      <c r="BJ62" s="57">
        <f>SUM('EL PUNT 1996:DIARI DE GIRONA 2016'!BJ93)</f>
        <v>1</v>
      </c>
      <c r="BK62" s="58">
        <f t="shared" si="29"/>
        <v>8.0645161290322578E-3</v>
      </c>
      <c r="BL62" s="61"/>
      <c r="BM62" s="61"/>
      <c r="BN62" s="61"/>
    </row>
    <row r="63" spans="1:66" ht="68.099999999999994" customHeight="1" x14ac:dyDescent="0.2">
      <c r="A63" s="64"/>
      <c r="E63" s="64"/>
      <c r="F63" s="46" t="s">
        <v>193</v>
      </c>
      <c r="G63" s="57">
        <f>SUM('EL PUNT 1996:DIARI DE GIRONA 2016'!G94)</f>
        <v>219</v>
      </c>
      <c r="H63" s="58">
        <f>G63/C$58</f>
        <v>0.19210526315789472</v>
      </c>
      <c r="I63" s="61"/>
      <c r="J63" s="50" t="s">
        <v>346</v>
      </c>
      <c r="K63" s="57">
        <f>SUM('EL PUNT 1996:DIARI DE GIRONA 2016'!K94)</f>
        <v>1</v>
      </c>
      <c r="L63" s="58">
        <f t="shared" si="19"/>
        <v>8.7950747581354446E-4</v>
      </c>
      <c r="M63" s="61"/>
      <c r="N63" s="50" t="s">
        <v>368</v>
      </c>
      <c r="O63" s="57">
        <f>SUM('EL PUNT 1996:DIARI DE GIRONA 2016'!O94)</f>
        <v>10</v>
      </c>
      <c r="P63" s="58">
        <f t="shared" si="20"/>
        <v>8.771929824561403E-3</v>
      </c>
      <c r="Q63" s="61"/>
      <c r="R63" s="50" t="s">
        <v>422</v>
      </c>
      <c r="S63" s="57">
        <f>SUM('EL PUNT 1996:DIARI DE GIRONA 2016'!S94)</f>
        <v>12</v>
      </c>
      <c r="T63" s="58">
        <f t="shared" si="21"/>
        <v>1.0535557506584723E-2</v>
      </c>
      <c r="U63" s="61"/>
      <c r="V63" s="46" t="s">
        <v>190</v>
      </c>
      <c r="W63" s="57">
        <f>SUM('EL PUNT 1996:DIARI DE GIRONA 2016'!W94)</f>
        <v>216</v>
      </c>
      <c r="X63" s="58">
        <f>W63/W$58</f>
        <v>0.5625</v>
      </c>
      <c r="Y63" s="61"/>
      <c r="Z63" s="46" t="s">
        <v>192</v>
      </c>
      <c r="AA63" s="57">
        <f>SUM('EL PUNT 1996:DIARI DE GIRONA 2016'!AA94)</f>
        <v>59</v>
      </c>
      <c r="AB63" s="58">
        <f>AA63/W$58</f>
        <v>0.15364583333333334</v>
      </c>
      <c r="AC63" s="61"/>
      <c r="AD63" s="61"/>
      <c r="AE63" s="50" t="s">
        <v>346</v>
      </c>
      <c r="AF63" s="57">
        <f>SUM('EL PUNT 1996:DIARI DE GIRONA 2016'!AF94)</f>
        <v>0</v>
      </c>
      <c r="AG63" s="58">
        <f t="shared" si="23"/>
        <v>0</v>
      </c>
      <c r="AH63" s="61"/>
      <c r="AI63" s="50" t="s">
        <v>368</v>
      </c>
      <c r="AJ63" s="57">
        <f>SUM('EL PUNT 1996:DIARI DE GIRONA 2016'!AJ94)</f>
        <v>3</v>
      </c>
      <c r="AK63" s="58">
        <f t="shared" si="24"/>
        <v>7.8125E-3</v>
      </c>
      <c r="AL63" s="61"/>
      <c r="AM63" s="50" t="s">
        <v>422</v>
      </c>
      <c r="AN63" s="57">
        <f>SUM('EL PUNT 1996:DIARI DE GIRONA 2016'!AN94)</f>
        <v>2</v>
      </c>
      <c r="AO63" s="58">
        <f t="shared" si="25"/>
        <v>5.208333333333333E-3</v>
      </c>
      <c r="AP63" s="61"/>
      <c r="AQ63" s="61"/>
      <c r="AR63" s="46" t="s">
        <v>190</v>
      </c>
      <c r="AS63" s="57">
        <f>SUM('EL PUNT 1996:EL PUNT 2016'!AS94)</f>
        <v>45</v>
      </c>
      <c r="AT63" s="58">
        <f>AS63/AS$58</f>
        <v>0.36290322580645162</v>
      </c>
      <c r="AU63" s="61"/>
      <c r="AV63" s="46" t="s">
        <v>192</v>
      </c>
      <c r="AW63" s="57">
        <f>SUM('EL PUNT 1996:DIARI DE GIRONA 2016'!AW94)</f>
        <v>8</v>
      </c>
      <c r="AX63" s="58">
        <f>AW63/AS$58</f>
        <v>6.4516129032258063E-2</v>
      </c>
      <c r="AY63" s="61"/>
      <c r="AZ63" s="61"/>
      <c r="BA63" s="50" t="s">
        <v>346</v>
      </c>
      <c r="BB63" s="57">
        <f>SUM('EL PUNT 1996:DIARI DE GIRONA 2016'!BB94)</f>
        <v>0</v>
      </c>
      <c r="BC63" s="58">
        <f t="shared" si="27"/>
        <v>0</v>
      </c>
      <c r="BD63" s="61"/>
      <c r="BE63" s="50" t="s">
        <v>368</v>
      </c>
      <c r="BF63" s="57">
        <f>SUM('EL PUNT 1996:DIARI DE GIRONA 2016'!BF94)</f>
        <v>0</v>
      </c>
      <c r="BG63" s="58">
        <f t="shared" si="28"/>
        <v>0</v>
      </c>
      <c r="BH63" s="61"/>
      <c r="BI63" s="50" t="s">
        <v>422</v>
      </c>
      <c r="BJ63" s="57">
        <f>SUM('EL PUNT 1996:DIARI DE GIRONA 2016'!BJ94)</f>
        <v>0</v>
      </c>
      <c r="BK63" s="58">
        <f t="shared" si="29"/>
        <v>0</v>
      </c>
      <c r="BL63" s="61"/>
      <c r="BM63" s="61"/>
      <c r="BN63" s="61"/>
    </row>
    <row r="64" spans="1:66" ht="68.099999999999994" customHeight="1" x14ac:dyDescent="0.2">
      <c r="A64" s="64"/>
      <c r="B64" s="175" t="s">
        <v>15</v>
      </c>
      <c r="C64" s="175"/>
      <c r="D64" s="175"/>
      <c r="E64" s="64"/>
      <c r="F64" s="46" t="s">
        <v>194</v>
      </c>
      <c r="G64" s="57">
        <f>SUM('EL PUNT 1996:DIARI DE GIRONA 2016'!G95)</f>
        <v>283</v>
      </c>
      <c r="H64" s="58">
        <f>G64/C$58</f>
        <v>0.24824561403508771</v>
      </c>
      <c r="I64" s="61"/>
      <c r="J64" s="50" t="s">
        <v>350</v>
      </c>
      <c r="K64" s="57">
        <f>SUM('EL PUNT 1996:DIARI DE GIRONA 2016'!K95)</f>
        <v>21</v>
      </c>
      <c r="L64" s="58">
        <f t="shared" si="19"/>
        <v>1.8469656992084433E-2</v>
      </c>
      <c r="M64" s="61"/>
      <c r="N64" s="37"/>
      <c r="O64" s="57">
        <f>SUM('EL PUNT 1996:DIARI DE GIRONA 2016'!O95)</f>
        <v>1140</v>
      </c>
      <c r="P64" s="58">
        <f t="shared" si="20"/>
        <v>1</v>
      </c>
      <c r="Q64" s="61"/>
      <c r="R64" s="37"/>
      <c r="S64" s="57">
        <f>SUM('EL PUNT 1996:DIARI DE GIRONA 2016'!S95)</f>
        <v>1139</v>
      </c>
      <c r="T64" s="58">
        <f t="shared" si="21"/>
        <v>1</v>
      </c>
      <c r="U64" s="61"/>
      <c r="V64" s="77"/>
      <c r="W64" s="57">
        <f>SUM('EL PUNT 1996:DIARI DE GIRONA 2016'!W95)</f>
        <v>384</v>
      </c>
      <c r="X64" s="76">
        <f>W64/W$58</f>
        <v>1</v>
      </c>
      <c r="Y64" s="61"/>
      <c r="Z64" s="46" t="s">
        <v>193</v>
      </c>
      <c r="AA64" s="57">
        <f>SUM('EL PUNT 1996:DIARI DE GIRONA 2016'!AA95)</f>
        <v>13</v>
      </c>
      <c r="AB64" s="58">
        <f>AA64/W$58</f>
        <v>3.3854166666666664E-2</v>
      </c>
      <c r="AC64" s="61"/>
      <c r="AD64" s="61"/>
      <c r="AE64" s="50" t="s">
        <v>350</v>
      </c>
      <c r="AF64" s="57">
        <f>SUM('EL PUNT 1996:DIARI DE GIRONA 2016'!AF95)</f>
        <v>11</v>
      </c>
      <c r="AG64" s="58">
        <f t="shared" si="23"/>
        <v>2.8795811518324606E-2</v>
      </c>
      <c r="AH64" s="61"/>
      <c r="AI64" s="37"/>
      <c r="AJ64" s="57">
        <f>SUM('EL PUNT 1996:DIARI DE GIRONA 2016'!AJ95)</f>
        <v>384</v>
      </c>
      <c r="AK64" s="58">
        <f t="shared" si="24"/>
        <v>1</v>
      </c>
      <c r="AL64" s="61"/>
      <c r="AM64" s="37"/>
      <c r="AN64" s="57">
        <f>SUM('EL PUNT 1996:DIARI DE GIRONA 2016'!AN95)</f>
        <v>384</v>
      </c>
      <c r="AO64" s="58">
        <f t="shared" si="25"/>
        <v>1</v>
      </c>
      <c r="AP64" s="61"/>
      <c r="AQ64" s="61"/>
      <c r="AR64" s="77"/>
      <c r="AS64" s="57">
        <f>SUM('EL PUNT 1996:EL PUNT 2016'!AS95)</f>
        <v>70</v>
      </c>
      <c r="AT64" s="76">
        <f>AS64/AS$58</f>
        <v>0.56451612903225812</v>
      </c>
      <c r="AU64" s="61"/>
      <c r="AV64" s="46" t="s">
        <v>193</v>
      </c>
      <c r="AW64" s="57">
        <f>SUM('EL PUNT 1996:DIARI DE GIRONA 2016'!AW95)</f>
        <v>6</v>
      </c>
      <c r="AX64" s="58">
        <f>AW64/AS$58</f>
        <v>4.8387096774193547E-2</v>
      </c>
      <c r="AY64" s="61"/>
      <c r="AZ64" s="61"/>
      <c r="BA64" s="50" t="s">
        <v>350</v>
      </c>
      <c r="BB64" s="57">
        <f>SUM('EL PUNT 1996:DIARI DE GIRONA 2016'!BB95)</f>
        <v>3</v>
      </c>
      <c r="BC64" s="58">
        <f t="shared" si="27"/>
        <v>2.4193548387096774E-2</v>
      </c>
      <c r="BD64" s="61"/>
      <c r="BE64" s="37"/>
      <c r="BF64" s="57">
        <f>SUM('EL PUNT 1996:DIARI DE GIRONA 2016'!BF95)</f>
        <v>124</v>
      </c>
      <c r="BG64" s="58">
        <f t="shared" si="28"/>
        <v>1</v>
      </c>
      <c r="BH64" s="61"/>
      <c r="BI64" s="37"/>
      <c r="BJ64" s="57">
        <f>SUM('EL PUNT 1996:DIARI DE GIRONA 2016'!BJ95)</f>
        <v>124</v>
      </c>
      <c r="BK64" s="58">
        <f t="shared" si="29"/>
        <v>1</v>
      </c>
      <c r="BL64" s="61"/>
      <c r="BM64" s="61"/>
      <c r="BN64" s="61"/>
    </row>
    <row r="65" spans="1:66" ht="68.099999999999994" customHeight="1" x14ac:dyDescent="0.2">
      <c r="A65" s="64"/>
      <c r="B65" s="55" t="s">
        <v>189</v>
      </c>
      <c r="C65" s="57">
        <f>SUM('EL PUNT 1996:DIARI DE GIRONA 2016'!C96)</f>
        <v>1132</v>
      </c>
      <c r="D65" s="58">
        <f>C65/C$58</f>
        <v>0.99298245614035086</v>
      </c>
      <c r="E65" s="64"/>
      <c r="F65" s="77"/>
      <c r="G65" s="57">
        <f>SUM('EL PUNT 1996:DIARI DE GIRONA 2016'!G96)</f>
        <v>1140</v>
      </c>
      <c r="H65" s="76">
        <f>G65/C$58</f>
        <v>1</v>
      </c>
      <c r="I65" s="61"/>
      <c r="J65" s="50" t="s">
        <v>349</v>
      </c>
      <c r="K65" s="57">
        <f>SUM('EL PUNT 1996:DIARI DE GIRONA 2016'!K96)</f>
        <v>17</v>
      </c>
      <c r="L65" s="58">
        <f t="shared" si="19"/>
        <v>1.4951627088830254E-2</v>
      </c>
      <c r="M65" s="61"/>
      <c r="N65" s="61"/>
      <c r="O65" s="49" t="s">
        <v>141</v>
      </c>
      <c r="P65" s="49" t="s">
        <v>140</v>
      </c>
      <c r="Q65" s="61"/>
      <c r="R65" s="61"/>
      <c r="S65" s="49" t="s">
        <v>141</v>
      </c>
      <c r="T65" s="49" t="s">
        <v>140</v>
      </c>
      <c r="U65" s="61"/>
      <c r="V65" s="61"/>
      <c r="W65" s="56" t="s">
        <v>141</v>
      </c>
      <c r="X65" s="49" t="s">
        <v>140</v>
      </c>
      <c r="Y65" s="61"/>
      <c r="Z65" s="46" t="s">
        <v>194</v>
      </c>
      <c r="AA65" s="57">
        <f>SUM('EL PUNT 1996:DIARI DE GIRONA 2016'!AA96)</f>
        <v>6</v>
      </c>
      <c r="AB65" s="58">
        <f>AA65/W$58</f>
        <v>1.5625E-2</v>
      </c>
      <c r="AC65" s="61"/>
      <c r="AD65" s="61"/>
      <c r="AE65" s="50" t="s">
        <v>349</v>
      </c>
      <c r="AF65" s="57">
        <f>SUM('EL PUNT 1996:DIARI DE GIRONA 2016'!AF96)</f>
        <v>9</v>
      </c>
      <c r="AG65" s="58">
        <f t="shared" si="23"/>
        <v>2.356020942408377E-2</v>
      </c>
      <c r="AH65" s="61"/>
      <c r="AI65" s="61"/>
      <c r="AJ65" s="49" t="s">
        <v>141</v>
      </c>
      <c r="AK65" s="49" t="s">
        <v>140</v>
      </c>
      <c r="AL65" s="61"/>
      <c r="AM65" s="61"/>
      <c r="AN65" s="49" t="s">
        <v>141</v>
      </c>
      <c r="AO65" s="49" t="s">
        <v>140</v>
      </c>
      <c r="AP65" s="61"/>
      <c r="AQ65" s="61"/>
      <c r="AR65" s="61"/>
      <c r="AS65" s="56" t="s">
        <v>141</v>
      </c>
      <c r="AT65" s="49" t="s">
        <v>140</v>
      </c>
      <c r="AU65" s="61"/>
      <c r="AV65" s="46" t="s">
        <v>194</v>
      </c>
      <c r="AW65" s="57">
        <f>SUM('EL PUNT 1996:DIARI DE GIRONA 2016'!AW96)</f>
        <v>0</v>
      </c>
      <c r="AX65" s="58">
        <f>AW65/AS$58</f>
        <v>0</v>
      </c>
      <c r="AY65" s="61"/>
      <c r="AZ65" s="61"/>
      <c r="BA65" s="50" t="s">
        <v>349</v>
      </c>
      <c r="BB65" s="57">
        <f>SUM('EL PUNT 1996:DIARI DE GIRONA 2016'!BB96)</f>
        <v>1</v>
      </c>
      <c r="BC65" s="58">
        <f t="shared" si="27"/>
        <v>8.0645161290322578E-3</v>
      </c>
      <c r="BD65" s="61"/>
      <c r="BE65" s="61"/>
      <c r="BF65" s="49" t="s">
        <v>141</v>
      </c>
      <c r="BG65" s="49" t="s">
        <v>140</v>
      </c>
      <c r="BH65" s="61"/>
      <c r="BI65" s="61"/>
      <c r="BJ65" s="49" t="s">
        <v>141</v>
      </c>
      <c r="BK65" s="49" t="s">
        <v>140</v>
      </c>
      <c r="BL65" s="61"/>
      <c r="BM65" s="61"/>
      <c r="BN65" s="61"/>
    </row>
    <row r="66" spans="1:66" ht="68.099999999999994" customHeight="1" x14ac:dyDescent="0.2">
      <c r="A66" s="64"/>
      <c r="B66" s="46" t="s">
        <v>190</v>
      </c>
      <c r="C66" s="57">
        <f>SUM('EL PUNT 1996:DIARI DE GIRONA 2016'!C97)</f>
        <v>8</v>
      </c>
      <c r="D66" s="58">
        <f>C66/C$58</f>
        <v>7.0175438596491229E-3</v>
      </c>
      <c r="E66" s="64"/>
      <c r="F66" s="61"/>
      <c r="G66" s="56" t="s">
        <v>141</v>
      </c>
      <c r="H66" s="49" t="s">
        <v>140</v>
      </c>
      <c r="I66" s="61"/>
      <c r="J66" s="50" t="s">
        <v>348</v>
      </c>
      <c r="K66" s="57">
        <f>SUM('EL PUNT 1996:DIARI DE GIRONA 2016'!K97)</f>
        <v>2</v>
      </c>
      <c r="L66" s="58">
        <f t="shared" si="19"/>
        <v>1.7590149516270889E-3</v>
      </c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77"/>
      <c r="AA66" s="57">
        <f>SUM('EL PUNT 1996:DIARI DE GIRONA 2016'!AA97)</f>
        <v>384</v>
      </c>
      <c r="AB66" s="76">
        <f>AA66/W$58</f>
        <v>1</v>
      </c>
      <c r="AC66" s="61"/>
      <c r="AD66" s="61"/>
      <c r="AE66" s="50" t="s">
        <v>348</v>
      </c>
      <c r="AF66" s="57">
        <f>SUM('EL PUNT 1996:DIARI DE GIRONA 2016'!AF97)</f>
        <v>1</v>
      </c>
      <c r="AG66" s="58">
        <f t="shared" si="23"/>
        <v>2.617801047120419E-3</v>
      </c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77"/>
      <c r="AW66" s="57">
        <f>SUM('EL PUNT 1996:DIARI DE GIRONA 2016'!AW97)</f>
        <v>124</v>
      </c>
      <c r="AX66" s="76">
        <f>AW66/AS$58</f>
        <v>1</v>
      </c>
      <c r="AY66" s="61"/>
      <c r="AZ66" s="61"/>
      <c r="BA66" s="50" t="s">
        <v>348</v>
      </c>
      <c r="BB66" s="57">
        <f>SUM('EL PUNT 1996:DIARI DE GIRONA 2016'!BB97)</f>
        <v>0</v>
      </c>
      <c r="BC66" s="58">
        <f t="shared" si="27"/>
        <v>0</v>
      </c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</row>
    <row r="67" spans="1:66" ht="68.099999999999994" customHeight="1" x14ac:dyDescent="0.2">
      <c r="A67" s="64"/>
      <c r="B67" s="77"/>
      <c r="C67" s="57">
        <f>SUM('EL PUNT 1996:DIARI DE GIRONA 2016'!C98)</f>
        <v>1140</v>
      </c>
      <c r="D67" s="76">
        <f>C67/C$58</f>
        <v>1</v>
      </c>
      <c r="E67" s="64"/>
      <c r="F67" s="61"/>
      <c r="G67" s="61"/>
      <c r="H67" s="61"/>
      <c r="I67" s="61"/>
      <c r="J67" s="46" t="s">
        <v>351</v>
      </c>
      <c r="K67" s="57">
        <f>SUM('EL PUNT 1996:DIARI DE GIRONA 2016'!K98)</f>
        <v>13</v>
      </c>
      <c r="L67" s="58">
        <f t="shared" si="19"/>
        <v>1.1433597185576077E-2</v>
      </c>
      <c r="M67" s="61"/>
      <c r="N67" s="61"/>
      <c r="O67" s="61"/>
      <c r="P67" s="61"/>
      <c r="Q67" s="61"/>
      <c r="R67" s="61"/>
      <c r="S67" s="61"/>
      <c r="T67" s="61"/>
      <c r="U67" s="61"/>
      <c r="V67" s="176" t="s">
        <v>17</v>
      </c>
      <c r="W67" s="177"/>
      <c r="X67" s="177"/>
      <c r="Z67" s="61"/>
      <c r="AA67" s="56" t="s">
        <v>141</v>
      </c>
      <c r="AB67" s="49" t="s">
        <v>140</v>
      </c>
      <c r="AC67" s="61"/>
      <c r="AD67" s="61"/>
      <c r="AE67" s="46" t="s">
        <v>351</v>
      </c>
      <c r="AF67" s="57">
        <f>SUM('EL PUNT 1996:DIARI DE GIRONA 2016'!AF98)</f>
        <v>3</v>
      </c>
      <c r="AG67" s="58">
        <f t="shared" si="23"/>
        <v>7.8534031413612562E-3</v>
      </c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175" t="s">
        <v>17</v>
      </c>
      <c r="AS67" s="175"/>
      <c r="AT67" s="175"/>
      <c r="AU67" s="61"/>
      <c r="AV67" s="61"/>
      <c r="AW67" s="56" t="s">
        <v>141</v>
      </c>
      <c r="AX67" s="49" t="s">
        <v>140</v>
      </c>
      <c r="AY67" s="61"/>
      <c r="AZ67" s="61"/>
      <c r="BA67" s="46" t="s">
        <v>351</v>
      </c>
      <c r="BB67" s="57">
        <f>SUM('EL PUNT 1996:DIARI DE GIRONA 2016'!BB98)</f>
        <v>1</v>
      </c>
      <c r="BC67" s="58">
        <f t="shared" si="27"/>
        <v>8.0645161290322578E-3</v>
      </c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</row>
    <row r="68" spans="1:66" ht="68.099999999999994" customHeight="1" x14ac:dyDescent="0.2">
      <c r="A68" s="64"/>
      <c r="C68" s="56" t="s">
        <v>141</v>
      </c>
      <c r="D68" s="49" t="s">
        <v>140</v>
      </c>
      <c r="E68" s="64"/>
      <c r="F68" s="61"/>
      <c r="G68" s="61"/>
      <c r="H68" s="61"/>
      <c r="I68" s="61"/>
      <c r="J68" s="46" t="s">
        <v>352</v>
      </c>
      <c r="K68" s="57">
        <f>SUM('EL PUNT 1996:DIARI DE GIRONA 2016'!K99)</f>
        <v>0</v>
      </c>
      <c r="L68" s="58">
        <f t="shared" si="19"/>
        <v>0</v>
      </c>
      <c r="M68" s="61"/>
      <c r="N68" s="61"/>
      <c r="O68" s="61"/>
      <c r="P68" s="61"/>
      <c r="Q68" s="61"/>
      <c r="R68" s="61"/>
      <c r="S68" s="61"/>
      <c r="T68" s="61"/>
      <c r="U68" s="61"/>
      <c r="V68" s="47" t="s">
        <v>195</v>
      </c>
      <c r="W68" s="57">
        <f>SUM('EL PUNT 1996:DIARI DE GIRONA 2016'!W99)</f>
        <v>101</v>
      </c>
      <c r="X68" s="58">
        <f>W68/W$58</f>
        <v>0.26302083333333331</v>
      </c>
      <c r="Z68" s="61"/>
      <c r="AA68" s="61"/>
      <c r="AB68" s="61"/>
      <c r="AC68" s="61"/>
      <c r="AD68" s="61"/>
      <c r="AE68" s="46" t="s">
        <v>352</v>
      </c>
      <c r="AF68" s="57">
        <f>SUM('EL PUNT 1996:DIARI DE GIRONA 2016'!AF99)</f>
        <v>0</v>
      </c>
      <c r="AG68" s="58">
        <f t="shared" si="23"/>
        <v>0</v>
      </c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55" t="s">
        <v>195</v>
      </c>
      <c r="AS68" s="57">
        <f>SUM('EL PUNT 1996:DIARI DE GIRONA 2016'!AS99)</f>
        <v>28</v>
      </c>
      <c r="AT68" s="58">
        <f>AS68/AS$58</f>
        <v>0.22580645161290322</v>
      </c>
      <c r="AU68" s="61"/>
      <c r="AV68" s="61"/>
      <c r="AW68" s="61"/>
      <c r="AX68" s="61"/>
      <c r="AY68" s="61"/>
      <c r="AZ68" s="61"/>
      <c r="BA68" s="46" t="s">
        <v>352</v>
      </c>
      <c r="BB68" s="57">
        <f>SUM('EL PUNT 1996:DIARI DE GIRONA 2016'!BB99)</f>
        <v>0</v>
      </c>
      <c r="BC68" s="58">
        <f t="shared" si="27"/>
        <v>0</v>
      </c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</row>
    <row r="69" spans="1:66" ht="68.099999999999994" customHeight="1" x14ac:dyDescent="0.2">
      <c r="A69" s="64"/>
      <c r="E69" s="64"/>
      <c r="F69" s="61"/>
      <c r="G69" s="61"/>
      <c r="H69" s="61"/>
      <c r="I69" s="61"/>
      <c r="J69" s="46" t="s">
        <v>353</v>
      </c>
      <c r="K69" s="57">
        <f>SUM('EL PUNT 1996:DIARI DE GIRONA 2016'!K100)</f>
        <v>2</v>
      </c>
      <c r="L69" s="58">
        <f t="shared" si="19"/>
        <v>1.7590149516270889E-3</v>
      </c>
      <c r="M69" s="61"/>
      <c r="N69" s="61"/>
      <c r="O69" s="61"/>
      <c r="P69" s="61"/>
      <c r="Q69" s="61"/>
      <c r="R69" s="61"/>
      <c r="S69" s="61"/>
      <c r="T69" s="61"/>
      <c r="U69" s="61"/>
      <c r="V69" s="46" t="s">
        <v>196</v>
      </c>
      <c r="W69" s="57">
        <f>SUM('EL PUNT 1996:DIARI DE GIRONA 2016'!W100)</f>
        <v>283</v>
      </c>
      <c r="X69" s="58">
        <f>W69/W$58</f>
        <v>0.73697916666666663</v>
      </c>
      <c r="Z69" s="61"/>
      <c r="AA69" s="61"/>
      <c r="AB69" s="61"/>
      <c r="AC69" s="61"/>
      <c r="AD69" s="61"/>
      <c r="AE69" s="46" t="s">
        <v>353</v>
      </c>
      <c r="AF69" s="57">
        <f>SUM('EL PUNT 1996:DIARI DE GIRONA 2016'!AF100)</f>
        <v>0</v>
      </c>
      <c r="AG69" s="58">
        <f t="shared" si="23"/>
        <v>0</v>
      </c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6" t="s">
        <v>196</v>
      </c>
      <c r="AS69" s="57">
        <f>SUM('EL PUNT 1996:DIARI DE GIRONA 2016'!AS100)</f>
        <v>96</v>
      </c>
      <c r="AT69" s="58">
        <f>AS69/AS$58</f>
        <v>0.77419354838709675</v>
      </c>
      <c r="AU69" s="61"/>
      <c r="AV69" s="61"/>
      <c r="AW69" s="61"/>
      <c r="AX69" s="61"/>
      <c r="AY69" s="61"/>
      <c r="AZ69" s="61"/>
      <c r="BA69" s="46" t="s">
        <v>353</v>
      </c>
      <c r="BB69" s="57">
        <f>SUM('EL PUNT 1996:DIARI DE GIRONA 2016'!BB100)</f>
        <v>0</v>
      </c>
      <c r="BC69" s="58">
        <f t="shared" si="27"/>
        <v>0</v>
      </c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</row>
    <row r="70" spans="1:66" ht="68.099999999999994" customHeight="1" x14ac:dyDescent="0.2">
      <c r="A70" s="64"/>
      <c r="B70" s="175" t="s">
        <v>17</v>
      </c>
      <c r="C70" s="175"/>
      <c r="D70" s="175"/>
      <c r="E70" s="64"/>
      <c r="F70" s="61"/>
      <c r="G70" s="61"/>
      <c r="H70" s="61"/>
      <c r="I70" s="61"/>
      <c r="J70" s="37"/>
      <c r="K70" s="57">
        <f>SUM('EL PUNT 1996:DIARI DE GIRONA 2016'!K101)</f>
        <v>1137</v>
      </c>
      <c r="L70" s="58">
        <f t="shared" si="19"/>
        <v>1</v>
      </c>
      <c r="M70" s="61"/>
      <c r="N70" s="61"/>
      <c r="O70" s="61"/>
      <c r="P70" s="61"/>
      <c r="Q70" s="61"/>
      <c r="R70" s="61"/>
      <c r="S70" s="61"/>
      <c r="T70" s="61"/>
      <c r="U70" s="61"/>
      <c r="V70" s="77"/>
      <c r="W70" s="57">
        <f>SUM('EL PUNT 1996:DIARI DE GIRONA 2016'!W101)</f>
        <v>384</v>
      </c>
      <c r="X70" s="76">
        <f>W70/W$58</f>
        <v>1</v>
      </c>
      <c r="Z70" s="61"/>
      <c r="AA70" s="61"/>
      <c r="AB70" s="61"/>
      <c r="AC70" s="61"/>
      <c r="AD70" s="61"/>
      <c r="AE70" s="37"/>
      <c r="AF70" s="57">
        <f>SUM('EL PUNT 1996:DIARI DE GIRONA 2016'!AF101)</f>
        <v>382</v>
      </c>
      <c r="AG70" s="58">
        <f t="shared" si="23"/>
        <v>1</v>
      </c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77"/>
      <c r="AS70" s="57">
        <f>SUM('EL PUNT 1996:DIARI DE GIRONA 2016'!AS101)</f>
        <v>124</v>
      </c>
      <c r="AT70" s="76">
        <f>AS70/AS$58</f>
        <v>1</v>
      </c>
      <c r="AU70" s="61"/>
      <c r="AY70" s="61"/>
      <c r="AZ70" s="61"/>
      <c r="BA70" s="37"/>
      <c r="BB70" s="57">
        <f>SUM('EL PUNT 1996:DIARI DE GIRONA 2016'!BB101)</f>
        <v>124</v>
      </c>
      <c r="BC70" s="58">
        <f t="shared" si="27"/>
        <v>1</v>
      </c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</row>
    <row r="71" spans="1:66" ht="68.099999999999994" customHeight="1" x14ac:dyDescent="0.2">
      <c r="A71" s="64"/>
      <c r="B71" s="55" t="s">
        <v>195</v>
      </c>
      <c r="C71" s="57">
        <f>SUM('EL PUNT 1996:DIARI DE GIRONA 2016'!C102)</f>
        <v>274</v>
      </c>
      <c r="D71" s="58">
        <f>C71/C$58</f>
        <v>0.24035087719298245</v>
      </c>
      <c r="E71" s="64"/>
      <c r="F71" s="61"/>
      <c r="G71" s="61"/>
      <c r="H71" s="61"/>
      <c r="I71" s="61"/>
      <c r="J71" s="61"/>
      <c r="K71" s="49" t="s">
        <v>141</v>
      </c>
      <c r="L71" s="74" t="s">
        <v>140</v>
      </c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56" t="s">
        <v>141</v>
      </c>
      <c r="X71" s="49" t="s">
        <v>140</v>
      </c>
      <c r="Z71" s="61"/>
      <c r="AA71" s="61"/>
      <c r="AB71" s="61"/>
      <c r="AC71" s="61"/>
      <c r="AD71" s="61"/>
      <c r="AE71" s="61"/>
      <c r="AF71" s="49" t="s">
        <v>141</v>
      </c>
      <c r="AG71" s="74" t="s">
        <v>140</v>
      </c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S71" s="56" t="s">
        <v>141</v>
      </c>
      <c r="AT71" s="49" t="s">
        <v>140</v>
      </c>
      <c r="AU71" s="61"/>
      <c r="AY71" s="61"/>
      <c r="AZ71" s="61"/>
      <c r="BA71" s="61"/>
      <c r="BB71" s="49" t="s">
        <v>141</v>
      </c>
      <c r="BC71" s="74" t="s">
        <v>140</v>
      </c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</row>
    <row r="72" spans="1:66" ht="68.099999999999994" customHeight="1" x14ac:dyDescent="0.2">
      <c r="A72" s="64"/>
      <c r="B72" s="46" t="s">
        <v>196</v>
      </c>
      <c r="C72" s="57">
        <f>SUM('EL PUNT 1996:DIARI DE GIRONA 2016'!C103)</f>
        <v>867</v>
      </c>
      <c r="D72" s="58">
        <f>C72/C$58</f>
        <v>0.76052631578947372</v>
      </c>
      <c r="E72" s="64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Y72" s="61"/>
      <c r="Z72" s="61"/>
      <c r="AA72" s="61"/>
      <c r="AB72" s="61"/>
      <c r="AC72" s="61"/>
      <c r="AD72" s="61"/>
      <c r="AE72" s="37"/>
      <c r="AF72" s="37"/>
      <c r="AG72" s="37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U72" s="61"/>
      <c r="AY72" s="61"/>
      <c r="AZ72" s="61"/>
      <c r="BA72" s="37"/>
      <c r="BB72" s="37"/>
      <c r="BC72" s="37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</row>
    <row r="73" spans="1:66" ht="68.099999999999994" customHeight="1" x14ac:dyDescent="0.2">
      <c r="A73" s="2"/>
      <c r="B73" s="77"/>
      <c r="C73" s="57">
        <f>SUM('EL PUNT 1996:DIARI DE GIRONA 2016'!C104)</f>
        <v>1141</v>
      </c>
      <c r="D73" s="76">
        <f>C73/C$58</f>
        <v>1.000877192982456</v>
      </c>
      <c r="E73" s="2"/>
    </row>
    <row r="74" spans="1:66" ht="68.099999999999994" customHeight="1" x14ac:dyDescent="0.2">
      <c r="A74" s="2"/>
      <c r="C74" s="56" t="s">
        <v>141</v>
      </c>
      <c r="D74" s="49" t="s">
        <v>140</v>
      </c>
      <c r="E74" s="2"/>
    </row>
    <row r="75" spans="1:66" ht="68.099999999999994" customHeight="1" x14ac:dyDescent="0.2">
      <c r="A75" s="2"/>
      <c r="B75" s="2"/>
      <c r="C75" s="2"/>
      <c r="D75" s="2"/>
      <c r="E75" s="2"/>
    </row>
    <row r="76" spans="1:66" ht="68.099999999999994" customHeight="1" x14ac:dyDescent="0.2">
      <c r="A76" s="2"/>
      <c r="B76" s="2"/>
      <c r="C76" s="2"/>
      <c r="D76" s="2"/>
      <c r="E76" s="2"/>
    </row>
    <row r="77" spans="1:66" ht="68.099999999999994" customHeight="1" x14ac:dyDescent="0.2">
      <c r="A77" s="2"/>
      <c r="B77" s="2"/>
      <c r="C77" s="2"/>
      <c r="D77" s="2"/>
      <c r="E77" s="2"/>
    </row>
    <row r="78" spans="1:66" ht="68.099999999999994" customHeight="1" x14ac:dyDescent="0.2">
      <c r="A78" s="2"/>
      <c r="B78" s="2"/>
      <c r="C78" s="2"/>
      <c r="D78" s="2"/>
      <c r="E78" s="2"/>
    </row>
    <row r="79" spans="1:66" ht="68.099999999999994" customHeight="1" x14ac:dyDescent="0.2">
      <c r="A79" s="2"/>
      <c r="B79" s="2"/>
      <c r="C79" s="2"/>
      <c r="D79" s="2"/>
      <c r="E79" s="2"/>
    </row>
    <row r="80" spans="1:66" ht="68.25" customHeight="1" x14ac:dyDescent="0.2">
      <c r="A80" s="2"/>
      <c r="B80" s="2"/>
      <c r="C80" s="2"/>
      <c r="D80" s="2"/>
      <c r="E80" s="2"/>
    </row>
    <row r="81" spans="1:55" ht="68.25" customHeight="1" x14ac:dyDescent="0.2">
      <c r="A81" s="2"/>
      <c r="B81" s="2"/>
      <c r="C81" s="2"/>
      <c r="D81" s="2"/>
      <c r="E81" s="2"/>
    </row>
    <row r="82" spans="1:55" ht="68.25" customHeight="1" x14ac:dyDescent="0.2">
      <c r="A82" s="2"/>
      <c r="B82" s="2"/>
      <c r="C82" s="2"/>
      <c r="D82" s="2"/>
      <c r="E82" s="2"/>
    </row>
    <row r="83" spans="1:55" ht="68.25" customHeight="1" x14ac:dyDescent="0.2">
      <c r="A83" s="2"/>
      <c r="B83" s="2"/>
      <c r="C83" s="2"/>
      <c r="D83" s="2"/>
      <c r="E83" s="2"/>
    </row>
    <row r="84" spans="1:55" ht="68.25" customHeight="1" x14ac:dyDescent="0.2">
      <c r="A84" s="2"/>
      <c r="B84" s="2"/>
      <c r="C84" s="2"/>
      <c r="D84" s="2"/>
      <c r="E84" s="2"/>
    </row>
    <row r="85" spans="1:55" ht="68.25" customHeight="1" x14ac:dyDescent="0.2">
      <c r="A85" s="2"/>
      <c r="B85" s="2"/>
      <c r="C85" s="2"/>
      <c r="D85" s="2"/>
      <c r="E85" s="2"/>
    </row>
    <row r="86" spans="1:55" ht="68.25" customHeight="1" x14ac:dyDescent="0.2">
      <c r="A86" s="2"/>
      <c r="B86" s="2"/>
      <c r="C86" s="2"/>
      <c r="D86" s="2"/>
      <c r="E86" s="2"/>
    </row>
    <row r="87" spans="1:55" ht="68.25" customHeight="1" x14ac:dyDescent="0.2">
      <c r="A87" s="2"/>
      <c r="B87" s="2"/>
      <c r="C87" s="2"/>
      <c r="D87" s="2"/>
      <c r="E87" s="2"/>
    </row>
    <row r="88" spans="1:55" ht="68.25" customHeight="1" x14ac:dyDescent="0.2">
      <c r="A88" s="2"/>
      <c r="B88" s="2"/>
      <c r="C88" s="2"/>
      <c r="D88" s="2"/>
      <c r="E88" s="2"/>
      <c r="AF88" s="3"/>
      <c r="AG88" s="2"/>
      <c r="BB88" s="3"/>
      <c r="BC88" s="2"/>
    </row>
    <row r="89" spans="1:55" ht="43.5" customHeight="1" x14ac:dyDescent="0.2">
      <c r="A89" s="2"/>
      <c r="B89" s="2"/>
      <c r="C89" s="2"/>
      <c r="D89" s="2"/>
      <c r="E89" s="2"/>
    </row>
    <row r="90" spans="1:55" ht="43.5" customHeight="1" x14ac:dyDescent="0.2">
      <c r="A90" s="2"/>
      <c r="B90" s="2"/>
      <c r="C90" s="2"/>
      <c r="D90" s="2"/>
      <c r="E90" s="2"/>
    </row>
    <row r="91" spans="1:55" ht="31.5" customHeight="1" x14ac:dyDescent="0.2">
      <c r="A91" s="2"/>
      <c r="B91" s="2"/>
      <c r="C91" s="2"/>
      <c r="D91" s="2"/>
      <c r="E91" s="2"/>
    </row>
    <row r="92" spans="1:55" ht="31.5" customHeight="1" x14ac:dyDescent="0.2">
      <c r="A92" s="2"/>
      <c r="B92" s="2"/>
      <c r="C92" s="2"/>
      <c r="D92" s="2"/>
      <c r="E92" s="2"/>
    </row>
    <row r="93" spans="1:55" ht="31.5" customHeight="1" x14ac:dyDescent="0.2">
      <c r="A93" s="2"/>
      <c r="B93" s="2"/>
      <c r="C93" s="2"/>
      <c r="D93" s="2"/>
      <c r="E93" s="2"/>
    </row>
    <row r="94" spans="1:55" ht="31.5" customHeight="1" x14ac:dyDescent="0.2">
      <c r="A94" s="2"/>
      <c r="B94" s="2"/>
      <c r="C94" s="2"/>
      <c r="D94" s="2"/>
      <c r="E94" s="2"/>
    </row>
    <row r="95" spans="1:55" ht="31.5" customHeight="1" x14ac:dyDescent="0.2">
      <c r="A95" s="2"/>
      <c r="B95" s="2"/>
      <c r="C95" s="2"/>
      <c r="D95" s="2"/>
      <c r="E95" s="2"/>
    </row>
    <row r="96" spans="1:55" ht="31.5" customHeight="1" x14ac:dyDescent="0.2">
      <c r="A96" s="2"/>
      <c r="B96" s="2"/>
      <c r="C96" s="2"/>
      <c r="D96" s="2"/>
      <c r="E96" s="2"/>
    </row>
    <row r="97" spans="1:54" ht="31.5" customHeight="1" x14ac:dyDescent="0.2">
      <c r="A97" s="2"/>
      <c r="B97" s="2"/>
      <c r="C97" s="2"/>
      <c r="D97" s="2"/>
      <c r="E97" s="2"/>
    </row>
    <row r="98" spans="1:54" ht="31.5" customHeight="1" x14ac:dyDescent="0.2">
      <c r="A98" s="2"/>
      <c r="B98" s="2"/>
      <c r="C98" s="2"/>
      <c r="D98" s="2"/>
      <c r="E98" s="2"/>
    </row>
    <row r="99" spans="1:54" ht="31.5" customHeight="1" x14ac:dyDescent="0.2">
      <c r="A99" s="2"/>
      <c r="B99" s="2"/>
      <c r="C99" s="2"/>
      <c r="D99" s="2"/>
      <c r="E99" s="2"/>
    </row>
    <row r="100" spans="1:54" ht="31.5" customHeight="1" x14ac:dyDescent="0.2">
      <c r="A100" s="2"/>
      <c r="B100" s="2"/>
      <c r="C100" s="2"/>
      <c r="D100" s="2"/>
      <c r="E100" s="2"/>
    </row>
    <row r="101" spans="1:54" ht="31.5" customHeight="1" x14ac:dyDescent="0.2">
      <c r="A101" s="2"/>
      <c r="B101" s="2"/>
      <c r="C101" s="2"/>
      <c r="D101" s="2"/>
      <c r="E101" s="2"/>
    </row>
    <row r="102" spans="1:54" ht="31.5" customHeight="1" x14ac:dyDescent="0.2">
      <c r="A102" s="2"/>
      <c r="B102" s="2"/>
      <c r="C102" s="2"/>
      <c r="D102" s="2"/>
      <c r="E102" s="2"/>
    </row>
    <row r="103" spans="1:54" ht="31.5" customHeight="1" x14ac:dyDescent="0.2">
      <c r="A103" s="2"/>
      <c r="B103" s="2"/>
      <c r="C103" s="2"/>
      <c r="D103" s="2"/>
      <c r="E103" s="2"/>
    </row>
    <row r="104" spans="1:54" ht="31.5" customHeight="1" x14ac:dyDescent="0.2">
      <c r="A104" s="2"/>
      <c r="B104" s="2"/>
      <c r="C104" s="2"/>
      <c r="D104" s="2"/>
      <c r="E104" s="2"/>
      <c r="BB104" s="2"/>
    </row>
    <row r="105" spans="1:54" ht="31.5" customHeight="1" x14ac:dyDescent="0.2">
      <c r="A105" s="2"/>
      <c r="B105" s="2"/>
      <c r="C105" s="2"/>
      <c r="D105" s="2"/>
      <c r="E105" s="2"/>
      <c r="BB105" s="2"/>
    </row>
    <row r="106" spans="1:54" ht="31.5" customHeight="1" x14ac:dyDescent="0.2">
      <c r="A106" s="2"/>
      <c r="B106" s="2"/>
      <c r="C106" s="2"/>
      <c r="D106" s="2"/>
      <c r="E106" s="2"/>
      <c r="BB106" s="2"/>
    </row>
    <row r="107" spans="1:54" ht="31.5" customHeight="1" x14ac:dyDescent="0.2">
      <c r="A107" s="174" t="s">
        <v>798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BB107" s="2"/>
    </row>
    <row r="108" spans="1:54" ht="31.5" customHeight="1" x14ac:dyDescent="0.2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BB108" s="2"/>
    </row>
    <row r="109" spans="1:54" ht="31.5" customHeight="1" x14ac:dyDescent="0.2">
      <c r="A109" s="2"/>
      <c r="B109" s="2"/>
      <c r="C109" s="2"/>
      <c r="D109" s="2"/>
      <c r="E109" s="2"/>
      <c r="BB109" s="2"/>
    </row>
    <row r="110" spans="1:54" ht="31.5" customHeight="1" x14ac:dyDescent="0.2">
      <c r="A110" s="2"/>
      <c r="B110" s="2"/>
      <c r="C110" s="2"/>
      <c r="D110" s="2"/>
      <c r="E110" s="2"/>
      <c r="BB110" s="2"/>
    </row>
    <row r="111" spans="1:54" ht="31.5" customHeight="1" x14ac:dyDescent="0.2">
      <c r="A111" s="2"/>
      <c r="B111" s="2"/>
      <c r="C111" s="2"/>
      <c r="D111" s="2"/>
      <c r="E111" s="2"/>
      <c r="BB111" s="2"/>
    </row>
    <row r="112" spans="1:54" ht="31.5" customHeight="1" x14ac:dyDescent="0.2">
      <c r="A112" s="2"/>
      <c r="B112" s="2"/>
      <c r="C112" s="2"/>
      <c r="D112" s="2"/>
      <c r="E112" s="2"/>
      <c r="BB112" s="2"/>
    </row>
    <row r="113" spans="1:54" ht="31.5" customHeight="1" x14ac:dyDescent="0.2">
      <c r="A113" s="2"/>
      <c r="B113" s="2"/>
      <c r="C113" s="2"/>
      <c r="D113" s="2"/>
      <c r="E113" s="2"/>
      <c r="BB113" s="2"/>
    </row>
    <row r="114" spans="1:54" ht="31.5" customHeight="1" x14ac:dyDescent="0.2">
      <c r="A114" s="2"/>
      <c r="B114" s="2"/>
      <c r="C114" s="2"/>
      <c r="D114" s="2"/>
      <c r="E114" s="2"/>
      <c r="BB114" s="2"/>
    </row>
    <row r="115" spans="1:54" ht="31.5" customHeight="1" x14ac:dyDescent="0.2">
      <c r="A115" s="2"/>
      <c r="B115" s="2"/>
      <c r="C115" s="2"/>
      <c r="D115" s="2"/>
      <c r="E115" s="2"/>
      <c r="BB115" s="2"/>
    </row>
    <row r="116" spans="1:54" ht="31.5" customHeight="1" x14ac:dyDescent="0.2">
      <c r="A116" s="2"/>
      <c r="B116" s="2"/>
      <c r="C116" s="2"/>
      <c r="D116" s="2"/>
      <c r="E116" s="2"/>
      <c r="BB116" s="2"/>
    </row>
    <row r="117" spans="1:54" ht="31.5" customHeight="1" x14ac:dyDescent="0.2">
      <c r="A117" s="2"/>
      <c r="B117" s="2"/>
      <c r="C117" s="2"/>
      <c r="D117" s="2"/>
      <c r="E117" s="2"/>
      <c r="BB117" s="2"/>
    </row>
    <row r="118" spans="1:54" ht="31.5" customHeight="1" x14ac:dyDescent="0.2">
      <c r="A118" s="2"/>
      <c r="B118" s="2"/>
      <c r="C118" s="2"/>
      <c r="D118" s="2"/>
      <c r="E118" s="2"/>
      <c r="BB118" s="2"/>
    </row>
    <row r="119" spans="1:54" ht="31.5" customHeight="1" x14ac:dyDescent="0.2">
      <c r="A119" s="2"/>
      <c r="B119" s="2"/>
      <c r="C119" s="2"/>
      <c r="D119" s="2"/>
      <c r="E119" s="2"/>
      <c r="BB119" s="2"/>
    </row>
    <row r="120" spans="1:54" ht="31.5" customHeight="1" x14ac:dyDescent="0.2">
      <c r="A120" s="2"/>
      <c r="B120" s="2"/>
      <c r="C120" s="2"/>
      <c r="D120" s="2"/>
      <c r="E120" s="2"/>
      <c r="BB120" s="2"/>
    </row>
    <row r="121" spans="1:54" ht="31.5" customHeight="1" x14ac:dyDescent="0.2">
      <c r="A121" s="2"/>
      <c r="B121" s="2"/>
      <c r="C121" s="2"/>
      <c r="D121" s="2"/>
      <c r="E121" s="2"/>
      <c r="BB121" s="2"/>
    </row>
    <row r="122" spans="1:54" ht="31.5" customHeight="1" x14ac:dyDescent="0.2">
      <c r="A122" s="2"/>
      <c r="B122" s="2"/>
      <c r="C122" s="2"/>
      <c r="D122" s="2"/>
      <c r="E122" s="2"/>
      <c r="BB122" s="2"/>
    </row>
    <row r="123" spans="1:54" ht="31.5" customHeight="1" x14ac:dyDescent="0.2">
      <c r="A123" s="2"/>
      <c r="B123" s="2"/>
      <c r="C123" s="2"/>
      <c r="D123" s="2"/>
      <c r="E123" s="2"/>
      <c r="BB123" s="2"/>
    </row>
    <row r="124" spans="1:54" ht="31.5" customHeight="1" x14ac:dyDescent="0.2">
      <c r="A124" s="2"/>
      <c r="B124" s="2"/>
      <c r="C124" s="2"/>
      <c r="D124" s="2"/>
      <c r="E124" s="2"/>
      <c r="F124" s="2"/>
      <c r="M124" s="8"/>
      <c r="N124" s="43"/>
      <c r="O124" s="53"/>
    </row>
    <row r="125" spans="1:54" ht="31.5" customHeight="1" x14ac:dyDescent="0.2">
      <c r="A125" s="2"/>
      <c r="B125" s="2"/>
      <c r="C125" s="2"/>
      <c r="D125" s="2"/>
      <c r="E125" s="2"/>
      <c r="F125" s="2"/>
      <c r="N125" s="52"/>
      <c r="O125" s="52"/>
    </row>
    <row r="126" spans="1:54" ht="31.5" customHeight="1" x14ac:dyDescent="0.2">
      <c r="A126" s="2"/>
      <c r="B126" s="2"/>
      <c r="C126" s="2"/>
      <c r="D126" s="2"/>
      <c r="E126" s="2"/>
      <c r="F126" s="2"/>
    </row>
    <row r="127" spans="1:54" ht="31.5" customHeight="1" x14ac:dyDescent="0.2">
      <c r="A127" s="2"/>
      <c r="B127" s="2"/>
      <c r="C127" s="2"/>
      <c r="D127" s="2"/>
      <c r="E127" s="2"/>
      <c r="F127" s="2"/>
    </row>
    <row r="128" spans="1:54" ht="31.5" customHeight="1" x14ac:dyDescent="0.2">
      <c r="A128" s="2"/>
      <c r="B128" s="2"/>
      <c r="C128" s="2"/>
      <c r="D128" s="2"/>
      <c r="E128" s="2"/>
      <c r="F128" s="2"/>
    </row>
    <row r="129" spans="1:6" ht="31.5" customHeight="1" x14ac:dyDescent="0.2">
      <c r="A129" s="2"/>
      <c r="B129" s="2"/>
      <c r="C129" s="2"/>
      <c r="D129" s="2"/>
      <c r="E129" s="2"/>
      <c r="F129" s="2"/>
    </row>
    <row r="130" spans="1:6" ht="31.5" customHeight="1" x14ac:dyDescent="0.2">
      <c r="A130" s="2"/>
      <c r="B130" s="2"/>
      <c r="C130" s="2"/>
      <c r="D130" s="2"/>
      <c r="E130" s="2"/>
      <c r="F130" s="2"/>
    </row>
    <row r="131" spans="1:6" ht="31.5" customHeight="1" x14ac:dyDescent="0.2">
      <c r="A131" s="2"/>
      <c r="B131" s="2"/>
      <c r="C131" s="2"/>
      <c r="D131" s="2"/>
      <c r="E131" s="2"/>
      <c r="F131" s="2"/>
    </row>
    <row r="132" spans="1:6" ht="31.5" customHeight="1" x14ac:dyDescent="0.2">
      <c r="A132" s="2"/>
      <c r="B132" s="2"/>
      <c r="C132" s="2"/>
      <c r="D132" s="2"/>
      <c r="E132" s="2"/>
      <c r="F132" s="2"/>
    </row>
    <row r="133" spans="1:6" ht="31.5" customHeight="1" x14ac:dyDescent="0.2">
      <c r="A133" s="2"/>
      <c r="B133" s="2"/>
      <c r="C133" s="2"/>
      <c r="D133" s="2"/>
      <c r="E133" s="2"/>
      <c r="F133" s="2"/>
    </row>
    <row r="134" spans="1:6" ht="31.5" customHeight="1" x14ac:dyDescent="0.2">
      <c r="A134" s="2"/>
      <c r="B134" s="2"/>
      <c r="C134" s="2"/>
      <c r="D134" s="2"/>
      <c r="E134" s="2"/>
      <c r="F134" s="2"/>
    </row>
    <row r="135" spans="1:6" ht="31.5" customHeight="1" x14ac:dyDescent="0.2">
      <c r="A135" s="2"/>
      <c r="B135" s="2"/>
      <c r="C135" s="2"/>
      <c r="D135" s="2"/>
      <c r="E135" s="2"/>
      <c r="F135" s="2"/>
    </row>
    <row r="136" spans="1:6" ht="31.5" customHeight="1" x14ac:dyDescent="0.2">
      <c r="A136" s="2"/>
      <c r="B136" s="2"/>
      <c r="C136" s="2"/>
      <c r="D136" s="2"/>
      <c r="E136" s="2"/>
      <c r="F136" s="2"/>
    </row>
    <row r="137" spans="1:6" ht="31.5" customHeight="1" x14ac:dyDescent="0.2">
      <c r="A137" s="2"/>
      <c r="B137" s="2"/>
      <c r="C137" s="2"/>
      <c r="D137" s="2"/>
      <c r="E137" s="2"/>
      <c r="F137" s="2"/>
    </row>
    <row r="138" spans="1:6" ht="31.5" customHeight="1" x14ac:dyDescent="0.2">
      <c r="A138" s="2"/>
      <c r="B138" s="2"/>
      <c r="C138" s="2"/>
      <c r="D138" s="2"/>
      <c r="E138" s="2"/>
      <c r="F138" s="2"/>
    </row>
    <row r="139" spans="1:6" ht="31.5" customHeight="1" x14ac:dyDescent="0.2">
      <c r="A139" s="2"/>
      <c r="B139" s="2"/>
      <c r="C139" s="2"/>
      <c r="D139" s="2"/>
      <c r="E139" s="2"/>
      <c r="F139" s="2"/>
    </row>
    <row r="140" spans="1:6" ht="31.5" customHeight="1" x14ac:dyDescent="0.2">
      <c r="A140" s="2"/>
      <c r="B140" s="2"/>
      <c r="C140" s="2"/>
      <c r="D140" s="2"/>
      <c r="E140" s="2"/>
      <c r="F140" s="2"/>
    </row>
    <row r="141" spans="1:6" ht="31.5" customHeight="1" x14ac:dyDescent="0.2">
      <c r="A141" s="2"/>
      <c r="B141" s="2"/>
      <c r="C141" s="2"/>
      <c r="D141" s="2"/>
      <c r="E141" s="2"/>
      <c r="F141" s="2"/>
    </row>
    <row r="142" spans="1:6" ht="31.5" customHeight="1" x14ac:dyDescent="0.2">
      <c r="A142" s="2"/>
      <c r="B142" s="2"/>
      <c r="C142" s="2"/>
      <c r="D142" s="2"/>
      <c r="E142" s="2"/>
      <c r="F142" s="2"/>
    </row>
    <row r="143" spans="1:6" ht="31.5" customHeight="1" x14ac:dyDescent="0.2">
      <c r="A143" s="2"/>
      <c r="B143" s="2"/>
      <c r="C143" s="2"/>
      <c r="D143" s="2"/>
      <c r="E143" s="2"/>
      <c r="F143" s="2"/>
    </row>
    <row r="144" spans="1:6" ht="31.5" customHeight="1" x14ac:dyDescent="0.2">
      <c r="A144" s="2"/>
      <c r="B144" s="2"/>
      <c r="C144" s="2"/>
      <c r="D144" s="2"/>
      <c r="E144" s="2"/>
      <c r="F144" s="2"/>
    </row>
    <row r="145" spans="1:6" ht="31.5" customHeight="1" x14ac:dyDescent="0.2">
      <c r="A145" s="2"/>
      <c r="B145" s="2"/>
      <c r="C145" s="2"/>
      <c r="D145" s="2"/>
      <c r="E145" s="2"/>
      <c r="F145" s="2"/>
    </row>
    <row r="146" spans="1:6" ht="31.5" customHeight="1" x14ac:dyDescent="0.2">
      <c r="A146" s="2"/>
      <c r="B146" s="2"/>
      <c r="C146" s="2"/>
      <c r="D146" s="2"/>
      <c r="E146" s="2"/>
      <c r="F146" s="2"/>
    </row>
    <row r="147" spans="1:6" ht="31.5" customHeight="1" x14ac:dyDescent="0.2">
      <c r="A147" s="2"/>
      <c r="B147" s="2"/>
      <c r="C147" s="2"/>
      <c r="D147" s="2"/>
      <c r="E147" s="2"/>
      <c r="F147" s="2"/>
    </row>
    <row r="148" spans="1:6" ht="31.5" customHeight="1" x14ac:dyDescent="0.2">
      <c r="A148" s="2"/>
      <c r="B148" s="2"/>
      <c r="C148" s="2"/>
      <c r="D148" s="2"/>
      <c r="E148" s="2"/>
    </row>
    <row r="149" spans="1:6" ht="31.5" customHeight="1" x14ac:dyDescent="0.2">
      <c r="A149" s="2"/>
      <c r="B149" s="2"/>
      <c r="C149" s="2"/>
      <c r="D149" s="2"/>
      <c r="E149" s="2"/>
    </row>
    <row r="150" spans="1:6" ht="31.5" customHeight="1" x14ac:dyDescent="0.2">
      <c r="A150" s="2"/>
      <c r="B150" s="2"/>
      <c r="C150" s="2"/>
      <c r="D150" s="2"/>
      <c r="E150" s="2"/>
    </row>
    <row r="151" spans="1:6" ht="31.5" customHeight="1" x14ac:dyDescent="0.2">
      <c r="A151" s="2"/>
      <c r="B151" s="2"/>
      <c r="C151" s="2"/>
      <c r="D151" s="2"/>
      <c r="E151" s="2"/>
    </row>
    <row r="152" spans="1:6" ht="31.5" customHeight="1" x14ac:dyDescent="0.2">
      <c r="A152" s="2"/>
      <c r="B152" s="2"/>
      <c r="C152" s="2"/>
      <c r="D152" s="2"/>
      <c r="E152" s="2"/>
    </row>
    <row r="153" spans="1:6" ht="31.5" customHeight="1" x14ac:dyDescent="0.2">
      <c r="A153" s="2"/>
      <c r="B153" s="2"/>
      <c r="C153" s="2"/>
      <c r="D153" s="2"/>
      <c r="E153" s="2"/>
    </row>
    <row r="154" spans="1:6" ht="28.5" customHeight="1" x14ac:dyDescent="0.2">
      <c r="A154" s="2"/>
      <c r="E154" s="2"/>
    </row>
    <row r="155" spans="1:6" ht="28.5" customHeight="1" x14ac:dyDescent="0.2"/>
    <row r="156" spans="1:6" ht="28.5" customHeight="1" x14ac:dyDescent="0.2"/>
    <row r="157" spans="1:6" ht="28.5" customHeight="1" x14ac:dyDescent="0.2"/>
    <row r="158" spans="1:6" ht="28.5" customHeight="1" x14ac:dyDescent="0.2"/>
    <row r="159" spans="1:6" ht="28.5" customHeight="1" x14ac:dyDescent="0.2"/>
    <row r="160" spans="1:6" ht="28.5" customHeight="1" x14ac:dyDescent="0.2"/>
    <row r="161" spans="14:15" ht="28.5" customHeight="1" x14ac:dyDescent="0.2"/>
    <row r="162" spans="14:15" ht="28.5" customHeight="1" x14ac:dyDescent="0.2"/>
    <row r="163" spans="14:15" ht="28.5" customHeight="1" x14ac:dyDescent="0.2">
      <c r="N163" s="52"/>
      <c r="O163" s="52"/>
    </row>
    <row r="164" spans="14:15" ht="28.5" customHeight="1" x14ac:dyDescent="0.2"/>
    <row r="165" spans="14:15" ht="28.5" customHeight="1" x14ac:dyDescent="0.2"/>
    <row r="166" spans="14:15" ht="28.5" customHeight="1" x14ac:dyDescent="0.2"/>
    <row r="167" spans="14:15" ht="28.5" customHeight="1" x14ac:dyDescent="0.2"/>
    <row r="168" spans="14:15" ht="28.5" customHeight="1" x14ac:dyDescent="0.2"/>
    <row r="169" spans="14:15" ht="28.5" customHeight="1" x14ac:dyDescent="0.2"/>
    <row r="170" spans="14:15" ht="28.5" customHeight="1" x14ac:dyDescent="0.2"/>
    <row r="171" spans="14:15" ht="28.5" customHeight="1" x14ac:dyDescent="0.2"/>
    <row r="172" spans="14:15" ht="28.5" customHeight="1" x14ac:dyDescent="0.2"/>
    <row r="173" spans="14:15" ht="28.5" customHeight="1" x14ac:dyDescent="0.2"/>
    <row r="174" spans="14:15" ht="28.5" customHeight="1" x14ac:dyDescent="0.2"/>
    <row r="175" spans="14:15" ht="28.5" customHeight="1" x14ac:dyDescent="0.2"/>
    <row r="176" spans="14:15" ht="28.5" customHeight="1" x14ac:dyDescent="0.2"/>
    <row r="177" ht="28.5" customHeight="1" x14ac:dyDescent="0.2"/>
    <row r="178" ht="28.5" customHeight="1" x14ac:dyDescent="0.2"/>
    <row r="179" ht="28.5" customHeight="1" x14ac:dyDescent="0.2"/>
    <row r="180" ht="28.5" customHeight="1" x14ac:dyDescent="0.2"/>
    <row r="181" ht="28.5" customHeight="1" x14ac:dyDescent="0.2"/>
    <row r="182" ht="28.5" customHeight="1" x14ac:dyDescent="0.2"/>
    <row r="183" ht="28.5" customHeight="1" x14ac:dyDescent="0.2"/>
    <row r="184" ht="28.5" customHeight="1" x14ac:dyDescent="0.2"/>
    <row r="185" ht="28.5" customHeight="1" x14ac:dyDescent="0.2"/>
    <row r="186" ht="28.5" customHeight="1" x14ac:dyDescent="0.2"/>
    <row r="187" ht="28.5" customHeight="1" x14ac:dyDescent="0.2"/>
    <row r="188" ht="28.5" customHeight="1" x14ac:dyDescent="0.2"/>
    <row r="189" ht="28.5" customHeight="1" x14ac:dyDescent="0.2"/>
    <row r="190" ht="28.5" customHeight="1" x14ac:dyDescent="0.2"/>
    <row r="191" ht="28.5" customHeight="1" x14ac:dyDescent="0.2"/>
    <row r="192" ht="28.5" customHeight="1" x14ac:dyDescent="0.2"/>
    <row r="193" ht="28.5" customHeight="1" x14ac:dyDescent="0.2"/>
    <row r="194" ht="28.5" customHeight="1" x14ac:dyDescent="0.2"/>
    <row r="195" ht="28.5" customHeight="1" x14ac:dyDescent="0.2"/>
    <row r="196" ht="28.5" customHeight="1" x14ac:dyDescent="0.2"/>
    <row r="197" ht="28.5" customHeight="1" x14ac:dyDescent="0.2"/>
    <row r="198" ht="28.5" customHeight="1" x14ac:dyDescent="0.2"/>
    <row r="199" ht="28.5" customHeight="1" x14ac:dyDescent="0.2"/>
    <row r="200" ht="28.5" customHeight="1" x14ac:dyDescent="0.2"/>
    <row r="201" ht="28.5" customHeight="1" x14ac:dyDescent="0.2"/>
    <row r="202" ht="28.5" customHeight="1" x14ac:dyDescent="0.2"/>
    <row r="203" ht="28.5" customHeight="1" x14ac:dyDescent="0.2"/>
    <row r="204" ht="28.5" customHeight="1" x14ac:dyDescent="0.2"/>
    <row r="205" ht="28.5" customHeight="1" x14ac:dyDescent="0.2"/>
    <row r="206" ht="28.5" customHeight="1" x14ac:dyDescent="0.2"/>
    <row r="207" ht="28.5" customHeight="1" x14ac:dyDescent="0.2"/>
    <row r="208" ht="28.5" customHeight="1" x14ac:dyDescent="0.2"/>
    <row r="209" ht="28.5" customHeight="1" x14ac:dyDescent="0.2"/>
    <row r="210" ht="28.5" customHeight="1" x14ac:dyDescent="0.2"/>
    <row r="211" ht="28.5" customHeight="1" x14ac:dyDescent="0.2"/>
    <row r="212" ht="28.5" customHeight="1" x14ac:dyDescent="0.2"/>
    <row r="213" ht="28.5" customHeight="1" x14ac:dyDescent="0.2"/>
    <row r="214" ht="28.5" customHeight="1" x14ac:dyDescent="0.2"/>
    <row r="215" ht="28.5" customHeight="1" x14ac:dyDescent="0.2"/>
    <row r="216" ht="28.5" customHeight="1" x14ac:dyDescent="0.2"/>
    <row r="217" ht="28.5" customHeight="1" x14ac:dyDescent="0.2"/>
    <row r="218" ht="28.5" customHeight="1" x14ac:dyDescent="0.2"/>
    <row r="219" ht="28.5" customHeight="1" x14ac:dyDescent="0.2"/>
    <row r="220" ht="28.5" customHeight="1" x14ac:dyDescent="0.2"/>
    <row r="221" ht="28.5" customHeight="1" x14ac:dyDescent="0.2"/>
    <row r="222" ht="28.5" customHeight="1" x14ac:dyDescent="0.2"/>
    <row r="223" ht="28.5" customHeight="1" x14ac:dyDescent="0.2"/>
    <row r="224" ht="28.5" customHeight="1" x14ac:dyDescent="0.2"/>
    <row r="225" ht="28.5" customHeight="1" x14ac:dyDescent="0.2"/>
    <row r="226" ht="28.5" customHeight="1" x14ac:dyDescent="0.2"/>
    <row r="227" ht="28.5" customHeight="1" x14ac:dyDescent="0.2"/>
    <row r="228" ht="28.5" customHeight="1" x14ac:dyDescent="0.2"/>
    <row r="229" ht="28.5" customHeight="1" x14ac:dyDescent="0.2"/>
    <row r="230" ht="28.5" customHeight="1" x14ac:dyDescent="0.2"/>
    <row r="231" ht="28.5" customHeight="1" x14ac:dyDescent="0.2"/>
    <row r="232" ht="28.5" customHeight="1" x14ac:dyDescent="0.2"/>
    <row r="233" ht="28.5" customHeight="1" x14ac:dyDescent="0.2"/>
    <row r="234" ht="28.5" customHeight="1" x14ac:dyDescent="0.2"/>
    <row r="235" ht="28.5" customHeight="1" x14ac:dyDescent="0.2"/>
    <row r="236" ht="28.5" customHeight="1" x14ac:dyDescent="0.2"/>
    <row r="237" ht="28.5" customHeight="1" x14ac:dyDescent="0.2"/>
    <row r="238" ht="28.5" customHeight="1" x14ac:dyDescent="0.2"/>
    <row r="239" ht="28.5" customHeight="1" x14ac:dyDescent="0.2"/>
    <row r="240" ht="28.5" customHeight="1" x14ac:dyDescent="0.2"/>
    <row r="241" ht="28.5" customHeight="1" x14ac:dyDescent="0.2"/>
    <row r="242" ht="28.5" customHeight="1" x14ac:dyDescent="0.2"/>
    <row r="243" ht="28.5" customHeight="1" x14ac:dyDescent="0.2"/>
    <row r="244" ht="28.5" customHeight="1" x14ac:dyDescent="0.2"/>
    <row r="245" ht="28.5" customHeight="1" x14ac:dyDescent="0.2"/>
    <row r="246" ht="28.5" customHeight="1" x14ac:dyDescent="0.2"/>
    <row r="247" ht="28.5" customHeight="1" x14ac:dyDescent="0.2"/>
    <row r="248" ht="28.5" customHeight="1" x14ac:dyDescent="0.2"/>
    <row r="249" ht="28.5" customHeight="1" x14ac:dyDescent="0.2"/>
    <row r="250" ht="28.5" customHeight="1" x14ac:dyDescent="0.2"/>
    <row r="251" ht="28.5" customHeight="1" x14ac:dyDescent="0.2"/>
    <row r="252" ht="28.5" customHeight="1" x14ac:dyDescent="0.2"/>
    <row r="253" ht="28.5" customHeight="1" x14ac:dyDescent="0.2"/>
    <row r="254" ht="28.5" customHeight="1" x14ac:dyDescent="0.2"/>
    <row r="255" ht="28.5" customHeight="1" x14ac:dyDescent="0.2"/>
    <row r="256" ht="28.5" customHeight="1" x14ac:dyDescent="0.2"/>
    <row r="257" ht="28.5" customHeight="1" x14ac:dyDescent="0.2"/>
    <row r="258" ht="28.5" customHeight="1" x14ac:dyDescent="0.2"/>
    <row r="259" ht="28.5" customHeight="1" x14ac:dyDescent="0.2"/>
    <row r="260" ht="28.5" customHeight="1" x14ac:dyDescent="0.2"/>
    <row r="261" ht="28.5" customHeight="1" x14ac:dyDescent="0.2"/>
    <row r="262" ht="28.5" customHeight="1" x14ac:dyDescent="0.2"/>
    <row r="263" ht="28.5" customHeight="1" x14ac:dyDescent="0.2"/>
    <row r="264" ht="28.5" customHeight="1" x14ac:dyDescent="0.2"/>
    <row r="265" ht="28.5" customHeight="1" x14ac:dyDescent="0.2"/>
    <row r="266" ht="28.5" customHeight="1" x14ac:dyDescent="0.2"/>
    <row r="267" ht="28.5" customHeight="1" x14ac:dyDescent="0.2"/>
    <row r="268" ht="28.5" customHeight="1" x14ac:dyDescent="0.2"/>
    <row r="269" ht="28.5" customHeight="1" x14ac:dyDescent="0.2"/>
    <row r="270" ht="28.5" customHeight="1" x14ac:dyDescent="0.2"/>
    <row r="271" ht="28.5" customHeight="1" x14ac:dyDescent="0.2"/>
    <row r="272" ht="28.5" customHeight="1" x14ac:dyDescent="0.2"/>
    <row r="273" ht="28.5" customHeight="1" x14ac:dyDescent="0.2"/>
    <row r="274" ht="28.5" customHeight="1" x14ac:dyDescent="0.2"/>
    <row r="275" ht="28.5" customHeight="1" x14ac:dyDescent="0.2"/>
    <row r="276" ht="28.5" customHeight="1" x14ac:dyDescent="0.2"/>
    <row r="277" ht="28.5" customHeight="1" x14ac:dyDescent="0.2"/>
    <row r="278" ht="28.5" customHeight="1" x14ac:dyDescent="0.2"/>
    <row r="279" ht="28.5" customHeight="1" x14ac:dyDescent="0.2"/>
    <row r="280" ht="28.5" customHeight="1" x14ac:dyDescent="0.2"/>
    <row r="281" ht="28.5" customHeight="1" x14ac:dyDescent="0.2"/>
    <row r="282" ht="28.5" customHeight="1" x14ac:dyDescent="0.2"/>
    <row r="283" ht="28.5" customHeight="1" x14ac:dyDescent="0.2"/>
    <row r="284" ht="28.5" customHeight="1" x14ac:dyDescent="0.2"/>
    <row r="285" ht="28.5" customHeight="1" x14ac:dyDescent="0.2"/>
    <row r="286" ht="28.5" customHeight="1" x14ac:dyDescent="0.2"/>
    <row r="287" ht="28.5" customHeight="1" x14ac:dyDescent="0.2"/>
    <row r="288" ht="28.5" customHeight="1" x14ac:dyDescent="0.2"/>
    <row r="289" ht="28.5" customHeight="1" x14ac:dyDescent="0.2"/>
    <row r="290" ht="28.5" customHeight="1" x14ac:dyDescent="0.2"/>
    <row r="291" ht="28.5" customHeight="1" x14ac:dyDescent="0.2"/>
    <row r="292" ht="28.5" customHeight="1" x14ac:dyDescent="0.2"/>
    <row r="293" ht="28.5" customHeight="1" x14ac:dyDescent="0.2"/>
    <row r="294" ht="28.5" customHeight="1" x14ac:dyDescent="0.2"/>
    <row r="295" ht="28.5" customHeight="1" x14ac:dyDescent="0.2"/>
    <row r="296" ht="28.5" customHeight="1" x14ac:dyDescent="0.2"/>
    <row r="297" ht="28.5" customHeight="1" x14ac:dyDescent="0.2"/>
    <row r="298" ht="28.5" customHeight="1" x14ac:dyDescent="0.2"/>
    <row r="299" ht="28.5" customHeight="1" x14ac:dyDescent="0.2"/>
    <row r="300" ht="28.5" customHeight="1" x14ac:dyDescent="0.2"/>
    <row r="301" ht="28.5" customHeight="1" x14ac:dyDescent="0.2"/>
    <row r="302" ht="28.5" customHeight="1" x14ac:dyDescent="0.2"/>
    <row r="303" ht="28.5" customHeight="1" x14ac:dyDescent="0.2"/>
    <row r="304" ht="28.5" customHeight="1" x14ac:dyDescent="0.2"/>
    <row r="305" ht="28.5" customHeight="1" x14ac:dyDescent="0.2"/>
    <row r="306" ht="28.5" customHeight="1" x14ac:dyDescent="0.2"/>
    <row r="307" ht="28.5" customHeight="1" x14ac:dyDescent="0.2"/>
    <row r="308" ht="28.5" customHeight="1" x14ac:dyDescent="0.2"/>
    <row r="309" ht="28.5" customHeight="1" x14ac:dyDescent="0.2"/>
    <row r="310" ht="28.5" customHeight="1" x14ac:dyDescent="0.2"/>
    <row r="311" ht="28.5" customHeight="1" x14ac:dyDescent="0.2"/>
    <row r="312" ht="28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</sheetData>
  <mergeCells count="60">
    <mergeCell ref="B64:D64"/>
    <mergeCell ref="V67:X67"/>
    <mergeCell ref="AR67:AT67"/>
    <mergeCell ref="B70:D70"/>
    <mergeCell ref="A107:AW108"/>
    <mergeCell ref="BA51:BC51"/>
    <mergeCell ref="BE51:BG51"/>
    <mergeCell ref="BI51:BK51"/>
    <mergeCell ref="F60:H60"/>
    <mergeCell ref="V61:X61"/>
    <mergeCell ref="Z61:AB61"/>
    <mergeCell ref="AR61:AT61"/>
    <mergeCell ref="AV61:AX61"/>
    <mergeCell ref="Z51:AB51"/>
    <mergeCell ref="AE51:AG51"/>
    <mergeCell ref="AI51:AK51"/>
    <mergeCell ref="AM51:AO51"/>
    <mergeCell ref="AR51:AT51"/>
    <mergeCell ref="AV51:AX51"/>
    <mergeCell ref="V51:X51"/>
    <mergeCell ref="B51:D51"/>
    <mergeCell ref="F51:H51"/>
    <mergeCell ref="J51:L51"/>
    <mergeCell ref="N51:P51"/>
    <mergeCell ref="R51:T51"/>
    <mergeCell ref="B47:BK47"/>
    <mergeCell ref="B49:H49"/>
    <mergeCell ref="J49:T49"/>
    <mergeCell ref="V49:AB49"/>
    <mergeCell ref="AE49:AO49"/>
    <mergeCell ref="AR49:AX49"/>
    <mergeCell ref="BA49:BK49"/>
    <mergeCell ref="B17:BI17"/>
    <mergeCell ref="B19:D19"/>
    <mergeCell ref="F19:H19"/>
    <mergeCell ref="J19:L19"/>
    <mergeCell ref="N19:P19"/>
    <mergeCell ref="R19:T19"/>
    <mergeCell ref="W19:Y19"/>
    <mergeCell ref="AA19:AC19"/>
    <mergeCell ref="BC19:BE19"/>
    <mergeCell ref="BG19:BI19"/>
    <mergeCell ref="AE19:AG19"/>
    <mergeCell ref="AI19:AK19"/>
    <mergeCell ref="AM19:AO19"/>
    <mergeCell ref="AQ19:AS19"/>
    <mergeCell ref="AU19:AW19"/>
    <mergeCell ref="AY19:BA19"/>
    <mergeCell ref="B2:AR2"/>
    <mergeCell ref="B4:D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P4:AR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C3197"/>
  <sheetViews>
    <sheetView topLeftCell="AW1" zoomScale="25" zoomScaleNormal="25" workbookViewId="0">
      <selection activeCell="BL4" sqref="BL4:BL24"/>
    </sheetView>
  </sheetViews>
  <sheetFormatPr defaultColWidth="22.85546875" defaultRowHeight="25.5" customHeight="1" x14ac:dyDescent="0.2"/>
  <cols>
    <col min="1" max="16384" width="22.85546875" style="164"/>
  </cols>
  <sheetData>
    <row r="3" spans="2:64" ht="25.5" customHeight="1" x14ac:dyDescent="0.2">
      <c r="B3" s="222" t="s">
        <v>3773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4"/>
    </row>
    <row r="4" spans="2:64" ht="25.5" customHeight="1" x14ac:dyDescent="0.35">
      <c r="BL4" s="173"/>
    </row>
    <row r="5" spans="2:64" ht="25.5" customHeight="1" x14ac:dyDescent="0.35">
      <c r="B5" s="205" t="s">
        <v>423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 s="173"/>
    </row>
    <row r="6" spans="2:64" ht="25.5" customHeight="1" x14ac:dyDescent="0.35">
      <c r="B6"/>
      <c r="C6"/>
      <c r="D6"/>
      <c r="E6" s="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 s="173"/>
    </row>
    <row r="7" spans="2:64" ht="25.5" customHeight="1" x14ac:dyDescent="0.35">
      <c r="B7" s="206" t="s">
        <v>138</v>
      </c>
      <c r="C7" s="206"/>
      <c r="D7" s="206"/>
      <c r="E7" s="8"/>
      <c r="F7" s="187" t="s">
        <v>3</v>
      </c>
      <c r="G7" s="187"/>
      <c r="H7" s="187"/>
      <c r="I7"/>
      <c r="J7" s="188" t="s">
        <v>145</v>
      </c>
      <c r="K7" s="188"/>
      <c r="L7" s="188"/>
      <c r="M7"/>
      <c r="N7" s="188" t="s">
        <v>5</v>
      </c>
      <c r="O7" s="188"/>
      <c r="P7" s="188"/>
      <c r="Q7"/>
      <c r="R7" s="187" t="s">
        <v>158</v>
      </c>
      <c r="S7" s="187"/>
      <c r="T7" s="187"/>
      <c r="U7"/>
      <c r="V7" s="186" t="s">
        <v>159</v>
      </c>
      <c r="W7" s="186"/>
      <c r="X7" s="186"/>
      <c r="Y7"/>
      <c r="Z7" s="206" t="s">
        <v>8</v>
      </c>
      <c r="AA7" s="206"/>
      <c r="AB7" s="206"/>
      <c r="AC7"/>
      <c r="AD7" s="186" t="s">
        <v>9</v>
      </c>
      <c r="AE7" s="186"/>
      <c r="AF7" s="186"/>
      <c r="AG7"/>
      <c r="AH7" s="186" t="s">
        <v>172</v>
      </c>
      <c r="AI7" s="186"/>
      <c r="AJ7" s="186"/>
      <c r="AK7"/>
      <c r="AL7" s="186" t="s">
        <v>11</v>
      </c>
      <c r="AM7" s="186"/>
      <c r="AN7" s="186"/>
      <c r="AO7"/>
      <c r="AP7" s="186" t="s">
        <v>179</v>
      </c>
      <c r="AQ7" s="186"/>
      <c r="AR7" s="186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 s="173"/>
    </row>
    <row r="8" spans="2:64" ht="25.5" customHeight="1" x14ac:dyDescent="0.35">
      <c r="B8" s="90" t="s">
        <v>40</v>
      </c>
      <c r="C8" s="42">
        <v>8</v>
      </c>
      <c r="D8" s="44">
        <v>0.2857142857142857</v>
      </c>
      <c r="E8" s="8"/>
      <c r="F8" s="91" t="s">
        <v>143</v>
      </c>
      <c r="G8" s="43">
        <v>16</v>
      </c>
      <c r="H8" s="44">
        <v>0.5714285714285714</v>
      </c>
      <c r="I8"/>
      <c r="J8" s="92" t="s">
        <v>147</v>
      </c>
      <c r="K8" s="45">
        <v>0</v>
      </c>
      <c r="L8" s="44">
        <v>0</v>
      </c>
      <c r="M8"/>
      <c r="N8" s="91" t="s">
        <v>154</v>
      </c>
      <c r="O8" s="43">
        <v>26</v>
      </c>
      <c r="P8" s="44">
        <v>0.9285714285714286</v>
      </c>
      <c r="Q8"/>
      <c r="R8" s="93">
        <v>1</v>
      </c>
      <c r="S8" s="43">
        <v>15</v>
      </c>
      <c r="T8" s="44">
        <v>0.5357142857142857</v>
      </c>
      <c r="U8"/>
      <c r="V8" s="94" t="s">
        <v>160</v>
      </c>
      <c r="W8" s="57">
        <v>12</v>
      </c>
      <c r="X8" s="58">
        <v>0.42857142857142855</v>
      </c>
      <c r="Y8"/>
      <c r="Z8" s="95" t="s">
        <v>163</v>
      </c>
      <c r="AA8" s="42">
        <v>3</v>
      </c>
      <c r="AB8" s="44">
        <v>0.10714285714285714</v>
      </c>
      <c r="AC8"/>
      <c r="AD8" s="95" t="s">
        <v>799</v>
      </c>
      <c r="AE8" s="57">
        <v>8</v>
      </c>
      <c r="AF8" s="58">
        <v>0.2857142857142857</v>
      </c>
      <c r="AG8"/>
      <c r="AH8" s="97" t="s">
        <v>143</v>
      </c>
      <c r="AI8" s="42">
        <v>5</v>
      </c>
      <c r="AJ8" s="44">
        <v>0.17857142857142858</v>
      </c>
      <c r="AK8"/>
      <c r="AL8" s="95" t="s">
        <v>175</v>
      </c>
      <c r="AM8" s="42">
        <v>6</v>
      </c>
      <c r="AN8" s="44">
        <v>0.21428571428571427</v>
      </c>
      <c r="AO8"/>
      <c r="AP8" s="95" t="s">
        <v>143</v>
      </c>
      <c r="AQ8" s="42">
        <v>13</v>
      </c>
      <c r="AR8" s="44">
        <v>0.4642857142857143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 s="173"/>
    </row>
    <row r="9" spans="2:64" ht="25.5" customHeight="1" x14ac:dyDescent="0.35">
      <c r="B9" s="90" t="s">
        <v>27</v>
      </c>
      <c r="C9" s="42">
        <v>6</v>
      </c>
      <c r="D9" s="44">
        <v>0.21428571428571427</v>
      </c>
      <c r="E9" s="8"/>
      <c r="F9" s="91" t="s">
        <v>144</v>
      </c>
      <c r="G9" s="43">
        <v>12</v>
      </c>
      <c r="H9" s="44">
        <v>0.42857142857142855</v>
      </c>
      <c r="I9"/>
      <c r="J9" s="92" t="s">
        <v>148</v>
      </c>
      <c r="K9" s="45">
        <v>0</v>
      </c>
      <c r="L9" s="44">
        <v>0</v>
      </c>
      <c r="M9"/>
      <c r="N9" s="91" t="s">
        <v>155</v>
      </c>
      <c r="O9" s="43">
        <v>0</v>
      </c>
      <c r="P9" s="44">
        <v>0</v>
      </c>
      <c r="Q9"/>
      <c r="R9" s="93">
        <v>2</v>
      </c>
      <c r="S9" s="43">
        <v>5</v>
      </c>
      <c r="T9" s="44">
        <v>0.17857142857142858</v>
      </c>
      <c r="U9"/>
      <c r="V9" s="95" t="s">
        <v>161</v>
      </c>
      <c r="W9" s="57">
        <v>4</v>
      </c>
      <c r="X9" s="58">
        <v>0.14285714285714285</v>
      </c>
      <c r="Y9"/>
      <c r="Z9" s="90" t="s">
        <v>164</v>
      </c>
      <c r="AA9" s="42">
        <v>5</v>
      </c>
      <c r="AB9" s="44">
        <v>0.17857142857142858</v>
      </c>
      <c r="AC9"/>
      <c r="AD9" s="94" t="s">
        <v>800</v>
      </c>
      <c r="AE9" s="57">
        <v>5</v>
      </c>
      <c r="AF9" s="58">
        <v>0.17857142857142858</v>
      </c>
      <c r="AG9"/>
      <c r="AH9" s="96" t="s">
        <v>173</v>
      </c>
      <c r="AI9" s="42">
        <v>11</v>
      </c>
      <c r="AJ9" s="44">
        <v>0.39285714285714285</v>
      </c>
      <c r="AK9"/>
      <c r="AL9" s="90" t="s">
        <v>176</v>
      </c>
      <c r="AM9" s="42">
        <v>17</v>
      </c>
      <c r="AN9" s="44">
        <v>0.6071428571428571</v>
      </c>
      <c r="AO9"/>
      <c r="AP9" s="90" t="s">
        <v>173</v>
      </c>
      <c r="AQ9" s="42">
        <v>13</v>
      </c>
      <c r="AR9" s="44">
        <v>0.4642857142857143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 s="173"/>
    </row>
    <row r="10" spans="2:64" ht="25.5" customHeight="1" x14ac:dyDescent="0.35">
      <c r="B10" s="90" t="s">
        <v>31</v>
      </c>
      <c r="C10" s="42">
        <v>6</v>
      </c>
      <c r="D10" s="44">
        <v>0.21428571428571427</v>
      </c>
      <c r="E10" s="8"/>
      <c r="F10" s="83"/>
      <c r="G10" s="85">
        <v>28</v>
      </c>
      <c r="H10" s="86">
        <v>1</v>
      </c>
      <c r="I10"/>
      <c r="J10" s="92" t="s">
        <v>146</v>
      </c>
      <c r="K10" s="45">
        <v>9</v>
      </c>
      <c r="L10" s="44">
        <v>0.32142857142857145</v>
      </c>
      <c r="M10"/>
      <c r="N10" s="91" t="s">
        <v>156</v>
      </c>
      <c r="O10" s="43">
        <v>0</v>
      </c>
      <c r="P10" s="44">
        <v>0</v>
      </c>
      <c r="Q10"/>
      <c r="R10" s="93">
        <v>3</v>
      </c>
      <c r="S10" s="43">
        <v>3</v>
      </c>
      <c r="T10" s="44">
        <v>0.10714285714285714</v>
      </c>
      <c r="U10"/>
      <c r="V10" s="94" t="s">
        <v>162</v>
      </c>
      <c r="W10" s="57">
        <v>12</v>
      </c>
      <c r="X10" s="58">
        <v>0.42857142857142855</v>
      </c>
      <c r="Y10"/>
      <c r="Z10" s="90" t="s">
        <v>165</v>
      </c>
      <c r="AA10" s="42">
        <v>4</v>
      </c>
      <c r="AB10" s="44">
        <v>0.14285714285714285</v>
      </c>
      <c r="AC10"/>
      <c r="AD10" s="94" t="s">
        <v>801</v>
      </c>
      <c r="AE10" s="57">
        <v>9</v>
      </c>
      <c r="AF10" s="58">
        <v>0.32142857142857145</v>
      </c>
      <c r="AG10"/>
      <c r="AH10" s="96" t="s">
        <v>174</v>
      </c>
      <c r="AI10" s="42">
        <v>11</v>
      </c>
      <c r="AJ10" s="44">
        <v>0.39285714285714285</v>
      </c>
      <c r="AK10"/>
      <c r="AL10" s="90" t="s">
        <v>177</v>
      </c>
      <c r="AM10" s="42">
        <v>5</v>
      </c>
      <c r="AN10" s="44">
        <v>0.17857142857142858</v>
      </c>
      <c r="AO10"/>
      <c r="AP10" s="90" t="s">
        <v>171</v>
      </c>
      <c r="AQ10" s="42">
        <v>2</v>
      </c>
      <c r="AR10" s="44">
        <v>7.1428571428571425E-2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 s="173"/>
    </row>
    <row r="11" spans="2:64" ht="25.5" customHeight="1" x14ac:dyDescent="0.35">
      <c r="B11" s="90" t="s">
        <v>36</v>
      </c>
      <c r="C11" s="42">
        <v>5</v>
      </c>
      <c r="D11" s="44">
        <v>0.17857142857142858</v>
      </c>
      <c r="E11" s="8"/>
      <c r="F11"/>
      <c r="G11" s="41" t="s">
        <v>141</v>
      </c>
      <c r="H11" s="41" t="s">
        <v>140</v>
      </c>
      <c r="I11"/>
      <c r="J11" s="92" t="s">
        <v>150</v>
      </c>
      <c r="K11" s="45">
        <v>1</v>
      </c>
      <c r="L11" s="44">
        <v>3.5714285714285712E-2</v>
      </c>
      <c r="M11"/>
      <c r="N11" s="91" t="s">
        <v>157</v>
      </c>
      <c r="O11" s="43">
        <v>2</v>
      </c>
      <c r="P11" s="44">
        <v>7.1428571428571425E-2</v>
      </c>
      <c r="Q11"/>
      <c r="R11" s="93">
        <v>4</v>
      </c>
      <c r="S11" s="43">
        <v>3</v>
      </c>
      <c r="T11" s="44">
        <v>0.10714285714285714</v>
      </c>
      <c r="U11"/>
      <c r="V11" s="77"/>
      <c r="W11" s="54">
        <v>28</v>
      </c>
      <c r="X11" s="66">
        <v>1</v>
      </c>
      <c r="Y11"/>
      <c r="Z11" s="90" t="s">
        <v>166</v>
      </c>
      <c r="AA11" s="42">
        <v>3</v>
      </c>
      <c r="AB11" s="44">
        <v>0.10714285714285714</v>
      </c>
      <c r="AC11"/>
      <c r="AD11" s="94" t="s">
        <v>802</v>
      </c>
      <c r="AE11" s="57">
        <v>6</v>
      </c>
      <c r="AF11" s="58">
        <v>0.21428571428571427</v>
      </c>
      <c r="AG11"/>
      <c r="AH11" s="96" t="s">
        <v>171</v>
      </c>
      <c r="AI11" s="42">
        <v>1</v>
      </c>
      <c r="AJ11" s="44">
        <v>3.5714285714285712E-2</v>
      </c>
      <c r="AK11"/>
      <c r="AL11" s="90" t="s">
        <v>178</v>
      </c>
      <c r="AM11" s="42">
        <v>0</v>
      </c>
      <c r="AN11" s="44">
        <v>0</v>
      </c>
      <c r="AO11"/>
      <c r="AP11" s="82"/>
      <c r="AQ11" s="83">
        <v>28</v>
      </c>
      <c r="AR11" s="87">
        <v>1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 s="173"/>
    </row>
    <row r="12" spans="2:64" ht="25.5" customHeight="1" x14ac:dyDescent="0.35">
      <c r="B12" s="90" t="s">
        <v>139</v>
      </c>
      <c r="C12" s="42">
        <v>1</v>
      </c>
      <c r="D12" s="44">
        <v>3.5714285714285712E-2</v>
      </c>
      <c r="E12" s="8"/>
      <c r="F12"/>
      <c r="G12"/>
      <c r="H12"/>
      <c r="I12"/>
      <c r="J12" s="92" t="s">
        <v>151</v>
      </c>
      <c r="K12" s="45">
        <v>12</v>
      </c>
      <c r="L12" s="44">
        <v>0.42857142857142855</v>
      </c>
      <c r="M12"/>
      <c r="N12" s="83"/>
      <c r="O12" s="85">
        <v>28</v>
      </c>
      <c r="P12" s="87">
        <v>1</v>
      </c>
      <c r="Q12"/>
      <c r="R12" s="93">
        <v>5</v>
      </c>
      <c r="S12" s="43">
        <v>2</v>
      </c>
      <c r="T12" s="44">
        <v>7.1428571428571425E-2</v>
      </c>
      <c r="U12"/>
      <c r="V12"/>
      <c r="W12" s="56" t="s">
        <v>141</v>
      </c>
      <c r="X12" s="49" t="s">
        <v>140</v>
      </c>
      <c r="Y12"/>
      <c r="Z12" s="96" t="s">
        <v>167</v>
      </c>
      <c r="AA12" s="42">
        <v>5</v>
      </c>
      <c r="AB12" s="44">
        <v>0.17857142857142858</v>
      </c>
      <c r="AC12"/>
      <c r="AD12" s="77"/>
      <c r="AE12" s="54">
        <v>28</v>
      </c>
      <c r="AF12" s="76">
        <v>1</v>
      </c>
      <c r="AG12"/>
      <c r="AH12" s="82"/>
      <c r="AI12" s="83">
        <v>28</v>
      </c>
      <c r="AJ12" s="87">
        <v>1</v>
      </c>
      <c r="AK12"/>
      <c r="AL12" s="82"/>
      <c r="AM12" s="83">
        <v>28</v>
      </c>
      <c r="AN12" s="87">
        <v>1</v>
      </c>
      <c r="AO12"/>
      <c r="AP12"/>
      <c r="AQ12" s="40" t="s">
        <v>141</v>
      </c>
      <c r="AR12" s="41" t="s">
        <v>140</v>
      </c>
      <c r="AS12"/>
      <c r="AT12"/>
      <c r="AU12"/>
      <c r="AV12"/>
      <c r="AW12"/>
      <c r="AX12"/>
      <c r="AY12"/>
      <c r="AZ12"/>
      <c r="BA12"/>
      <c r="BB12"/>
      <c r="BC12"/>
      <c r="BD12"/>
      <c r="BE12" s="8"/>
      <c r="BF12" s="8"/>
      <c r="BG12" s="8"/>
      <c r="BH12"/>
      <c r="BI12"/>
      <c r="BJ12"/>
      <c r="BK12"/>
      <c r="BL12" s="173"/>
    </row>
    <row r="13" spans="2:64" ht="25.5" customHeight="1" x14ac:dyDescent="0.35">
      <c r="B13" s="90" t="s">
        <v>50</v>
      </c>
      <c r="C13" s="42">
        <v>2</v>
      </c>
      <c r="D13" s="44">
        <v>7.1428571428571425E-2</v>
      </c>
      <c r="E13" s="8"/>
      <c r="F13"/>
      <c r="G13"/>
      <c r="H13"/>
      <c r="I13"/>
      <c r="J13" s="92" t="s">
        <v>149</v>
      </c>
      <c r="K13" s="45">
        <v>4</v>
      </c>
      <c r="L13" s="44">
        <v>0.14285714285714285</v>
      </c>
      <c r="M13"/>
      <c r="N13"/>
      <c r="O13" s="41" t="s">
        <v>153</v>
      </c>
      <c r="P13" s="41" t="s">
        <v>140</v>
      </c>
      <c r="Q13"/>
      <c r="R13" s="83"/>
      <c r="S13" s="85">
        <v>56</v>
      </c>
      <c r="T13" s="87">
        <v>0.99999999999999989</v>
      </c>
      <c r="U13"/>
      <c r="V13"/>
      <c r="W13"/>
      <c r="X13"/>
      <c r="Y13"/>
      <c r="Z13" s="96" t="s">
        <v>168</v>
      </c>
      <c r="AA13" s="42">
        <v>0</v>
      </c>
      <c r="AB13" s="44">
        <v>0</v>
      </c>
      <c r="AC13"/>
      <c r="AD13"/>
      <c r="AE13" s="56" t="s">
        <v>141</v>
      </c>
      <c r="AF13" s="49" t="s">
        <v>140</v>
      </c>
      <c r="AG13"/>
      <c r="AH13"/>
      <c r="AI13" s="40" t="s">
        <v>141</v>
      </c>
      <c r="AJ13" s="41" t="s">
        <v>140</v>
      </c>
      <c r="AK13"/>
      <c r="AL13" s="81"/>
      <c r="AM13" s="40" t="s">
        <v>141</v>
      </c>
      <c r="AN13" s="41" t="s">
        <v>140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 s="173"/>
    </row>
    <row r="14" spans="2:64" ht="25.5" customHeight="1" x14ac:dyDescent="0.35">
      <c r="B14" s="82"/>
      <c r="C14" s="83">
        <v>28</v>
      </c>
      <c r="D14" s="84">
        <v>1</v>
      </c>
      <c r="E14" s="8"/>
      <c r="F14"/>
      <c r="G14"/>
      <c r="H14"/>
      <c r="I14"/>
      <c r="J14" s="92" t="s">
        <v>152</v>
      </c>
      <c r="K14" s="45">
        <v>2</v>
      </c>
      <c r="L14" s="44">
        <v>7.1428571428571425E-2</v>
      </c>
      <c r="M14"/>
      <c r="N14"/>
      <c r="O14"/>
      <c r="P14"/>
      <c r="Q14"/>
      <c r="R14"/>
      <c r="S14" s="49" t="s">
        <v>197</v>
      </c>
      <c r="T14" s="89" t="s">
        <v>369</v>
      </c>
      <c r="U14"/>
      <c r="V14"/>
      <c r="W14"/>
      <c r="X14"/>
      <c r="Y14"/>
      <c r="Z14" s="96" t="s">
        <v>169</v>
      </c>
      <c r="AA14" s="42">
        <v>2</v>
      </c>
      <c r="AB14" s="44">
        <v>7.1428571428571425E-2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 s="173"/>
    </row>
    <row r="15" spans="2:64" ht="25.5" customHeight="1" x14ac:dyDescent="0.35">
      <c r="B15"/>
      <c r="C15" s="40" t="s">
        <v>141</v>
      </c>
      <c r="D15" s="41" t="s">
        <v>140</v>
      </c>
      <c r="E15" s="8"/>
      <c r="F15"/>
      <c r="G15"/>
      <c r="H15"/>
      <c r="I15"/>
      <c r="J15" s="88"/>
      <c r="K15" s="65">
        <v>28</v>
      </c>
      <c r="L15" s="87"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 s="96" t="s">
        <v>170</v>
      </c>
      <c r="AA15" s="42">
        <v>4</v>
      </c>
      <c r="AB15" s="44">
        <v>0.14285714285714285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 s="173"/>
    </row>
    <row r="16" spans="2:64" ht="25.5" customHeight="1" x14ac:dyDescent="0.35">
      <c r="B16"/>
      <c r="C16"/>
      <c r="D16"/>
      <c r="E16" s="8"/>
      <c r="F16"/>
      <c r="G16"/>
      <c r="H16"/>
      <c r="I16"/>
      <c r="J16" s="79"/>
      <c r="K16" s="41" t="s">
        <v>141</v>
      </c>
      <c r="L16" s="41" t="s">
        <v>140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 s="96" t="s">
        <v>162</v>
      </c>
      <c r="AA16" s="42">
        <v>1</v>
      </c>
      <c r="AB16" s="44">
        <v>3.5714285714285712E-2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 s="173"/>
    </row>
    <row r="17" spans="2:64" ht="25.5" customHeight="1" x14ac:dyDescent="0.35">
      <c r="B17"/>
      <c r="C17"/>
      <c r="D17"/>
      <c r="E17" s="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96" t="s">
        <v>171</v>
      </c>
      <c r="AA17" s="42">
        <v>1</v>
      </c>
      <c r="AB17" s="44">
        <v>3.5714285714285712E-2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8"/>
      <c r="BJ17" s="52"/>
      <c r="BK17" s="52"/>
      <c r="BL17" s="173"/>
    </row>
    <row r="18" spans="2:64" ht="25.5" customHeight="1" x14ac:dyDescent="0.35">
      <c r="B18"/>
      <c r="C18"/>
      <c r="D18"/>
      <c r="E18" s="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82"/>
      <c r="AA18" s="83">
        <v>28</v>
      </c>
      <c r="AB18" s="87">
        <v>1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8"/>
      <c r="BF18" s="8"/>
      <c r="BG18" s="8"/>
      <c r="BH18"/>
      <c r="BI18"/>
      <c r="BJ18"/>
      <c r="BK18"/>
      <c r="BL18" s="173"/>
    </row>
    <row r="19" spans="2:64" ht="25.5" customHeight="1" x14ac:dyDescent="0.35">
      <c r="B19" s="61"/>
      <c r="C19" s="61"/>
      <c r="D19" s="61"/>
      <c r="E19" s="37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78"/>
      <c r="AA19" s="40" t="s">
        <v>141</v>
      </c>
      <c r="AB19" s="41" t="s">
        <v>140</v>
      </c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173"/>
    </row>
    <row r="20" spans="2:64" ht="25.5" customHeight="1" x14ac:dyDescent="0.35">
      <c r="B20" s="182" t="s">
        <v>424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61"/>
      <c r="BK20" s="61"/>
      <c r="BL20" s="173"/>
    </row>
    <row r="21" spans="2:64" ht="25.5" customHeight="1" x14ac:dyDescent="0.35">
      <c r="B21" s="61"/>
      <c r="C21" s="61"/>
      <c r="D21" s="61"/>
      <c r="E21" s="37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173"/>
    </row>
    <row r="22" spans="2:64" ht="25.5" customHeight="1" x14ac:dyDescent="0.35">
      <c r="B22" s="189" t="s">
        <v>373</v>
      </c>
      <c r="C22" s="192"/>
      <c r="D22" s="192"/>
      <c r="E22" s="37"/>
      <c r="F22" s="189" t="s">
        <v>370</v>
      </c>
      <c r="G22" s="192"/>
      <c r="H22" s="192"/>
      <c r="I22" s="61"/>
      <c r="J22" s="189" t="s">
        <v>396</v>
      </c>
      <c r="K22" s="192"/>
      <c r="L22" s="192"/>
      <c r="M22" s="61"/>
      <c r="N22" s="190" t="s">
        <v>198</v>
      </c>
      <c r="O22" s="191"/>
      <c r="P22" s="191"/>
      <c r="Q22" s="61"/>
      <c r="R22" s="190" t="s">
        <v>207</v>
      </c>
      <c r="S22" s="191"/>
      <c r="T22" s="191"/>
      <c r="U22" s="61"/>
      <c r="V22" s="61"/>
      <c r="W22" s="190" t="s">
        <v>212</v>
      </c>
      <c r="X22" s="191"/>
      <c r="Y22" s="191"/>
      <c r="Z22" s="61"/>
      <c r="AA22" s="190" t="s">
        <v>223</v>
      </c>
      <c r="AB22" s="191"/>
      <c r="AC22" s="191"/>
      <c r="AD22" s="61"/>
      <c r="AE22" s="190" t="s">
        <v>230</v>
      </c>
      <c r="AF22" s="190"/>
      <c r="AG22" s="190"/>
      <c r="AH22" s="61"/>
      <c r="AI22" s="190" t="s">
        <v>235</v>
      </c>
      <c r="AJ22" s="190"/>
      <c r="AK22" s="190"/>
      <c r="AL22" s="61"/>
      <c r="AM22" s="190" t="s">
        <v>252</v>
      </c>
      <c r="AN22" s="190"/>
      <c r="AO22" s="190"/>
      <c r="AP22" s="61"/>
      <c r="AQ22" s="190" t="s">
        <v>282</v>
      </c>
      <c r="AR22" s="190"/>
      <c r="AS22" s="190"/>
      <c r="AT22" s="61"/>
      <c r="AU22" s="189" t="s">
        <v>295</v>
      </c>
      <c r="AV22" s="189"/>
      <c r="AW22" s="189"/>
      <c r="AX22" s="61"/>
      <c r="AY22" s="189" t="s">
        <v>323</v>
      </c>
      <c r="AZ22" s="189"/>
      <c r="BA22" s="189"/>
      <c r="BB22" s="61"/>
      <c r="BC22" s="189" t="s">
        <v>324</v>
      </c>
      <c r="BD22" s="189"/>
      <c r="BE22" s="189"/>
      <c r="BF22" s="61"/>
      <c r="BG22" s="189" t="s">
        <v>331</v>
      </c>
      <c r="BH22" s="189"/>
      <c r="BI22" s="189"/>
      <c r="BJ22" s="61"/>
      <c r="BK22" s="61"/>
      <c r="BL22" s="173"/>
    </row>
    <row r="23" spans="2:64" ht="25.5" customHeight="1" x14ac:dyDescent="0.35">
      <c r="B23" s="63" t="s">
        <v>371</v>
      </c>
      <c r="C23" s="45">
        <v>6</v>
      </c>
      <c r="D23" s="58">
        <v>0.21428571428571427</v>
      </c>
      <c r="E23" s="37"/>
      <c r="F23" s="75" t="s">
        <v>384</v>
      </c>
      <c r="G23" s="45">
        <v>2</v>
      </c>
      <c r="H23" s="58">
        <v>7.1428571428571425E-2</v>
      </c>
      <c r="I23" s="61"/>
      <c r="J23" s="63" t="s">
        <v>397</v>
      </c>
      <c r="K23" s="45">
        <v>4</v>
      </c>
      <c r="L23" s="58">
        <v>0.14285714285714285</v>
      </c>
      <c r="M23" s="61"/>
      <c r="N23" s="165" t="s">
        <v>199</v>
      </c>
      <c r="O23" s="59">
        <v>9</v>
      </c>
      <c r="P23" s="60">
        <v>0.32142857142857145</v>
      </c>
      <c r="Q23" s="61"/>
      <c r="R23" s="165" t="s">
        <v>208</v>
      </c>
      <c r="S23" s="59">
        <v>13</v>
      </c>
      <c r="T23" s="60">
        <v>0.4642857142857143</v>
      </c>
      <c r="U23" s="61"/>
      <c r="V23" s="61"/>
      <c r="W23" s="165" t="s">
        <v>213</v>
      </c>
      <c r="X23" s="59">
        <v>3</v>
      </c>
      <c r="Y23" s="60">
        <v>0.10714285714285714</v>
      </c>
      <c r="Z23" s="61"/>
      <c r="AA23" s="165" t="s">
        <v>224</v>
      </c>
      <c r="AB23" s="59">
        <v>6</v>
      </c>
      <c r="AC23" s="60">
        <v>0.21428571428571427</v>
      </c>
      <c r="AD23" s="61"/>
      <c r="AE23" s="165" t="s">
        <v>231</v>
      </c>
      <c r="AF23" s="59">
        <v>3</v>
      </c>
      <c r="AG23" s="60">
        <v>0.1111111111111111</v>
      </c>
      <c r="AH23" s="61"/>
      <c r="AI23" s="165" t="s">
        <v>236</v>
      </c>
      <c r="AJ23" s="59">
        <v>0</v>
      </c>
      <c r="AK23" s="60">
        <v>0</v>
      </c>
      <c r="AL23" s="61"/>
      <c r="AM23" s="165" t="s">
        <v>253</v>
      </c>
      <c r="AN23" s="59">
        <v>2</v>
      </c>
      <c r="AO23" s="60">
        <v>8.6956521739130432E-2</v>
      </c>
      <c r="AP23" s="61"/>
      <c r="AQ23" s="165" t="s">
        <v>283</v>
      </c>
      <c r="AR23" s="59">
        <v>5</v>
      </c>
      <c r="AS23" s="60">
        <v>0.18518518518518517</v>
      </c>
      <c r="AT23" s="61"/>
      <c r="AU23" s="165" t="s">
        <v>296</v>
      </c>
      <c r="AV23" s="59">
        <v>1</v>
      </c>
      <c r="AW23" s="60">
        <v>4.3478260869565216E-2</v>
      </c>
      <c r="AX23" s="61"/>
      <c r="AY23" s="165" t="s">
        <v>314</v>
      </c>
      <c r="AZ23" s="59">
        <v>4</v>
      </c>
      <c r="BA23" s="60">
        <v>0.14285714285714285</v>
      </c>
      <c r="BB23" s="61"/>
      <c r="BC23" s="165" t="s">
        <v>325</v>
      </c>
      <c r="BD23" s="59">
        <v>11</v>
      </c>
      <c r="BE23" s="60">
        <v>0.42307692307692307</v>
      </c>
      <c r="BF23" s="61"/>
      <c r="BG23" s="63" t="s">
        <v>332</v>
      </c>
      <c r="BH23" s="54">
        <v>3</v>
      </c>
      <c r="BI23" s="66">
        <v>0.17647058823529413</v>
      </c>
      <c r="BJ23" s="61"/>
      <c r="BK23" s="61"/>
      <c r="BL23" s="173"/>
    </row>
    <row r="24" spans="2:64" ht="25.5" customHeight="1" x14ac:dyDescent="0.35">
      <c r="B24" s="63" t="s">
        <v>372</v>
      </c>
      <c r="C24" s="45">
        <v>2</v>
      </c>
      <c r="D24" s="58">
        <v>7.1428571428571425E-2</v>
      </c>
      <c r="E24" s="64"/>
      <c r="F24" s="75" t="s">
        <v>385</v>
      </c>
      <c r="G24" s="45">
        <v>6</v>
      </c>
      <c r="H24" s="58">
        <v>0.21428571428571427</v>
      </c>
      <c r="I24" s="61"/>
      <c r="J24" s="63" t="s">
        <v>398</v>
      </c>
      <c r="K24" s="45">
        <v>2</v>
      </c>
      <c r="L24" s="58">
        <v>7.1428571428571425E-2</v>
      </c>
      <c r="M24" s="61"/>
      <c r="N24" s="165" t="s">
        <v>200</v>
      </c>
      <c r="O24" s="45">
        <v>11</v>
      </c>
      <c r="P24" s="60">
        <v>0.39285714285714285</v>
      </c>
      <c r="Q24" s="61"/>
      <c r="R24" s="165" t="s">
        <v>209</v>
      </c>
      <c r="S24" s="59">
        <v>13</v>
      </c>
      <c r="T24" s="60">
        <v>0.4642857142857143</v>
      </c>
      <c r="U24" s="61"/>
      <c r="V24" s="61"/>
      <c r="W24" s="165" t="s">
        <v>214</v>
      </c>
      <c r="X24" s="45">
        <v>0</v>
      </c>
      <c r="Y24" s="60">
        <v>0</v>
      </c>
      <c r="Z24" s="61"/>
      <c r="AA24" s="165" t="s">
        <v>225</v>
      </c>
      <c r="AB24" s="45">
        <v>6</v>
      </c>
      <c r="AC24" s="60">
        <v>0.21428571428571427</v>
      </c>
      <c r="AD24" s="61"/>
      <c r="AE24" s="165" t="s">
        <v>232</v>
      </c>
      <c r="AF24" s="45">
        <v>3</v>
      </c>
      <c r="AG24" s="60">
        <v>0.1111111111111111</v>
      </c>
      <c r="AH24" s="61"/>
      <c r="AI24" s="165" t="s">
        <v>238</v>
      </c>
      <c r="AJ24" s="45">
        <v>1</v>
      </c>
      <c r="AK24" s="60">
        <v>3.5714285714285712E-2</v>
      </c>
      <c r="AL24" s="61"/>
      <c r="AM24" s="165" t="s">
        <v>254</v>
      </c>
      <c r="AN24" s="45">
        <v>0</v>
      </c>
      <c r="AO24" s="60">
        <v>0</v>
      </c>
      <c r="AP24" s="61"/>
      <c r="AQ24" s="165" t="s">
        <v>284</v>
      </c>
      <c r="AR24" s="45">
        <v>4</v>
      </c>
      <c r="AS24" s="60">
        <v>0.14814814814814814</v>
      </c>
      <c r="AT24" s="61"/>
      <c r="AU24" s="165" t="s">
        <v>297</v>
      </c>
      <c r="AV24" s="45">
        <v>2</v>
      </c>
      <c r="AW24" s="60">
        <v>8.6956521739130432E-2</v>
      </c>
      <c r="AX24" s="61"/>
      <c r="AY24" s="165" t="s">
        <v>316</v>
      </c>
      <c r="AZ24" s="45">
        <v>4</v>
      </c>
      <c r="BA24" s="60">
        <v>0.14285714285714285</v>
      </c>
      <c r="BB24" s="61"/>
      <c r="BC24" s="165" t="s">
        <v>326</v>
      </c>
      <c r="BD24" s="45">
        <v>1</v>
      </c>
      <c r="BE24" s="60">
        <v>3.8461538461538464E-2</v>
      </c>
      <c r="BF24" s="61"/>
      <c r="BG24" s="63" t="s">
        <v>333</v>
      </c>
      <c r="BH24" s="65">
        <v>3</v>
      </c>
      <c r="BI24" s="66">
        <v>0.17647058823529413</v>
      </c>
      <c r="BJ24" s="61"/>
      <c r="BK24" s="61"/>
      <c r="BL24" s="173"/>
    </row>
    <row r="25" spans="2:64" ht="25.5" customHeight="1" x14ac:dyDescent="0.2">
      <c r="B25" s="63" t="s">
        <v>374</v>
      </c>
      <c r="C25" s="45">
        <v>2</v>
      </c>
      <c r="D25" s="58">
        <v>7.1428571428571425E-2</v>
      </c>
      <c r="E25" s="64"/>
      <c r="F25" s="75" t="s">
        <v>386</v>
      </c>
      <c r="G25" s="45">
        <v>0</v>
      </c>
      <c r="H25" s="58">
        <v>0</v>
      </c>
      <c r="I25" s="61"/>
      <c r="J25" s="63" t="s">
        <v>385</v>
      </c>
      <c r="K25" s="45">
        <v>2</v>
      </c>
      <c r="L25" s="58">
        <v>7.1428571428571425E-2</v>
      </c>
      <c r="M25" s="61"/>
      <c r="N25" s="165" t="s">
        <v>201</v>
      </c>
      <c r="O25" s="45">
        <v>4</v>
      </c>
      <c r="P25" s="60">
        <v>0.14285714285714285</v>
      </c>
      <c r="Q25" s="61"/>
      <c r="R25" s="165" t="s">
        <v>210</v>
      </c>
      <c r="S25" s="59">
        <v>2</v>
      </c>
      <c r="T25" s="60">
        <v>7.1428571428571425E-2</v>
      </c>
      <c r="U25" s="61"/>
      <c r="V25" s="61"/>
      <c r="W25" s="165" t="s">
        <v>215</v>
      </c>
      <c r="X25" s="45">
        <v>1</v>
      </c>
      <c r="Y25" s="60">
        <v>3.5714285714285712E-2</v>
      </c>
      <c r="Z25" s="61"/>
      <c r="AA25" s="165" t="s">
        <v>226</v>
      </c>
      <c r="AB25" s="45">
        <v>3</v>
      </c>
      <c r="AC25" s="60">
        <v>0.10714285714285714</v>
      </c>
      <c r="AD25" s="61"/>
      <c r="AE25" s="165" t="s">
        <v>233</v>
      </c>
      <c r="AF25" s="45">
        <v>2</v>
      </c>
      <c r="AG25" s="60">
        <v>7.407407407407407E-2</v>
      </c>
      <c r="AH25" s="61"/>
      <c r="AI25" s="165" t="s">
        <v>239</v>
      </c>
      <c r="AJ25" s="45">
        <v>2</v>
      </c>
      <c r="AK25" s="60">
        <v>7.1428571428571425E-2</v>
      </c>
      <c r="AL25" s="61"/>
      <c r="AM25" s="165" t="s">
        <v>255</v>
      </c>
      <c r="AN25" s="45">
        <v>0</v>
      </c>
      <c r="AO25" s="60">
        <v>0</v>
      </c>
      <c r="AP25" s="61"/>
      <c r="AQ25" s="165" t="s">
        <v>285</v>
      </c>
      <c r="AR25" s="45">
        <v>1</v>
      </c>
      <c r="AS25" s="60">
        <v>3.7037037037037035E-2</v>
      </c>
      <c r="AT25" s="61"/>
      <c r="AU25" s="165" t="s">
        <v>298</v>
      </c>
      <c r="AV25" s="45">
        <v>0</v>
      </c>
      <c r="AW25" s="60">
        <v>0</v>
      </c>
      <c r="AX25" s="61"/>
      <c r="AY25" s="165" t="s">
        <v>315</v>
      </c>
      <c r="AZ25" s="45">
        <v>0</v>
      </c>
      <c r="BA25" s="60">
        <v>0</v>
      </c>
      <c r="BB25" s="61"/>
      <c r="BC25" s="165" t="s">
        <v>327</v>
      </c>
      <c r="BD25" s="45">
        <v>2</v>
      </c>
      <c r="BE25" s="60">
        <v>7.6923076923076927E-2</v>
      </c>
      <c r="BF25" s="61"/>
      <c r="BG25" s="63" t="s">
        <v>334</v>
      </c>
      <c r="BH25" s="65">
        <v>0</v>
      </c>
      <c r="BI25" s="66">
        <v>0</v>
      </c>
      <c r="BJ25" s="62"/>
      <c r="BK25" s="62"/>
      <c r="BL25" s="61"/>
    </row>
    <row r="26" spans="2:64" ht="25.5" customHeight="1" x14ac:dyDescent="0.2">
      <c r="B26" s="63" t="s">
        <v>375</v>
      </c>
      <c r="C26" s="45">
        <v>4</v>
      </c>
      <c r="D26" s="58">
        <v>0.14285714285714285</v>
      </c>
      <c r="E26" s="64"/>
      <c r="F26" s="75" t="s">
        <v>387</v>
      </c>
      <c r="G26" s="45">
        <v>6</v>
      </c>
      <c r="H26" s="58">
        <v>0.21428571428571427</v>
      </c>
      <c r="I26" s="61"/>
      <c r="J26" s="63" t="s">
        <v>399</v>
      </c>
      <c r="K26" s="45">
        <v>1</v>
      </c>
      <c r="L26" s="58">
        <v>3.5714285714285712E-2</v>
      </c>
      <c r="M26" s="61"/>
      <c r="N26" s="165" t="s">
        <v>202</v>
      </c>
      <c r="O26" s="45">
        <v>1</v>
      </c>
      <c r="P26" s="60">
        <v>3.5714285714285712E-2</v>
      </c>
      <c r="Q26" s="61"/>
      <c r="R26" s="165" t="s">
        <v>211</v>
      </c>
      <c r="S26" s="59">
        <v>0</v>
      </c>
      <c r="T26" s="60">
        <v>0</v>
      </c>
      <c r="U26" s="61"/>
      <c r="V26" s="61"/>
      <c r="W26" s="165" t="s">
        <v>216</v>
      </c>
      <c r="X26" s="45">
        <v>4</v>
      </c>
      <c r="Y26" s="60">
        <v>0.14285714285714285</v>
      </c>
      <c r="Z26" s="61"/>
      <c r="AA26" s="165" t="s">
        <v>227</v>
      </c>
      <c r="AB26" s="45">
        <v>1</v>
      </c>
      <c r="AC26" s="60">
        <v>3.5714285714285712E-2</v>
      </c>
      <c r="AD26" s="61"/>
      <c r="AE26" s="165" t="s">
        <v>234</v>
      </c>
      <c r="AF26" s="45">
        <v>1</v>
      </c>
      <c r="AG26" s="60">
        <v>3.7037037037037035E-2</v>
      </c>
      <c r="AH26" s="61"/>
      <c r="AI26" s="165" t="s">
        <v>240</v>
      </c>
      <c r="AJ26" s="45">
        <v>1</v>
      </c>
      <c r="AK26" s="60">
        <v>3.5714285714285712E-2</v>
      </c>
      <c r="AL26" s="61"/>
      <c r="AM26" s="165" t="s">
        <v>276</v>
      </c>
      <c r="AN26" s="45">
        <v>1</v>
      </c>
      <c r="AO26" s="60">
        <v>4.3478260869565216E-2</v>
      </c>
      <c r="AP26" s="61"/>
      <c r="AQ26" s="165" t="s">
        <v>286</v>
      </c>
      <c r="AR26" s="45">
        <v>2</v>
      </c>
      <c r="AS26" s="60">
        <v>7.407407407407407E-2</v>
      </c>
      <c r="AT26" s="61"/>
      <c r="AU26" s="165" t="s">
        <v>299</v>
      </c>
      <c r="AV26" s="45">
        <v>0</v>
      </c>
      <c r="AW26" s="60">
        <v>0</v>
      </c>
      <c r="AX26" s="61"/>
      <c r="AY26" s="165" t="s">
        <v>317</v>
      </c>
      <c r="AZ26" s="45">
        <v>1</v>
      </c>
      <c r="BA26" s="60">
        <v>3.5714285714285712E-2</v>
      </c>
      <c r="BB26" s="61"/>
      <c r="BC26" s="165" t="s">
        <v>328</v>
      </c>
      <c r="BD26" s="59">
        <v>2</v>
      </c>
      <c r="BE26" s="60">
        <v>7.6923076923076927E-2</v>
      </c>
      <c r="BF26" s="61"/>
      <c r="BG26" s="63" t="s">
        <v>335</v>
      </c>
      <c r="BH26" s="54">
        <v>5</v>
      </c>
      <c r="BI26" s="66">
        <v>0.29411764705882354</v>
      </c>
      <c r="BJ26" s="61"/>
      <c r="BK26" s="61"/>
      <c r="BL26" s="61"/>
    </row>
    <row r="27" spans="2:64" ht="25.5" customHeight="1" x14ac:dyDescent="0.2">
      <c r="B27" s="63" t="s">
        <v>376</v>
      </c>
      <c r="C27" s="45">
        <v>4</v>
      </c>
      <c r="D27" s="58">
        <v>0.14285714285714285</v>
      </c>
      <c r="E27" s="64"/>
      <c r="F27" s="75" t="s">
        <v>388</v>
      </c>
      <c r="G27" s="45">
        <v>1</v>
      </c>
      <c r="H27" s="58">
        <v>3.5714285714285712E-2</v>
      </c>
      <c r="I27" s="61"/>
      <c r="J27" s="63" t="s">
        <v>400</v>
      </c>
      <c r="K27" s="45">
        <v>1</v>
      </c>
      <c r="L27" s="58">
        <v>3.5714285714285712E-2</v>
      </c>
      <c r="M27" s="61"/>
      <c r="N27" s="165" t="s">
        <v>203</v>
      </c>
      <c r="O27" s="45">
        <v>0</v>
      </c>
      <c r="P27" s="60">
        <v>0</v>
      </c>
      <c r="Q27" s="61"/>
      <c r="R27" s="37"/>
      <c r="S27" s="45">
        <v>28</v>
      </c>
      <c r="T27" s="60">
        <v>1</v>
      </c>
      <c r="U27" s="61"/>
      <c r="V27" s="61"/>
      <c r="W27" s="165" t="s">
        <v>217</v>
      </c>
      <c r="X27" s="45">
        <v>3</v>
      </c>
      <c r="Y27" s="60">
        <v>0.10714285714285714</v>
      </c>
      <c r="Z27" s="61"/>
      <c r="AA27" s="165" t="s">
        <v>228</v>
      </c>
      <c r="AB27" s="45">
        <v>6</v>
      </c>
      <c r="AC27" s="60">
        <v>0.21428571428571427</v>
      </c>
      <c r="AD27" s="61"/>
      <c r="AE27" s="165" t="s">
        <v>237</v>
      </c>
      <c r="AF27" s="45">
        <v>6</v>
      </c>
      <c r="AG27" s="60">
        <v>0.22222222222222221</v>
      </c>
      <c r="AH27" s="61"/>
      <c r="AI27" s="165" t="s">
        <v>241</v>
      </c>
      <c r="AJ27" s="45">
        <v>3</v>
      </c>
      <c r="AK27" s="60">
        <v>0.10714285714285714</v>
      </c>
      <c r="AL27" s="61"/>
      <c r="AM27" s="165" t="s">
        <v>257</v>
      </c>
      <c r="AN27" s="45">
        <v>1</v>
      </c>
      <c r="AO27" s="60">
        <v>4.3478260869565216E-2</v>
      </c>
      <c r="AP27" s="61"/>
      <c r="AQ27" s="165" t="s">
        <v>287</v>
      </c>
      <c r="AR27" s="45">
        <v>3</v>
      </c>
      <c r="AS27" s="60">
        <v>0.1111111111111111</v>
      </c>
      <c r="AT27" s="61"/>
      <c r="AU27" s="165" t="s">
        <v>300</v>
      </c>
      <c r="AV27" s="45">
        <v>4</v>
      </c>
      <c r="AW27" s="60">
        <v>0.17391304347826086</v>
      </c>
      <c r="AX27" s="61"/>
      <c r="AY27" s="165" t="s">
        <v>319</v>
      </c>
      <c r="AZ27" s="45">
        <v>3</v>
      </c>
      <c r="BA27" s="60">
        <v>0.10714285714285714</v>
      </c>
      <c r="BB27" s="61"/>
      <c r="BC27" s="165" t="s">
        <v>329</v>
      </c>
      <c r="BD27" s="59">
        <v>0</v>
      </c>
      <c r="BE27" s="60">
        <v>0</v>
      </c>
      <c r="BF27" s="61"/>
      <c r="BG27" s="63" t="s">
        <v>336</v>
      </c>
      <c r="BH27" s="54">
        <v>4</v>
      </c>
      <c r="BI27" s="66">
        <v>0.23529411764705882</v>
      </c>
      <c r="BJ27" s="61"/>
      <c r="BK27" s="61"/>
      <c r="BL27" s="61"/>
    </row>
    <row r="28" spans="2:64" ht="25.5" customHeight="1" x14ac:dyDescent="0.2">
      <c r="B28" s="63" t="s">
        <v>377</v>
      </c>
      <c r="C28" s="45">
        <v>2</v>
      </c>
      <c r="D28" s="58">
        <v>7.1428571428571425E-2</v>
      </c>
      <c r="E28" s="64"/>
      <c r="F28" s="75" t="s">
        <v>389</v>
      </c>
      <c r="G28" s="45">
        <v>5</v>
      </c>
      <c r="H28" s="58">
        <v>0.17857142857142858</v>
      </c>
      <c r="I28" s="61"/>
      <c r="J28" s="63" t="s">
        <v>387</v>
      </c>
      <c r="K28" s="45">
        <v>4</v>
      </c>
      <c r="L28" s="58">
        <v>0.14285714285714285</v>
      </c>
      <c r="M28" s="61"/>
      <c r="N28" s="165" t="s">
        <v>204</v>
      </c>
      <c r="O28" s="45">
        <v>1</v>
      </c>
      <c r="P28" s="60">
        <v>3.5714285714285712E-2</v>
      </c>
      <c r="Q28" s="61"/>
      <c r="R28" s="61"/>
      <c r="S28" s="49" t="s">
        <v>141</v>
      </c>
      <c r="T28" s="49" t="s">
        <v>140</v>
      </c>
      <c r="U28" s="61"/>
      <c r="V28" s="61"/>
      <c r="W28" s="165" t="s">
        <v>218</v>
      </c>
      <c r="X28" s="45">
        <v>1</v>
      </c>
      <c r="Y28" s="60">
        <v>3.5714285714285712E-2</v>
      </c>
      <c r="Z28" s="61"/>
      <c r="AA28" s="165" t="s">
        <v>229</v>
      </c>
      <c r="AB28" s="45">
        <v>6</v>
      </c>
      <c r="AC28" s="60">
        <v>0.21428571428571427</v>
      </c>
      <c r="AD28" s="61"/>
      <c r="AE28" s="165" t="s">
        <v>251</v>
      </c>
      <c r="AF28" s="59">
        <v>1</v>
      </c>
      <c r="AG28" s="60">
        <v>3.7037037037037035E-2</v>
      </c>
      <c r="AH28" s="61"/>
      <c r="AI28" s="165" t="s">
        <v>242</v>
      </c>
      <c r="AJ28" s="45">
        <v>1</v>
      </c>
      <c r="AK28" s="60">
        <v>3.5714285714285712E-2</v>
      </c>
      <c r="AL28" s="61"/>
      <c r="AM28" s="165" t="s">
        <v>256</v>
      </c>
      <c r="AN28" s="45">
        <v>2</v>
      </c>
      <c r="AO28" s="60">
        <v>8.6956521739130432E-2</v>
      </c>
      <c r="AP28" s="61"/>
      <c r="AQ28" s="165" t="s">
        <v>288</v>
      </c>
      <c r="AR28" s="59">
        <v>0</v>
      </c>
      <c r="AS28" s="60">
        <v>0</v>
      </c>
      <c r="AT28" s="61"/>
      <c r="AU28" s="165" t="s">
        <v>301</v>
      </c>
      <c r="AV28" s="45">
        <v>1</v>
      </c>
      <c r="AW28" s="60">
        <v>4.3478260869565216E-2</v>
      </c>
      <c r="AX28" s="61"/>
      <c r="AY28" s="165" t="s">
        <v>320</v>
      </c>
      <c r="AZ28" s="45">
        <v>1</v>
      </c>
      <c r="BA28" s="60">
        <v>3.5714285714285712E-2</v>
      </c>
      <c r="BB28" s="61"/>
      <c r="BC28" s="165" t="s">
        <v>330</v>
      </c>
      <c r="BD28" s="45">
        <v>10</v>
      </c>
      <c r="BE28" s="60">
        <v>0.38461538461538464</v>
      </c>
      <c r="BF28" s="61"/>
      <c r="BG28" s="63" t="s">
        <v>337</v>
      </c>
      <c r="BH28" s="65">
        <v>2</v>
      </c>
      <c r="BI28" s="66">
        <v>0.11764705882352941</v>
      </c>
      <c r="BJ28" s="61"/>
      <c r="BK28" s="61"/>
      <c r="BL28" s="61"/>
    </row>
    <row r="29" spans="2:64" ht="25.5" customHeight="1" x14ac:dyDescent="0.2">
      <c r="B29" s="63" t="s">
        <v>378</v>
      </c>
      <c r="C29" s="45">
        <v>3</v>
      </c>
      <c r="D29" s="58">
        <v>0.10714285714285714</v>
      </c>
      <c r="E29" s="64"/>
      <c r="F29" s="75" t="s">
        <v>390</v>
      </c>
      <c r="G29" s="45">
        <v>0</v>
      </c>
      <c r="H29" s="58">
        <v>0</v>
      </c>
      <c r="I29" s="61"/>
      <c r="J29" s="63" t="s">
        <v>401</v>
      </c>
      <c r="K29" s="45">
        <v>2</v>
      </c>
      <c r="L29" s="58">
        <v>7.1428571428571425E-2</v>
      </c>
      <c r="M29" s="61"/>
      <c r="N29" s="165" t="s">
        <v>205</v>
      </c>
      <c r="O29" s="45">
        <v>0</v>
      </c>
      <c r="P29" s="60">
        <v>0</v>
      </c>
      <c r="Q29" s="61"/>
      <c r="R29" s="61"/>
      <c r="S29" s="61"/>
      <c r="T29" s="61"/>
      <c r="U29" s="61"/>
      <c r="V29" s="61"/>
      <c r="W29" s="165" t="s">
        <v>219</v>
      </c>
      <c r="X29" s="45">
        <v>0</v>
      </c>
      <c r="Y29" s="60">
        <v>0</v>
      </c>
      <c r="Z29" s="61"/>
      <c r="AA29" s="37"/>
      <c r="AB29" s="45">
        <v>28</v>
      </c>
      <c r="AC29" s="60">
        <v>1</v>
      </c>
      <c r="AD29" s="61"/>
      <c r="AE29" s="165" t="s">
        <v>435</v>
      </c>
      <c r="AF29" s="59">
        <v>0</v>
      </c>
      <c r="AG29" s="60">
        <v>0</v>
      </c>
      <c r="AH29" s="61"/>
      <c r="AI29" s="165" t="s">
        <v>243</v>
      </c>
      <c r="AJ29" s="45">
        <v>2</v>
      </c>
      <c r="AK29" s="60">
        <v>7.1428571428571425E-2</v>
      </c>
      <c r="AL29" s="61"/>
      <c r="AM29" s="165" t="s">
        <v>258</v>
      </c>
      <c r="AN29" s="45">
        <v>2</v>
      </c>
      <c r="AO29" s="60">
        <v>8.6956521739130432E-2</v>
      </c>
      <c r="AP29" s="61"/>
      <c r="AQ29" s="165" t="s">
        <v>289</v>
      </c>
      <c r="AR29" s="59">
        <v>0</v>
      </c>
      <c r="AS29" s="60">
        <v>0</v>
      </c>
      <c r="AT29" s="61"/>
      <c r="AU29" s="165" t="s">
        <v>302</v>
      </c>
      <c r="AV29" s="45">
        <v>1</v>
      </c>
      <c r="AW29" s="60">
        <v>4.3478260869565216E-2</v>
      </c>
      <c r="AX29" s="61"/>
      <c r="AY29" s="165" t="s">
        <v>322</v>
      </c>
      <c r="AZ29" s="45">
        <v>0</v>
      </c>
      <c r="BA29" s="60">
        <v>0</v>
      </c>
      <c r="BB29" s="61"/>
      <c r="BC29" s="98"/>
      <c r="BD29" s="45">
        <v>26</v>
      </c>
      <c r="BE29" s="60">
        <v>1</v>
      </c>
      <c r="BF29" s="61"/>
      <c r="BG29" s="98"/>
      <c r="BH29" s="65">
        <v>17</v>
      </c>
      <c r="BI29" s="66">
        <v>1</v>
      </c>
      <c r="BJ29" s="61"/>
      <c r="BK29" s="61"/>
      <c r="BL29" s="61"/>
    </row>
    <row r="30" spans="2:64" ht="25.5" customHeight="1" x14ac:dyDescent="0.2">
      <c r="B30" s="63" t="s">
        <v>379</v>
      </c>
      <c r="C30" s="45">
        <v>2</v>
      </c>
      <c r="D30" s="58">
        <v>7.1428571428571425E-2</v>
      </c>
      <c r="E30" s="64"/>
      <c r="F30" s="75" t="s">
        <v>391</v>
      </c>
      <c r="G30" s="45">
        <v>5</v>
      </c>
      <c r="H30" s="58">
        <v>0.17857142857142858</v>
      </c>
      <c r="I30" s="61"/>
      <c r="J30" s="63" t="s">
        <v>402</v>
      </c>
      <c r="K30" s="45">
        <v>0</v>
      </c>
      <c r="L30" s="58">
        <v>0</v>
      </c>
      <c r="M30" s="61"/>
      <c r="N30" s="165" t="s">
        <v>206</v>
      </c>
      <c r="O30" s="45">
        <v>1</v>
      </c>
      <c r="P30" s="60">
        <v>3.5714285714285712E-2</v>
      </c>
      <c r="Q30" s="61"/>
      <c r="R30" s="61"/>
      <c r="S30" s="61"/>
      <c r="T30" s="61"/>
      <c r="U30" s="61"/>
      <c r="V30" s="61"/>
      <c r="W30" s="165" t="s">
        <v>220</v>
      </c>
      <c r="X30" s="45">
        <v>3</v>
      </c>
      <c r="Y30" s="60">
        <v>0.10714285714285714</v>
      </c>
      <c r="Z30" s="61"/>
      <c r="AA30" s="61"/>
      <c r="AB30" s="49" t="s">
        <v>141</v>
      </c>
      <c r="AC30" s="49" t="s">
        <v>140</v>
      </c>
      <c r="AD30" s="61"/>
      <c r="AE30" s="165" t="s">
        <v>436</v>
      </c>
      <c r="AF30" s="59">
        <v>7</v>
      </c>
      <c r="AG30" s="60">
        <v>0.25925925925925924</v>
      </c>
      <c r="AH30" s="61"/>
      <c r="AI30" s="165" t="s">
        <v>244</v>
      </c>
      <c r="AJ30" s="45">
        <v>1</v>
      </c>
      <c r="AK30" s="60">
        <v>3.5714285714285712E-2</v>
      </c>
      <c r="AL30" s="61"/>
      <c r="AM30" s="165" t="s">
        <v>277</v>
      </c>
      <c r="AN30" s="45">
        <v>0</v>
      </c>
      <c r="AO30" s="60">
        <v>0</v>
      </c>
      <c r="AP30" s="61"/>
      <c r="AQ30" s="165" t="s">
        <v>290</v>
      </c>
      <c r="AR30" s="45">
        <v>1</v>
      </c>
      <c r="AS30" s="60">
        <v>3.5714285714285712E-2</v>
      </c>
      <c r="AT30" s="61"/>
      <c r="AU30" s="165" t="s">
        <v>304</v>
      </c>
      <c r="AV30" s="45">
        <v>3</v>
      </c>
      <c r="AW30" s="60">
        <v>0.13043478260869565</v>
      </c>
      <c r="AX30" s="61"/>
      <c r="AY30" s="165" t="s">
        <v>321</v>
      </c>
      <c r="AZ30" s="45">
        <v>5</v>
      </c>
      <c r="BA30" s="60">
        <v>0.17857142857142858</v>
      </c>
      <c r="BB30" s="61"/>
      <c r="BC30" s="61"/>
      <c r="BD30" s="49" t="s">
        <v>141</v>
      </c>
      <c r="BE30" s="49" t="s">
        <v>140</v>
      </c>
      <c r="BF30" s="61"/>
      <c r="BG30" s="68"/>
      <c r="BH30" s="77" t="s">
        <v>141</v>
      </c>
      <c r="BI30" s="77" t="s">
        <v>140</v>
      </c>
      <c r="BJ30" s="61"/>
      <c r="BK30" s="61"/>
      <c r="BL30" s="61"/>
    </row>
    <row r="31" spans="2:64" ht="25.5" customHeight="1" x14ac:dyDescent="0.2">
      <c r="B31" s="63" t="s">
        <v>380</v>
      </c>
      <c r="C31" s="45">
        <v>0</v>
      </c>
      <c r="D31" s="58">
        <v>0</v>
      </c>
      <c r="E31" s="64"/>
      <c r="F31" s="75" t="s">
        <v>392</v>
      </c>
      <c r="G31" s="45">
        <v>0</v>
      </c>
      <c r="H31" s="58">
        <v>0</v>
      </c>
      <c r="I31" s="61"/>
      <c r="J31" s="63" t="s">
        <v>389</v>
      </c>
      <c r="K31" s="45">
        <v>4</v>
      </c>
      <c r="L31" s="58">
        <v>0.14285714285714285</v>
      </c>
      <c r="M31" s="61"/>
      <c r="N31" s="165" t="s">
        <v>250</v>
      </c>
      <c r="O31" s="45">
        <v>1</v>
      </c>
      <c r="P31" s="60">
        <v>3.5714285714285712E-2</v>
      </c>
      <c r="Q31" s="61"/>
      <c r="R31" s="61"/>
      <c r="S31" s="61"/>
      <c r="T31" s="61"/>
      <c r="U31" s="61"/>
      <c r="V31" s="61"/>
      <c r="W31" s="165" t="s">
        <v>221</v>
      </c>
      <c r="X31" s="45">
        <v>2</v>
      </c>
      <c r="Y31" s="60">
        <v>7.1428571428571425E-2</v>
      </c>
      <c r="Z31" s="61"/>
      <c r="AA31" s="61"/>
      <c r="AB31" s="61"/>
      <c r="AC31" s="61"/>
      <c r="AD31" s="61"/>
      <c r="AE31" s="165" t="s">
        <v>437</v>
      </c>
      <c r="AF31" s="59">
        <v>4</v>
      </c>
      <c r="AG31" s="60">
        <v>0.14814814814814814</v>
      </c>
      <c r="AH31" s="61"/>
      <c r="AI31" s="165" t="s">
        <v>245</v>
      </c>
      <c r="AJ31" s="59">
        <v>1</v>
      </c>
      <c r="AK31" s="60">
        <v>3.5714285714285712E-2</v>
      </c>
      <c r="AL31" s="61"/>
      <c r="AM31" s="165" t="s">
        <v>259</v>
      </c>
      <c r="AN31" s="45">
        <v>2</v>
      </c>
      <c r="AO31" s="60">
        <v>8.6956521739130432E-2</v>
      </c>
      <c r="AP31" s="61"/>
      <c r="AQ31" s="165" t="s">
        <v>291</v>
      </c>
      <c r="AR31" s="45">
        <v>0</v>
      </c>
      <c r="AS31" s="60">
        <v>0</v>
      </c>
      <c r="AT31" s="61"/>
      <c r="AU31" s="165" t="s">
        <v>303</v>
      </c>
      <c r="AV31" s="45">
        <v>0</v>
      </c>
      <c r="AW31" s="60">
        <v>0</v>
      </c>
      <c r="AX31" s="61"/>
      <c r="AY31" s="165" t="s">
        <v>318</v>
      </c>
      <c r="AZ31" s="45">
        <v>4</v>
      </c>
      <c r="BA31" s="60">
        <v>0.14285714285714285</v>
      </c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2:64" ht="25.5" customHeight="1" x14ac:dyDescent="0.2">
      <c r="B32" s="63" t="s">
        <v>381</v>
      </c>
      <c r="C32" s="45">
        <v>1</v>
      </c>
      <c r="D32" s="58">
        <v>3.5714285714285712E-2</v>
      </c>
      <c r="E32" s="64"/>
      <c r="F32" s="75" t="s">
        <v>393</v>
      </c>
      <c r="G32" s="45">
        <v>1</v>
      </c>
      <c r="H32" s="58">
        <v>3.5714285714285712E-2</v>
      </c>
      <c r="I32" s="61"/>
      <c r="J32" s="63" t="s">
        <v>403</v>
      </c>
      <c r="K32" s="45">
        <v>2</v>
      </c>
      <c r="L32" s="58">
        <v>7.1428571428571425E-2</v>
      </c>
      <c r="M32" s="61"/>
      <c r="N32" s="61"/>
      <c r="O32" s="45">
        <v>28</v>
      </c>
      <c r="P32" s="60">
        <v>1</v>
      </c>
      <c r="Q32" s="61"/>
      <c r="R32" s="61"/>
      <c r="S32" s="61"/>
      <c r="T32" s="61"/>
      <c r="U32" s="61"/>
      <c r="V32" s="61"/>
      <c r="W32" s="165" t="s">
        <v>222</v>
      </c>
      <c r="X32" s="45">
        <v>3</v>
      </c>
      <c r="Y32" s="60">
        <v>0.10714285714285714</v>
      </c>
      <c r="Z32" s="61"/>
      <c r="AA32" s="61"/>
      <c r="AB32" s="61"/>
      <c r="AC32" s="61"/>
      <c r="AD32" s="61"/>
      <c r="AE32"/>
      <c r="AF32" s="45">
        <v>27</v>
      </c>
      <c r="AG32" s="60">
        <v>1</v>
      </c>
      <c r="AH32" s="61"/>
      <c r="AI32" s="165" t="s">
        <v>248</v>
      </c>
      <c r="AJ32" s="45">
        <v>0</v>
      </c>
      <c r="AK32" s="60">
        <v>0</v>
      </c>
      <c r="AL32" s="61"/>
      <c r="AM32" s="165" t="s">
        <v>260</v>
      </c>
      <c r="AN32" s="45">
        <v>0</v>
      </c>
      <c r="AO32" s="60">
        <v>0</v>
      </c>
      <c r="AP32" s="61"/>
      <c r="AQ32" s="165" t="s">
        <v>292</v>
      </c>
      <c r="AR32" s="45">
        <v>1</v>
      </c>
      <c r="AS32" s="60">
        <v>3.5714285714285712E-2</v>
      </c>
      <c r="AT32" s="61"/>
      <c r="AU32" s="165" t="s">
        <v>305</v>
      </c>
      <c r="AV32" s="45">
        <v>0</v>
      </c>
      <c r="AW32" s="60">
        <v>0</v>
      </c>
      <c r="AX32" s="61"/>
      <c r="AY32" s="165" t="s">
        <v>439</v>
      </c>
      <c r="AZ32" s="45">
        <v>1</v>
      </c>
      <c r="BA32" s="60">
        <v>3.5714285714285712E-2</v>
      </c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2:107" ht="25.5" customHeight="1" x14ac:dyDescent="0.2">
      <c r="B33" s="63" t="s">
        <v>382</v>
      </c>
      <c r="C33" s="45">
        <v>0</v>
      </c>
      <c r="D33" s="58">
        <v>0</v>
      </c>
      <c r="E33" s="64"/>
      <c r="F33" s="75" t="s">
        <v>394</v>
      </c>
      <c r="G33" s="45">
        <v>0</v>
      </c>
      <c r="H33" s="58">
        <v>0</v>
      </c>
      <c r="I33" s="61"/>
      <c r="J33" s="63" t="s">
        <v>404</v>
      </c>
      <c r="K33" s="45">
        <v>1</v>
      </c>
      <c r="L33" s="58">
        <v>3.5714285714285712E-2</v>
      </c>
      <c r="M33" s="61"/>
      <c r="N33" s="37"/>
      <c r="O33" s="49" t="s">
        <v>141</v>
      </c>
      <c r="P33" s="49" t="s">
        <v>140</v>
      </c>
      <c r="Q33" s="61"/>
      <c r="R33" s="61"/>
      <c r="S33" s="61"/>
      <c r="T33" s="61"/>
      <c r="U33" s="61"/>
      <c r="V33" s="61"/>
      <c r="W33" s="165" t="s">
        <v>246</v>
      </c>
      <c r="X33" s="45">
        <v>2</v>
      </c>
      <c r="Y33" s="60">
        <v>7.1428571428571425E-2</v>
      </c>
      <c r="Z33" s="61"/>
      <c r="AA33" s="61"/>
      <c r="AB33" s="61"/>
      <c r="AC33" s="61"/>
      <c r="AD33" s="61"/>
      <c r="AE33" s="61"/>
      <c r="AF33" s="49" t="s">
        <v>141</v>
      </c>
      <c r="AG33" s="49" t="s">
        <v>140</v>
      </c>
      <c r="AH33" s="61"/>
      <c r="AI33" s="165" t="s">
        <v>249</v>
      </c>
      <c r="AJ33" s="45">
        <v>2</v>
      </c>
      <c r="AK33" s="60">
        <v>7.1428571428571425E-2</v>
      </c>
      <c r="AL33" s="61"/>
      <c r="AM33" s="165" t="s">
        <v>261</v>
      </c>
      <c r="AN33" s="59">
        <v>1</v>
      </c>
      <c r="AO33" s="60">
        <v>4.3478260869565216E-2</v>
      </c>
      <c r="AP33" s="61"/>
      <c r="AQ33" s="165" t="s">
        <v>293</v>
      </c>
      <c r="AR33" s="45">
        <v>8</v>
      </c>
      <c r="AS33" s="60">
        <v>0.2857142857142857</v>
      </c>
      <c r="AT33" s="61"/>
      <c r="AU33" s="165" t="s">
        <v>262</v>
      </c>
      <c r="AV33" s="59">
        <v>2</v>
      </c>
      <c r="AW33" s="60">
        <v>8.6956521739130432E-2</v>
      </c>
      <c r="AX33" s="61"/>
      <c r="AY33" s="165" t="s">
        <v>440</v>
      </c>
      <c r="AZ33" s="45">
        <v>5</v>
      </c>
      <c r="BA33" s="60">
        <v>0.17857142857142858</v>
      </c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2:107" ht="25.5" customHeight="1" x14ac:dyDescent="0.2">
      <c r="B34" s="63" t="s">
        <v>383</v>
      </c>
      <c r="C34" s="45">
        <v>2</v>
      </c>
      <c r="D34" s="58">
        <v>7.1428571428571425E-2</v>
      </c>
      <c r="E34" s="64"/>
      <c r="F34" s="75" t="s">
        <v>395</v>
      </c>
      <c r="G34" s="45">
        <v>2</v>
      </c>
      <c r="H34" s="58">
        <v>7.1428571428571425E-2</v>
      </c>
      <c r="I34" s="61"/>
      <c r="J34" s="63" t="s">
        <v>391</v>
      </c>
      <c r="K34" s="45">
        <v>2</v>
      </c>
      <c r="L34" s="58">
        <v>7.1428571428571425E-2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165" t="s">
        <v>247</v>
      </c>
      <c r="X34" s="45">
        <v>0</v>
      </c>
      <c r="Y34" s="60">
        <v>0</v>
      </c>
      <c r="Z34" s="61"/>
      <c r="AA34" s="61"/>
      <c r="AB34" s="61"/>
      <c r="AC34" s="61"/>
      <c r="AD34" s="61"/>
      <c r="AE34" s="61"/>
      <c r="AF34" s="61"/>
      <c r="AG34" s="61"/>
      <c r="AH34" s="61"/>
      <c r="AI34" s="165" t="s">
        <v>273</v>
      </c>
      <c r="AJ34" s="45">
        <v>0</v>
      </c>
      <c r="AK34" s="60">
        <v>0</v>
      </c>
      <c r="AL34" s="61"/>
      <c r="AM34" s="165" t="s">
        <v>278</v>
      </c>
      <c r="AN34" s="59">
        <v>1</v>
      </c>
      <c r="AO34" s="60">
        <v>4.3478260869565216E-2</v>
      </c>
      <c r="AP34" s="61"/>
      <c r="AQ34" s="165" t="s">
        <v>294</v>
      </c>
      <c r="AR34" s="45">
        <v>3</v>
      </c>
      <c r="AS34" s="60">
        <v>0.10714285714285714</v>
      </c>
      <c r="AT34" s="61"/>
      <c r="AU34" s="165" t="s">
        <v>307</v>
      </c>
      <c r="AV34" s="59">
        <v>2</v>
      </c>
      <c r="AW34" s="60">
        <v>8.6956521739130432E-2</v>
      </c>
      <c r="AX34" s="61"/>
      <c r="AY34" s="165" t="s">
        <v>440</v>
      </c>
      <c r="AZ34" s="45">
        <v>0</v>
      </c>
      <c r="BA34" s="60">
        <v>0</v>
      </c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2:107" ht="25.5" customHeight="1" x14ac:dyDescent="0.2">
      <c r="B35" s="61"/>
      <c r="C35" s="45">
        <v>28</v>
      </c>
      <c r="D35" s="58">
        <v>1</v>
      </c>
      <c r="E35" s="64"/>
      <c r="F35" s="61"/>
      <c r="G35" s="45">
        <v>28</v>
      </c>
      <c r="H35" s="58">
        <v>1</v>
      </c>
      <c r="I35" s="61"/>
      <c r="J35" s="63" t="s">
        <v>405</v>
      </c>
      <c r="K35" s="45">
        <v>1</v>
      </c>
      <c r="L35" s="58">
        <v>3.5714285714285712E-2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165" t="s">
        <v>265</v>
      </c>
      <c r="X35" s="45">
        <v>2</v>
      </c>
      <c r="Y35" s="60">
        <v>7.1428571428571425E-2</v>
      </c>
      <c r="Z35" s="61"/>
      <c r="AA35" s="61"/>
      <c r="AB35" s="61"/>
      <c r="AC35" s="61"/>
      <c r="AD35" s="61"/>
      <c r="AE35" s="61"/>
      <c r="AF35" s="61"/>
      <c r="AG35" s="61"/>
      <c r="AH35" s="61"/>
      <c r="AI35" s="165" t="s">
        <v>275</v>
      </c>
      <c r="AJ35" s="45">
        <v>0</v>
      </c>
      <c r="AK35" s="60">
        <v>0</v>
      </c>
      <c r="AL35" s="61"/>
      <c r="AM35" s="165" t="s">
        <v>262</v>
      </c>
      <c r="AN35" s="45">
        <v>1</v>
      </c>
      <c r="AO35" s="60">
        <v>4.3478260869565216E-2</v>
      </c>
      <c r="AP35" s="61"/>
      <c r="AQ35" s="61"/>
      <c r="AR35" s="45">
        <v>28</v>
      </c>
      <c r="AS35" s="60">
        <v>1</v>
      </c>
      <c r="AT35" s="61"/>
      <c r="AU35" s="165" t="s">
        <v>306</v>
      </c>
      <c r="AV35" s="45">
        <v>1</v>
      </c>
      <c r="AW35" s="60">
        <v>4.3478260869565216E-2</v>
      </c>
      <c r="AX35" s="61"/>
      <c r="AY35" s="98"/>
      <c r="AZ35" s="45">
        <v>28</v>
      </c>
      <c r="BA35" s="60">
        <v>1</v>
      </c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2:107" ht="25.5" customHeight="1" x14ac:dyDescent="0.2">
      <c r="B36" s="61"/>
      <c r="C36" s="70" t="s">
        <v>141</v>
      </c>
      <c r="D36" s="70" t="s">
        <v>140</v>
      </c>
      <c r="E36" s="64"/>
      <c r="F36" s="61"/>
      <c r="G36" s="70" t="s">
        <v>141</v>
      </c>
      <c r="H36" s="70" t="s">
        <v>140</v>
      </c>
      <c r="I36" s="61"/>
      <c r="J36" s="63" t="s">
        <v>406</v>
      </c>
      <c r="K36" s="45">
        <v>0</v>
      </c>
      <c r="L36" s="58">
        <v>0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165" t="s">
        <v>266</v>
      </c>
      <c r="X36" s="45">
        <v>2</v>
      </c>
      <c r="Y36" s="60">
        <v>7.1428571428571425E-2</v>
      </c>
      <c r="Z36" s="61"/>
      <c r="AA36" s="61"/>
      <c r="AB36" s="61"/>
      <c r="AC36" s="61"/>
      <c r="AD36" s="61"/>
      <c r="AE36" s="61"/>
      <c r="AF36" s="61"/>
      <c r="AG36" s="61"/>
      <c r="AH36" s="61"/>
      <c r="AI36" s="165" t="s">
        <v>274</v>
      </c>
      <c r="AJ36" s="45">
        <v>1</v>
      </c>
      <c r="AK36" s="60">
        <v>3.5714285714285712E-2</v>
      </c>
      <c r="AL36" s="61"/>
      <c r="AM36" s="165" t="s">
        <v>263</v>
      </c>
      <c r="AN36" s="45">
        <v>1</v>
      </c>
      <c r="AO36" s="60">
        <v>4.3478260869565216E-2</v>
      </c>
      <c r="AP36" s="61"/>
      <c r="AQ36" s="61"/>
      <c r="AR36" s="70" t="s">
        <v>141</v>
      </c>
      <c r="AS36" s="70" t="s">
        <v>140</v>
      </c>
      <c r="AT36" s="61"/>
      <c r="AU36" s="165" t="s">
        <v>308</v>
      </c>
      <c r="AV36" s="45">
        <v>0</v>
      </c>
      <c r="AW36" s="60">
        <v>0</v>
      </c>
      <c r="AX36" s="61"/>
      <c r="AY36" s="61"/>
      <c r="AZ36" s="49" t="s">
        <v>141</v>
      </c>
      <c r="BA36" s="49" t="s">
        <v>140</v>
      </c>
      <c r="BB36" s="64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2:107" ht="25.5" customHeight="1" x14ac:dyDescent="0.2">
      <c r="B37" s="61"/>
      <c r="C37" s="61"/>
      <c r="D37" s="61"/>
      <c r="E37" s="64"/>
      <c r="F37" s="61"/>
      <c r="G37" s="61"/>
      <c r="H37" s="61"/>
      <c r="I37" s="61"/>
      <c r="J37" s="63" t="s">
        <v>393</v>
      </c>
      <c r="K37" s="45">
        <v>0</v>
      </c>
      <c r="L37" s="58">
        <v>0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165" t="s">
        <v>162</v>
      </c>
      <c r="X37" s="59">
        <v>2</v>
      </c>
      <c r="Y37" s="60">
        <v>7.1428571428571425E-2</v>
      </c>
      <c r="Z37" s="61"/>
      <c r="AA37" s="61"/>
      <c r="AB37" s="61"/>
      <c r="AC37" s="61"/>
      <c r="AD37" s="61"/>
      <c r="AE37" s="61"/>
      <c r="AF37" s="61"/>
      <c r="AG37" s="61"/>
      <c r="AH37" s="61"/>
      <c r="AI37" s="165" t="s">
        <v>273</v>
      </c>
      <c r="AJ37" s="45">
        <v>2</v>
      </c>
      <c r="AK37" s="60">
        <v>7.1428571428571425E-2</v>
      </c>
      <c r="AL37" s="61"/>
      <c r="AM37" s="165" t="s">
        <v>264</v>
      </c>
      <c r="AN37" s="45">
        <v>1</v>
      </c>
      <c r="AO37" s="60">
        <v>4.3478260869565216E-2</v>
      </c>
      <c r="AP37" s="61"/>
      <c r="AQ37" s="61"/>
      <c r="AR37" s="61"/>
      <c r="AS37" s="61"/>
      <c r="AT37" s="61"/>
      <c r="AU37" s="165" t="s">
        <v>309</v>
      </c>
      <c r="AV37" s="45">
        <v>1</v>
      </c>
      <c r="AW37" s="60">
        <v>4.3478260869565216E-2</v>
      </c>
      <c r="AX37" s="61"/>
      <c r="AY37"/>
      <c r="AZ37"/>
      <c r="BA37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2:107" ht="25.5" customHeight="1" x14ac:dyDescent="0.2">
      <c r="B38" s="61"/>
      <c r="C38" s="61"/>
      <c r="D38" s="61"/>
      <c r="E38" s="64"/>
      <c r="F38" s="61"/>
      <c r="G38" s="61"/>
      <c r="H38" s="61"/>
      <c r="I38" s="61"/>
      <c r="J38" s="63" t="s">
        <v>407</v>
      </c>
      <c r="K38" s="45">
        <v>2</v>
      </c>
      <c r="L38" s="58">
        <v>7.1428571428571425E-2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37"/>
      <c r="X38" s="45">
        <v>28</v>
      </c>
      <c r="Y38" s="60">
        <v>1</v>
      </c>
      <c r="Z38" s="61"/>
      <c r="AA38" s="61"/>
      <c r="AB38" s="61"/>
      <c r="AC38" s="61"/>
      <c r="AD38" s="61"/>
      <c r="AE38" s="61"/>
      <c r="AF38" s="61"/>
      <c r="AG38" s="61"/>
      <c r="AH38" s="61"/>
      <c r="AI38" s="165" t="s">
        <v>438</v>
      </c>
      <c r="AJ38" s="45">
        <v>11</v>
      </c>
      <c r="AK38" s="60">
        <v>0.39285714285714285</v>
      </c>
      <c r="AL38" s="61"/>
      <c r="AM38" s="165" t="s">
        <v>279</v>
      </c>
      <c r="AN38" s="45">
        <v>2</v>
      </c>
      <c r="AO38" s="60">
        <v>8.6956521739130432E-2</v>
      </c>
      <c r="AP38" s="61"/>
      <c r="AQ38" s="61"/>
      <c r="AR38" s="61"/>
      <c r="AS38" s="61"/>
      <c r="AT38" s="61"/>
      <c r="AU38" s="165" t="s">
        <v>310</v>
      </c>
      <c r="AV38" s="45">
        <v>1</v>
      </c>
      <c r="AW38" s="60">
        <v>4.3478260869565216E-2</v>
      </c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2:107" ht="25.5" customHeight="1" x14ac:dyDescent="0.2">
      <c r="B39" s="61"/>
      <c r="C39" s="61"/>
      <c r="D39" s="61"/>
      <c r="E39" s="64"/>
      <c r="F39" s="61"/>
      <c r="G39" s="61"/>
      <c r="H39" s="61"/>
      <c r="I39" s="61"/>
      <c r="J39" s="63" t="s">
        <v>408</v>
      </c>
      <c r="K39" s="45">
        <v>0</v>
      </c>
      <c r="L39" s="58">
        <v>0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49" t="s">
        <v>141</v>
      </c>
      <c r="Y39" s="49" t="s">
        <v>140</v>
      </c>
      <c r="Z39" s="61"/>
      <c r="AA39" s="61"/>
      <c r="AB39" s="61"/>
      <c r="AC39" s="61"/>
      <c r="AD39" s="61"/>
      <c r="AE39" s="61"/>
      <c r="AF39" s="61"/>
      <c r="AG39" s="61"/>
      <c r="AH39" s="61"/>
      <c r="AI39" s="37"/>
      <c r="AJ39" s="45">
        <v>28</v>
      </c>
      <c r="AK39" s="60">
        <v>1</v>
      </c>
      <c r="AL39" s="61"/>
      <c r="AM39" s="165" t="s">
        <v>267</v>
      </c>
      <c r="AN39" s="45">
        <v>0</v>
      </c>
      <c r="AO39" s="60">
        <v>0</v>
      </c>
      <c r="AP39" s="61"/>
      <c r="AQ39" s="61"/>
      <c r="AR39" s="61"/>
      <c r="AS39" s="61"/>
      <c r="AT39" s="61"/>
      <c r="AU39" s="165" t="s">
        <v>311</v>
      </c>
      <c r="AV39" s="45">
        <v>0</v>
      </c>
      <c r="AW39" s="60">
        <v>0</v>
      </c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</row>
    <row r="40" spans="2:107" ht="25.5" customHeight="1" x14ac:dyDescent="0.2">
      <c r="B40" s="61"/>
      <c r="C40" s="61"/>
      <c r="D40" s="61"/>
      <c r="E40" s="64"/>
      <c r="F40" s="61"/>
      <c r="G40" s="61"/>
      <c r="H40" s="61"/>
      <c r="I40" s="61"/>
      <c r="J40" s="63" t="s">
        <v>395</v>
      </c>
      <c r="K40" s="45">
        <v>0</v>
      </c>
      <c r="L40" s="58">
        <v>0</v>
      </c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49" t="s">
        <v>141</v>
      </c>
      <c r="AK40" s="49" t="s">
        <v>140</v>
      </c>
      <c r="AL40" s="61"/>
      <c r="AM40" s="165" t="s">
        <v>268</v>
      </c>
      <c r="AN40" s="45">
        <v>0</v>
      </c>
      <c r="AO40" s="60">
        <v>0</v>
      </c>
      <c r="AP40" s="61"/>
      <c r="AQ40" s="61"/>
      <c r="AR40" s="61"/>
      <c r="AS40" s="61"/>
      <c r="AT40" s="61"/>
      <c r="AU40" s="165" t="s">
        <v>312</v>
      </c>
      <c r="AV40" s="45">
        <v>2</v>
      </c>
      <c r="AW40" s="60">
        <v>8.6956521739130432E-2</v>
      </c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2:107" ht="25.5" customHeight="1" x14ac:dyDescent="0.2">
      <c r="B41" s="61"/>
      <c r="C41" s="61"/>
      <c r="D41" s="61"/>
      <c r="E41" s="64"/>
      <c r="F41" s="61"/>
      <c r="G41" s="61"/>
      <c r="H41" s="61"/>
      <c r="I41" s="61"/>
      <c r="J41" s="61"/>
      <c r="K41" s="45">
        <v>28</v>
      </c>
      <c r="L41" s="58">
        <v>1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165" t="s">
        <v>269</v>
      </c>
      <c r="AN41" s="45">
        <v>2</v>
      </c>
      <c r="AO41" s="60">
        <v>8.6956521739130432E-2</v>
      </c>
      <c r="AP41" s="61"/>
      <c r="AQ41" s="61"/>
      <c r="AR41" s="61"/>
      <c r="AS41" s="61"/>
      <c r="AT41" s="61"/>
      <c r="AU41" s="165" t="s">
        <v>313</v>
      </c>
      <c r="AV41" s="45">
        <v>2</v>
      </c>
      <c r="AW41" s="60">
        <v>8.6956521739130432E-2</v>
      </c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4"/>
      <c r="BS41" s="64"/>
      <c r="BT41" s="64"/>
      <c r="BU41" s="64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</row>
    <row r="42" spans="2:107" ht="25.5" customHeight="1" x14ac:dyDescent="0.2">
      <c r="B42" s="61"/>
      <c r="C42" s="61"/>
      <c r="D42" s="61"/>
      <c r="E42" s="64"/>
      <c r="F42" s="61"/>
      <c r="G42" s="61"/>
      <c r="H42" s="61"/>
      <c r="I42" s="61"/>
      <c r="J42" s="61"/>
      <c r="K42" s="70" t="s">
        <v>141</v>
      </c>
      <c r="L42" s="70" t="s">
        <v>140</v>
      </c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165" t="s">
        <v>280</v>
      </c>
      <c r="AN42" s="45">
        <v>0</v>
      </c>
      <c r="AO42" s="60">
        <v>0</v>
      </c>
      <c r="AP42" s="61"/>
      <c r="AQ42" s="61"/>
      <c r="AR42" s="61"/>
      <c r="AS42" s="61"/>
      <c r="AT42" s="61"/>
      <c r="AU42" s="98"/>
      <c r="AV42" s="45">
        <v>23</v>
      </c>
      <c r="AW42" s="60">
        <v>1</v>
      </c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4"/>
      <c r="BS42" s="64"/>
      <c r="BT42" s="64"/>
      <c r="BU42" s="64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</row>
    <row r="43" spans="2:107" ht="25.5" customHeight="1" x14ac:dyDescent="0.2">
      <c r="B43" s="61"/>
      <c r="C43" s="61"/>
      <c r="D43" s="61"/>
      <c r="E43" s="64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165" t="s">
        <v>270</v>
      </c>
      <c r="AN43" s="45">
        <v>0</v>
      </c>
      <c r="AO43" s="60">
        <v>0</v>
      </c>
      <c r="AP43" s="61"/>
      <c r="AQ43" s="61"/>
      <c r="AR43" s="61"/>
      <c r="AS43" s="61"/>
      <c r="AT43" s="61"/>
      <c r="AU43" s="61"/>
      <c r="AV43" s="49" t="s">
        <v>141</v>
      </c>
      <c r="AW43" s="49" t="s">
        <v>140</v>
      </c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71"/>
      <c r="BQ43" s="61"/>
      <c r="BR43" s="64"/>
      <c r="BS43" s="64"/>
      <c r="BT43" s="64"/>
      <c r="BU43" s="64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</row>
    <row r="44" spans="2:107" ht="25.5" customHeight="1" x14ac:dyDescent="0.2">
      <c r="B44" s="61"/>
      <c r="C44" s="61"/>
      <c r="D44" s="61"/>
      <c r="E44" s="64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165" t="s">
        <v>271</v>
      </c>
      <c r="AN44" s="45">
        <v>1</v>
      </c>
      <c r="AO44" s="60">
        <v>4.3478260869565216E-2</v>
      </c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2"/>
      <c r="BK44" s="62"/>
      <c r="BL44" s="61"/>
      <c r="BM44" s="61"/>
      <c r="BN44" s="61"/>
      <c r="BO44" s="61"/>
      <c r="BP44" s="61"/>
      <c r="BQ44" s="64"/>
      <c r="BR44" s="64"/>
      <c r="BS44" s="64"/>
      <c r="BT44" s="64"/>
      <c r="BU44" s="64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</row>
    <row r="45" spans="2:107" ht="25.5" customHeight="1" x14ac:dyDescent="0.2">
      <c r="B45" s="37"/>
      <c r="C45" s="37"/>
      <c r="D45" s="37"/>
      <c r="E45" s="64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165" t="s">
        <v>272</v>
      </c>
      <c r="AN45" s="45">
        <v>3</v>
      </c>
      <c r="AO45" s="60">
        <v>0.13043478260869565</v>
      </c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4"/>
      <c r="BS45" s="64"/>
      <c r="BT45" s="64"/>
      <c r="BU45" s="64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</row>
    <row r="46" spans="2:107" ht="25.5" customHeight="1" x14ac:dyDescent="0.2">
      <c r="B46" s="61"/>
      <c r="C46" s="61"/>
      <c r="D46" s="61"/>
      <c r="E46" s="64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165" t="s">
        <v>281</v>
      </c>
      <c r="AN46" s="30">
        <v>0</v>
      </c>
      <c r="AO46" s="60">
        <v>0</v>
      </c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4"/>
      <c r="BS46" s="64"/>
      <c r="BT46" s="64"/>
      <c r="BU46" s="64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</row>
    <row r="47" spans="2:107" ht="25.5" customHeight="1" x14ac:dyDescent="0.2">
      <c r="B47" s="61"/>
      <c r="C47" s="61"/>
      <c r="D47" s="61"/>
      <c r="E47" s="64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98"/>
      <c r="AN47" s="45">
        <v>23</v>
      </c>
      <c r="AO47" s="60">
        <v>1</v>
      </c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4"/>
      <c r="BS47" s="64"/>
      <c r="BT47" s="64"/>
      <c r="BU47" s="64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</row>
    <row r="48" spans="2:107" ht="25.5" customHeight="1" x14ac:dyDescent="0.2">
      <c r="B48" s="61"/>
      <c r="C48" s="61"/>
      <c r="D48" s="61"/>
      <c r="E48" s="64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49" t="s">
        <v>141</v>
      </c>
      <c r="AO48" s="49" t="s">
        <v>140</v>
      </c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4"/>
      <c r="BS48" s="64"/>
      <c r="BT48" s="64"/>
      <c r="BU48" s="64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</row>
    <row r="49" spans="2:107" ht="25.5" customHeight="1" x14ac:dyDescent="0.2">
      <c r="B49" s="61"/>
      <c r="C49" s="61"/>
      <c r="D49" s="61"/>
      <c r="E49" s="64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4"/>
      <c r="BS49" s="64"/>
      <c r="BT49" s="64"/>
      <c r="BU49" s="64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</row>
    <row r="50" spans="2:107" ht="25.5" customHeight="1" x14ac:dyDescent="0.2">
      <c r="B50" s="166" t="s">
        <v>425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</row>
    <row r="51" spans="2:107" ht="25.5" customHeight="1" x14ac:dyDescent="0.2">
      <c r="B51" s="61"/>
      <c r="C51" s="61"/>
      <c r="D51" s="61"/>
      <c r="E51" s="64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/>
      <c r="BS51"/>
      <c r="BT51"/>
      <c r="BU51" s="64"/>
      <c r="BV51" s="61"/>
      <c r="BW51"/>
      <c r="BX51"/>
      <c r="BY51"/>
      <c r="BZ51"/>
      <c r="CA51"/>
      <c r="CB51"/>
      <c r="CC51"/>
      <c r="CD51"/>
      <c r="CE51"/>
      <c r="CF51"/>
      <c r="CG51"/>
      <c r="CH51" s="61"/>
      <c r="CI51" s="61"/>
      <c r="CJ51"/>
      <c r="CK51"/>
      <c r="CL51"/>
      <c r="CM51"/>
      <c r="CN51"/>
      <c r="CO51"/>
      <c r="CP5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2:107" ht="25.5" customHeight="1" x14ac:dyDescent="0.2">
      <c r="B52" s="181" t="s">
        <v>427</v>
      </c>
      <c r="C52" s="181"/>
      <c r="D52" s="181"/>
      <c r="E52" s="181"/>
      <c r="F52" s="181"/>
      <c r="G52" s="181"/>
      <c r="H52" s="181"/>
      <c r="I52" s="61"/>
      <c r="J52" s="181" t="s">
        <v>426</v>
      </c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73"/>
      <c r="V52" s="181" t="s">
        <v>428</v>
      </c>
      <c r="W52" s="181"/>
      <c r="X52" s="181"/>
      <c r="Y52" s="181"/>
      <c r="Z52" s="181"/>
      <c r="AA52" s="181"/>
      <c r="AB52" s="181"/>
      <c r="AC52" s="61"/>
      <c r="AD52" s="61"/>
      <c r="AE52" s="181" t="s">
        <v>429</v>
      </c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61"/>
      <c r="AQ52" s="61"/>
      <c r="AR52" s="181" t="s">
        <v>430</v>
      </c>
      <c r="AS52" s="181"/>
      <c r="AT52" s="181"/>
      <c r="AU52" s="181"/>
      <c r="AV52" s="181"/>
      <c r="AW52" s="181"/>
      <c r="AX52" s="181"/>
      <c r="AY52" s="61"/>
      <c r="AZ52" s="61"/>
      <c r="BA52" s="181" t="s">
        <v>431</v>
      </c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61"/>
      <c r="BM52" s="61"/>
      <c r="BN52" s="181" t="s">
        <v>432</v>
      </c>
      <c r="BO52" s="181"/>
      <c r="BP52" s="181"/>
      <c r="BQ52" s="181"/>
      <c r="BR52" s="181"/>
      <c r="BS52" s="181"/>
      <c r="BT52" s="181"/>
      <c r="BU52" s="64"/>
      <c r="BV52" s="61"/>
      <c r="BW52" s="181" t="s">
        <v>433</v>
      </c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61"/>
      <c r="CI52" s="61"/>
      <c r="CJ52" s="181" t="s">
        <v>434</v>
      </c>
      <c r="CK52" s="181"/>
      <c r="CL52" s="181"/>
      <c r="CM52" s="181"/>
      <c r="CN52" s="181"/>
      <c r="CO52" s="181"/>
      <c r="CP52" s="181"/>
      <c r="CQ52" s="61"/>
      <c r="CR52" s="61"/>
      <c r="CS52" s="181" t="s">
        <v>433</v>
      </c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</row>
    <row r="53" spans="2:107" ht="25.5" customHeight="1" x14ac:dyDescent="0.2">
      <c r="B53" s="61"/>
      <c r="C53" s="61"/>
      <c r="D53" s="61"/>
      <c r="E53" s="64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/>
      <c r="AF53"/>
      <c r="AG53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4"/>
      <c r="BS53" s="64"/>
      <c r="BT53" s="64"/>
      <c r="BU53" s="64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2:107" ht="25.5" customHeight="1" x14ac:dyDescent="0.2">
      <c r="B54" s="175" t="s">
        <v>180</v>
      </c>
      <c r="C54" s="175"/>
      <c r="D54" s="175"/>
      <c r="E54" s="64"/>
      <c r="F54" s="175" t="s">
        <v>14</v>
      </c>
      <c r="G54" s="175"/>
      <c r="H54" s="175"/>
      <c r="I54" s="61"/>
      <c r="J54" s="178" t="s">
        <v>338</v>
      </c>
      <c r="K54" s="179"/>
      <c r="L54" s="180"/>
      <c r="M54" s="61"/>
      <c r="N54" s="178" t="s">
        <v>409</v>
      </c>
      <c r="O54" s="179"/>
      <c r="P54" s="180"/>
      <c r="Q54" s="61"/>
      <c r="R54" s="178" t="s">
        <v>410</v>
      </c>
      <c r="S54" s="179"/>
      <c r="T54" s="180"/>
      <c r="U54" s="61"/>
      <c r="V54" s="175" t="s">
        <v>180</v>
      </c>
      <c r="W54" s="175"/>
      <c r="X54" s="175"/>
      <c r="Y54" s="61"/>
      <c r="Z54" s="175" t="s">
        <v>14</v>
      </c>
      <c r="AA54" s="175"/>
      <c r="AB54" s="175"/>
      <c r="AC54" s="61"/>
      <c r="AD54" s="61"/>
      <c r="AE54" s="175" t="s">
        <v>338</v>
      </c>
      <c r="AF54" s="175"/>
      <c r="AG54" s="175"/>
      <c r="AH54" s="61"/>
      <c r="AI54" s="178" t="s">
        <v>409</v>
      </c>
      <c r="AJ54" s="179"/>
      <c r="AK54" s="180"/>
      <c r="AL54" s="61"/>
      <c r="AM54" s="178" t="s">
        <v>410</v>
      </c>
      <c r="AN54" s="179"/>
      <c r="AO54" s="180"/>
      <c r="AP54" s="61"/>
      <c r="AQ54" s="61"/>
      <c r="AR54" s="175" t="s">
        <v>180</v>
      </c>
      <c r="AS54" s="175"/>
      <c r="AT54" s="175"/>
      <c r="AU54" s="61"/>
      <c r="AV54" s="175" t="s">
        <v>14</v>
      </c>
      <c r="AW54" s="175"/>
      <c r="AX54" s="175"/>
      <c r="AY54" s="61"/>
      <c r="AZ54" s="61"/>
      <c r="BA54" s="175" t="s">
        <v>338</v>
      </c>
      <c r="BB54" s="175"/>
      <c r="BC54" s="175"/>
      <c r="BD54" s="61"/>
      <c r="BE54" s="178" t="s">
        <v>409</v>
      </c>
      <c r="BF54" s="179"/>
      <c r="BG54" s="180"/>
      <c r="BH54" s="61"/>
      <c r="BI54" s="178" t="s">
        <v>410</v>
      </c>
      <c r="BJ54" s="179"/>
      <c r="BK54" s="180"/>
      <c r="BL54" s="61"/>
      <c r="BM54" s="61"/>
      <c r="BN54" s="178" t="s">
        <v>180</v>
      </c>
      <c r="BO54" s="179"/>
      <c r="BP54" s="180"/>
      <c r="BQ54" s="61"/>
      <c r="BR54" s="175" t="s">
        <v>14</v>
      </c>
      <c r="BS54" s="175"/>
      <c r="BT54" s="175"/>
      <c r="BU54" s="64"/>
      <c r="BV54" s="61"/>
      <c r="BW54" s="175" t="s">
        <v>338</v>
      </c>
      <c r="BX54" s="175"/>
      <c r="BY54" s="175"/>
      <c r="BZ54" s="61"/>
      <c r="CA54" s="178" t="s">
        <v>409</v>
      </c>
      <c r="CB54" s="179"/>
      <c r="CC54" s="180"/>
      <c r="CD54" s="61"/>
      <c r="CE54" s="178" t="s">
        <v>410</v>
      </c>
      <c r="CF54" s="179"/>
      <c r="CG54" s="180"/>
      <c r="CH54" s="61"/>
      <c r="CI54" s="61"/>
      <c r="CJ54" s="175" t="s">
        <v>180</v>
      </c>
      <c r="CK54" s="175"/>
      <c r="CL54" s="175"/>
      <c r="CM54" s="61"/>
      <c r="CN54" s="175" t="s">
        <v>14</v>
      </c>
      <c r="CO54" s="175"/>
      <c r="CP54" s="175"/>
      <c r="CQ54" s="61"/>
      <c r="CR54" s="61"/>
      <c r="CS54" s="175" t="s">
        <v>338</v>
      </c>
      <c r="CT54" s="175"/>
      <c r="CU54" s="175"/>
      <c r="CV54" s="61"/>
      <c r="CW54" s="178" t="s">
        <v>409</v>
      </c>
      <c r="CX54" s="179"/>
      <c r="CY54" s="180"/>
      <c r="CZ54" s="61"/>
      <c r="DA54" s="178" t="s">
        <v>410</v>
      </c>
      <c r="DB54" s="179"/>
      <c r="DC54" s="180"/>
    </row>
    <row r="55" spans="2:107" ht="25.5" customHeight="1" x14ac:dyDescent="0.2">
      <c r="B55" s="55" t="s">
        <v>181</v>
      </c>
      <c r="C55" s="57">
        <v>13</v>
      </c>
      <c r="D55" s="58">
        <v>0.4642857142857143</v>
      </c>
      <c r="E55" s="64"/>
      <c r="F55" s="55" t="s">
        <v>186</v>
      </c>
      <c r="G55" s="57">
        <v>23</v>
      </c>
      <c r="H55" s="58">
        <v>0.8214285714285714</v>
      </c>
      <c r="I55" s="61"/>
      <c r="J55" s="55" t="s">
        <v>339</v>
      </c>
      <c r="K55" s="57">
        <v>12</v>
      </c>
      <c r="L55" s="58">
        <v>0.42857142857142855</v>
      </c>
      <c r="M55" s="61"/>
      <c r="N55" s="55" t="s">
        <v>357</v>
      </c>
      <c r="O55" s="57">
        <v>3</v>
      </c>
      <c r="P55" s="58">
        <v>0.10714285714285714</v>
      </c>
      <c r="Q55" s="61"/>
      <c r="R55" s="55" t="s">
        <v>411</v>
      </c>
      <c r="S55" s="57">
        <v>2</v>
      </c>
      <c r="T55" s="58">
        <v>7.1428571428571425E-2</v>
      </c>
      <c r="U55" s="61"/>
      <c r="V55" s="47" t="s">
        <v>181</v>
      </c>
      <c r="W55" s="57">
        <v>2</v>
      </c>
      <c r="X55" s="58">
        <v>0.15384615384615385</v>
      </c>
      <c r="Y55" s="61"/>
      <c r="Z55" s="55" t="s">
        <v>186</v>
      </c>
      <c r="AA55" s="57">
        <v>13</v>
      </c>
      <c r="AB55" s="58">
        <v>1</v>
      </c>
      <c r="AC55" s="61"/>
      <c r="AD55" s="61"/>
      <c r="AE55" s="55" t="s">
        <v>339</v>
      </c>
      <c r="AF55" s="57">
        <v>2</v>
      </c>
      <c r="AG55" s="58">
        <v>0.15384615384615385</v>
      </c>
      <c r="AH55" s="61"/>
      <c r="AI55" s="55" t="s">
        <v>357</v>
      </c>
      <c r="AJ55" s="57">
        <v>0</v>
      </c>
      <c r="AK55" s="58">
        <v>0</v>
      </c>
      <c r="AL55" s="61"/>
      <c r="AM55" s="55" t="s">
        <v>411</v>
      </c>
      <c r="AN55" s="57">
        <v>1</v>
      </c>
      <c r="AO55" s="58">
        <v>7.6923076923076927E-2</v>
      </c>
      <c r="AP55" s="61"/>
      <c r="AQ55" s="61"/>
      <c r="AR55" s="55" t="s">
        <v>181</v>
      </c>
      <c r="AS55" s="57">
        <v>1</v>
      </c>
      <c r="AT55" s="58">
        <v>0.16666666666666666</v>
      </c>
      <c r="AU55" s="61"/>
      <c r="AV55" s="47" t="s">
        <v>186</v>
      </c>
      <c r="AW55" s="57">
        <v>6</v>
      </c>
      <c r="AX55" s="58">
        <v>1</v>
      </c>
      <c r="AY55" s="61"/>
      <c r="AZ55" s="61"/>
      <c r="BA55" s="55" t="s">
        <v>339</v>
      </c>
      <c r="BB55" s="57">
        <v>1</v>
      </c>
      <c r="BC55" s="58">
        <v>0.16666666666666666</v>
      </c>
      <c r="BD55" s="61"/>
      <c r="BE55" s="55" t="s">
        <v>357</v>
      </c>
      <c r="BF55" s="57">
        <v>0</v>
      </c>
      <c r="BG55" s="58">
        <v>0</v>
      </c>
      <c r="BH55" s="61"/>
      <c r="BI55" s="55" t="s">
        <v>411</v>
      </c>
      <c r="BJ55" s="57">
        <v>1</v>
      </c>
      <c r="BK55" s="58">
        <v>0.16666666666666666</v>
      </c>
      <c r="BL55" s="61"/>
      <c r="BM55" s="61"/>
      <c r="BN55" s="47" t="s">
        <v>181</v>
      </c>
      <c r="BO55" s="57">
        <v>1</v>
      </c>
      <c r="BP55" s="58">
        <v>0.33333333333333331</v>
      </c>
      <c r="BQ55" s="61"/>
      <c r="BR55" s="47" t="s">
        <v>186</v>
      </c>
      <c r="BS55" s="57">
        <v>3</v>
      </c>
      <c r="BT55" s="58">
        <v>1</v>
      </c>
      <c r="BU55" s="64"/>
      <c r="BV55" s="61"/>
      <c r="BW55" s="55" t="s">
        <v>339</v>
      </c>
      <c r="BX55" s="57">
        <v>1</v>
      </c>
      <c r="BY55" s="58">
        <v>0.33333333333333331</v>
      </c>
      <c r="BZ55" s="61"/>
      <c r="CA55" s="55" t="s">
        <v>357</v>
      </c>
      <c r="CB55" s="57">
        <v>0</v>
      </c>
      <c r="CC55" s="58">
        <v>0</v>
      </c>
      <c r="CD55" s="61"/>
      <c r="CE55" s="55" t="s">
        <v>411</v>
      </c>
      <c r="CF55" s="57">
        <v>1</v>
      </c>
      <c r="CG55" s="58">
        <v>0.33333333333333331</v>
      </c>
      <c r="CH55" s="61"/>
      <c r="CI55" s="61"/>
      <c r="CJ55" s="55" t="s">
        <v>181</v>
      </c>
      <c r="CK55" s="57">
        <v>1</v>
      </c>
      <c r="CL55" s="58">
        <v>0.5</v>
      </c>
      <c r="CM55" s="61"/>
      <c r="CN55" s="55" t="s">
        <v>186</v>
      </c>
      <c r="CO55" s="57">
        <v>2</v>
      </c>
      <c r="CP55" s="58">
        <v>1</v>
      </c>
      <c r="CQ55" s="61"/>
      <c r="CR55" s="61"/>
      <c r="CS55" s="55" t="s">
        <v>339</v>
      </c>
      <c r="CT55" s="57">
        <v>0</v>
      </c>
      <c r="CU55" s="58">
        <v>0</v>
      </c>
      <c r="CV55" s="61"/>
      <c r="CW55" s="55" t="s">
        <v>357</v>
      </c>
      <c r="CX55" s="57">
        <v>0</v>
      </c>
      <c r="CY55" s="58">
        <v>0</v>
      </c>
      <c r="CZ55" s="61"/>
      <c r="DA55" s="55" t="s">
        <v>411</v>
      </c>
      <c r="DB55" s="57">
        <v>0</v>
      </c>
      <c r="DC55" s="58">
        <v>0</v>
      </c>
    </row>
    <row r="56" spans="2:107" ht="25.5" customHeight="1" x14ac:dyDescent="0.2">
      <c r="B56" s="46" t="s">
        <v>182</v>
      </c>
      <c r="C56" s="57">
        <v>4</v>
      </c>
      <c r="D56" s="58">
        <v>0.14285714285714285</v>
      </c>
      <c r="E56" s="64"/>
      <c r="F56" s="46" t="s">
        <v>187</v>
      </c>
      <c r="G56" s="57">
        <v>3</v>
      </c>
      <c r="H56" s="58">
        <v>0.10714285714285714</v>
      </c>
      <c r="I56" s="61"/>
      <c r="J56" s="55" t="s">
        <v>340</v>
      </c>
      <c r="K56" s="57">
        <v>0</v>
      </c>
      <c r="L56" s="58">
        <v>0</v>
      </c>
      <c r="M56" s="61"/>
      <c r="N56" s="55" t="s">
        <v>359</v>
      </c>
      <c r="O56" s="57">
        <v>10</v>
      </c>
      <c r="P56" s="58">
        <v>0.35714285714285715</v>
      </c>
      <c r="Q56" s="61"/>
      <c r="R56" s="55" t="s">
        <v>412</v>
      </c>
      <c r="S56" s="57">
        <v>11</v>
      </c>
      <c r="T56" s="58">
        <v>0.39285714285714285</v>
      </c>
      <c r="U56" s="61"/>
      <c r="V56" s="46" t="s">
        <v>182</v>
      </c>
      <c r="W56" s="57">
        <v>7</v>
      </c>
      <c r="X56" s="58">
        <v>0.53846153846153844</v>
      </c>
      <c r="Y56" s="61"/>
      <c r="Z56" s="46" t="s">
        <v>187</v>
      </c>
      <c r="AA56" s="57">
        <v>0</v>
      </c>
      <c r="AB56" s="58">
        <v>0</v>
      </c>
      <c r="AC56" s="61"/>
      <c r="AD56" s="61"/>
      <c r="AE56" s="55" t="s">
        <v>340</v>
      </c>
      <c r="AF56" s="57">
        <v>0</v>
      </c>
      <c r="AG56" s="58">
        <v>0</v>
      </c>
      <c r="AH56" s="61"/>
      <c r="AI56" s="55" t="s">
        <v>359</v>
      </c>
      <c r="AJ56" s="57">
        <v>2</v>
      </c>
      <c r="AK56" s="58">
        <v>0.15384615384615385</v>
      </c>
      <c r="AL56" s="61"/>
      <c r="AM56" s="55" t="s">
        <v>412</v>
      </c>
      <c r="AN56" s="57">
        <v>1</v>
      </c>
      <c r="AO56" s="58">
        <v>7.6923076923076927E-2</v>
      </c>
      <c r="AP56" s="61"/>
      <c r="AQ56" s="61"/>
      <c r="AR56" s="46" t="s">
        <v>182</v>
      </c>
      <c r="AS56" s="57">
        <v>3</v>
      </c>
      <c r="AT56" s="58">
        <v>0.5</v>
      </c>
      <c r="AU56" s="61"/>
      <c r="AV56" s="46" t="s">
        <v>187</v>
      </c>
      <c r="AW56" s="57">
        <v>0</v>
      </c>
      <c r="AX56" s="58">
        <v>0</v>
      </c>
      <c r="AY56" s="61"/>
      <c r="AZ56" s="61"/>
      <c r="BA56" s="55" t="s">
        <v>340</v>
      </c>
      <c r="BB56" s="57">
        <v>0</v>
      </c>
      <c r="BC56" s="58">
        <v>0</v>
      </c>
      <c r="BD56" s="61"/>
      <c r="BE56" s="55" t="s">
        <v>359</v>
      </c>
      <c r="BF56" s="57">
        <v>1</v>
      </c>
      <c r="BG56" s="58">
        <v>0.16666666666666666</v>
      </c>
      <c r="BH56" s="61"/>
      <c r="BI56" s="55" t="s">
        <v>412</v>
      </c>
      <c r="BJ56" s="57">
        <v>0</v>
      </c>
      <c r="BK56" s="58">
        <v>0</v>
      </c>
      <c r="BL56" s="61"/>
      <c r="BM56" s="61"/>
      <c r="BN56" s="46" t="s">
        <v>182</v>
      </c>
      <c r="BO56" s="57">
        <v>2</v>
      </c>
      <c r="BP56" s="58">
        <v>0.66666666666666663</v>
      </c>
      <c r="BQ56" s="61"/>
      <c r="BR56" s="46" t="s">
        <v>187</v>
      </c>
      <c r="BS56" s="57">
        <v>0</v>
      </c>
      <c r="BT56" s="58">
        <v>0</v>
      </c>
      <c r="BU56" s="64"/>
      <c r="BV56" s="61"/>
      <c r="BW56" s="55" t="s">
        <v>340</v>
      </c>
      <c r="BX56" s="57">
        <v>0</v>
      </c>
      <c r="BY56" s="58">
        <v>0</v>
      </c>
      <c r="BZ56" s="61"/>
      <c r="CA56" s="55" t="s">
        <v>359</v>
      </c>
      <c r="CB56" s="57">
        <v>1</v>
      </c>
      <c r="CC56" s="58">
        <v>0.33333333333333331</v>
      </c>
      <c r="CD56" s="61"/>
      <c r="CE56" s="55" t="s">
        <v>412</v>
      </c>
      <c r="CF56" s="57">
        <v>0</v>
      </c>
      <c r="CG56" s="58">
        <v>0</v>
      </c>
      <c r="CH56" s="61"/>
      <c r="CI56" s="61"/>
      <c r="CJ56" s="46" t="s">
        <v>182</v>
      </c>
      <c r="CK56" s="57">
        <v>1</v>
      </c>
      <c r="CL56" s="58">
        <v>0.5</v>
      </c>
      <c r="CM56" s="61"/>
      <c r="CN56" s="46" t="s">
        <v>187</v>
      </c>
      <c r="CO56" s="57">
        <v>0</v>
      </c>
      <c r="CP56" s="58">
        <v>0</v>
      </c>
      <c r="CQ56" s="61"/>
      <c r="CR56" s="61"/>
      <c r="CS56" s="55" t="s">
        <v>340</v>
      </c>
      <c r="CT56" s="57">
        <v>2</v>
      </c>
      <c r="CU56" s="58">
        <v>1</v>
      </c>
      <c r="CV56" s="61"/>
      <c r="CW56" s="55" t="s">
        <v>359</v>
      </c>
      <c r="CX56" s="57">
        <v>2</v>
      </c>
      <c r="CY56" s="58">
        <v>1</v>
      </c>
      <c r="CZ56" s="61"/>
      <c r="DA56" s="55" t="s">
        <v>412</v>
      </c>
      <c r="DB56" s="57">
        <v>2</v>
      </c>
      <c r="DC56" s="58">
        <v>1</v>
      </c>
    </row>
    <row r="57" spans="2:107" ht="25.5" customHeight="1" x14ac:dyDescent="0.2">
      <c r="B57" s="50" t="s">
        <v>183</v>
      </c>
      <c r="C57" s="57">
        <v>2</v>
      </c>
      <c r="D57" s="58">
        <v>7.1428571428571425E-2</v>
      </c>
      <c r="E57" s="64"/>
      <c r="F57" s="46" t="s">
        <v>188</v>
      </c>
      <c r="G57" s="57">
        <v>2</v>
      </c>
      <c r="H57" s="58">
        <v>7.1428571428571425E-2</v>
      </c>
      <c r="I57" s="61"/>
      <c r="J57" s="55" t="s">
        <v>341</v>
      </c>
      <c r="K57" s="57">
        <v>1</v>
      </c>
      <c r="L57" s="58">
        <v>3.5714285714285712E-2</v>
      </c>
      <c r="M57" s="61"/>
      <c r="N57" s="50" t="s">
        <v>360</v>
      </c>
      <c r="O57" s="57">
        <v>1</v>
      </c>
      <c r="P57" s="58">
        <v>3.5714285714285712E-2</v>
      </c>
      <c r="Q57" s="61"/>
      <c r="R57" s="50" t="s">
        <v>413</v>
      </c>
      <c r="S57" s="57">
        <v>3</v>
      </c>
      <c r="T57" s="58">
        <v>0.10714285714285714</v>
      </c>
      <c r="U57" s="61"/>
      <c r="V57" s="46" t="s">
        <v>183</v>
      </c>
      <c r="W57" s="57">
        <v>2</v>
      </c>
      <c r="X57" s="58">
        <v>0.15384615384615385</v>
      </c>
      <c r="Y57" s="61"/>
      <c r="Z57" s="46" t="s">
        <v>188</v>
      </c>
      <c r="AA57" s="57">
        <v>0</v>
      </c>
      <c r="AB57" s="58">
        <v>0</v>
      </c>
      <c r="AC57" s="61"/>
      <c r="AD57" s="61"/>
      <c r="AE57" s="55" t="s">
        <v>341</v>
      </c>
      <c r="AF57" s="57">
        <v>0</v>
      </c>
      <c r="AG57" s="58">
        <v>0</v>
      </c>
      <c r="AH57" s="61"/>
      <c r="AI57" s="50" t="s">
        <v>360</v>
      </c>
      <c r="AJ57" s="57">
        <v>0</v>
      </c>
      <c r="AK57" s="58">
        <v>0</v>
      </c>
      <c r="AL57" s="61"/>
      <c r="AM57" s="50" t="s">
        <v>413</v>
      </c>
      <c r="AN57" s="57">
        <v>7</v>
      </c>
      <c r="AO57" s="58">
        <v>0.53846153846153844</v>
      </c>
      <c r="AP57" s="61"/>
      <c r="AQ57" s="61"/>
      <c r="AR57" s="46" t="s">
        <v>183</v>
      </c>
      <c r="AS57" s="57">
        <v>2</v>
      </c>
      <c r="AT57" s="58">
        <v>0.33333333333333331</v>
      </c>
      <c r="AU57" s="61"/>
      <c r="AV57" s="46" t="s">
        <v>188</v>
      </c>
      <c r="AW57" s="57">
        <v>0</v>
      </c>
      <c r="AX57" s="58">
        <v>0</v>
      </c>
      <c r="AY57" s="61"/>
      <c r="AZ57" s="61"/>
      <c r="BA57" s="55" t="s">
        <v>341</v>
      </c>
      <c r="BB57" s="57">
        <v>0</v>
      </c>
      <c r="BC57" s="58">
        <v>0</v>
      </c>
      <c r="BD57" s="61"/>
      <c r="BE57" s="50" t="s">
        <v>360</v>
      </c>
      <c r="BF57" s="57">
        <v>1</v>
      </c>
      <c r="BG57" s="58">
        <v>0.16666666666666666</v>
      </c>
      <c r="BH57" s="61"/>
      <c r="BI57" s="50" t="s">
        <v>413</v>
      </c>
      <c r="BJ57" s="57">
        <v>3</v>
      </c>
      <c r="BK57" s="58">
        <v>0.5</v>
      </c>
      <c r="BL57" s="61"/>
      <c r="BM57" s="61"/>
      <c r="BN57" s="46" t="s">
        <v>183</v>
      </c>
      <c r="BO57" s="57">
        <v>0</v>
      </c>
      <c r="BP57" s="58">
        <v>0</v>
      </c>
      <c r="BQ57" s="61"/>
      <c r="BR57" s="46" t="s">
        <v>188</v>
      </c>
      <c r="BS57" s="57">
        <v>0</v>
      </c>
      <c r="BT57" s="58">
        <v>0</v>
      </c>
      <c r="BU57" s="64"/>
      <c r="BV57" s="61"/>
      <c r="BW57" s="55" t="s">
        <v>341</v>
      </c>
      <c r="BX57" s="57">
        <v>0</v>
      </c>
      <c r="BY57" s="58">
        <v>0</v>
      </c>
      <c r="BZ57" s="61"/>
      <c r="CA57" s="50" t="s">
        <v>360</v>
      </c>
      <c r="CB57" s="57">
        <v>1</v>
      </c>
      <c r="CC57" s="58">
        <v>0.33333333333333331</v>
      </c>
      <c r="CD57" s="61"/>
      <c r="CE57" s="50" t="s">
        <v>413</v>
      </c>
      <c r="CF57" s="57">
        <v>2</v>
      </c>
      <c r="CG57" s="58">
        <v>0.66666666666666663</v>
      </c>
      <c r="CH57" s="61"/>
      <c r="CI57" s="61"/>
      <c r="CJ57" s="46" t="s">
        <v>183</v>
      </c>
      <c r="CK57" s="57">
        <v>0</v>
      </c>
      <c r="CL57" s="58">
        <v>0</v>
      </c>
      <c r="CM57" s="61"/>
      <c r="CN57" s="46" t="s">
        <v>188</v>
      </c>
      <c r="CO57" s="57">
        <v>0</v>
      </c>
      <c r="CP57" s="58">
        <v>0</v>
      </c>
      <c r="CQ57" s="61"/>
      <c r="CR57" s="61"/>
      <c r="CS57" s="55" t="s">
        <v>341</v>
      </c>
      <c r="CT57" s="57">
        <v>0</v>
      </c>
      <c r="CU57" s="58">
        <v>0</v>
      </c>
      <c r="CV57" s="61"/>
      <c r="CW57" s="50" t="s">
        <v>360</v>
      </c>
      <c r="CX57" s="57">
        <v>0</v>
      </c>
      <c r="CY57" s="58">
        <v>0</v>
      </c>
      <c r="CZ57" s="61"/>
      <c r="DA57" s="50" t="s">
        <v>413</v>
      </c>
      <c r="DB57" s="57">
        <v>0</v>
      </c>
      <c r="DC57" s="58">
        <v>0</v>
      </c>
    </row>
    <row r="58" spans="2:107" ht="25.5" customHeight="1" x14ac:dyDescent="0.2">
      <c r="B58" s="50" t="s">
        <v>184</v>
      </c>
      <c r="C58" s="57">
        <v>5</v>
      </c>
      <c r="D58" s="58">
        <v>0.17857142857142858</v>
      </c>
      <c r="E58" s="64"/>
      <c r="F58" s="77"/>
      <c r="G58" s="54">
        <v>28</v>
      </c>
      <c r="H58" s="76">
        <v>1</v>
      </c>
      <c r="I58" s="61"/>
      <c r="J58" s="50" t="s">
        <v>344</v>
      </c>
      <c r="K58" s="57">
        <v>4</v>
      </c>
      <c r="L58" s="58">
        <v>0.14285714285714285</v>
      </c>
      <c r="M58" s="61"/>
      <c r="N58" s="50" t="s">
        <v>358</v>
      </c>
      <c r="O58" s="57">
        <v>3</v>
      </c>
      <c r="P58" s="58">
        <v>0.10714285714285714</v>
      </c>
      <c r="Q58" s="61"/>
      <c r="R58" s="50" t="s">
        <v>414</v>
      </c>
      <c r="S58" s="57">
        <v>1</v>
      </c>
      <c r="T58" s="58">
        <v>3.5714285714285712E-2</v>
      </c>
      <c r="U58" s="61"/>
      <c r="V58" s="46" t="s">
        <v>184</v>
      </c>
      <c r="W58" s="57">
        <v>1</v>
      </c>
      <c r="X58" s="58">
        <v>7.6923076923076927E-2</v>
      </c>
      <c r="Y58" s="61"/>
      <c r="Z58" s="77"/>
      <c r="AA58" s="54">
        <v>13</v>
      </c>
      <c r="AB58" s="76">
        <v>1</v>
      </c>
      <c r="AC58" s="61"/>
      <c r="AD58" s="61"/>
      <c r="AE58" s="50" t="s">
        <v>344</v>
      </c>
      <c r="AF58" s="57">
        <v>7</v>
      </c>
      <c r="AG58" s="58">
        <v>0.53846153846153844</v>
      </c>
      <c r="AH58" s="61"/>
      <c r="AI58" s="50" t="s">
        <v>358</v>
      </c>
      <c r="AJ58" s="57">
        <v>7</v>
      </c>
      <c r="AK58" s="58">
        <v>0.53846153846153844</v>
      </c>
      <c r="AL58" s="61"/>
      <c r="AM58" s="50" t="s">
        <v>414</v>
      </c>
      <c r="AN58" s="57">
        <v>0</v>
      </c>
      <c r="AO58" s="58">
        <v>0</v>
      </c>
      <c r="AP58" s="61"/>
      <c r="AQ58" s="61"/>
      <c r="AR58" s="46" t="s">
        <v>184</v>
      </c>
      <c r="AS58" s="57">
        <v>0</v>
      </c>
      <c r="AT58" s="58">
        <v>0</v>
      </c>
      <c r="AU58" s="61"/>
      <c r="AV58" s="77"/>
      <c r="AW58" s="54">
        <v>6</v>
      </c>
      <c r="AX58" s="76">
        <v>1</v>
      </c>
      <c r="AY58" s="61"/>
      <c r="AZ58" s="61"/>
      <c r="BA58" s="50" t="s">
        <v>344</v>
      </c>
      <c r="BB58" s="57">
        <v>3</v>
      </c>
      <c r="BC58" s="58">
        <v>0.5</v>
      </c>
      <c r="BD58" s="61"/>
      <c r="BE58" s="50" t="s">
        <v>358</v>
      </c>
      <c r="BF58" s="57">
        <v>2</v>
      </c>
      <c r="BG58" s="58">
        <v>0.33333333333333331</v>
      </c>
      <c r="BH58" s="61"/>
      <c r="BI58" s="50" t="s">
        <v>414</v>
      </c>
      <c r="BJ58" s="57">
        <v>0</v>
      </c>
      <c r="BK58" s="58">
        <v>0</v>
      </c>
      <c r="BL58" s="61"/>
      <c r="BM58" s="61"/>
      <c r="BN58" s="46" t="s">
        <v>184</v>
      </c>
      <c r="BO58" s="57">
        <v>0</v>
      </c>
      <c r="BP58" s="58">
        <v>0</v>
      </c>
      <c r="BQ58" s="61"/>
      <c r="BR58" s="77"/>
      <c r="BS58" s="54">
        <v>3</v>
      </c>
      <c r="BT58" s="76">
        <v>1</v>
      </c>
      <c r="BU58" s="64"/>
      <c r="BV58" s="61"/>
      <c r="BW58" s="50" t="s">
        <v>344</v>
      </c>
      <c r="BX58" s="57">
        <v>2</v>
      </c>
      <c r="BY58" s="58">
        <v>0.66666666666666663</v>
      </c>
      <c r="BZ58" s="61"/>
      <c r="CA58" s="50" t="s">
        <v>358</v>
      </c>
      <c r="CB58" s="57">
        <v>1</v>
      </c>
      <c r="CC58" s="58">
        <v>0.33333333333333331</v>
      </c>
      <c r="CD58" s="61"/>
      <c r="CE58" s="50" t="s">
        <v>414</v>
      </c>
      <c r="CF58" s="57">
        <v>0</v>
      </c>
      <c r="CG58" s="58">
        <v>0</v>
      </c>
      <c r="CH58" s="61"/>
      <c r="CI58" s="61"/>
      <c r="CJ58" s="46" t="s">
        <v>184</v>
      </c>
      <c r="CK58" s="57">
        <v>0</v>
      </c>
      <c r="CL58" s="58">
        <v>0</v>
      </c>
      <c r="CM58" s="61"/>
      <c r="CN58" s="77"/>
      <c r="CO58" s="54">
        <v>2</v>
      </c>
      <c r="CP58" s="76">
        <v>1</v>
      </c>
      <c r="CQ58" s="61"/>
      <c r="CR58" s="61"/>
      <c r="CS58" s="50" t="s">
        <v>344</v>
      </c>
      <c r="CT58" s="57">
        <v>0</v>
      </c>
      <c r="CU58" s="58">
        <v>0</v>
      </c>
      <c r="CV58" s="61"/>
      <c r="CW58" s="50" t="s">
        <v>358</v>
      </c>
      <c r="CX58" s="57">
        <v>0</v>
      </c>
      <c r="CY58" s="58">
        <v>0</v>
      </c>
      <c r="CZ58" s="61"/>
      <c r="DA58" s="50" t="s">
        <v>414</v>
      </c>
      <c r="DB58" s="57">
        <v>0</v>
      </c>
      <c r="DC58" s="58">
        <v>0</v>
      </c>
    </row>
    <row r="59" spans="2:107" ht="25.5" customHeight="1" x14ac:dyDescent="0.2">
      <c r="B59" s="50" t="s">
        <v>185</v>
      </c>
      <c r="C59" s="57">
        <v>1</v>
      </c>
      <c r="D59" s="58">
        <v>3.5714285714285712E-2</v>
      </c>
      <c r="E59" s="64"/>
      <c r="F59" s="61"/>
      <c r="G59" s="56" t="s">
        <v>141</v>
      </c>
      <c r="H59" s="49" t="s">
        <v>140</v>
      </c>
      <c r="I59" s="61"/>
      <c r="J59" s="50" t="s">
        <v>343</v>
      </c>
      <c r="K59" s="57">
        <v>0</v>
      </c>
      <c r="L59" s="58">
        <v>0</v>
      </c>
      <c r="M59" s="61"/>
      <c r="N59" s="50" t="s">
        <v>361</v>
      </c>
      <c r="O59" s="57">
        <v>0</v>
      </c>
      <c r="P59" s="58">
        <v>0</v>
      </c>
      <c r="Q59" s="61"/>
      <c r="R59" s="50" t="s">
        <v>415</v>
      </c>
      <c r="S59" s="57">
        <v>0</v>
      </c>
      <c r="T59" s="58">
        <v>0</v>
      </c>
      <c r="U59" s="61"/>
      <c r="V59" s="46" t="s">
        <v>185</v>
      </c>
      <c r="W59" s="57">
        <v>0</v>
      </c>
      <c r="X59" s="58">
        <v>0</v>
      </c>
      <c r="Y59" s="61"/>
      <c r="Z59" s="37"/>
      <c r="AA59" s="56" t="s">
        <v>141</v>
      </c>
      <c r="AB59" s="49" t="s">
        <v>140</v>
      </c>
      <c r="AC59" s="61"/>
      <c r="AD59" s="61"/>
      <c r="AE59" s="50" t="s">
        <v>343</v>
      </c>
      <c r="AF59" s="57">
        <v>0</v>
      </c>
      <c r="AG59" s="58">
        <v>0</v>
      </c>
      <c r="AH59" s="61"/>
      <c r="AI59" s="50" t="s">
        <v>361</v>
      </c>
      <c r="AJ59" s="57">
        <v>1</v>
      </c>
      <c r="AK59" s="58">
        <v>7.6923076923076927E-2</v>
      </c>
      <c r="AL59" s="61"/>
      <c r="AM59" s="50" t="s">
        <v>415</v>
      </c>
      <c r="AN59" s="57">
        <v>2</v>
      </c>
      <c r="AO59" s="58">
        <v>0.15384615384615385</v>
      </c>
      <c r="AP59" s="61"/>
      <c r="AQ59" s="61"/>
      <c r="AR59" s="46" t="s">
        <v>185</v>
      </c>
      <c r="AS59" s="57">
        <v>0</v>
      </c>
      <c r="AT59" s="58">
        <v>0</v>
      </c>
      <c r="AU59" s="61"/>
      <c r="AV59" s="61"/>
      <c r="AW59" s="56" t="s">
        <v>141</v>
      </c>
      <c r="AX59" s="49" t="s">
        <v>140</v>
      </c>
      <c r="AY59" s="61"/>
      <c r="AZ59" s="61"/>
      <c r="BA59" s="50" t="s">
        <v>343</v>
      </c>
      <c r="BB59" s="57">
        <v>0</v>
      </c>
      <c r="BC59" s="58">
        <v>0</v>
      </c>
      <c r="BD59" s="61"/>
      <c r="BE59" s="50" t="s">
        <v>361</v>
      </c>
      <c r="BF59" s="57">
        <v>1</v>
      </c>
      <c r="BG59" s="58">
        <v>0.16666666666666666</v>
      </c>
      <c r="BH59" s="61"/>
      <c r="BI59" s="50" t="s">
        <v>415</v>
      </c>
      <c r="BJ59" s="57">
        <v>2</v>
      </c>
      <c r="BK59" s="58">
        <v>0.33333333333333331</v>
      </c>
      <c r="BL59" s="61"/>
      <c r="BM59" s="61"/>
      <c r="BN59" s="46" t="s">
        <v>185</v>
      </c>
      <c r="BO59" s="57">
        <v>0</v>
      </c>
      <c r="BP59" s="58">
        <v>0</v>
      </c>
      <c r="BQ59" s="61"/>
      <c r="BR59" s="77"/>
      <c r="BS59" s="56" t="s">
        <v>141</v>
      </c>
      <c r="BT59" s="49" t="s">
        <v>140</v>
      </c>
      <c r="BU59" s="64"/>
      <c r="BV59" s="61"/>
      <c r="BW59" s="50" t="s">
        <v>343</v>
      </c>
      <c r="BX59" s="57">
        <v>0</v>
      </c>
      <c r="BY59" s="58">
        <v>0</v>
      </c>
      <c r="BZ59" s="61"/>
      <c r="CA59" s="50" t="s">
        <v>361</v>
      </c>
      <c r="CB59" s="57">
        <v>0</v>
      </c>
      <c r="CC59" s="58">
        <v>0</v>
      </c>
      <c r="CD59" s="61"/>
      <c r="CE59" s="50" t="s">
        <v>415</v>
      </c>
      <c r="CF59" s="57">
        <v>0</v>
      </c>
      <c r="CG59" s="58">
        <v>0</v>
      </c>
      <c r="CH59" s="61"/>
      <c r="CI59" s="61"/>
      <c r="CJ59" s="46" t="s">
        <v>185</v>
      </c>
      <c r="CK59" s="57">
        <v>0</v>
      </c>
      <c r="CL59" s="58">
        <v>0</v>
      </c>
      <c r="CM59" s="61"/>
      <c r="CN59" s="61"/>
      <c r="CO59" s="56" t="s">
        <v>141</v>
      </c>
      <c r="CP59" s="49" t="s">
        <v>140</v>
      </c>
      <c r="CQ59" s="61"/>
      <c r="CR59" s="61"/>
      <c r="CS59" s="50" t="s">
        <v>343</v>
      </c>
      <c r="CT59" s="57">
        <v>0</v>
      </c>
      <c r="CU59" s="58">
        <v>0</v>
      </c>
      <c r="CV59" s="61"/>
      <c r="CW59" s="50" t="s">
        <v>361</v>
      </c>
      <c r="CX59" s="57">
        <v>0</v>
      </c>
      <c r="CY59" s="58">
        <v>0</v>
      </c>
      <c r="CZ59" s="61"/>
      <c r="DA59" s="50" t="s">
        <v>415</v>
      </c>
      <c r="DB59" s="57">
        <v>0</v>
      </c>
      <c r="DC59" s="58">
        <v>0</v>
      </c>
    </row>
    <row r="60" spans="2:107" ht="25.5" customHeight="1" x14ac:dyDescent="0.2">
      <c r="B60" s="46" t="s">
        <v>162</v>
      </c>
      <c r="C60" s="57">
        <v>3</v>
      </c>
      <c r="D60" s="58">
        <v>0.10714285714285714</v>
      </c>
      <c r="E60" s="64"/>
      <c r="F60" s="61"/>
      <c r="G60" s="61"/>
      <c r="H60" s="61"/>
      <c r="I60" s="61"/>
      <c r="J60" s="50" t="s">
        <v>342</v>
      </c>
      <c r="K60" s="57">
        <v>0</v>
      </c>
      <c r="L60" s="58">
        <v>0</v>
      </c>
      <c r="M60" s="61"/>
      <c r="N60" s="50" t="s">
        <v>362</v>
      </c>
      <c r="O60" s="57">
        <v>2</v>
      </c>
      <c r="P60" s="58">
        <v>7.1428571428571425E-2</v>
      </c>
      <c r="Q60" s="61"/>
      <c r="R60" s="50" t="s">
        <v>416</v>
      </c>
      <c r="S60" s="57">
        <v>2</v>
      </c>
      <c r="T60" s="58">
        <v>7.1428571428571425E-2</v>
      </c>
      <c r="U60" s="61"/>
      <c r="V60" s="46" t="s">
        <v>162</v>
      </c>
      <c r="W60" s="57">
        <v>1</v>
      </c>
      <c r="X60" s="58">
        <v>7.6923076923076927E-2</v>
      </c>
      <c r="Y60" s="61"/>
      <c r="Z60" s="61"/>
      <c r="AA60" s="61"/>
      <c r="AB60" s="61"/>
      <c r="AC60" s="61"/>
      <c r="AD60" s="61"/>
      <c r="AE60" s="50" t="s">
        <v>342</v>
      </c>
      <c r="AF60" s="57">
        <v>0</v>
      </c>
      <c r="AG60" s="58">
        <v>0</v>
      </c>
      <c r="AH60" s="61"/>
      <c r="AI60" s="50" t="s">
        <v>362</v>
      </c>
      <c r="AJ60" s="57">
        <v>1</v>
      </c>
      <c r="AK60" s="58">
        <v>7.6923076923076927E-2</v>
      </c>
      <c r="AL60" s="61"/>
      <c r="AM60" s="50" t="s">
        <v>416</v>
      </c>
      <c r="AN60" s="57">
        <v>0</v>
      </c>
      <c r="AO60" s="58">
        <v>0</v>
      </c>
      <c r="AP60" s="61"/>
      <c r="AQ60" s="61"/>
      <c r="AR60" s="46" t="s">
        <v>162</v>
      </c>
      <c r="AS60" s="57">
        <v>0</v>
      </c>
      <c r="AT60" s="58">
        <v>0</v>
      </c>
      <c r="AU60" s="61"/>
      <c r="AV60" s="61"/>
      <c r="AW60" s="61"/>
      <c r="AX60" s="61"/>
      <c r="AY60" s="61"/>
      <c r="AZ60" s="61"/>
      <c r="BA60" s="50" t="s">
        <v>342</v>
      </c>
      <c r="BB60" s="57">
        <v>0</v>
      </c>
      <c r="BC60" s="58">
        <v>0</v>
      </c>
      <c r="BD60" s="61"/>
      <c r="BE60" s="50" t="s">
        <v>362</v>
      </c>
      <c r="BF60" s="57">
        <v>1</v>
      </c>
      <c r="BG60" s="58">
        <v>0.16666666666666666</v>
      </c>
      <c r="BH60" s="61"/>
      <c r="BI60" s="50" t="s">
        <v>416</v>
      </c>
      <c r="BJ60" s="57">
        <v>0</v>
      </c>
      <c r="BK60" s="58">
        <v>0</v>
      </c>
      <c r="BL60" s="61"/>
      <c r="BM60" s="61"/>
      <c r="BN60" s="46" t="s">
        <v>162</v>
      </c>
      <c r="BO60" s="57">
        <v>0</v>
      </c>
      <c r="BP60" s="58">
        <v>0</v>
      </c>
      <c r="BQ60" s="64"/>
      <c r="BR60"/>
      <c r="BS60" s="64"/>
      <c r="BT60" s="64"/>
      <c r="BU60" s="64"/>
      <c r="BV60" s="61"/>
      <c r="BW60" s="50" t="s">
        <v>342</v>
      </c>
      <c r="BX60" s="57">
        <v>0</v>
      </c>
      <c r="BY60" s="58">
        <v>0</v>
      </c>
      <c r="BZ60" s="61"/>
      <c r="CA60" s="50" t="s">
        <v>362</v>
      </c>
      <c r="CB60" s="57">
        <v>0</v>
      </c>
      <c r="CC60" s="58">
        <v>0</v>
      </c>
      <c r="CD60" s="61"/>
      <c r="CE60" s="50" t="s">
        <v>416</v>
      </c>
      <c r="CF60" s="57">
        <v>0</v>
      </c>
      <c r="CG60" s="58">
        <v>0</v>
      </c>
      <c r="CH60" s="61"/>
      <c r="CI60" s="61"/>
      <c r="CJ60" s="46" t="s">
        <v>162</v>
      </c>
      <c r="CK60" s="57">
        <v>0</v>
      </c>
      <c r="CL60" s="58">
        <v>0</v>
      </c>
      <c r="CM60" s="61"/>
      <c r="CN60" s="61"/>
      <c r="CO60" s="61"/>
      <c r="CP60" s="61"/>
      <c r="CQ60" s="61"/>
      <c r="CR60" s="61"/>
      <c r="CS60" s="50" t="s">
        <v>342</v>
      </c>
      <c r="CT60" s="57">
        <v>0</v>
      </c>
      <c r="CU60" s="58">
        <v>0</v>
      </c>
      <c r="CV60" s="61"/>
      <c r="CW60" s="50" t="s">
        <v>362</v>
      </c>
      <c r="CX60" s="57">
        <v>0</v>
      </c>
      <c r="CY60" s="58">
        <v>0</v>
      </c>
      <c r="CZ60" s="61"/>
      <c r="DA60" s="50" t="s">
        <v>416</v>
      </c>
      <c r="DB60" s="57">
        <v>0</v>
      </c>
      <c r="DC60" s="58">
        <v>0</v>
      </c>
    </row>
    <row r="61" spans="2:107" ht="25.5" customHeight="1" x14ac:dyDescent="0.2">
      <c r="B61" s="77"/>
      <c r="C61" s="54">
        <v>28</v>
      </c>
      <c r="D61" s="76">
        <v>1</v>
      </c>
      <c r="E61" s="64"/>
      <c r="F61" s="61"/>
      <c r="G61" s="61"/>
      <c r="H61" s="61"/>
      <c r="I61" s="61"/>
      <c r="J61" s="50" t="s">
        <v>354</v>
      </c>
      <c r="K61" s="57">
        <v>2</v>
      </c>
      <c r="L61" s="58">
        <v>7.1428571428571425E-2</v>
      </c>
      <c r="M61" s="61"/>
      <c r="N61" s="50" t="s">
        <v>363</v>
      </c>
      <c r="O61" s="57">
        <v>2</v>
      </c>
      <c r="P61" s="58">
        <v>7.1428571428571425E-2</v>
      </c>
      <c r="Q61" s="61"/>
      <c r="R61" s="50" t="s">
        <v>417</v>
      </c>
      <c r="S61" s="57">
        <v>3</v>
      </c>
      <c r="T61" s="58">
        <v>0.10714285714285714</v>
      </c>
      <c r="U61" s="61"/>
      <c r="V61" s="77"/>
      <c r="W61" s="54">
        <v>13</v>
      </c>
      <c r="X61" s="76">
        <v>1</v>
      </c>
      <c r="Y61" s="61"/>
      <c r="Z61" s="61"/>
      <c r="AA61" s="61"/>
      <c r="AB61" s="61"/>
      <c r="AC61" s="61"/>
      <c r="AD61" s="61"/>
      <c r="AE61" s="50" t="s">
        <v>354</v>
      </c>
      <c r="AF61" s="57">
        <v>2</v>
      </c>
      <c r="AG61" s="58">
        <v>0.15384615384615385</v>
      </c>
      <c r="AH61" s="61"/>
      <c r="AI61" s="50" t="s">
        <v>363</v>
      </c>
      <c r="AJ61" s="57">
        <v>1</v>
      </c>
      <c r="AK61" s="58">
        <v>7.6923076923076927E-2</v>
      </c>
      <c r="AL61" s="61"/>
      <c r="AM61" s="50" t="s">
        <v>417</v>
      </c>
      <c r="AN61" s="57">
        <v>1</v>
      </c>
      <c r="AO61" s="58">
        <v>7.6923076923076927E-2</v>
      </c>
      <c r="AP61" s="61"/>
      <c r="AQ61" s="61"/>
      <c r="AR61" s="77" t="s">
        <v>142</v>
      </c>
      <c r="AS61" s="54">
        <v>6</v>
      </c>
      <c r="AT61" s="76">
        <v>1</v>
      </c>
      <c r="AU61" s="61"/>
      <c r="AV61" s="61"/>
      <c r="AW61" s="61"/>
      <c r="AX61" s="61"/>
      <c r="AY61" s="61"/>
      <c r="AZ61" s="61"/>
      <c r="BA61" s="50" t="s">
        <v>354</v>
      </c>
      <c r="BB61" s="57">
        <v>2</v>
      </c>
      <c r="BC61" s="58">
        <v>0.33333333333333331</v>
      </c>
      <c r="BD61" s="61"/>
      <c r="BE61" s="50" t="s">
        <v>363</v>
      </c>
      <c r="BF61" s="57">
        <v>0</v>
      </c>
      <c r="BG61" s="58">
        <v>0</v>
      </c>
      <c r="BH61" s="61"/>
      <c r="BI61" s="50" t="s">
        <v>417</v>
      </c>
      <c r="BJ61" s="57">
        <v>0</v>
      </c>
      <c r="BK61" s="58">
        <v>0</v>
      </c>
      <c r="BL61" s="61"/>
      <c r="BM61" s="61"/>
      <c r="BN61" s="81"/>
      <c r="BO61" s="54">
        <v>3</v>
      </c>
      <c r="BP61" s="76">
        <v>1</v>
      </c>
      <c r="BQ61" s="64"/>
      <c r="BR61"/>
      <c r="BS61"/>
      <c r="BT61"/>
      <c r="BU61" s="64"/>
      <c r="BV61" s="61"/>
      <c r="BW61" s="50" t="s">
        <v>354</v>
      </c>
      <c r="BX61" s="57">
        <v>0</v>
      </c>
      <c r="BY61" s="58">
        <v>0</v>
      </c>
      <c r="BZ61" s="61"/>
      <c r="CA61" s="50" t="s">
        <v>363</v>
      </c>
      <c r="CB61" s="57">
        <v>0</v>
      </c>
      <c r="CC61" s="58">
        <v>0</v>
      </c>
      <c r="CD61" s="61"/>
      <c r="CE61" s="50" t="s">
        <v>417</v>
      </c>
      <c r="CF61" s="57">
        <v>0</v>
      </c>
      <c r="CG61" s="58">
        <v>0</v>
      </c>
      <c r="CH61" s="61"/>
      <c r="CI61" s="61"/>
      <c r="CJ61" s="77"/>
      <c r="CK61" s="54">
        <v>2</v>
      </c>
      <c r="CL61" s="76">
        <v>1</v>
      </c>
      <c r="CM61" s="61"/>
      <c r="CN61" s="61"/>
      <c r="CO61" s="61"/>
      <c r="CP61" s="61"/>
      <c r="CQ61" s="61"/>
      <c r="CR61" s="61"/>
      <c r="CS61" s="50" t="s">
        <v>354</v>
      </c>
      <c r="CT61" s="57">
        <v>0</v>
      </c>
      <c r="CU61" s="58">
        <v>0</v>
      </c>
      <c r="CV61" s="61"/>
      <c r="CW61" s="50" t="s">
        <v>363</v>
      </c>
      <c r="CX61" s="57">
        <v>0</v>
      </c>
      <c r="CY61" s="58">
        <v>0</v>
      </c>
      <c r="CZ61" s="61"/>
      <c r="DA61" s="50" t="s">
        <v>417</v>
      </c>
      <c r="DB61" s="57">
        <v>0</v>
      </c>
      <c r="DC61" s="58">
        <v>0</v>
      </c>
    </row>
    <row r="62" spans="2:107" ht="25.5" customHeight="1" x14ac:dyDescent="0.2">
      <c r="B62" s="61"/>
      <c r="C62" s="80" t="s">
        <v>141</v>
      </c>
      <c r="D62" s="77" t="s">
        <v>140</v>
      </c>
      <c r="E62" s="64"/>
      <c r="F62" s="61"/>
      <c r="G62" s="61"/>
      <c r="H62" s="61"/>
      <c r="I62" s="61"/>
      <c r="J62" s="50" t="s">
        <v>355</v>
      </c>
      <c r="K62" s="57">
        <v>0</v>
      </c>
      <c r="L62" s="58">
        <v>0</v>
      </c>
      <c r="M62" s="61"/>
      <c r="N62" s="50" t="s">
        <v>364</v>
      </c>
      <c r="O62" s="57">
        <v>3</v>
      </c>
      <c r="P62" s="58">
        <v>0.10714285714285714</v>
      </c>
      <c r="Q62" s="61"/>
      <c r="R62" s="50" t="s">
        <v>418</v>
      </c>
      <c r="S62" s="57">
        <v>2</v>
      </c>
      <c r="T62" s="58">
        <v>7.1428571428571425E-2</v>
      </c>
      <c r="U62" s="61"/>
      <c r="V62" s="61"/>
      <c r="W62" s="56" t="s">
        <v>141</v>
      </c>
      <c r="X62" s="49" t="s">
        <v>140</v>
      </c>
      <c r="Y62" s="61"/>
      <c r="Z62" s="61"/>
      <c r="AA62" s="61"/>
      <c r="AB62" s="61"/>
      <c r="AC62" s="61"/>
      <c r="AD62" s="61"/>
      <c r="AE62" s="50" t="s">
        <v>355</v>
      </c>
      <c r="AF62" s="57">
        <v>0</v>
      </c>
      <c r="AG62" s="58">
        <v>0</v>
      </c>
      <c r="AH62" s="61"/>
      <c r="AI62" s="50" t="s">
        <v>364</v>
      </c>
      <c r="AJ62" s="57">
        <v>0</v>
      </c>
      <c r="AK62" s="58">
        <v>0</v>
      </c>
      <c r="AL62" s="61"/>
      <c r="AM62" s="50" t="s">
        <v>418</v>
      </c>
      <c r="AN62" s="57">
        <v>0</v>
      </c>
      <c r="AO62" s="58">
        <v>0</v>
      </c>
      <c r="AP62" s="61"/>
      <c r="AQ62" s="61"/>
      <c r="AR62" s="69"/>
      <c r="AS62" s="56" t="s">
        <v>141</v>
      </c>
      <c r="AT62" s="49" t="s">
        <v>140</v>
      </c>
      <c r="AU62" s="61"/>
      <c r="AV62" s="61"/>
      <c r="AW62" s="61"/>
      <c r="AX62" s="61"/>
      <c r="AY62" s="61"/>
      <c r="AZ62" s="61"/>
      <c r="BA62" s="50" t="s">
        <v>355</v>
      </c>
      <c r="BB62" s="57">
        <v>0</v>
      </c>
      <c r="BC62" s="58">
        <v>0</v>
      </c>
      <c r="BD62" s="61"/>
      <c r="BE62" s="50" t="s">
        <v>364</v>
      </c>
      <c r="BF62" s="57">
        <v>0</v>
      </c>
      <c r="BG62" s="58">
        <v>0</v>
      </c>
      <c r="BH62" s="61"/>
      <c r="BI62" s="50" t="s">
        <v>418</v>
      </c>
      <c r="BJ62" s="57">
        <v>0</v>
      </c>
      <c r="BK62" s="58">
        <v>0</v>
      </c>
      <c r="BL62" s="61"/>
      <c r="BM62" s="61"/>
      <c r="BN62" s="77"/>
      <c r="BO62" s="56" t="s">
        <v>141</v>
      </c>
      <c r="BP62" s="49" t="s">
        <v>140</v>
      </c>
      <c r="BQ62" s="64"/>
      <c r="BR62"/>
      <c r="BS62"/>
      <c r="BT62"/>
      <c r="BU62" s="64"/>
      <c r="BV62" s="61"/>
      <c r="BW62" s="50" t="s">
        <v>355</v>
      </c>
      <c r="BX62" s="57">
        <v>0</v>
      </c>
      <c r="BY62" s="58">
        <v>0</v>
      </c>
      <c r="BZ62" s="61"/>
      <c r="CA62" s="50" t="s">
        <v>364</v>
      </c>
      <c r="CB62" s="57">
        <v>0</v>
      </c>
      <c r="CC62" s="58">
        <v>0</v>
      </c>
      <c r="CD62" s="61"/>
      <c r="CE62" s="50" t="s">
        <v>418</v>
      </c>
      <c r="CF62" s="57">
        <v>0</v>
      </c>
      <c r="CG62" s="58">
        <v>0</v>
      </c>
      <c r="CH62" s="61"/>
      <c r="CI62" s="61"/>
      <c r="CJ62" s="69"/>
      <c r="CK62" s="56" t="s">
        <v>141</v>
      </c>
      <c r="CL62" s="49" t="s">
        <v>140</v>
      </c>
      <c r="CM62" s="61"/>
      <c r="CN62" s="61"/>
      <c r="CO62" s="61"/>
      <c r="CP62" s="61"/>
      <c r="CQ62" s="61"/>
      <c r="CR62" s="61"/>
      <c r="CS62" s="50" t="s">
        <v>355</v>
      </c>
      <c r="CT62" s="57">
        <v>0</v>
      </c>
      <c r="CU62" s="58">
        <v>0</v>
      </c>
      <c r="CV62" s="61"/>
      <c r="CW62" s="50" t="s">
        <v>364</v>
      </c>
      <c r="CX62" s="57">
        <v>0</v>
      </c>
      <c r="CY62" s="58">
        <v>0</v>
      </c>
      <c r="CZ62" s="61"/>
      <c r="DA62" s="50" t="s">
        <v>418</v>
      </c>
      <c r="DB62" s="57">
        <v>0</v>
      </c>
      <c r="DC62" s="58">
        <v>0</v>
      </c>
    </row>
    <row r="63" spans="2:107" ht="25.5" customHeight="1" x14ac:dyDescent="0.2">
      <c r="B63"/>
      <c r="C63"/>
      <c r="D63"/>
      <c r="E63" s="64"/>
      <c r="F63" s="175" t="s">
        <v>16</v>
      </c>
      <c r="G63" s="175"/>
      <c r="H63" s="175"/>
      <c r="I63" s="61"/>
      <c r="J63" s="50" t="s">
        <v>356</v>
      </c>
      <c r="K63" s="57">
        <v>0</v>
      </c>
      <c r="L63" s="58">
        <v>0</v>
      </c>
      <c r="M63" s="61"/>
      <c r="N63" s="50" t="s">
        <v>365</v>
      </c>
      <c r="O63" s="57">
        <v>1</v>
      </c>
      <c r="P63" s="58">
        <v>3.5714285714285712E-2</v>
      </c>
      <c r="Q63" s="61"/>
      <c r="R63" s="50" t="s">
        <v>419</v>
      </c>
      <c r="S63" s="57">
        <v>0</v>
      </c>
      <c r="T63" s="58">
        <v>0</v>
      </c>
      <c r="U63" s="61"/>
      <c r="V63"/>
      <c r="W63"/>
      <c r="X63"/>
      <c r="Y63" s="61"/>
      <c r="Z63" s="61"/>
      <c r="AA63" s="61"/>
      <c r="AB63" s="61"/>
      <c r="AC63" s="61"/>
      <c r="AD63" s="61"/>
      <c r="AE63" s="50" t="s">
        <v>356</v>
      </c>
      <c r="AF63" s="57">
        <v>0</v>
      </c>
      <c r="AG63" s="58">
        <v>0</v>
      </c>
      <c r="AH63" s="61"/>
      <c r="AI63" s="50" t="s">
        <v>365</v>
      </c>
      <c r="AJ63" s="57">
        <v>0</v>
      </c>
      <c r="AK63" s="58">
        <v>0</v>
      </c>
      <c r="AL63" s="61"/>
      <c r="AM63" s="50" t="s">
        <v>419</v>
      </c>
      <c r="AN63" s="57">
        <v>0</v>
      </c>
      <c r="AO63" s="58">
        <v>0</v>
      </c>
      <c r="AP63" s="61"/>
      <c r="AQ63" s="61"/>
      <c r="AR63"/>
      <c r="AS63"/>
      <c r="AT63"/>
      <c r="AU63" s="61"/>
      <c r="AV63"/>
      <c r="AW63"/>
      <c r="AX63"/>
      <c r="AY63" s="61"/>
      <c r="AZ63" s="61"/>
      <c r="BA63" s="50" t="s">
        <v>356</v>
      </c>
      <c r="BB63" s="57">
        <v>0</v>
      </c>
      <c r="BC63" s="58">
        <v>0</v>
      </c>
      <c r="BD63" s="61"/>
      <c r="BE63" s="50" t="s">
        <v>365</v>
      </c>
      <c r="BF63" s="57">
        <v>0</v>
      </c>
      <c r="BG63" s="58">
        <v>0</v>
      </c>
      <c r="BH63" s="61"/>
      <c r="BI63" s="50" t="s">
        <v>419</v>
      </c>
      <c r="BJ63" s="57">
        <v>0</v>
      </c>
      <c r="BK63" s="58">
        <v>0</v>
      </c>
      <c r="BL63" s="61"/>
      <c r="BM63" s="61"/>
      <c r="BN63"/>
      <c r="BO63"/>
      <c r="BP63"/>
      <c r="BQ63" s="64"/>
      <c r="BR63"/>
      <c r="BS63"/>
      <c r="BT63"/>
      <c r="BU63" s="64"/>
      <c r="BV63" s="61"/>
      <c r="BW63" s="50" t="s">
        <v>356</v>
      </c>
      <c r="BX63" s="57">
        <v>0</v>
      </c>
      <c r="BY63" s="58">
        <v>0</v>
      </c>
      <c r="BZ63" s="61"/>
      <c r="CA63" s="50" t="s">
        <v>365</v>
      </c>
      <c r="CB63" s="57">
        <v>0</v>
      </c>
      <c r="CC63" s="58">
        <v>0</v>
      </c>
      <c r="CD63" s="61"/>
      <c r="CE63" s="50" t="s">
        <v>419</v>
      </c>
      <c r="CF63" s="57">
        <v>0</v>
      </c>
      <c r="CG63" s="58">
        <v>0</v>
      </c>
      <c r="CH63" s="61"/>
      <c r="CI63" s="61"/>
      <c r="CJ63"/>
      <c r="CK63"/>
      <c r="CL63"/>
      <c r="CM63" s="61"/>
      <c r="CN63" s="176" t="s">
        <v>16</v>
      </c>
      <c r="CO63" s="177"/>
      <c r="CP63" s="177"/>
      <c r="CQ63" s="61"/>
      <c r="CR63" s="61"/>
      <c r="CS63" s="50" t="s">
        <v>356</v>
      </c>
      <c r="CT63" s="57">
        <v>0</v>
      </c>
      <c r="CU63" s="58">
        <v>0</v>
      </c>
      <c r="CV63" s="61"/>
      <c r="CW63" s="50" t="s">
        <v>365</v>
      </c>
      <c r="CX63" s="57">
        <v>0</v>
      </c>
      <c r="CY63" s="58">
        <v>0</v>
      </c>
      <c r="CZ63" s="61"/>
      <c r="DA63" s="50" t="s">
        <v>419</v>
      </c>
      <c r="DB63" s="57">
        <v>0</v>
      </c>
      <c r="DC63" s="58">
        <v>0</v>
      </c>
    </row>
    <row r="64" spans="2:107" ht="25.5" customHeight="1" x14ac:dyDescent="0.2">
      <c r="B64"/>
      <c r="C64"/>
      <c r="D64"/>
      <c r="E64" s="64"/>
      <c r="F64" s="55" t="s">
        <v>191</v>
      </c>
      <c r="G64" s="57">
        <v>8</v>
      </c>
      <c r="H64" s="58">
        <v>0.2857142857142857</v>
      </c>
      <c r="I64" s="61"/>
      <c r="J64" s="50" t="s">
        <v>345</v>
      </c>
      <c r="K64" s="57">
        <v>2</v>
      </c>
      <c r="L64" s="58">
        <v>7.1428571428571425E-2</v>
      </c>
      <c r="M64" s="61"/>
      <c r="N64" s="50" t="s">
        <v>366</v>
      </c>
      <c r="O64" s="57">
        <v>0</v>
      </c>
      <c r="P64" s="58">
        <v>0</v>
      </c>
      <c r="Q64" s="61"/>
      <c r="R64" s="50" t="s">
        <v>420</v>
      </c>
      <c r="S64" s="57">
        <v>1</v>
      </c>
      <c r="T64" s="58">
        <v>3.5714285714285712E-2</v>
      </c>
      <c r="U64" s="61"/>
      <c r="V64" s="175" t="s">
        <v>15</v>
      </c>
      <c r="W64" s="175"/>
      <c r="X64" s="175"/>
      <c r="Y64" s="61"/>
      <c r="Z64" s="175" t="s">
        <v>16</v>
      </c>
      <c r="AA64" s="175"/>
      <c r="AB64" s="175"/>
      <c r="AC64" s="61"/>
      <c r="AD64" s="61"/>
      <c r="AE64" s="50" t="s">
        <v>345</v>
      </c>
      <c r="AF64" s="57">
        <v>1</v>
      </c>
      <c r="AG64" s="58">
        <v>7.6923076923076927E-2</v>
      </c>
      <c r="AH64" s="61"/>
      <c r="AI64" s="50" t="s">
        <v>366</v>
      </c>
      <c r="AJ64" s="57">
        <v>0</v>
      </c>
      <c r="AK64" s="58">
        <v>0</v>
      </c>
      <c r="AL64" s="61"/>
      <c r="AM64" s="50" t="s">
        <v>420</v>
      </c>
      <c r="AN64" s="57">
        <v>0</v>
      </c>
      <c r="AO64" s="58">
        <v>0</v>
      </c>
      <c r="AP64" s="61"/>
      <c r="AQ64" s="61"/>
      <c r="AR64" s="178" t="s">
        <v>15</v>
      </c>
      <c r="AS64" s="179"/>
      <c r="AT64" s="179"/>
      <c r="AU64" s="61"/>
      <c r="AV64" s="176" t="s">
        <v>16</v>
      </c>
      <c r="AW64" s="177"/>
      <c r="AX64" s="177"/>
      <c r="AY64" s="61"/>
      <c r="AZ64" s="61"/>
      <c r="BA64" s="50" t="s">
        <v>345</v>
      </c>
      <c r="BB64" s="57">
        <v>0</v>
      </c>
      <c r="BC64" s="58">
        <v>0</v>
      </c>
      <c r="BD64" s="61"/>
      <c r="BE64" s="50" t="s">
        <v>366</v>
      </c>
      <c r="BF64" s="57">
        <v>0</v>
      </c>
      <c r="BG64" s="58">
        <v>0</v>
      </c>
      <c r="BH64" s="61"/>
      <c r="BI64" s="50" t="s">
        <v>420</v>
      </c>
      <c r="BJ64" s="57">
        <v>0</v>
      </c>
      <c r="BK64" s="58">
        <v>0</v>
      </c>
      <c r="BL64" s="61"/>
      <c r="BM64" s="61"/>
      <c r="BN64" s="178" t="s">
        <v>15</v>
      </c>
      <c r="BO64" s="179"/>
      <c r="BP64" s="179"/>
      <c r="BQ64" s="64"/>
      <c r="BR64" s="175" t="s">
        <v>16</v>
      </c>
      <c r="BS64" s="175"/>
      <c r="BT64" s="175"/>
      <c r="BU64" s="64"/>
      <c r="BV64" s="61"/>
      <c r="BW64" s="50" t="s">
        <v>345</v>
      </c>
      <c r="BX64" s="57">
        <v>0</v>
      </c>
      <c r="BY64" s="58">
        <v>0</v>
      </c>
      <c r="BZ64" s="61"/>
      <c r="CA64" s="50" t="s">
        <v>366</v>
      </c>
      <c r="CB64" s="57">
        <v>0</v>
      </c>
      <c r="CC64" s="58">
        <v>0</v>
      </c>
      <c r="CD64" s="61"/>
      <c r="CE64" s="50" t="s">
        <v>420</v>
      </c>
      <c r="CF64" s="57">
        <v>0</v>
      </c>
      <c r="CG64" s="58">
        <v>0</v>
      </c>
      <c r="CH64" s="61"/>
      <c r="CI64" s="61"/>
      <c r="CJ64" s="175" t="s">
        <v>15</v>
      </c>
      <c r="CK64" s="175"/>
      <c r="CL64" s="175"/>
      <c r="CM64" s="61"/>
      <c r="CN64" s="47" t="s">
        <v>191</v>
      </c>
      <c r="CO64" s="57">
        <v>2</v>
      </c>
      <c r="CP64" s="58">
        <v>1</v>
      </c>
      <c r="CQ64" s="61"/>
      <c r="CR64" s="61"/>
      <c r="CS64" s="50" t="s">
        <v>345</v>
      </c>
      <c r="CT64" s="57">
        <v>0</v>
      </c>
      <c r="CU64" s="58">
        <v>0</v>
      </c>
      <c r="CV64" s="61"/>
      <c r="CW64" s="50" t="s">
        <v>366</v>
      </c>
      <c r="CX64" s="57">
        <v>0</v>
      </c>
      <c r="CY64" s="58">
        <v>0</v>
      </c>
      <c r="CZ64" s="61"/>
      <c r="DA64" s="50" t="s">
        <v>420</v>
      </c>
      <c r="DB64" s="57">
        <v>0</v>
      </c>
      <c r="DC64" s="58">
        <v>0</v>
      </c>
    </row>
    <row r="65" spans="2:107" ht="25.5" customHeight="1" x14ac:dyDescent="0.2">
      <c r="B65"/>
      <c r="C65"/>
      <c r="D65"/>
      <c r="E65" s="64"/>
      <c r="F65" s="46" t="s">
        <v>192</v>
      </c>
      <c r="G65" s="57">
        <v>7</v>
      </c>
      <c r="H65" s="58">
        <v>0.25</v>
      </c>
      <c r="I65" s="61"/>
      <c r="J65" s="50" t="s">
        <v>347</v>
      </c>
      <c r="K65" s="57">
        <v>2</v>
      </c>
      <c r="L65" s="58">
        <v>7.1428571428571425E-2</v>
      </c>
      <c r="M65" s="61"/>
      <c r="N65" s="50" t="s">
        <v>367</v>
      </c>
      <c r="O65" s="57">
        <v>0</v>
      </c>
      <c r="P65" s="58">
        <v>0</v>
      </c>
      <c r="Q65" s="61"/>
      <c r="R65" s="50" t="s">
        <v>421</v>
      </c>
      <c r="S65" s="57">
        <v>0</v>
      </c>
      <c r="T65" s="58">
        <v>0</v>
      </c>
      <c r="U65" s="61"/>
      <c r="V65" s="47" t="s">
        <v>189</v>
      </c>
      <c r="W65" s="57">
        <v>4</v>
      </c>
      <c r="X65" s="58">
        <v>0.30769230769230771</v>
      </c>
      <c r="Y65" s="61"/>
      <c r="Z65" s="47" t="s">
        <v>191</v>
      </c>
      <c r="AA65" s="57">
        <v>12</v>
      </c>
      <c r="AB65" s="58">
        <v>0.92307692307692313</v>
      </c>
      <c r="AC65" s="61"/>
      <c r="AD65" s="61"/>
      <c r="AE65" s="50" t="s">
        <v>347</v>
      </c>
      <c r="AF65" s="57">
        <v>0</v>
      </c>
      <c r="AG65" s="58">
        <v>0</v>
      </c>
      <c r="AH65" s="61"/>
      <c r="AI65" s="50" t="s">
        <v>367</v>
      </c>
      <c r="AJ65" s="57">
        <v>1</v>
      </c>
      <c r="AK65" s="58">
        <v>7.6923076923076927E-2</v>
      </c>
      <c r="AL65" s="61"/>
      <c r="AM65" s="50" t="s">
        <v>421</v>
      </c>
      <c r="AN65" s="57">
        <v>1</v>
      </c>
      <c r="AO65" s="58">
        <v>7.6923076923076927E-2</v>
      </c>
      <c r="AP65" s="61"/>
      <c r="AQ65" s="61"/>
      <c r="AR65" s="47" t="s">
        <v>189</v>
      </c>
      <c r="AS65" s="57">
        <v>0</v>
      </c>
      <c r="AT65" s="58">
        <v>0</v>
      </c>
      <c r="AU65" s="61"/>
      <c r="AV65" s="47" t="s">
        <v>191</v>
      </c>
      <c r="AW65" s="57">
        <v>6</v>
      </c>
      <c r="AX65" s="58">
        <v>1</v>
      </c>
      <c r="AY65" s="61"/>
      <c r="AZ65" s="61"/>
      <c r="BA65" s="50" t="s">
        <v>347</v>
      </c>
      <c r="BB65" s="57">
        <v>0</v>
      </c>
      <c r="BC65" s="58">
        <v>0</v>
      </c>
      <c r="BD65" s="61"/>
      <c r="BE65" s="50" t="s">
        <v>367</v>
      </c>
      <c r="BF65" s="57">
        <v>0</v>
      </c>
      <c r="BG65" s="58">
        <v>0</v>
      </c>
      <c r="BH65" s="61"/>
      <c r="BI65" s="50" t="s">
        <v>421</v>
      </c>
      <c r="BJ65" s="57">
        <v>0</v>
      </c>
      <c r="BK65" s="58">
        <v>0</v>
      </c>
      <c r="BL65" s="61"/>
      <c r="BM65" s="61"/>
      <c r="BN65" s="47" t="s">
        <v>189</v>
      </c>
      <c r="BO65" s="57">
        <v>0</v>
      </c>
      <c r="BP65" s="58">
        <v>0</v>
      </c>
      <c r="BQ65" s="64"/>
      <c r="BR65" s="55" t="s">
        <v>191</v>
      </c>
      <c r="BS65" s="57">
        <v>3</v>
      </c>
      <c r="BT65" s="58">
        <v>1</v>
      </c>
      <c r="BU65" s="64"/>
      <c r="BV65" s="61"/>
      <c r="BW65" s="50" t="s">
        <v>347</v>
      </c>
      <c r="BX65" s="57">
        <v>0</v>
      </c>
      <c r="BY65" s="58">
        <v>0</v>
      </c>
      <c r="BZ65" s="61"/>
      <c r="CA65" s="50" t="s">
        <v>367</v>
      </c>
      <c r="CB65" s="57">
        <v>0</v>
      </c>
      <c r="CC65" s="58">
        <v>0</v>
      </c>
      <c r="CD65" s="61"/>
      <c r="CE65" s="50" t="s">
        <v>421</v>
      </c>
      <c r="CF65" s="57">
        <v>0</v>
      </c>
      <c r="CG65" s="58">
        <v>0</v>
      </c>
      <c r="CH65" s="61"/>
      <c r="CI65" s="61"/>
      <c r="CJ65" s="55" t="s">
        <v>189</v>
      </c>
      <c r="CK65" s="57">
        <v>0</v>
      </c>
      <c r="CL65" s="58">
        <v>0</v>
      </c>
      <c r="CM65" s="61"/>
      <c r="CN65" s="46" t="s">
        <v>192</v>
      </c>
      <c r="CO65" s="57">
        <v>0</v>
      </c>
      <c r="CP65" s="58">
        <v>0</v>
      </c>
      <c r="CQ65" s="61"/>
      <c r="CR65" s="61"/>
      <c r="CS65" s="50" t="s">
        <v>347</v>
      </c>
      <c r="CT65" s="57">
        <v>0</v>
      </c>
      <c r="CU65" s="58">
        <v>0</v>
      </c>
      <c r="CV65" s="61"/>
      <c r="CW65" s="50" t="s">
        <v>367</v>
      </c>
      <c r="CX65" s="57">
        <v>0</v>
      </c>
      <c r="CY65" s="58">
        <v>0</v>
      </c>
      <c r="CZ65" s="61"/>
      <c r="DA65" s="50" t="s">
        <v>421</v>
      </c>
      <c r="DB65" s="57">
        <v>0</v>
      </c>
      <c r="DC65" s="58">
        <v>0</v>
      </c>
    </row>
    <row r="66" spans="2:107" ht="25.5" customHeight="1" x14ac:dyDescent="0.2">
      <c r="B66"/>
      <c r="C66"/>
      <c r="D66"/>
      <c r="E66" s="64"/>
      <c r="F66" s="46" t="s">
        <v>193</v>
      </c>
      <c r="G66" s="57">
        <v>4</v>
      </c>
      <c r="H66" s="58">
        <v>0.14285714285714285</v>
      </c>
      <c r="I66" s="61"/>
      <c r="J66" s="50" t="s">
        <v>346</v>
      </c>
      <c r="K66" s="57">
        <v>1</v>
      </c>
      <c r="L66" s="58">
        <v>3.5714285714285712E-2</v>
      </c>
      <c r="M66" s="61"/>
      <c r="N66" s="50" t="s">
        <v>368</v>
      </c>
      <c r="O66" s="57">
        <v>3</v>
      </c>
      <c r="P66" s="58">
        <v>0.10714285714285714</v>
      </c>
      <c r="Q66" s="61"/>
      <c r="R66" s="50" t="s">
        <v>422</v>
      </c>
      <c r="S66" s="57">
        <v>3</v>
      </c>
      <c r="T66" s="58">
        <v>0.10714285714285714</v>
      </c>
      <c r="U66" s="61"/>
      <c r="V66" s="46" t="s">
        <v>190</v>
      </c>
      <c r="W66" s="57">
        <v>9</v>
      </c>
      <c r="X66" s="58">
        <v>0.69230769230769229</v>
      </c>
      <c r="Y66" s="61"/>
      <c r="Z66" s="46" t="s">
        <v>192</v>
      </c>
      <c r="AA66" s="57">
        <v>1</v>
      </c>
      <c r="AB66" s="58">
        <v>7.6923076923076927E-2</v>
      </c>
      <c r="AC66" s="61"/>
      <c r="AD66" s="61"/>
      <c r="AE66" s="50" t="s">
        <v>346</v>
      </c>
      <c r="AF66" s="57">
        <v>0</v>
      </c>
      <c r="AG66" s="58">
        <v>0</v>
      </c>
      <c r="AH66" s="61"/>
      <c r="AI66" s="50" t="s">
        <v>368</v>
      </c>
      <c r="AJ66" s="57">
        <v>0</v>
      </c>
      <c r="AK66" s="58">
        <v>0</v>
      </c>
      <c r="AL66" s="61"/>
      <c r="AM66" s="50" t="s">
        <v>422</v>
      </c>
      <c r="AN66" s="57">
        <v>0</v>
      </c>
      <c r="AO66" s="58">
        <v>0</v>
      </c>
      <c r="AP66" s="61"/>
      <c r="AQ66" s="61"/>
      <c r="AR66" s="46" t="s">
        <v>190</v>
      </c>
      <c r="AS66" s="57">
        <v>6</v>
      </c>
      <c r="AT66" s="58">
        <v>1</v>
      </c>
      <c r="AU66" s="61"/>
      <c r="AV66" s="46" t="s">
        <v>192</v>
      </c>
      <c r="AW66" s="57">
        <v>0</v>
      </c>
      <c r="AX66" s="58">
        <v>0</v>
      </c>
      <c r="AY66" s="61"/>
      <c r="AZ66" s="61"/>
      <c r="BA66" s="50" t="s">
        <v>346</v>
      </c>
      <c r="BB66" s="57">
        <v>0</v>
      </c>
      <c r="BC66" s="58">
        <v>0</v>
      </c>
      <c r="BD66" s="61"/>
      <c r="BE66" s="50" t="s">
        <v>368</v>
      </c>
      <c r="BF66" s="57">
        <v>0</v>
      </c>
      <c r="BG66" s="58">
        <v>0</v>
      </c>
      <c r="BH66" s="61"/>
      <c r="BI66" s="50" t="s">
        <v>422</v>
      </c>
      <c r="BJ66" s="57">
        <v>0</v>
      </c>
      <c r="BK66" s="58">
        <v>0</v>
      </c>
      <c r="BL66" s="61"/>
      <c r="BM66" s="61"/>
      <c r="BN66" s="46" t="s">
        <v>190</v>
      </c>
      <c r="BO66" s="57">
        <v>3</v>
      </c>
      <c r="BP66" s="58">
        <v>1</v>
      </c>
      <c r="BQ66" s="64"/>
      <c r="BR66" s="46" t="s">
        <v>192</v>
      </c>
      <c r="BS66" s="57">
        <v>0</v>
      </c>
      <c r="BT66" s="58">
        <v>0</v>
      </c>
      <c r="BU66" s="64"/>
      <c r="BV66" s="61"/>
      <c r="BW66" s="50" t="s">
        <v>346</v>
      </c>
      <c r="BX66" s="57">
        <v>0</v>
      </c>
      <c r="BY66" s="58">
        <v>0</v>
      </c>
      <c r="BZ66" s="61"/>
      <c r="CA66" s="50" t="s">
        <v>368</v>
      </c>
      <c r="CB66" s="57">
        <v>0</v>
      </c>
      <c r="CC66" s="58">
        <v>0</v>
      </c>
      <c r="CD66" s="61"/>
      <c r="CE66" s="50" t="s">
        <v>422</v>
      </c>
      <c r="CF66" s="57">
        <v>0</v>
      </c>
      <c r="CG66" s="58">
        <v>0</v>
      </c>
      <c r="CH66" s="61"/>
      <c r="CI66" s="61"/>
      <c r="CJ66" s="46" t="s">
        <v>190</v>
      </c>
      <c r="CK66" s="57">
        <v>2</v>
      </c>
      <c r="CL66" s="58">
        <v>1</v>
      </c>
      <c r="CM66" s="61"/>
      <c r="CN66" s="46" t="s">
        <v>193</v>
      </c>
      <c r="CO66" s="57">
        <v>0</v>
      </c>
      <c r="CP66" s="58">
        <v>0</v>
      </c>
      <c r="CQ66" s="61"/>
      <c r="CR66" s="61"/>
      <c r="CS66" s="50" t="s">
        <v>346</v>
      </c>
      <c r="CT66" s="57">
        <v>0</v>
      </c>
      <c r="CU66" s="58">
        <v>0</v>
      </c>
      <c r="CV66" s="61"/>
      <c r="CW66" s="50" t="s">
        <v>368</v>
      </c>
      <c r="CX66" s="57">
        <v>0</v>
      </c>
      <c r="CY66" s="58">
        <v>0</v>
      </c>
      <c r="CZ66" s="61"/>
      <c r="DA66" s="50" t="s">
        <v>422</v>
      </c>
      <c r="DB66" s="57">
        <v>0</v>
      </c>
      <c r="DC66" s="58">
        <v>0</v>
      </c>
    </row>
    <row r="67" spans="2:107" ht="25.5" customHeight="1" x14ac:dyDescent="0.2">
      <c r="B67" s="175" t="s">
        <v>15</v>
      </c>
      <c r="C67" s="175"/>
      <c r="D67" s="175"/>
      <c r="E67" s="64"/>
      <c r="F67" s="46" t="s">
        <v>194</v>
      </c>
      <c r="G67" s="57">
        <v>9</v>
      </c>
      <c r="H67" s="58">
        <v>0.32142857142857145</v>
      </c>
      <c r="I67" s="61"/>
      <c r="J67" s="50" t="s">
        <v>350</v>
      </c>
      <c r="K67" s="57">
        <v>0</v>
      </c>
      <c r="L67" s="58">
        <v>0</v>
      </c>
      <c r="M67" s="61"/>
      <c r="N67" s="37"/>
      <c r="O67" s="45">
        <v>28</v>
      </c>
      <c r="P67" s="58">
        <v>1</v>
      </c>
      <c r="Q67" s="61"/>
      <c r="R67" s="37"/>
      <c r="S67" s="45">
        <v>28</v>
      </c>
      <c r="T67" s="58">
        <v>1</v>
      </c>
      <c r="U67" s="61"/>
      <c r="V67" s="77"/>
      <c r="W67" s="54">
        <v>13</v>
      </c>
      <c r="X67" s="76">
        <v>1</v>
      </c>
      <c r="Y67" s="61"/>
      <c r="Z67" s="46" t="s">
        <v>193</v>
      </c>
      <c r="AA67" s="57">
        <v>0</v>
      </c>
      <c r="AB67" s="58">
        <v>0</v>
      </c>
      <c r="AC67" s="61"/>
      <c r="AD67" s="61"/>
      <c r="AE67" s="50" t="s">
        <v>350</v>
      </c>
      <c r="AF67" s="57">
        <v>0</v>
      </c>
      <c r="AG67" s="58">
        <v>0</v>
      </c>
      <c r="AH67" s="61"/>
      <c r="AI67" s="37"/>
      <c r="AJ67" s="45">
        <v>13</v>
      </c>
      <c r="AK67" s="58">
        <v>1</v>
      </c>
      <c r="AL67" s="61"/>
      <c r="AM67" s="37"/>
      <c r="AN67" s="45">
        <v>13</v>
      </c>
      <c r="AO67" s="58">
        <v>1</v>
      </c>
      <c r="AP67" s="61"/>
      <c r="AQ67" s="61"/>
      <c r="AR67" s="77"/>
      <c r="AS67" s="54">
        <v>6</v>
      </c>
      <c r="AT67" s="76">
        <v>1</v>
      </c>
      <c r="AU67" s="61"/>
      <c r="AV67" s="46" t="s">
        <v>193</v>
      </c>
      <c r="AW67" s="57">
        <v>0</v>
      </c>
      <c r="AX67" s="58">
        <v>0</v>
      </c>
      <c r="AY67" s="61"/>
      <c r="AZ67" s="61"/>
      <c r="BA67" s="50" t="s">
        <v>350</v>
      </c>
      <c r="BB67" s="57">
        <v>0</v>
      </c>
      <c r="BC67" s="58">
        <v>0</v>
      </c>
      <c r="BD67" s="61"/>
      <c r="BE67" s="37"/>
      <c r="BF67" s="45">
        <v>6</v>
      </c>
      <c r="BG67" s="58">
        <v>1</v>
      </c>
      <c r="BH67" s="61"/>
      <c r="BI67" s="37"/>
      <c r="BJ67" s="45">
        <v>6</v>
      </c>
      <c r="BK67" s="58">
        <v>1</v>
      </c>
      <c r="BL67" s="61"/>
      <c r="BM67" s="61"/>
      <c r="BN67" s="77"/>
      <c r="BO67" s="54">
        <v>3</v>
      </c>
      <c r="BP67" s="76">
        <v>1</v>
      </c>
      <c r="BQ67" s="64"/>
      <c r="BR67" s="46" t="s">
        <v>193</v>
      </c>
      <c r="BS67" s="57">
        <v>0</v>
      </c>
      <c r="BT67" s="58">
        <v>0</v>
      </c>
      <c r="BU67" s="64"/>
      <c r="BV67" s="61"/>
      <c r="BW67" s="50" t="s">
        <v>350</v>
      </c>
      <c r="BX67" s="57">
        <v>0</v>
      </c>
      <c r="BY67" s="58">
        <v>0</v>
      </c>
      <c r="BZ67" s="61"/>
      <c r="CA67" s="37"/>
      <c r="CB67" s="45">
        <v>3</v>
      </c>
      <c r="CC67" s="58">
        <v>1</v>
      </c>
      <c r="CD67" s="61"/>
      <c r="CE67" s="37"/>
      <c r="CF67" s="45">
        <v>3</v>
      </c>
      <c r="CG67" s="58">
        <v>1</v>
      </c>
      <c r="CH67" s="61"/>
      <c r="CI67" s="61"/>
      <c r="CJ67" s="77"/>
      <c r="CK67" s="54">
        <v>2</v>
      </c>
      <c r="CL67" s="76">
        <v>1</v>
      </c>
      <c r="CM67" s="61"/>
      <c r="CN67" s="46" t="s">
        <v>194</v>
      </c>
      <c r="CO67" s="57">
        <v>0</v>
      </c>
      <c r="CP67" s="58">
        <v>0</v>
      </c>
      <c r="CQ67" s="61"/>
      <c r="CR67" s="61"/>
      <c r="CS67" s="50" t="s">
        <v>350</v>
      </c>
      <c r="CT67" s="57">
        <v>0</v>
      </c>
      <c r="CU67" s="58">
        <v>0</v>
      </c>
      <c r="CV67" s="61"/>
      <c r="CW67" s="37"/>
      <c r="CX67" s="45">
        <v>2</v>
      </c>
      <c r="CY67" s="58">
        <v>1</v>
      </c>
      <c r="CZ67" s="61"/>
      <c r="DA67" s="37"/>
      <c r="DB67" s="45">
        <v>2</v>
      </c>
      <c r="DC67" s="58">
        <v>1</v>
      </c>
    </row>
    <row r="68" spans="2:107" ht="25.5" customHeight="1" x14ac:dyDescent="0.2">
      <c r="B68" s="55" t="s">
        <v>189</v>
      </c>
      <c r="C68" s="57">
        <v>27</v>
      </c>
      <c r="D68" s="58">
        <v>0.9642857142857143</v>
      </c>
      <c r="E68" s="64"/>
      <c r="F68" s="77"/>
      <c r="G68" s="54">
        <v>28</v>
      </c>
      <c r="H68" s="76">
        <v>1</v>
      </c>
      <c r="I68" s="61"/>
      <c r="J68" s="50" t="s">
        <v>349</v>
      </c>
      <c r="K68" s="57">
        <v>1</v>
      </c>
      <c r="L68" s="58">
        <v>3.5714285714285712E-2</v>
      </c>
      <c r="M68" s="61"/>
      <c r="N68" s="61"/>
      <c r="O68" s="49" t="s">
        <v>141</v>
      </c>
      <c r="P68" s="49" t="s">
        <v>140</v>
      </c>
      <c r="Q68" s="61"/>
      <c r="R68" s="61"/>
      <c r="S68" s="49" t="s">
        <v>141</v>
      </c>
      <c r="T68" s="49" t="s">
        <v>140</v>
      </c>
      <c r="U68" s="61"/>
      <c r="V68" s="61"/>
      <c r="W68" s="56" t="s">
        <v>141</v>
      </c>
      <c r="X68" s="49" t="s">
        <v>140</v>
      </c>
      <c r="Y68" s="61"/>
      <c r="Z68" s="46" t="s">
        <v>194</v>
      </c>
      <c r="AA68" s="57">
        <v>0</v>
      </c>
      <c r="AB68" s="58">
        <v>0</v>
      </c>
      <c r="AC68" s="61"/>
      <c r="AD68" s="61"/>
      <c r="AE68" s="50" t="s">
        <v>349</v>
      </c>
      <c r="AF68" s="57">
        <v>0</v>
      </c>
      <c r="AG68" s="58">
        <v>0</v>
      </c>
      <c r="AH68" s="61"/>
      <c r="AI68" s="61"/>
      <c r="AJ68" s="49" t="s">
        <v>141</v>
      </c>
      <c r="AK68" s="49" t="s">
        <v>140</v>
      </c>
      <c r="AL68" s="61"/>
      <c r="AM68" s="61"/>
      <c r="AN68" s="49" t="s">
        <v>141</v>
      </c>
      <c r="AO68" s="49" t="s">
        <v>140</v>
      </c>
      <c r="AP68" s="61"/>
      <c r="AQ68" s="61"/>
      <c r="AR68" s="61"/>
      <c r="AS68" s="56" t="s">
        <v>141</v>
      </c>
      <c r="AT68" s="49" t="s">
        <v>140</v>
      </c>
      <c r="AU68" s="61"/>
      <c r="AV68" s="46" t="s">
        <v>194</v>
      </c>
      <c r="AW68" s="57">
        <v>0</v>
      </c>
      <c r="AX68" s="58">
        <v>0</v>
      </c>
      <c r="AY68" s="61"/>
      <c r="AZ68" s="61"/>
      <c r="BA68" s="50" t="s">
        <v>349</v>
      </c>
      <c r="BB68" s="57">
        <v>0</v>
      </c>
      <c r="BC68" s="58">
        <v>0</v>
      </c>
      <c r="BD68" s="61"/>
      <c r="BE68" s="61"/>
      <c r="BF68" s="49" t="s">
        <v>141</v>
      </c>
      <c r="BG68" s="49" t="s">
        <v>140</v>
      </c>
      <c r="BH68" s="61"/>
      <c r="BI68" s="61"/>
      <c r="BJ68" s="49" t="s">
        <v>141</v>
      </c>
      <c r="BK68" s="49" t="s">
        <v>140</v>
      </c>
      <c r="BL68" s="61"/>
      <c r="BM68" s="61"/>
      <c r="BN68" s="61"/>
      <c r="BO68" s="56" t="s">
        <v>141</v>
      </c>
      <c r="BP68" s="49" t="s">
        <v>140</v>
      </c>
      <c r="BQ68" s="64"/>
      <c r="BR68" s="46" t="s">
        <v>194</v>
      </c>
      <c r="BS68" s="57">
        <v>0</v>
      </c>
      <c r="BT68" s="58">
        <v>0</v>
      </c>
      <c r="BU68" s="64"/>
      <c r="BV68" s="61"/>
      <c r="BW68" s="50" t="s">
        <v>349</v>
      </c>
      <c r="BX68" s="57">
        <v>0</v>
      </c>
      <c r="BY68" s="58">
        <v>0</v>
      </c>
      <c r="BZ68" s="61"/>
      <c r="CA68" s="61"/>
      <c r="CB68" s="49" t="s">
        <v>141</v>
      </c>
      <c r="CC68" s="49" t="s">
        <v>140</v>
      </c>
      <c r="CD68" s="61"/>
      <c r="CE68" s="61"/>
      <c r="CF68" s="49" t="s">
        <v>141</v>
      </c>
      <c r="CG68" s="49" t="s">
        <v>140</v>
      </c>
      <c r="CH68" s="61"/>
      <c r="CI68" s="61"/>
      <c r="CJ68" s="61"/>
      <c r="CK68" s="56" t="s">
        <v>141</v>
      </c>
      <c r="CL68" s="49" t="s">
        <v>140</v>
      </c>
      <c r="CM68" s="61"/>
      <c r="CN68" s="77"/>
      <c r="CO68" s="54">
        <v>2</v>
      </c>
      <c r="CP68" s="76">
        <v>1</v>
      </c>
      <c r="CQ68" s="61"/>
      <c r="CR68" s="61"/>
      <c r="CS68" s="50" t="s">
        <v>349</v>
      </c>
      <c r="CT68" s="57">
        <v>0</v>
      </c>
      <c r="CU68" s="58">
        <v>0</v>
      </c>
      <c r="CV68" s="61"/>
      <c r="CW68" s="61"/>
      <c r="CX68" s="49" t="s">
        <v>141</v>
      </c>
      <c r="CY68" s="49" t="s">
        <v>140</v>
      </c>
      <c r="CZ68" s="61"/>
      <c r="DA68" s="61"/>
      <c r="DB68" s="49" t="s">
        <v>141</v>
      </c>
      <c r="DC68" s="49" t="s">
        <v>140</v>
      </c>
    </row>
    <row r="69" spans="2:107" ht="25.5" customHeight="1" x14ac:dyDescent="0.2">
      <c r="B69" s="46" t="s">
        <v>190</v>
      </c>
      <c r="C69" s="57">
        <v>1</v>
      </c>
      <c r="D69" s="58">
        <v>3.5714285714285712E-2</v>
      </c>
      <c r="E69" s="64"/>
      <c r="F69" s="61"/>
      <c r="G69" s="56" t="s">
        <v>141</v>
      </c>
      <c r="H69" s="49" t="s">
        <v>140</v>
      </c>
      <c r="I69" s="61"/>
      <c r="J69" s="50" t="s">
        <v>348</v>
      </c>
      <c r="K69" s="57">
        <v>0</v>
      </c>
      <c r="L69" s="58">
        <v>0</v>
      </c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77"/>
      <c r="AA69" s="54">
        <v>13</v>
      </c>
      <c r="AB69" s="76">
        <v>1</v>
      </c>
      <c r="AC69" s="61"/>
      <c r="AD69" s="61"/>
      <c r="AE69" s="50" t="s">
        <v>348</v>
      </c>
      <c r="AF69" s="57">
        <v>0</v>
      </c>
      <c r="AG69" s="58">
        <v>0</v>
      </c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77"/>
      <c r="AW69" s="54">
        <v>6</v>
      </c>
      <c r="AX69" s="76">
        <v>1</v>
      </c>
      <c r="AY69" s="61"/>
      <c r="AZ69" s="61"/>
      <c r="BA69" s="50" t="s">
        <v>348</v>
      </c>
      <c r="BB69" s="57">
        <v>0</v>
      </c>
      <c r="BC69" s="58">
        <v>0</v>
      </c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4"/>
      <c r="BR69" s="77"/>
      <c r="BS69" s="54">
        <v>3</v>
      </c>
      <c r="BT69" s="76">
        <v>1</v>
      </c>
      <c r="BU69" s="64"/>
      <c r="BV69" s="61"/>
      <c r="BW69" s="50" t="s">
        <v>348</v>
      </c>
      <c r="BX69" s="57">
        <v>0</v>
      </c>
      <c r="BY69" s="58">
        <v>0</v>
      </c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/>
      <c r="CK69"/>
      <c r="CL69"/>
      <c r="CM69" s="61"/>
      <c r="CN69" s="61"/>
      <c r="CO69" s="56" t="s">
        <v>141</v>
      </c>
      <c r="CP69" s="49" t="s">
        <v>140</v>
      </c>
      <c r="CQ69" s="61"/>
      <c r="CR69" s="61"/>
      <c r="CS69" s="50" t="s">
        <v>348</v>
      </c>
      <c r="CT69" s="57">
        <v>0</v>
      </c>
      <c r="CU69" s="58">
        <v>0</v>
      </c>
      <c r="CV69" s="61"/>
      <c r="CW69" s="61"/>
      <c r="CX69" s="61"/>
      <c r="CY69" s="61"/>
      <c r="CZ69" s="61"/>
      <c r="DA69" s="61"/>
      <c r="DB69" s="61"/>
      <c r="DC69" s="61"/>
    </row>
    <row r="70" spans="2:107" ht="25.5" customHeight="1" x14ac:dyDescent="0.2">
      <c r="B70" s="77"/>
      <c r="C70" s="54">
        <v>28</v>
      </c>
      <c r="D70" s="76">
        <v>1</v>
      </c>
      <c r="E70" s="64"/>
      <c r="F70" s="61"/>
      <c r="G70" s="61"/>
      <c r="H70" s="61"/>
      <c r="I70" s="61"/>
      <c r="J70" s="46" t="s">
        <v>351</v>
      </c>
      <c r="K70" s="57">
        <v>3</v>
      </c>
      <c r="L70" s="58">
        <v>0.10714285714285714</v>
      </c>
      <c r="M70" s="61"/>
      <c r="N70" s="61"/>
      <c r="O70" s="61"/>
      <c r="P70" s="61"/>
      <c r="Q70" s="61"/>
      <c r="R70" s="61"/>
      <c r="S70" s="61"/>
      <c r="T70" s="61"/>
      <c r="U70" s="61"/>
      <c r="V70" s="176" t="s">
        <v>17</v>
      </c>
      <c r="W70" s="177"/>
      <c r="X70" s="177"/>
      <c r="Y70"/>
      <c r="Z70" s="61"/>
      <c r="AA70" s="56" t="s">
        <v>141</v>
      </c>
      <c r="AB70" s="49" t="s">
        <v>140</v>
      </c>
      <c r="AC70" s="61"/>
      <c r="AD70" s="61"/>
      <c r="AE70" s="46" t="s">
        <v>351</v>
      </c>
      <c r="AF70" s="57">
        <v>1</v>
      </c>
      <c r="AG70" s="58">
        <v>7.6923076923076927E-2</v>
      </c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175" t="s">
        <v>17</v>
      </c>
      <c r="AS70" s="175"/>
      <c r="AT70" s="175"/>
      <c r="AU70" s="61"/>
      <c r="AV70" s="61"/>
      <c r="AW70" s="56" t="s">
        <v>141</v>
      </c>
      <c r="AX70" s="49" t="s">
        <v>140</v>
      </c>
      <c r="AY70" s="61"/>
      <c r="AZ70" s="61"/>
      <c r="BA70" s="46" t="s">
        <v>351</v>
      </c>
      <c r="BB70" s="57">
        <v>0</v>
      </c>
      <c r="BC70" s="58">
        <v>0</v>
      </c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175" t="s">
        <v>17</v>
      </c>
      <c r="BO70" s="175"/>
      <c r="BP70" s="175"/>
      <c r="BQ70" s="64"/>
      <c r="BR70" s="61"/>
      <c r="BS70" s="56" t="s">
        <v>141</v>
      </c>
      <c r="BT70" s="49" t="s">
        <v>140</v>
      </c>
      <c r="BU70" s="64"/>
      <c r="BV70" s="61"/>
      <c r="BW70" s="46" t="s">
        <v>351</v>
      </c>
      <c r="BX70" s="57">
        <v>0</v>
      </c>
      <c r="BY70" s="58">
        <v>0</v>
      </c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175" t="s">
        <v>17</v>
      </c>
      <c r="CK70" s="175"/>
      <c r="CL70" s="175"/>
      <c r="CM70" s="61"/>
      <c r="CN70" s="61"/>
      <c r="CO70" s="61"/>
      <c r="CP70" s="61"/>
      <c r="CQ70" s="61"/>
      <c r="CR70" s="61"/>
      <c r="CS70" s="46" t="s">
        <v>351</v>
      </c>
      <c r="CT70" s="57">
        <v>0</v>
      </c>
      <c r="CU70" s="58">
        <v>0</v>
      </c>
      <c r="CV70" s="61"/>
      <c r="CW70" s="61"/>
      <c r="CX70" s="61"/>
      <c r="CY70" s="61"/>
      <c r="CZ70" s="61"/>
      <c r="DA70" s="61"/>
      <c r="DB70" s="61"/>
      <c r="DC70" s="61"/>
    </row>
    <row r="71" spans="2:107" ht="25.5" customHeight="1" x14ac:dyDescent="0.2">
      <c r="B71"/>
      <c r="C71" s="56" t="s">
        <v>141</v>
      </c>
      <c r="D71" s="49" t="s">
        <v>140</v>
      </c>
      <c r="E71" s="64"/>
      <c r="F71" s="61"/>
      <c r="G71" s="61"/>
      <c r="H71" s="61"/>
      <c r="I71" s="61"/>
      <c r="J71" s="46" t="s">
        <v>352</v>
      </c>
      <c r="K71" s="57">
        <v>0</v>
      </c>
      <c r="L71" s="58">
        <v>0</v>
      </c>
      <c r="M71" s="61"/>
      <c r="N71" s="61"/>
      <c r="O71" s="61"/>
      <c r="P71" s="61"/>
      <c r="Q71" s="61"/>
      <c r="R71" s="61"/>
      <c r="S71" s="61"/>
      <c r="T71" s="61"/>
      <c r="U71" s="61"/>
      <c r="V71" s="47" t="s">
        <v>195</v>
      </c>
      <c r="W71" s="57">
        <v>3</v>
      </c>
      <c r="X71" s="58">
        <v>0.23076923076923078</v>
      </c>
      <c r="Y71"/>
      <c r="Z71" s="61"/>
      <c r="AA71" s="61"/>
      <c r="AB71" s="61"/>
      <c r="AC71" s="61"/>
      <c r="AD71" s="61"/>
      <c r="AE71" s="46" t="s">
        <v>352</v>
      </c>
      <c r="AF71" s="57">
        <v>0</v>
      </c>
      <c r="AG71" s="58">
        <v>0</v>
      </c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55" t="s">
        <v>195</v>
      </c>
      <c r="AS71" s="57">
        <v>2</v>
      </c>
      <c r="AT71" s="58">
        <v>0.33333333333333331</v>
      </c>
      <c r="AU71" s="61"/>
      <c r="AV71" s="61"/>
      <c r="AW71" s="61"/>
      <c r="AX71" s="61"/>
      <c r="AY71" s="61"/>
      <c r="AZ71" s="61"/>
      <c r="BA71" s="46" t="s">
        <v>352</v>
      </c>
      <c r="BB71" s="57">
        <v>0</v>
      </c>
      <c r="BC71" s="58">
        <v>0</v>
      </c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55" t="s">
        <v>195</v>
      </c>
      <c r="BO71" s="57">
        <v>1</v>
      </c>
      <c r="BP71" s="58">
        <v>0.33333333333333331</v>
      </c>
      <c r="BQ71" s="64"/>
      <c r="BR71" s="64"/>
      <c r="BS71" s="64"/>
      <c r="BT71" s="64"/>
      <c r="BU71" s="61"/>
      <c r="BV71" s="61"/>
      <c r="BW71" s="46" t="s">
        <v>352</v>
      </c>
      <c r="BX71" s="57">
        <v>0</v>
      </c>
      <c r="BY71" s="58">
        <v>0</v>
      </c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55" t="s">
        <v>195</v>
      </c>
      <c r="CK71" s="57">
        <v>0</v>
      </c>
      <c r="CL71" s="58">
        <v>0</v>
      </c>
      <c r="CM71" s="61"/>
      <c r="CN71" s="61"/>
      <c r="CO71" s="61"/>
      <c r="CP71" s="61"/>
      <c r="CQ71" s="61"/>
      <c r="CR71" s="61"/>
      <c r="CS71" s="46" t="s">
        <v>352</v>
      </c>
      <c r="CT71" s="57">
        <v>0</v>
      </c>
      <c r="CU71" s="58">
        <v>0</v>
      </c>
      <c r="CV71" s="61"/>
      <c r="CW71" s="61"/>
      <c r="CX71" s="61"/>
      <c r="CY71" s="61"/>
      <c r="CZ71" s="61"/>
      <c r="DA71" s="61"/>
      <c r="DB71" s="61"/>
      <c r="DC71" s="61"/>
    </row>
    <row r="72" spans="2:107" ht="25.5" customHeight="1" x14ac:dyDescent="0.2">
      <c r="B72"/>
      <c r="C72"/>
      <c r="D72"/>
      <c r="E72" s="64"/>
      <c r="F72" s="61"/>
      <c r="G72" s="61"/>
      <c r="H72" s="61"/>
      <c r="I72" s="61"/>
      <c r="J72" s="46" t="s">
        <v>353</v>
      </c>
      <c r="K72" s="57">
        <v>0</v>
      </c>
      <c r="L72" s="58">
        <v>0</v>
      </c>
      <c r="M72" s="61"/>
      <c r="N72" s="61"/>
      <c r="O72" s="61"/>
      <c r="P72" s="61"/>
      <c r="Q72" s="61"/>
      <c r="R72" s="61"/>
      <c r="S72" s="61"/>
      <c r="T72" s="61"/>
      <c r="U72" s="61"/>
      <c r="V72" s="46" t="s">
        <v>196</v>
      </c>
      <c r="W72" s="57">
        <v>10</v>
      </c>
      <c r="X72" s="58">
        <v>0.76923076923076927</v>
      </c>
      <c r="Y72"/>
      <c r="Z72" s="61"/>
      <c r="AA72" s="61"/>
      <c r="AB72" s="61"/>
      <c r="AC72" s="61"/>
      <c r="AD72" s="61"/>
      <c r="AE72" s="46" t="s">
        <v>353</v>
      </c>
      <c r="AF72" s="57">
        <v>0</v>
      </c>
      <c r="AG72" s="58">
        <v>0</v>
      </c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46" t="s">
        <v>196</v>
      </c>
      <c r="AS72" s="57">
        <v>4</v>
      </c>
      <c r="AT72" s="58">
        <v>0.66666666666666663</v>
      </c>
      <c r="AU72" s="61"/>
      <c r="AV72" s="61"/>
      <c r="AW72" s="61"/>
      <c r="AX72" s="61"/>
      <c r="AY72" s="61"/>
      <c r="AZ72" s="61"/>
      <c r="BA72" s="46" t="s">
        <v>353</v>
      </c>
      <c r="BB72" s="57">
        <v>0</v>
      </c>
      <c r="BC72" s="58">
        <v>0</v>
      </c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46" t="s">
        <v>196</v>
      </c>
      <c r="BO72" s="57">
        <v>2</v>
      </c>
      <c r="BP72" s="58">
        <v>0.66666666666666663</v>
      </c>
      <c r="BQ72" s="64"/>
      <c r="BR72" s="64"/>
      <c r="BS72" s="61"/>
      <c r="BT72" s="61"/>
      <c r="BU72" s="61"/>
      <c r="BV72" s="61"/>
      <c r="BW72" s="46" t="s">
        <v>353</v>
      </c>
      <c r="BX72" s="57">
        <v>0</v>
      </c>
      <c r="BY72" s="58"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46" t="s">
        <v>196</v>
      </c>
      <c r="CK72" s="57">
        <v>2</v>
      </c>
      <c r="CL72" s="58">
        <v>1</v>
      </c>
      <c r="CM72" s="61"/>
      <c r="CN72"/>
      <c r="CO72"/>
      <c r="CP72"/>
      <c r="CQ72" s="61"/>
      <c r="CR72" s="61"/>
      <c r="CS72" s="46" t="s">
        <v>353</v>
      </c>
      <c r="CT72" s="57">
        <v>0</v>
      </c>
      <c r="CU72" s="58">
        <v>0</v>
      </c>
      <c r="CV72" s="61"/>
      <c r="CW72" s="61"/>
      <c r="CX72" s="61"/>
      <c r="CY72" s="61"/>
      <c r="CZ72" s="61"/>
      <c r="DA72" s="61"/>
      <c r="DB72" s="61"/>
      <c r="DC72" s="61"/>
    </row>
    <row r="73" spans="2:107" ht="25.5" customHeight="1" x14ac:dyDescent="0.2">
      <c r="B73" s="175" t="s">
        <v>17</v>
      </c>
      <c r="C73" s="175"/>
      <c r="D73" s="175"/>
      <c r="E73" s="64"/>
      <c r="F73" s="61"/>
      <c r="G73" s="61"/>
      <c r="H73" s="61"/>
      <c r="I73" s="61"/>
      <c r="J73" s="37"/>
      <c r="K73" s="45">
        <v>28</v>
      </c>
      <c r="L73" s="58">
        <v>1</v>
      </c>
      <c r="M73" s="61"/>
      <c r="N73" s="61"/>
      <c r="O73" s="61"/>
      <c r="P73" s="61"/>
      <c r="Q73" s="61"/>
      <c r="R73" s="61"/>
      <c r="S73" s="61"/>
      <c r="T73" s="61"/>
      <c r="U73" s="61"/>
      <c r="V73" s="77"/>
      <c r="W73" s="54">
        <v>13</v>
      </c>
      <c r="X73" s="76">
        <v>1</v>
      </c>
      <c r="Y73"/>
      <c r="Z73" s="61"/>
      <c r="AA73" s="61"/>
      <c r="AB73" s="61"/>
      <c r="AC73" s="61"/>
      <c r="AD73" s="61"/>
      <c r="AE73" s="37"/>
      <c r="AF73" s="45">
        <v>13</v>
      </c>
      <c r="AG73" s="58">
        <v>1</v>
      </c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77"/>
      <c r="AS73" s="54">
        <v>6</v>
      </c>
      <c r="AT73" s="76">
        <v>1</v>
      </c>
      <c r="AU73" s="61"/>
      <c r="AV73"/>
      <c r="AW73"/>
      <c r="AX73"/>
      <c r="AY73" s="61"/>
      <c r="AZ73" s="61"/>
      <c r="BA73" s="37"/>
      <c r="BB73" s="45">
        <v>6</v>
      </c>
      <c r="BC73" s="58">
        <v>1</v>
      </c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77"/>
      <c r="BO73" s="54">
        <v>3</v>
      </c>
      <c r="BP73" s="76">
        <v>1</v>
      </c>
      <c r="BQ73" s="64"/>
      <c r="BR73" s="61"/>
      <c r="BS73" s="61"/>
      <c r="BT73" s="61"/>
      <c r="BU73" s="61"/>
      <c r="BV73" s="61"/>
      <c r="BW73" s="37"/>
      <c r="BX73" s="45">
        <v>3</v>
      </c>
      <c r="BY73" s="58">
        <v>1</v>
      </c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77"/>
      <c r="CK73" s="54">
        <v>2</v>
      </c>
      <c r="CL73" s="76">
        <v>1</v>
      </c>
      <c r="CM73" s="61"/>
      <c r="CN73"/>
      <c r="CO73"/>
      <c r="CP73"/>
      <c r="CQ73" s="61"/>
      <c r="CR73" s="61"/>
      <c r="CS73" s="37"/>
      <c r="CT73" s="45">
        <v>2</v>
      </c>
      <c r="CU73" s="58">
        <v>1</v>
      </c>
      <c r="CV73" s="61"/>
      <c r="CW73" s="61"/>
      <c r="CX73" s="61"/>
      <c r="CY73" s="61"/>
      <c r="CZ73" s="61"/>
      <c r="DA73" s="61"/>
      <c r="DB73" s="61"/>
      <c r="DC73" s="61"/>
    </row>
    <row r="74" spans="2:107" ht="25.5" customHeight="1" x14ac:dyDescent="0.2">
      <c r="B74" s="55" t="s">
        <v>195</v>
      </c>
      <c r="C74" s="57">
        <v>7</v>
      </c>
      <c r="D74" s="58">
        <v>0.25</v>
      </c>
      <c r="E74" s="64"/>
      <c r="F74" s="61"/>
      <c r="G74" s="61"/>
      <c r="H74" s="61"/>
      <c r="I74" s="61"/>
      <c r="J74" s="61"/>
      <c r="K74" s="49" t="s">
        <v>141</v>
      </c>
      <c r="L74" s="74" t="s">
        <v>140</v>
      </c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56" t="s">
        <v>141</v>
      </c>
      <c r="X74" s="49" t="s">
        <v>140</v>
      </c>
      <c r="Y74"/>
      <c r="Z74" s="61"/>
      <c r="AA74" s="61"/>
      <c r="AB74" s="61"/>
      <c r="AC74" s="61"/>
      <c r="AD74" s="61"/>
      <c r="AE74" s="61"/>
      <c r="AF74" s="49" t="s">
        <v>141</v>
      </c>
      <c r="AG74" s="74" t="s">
        <v>140</v>
      </c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/>
      <c r="AS74" s="56" t="s">
        <v>141</v>
      </c>
      <c r="AT74" s="49" t="s">
        <v>140</v>
      </c>
      <c r="AU74" s="61"/>
      <c r="AV74"/>
      <c r="AW74"/>
      <c r="AX74"/>
      <c r="AY74" s="61"/>
      <c r="AZ74" s="61"/>
      <c r="BA74" s="61"/>
      <c r="BB74" s="49" t="s">
        <v>141</v>
      </c>
      <c r="BC74" s="74" t="s">
        <v>140</v>
      </c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56" t="s">
        <v>141</v>
      </c>
      <c r="BP74" s="49" t="s">
        <v>140</v>
      </c>
      <c r="BQ74" s="64"/>
      <c r="BR74" s="61"/>
      <c r="BS74" s="61"/>
      <c r="BT74" s="61"/>
      <c r="BU74" s="61"/>
      <c r="BV74" s="61"/>
      <c r="BW74" s="61"/>
      <c r="BX74" s="49" t="s">
        <v>141</v>
      </c>
      <c r="BY74" s="74" t="s">
        <v>140</v>
      </c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56" t="s">
        <v>141</v>
      </c>
      <c r="CL74" s="49" t="s">
        <v>140</v>
      </c>
      <c r="CM74" s="61"/>
      <c r="CN74"/>
      <c r="CO74"/>
      <c r="CP74"/>
      <c r="CQ74" s="61"/>
      <c r="CR74" s="61"/>
      <c r="CS74" s="61"/>
      <c r="CT74" s="49" t="s">
        <v>141</v>
      </c>
      <c r="CU74" s="74" t="s">
        <v>140</v>
      </c>
      <c r="CV74" s="61"/>
      <c r="CW74" s="61"/>
      <c r="CX74" s="61"/>
      <c r="CY74" s="61"/>
      <c r="CZ74" s="61"/>
      <c r="DA74" s="61"/>
      <c r="DB74" s="61"/>
      <c r="DC74" s="61"/>
    </row>
    <row r="75" spans="2:107" ht="25.5" customHeight="1" x14ac:dyDescent="0.2">
      <c r="B75" s="46" t="s">
        <v>196</v>
      </c>
      <c r="C75" s="57">
        <v>21</v>
      </c>
      <c r="D75" s="58">
        <v>0.75</v>
      </c>
      <c r="E75" s="64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/>
      <c r="W75"/>
      <c r="X75"/>
      <c r="Y75" s="61"/>
      <c r="Z75" s="61"/>
      <c r="AA75" s="61"/>
      <c r="AB75" s="61"/>
      <c r="AC75" s="61"/>
      <c r="AD75" s="61"/>
      <c r="AE75"/>
      <c r="AF75"/>
      <c r="AG75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/>
      <c r="AS75"/>
      <c r="AT75"/>
      <c r="AU75" s="61"/>
      <c r="AV75"/>
      <c r="AW75"/>
      <c r="AX75"/>
      <c r="AY75" s="61"/>
      <c r="AZ75" s="61"/>
      <c r="BA75" s="37"/>
      <c r="BB75" s="37"/>
      <c r="BC75" s="37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4"/>
      <c r="BR75" s="61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</row>
    <row r="76" spans="2:107" ht="25.5" customHeight="1" x14ac:dyDescent="0.2">
      <c r="B76" s="77"/>
      <c r="C76" s="54">
        <v>28</v>
      </c>
      <c r="D76" s="76">
        <v>1</v>
      </c>
      <c r="E76" s="2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 s="2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</row>
    <row r="77" spans="2:107" ht="25.5" customHeight="1" x14ac:dyDescent="0.2">
      <c r="B77"/>
      <c r="C77" s="56" t="s">
        <v>141</v>
      </c>
      <c r="D77" s="49" t="s">
        <v>140</v>
      </c>
      <c r="E77" s="2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 s="37"/>
      <c r="AF77" s="37"/>
      <c r="AG77" s="3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 s="2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  <row r="78" spans="2:107" ht="25.5" customHeight="1" x14ac:dyDescent="0.2">
      <c r="B78" s="2"/>
      <c r="C78" s="2"/>
      <c r="D78" s="2"/>
      <c r="E78" s="2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 s="2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</row>
    <row r="79" spans="2:107" ht="25.5" customHeight="1" x14ac:dyDescent="0.2">
      <c r="B79" s="222" t="s">
        <v>3774</v>
      </c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4"/>
    </row>
    <row r="81" spans="1:107" ht="25.5" customHeight="1" x14ac:dyDescent="0.2">
      <c r="A81" s="103"/>
      <c r="B81" s="205" t="s">
        <v>423</v>
      </c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</row>
    <row r="82" spans="1:107" ht="25.5" customHeight="1" x14ac:dyDescent="0.2">
      <c r="A82" s="103"/>
      <c r="B82"/>
      <c r="C82"/>
      <c r="D82"/>
      <c r="E82" s="8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 s="8"/>
      <c r="BR82" s="8"/>
      <c r="BS82"/>
      <c r="BT82"/>
      <c r="BU82"/>
      <c r="BV82"/>
      <c r="BW82"/>
      <c r="BX82"/>
      <c r="BY82" s="2"/>
      <c r="BZ82"/>
      <c r="CA82"/>
      <c r="CB82"/>
      <c r="CC82"/>
      <c r="CD82"/>
      <c r="CE82"/>
      <c r="CF82" s="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</row>
    <row r="83" spans="1:107" ht="25.5" customHeight="1" x14ac:dyDescent="0.2">
      <c r="A83" s="103"/>
      <c r="B83" s="206" t="s">
        <v>138</v>
      </c>
      <c r="C83" s="206"/>
      <c r="D83" s="206"/>
      <c r="E83" s="8"/>
      <c r="F83" s="187" t="s">
        <v>3</v>
      </c>
      <c r="G83" s="187"/>
      <c r="H83" s="187"/>
      <c r="I83"/>
      <c r="J83" s="188" t="s">
        <v>145</v>
      </c>
      <c r="K83" s="188"/>
      <c r="L83" s="188"/>
      <c r="M83"/>
      <c r="N83" s="188" t="s">
        <v>5</v>
      </c>
      <c r="O83" s="188"/>
      <c r="P83" s="188"/>
      <c r="Q83"/>
      <c r="R83" s="187" t="s">
        <v>158</v>
      </c>
      <c r="S83" s="187"/>
      <c r="T83" s="187"/>
      <c r="U83"/>
      <c r="V83" s="186" t="s">
        <v>159</v>
      </c>
      <c r="W83" s="186"/>
      <c r="X83" s="186"/>
      <c r="Y83"/>
      <c r="Z83" s="206" t="s">
        <v>8</v>
      </c>
      <c r="AA83" s="206"/>
      <c r="AB83" s="206"/>
      <c r="AC83"/>
      <c r="AD83" s="186" t="s">
        <v>9</v>
      </c>
      <c r="AE83" s="186"/>
      <c r="AF83" s="186"/>
      <c r="AG83"/>
      <c r="AH83" s="186" t="s">
        <v>172</v>
      </c>
      <c r="AI83" s="186"/>
      <c r="AJ83" s="186"/>
      <c r="AK83"/>
      <c r="AL83" s="186" t="s">
        <v>11</v>
      </c>
      <c r="AM83" s="186"/>
      <c r="AN83" s="186"/>
      <c r="AO83"/>
      <c r="AP83" s="186" t="s">
        <v>179</v>
      </c>
      <c r="AQ83" s="186"/>
      <c r="AR83" s="186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 s="8"/>
      <c r="BS83"/>
      <c r="BT83"/>
      <c r="BU83"/>
      <c r="BV83"/>
      <c r="BW83"/>
      <c r="BX83"/>
      <c r="BY83" s="2"/>
      <c r="BZ83"/>
      <c r="CA83"/>
      <c r="CB83"/>
      <c r="CC83"/>
      <c r="CD83"/>
      <c r="CE83"/>
      <c r="CF83" s="2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</row>
    <row r="84" spans="1:107" ht="25.5" customHeight="1" x14ac:dyDescent="0.2">
      <c r="A84" s="103"/>
      <c r="B84" s="90" t="s">
        <v>40</v>
      </c>
      <c r="C84" s="42">
        <v>13</v>
      </c>
      <c r="D84" s="44">
        <v>0.4642857142857143</v>
      </c>
      <c r="E84" s="8"/>
      <c r="F84" s="91" t="s">
        <v>143</v>
      </c>
      <c r="G84" s="43">
        <v>11</v>
      </c>
      <c r="H84" s="44">
        <v>0.39285714285714285</v>
      </c>
      <c r="I84"/>
      <c r="J84" s="92" t="s">
        <v>147</v>
      </c>
      <c r="K84" s="45">
        <v>1</v>
      </c>
      <c r="L84" s="44">
        <v>3.5714285714285712E-2</v>
      </c>
      <c r="M84"/>
      <c r="N84" s="91" t="s">
        <v>154</v>
      </c>
      <c r="O84" s="43">
        <v>27</v>
      </c>
      <c r="P84" s="44">
        <v>0.9642857142857143</v>
      </c>
      <c r="Q84"/>
      <c r="R84" s="93">
        <v>1</v>
      </c>
      <c r="S84" s="43">
        <v>19</v>
      </c>
      <c r="T84" s="44">
        <v>0.70370370370370372</v>
      </c>
      <c r="U84"/>
      <c r="V84" s="94" t="s">
        <v>160</v>
      </c>
      <c r="W84" s="57">
        <v>16</v>
      </c>
      <c r="X84" s="58">
        <v>0.59259259259259256</v>
      </c>
      <c r="Y84"/>
      <c r="Z84" s="95" t="s">
        <v>163</v>
      </c>
      <c r="AA84" s="42">
        <v>10</v>
      </c>
      <c r="AB84" s="44">
        <v>0.35714285714285715</v>
      </c>
      <c r="AC84"/>
      <c r="AD84" s="95" t="s">
        <v>799</v>
      </c>
      <c r="AE84" s="57">
        <v>3</v>
      </c>
      <c r="AF84" s="58">
        <v>0.10714285714285714</v>
      </c>
      <c r="AG84"/>
      <c r="AH84" s="97" t="s">
        <v>143</v>
      </c>
      <c r="AI84" s="42">
        <v>7</v>
      </c>
      <c r="AJ84" s="44">
        <v>0.25</v>
      </c>
      <c r="AK84"/>
      <c r="AL84" s="95" t="s">
        <v>175</v>
      </c>
      <c r="AM84" s="42">
        <v>10</v>
      </c>
      <c r="AN84" s="44">
        <v>0.35714285714285715</v>
      </c>
      <c r="AO84"/>
      <c r="AP84" s="95" t="s">
        <v>143</v>
      </c>
      <c r="AQ84" s="42">
        <v>14</v>
      </c>
      <c r="AR84" s="44">
        <v>0.5</v>
      </c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 s="8"/>
      <c r="BS84"/>
      <c r="BT84"/>
      <c r="BU84"/>
      <c r="BV84"/>
      <c r="BW84"/>
      <c r="BX84"/>
      <c r="BY84" s="2"/>
      <c r="BZ84"/>
      <c r="CA84"/>
      <c r="CB84"/>
      <c r="CC84"/>
      <c r="CD84"/>
      <c r="CE84"/>
      <c r="CF84" s="2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</row>
    <row r="85" spans="1:107" ht="25.5" customHeight="1" x14ac:dyDescent="0.2">
      <c r="A85" s="103"/>
      <c r="B85" s="90" t="s">
        <v>27</v>
      </c>
      <c r="C85" s="42">
        <v>3</v>
      </c>
      <c r="D85" s="44">
        <v>0.10714285714285714</v>
      </c>
      <c r="E85" s="8"/>
      <c r="F85" s="91" t="s">
        <v>144</v>
      </c>
      <c r="G85" s="43">
        <v>17</v>
      </c>
      <c r="H85" s="44">
        <v>0.6071428571428571</v>
      </c>
      <c r="I85"/>
      <c r="J85" s="92" t="s">
        <v>148</v>
      </c>
      <c r="K85" s="45">
        <v>2</v>
      </c>
      <c r="L85" s="44">
        <v>7.1428571428571425E-2</v>
      </c>
      <c r="M85"/>
      <c r="N85" s="91" t="s">
        <v>155</v>
      </c>
      <c r="O85" s="43">
        <v>0</v>
      </c>
      <c r="P85" s="44">
        <v>0</v>
      </c>
      <c r="Q85"/>
      <c r="R85" s="93">
        <v>2</v>
      </c>
      <c r="S85" s="43">
        <v>5</v>
      </c>
      <c r="T85" s="44">
        <v>0.18518518518518517</v>
      </c>
      <c r="U85"/>
      <c r="V85" s="95" t="s">
        <v>161</v>
      </c>
      <c r="W85" s="57">
        <v>4</v>
      </c>
      <c r="X85" s="58">
        <v>0.14814814814814814</v>
      </c>
      <c r="Y85"/>
      <c r="Z85" s="90" t="s">
        <v>164</v>
      </c>
      <c r="AA85" s="42">
        <v>4</v>
      </c>
      <c r="AB85" s="44">
        <v>0.14285714285714285</v>
      </c>
      <c r="AC85"/>
      <c r="AD85" s="94" t="s">
        <v>800</v>
      </c>
      <c r="AE85" s="57">
        <v>7</v>
      </c>
      <c r="AF85" s="58">
        <v>0.25</v>
      </c>
      <c r="AG85"/>
      <c r="AH85" s="96" t="s">
        <v>173</v>
      </c>
      <c r="AI85" s="42">
        <v>7</v>
      </c>
      <c r="AJ85" s="44">
        <v>0.25</v>
      </c>
      <c r="AK85"/>
      <c r="AL85" s="90" t="s">
        <v>176</v>
      </c>
      <c r="AM85" s="42">
        <v>15</v>
      </c>
      <c r="AN85" s="44">
        <v>0.5357142857142857</v>
      </c>
      <c r="AO85"/>
      <c r="AP85" s="90" t="s">
        <v>173</v>
      </c>
      <c r="AQ85" s="42">
        <v>14</v>
      </c>
      <c r="AR85" s="44">
        <v>0.5</v>
      </c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 s="8"/>
      <c r="BS85"/>
      <c r="BT85"/>
      <c r="BU85"/>
      <c r="BV85"/>
      <c r="BW85"/>
      <c r="BX85"/>
      <c r="BY85" s="2"/>
      <c r="BZ85"/>
      <c r="CA85"/>
      <c r="CB85"/>
      <c r="CC85"/>
      <c r="CD85"/>
      <c r="CE85"/>
      <c r="CF85" s="2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</row>
    <row r="86" spans="1:107" ht="25.5" customHeight="1" x14ac:dyDescent="0.2">
      <c r="A86" s="103"/>
      <c r="B86" s="90" t="s">
        <v>31</v>
      </c>
      <c r="C86" s="42">
        <v>5</v>
      </c>
      <c r="D86" s="44">
        <v>0.17857142857142858</v>
      </c>
      <c r="E86" s="8"/>
      <c r="F86" s="83"/>
      <c r="G86" s="85">
        <v>28</v>
      </c>
      <c r="H86" s="86">
        <v>1</v>
      </c>
      <c r="I86"/>
      <c r="J86" s="92" t="s">
        <v>146</v>
      </c>
      <c r="K86" s="45">
        <v>4</v>
      </c>
      <c r="L86" s="44">
        <v>0.14285714285714285</v>
      </c>
      <c r="M86"/>
      <c r="N86" s="91" t="s">
        <v>156</v>
      </c>
      <c r="O86" s="43">
        <v>0</v>
      </c>
      <c r="P86" s="44">
        <v>0</v>
      </c>
      <c r="Q86"/>
      <c r="R86" s="93">
        <v>3</v>
      </c>
      <c r="S86" s="43">
        <v>2</v>
      </c>
      <c r="T86" s="44">
        <v>7.407407407407407E-2</v>
      </c>
      <c r="U86"/>
      <c r="V86" s="94" t="s">
        <v>162</v>
      </c>
      <c r="W86" s="57">
        <v>7</v>
      </c>
      <c r="X86" s="58">
        <v>0.25925925925925924</v>
      </c>
      <c r="Y86"/>
      <c r="Z86" s="90" t="s">
        <v>165</v>
      </c>
      <c r="AA86" s="42">
        <v>1</v>
      </c>
      <c r="AB86" s="44">
        <v>3.5714285714285712E-2</v>
      </c>
      <c r="AC86"/>
      <c r="AD86" s="94" t="s">
        <v>801</v>
      </c>
      <c r="AE86" s="57">
        <v>4</v>
      </c>
      <c r="AF86" s="58">
        <v>0.14285714285714285</v>
      </c>
      <c r="AG86"/>
      <c r="AH86" s="96" t="s">
        <v>174</v>
      </c>
      <c r="AI86" s="42">
        <v>14</v>
      </c>
      <c r="AJ86" s="44">
        <v>0.5</v>
      </c>
      <c r="AK86"/>
      <c r="AL86" s="90" t="s">
        <v>177</v>
      </c>
      <c r="AM86" s="42">
        <v>3</v>
      </c>
      <c r="AN86" s="44">
        <v>0.10714285714285714</v>
      </c>
      <c r="AO86"/>
      <c r="AP86" s="90" t="s">
        <v>171</v>
      </c>
      <c r="AQ86" s="42">
        <v>0</v>
      </c>
      <c r="AR86" s="44">
        <v>0</v>
      </c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 s="8"/>
      <c r="BS86"/>
      <c r="BT86"/>
      <c r="BU86"/>
      <c r="BV86"/>
      <c r="BW86"/>
      <c r="BX86"/>
      <c r="BY86" s="2"/>
      <c r="BZ86"/>
      <c r="CA86"/>
      <c r="CB86"/>
      <c r="CC86"/>
      <c r="CD86"/>
      <c r="CE86"/>
      <c r="CF86" s="2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07" ht="25.5" customHeight="1" x14ac:dyDescent="0.2">
      <c r="A87" s="103"/>
      <c r="B87" s="90" t="s">
        <v>36</v>
      </c>
      <c r="C87" s="42">
        <v>5</v>
      </c>
      <c r="D87" s="44">
        <v>0.17857142857142858</v>
      </c>
      <c r="E87" s="8"/>
      <c r="F87"/>
      <c r="G87" s="41" t="s">
        <v>141</v>
      </c>
      <c r="H87" s="41" t="s">
        <v>140</v>
      </c>
      <c r="I87"/>
      <c r="J87" s="92" t="s">
        <v>150</v>
      </c>
      <c r="K87" s="45">
        <v>5</v>
      </c>
      <c r="L87" s="44">
        <v>0.17857142857142858</v>
      </c>
      <c r="M87"/>
      <c r="N87" s="91" t="s">
        <v>157</v>
      </c>
      <c r="O87" s="43">
        <v>1</v>
      </c>
      <c r="P87" s="44">
        <v>3.5714285714285712E-2</v>
      </c>
      <c r="Q87"/>
      <c r="R87" s="93">
        <v>4</v>
      </c>
      <c r="S87" s="43">
        <v>0</v>
      </c>
      <c r="T87" s="44">
        <v>0</v>
      </c>
      <c r="U87"/>
      <c r="V87" s="77"/>
      <c r="W87" s="54">
        <v>27</v>
      </c>
      <c r="X87" s="66">
        <v>1</v>
      </c>
      <c r="Y87"/>
      <c r="Z87" s="90" t="s">
        <v>166</v>
      </c>
      <c r="AA87" s="42">
        <v>2</v>
      </c>
      <c r="AB87" s="44">
        <v>7.1428571428571425E-2</v>
      </c>
      <c r="AC87"/>
      <c r="AD87" s="94" t="s">
        <v>802</v>
      </c>
      <c r="AE87" s="57">
        <v>14</v>
      </c>
      <c r="AF87" s="58">
        <v>0.5</v>
      </c>
      <c r="AG87"/>
      <c r="AH87" s="96" t="s">
        <v>171</v>
      </c>
      <c r="AI87" s="42">
        <v>0</v>
      </c>
      <c r="AJ87" s="44">
        <v>0</v>
      </c>
      <c r="AK87"/>
      <c r="AL87" s="90" t="s">
        <v>178</v>
      </c>
      <c r="AM87" s="42">
        <v>0</v>
      </c>
      <c r="AN87" s="44">
        <v>0</v>
      </c>
      <c r="AO87"/>
      <c r="AP87" s="82"/>
      <c r="AQ87" s="83">
        <v>28</v>
      </c>
      <c r="AR87" s="87">
        <v>1</v>
      </c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 s="8"/>
      <c r="BS87"/>
      <c r="BT87"/>
      <c r="BU87"/>
      <c r="BV87"/>
      <c r="BW87"/>
      <c r="BX87"/>
      <c r="BY87" s="2"/>
      <c r="BZ87"/>
      <c r="CA87"/>
      <c r="CB87"/>
      <c r="CC87"/>
      <c r="CD87"/>
      <c r="CE87"/>
      <c r="CF87" s="2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</row>
    <row r="88" spans="1:107" ht="25.5" customHeight="1" x14ac:dyDescent="0.2">
      <c r="A88" s="103"/>
      <c r="B88" s="90" t="s">
        <v>139</v>
      </c>
      <c r="C88" s="42">
        <v>1</v>
      </c>
      <c r="D88" s="44">
        <v>3.5714285714285712E-2</v>
      </c>
      <c r="E88" s="8"/>
      <c r="F88"/>
      <c r="G88"/>
      <c r="H88"/>
      <c r="I88"/>
      <c r="J88" s="92" t="s">
        <v>151</v>
      </c>
      <c r="K88" s="45">
        <v>10</v>
      </c>
      <c r="L88" s="44">
        <v>0.35714285714285715</v>
      </c>
      <c r="M88"/>
      <c r="N88" s="83"/>
      <c r="O88" s="85">
        <v>28</v>
      </c>
      <c r="P88" s="87">
        <v>1</v>
      </c>
      <c r="Q88"/>
      <c r="R88" s="93">
        <v>5</v>
      </c>
      <c r="S88" s="43">
        <v>1</v>
      </c>
      <c r="T88" s="44">
        <v>3.7037037037037035E-2</v>
      </c>
      <c r="U88"/>
      <c r="V88"/>
      <c r="W88" s="56" t="s">
        <v>141</v>
      </c>
      <c r="X88" s="49" t="s">
        <v>140</v>
      </c>
      <c r="Y88"/>
      <c r="Z88" s="96" t="s">
        <v>167</v>
      </c>
      <c r="AA88" s="42">
        <v>6</v>
      </c>
      <c r="AB88" s="44">
        <v>0.21428571428571427</v>
      </c>
      <c r="AC88"/>
      <c r="AD88" s="77"/>
      <c r="AE88" s="54">
        <v>28</v>
      </c>
      <c r="AF88" s="76">
        <v>1</v>
      </c>
      <c r="AG88"/>
      <c r="AH88" s="82"/>
      <c r="AI88" s="83">
        <v>28</v>
      </c>
      <c r="AJ88" s="87">
        <v>1</v>
      </c>
      <c r="AK88"/>
      <c r="AL88" s="82"/>
      <c r="AM88" s="83">
        <v>28</v>
      </c>
      <c r="AN88" s="87">
        <v>1</v>
      </c>
      <c r="AO88"/>
      <c r="AP88"/>
      <c r="AQ88" s="40" t="s">
        <v>141</v>
      </c>
      <c r="AR88" s="41" t="s">
        <v>140</v>
      </c>
      <c r="AS88"/>
      <c r="AT88"/>
      <c r="AU88"/>
      <c r="AV88"/>
      <c r="AW88"/>
      <c r="AX88"/>
      <c r="AY88"/>
      <c r="AZ88"/>
      <c r="BA88"/>
      <c r="BB88"/>
      <c r="BC88"/>
      <c r="BD88"/>
      <c r="BE88" s="8"/>
      <c r="BF88" s="8"/>
      <c r="BG88" s="8"/>
      <c r="BH88"/>
      <c r="BI88"/>
      <c r="BJ88"/>
      <c r="BK88"/>
      <c r="BL88"/>
      <c r="BM88"/>
      <c r="BN88"/>
      <c r="BO88"/>
      <c r="BP88"/>
      <c r="BQ88"/>
      <c r="BR88" s="8"/>
      <c r="BS88"/>
      <c r="BT88"/>
      <c r="BU88"/>
      <c r="BV88"/>
      <c r="BW88"/>
      <c r="BX88"/>
      <c r="BY88" s="2"/>
      <c r="BZ88"/>
      <c r="CA88"/>
      <c r="CB88"/>
      <c r="CC88"/>
      <c r="CD88"/>
      <c r="CE88"/>
      <c r="CF88" s="2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</row>
    <row r="89" spans="1:107" ht="25.5" customHeight="1" x14ac:dyDescent="0.2">
      <c r="A89" s="103"/>
      <c r="B89" s="90" t="s">
        <v>50</v>
      </c>
      <c r="C89" s="42">
        <v>1</v>
      </c>
      <c r="D89" s="44">
        <v>3.5714285714285712E-2</v>
      </c>
      <c r="E89" s="8"/>
      <c r="F89"/>
      <c r="G89"/>
      <c r="H89"/>
      <c r="I89"/>
      <c r="J89" s="92" t="s">
        <v>149</v>
      </c>
      <c r="K89" s="45">
        <v>3</v>
      </c>
      <c r="L89" s="44">
        <v>0.10714285714285714</v>
      </c>
      <c r="M89"/>
      <c r="N89"/>
      <c r="O89" s="41" t="s">
        <v>153</v>
      </c>
      <c r="P89" s="41" t="s">
        <v>140</v>
      </c>
      <c r="Q89"/>
      <c r="R89" s="83"/>
      <c r="S89" s="85">
        <v>40</v>
      </c>
      <c r="T89" s="87">
        <v>1</v>
      </c>
      <c r="U89"/>
      <c r="V89"/>
      <c r="W89"/>
      <c r="X89"/>
      <c r="Y89"/>
      <c r="Z89" s="96" t="s">
        <v>168</v>
      </c>
      <c r="AA89" s="42">
        <v>2</v>
      </c>
      <c r="AB89" s="44">
        <v>7.1428571428571425E-2</v>
      </c>
      <c r="AC89"/>
      <c r="AD89"/>
      <c r="AE89" s="56" t="s">
        <v>141</v>
      </c>
      <c r="AF89" s="49" t="s">
        <v>140</v>
      </c>
      <c r="AG89"/>
      <c r="AH89"/>
      <c r="AI89" s="40" t="s">
        <v>141</v>
      </c>
      <c r="AJ89" s="41" t="s">
        <v>140</v>
      </c>
      <c r="AK89"/>
      <c r="AL89" s="81"/>
      <c r="AM89" s="40" t="s">
        <v>141</v>
      </c>
      <c r="AN89" s="41" t="s">
        <v>140</v>
      </c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8"/>
      <c r="BS89"/>
      <c r="BT89"/>
      <c r="BU89"/>
      <c r="BV89"/>
      <c r="BW89"/>
      <c r="BX89"/>
      <c r="BY89" s="2"/>
      <c r="BZ89"/>
      <c r="CA89"/>
      <c r="CB89"/>
      <c r="CC89"/>
      <c r="CD89"/>
      <c r="CE89"/>
      <c r="CF89" s="2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</row>
    <row r="90" spans="1:107" ht="25.5" customHeight="1" x14ac:dyDescent="0.2">
      <c r="A90" s="103"/>
      <c r="B90" s="82"/>
      <c r="C90" s="83">
        <v>28</v>
      </c>
      <c r="D90" s="84">
        <v>1</v>
      </c>
      <c r="E90" s="8"/>
      <c r="F90"/>
      <c r="G90"/>
      <c r="H90"/>
      <c r="I90"/>
      <c r="J90" s="92" t="s">
        <v>152</v>
      </c>
      <c r="K90" s="45">
        <v>3</v>
      </c>
      <c r="L90" s="44">
        <v>0.10714285714285714</v>
      </c>
      <c r="M90"/>
      <c r="N90"/>
      <c r="O90"/>
      <c r="P90"/>
      <c r="Q90"/>
      <c r="R90"/>
      <c r="S90" s="49" t="s">
        <v>197</v>
      </c>
      <c r="T90" s="89" t="s">
        <v>369</v>
      </c>
      <c r="U90"/>
      <c r="V90"/>
      <c r="W90"/>
      <c r="X90"/>
      <c r="Y90"/>
      <c r="Z90" s="96" t="s">
        <v>169</v>
      </c>
      <c r="AA90" s="42">
        <v>1</v>
      </c>
      <c r="AB90" s="44">
        <v>3.5714285714285712E-2</v>
      </c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 s="48"/>
      <c r="BM90" s="8"/>
      <c r="BN90" s="8"/>
      <c r="BO90"/>
      <c r="BP90"/>
      <c r="BQ90"/>
      <c r="BR90" s="8"/>
      <c r="BS90"/>
      <c r="BT90"/>
      <c r="BU90"/>
      <c r="BV90"/>
      <c r="BW90"/>
      <c r="BX90"/>
      <c r="BY90" s="2"/>
      <c r="BZ90"/>
      <c r="CA90"/>
      <c r="CB90"/>
      <c r="CC90"/>
      <c r="CD90"/>
      <c r="CE90"/>
      <c r="CF90" s="2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</row>
    <row r="91" spans="1:107" ht="25.5" customHeight="1" x14ac:dyDescent="0.2">
      <c r="A91" s="103"/>
      <c r="B91"/>
      <c r="C91" s="40" t="s">
        <v>141</v>
      </c>
      <c r="D91" s="41" t="s">
        <v>140</v>
      </c>
      <c r="E91" s="8"/>
      <c r="F91"/>
      <c r="G91"/>
      <c r="H91"/>
      <c r="I91"/>
      <c r="J91" s="88"/>
      <c r="K91" s="65">
        <v>28</v>
      </c>
      <c r="L91" s="87">
        <v>1</v>
      </c>
      <c r="M91"/>
      <c r="N91"/>
      <c r="O91"/>
      <c r="P91"/>
      <c r="Q91"/>
      <c r="R91"/>
      <c r="S91"/>
      <c r="T91"/>
      <c r="U91"/>
      <c r="V91"/>
      <c r="W91"/>
      <c r="X91"/>
      <c r="Y91"/>
      <c r="Z91" s="96" t="s">
        <v>170</v>
      </c>
      <c r="AA91" s="42">
        <v>1</v>
      </c>
      <c r="AB91" s="44">
        <v>3.5714285714285712E-2</v>
      </c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8"/>
      <c r="BS91" s="48"/>
      <c r="BT91" s="8"/>
      <c r="BU91" s="8"/>
      <c r="BV91"/>
      <c r="BW91"/>
      <c r="BX91"/>
      <c r="BY91" s="2"/>
      <c r="BZ91"/>
      <c r="CA91"/>
      <c r="CB91"/>
      <c r="CC91"/>
      <c r="CD91"/>
      <c r="CE91"/>
      <c r="CF91" s="2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</row>
    <row r="92" spans="1:107" ht="25.5" customHeight="1" x14ac:dyDescent="0.2">
      <c r="A92" s="103"/>
      <c r="B92"/>
      <c r="C92"/>
      <c r="D92"/>
      <c r="E92" s="8"/>
      <c r="F92"/>
      <c r="G92"/>
      <c r="H92"/>
      <c r="I92"/>
      <c r="J92" s="79"/>
      <c r="K92" s="41" t="s">
        <v>141</v>
      </c>
      <c r="L92" s="41" t="s">
        <v>140</v>
      </c>
      <c r="M92"/>
      <c r="N92"/>
      <c r="O92"/>
      <c r="P92"/>
      <c r="Q92"/>
      <c r="R92"/>
      <c r="S92"/>
      <c r="T92"/>
      <c r="U92"/>
      <c r="V92"/>
      <c r="W92"/>
      <c r="X92"/>
      <c r="Y92"/>
      <c r="Z92" s="96" t="s">
        <v>162</v>
      </c>
      <c r="AA92" s="42">
        <v>0</v>
      </c>
      <c r="AB92" s="44">
        <v>0</v>
      </c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8"/>
      <c r="BS92"/>
      <c r="BT92"/>
      <c r="BU92"/>
      <c r="BV92"/>
      <c r="BW92"/>
      <c r="BX92"/>
      <c r="BY92" s="2"/>
      <c r="BZ92"/>
      <c r="CA92"/>
      <c r="CB92"/>
      <c r="CC92"/>
      <c r="CD92"/>
      <c r="CE92"/>
      <c r="CF92" s="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</row>
    <row r="93" spans="1:107" ht="25.5" customHeight="1" x14ac:dyDescent="0.2">
      <c r="A93" s="103"/>
      <c r="B93"/>
      <c r="C93"/>
      <c r="D93"/>
      <c r="E93" s="8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 s="96" t="s">
        <v>171</v>
      </c>
      <c r="AA93" s="42">
        <v>1</v>
      </c>
      <c r="AB93" s="44">
        <v>3.5714285714285712E-2</v>
      </c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 s="8"/>
      <c r="BJ93" s="52"/>
      <c r="BK93" s="52"/>
      <c r="BL93"/>
      <c r="BM93"/>
      <c r="BN93"/>
      <c r="BO93"/>
      <c r="BP93"/>
      <c r="BQ93"/>
      <c r="BR93" s="8"/>
      <c r="BS93"/>
      <c r="BT93"/>
      <c r="BU93"/>
      <c r="BV93"/>
      <c r="BW93"/>
      <c r="BX93"/>
      <c r="BY93" s="2"/>
      <c r="BZ93"/>
      <c r="CA93"/>
      <c r="CB93"/>
      <c r="CC93"/>
      <c r="CD93"/>
      <c r="CE93"/>
      <c r="CF93" s="2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</row>
    <row r="94" spans="1:107" ht="25.5" customHeight="1" x14ac:dyDescent="0.2">
      <c r="A94" s="103"/>
      <c r="B94"/>
      <c r="C94"/>
      <c r="D94"/>
      <c r="E94" s="8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 s="82"/>
      <c r="AA94" s="83">
        <v>28</v>
      </c>
      <c r="AB94" s="87">
        <v>1</v>
      </c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 s="8"/>
      <c r="BF94" s="8"/>
      <c r="BG94" s="8"/>
      <c r="BH94"/>
      <c r="BI94"/>
      <c r="BJ94"/>
      <c r="BK94"/>
      <c r="BL94"/>
      <c r="BM94"/>
      <c r="BN94"/>
      <c r="BO94"/>
      <c r="BP94"/>
      <c r="BQ94"/>
      <c r="BR94" s="8"/>
      <c r="BS94" s="61"/>
      <c r="BT94" s="61"/>
      <c r="BU94" s="61"/>
      <c r="BV94" s="61"/>
      <c r="BW94" s="61"/>
      <c r="BX94" s="61"/>
      <c r="BY94" s="64"/>
      <c r="BZ94" s="61"/>
      <c r="CA94" s="61"/>
      <c r="CB94" s="61"/>
      <c r="CC94" s="61"/>
      <c r="CD94" s="61"/>
      <c r="CE94" s="61"/>
      <c r="CF94" s="64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/>
      <c r="CT94"/>
      <c r="CU94"/>
      <c r="CV94"/>
      <c r="CW94"/>
      <c r="CX94"/>
      <c r="CY94"/>
      <c r="CZ94"/>
      <c r="DA94"/>
      <c r="DB94"/>
      <c r="DC94"/>
    </row>
    <row r="95" spans="1:107" ht="25.5" customHeight="1" x14ac:dyDescent="0.2">
      <c r="A95" s="103"/>
      <c r="B95" s="61"/>
      <c r="C95" s="61"/>
      <c r="D95" s="61"/>
      <c r="E95" s="37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78"/>
      <c r="AA95" s="40" t="s">
        <v>141</v>
      </c>
      <c r="AB95" s="41" t="s">
        <v>140</v>
      </c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37"/>
      <c r="BS95" s="61"/>
      <c r="BT95" s="61"/>
      <c r="BU95" s="61"/>
      <c r="BV95" s="61"/>
      <c r="BW95" s="61"/>
      <c r="BX95" s="61"/>
      <c r="BY95" s="64"/>
      <c r="BZ95" s="61"/>
      <c r="CA95" s="61"/>
      <c r="CB95" s="61"/>
      <c r="CC95" s="61"/>
      <c r="CD95" s="61"/>
      <c r="CE95" s="61"/>
      <c r="CF95" s="64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</row>
    <row r="96" spans="1:107" ht="25.5" customHeight="1" x14ac:dyDescent="0.2">
      <c r="A96" s="103"/>
      <c r="B96" s="182" t="s">
        <v>424</v>
      </c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61"/>
      <c r="BK96" s="61"/>
      <c r="BL96" s="37"/>
      <c r="BM96" s="37"/>
      <c r="BN96" s="37"/>
      <c r="BO96" s="61"/>
      <c r="BP96" s="61"/>
      <c r="BQ96" s="61"/>
      <c r="BR96" s="37"/>
      <c r="BS96" s="61"/>
      <c r="BT96" s="61"/>
      <c r="BU96" s="61"/>
      <c r="BV96" s="61"/>
      <c r="BW96" s="61"/>
      <c r="BX96" s="61"/>
      <c r="BY96" s="64"/>
      <c r="BZ96" s="61"/>
      <c r="CA96" s="61"/>
      <c r="CB96" s="61"/>
      <c r="CC96" s="61"/>
      <c r="CD96" s="61"/>
      <c r="CE96" s="61"/>
      <c r="CF96" s="64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</row>
    <row r="97" spans="1:107" ht="25.5" customHeight="1" x14ac:dyDescent="0.2">
      <c r="A97" s="103"/>
      <c r="B97" s="61"/>
      <c r="C97" s="61"/>
      <c r="D97" s="61"/>
      <c r="E97" s="37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37"/>
      <c r="BS97" s="61"/>
      <c r="BT97" s="61"/>
      <c r="BU97" s="61"/>
      <c r="BV97" s="61"/>
      <c r="BW97" s="61"/>
      <c r="BX97" s="61"/>
      <c r="BY97" s="64"/>
      <c r="BZ97" s="61"/>
      <c r="CA97" s="61"/>
      <c r="CB97" s="61"/>
      <c r="CC97" s="61"/>
      <c r="CD97" s="61"/>
      <c r="CE97" s="61"/>
      <c r="CF97" s="64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</row>
    <row r="98" spans="1:107" ht="25.5" customHeight="1" x14ac:dyDescent="0.2">
      <c r="A98" s="103"/>
      <c r="B98" s="189" t="s">
        <v>373</v>
      </c>
      <c r="C98" s="192"/>
      <c r="D98" s="192"/>
      <c r="E98" s="37"/>
      <c r="F98" s="189" t="s">
        <v>370</v>
      </c>
      <c r="G98" s="192"/>
      <c r="H98" s="192"/>
      <c r="I98" s="61"/>
      <c r="J98" s="189" t="s">
        <v>396</v>
      </c>
      <c r="K98" s="192"/>
      <c r="L98" s="192"/>
      <c r="M98" s="61"/>
      <c r="N98" s="190" t="s">
        <v>198</v>
      </c>
      <c r="O98" s="191"/>
      <c r="P98" s="191"/>
      <c r="Q98" s="61"/>
      <c r="R98" s="190" t="s">
        <v>207</v>
      </c>
      <c r="S98" s="191"/>
      <c r="T98" s="191"/>
      <c r="U98" s="61"/>
      <c r="V98" s="61"/>
      <c r="W98" s="190" t="s">
        <v>212</v>
      </c>
      <c r="X98" s="191"/>
      <c r="Y98" s="191"/>
      <c r="Z98" s="61"/>
      <c r="AA98" s="190" t="s">
        <v>223</v>
      </c>
      <c r="AB98" s="191"/>
      <c r="AC98" s="191"/>
      <c r="AD98" s="61"/>
      <c r="AE98" s="190" t="s">
        <v>230</v>
      </c>
      <c r="AF98" s="190"/>
      <c r="AG98" s="190"/>
      <c r="AH98" s="61"/>
      <c r="AI98" s="190" t="s">
        <v>235</v>
      </c>
      <c r="AJ98" s="190"/>
      <c r="AK98" s="190"/>
      <c r="AL98" s="61"/>
      <c r="AM98" s="190" t="s">
        <v>252</v>
      </c>
      <c r="AN98" s="190"/>
      <c r="AO98" s="190"/>
      <c r="AP98" s="61"/>
      <c r="AQ98" s="190" t="s">
        <v>282</v>
      </c>
      <c r="AR98" s="190"/>
      <c r="AS98" s="190"/>
      <c r="AT98" s="61"/>
      <c r="AU98" s="189" t="s">
        <v>295</v>
      </c>
      <c r="AV98" s="189"/>
      <c r="AW98" s="189"/>
      <c r="AX98" s="61"/>
      <c r="AY98" s="189" t="s">
        <v>323</v>
      </c>
      <c r="AZ98" s="189"/>
      <c r="BA98" s="189"/>
      <c r="BB98" s="61"/>
      <c r="BC98" s="189" t="s">
        <v>324</v>
      </c>
      <c r="BD98" s="189"/>
      <c r="BE98" s="189"/>
      <c r="BF98" s="61"/>
      <c r="BG98" s="189" t="s">
        <v>331</v>
      </c>
      <c r="BH98" s="189"/>
      <c r="BI98" s="189"/>
      <c r="BJ98" s="61"/>
      <c r="BK98" s="61"/>
      <c r="BL98" s="61"/>
      <c r="BM98" s="61"/>
      <c r="BN98" s="61"/>
      <c r="BO98" s="61"/>
      <c r="BP98" s="61"/>
      <c r="BQ98" s="61"/>
      <c r="BR98" s="37"/>
      <c r="BS98" s="61"/>
      <c r="BT98" s="61"/>
      <c r="BU98" s="61"/>
      <c r="BV98" s="61"/>
      <c r="BW98" s="61"/>
      <c r="BX98" s="61"/>
      <c r="BY98" s="64"/>
      <c r="BZ98" s="61"/>
      <c r="CA98" s="61"/>
      <c r="CB98" s="61"/>
      <c r="CC98" s="61"/>
      <c r="CD98" s="61"/>
      <c r="CE98" s="61"/>
      <c r="CF98" s="64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</row>
    <row r="99" spans="1:107" ht="25.5" customHeight="1" x14ac:dyDescent="0.2">
      <c r="A99" s="103"/>
      <c r="B99" s="63" t="s">
        <v>371</v>
      </c>
      <c r="C99" s="45">
        <v>9</v>
      </c>
      <c r="D99" s="58">
        <v>0.33333333333333331</v>
      </c>
      <c r="E99" s="37"/>
      <c r="F99" s="75" t="s">
        <v>384</v>
      </c>
      <c r="G99" s="45">
        <v>4</v>
      </c>
      <c r="H99" s="58">
        <v>0.14285714285714285</v>
      </c>
      <c r="I99" s="61"/>
      <c r="J99" s="63" t="s">
        <v>397</v>
      </c>
      <c r="K99" s="45">
        <v>7</v>
      </c>
      <c r="L99" s="58">
        <v>0.25925925925925924</v>
      </c>
      <c r="M99" s="61"/>
      <c r="N99" s="165" t="s">
        <v>199</v>
      </c>
      <c r="O99" s="59">
        <v>4</v>
      </c>
      <c r="P99" s="60">
        <v>0.16</v>
      </c>
      <c r="Q99" s="61"/>
      <c r="R99" s="165" t="s">
        <v>208</v>
      </c>
      <c r="S99" s="59">
        <v>18</v>
      </c>
      <c r="T99" s="60">
        <v>0.66666666666666663</v>
      </c>
      <c r="U99" s="61"/>
      <c r="V99" s="61"/>
      <c r="W99" s="165" t="s">
        <v>213</v>
      </c>
      <c r="X99" s="59">
        <v>9</v>
      </c>
      <c r="Y99" s="60">
        <v>0.33333333333333331</v>
      </c>
      <c r="Z99" s="61"/>
      <c r="AA99" s="165" t="s">
        <v>224</v>
      </c>
      <c r="AB99" s="59">
        <v>12</v>
      </c>
      <c r="AC99" s="60">
        <v>0.46153846153846156</v>
      </c>
      <c r="AD99" s="61"/>
      <c r="AE99" s="165" t="s">
        <v>231</v>
      </c>
      <c r="AF99" s="59">
        <v>2</v>
      </c>
      <c r="AG99" s="60">
        <v>7.407407407407407E-2</v>
      </c>
      <c r="AH99" s="61"/>
      <c r="AI99" s="165" t="s">
        <v>236</v>
      </c>
      <c r="AJ99" s="59">
        <v>1</v>
      </c>
      <c r="AK99" s="60">
        <v>3.5714285714285712E-2</v>
      </c>
      <c r="AL99" s="61"/>
      <c r="AM99" s="165" t="s">
        <v>253</v>
      </c>
      <c r="AN99" s="59">
        <v>2</v>
      </c>
      <c r="AO99" s="60">
        <v>8.6956521739130432E-2</v>
      </c>
      <c r="AP99" s="61"/>
      <c r="AQ99" s="165" t="s">
        <v>283</v>
      </c>
      <c r="AR99" s="59">
        <v>3</v>
      </c>
      <c r="AS99" s="60">
        <v>0.1111111111111111</v>
      </c>
      <c r="AT99" s="61"/>
      <c r="AU99" s="165" t="s">
        <v>296</v>
      </c>
      <c r="AV99" s="59">
        <v>6</v>
      </c>
      <c r="AW99" s="60">
        <v>0.2608695652173913</v>
      </c>
      <c r="AX99" s="61"/>
      <c r="AY99" s="165" t="s">
        <v>314</v>
      </c>
      <c r="AZ99" s="59">
        <v>2</v>
      </c>
      <c r="BA99" s="60">
        <v>7.1428571428571425E-2</v>
      </c>
      <c r="BB99" s="61"/>
      <c r="BC99" s="165" t="s">
        <v>325</v>
      </c>
      <c r="BD99" s="59">
        <v>11</v>
      </c>
      <c r="BE99" s="60">
        <v>0.40740740740740738</v>
      </c>
      <c r="BF99" s="61"/>
      <c r="BG99" s="63" t="s">
        <v>332</v>
      </c>
      <c r="BH99" s="54">
        <v>5</v>
      </c>
      <c r="BI99" s="66">
        <v>0.27777777777777779</v>
      </c>
      <c r="BJ99" s="61"/>
      <c r="BK99" s="61"/>
      <c r="BL99" s="61"/>
      <c r="BM99" s="61"/>
      <c r="BN99" s="61"/>
      <c r="BO99" s="61"/>
      <c r="BP99" s="61"/>
      <c r="BQ99" s="61"/>
      <c r="BR99" s="37"/>
      <c r="BS99" s="61"/>
      <c r="BT99" s="61"/>
      <c r="BU99" s="61"/>
      <c r="BV99" s="61"/>
      <c r="BW99" s="61"/>
      <c r="BX99" s="61"/>
      <c r="BY99" s="64"/>
      <c r="BZ99" s="61"/>
      <c r="CA99" s="61"/>
      <c r="CB99" s="61"/>
      <c r="CC99" s="61"/>
      <c r="CD99" s="61"/>
      <c r="CE99" s="61"/>
      <c r="CF99" s="64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</row>
    <row r="100" spans="1:107" ht="25.5" customHeight="1" x14ac:dyDescent="0.2">
      <c r="A100" s="103"/>
      <c r="B100" s="63" t="s">
        <v>372</v>
      </c>
      <c r="C100" s="45">
        <v>3</v>
      </c>
      <c r="D100" s="58">
        <v>0.1111111111111111</v>
      </c>
      <c r="E100" s="64"/>
      <c r="F100" s="75" t="s">
        <v>385</v>
      </c>
      <c r="G100" s="45">
        <v>9</v>
      </c>
      <c r="H100" s="58">
        <v>0.32142857142857145</v>
      </c>
      <c r="I100" s="61"/>
      <c r="J100" s="63" t="s">
        <v>398</v>
      </c>
      <c r="K100" s="45">
        <v>1</v>
      </c>
      <c r="L100" s="58">
        <v>3.7037037037037035E-2</v>
      </c>
      <c r="M100" s="61"/>
      <c r="N100" s="165" t="s">
        <v>200</v>
      </c>
      <c r="O100" s="45">
        <v>10</v>
      </c>
      <c r="P100" s="60">
        <v>0.4</v>
      </c>
      <c r="Q100" s="61"/>
      <c r="R100" s="165" t="s">
        <v>209</v>
      </c>
      <c r="S100" s="59">
        <v>8</v>
      </c>
      <c r="T100" s="60">
        <v>0.29629629629629628</v>
      </c>
      <c r="U100" s="61"/>
      <c r="V100" s="61"/>
      <c r="W100" s="165" t="s">
        <v>214</v>
      </c>
      <c r="X100" s="45">
        <v>1</v>
      </c>
      <c r="Y100" s="60">
        <v>3.7037037037037035E-2</v>
      </c>
      <c r="Z100" s="61"/>
      <c r="AA100" s="165" t="s">
        <v>225</v>
      </c>
      <c r="AB100" s="45">
        <v>4</v>
      </c>
      <c r="AC100" s="60">
        <v>0.15384615384615385</v>
      </c>
      <c r="AD100" s="61"/>
      <c r="AE100" s="165" t="s">
        <v>232</v>
      </c>
      <c r="AF100" s="45">
        <v>4</v>
      </c>
      <c r="AG100" s="60">
        <v>0.14814814814814814</v>
      </c>
      <c r="AH100" s="61"/>
      <c r="AI100" s="165" t="s">
        <v>238</v>
      </c>
      <c r="AJ100" s="45">
        <v>3</v>
      </c>
      <c r="AK100" s="60">
        <v>0.10714285714285714</v>
      </c>
      <c r="AL100" s="61"/>
      <c r="AM100" s="165" t="s">
        <v>254</v>
      </c>
      <c r="AN100" s="45">
        <v>1</v>
      </c>
      <c r="AO100" s="60">
        <v>4.3478260869565216E-2</v>
      </c>
      <c r="AP100" s="61"/>
      <c r="AQ100" s="165" t="s">
        <v>284</v>
      </c>
      <c r="AR100" s="45">
        <v>2</v>
      </c>
      <c r="AS100" s="60">
        <v>7.407407407407407E-2</v>
      </c>
      <c r="AT100" s="61"/>
      <c r="AU100" s="165" t="s">
        <v>297</v>
      </c>
      <c r="AV100" s="45">
        <v>4</v>
      </c>
      <c r="AW100" s="60">
        <v>0.17391304347826086</v>
      </c>
      <c r="AX100" s="61"/>
      <c r="AY100" s="165" t="s">
        <v>316</v>
      </c>
      <c r="AZ100" s="45">
        <v>1</v>
      </c>
      <c r="BA100" s="60">
        <v>3.5714285714285712E-2</v>
      </c>
      <c r="BB100" s="61"/>
      <c r="BC100" s="165" t="s">
        <v>326</v>
      </c>
      <c r="BD100" s="45">
        <v>5</v>
      </c>
      <c r="BE100" s="60">
        <v>0.18518518518518517</v>
      </c>
      <c r="BF100" s="61"/>
      <c r="BG100" s="63" t="s">
        <v>333</v>
      </c>
      <c r="BH100" s="65">
        <v>2</v>
      </c>
      <c r="BI100" s="66">
        <v>0.1111111111111111</v>
      </c>
      <c r="BJ100" s="61"/>
      <c r="BK100" s="61"/>
      <c r="BL100" s="61"/>
      <c r="BM100" s="61"/>
      <c r="BN100" s="61"/>
      <c r="BO100" s="61"/>
      <c r="BP100" s="61"/>
      <c r="BQ100" s="61"/>
      <c r="BR100" s="64"/>
      <c r="BS100" s="61"/>
      <c r="BT100" s="61"/>
      <c r="BU100" s="61"/>
      <c r="BV100" s="61"/>
      <c r="BW100" s="61"/>
      <c r="BX100" s="61"/>
      <c r="BY100" s="64"/>
      <c r="BZ100" s="61"/>
      <c r="CA100" s="61"/>
      <c r="CB100" s="61"/>
      <c r="CC100" s="61"/>
      <c r="CD100" s="61"/>
      <c r="CE100" s="61"/>
      <c r="CF100" s="64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</row>
    <row r="101" spans="1:107" ht="25.5" customHeight="1" x14ac:dyDescent="0.2">
      <c r="A101" s="103"/>
      <c r="B101" s="63" t="s">
        <v>374</v>
      </c>
      <c r="C101" s="45">
        <v>3</v>
      </c>
      <c r="D101" s="58">
        <v>0.1111111111111111</v>
      </c>
      <c r="E101" s="64"/>
      <c r="F101" s="75" t="s">
        <v>386</v>
      </c>
      <c r="G101" s="45">
        <v>1</v>
      </c>
      <c r="H101" s="58">
        <v>3.5714285714285712E-2</v>
      </c>
      <c r="I101" s="61"/>
      <c r="J101" s="63" t="s">
        <v>385</v>
      </c>
      <c r="K101" s="45">
        <v>5</v>
      </c>
      <c r="L101" s="58">
        <v>0.18518518518518517</v>
      </c>
      <c r="M101" s="61"/>
      <c r="N101" s="165" t="s">
        <v>201</v>
      </c>
      <c r="O101" s="45">
        <v>3</v>
      </c>
      <c r="P101" s="60">
        <v>0.12</v>
      </c>
      <c r="Q101" s="61"/>
      <c r="R101" s="165" t="s">
        <v>210</v>
      </c>
      <c r="S101" s="59">
        <v>1</v>
      </c>
      <c r="T101" s="60">
        <v>3.7037037037037035E-2</v>
      </c>
      <c r="U101" s="61"/>
      <c r="V101" s="61"/>
      <c r="W101" s="165" t="s">
        <v>215</v>
      </c>
      <c r="X101" s="45">
        <v>3</v>
      </c>
      <c r="Y101" s="60">
        <v>0.1111111111111111</v>
      </c>
      <c r="Z101" s="61"/>
      <c r="AA101" s="165" t="s">
        <v>226</v>
      </c>
      <c r="AB101" s="45">
        <v>1</v>
      </c>
      <c r="AC101" s="60">
        <v>3.8461538461538464E-2</v>
      </c>
      <c r="AD101" s="61"/>
      <c r="AE101" s="165" t="s">
        <v>233</v>
      </c>
      <c r="AF101" s="45">
        <v>3</v>
      </c>
      <c r="AG101" s="60">
        <v>0.1111111111111111</v>
      </c>
      <c r="AH101" s="61"/>
      <c r="AI101" s="165" t="s">
        <v>239</v>
      </c>
      <c r="AJ101" s="45">
        <v>6</v>
      </c>
      <c r="AK101" s="60">
        <v>0.21428571428571427</v>
      </c>
      <c r="AL101" s="61"/>
      <c r="AM101" s="165" t="s">
        <v>255</v>
      </c>
      <c r="AN101" s="45">
        <v>0</v>
      </c>
      <c r="AO101" s="60">
        <v>0</v>
      </c>
      <c r="AP101" s="61"/>
      <c r="AQ101" s="165" t="s">
        <v>285</v>
      </c>
      <c r="AR101" s="45">
        <v>0</v>
      </c>
      <c r="AS101" s="60">
        <v>0</v>
      </c>
      <c r="AT101" s="61"/>
      <c r="AU101" s="165" t="s">
        <v>298</v>
      </c>
      <c r="AV101" s="45">
        <v>0</v>
      </c>
      <c r="AW101" s="60">
        <v>0</v>
      </c>
      <c r="AX101" s="61"/>
      <c r="AY101" s="165" t="s">
        <v>315</v>
      </c>
      <c r="AZ101" s="45">
        <v>0</v>
      </c>
      <c r="BA101" s="60">
        <v>0</v>
      </c>
      <c r="BB101" s="61"/>
      <c r="BC101" s="165" t="s">
        <v>327</v>
      </c>
      <c r="BD101" s="45">
        <v>1</v>
      </c>
      <c r="BE101" s="60">
        <v>3.7037037037037035E-2</v>
      </c>
      <c r="BF101" s="61"/>
      <c r="BG101" s="63" t="s">
        <v>334</v>
      </c>
      <c r="BH101" s="65">
        <v>0</v>
      </c>
      <c r="BI101" s="66">
        <v>0</v>
      </c>
      <c r="BJ101" s="62"/>
      <c r="BK101" s="62"/>
      <c r="BL101" s="61"/>
      <c r="BM101" s="61"/>
      <c r="BN101" s="61"/>
      <c r="BO101" s="61"/>
      <c r="BP101" s="61"/>
      <c r="BQ101" s="61"/>
      <c r="BR101" s="64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</row>
    <row r="102" spans="1:107" ht="25.5" customHeight="1" x14ac:dyDescent="0.2">
      <c r="A102" s="103"/>
      <c r="B102" s="63" t="s">
        <v>375</v>
      </c>
      <c r="C102" s="45">
        <v>0</v>
      </c>
      <c r="D102" s="58">
        <v>0</v>
      </c>
      <c r="E102" s="64"/>
      <c r="F102" s="75" t="s">
        <v>387</v>
      </c>
      <c r="G102" s="45">
        <v>2</v>
      </c>
      <c r="H102" s="58">
        <v>7.1428571428571425E-2</v>
      </c>
      <c r="I102" s="61"/>
      <c r="J102" s="63" t="s">
        <v>399</v>
      </c>
      <c r="K102" s="45">
        <v>2</v>
      </c>
      <c r="L102" s="58">
        <v>7.407407407407407E-2</v>
      </c>
      <c r="M102" s="61"/>
      <c r="N102" s="165" t="s">
        <v>202</v>
      </c>
      <c r="O102" s="45">
        <v>2</v>
      </c>
      <c r="P102" s="60">
        <v>0.08</v>
      </c>
      <c r="Q102" s="61"/>
      <c r="R102" s="165" t="s">
        <v>211</v>
      </c>
      <c r="S102" s="59">
        <v>0</v>
      </c>
      <c r="T102" s="60">
        <v>0</v>
      </c>
      <c r="U102" s="61"/>
      <c r="V102" s="61"/>
      <c r="W102" s="165" t="s">
        <v>216</v>
      </c>
      <c r="X102" s="45">
        <v>0</v>
      </c>
      <c r="Y102" s="60">
        <v>0</v>
      </c>
      <c r="Z102" s="61"/>
      <c r="AA102" s="165" t="s">
        <v>227</v>
      </c>
      <c r="AB102" s="45">
        <v>3</v>
      </c>
      <c r="AC102" s="60">
        <v>0.11538461538461539</v>
      </c>
      <c r="AD102" s="61"/>
      <c r="AE102" s="165" t="s">
        <v>234</v>
      </c>
      <c r="AF102" s="45">
        <v>0</v>
      </c>
      <c r="AG102" s="60">
        <v>0</v>
      </c>
      <c r="AH102" s="61"/>
      <c r="AI102" s="165" t="s">
        <v>240</v>
      </c>
      <c r="AJ102" s="45">
        <v>1</v>
      </c>
      <c r="AK102" s="60">
        <v>3.5714285714285712E-2</v>
      </c>
      <c r="AL102" s="61"/>
      <c r="AM102" s="165" t="s">
        <v>276</v>
      </c>
      <c r="AN102" s="45">
        <v>7</v>
      </c>
      <c r="AO102" s="60">
        <v>0.30434782608695654</v>
      </c>
      <c r="AP102" s="61"/>
      <c r="AQ102" s="165" t="s">
        <v>286</v>
      </c>
      <c r="AR102" s="45">
        <v>11</v>
      </c>
      <c r="AS102" s="60">
        <v>0.40740740740740738</v>
      </c>
      <c r="AT102" s="61"/>
      <c r="AU102" s="165" t="s">
        <v>299</v>
      </c>
      <c r="AV102" s="45">
        <v>1</v>
      </c>
      <c r="AW102" s="60">
        <v>4.3478260869565216E-2</v>
      </c>
      <c r="AX102" s="61"/>
      <c r="AY102" s="165" t="s">
        <v>317</v>
      </c>
      <c r="AZ102" s="45">
        <v>3</v>
      </c>
      <c r="BA102" s="60">
        <v>0.10714285714285714</v>
      </c>
      <c r="BB102" s="61"/>
      <c r="BC102" s="165" t="s">
        <v>328</v>
      </c>
      <c r="BD102" s="59">
        <v>3</v>
      </c>
      <c r="BE102" s="60">
        <v>0.1111111111111111</v>
      </c>
      <c r="BF102" s="61"/>
      <c r="BG102" s="63" t="s">
        <v>335</v>
      </c>
      <c r="BH102" s="54">
        <v>5</v>
      </c>
      <c r="BI102" s="66">
        <v>0.27777777777777779</v>
      </c>
      <c r="BJ102" s="61"/>
      <c r="BK102" s="61"/>
      <c r="BL102" s="61"/>
      <c r="BM102" s="61"/>
      <c r="BN102" s="61"/>
      <c r="BO102" s="61"/>
      <c r="BP102" s="61"/>
      <c r="BQ102" s="61"/>
      <c r="BR102" s="64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</row>
    <row r="103" spans="1:107" ht="25.5" customHeight="1" x14ac:dyDescent="0.2">
      <c r="A103" s="103"/>
      <c r="B103" s="63" t="s">
        <v>376</v>
      </c>
      <c r="C103" s="45">
        <v>2</v>
      </c>
      <c r="D103" s="58">
        <v>7.407407407407407E-2</v>
      </c>
      <c r="E103" s="64"/>
      <c r="F103" s="75" t="s">
        <v>388</v>
      </c>
      <c r="G103" s="45">
        <v>1</v>
      </c>
      <c r="H103" s="58">
        <v>3.5714285714285712E-2</v>
      </c>
      <c r="I103" s="61"/>
      <c r="J103" s="63" t="s">
        <v>400</v>
      </c>
      <c r="K103" s="45">
        <v>0</v>
      </c>
      <c r="L103" s="58">
        <v>0</v>
      </c>
      <c r="M103" s="61"/>
      <c r="N103" s="165" t="s">
        <v>203</v>
      </c>
      <c r="O103" s="45">
        <v>0</v>
      </c>
      <c r="P103" s="60">
        <v>0</v>
      </c>
      <c r="Q103" s="61"/>
      <c r="R103" s="37"/>
      <c r="S103" s="45">
        <v>27</v>
      </c>
      <c r="T103" s="60">
        <v>1</v>
      </c>
      <c r="U103" s="61"/>
      <c r="V103" s="61"/>
      <c r="W103" s="165" t="s">
        <v>217</v>
      </c>
      <c r="X103" s="45">
        <v>0</v>
      </c>
      <c r="Y103" s="60">
        <v>0</v>
      </c>
      <c r="Z103" s="61"/>
      <c r="AA103" s="165" t="s">
        <v>228</v>
      </c>
      <c r="AB103" s="45">
        <v>5</v>
      </c>
      <c r="AC103" s="60">
        <v>0.19230769230769232</v>
      </c>
      <c r="AD103" s="61"/>
      <c r="AE103" s="165" t="s">
        <v>237</v>
      </c>
      <c r="AF103" s="45">
        <v>10</v>
      </c>
      <c r="AG103" s="60">
        <v>0.37037037037037035</v>
      </c>
      <c r="AH103" s="61"/>
      <c r="AI103" s="165" t="s">
        <v>241</v>
      </c>
      <c r="AJ103" s="45">
        <v>0</v>
      </c>
      <c r="AK103" s="60">
        <v>0</v>
      </c>
      <c r="AL103" s="61"/>
      <c r="AM103" s="165" t="s">
        <v>257</v>
      </c>
      <c r="AN103" s="45">
        <v>0</v>
      </c>
      <c r="AO103" s="60">
        <v>0</v>
      </c>
      <c r="AP103" s="61"/>
      <c r="AQ103" s="165" t="s">
        <v>287</v>
      </c>
      <c r="AR103" s="45">
        <v>0</v>
      </c>
      <c r="AS103" s="60">
        <v>0</v>
      </c>
      <c r="AT103" s="61"/>
      <c r="AU103" s="165" t="s">
        <v>300</v>
      </c>
      <c r="AV103" s="45">
        <v>3</v>
      </c>
      <c r="AW103" s="60">
        <v>0.13043478260869565</v>
      </c>
      <c r="AX103" s="61"/>
      <c r="AY103" s="165" t="s">
        <v>319</v>
      </c>
      <c r="AZ103" s="45">
        <v>4</v>
      </c>
      <c r="BA103" s="60">
        <v>0.14285714285714285</v>
      </c>
      <c r="BB103" s="61"/>
      <c r="BC103" s="165" t="s">
        <v>329</v>
      </c>
      <c r="BD103" s="59">
        <v>2</v>
      </c>
      <c r="BE103" s="60">
        <v>7.407407407407407E-2</v>
      </c>
      <c r="BF103" s="61"/>
      <c r="BG103" s="63" t="s">
        <v>336</v>
      </c>
      <c r="BH103" s="54">
        <v>6</v>
      </c>
      <c r="BI103" s="66">
        <v>0.33333333333333331</v>
      </c>
      <c r="BJ103" s="61"/>
      <c r="BK103" s="61"/>
      <c r="BL103" s="61"/>
      <c r="BM103" s="61"/>
      <c r="BN103" s="61"/>
      <c r="BO103" s="37"/>
      <c r="BP103" s="37"/>
      <c r="BQ103" s="61"/>
      <c r="BR103" s="64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</row>
    <row r="104" spans="1:107" ht="25.5" customHeight="1" x14ac:dyDescent="0.2">
      <c r="A104" s="103"/>
      <c r="B104" s="63" t="s">
        <v>377</v>
      </c>
      <c r="C104" s="45">
        <v>3</v>
      </c>
      <c r="D104" s="58">
        <v>0.1111111111111111</v>
      </c>
      <c r="E104" s="64"/>
      <c r="F104" s="75" t="s">
        <v>389</v>
      </c>
      <c r="G104" s="45">
        <v>4</v>
      </c>
      <c r="H104" s="58">
        <v>0.14285714285714285</v>
      </c>
      <c r="I104" s="61"/>
      <c r="J104" s="63" t="s">
        <v>387</v>
      </c>
      <c r="K104" s="45">
        <v>1</v>
      </c>
      <c r="L104" s="58">
        <v>3.7037037037037035E-2</v>
      </c>
      <c r="M104" s="61"/>
      <c r="N104" s="165" t="s">
        <v>204</v>
      </c>
      <c r="O104" s="45">
        <v>0</v>
      </c>
      <c r="P104" s="60">
        <v>0</v>
      </c>
      <c r="Q104" s="61"/>
      <c r="R104" s="61"/>
      <c r="S104" s="49" t="s">
        <v>141</v>
      </c>
      <c r="T104" s="49" t="s">
        <v>140</v>
      </c>
      <c r="U104" s="61"/>
      <c r="V104" s="61"/>
      <c r="W104" s="165" t="s">
        <v>218</v>
      </c>
      <c r="X104" s="45">
        <v>1</v>
      </c>
      <c r="Y104" s="60">
        <v>3.7037037037037035E-2</v>
      </c>
      <c r="Z104" s="61"/>
      <c r="AA104" s="165" t="s">
        <v>229</v>
      </c>
      <c r="AB104" s="45">
        <v>1</v>
      </c>
      <c r="AC104" s="60">
        <v>3.8461538461538464E-2</v>
      </c>
      <c r="AD104" s="61"/>
      <c r="AE104" s="165" t="s">
        <v>251</v>
      </c>
      <c r="AF104" s="59">
        <v>1</v>
      </c>
      <c r="AG104" s="60">
        <v>3.7037037037037035E-2</v>
      </c>
      <c r="AH104" s="61"/>
      <c r="AI104" s="165" t="s">
        <v>242</v>
      </c>
      <c r="AJ104" s="45">
        <v>3</v>
      </c>
      <c r="AK104" s="60">
        <v>0.10714285714285714</v>
      </c>
      <c r="AL104" s="61"/>
      <c r="AM104" s="165" t="s">
        <v>256</v>
      </c>
      <c r="AN104" s="45">
        <v>1</v>
      </c>
      <c r="AO104" s="60">
        <v>4.3478260869565216E-2</v>
      </c>
      <c r="AP104" s="61"/>
      <c r="AQ104" s="165" t="s">
        <v>288</v>
      </c>
      <c r="AR104" s="59">
        <v>3</v>
      </c>
      <c r="AS104" s="60">
        <v>0.1111111111111111</v>
      </c>
      <c r="AT104" s="61"/>
      <c r="AU104" s="165" t="s">
        <v>301</v>
      </c>
      <c r="AV104" s="45">
        <v>0</v>
      </c>
      <c r="AW104" s="60">
        <v>0</v>
      </c>
      <c r="AX104" s="61"/>
      <c r="AY104" s="165" t="s">
        <v>320</v>
      </c>
      <c r="AZ104" s="45">
        <v>0</v>
      </c>
      <c r="BA104" s="60">
        <v>0</v>
      </c>
      <c r="BB104" s="61"/>
      <c r="BC104" s="165" t="s">
        <v>330</v>
      </c>
      <c r="BD104" s="45">
        <v>5</v>
      </c>
      <c r="BE104" s="60">
        <v>0.18518518518518517</v>
      </c>
      <c r="BF104" s="61"/>
      <c r="BG104" s="63" t="s">
        <v>337</v>
      </c>
      <c r="BH104" s="65">
        <v>0</v>
      </c>
      <c r="BI104" s="66">
        <v>0</v>
      </c>
      <c r="BJ104" s="61"/>
      <c r="BK104" s="61"/>
      <c r="BL104" s="61"/>
      <c r="BM104" s="61"/>
      <c r="BN104" s="61"/>
      <c r="BO104" s="61"/>
      <c r="BP104" s="61"/>
      <c r="BQ104" s="37"/>
      <c r="BR104" s="64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7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</row>
    <row r="105" spans="1:107" ht="25.5" customHeight="1" x14ac:dyDescent="0.2">
      <c r="A105" s="103"/>
      <c r="B105" s="63" t="s">
        <v>378</v>
      </c>
      <c r="C105" s="45">
        <v>5</v>
      </c>
      <c r="D105" s="58">
        <v>0.18518518518518517</v>
      </c>
      <c r="E105" s="64"/>
      <c r="F105" s="75" t="s">
        <v>390</v>
      </c>
      <c r="G105" s="45">
        <v>4</v>
      </c>
      <c r="H105" s="58">
        <v>0.14285714285714285</v>
      </c>
      <c r="I105" s="61"/>
      <c r="J105" s="63" t="s">
        <v>401</v>
      </c>
      <c r="K105" s="45">
        <v>2</v>
      </c>
      <c r="L105" s="58">
        <v>7.407407407407407E-2</v>
      </c>
      <c r="M105" s="61"/>
      <c r="N105" s="165" t="s">
        <v>205</v>
      </c>
      <c r="O105" s="45">
        <v>0</v>
      </c>
      <c r="P105" s="60">
        <v>0</v>
      </c>
      <c r="Q105" s="61"/>
      <c r="R105" s="61"/>
      <c r="S105" s="61"/>
      <c r="T105" s="61"/>
      <c r="U105" s="61"/>
      <c r="V105" s="61"/>
      <c r="W105" s="165" t="s">
        <v>219</v>
      </c>
      <c r="X105" s="45">
        <v>0</v>
      </c>
      <c r="Y105" s="60">
        <v>0</v>
      </c>
      <c r="Z105" s="61"/>
      <c r="AA105" s="37"/>
      <c r="AB105" s="45">
        <v>26</v>
      </c>
      <c r="AC105" s="60">
        <v>1</v>
      </c>
      <c r="AD105" s="61"/>
      <c r="AE105" s="165" t="s">
        <v>435</v>
      </c>
      <c r="AF105" s="59">
        <v>2</v>
      </c>
      <c r="AG105" s="60">
        <v>7.407407407407407E-2</v>
      </c>
      <c r="AH105" s="61"/>
      <c r="AI105" s="165" t="s">
        <v>243</v>
      </c>
      <c r="AJ105" s="45">
        <v>0</v>
      </c>
      <c r="AK105" s="60">
        <v>0</v>
      </c>
      <c r="AL105" s="61"/>
      <c r="AM105" s="165" t="s">
        <v>258</v>
      </c>
      <c r="AN105" s="45">
        <v>0</v>
      </c>
      <c r="AO105" s="60">
        <v>0</v>
      </c>
      <c r="AP105" s="61"/>
      <c r="AQ105" s="165" t="s">
        <v>289</v>
      </c>
      <c r="AR105" s="59">
        <v>1</v>
      </c>
      <c r="AS105" s="60">
        <v>3.7037037037037035E-2</v>
      </c>
      <c r="AT105" s="61"/>
      <c r="AU105" s="165" t="s">
        <v>302</v>
      </c>
      <c r="AV105" s="45">
        <v>0</v>
      </c>
      <c r="AW105" s="60">
        <v>0</v>
      </c>
      <c r="AX105" s="61"/>
      <c r="AY105" s="165" t="s">
        <v>322</v>
      </c>
      <c r="AZ105" s="45">
        <v>0</v>
      </c>
      <c r="BA105" s="60">
        <v>0</v>
      </c>
      <c r="BB105" s="61"/>
      <c r="BC105" s="98"/>
      <c r="BD105" s="45">
        <v>27</v>
      </c>
      <c r="BE105" s="60">
        <v>1</v>
      </c>
      <c r="BF105" s="61"/>
      <c r="BG105" s="98"/>
      <c r="BH105" s="65">
        <v>18</v>
      </c>
      <c r="BI105" s="66">
        <v>1</v>
      </c>
      <c r="BJ105" s="61"/>
      <c r="BK105" s="61"/>
      <c r="BL105" s="61"/>
      <c r="BM105" s="61"/>
      <c r="BN105" s="61"/>
      <c r="BO105" s="61"/>
      <c r="BP105" s="61"/>
      <c r="BQ105" s="61"/>
      <c r="BR105" s="64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</row>
    <row r="106" spans="1:107" ht="25.5" customHeight="1" x14ac:dyDescent="0.2">
      <c r="A106" s="103"/>
      <c r="B106" s="63" t="s">
        <v>379</v>
      </c>
      <c r="C106" s="45">
        <v>0</v>
      </c>
      <c r="D106" s="58">
        <v>0</v>
      </c>
      <c r="E106" s="64"/>
      <c r="F106" s="75" t="s">
        <v>391</v>
      </c>
      <c r="G106" s="45">
        <v>1</v>
      </c>
      <c r="H106" s="58">
        <v>3.5714285714285712E-2</v>
      </c>
      <c r="I106" s="61"/>
      <c r="J106" s="63" t="s">
        <v>402</v>
      </c>
      <c r="K106" s="45">
        <v>2</v>
      </c>
      <c r="L106" s="58">
        <v>7.407407407407407E-2</v>
      </c>
      <c r="M106" s="61"/>
      <c r="N106" s="165" t="s">
        <v>206</v>
      </c>
      <c r="O106" s="45">
        <v>1</v>
      </c>
      <c r="P106" s="60">
        <v>0.04</v>
      </c>
      <c r="Q106" s="61"/>
      <c r="R106" s="61"/>
      <c r="S106" s="61"/>
      <c r="T106" s="61"/>
      <c r="U106" s="61"/>
      <c r="V106" s="61"/>
      <c r="W106" s="165" t="s">
        <v>220</v>
      </c>
      <c r="X106" s="45">
        <v>2</v>
      </c>
      <c r="Y106" s="60">
        <v>7.407407407407407E-2</v>
      </c>
      <c r="Z106" s="61"/>
      <c r="AA106" s="61"/>
      <c r="AB106" s="49" t="s">
        <v>141</v>
      </c>
      <c r="AC106" s="49" t="s">
        <v>140</v>
      </c>
      <c r="AD106" s="61"/>
      <c r="AE106" s="165" t="s">
        <v>436</v>
      </c>
      <c r="AF106" s="59">
        <v>3</v>
      </c>
      <c r="AG106" s="60">
        <v>0.1111111111111111</v>
      </c>
      <c r="AH106" s="61"/>
      <c r="AI106" s="165" t="s">
        <v>244</v>
      </c>
      <c r="AJ106" s="45">
        <v>0</v>
      </c>
      <c r="AK106" s="60">
        <v>0</v>
      </c>
      <c r="AL106" s="61"/>
      <c r="AM106" s="165" t="s">
        <v>277</v>
      </c>
      <c r="AN106" s="45">
        <v>3</v>
      </c>
      <c r="AO106" s="60">
        <v>0.13043478260869565</v>
      </c>
      <c r="AP106" s="61"/>
      <c r="AQ106" s="165" t="s">
        <v>290</v>
      </c>
      <c r="AR106" s="45">
        <v>0</v>
      </c>
      <c r="AS106" s="60">
        <v>0</v>
      </c>
      <c r="AT106" s="61"/>
      <c r="AU106" s="165" t="s">
        <v>304</v>
      </c>
      <c r="AV106" s="45">
        <v>0</v>
      </c>
      <c r="AW106" s="60">
        <v>0</v>
      </c>
      <c r="AX106" s="61"/>
      <c r="AY106" s="165" t="s">
        <v>321</v>
      </c>
      <c r="AZ106" s="45">
        <v>1</v>
      </c>
      <c r="BA106" s="60">
        <v>3.5714285714285712E-2</v>
      </c>
      <c r="BB106" s="61"/>
      <c r="BC106" s="61"/>
      <c r="BD106" s="49" t="s">
        <v>141</v>
      </c>
      <c r="BE106" s="49" t="s">
        <v>140</v>
      </c>
      <c r="BF106" s="61"/>
      <c r="BG106" s="68"/>
      <c r="BH106" s="77" t="s">
        <v>141</v>
      </c>
      <c r="BI106" s="77" t="s">
        <v>140</v>
      </c>
      <c r="BJ106" s="61"/>
      <c r="BK106" s="61"/>
      <c r="BL106" s="61"/>
      <c r="BM106" s="61"/>
      <c r="BN106" s="61"/>
      <c r="BO106" s="61"/>
      <c r="BP106" s="61"/>
      <c r="BQ106" s="61"/>
      <c r="BR106" s="64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</row>
    <row r="107" spans="1:107" ht="25.5" customHeight="1" x14ac:dyDescent="0.2">
      <c r="A107" s="103"/>
      <c r="B107" s="63" t="s">
        <v>380</v>
      </c>
      <c r="C107" s="45">
        <v>0</v>
      </c>
      <c r="D107" s="58">
        <v>0</v>
      </c>
      <c r="E107" s="64"/>
      <c r="F107" s="75" t="s">
        <v>392</v>
      </c>
      <c r="G107" s="45">
        <v>0</v>
      </c>
      <c r="H107" s="58">
        <v>0</v>
      </c>
      <c r="I107" s="61"/>
      <c r="J107" s="63" t="s">
        <v>389</v>
      </c>
      <c r="K107" s="45">
        <v>1</v>
      </c>
      <c r="L107" s="58">
        <v>3.7037037037037035E-2</v>
      </c>
      <c r="M107" s="61"/>
      <c r="N107" s="165" t="s">
        <v>250</v>
      </c>
      <c r="O107" s="45">
        <v>5</v>
      </c>
      <c r="P107" s="60">
        <v>0.2</v>
      </c>
      <c r="Q107" s="61"/>
      <c r="R107" s="61"/>
      <c r="S107" s="61"/>
      <c r="T107" s="61"/>
      <c r="U107" s="61"/>
      <c r="V107" s="61"/>
      <c r="W107" s="165" t="s">
        <v>221</v>
      </c>
      <c r="X107" s="45">
        <v>3</v>
      </c>
      <c r="Y107" s="60">
        <v>0.1111111111111111</v>
      </c>
      <c r="Z107" s="61"/>
      <c r="AA107" s="61"/>
      <c r="AB107" s="61"/>
      <c r="AC107" s="61"/>
      <c r="AD107" s="61"/>
      <c r="AE107" s="165" t="s">
        <v>437</v>
      </c>
      <c r="AF107" s="59">
        <v>2</v>
      </c>
      <c r="AG107" s="60">
        <v>7.407407407407407E-2</v>
      </c>
      <c r="AH107" s="61"/>
      <c r="AI107" s="165" t="s">
        <v>245</v>
      </c>
      <c r="AJ107" s="59">
        <v>1</v>
      </c>
      <c r="AK107" s="60">
        <v>3.5714285714285712E-2</v>
      </c>
      <c r="AL107" s="61"/>
      <c r="AM107" s="165" t="s">
        <v>259</v>
      </c>
      <c r="AN107" s="45">
        <v>0</v>
      </c>
      <c r="AO107" s="60">
        <v>0</v>
      </c>
      <c r="AP107" s="61"/>
      <c r="AQ107" s="165" t="s">
        <v>291</v>
      </c>
      <c r="AR107" s="45">
        <v>0</v>
      </c>
      <c r="AS107" s="60">
        <v>0</v>
      </c>
      <c r="AT107" s="61"/>
      <c r="AU107" s="165" t="s">
        <v>303</v>
      </c>
      <c r="AV107" s="45">
        <v>0</v>
      </c>
      <c r="AW107" s="60">
        <v>0</v>
      </c>
      <c r="AX107" s="61"/>
      <c r="AY107" s="165" t="s">
        <v>318</v>
      </c>
      <c r="AZ107" s="45">
        <v>3</v>
      </c>
      <c r="BA107" s="60">
        <v>0.10714285714285714</v>
      </c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4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</row>
    <row r="108" spans="1:107" ht="25.5" customHeight="1" x14ac:dyDescent="0.2">
      <c r="A108" s="103"/>
      <c r="B108" s="63" t="s">
        <v>381</v>
      </c>
      <c r="C108" s="45">
        <v>1</v>
      </c>
      <c r="D108" s="58">
        <v>3.7037037037037035E-2</v>
      </c>
      <c r="E108" s="64"/>
      <c r="F108" s="75" t="s">
        <v>393</v>
      </c>
      <c r="G108" s="45">
        <v>1</v>
      </c>
      <c r="H108" s="58">
        <v>3.5714285714285712E-2</v>
      </c>
      <c r="I108" s="61"/>
      <c r="J108" s="63" t="s">
        <v>403</v>
      </c>
      <c r="K108" s="45">
        <v>4</v>
      </c>
      <c r="L108" s="58">
        <v>0.14814814814814814</v>
      </c>
      <c r="M108" s="61"/>
      <c r="N108" s="61"/>
      <c r="O108" s="45">
        <v>25</v>
      </c>
      <c r="P108" s="60">
        <v>1</v>
      </c>
      <c r="Q108" s="61"/>
      <c r="R108" s="61"/>
      <c r="S108" s="61"/>
      <c r="T108" s="61"/>
      <c r="U108" s="61"/>
      <c r="V108" s="61"/>
      <c r="W108" s="165" t="s">
        <v>222</v>
      </c>
      <c r="X108" s="45">
        <v>3</v>
      </c>
      <c r="Y108" s="60">
        <v>0.1111111111111111</v>
      </c>
      <c r="Z108" s="61"/>
      <c r="AA108" s="61"/>
      <c r="AB108" s="61"/>
      <c r="AC108" s="61"/>
      <c r="AD108" s="61"/>
      <c r="AE108"/>
      <c r="AF108" s="45">
        <v>27</v>
      </c>
      <c r="AG108" s="60">
        <v>1</v>
      </c>
      <c r="AH108" s="61"/>
      <c r="AI108" s="165" t="s">
        <v>248</v>
      </c>
      <c r="AJ108" s="45">
        <v>0</v>
      </c>
      <c r="AK108" s="60">
        <v>0</v>
      </c>
      <c r="AL108" s="61"/>
      <c r="AM108" s="165" t="s">
        <v>260</v>
      </c>
      <c r="AN108" s="45">
        <v>0</v>
      </c>
      <c r="AO108" s="60">
        <v>0</v>
      </c>
      <c r="AP108" s="61"/>
      <c r="AQ108" s="165" t="s">
        <v>292</v>
      </c>
      <c r="AR108" s="45">
        <v>2</v>
      </c>
      <c r="AS108" s="60">
        <v>7.407407407407407E-2</v>
      </c>
      <c r="AT108" s="61"/>
      <c r="AU108" s="165" t="s">
        <v>305</v>
      </c>
      <c r="AV108" s="45">
        <v>1</v>
      </c>
      <c r="AW108" s="60">
        <v>4.3478260869565216E-2</v>
      </c>
      <c r="AX108" s="61"/>
      <c r="AY108" s="165" t="s">
        <v>439</v>
      </c>
      <c r="AZ108" s="45">
        <v>5</v>
      </c>
      <c r="BA108" s="60">
        <v>0.17857142857142858</v>
      </c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4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</row>
    <row r="109" spans="1:107" ht="25.5" customHeight="1" x14ac:dyDescent="0.2">
      <c r="A109" s="103"/>
      <c r="B109" s="63" t="s">
        <v>382</v>
      </c>
      <c r="C109" s="45">
        <v>0</v>
      </c>
      <c r="D109" s="58">
        <v>0</v>
      </c>
      <c r="E109" s="64"/>
      <c r="F109" s="75" t="s">
        <v>394</v>
      </c>
      <c r="G109" s="45">
        <v>0</v>
      </c>
      <c r="H109" s="58">
        <v>0</v>
      </c>
      <c r="I109" s="61"/>
      <c r="J109" s="63" t="s">
        <v>404</v>
      </c>
      <c r="K109" s="45">
        <v>0</v>
      </c>
      <c r="L109" s="58">
        <v>0</v>
      </c>
      <c r="M109" s="61"/>
      <c r="N109" s="37"/>
      <c r="O109" s="49" t="s">
        <v>141</v>
      </c>
      <c r="P109" s="49" t="s">
        <v>140</v>
      </c>
      <c r="Q109" s="61"/>
      <c r="R109" s="61"/>
      <c r="S109" s="61"/>
      <c r="T109" s="61"/>
      <c r="U109" s="61"/>
      <c r="V109" s="61"/>
      <c r="W109" s="165" t="s">
        <v>246</v>
      </c>
      <c r="X109" s="45">
        <v>1</v>
      </c>
      <c r="Y109" s="60">
        <v>3.7037037037037035E-2</v>
      </c>
      <c r="Z109" s="61"/>
      <c r="AA109" s="61"/>
      <c r="AB109" s="61"/>
      <c r="AC109" s="61"/>
      <c r="AD109" s="61"/>
      <c r="AE109" s="61"/>
      <c r="AF109" s="49" t="s">
        <v>141</v>
      </c>
      <c r="AG109" s="49" t="s">
        <v>140</v>
      </c>
      <c r="AH109" s="61"/>
      <c r="AI109" s="165" t="s">
        <v>249</v>
      </c>
      <c r="AJ109" s="45">
        <v>1</v>
      </c>
      <c r="AK109" s="60">
        <v>3.5714285714285712E-2</v>
      </c>
      <c r="AL109" s="61"/>
      <c r="AM109" s="165" t="s">
        <v>261</v>
      </c>
      <c r="AN109" s="59">
        <v>1</v>
      </c>
      <c r="AO109" s="60">
        <v>4.3478260869565216E-2</v>
      </c>
      <c r="AP109" s="61"/>
      <c r="AQ109" s="165" t="s">
        <v>293</v>
      </c>
      <c r="AR109" s="45">
        <v>3</v>
      </c>
      <c r="AS109" s="60">
        <v>0.1111111111111111</v>
      </c>
      <c r="AT109" s="61"/>
      <c r="AU109" s="165" t="s">
        <v>262</v>
      </c>
      <c r="AV109" s="59">
        <v>1</v>
      </c>
      <c r="AW109" s="60">
        <v>4.3478260869565216E-2</v>
      </c>
      <c r="AX109" s="61"/>
      <c r="AY109" s="165" t="s">
        <v>440</v>
      </c>
      <c r="AZ109" s="45">
        <v>9</v>
      </c>
      <c r="BA109" s="60">
        <v>0.32142857142857145</v>
      </c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4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</row>
    <row r="110" spans="1:107" ht="25.5" customHeight="1" x14ac:dyDescent="0.2">
      <c r="A110" s="103"/>
      <c r="B110" s="63" t="s">
        <v>383</v>
      </c>
      <c r="C110" s="45">
        <v>1</v>
      </c>
      <c r="D110" s="58">
        <v>3.7037037037037035E-2</v>
      </c>
      <c r="E110" s="64"/>
      <c r="F110" s="75" t="s">
        <v>395</v>
      </c>
      <c r="G110" s="45">
        <v>1</v>
      </c>
      <c r="H110" s="58">
        <v>3.5714285714285712E-2</v>
      </c>
      <c r="I110" s="61"/>
      <c r="J110" s="63" t="s">
        <v>391</v>
      </c>
      <c r="K110" s="45">
        <v>0</v>
      </c>
      <c r="L110" s="58">
        <v>0</v>
      </c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165" t="s">
        <v>247</v>
      </c>
      <c r="X110" s="45">
        <v>0</v>
      </c>
      <c r="Y110" s="60">
        <v>0</v>
      </c>
      <c r="Z110" s="61"/>
      <c r="AA110" s="61"/>
      <c r="AB110" s="61"/>
      <c r="AC110" s="61"/>
      <c r="AD110" s="61"/>
      <c r="AE110" s="61"/>
      <c r="AF110" s="61"/>
      <c r="AG110" s="61"/>
      <c r="AH110" s="61"/>
      <c r="AI110" s="165" t="s">
        <v>273</v>
      </c>
      <c r="AJ110" s="45">
        <v>0</v>
      </c>
      <c r="AK110" s="60">
        <v>0</v>
      </c>
      <c r="AL110" s="61"/>
      <c r="AM110" s="165" t="s">
        <v>278</v>
      </c>
      <c r="AN110" s="59">
        <v>0</v>
      </c>
      <c r="AO110" s="60">
        <v>0</v>
      </c>
      <c r="AP110" s="61"/>
      <c r="AQ110" s="165" t="s">
        <v>294</v>
      </c>
      <c r="AR110" s="45">
        <v>2</v>
      </c>
      <c r="AS110" s="60">
        <v>7.407407407407407E-2</v>
      </c>
      <c r="AT110" s="61"/>
      <c r="AU110" s="165" t="s">
        <v>307</v>
      </c>
      <c r="AV110" s="59">
        <v>4</v>
      </c>
      <c r="AW110" s="60">
        <v>0.17391304347826086</v>
      </c>
      <c r="AX110" s="61"/>
      <c r="AY110" s="165" t="s">
        <v>440</v>
      </c>
      <c r="AZ110" s="45">
        <v>0</v>
      </c>
      <c r="BA110" s="60">
        <v>0</v>
      </c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4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</row>
    <row r="111" spans="1:107" ht="25.5" customHeight="1" x14ac:dyDescent="0.2">
      <c r="A111" s="103"/>
      <c r="B111" s="61"/>
      <c r="C111" s="45">
        <v>27</v>
      </c>
      <c r="D111" s="58">
        <v>1</v>
      </c>
      <c r="E111" s="64"/>
      <c r="F111" s="61"/>
      <c r="G111" s="45">
        <v>28</v>
      </c>
      <c r="H111" s="58">
        <v>1</v>
      </c>
      <c r="I111" s="61"/>
      <c r="J111" s="63" t="s">
        <v>405</v>
      </c>
      <c r="K111" s="45">
        <v>0</v>
      </c>
      <c r="L111" s="58">
        <v>0</v>
      </c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165" t="s">
        <v>265</v>
      </c>
      <c r="X111" s="45">
        <v>1</v>
      </c>
      <c r="Y111" s="60">
        <v>3.7037037037037035E-2</v>
      </c>
      <c r="Z111" s="61"/>
      <c r="AA111" s="61"/>
      <c r="AB111" s="61"/>
      <c r="AC111" s="61"/>
      <c r="AD111" s="61"/>
      <c r="AE111" s="61"/>
      <c r="AF111" s="61"/>
      <c r="AG111" s="61"/>
      <c r="AH111" s="61"/>
      <c r="AI111" s="165" t="s">
        <v>275</v>
      </c>
      <c r="AJ111" s="45">
        <v>0</v>
      </c>
      <c r="AK111" s="60">
        <v>0</v>
      </c>
      <c r="AL111" s="61"/>
      <c r="AM111" s="165" t="s">
        <v>262</v>
      </c>
      <c r="AN111" s="45">
        <v>0</v>
      </c>
      <c r="AO111" s="60">
        <v>0</v>
      </c>
      <c r="AP111" s="61"/>
      <c r="AQ111" s="61"/>
      <c r="AR111" s="45">
        <v>27</v>
      </c>
      <c r="AS111" s="60">
        <v>1</v>
      </c>
      <c r="AT111" s="61"/>
      <c r="AU111" s="165" t="s">
        <v>306</v>
      </c>
      <c r="AV111" s="45">
        <v>1</v>
      </c>
      <c r="AW111" s="60">
        <v>4.3478260869565216E-2</v>
      </c>
      <c r="AX111" s="61"/>
      <c r="AY111" s="98"/>
      <c r="AZ111" s="45">
        <v>28</v>
      </c>
      <c r="BA111" s="60">
        <v>1</v>
      </c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4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</row>
    <row r="112" spans="1:107" ht="25.5" customHeight="1" x14ac:dyDescent="0.2">
      <c r="A112" s="103"/>
      <c r="B112" s="61"/>
      <c r="C112" s="70" t="s">
        <v>141</v>
      </c>
      <c r="D112" s="70" t="s">
        <v>140</v>
      </c>
      <c r="E112" s="64"/>
      <c r="F112" s="61"/>
      <c r="G112" s="70" t="s">
        <v>141</v>
      </c>
      <c r="H112" s="70" t="s">
        <v>140</v>
      </c>
      <c r="I112" s="61"/>
      <c r="J112" s="63" t="s">
        <v>406</v>
      </c>
      <c r="K112" s="45">
        <v>1</v>
      </c>
      <c r="L112" s="58">
        <v>3.7037037037037035E-2</v>
      </c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165" t="s">
        <v>266</v>
      </c>
      <c r="X112" s="45">
        <v>0</v>
      </c>
      <c r="Y112" s="60">
        <v>0</v>
      </c>
      <c r="Z112" s="61"/>
      <c r="AA112" s="61"/>
      <c r="AB112" s="61"/>
      <c r="AC112" s="61"/>
      <c r="AD112" s="61"/>
      <c r="AE112" s="61"/>
      <c r="AF112" s="61"/>
      <c r="AG112" s="61"/>
      <c r="AH112" s="61"/>
      <c r="AI112" s="165" t="s">
        <v>274</v>
      </c>
      <c r="AJ112" s="45">
        <v>0</v>
      </c>
      <c r="AK112" s="60">
        <v>0</v>
      </c>
      <c r="AL112" s="61"/>
      <c r="AM112" s="165" t="s">
        <v>263</v>
      </c>
      <c r="AN112" s="45">
        <v>3</v>
      </c>
      <c r="AO112" s="60">
        <v>0.13043478260869565</v>
      </c>
      <c r="AP112" s="61"/>
      <c r="AQ112" s="61"/>
      <c r="AR112" s="70" t="s">
        <v>141</v>
      </c>
      <c r="AS112" s="70" t="s">
        <v>140</v>
      </c>
      <c r="AT112" s="61"/>
      <c r="AU112" s="165" t="s">
        <v>308</v>
      </c>
      <c r="AV112" s="45">
        <v>0</v>
      </c>
      <c r="AW112" s="60">
        <v>0</v>
      </c>
      <c r="AX112" s="61"/>
      <c r="AY112" s="61"/>
      <c r="AZ112" s="49" t="s">
        <v>141</v>
      </c>
      <c r="BA112" s="49" t="s">
        <v>140</v>
      </c>
      <c r="BB112" s="64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4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</row>
    <row r="113" spans="1:107" ht="25.5" customHeight="1" x14ac:dyDescent="0.2">
      <c r="A113" s="103"/>
      <c r="B113" s="61"/>
      <c r="C113" s="61"/>
      <c r="D113" s="61"/>
      <c r="E113" s="64"/>
      <c r="F113" s="61"/>
      <c r="G113" s="61"/>
      <c r="H113" s="61"/>
      <c r="I113" s="61"/>
      <c r="J113" s="63" t="s">
        <v>393</v>
      </c>
      <c r="K113" s="45">
        <v>0</v>
      </c>
      <c r="L113" s="58">
        <v>0</v>
      </c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165" t="s">
        <v>162</v>
      </c>
      <c r="X113" s="59">
        <v>3</v>
      </c>
      <c r="Y113" s="60">
        <v>0.1111111111111111</v>
      </c>
      <c r="Z113" s="61"/>
      <c r="AA113" s="61"/>
      <c r="AB113" s="61"/>
      <c r="AC113" s="61"/>
      <c r="AD113" s="61"/>
      <c r="AE113" s="61"/>
      <c r="AF113" s="61"/>
      <c r="AG113" s="61"/>
      <c r="AH113" s="61"/>
      <c r="AI113" s="165" t="s">
        <v>273</v>
      </c>
      <c r="AJ113" s="45">
        <v>1</v>
      </c>
      <c r="AK113" s="60">
        <v>3.5714285714285712E-2</v>
      </c>
      <c r="AL113" s="61"/>
      <c r="AM113" s="165" t="s">
        <v>264</v>
      </c>
      <c r="AN113" s="45">
        <v>2</v>
      </c>
      <c r="AO113" s="60">
        <v>8.6956521739130432E-2</v>
      </c>
      <c r="AP113" s="61"/>
      <c r="AQ113" s="61"/>
      <c r="AR113" s="61"/>
      <c r="AS113" s="61"/>
      <c r="AT113" s="61"/>
      <c r="AU113" s="165" t="s">
        <v>309</v>
      </c>
      <c r="AV113" s="45">
        <v>0</v>
      </c>
      <c r="AW113" s="60">
        <v>0</v>
      </c>
      <c r="AX113" s="61"/>
      <c r="AY113"/>
      <c r="AZ113"/>
      <c r="BA113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4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</row>
    <row r="114" spans="1:107" ht="25.5" customHeight="1" x14ac:dyDescent="0.2">
      <c r="A114" s="103"/>
      <c r="B114" s="61"/>
      <c r="C114" s="61"/>
      <c r="D114" s="61"/>
      <c r="E114" s="64"/>
      <c r="F114" s="61"/>
      <c r="G114" s="61"/>
      <c r="H114" s="61"/>
      <c r="I114" s="61"/>
      <c r="J114" s="63" t="s">
        <v>407</v>
      </c>
      <c r="K114" s="45">
        <v>1</v>
      </c>
      <c r="L114" s="58">
        <v>3.7037037037037035E-2</v>
      </c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37"/>
      <c r="X114" s="45">
        <v>27</v>
      </c>
      <c r="Y114" s="60">
        <v>1</v>
      </c>
      <c r="Z114" s="61"/>
      <c r="AA114" s="61"/>
      <c r="AB114" s="61"/>
      <c r="AC114" s="61"/>
      <c r="AD114" s="61"/>
      <c r="AE114" s="61"/>
      <c r="AF114" s="61"/>
      <c r="AG114" s="61"/>
      <c r="AH114" s="61"/>
      <c r="AI114" s="165" t="s">
        <v>438</v>
      </c>
      <c r="AJ114" s="45">
        <v>11</v>
      </c>
      <c r="AK114" s="60">
        <v>0.39285714285714285</v>
      </c>
      <c r="AL114" s="61"/>
      <c r="AM114" s="165" t="s">
        <v>279</v>
      </c>
      <c r="AN114" s="45">
        <v>1</v>
      </c>
      <c r="AO114" s="60">
        <v>4.3478260869565216E-2</v>
      </c>
      <c r="AP114" s="61"/>
      <c r="AQ114" s="61"/>
      <c r="AR114" s="61"/>
      <c r="AS114" s="61"/>
      <c r="AT114" s="61"/>
      <c r="AU114" s="165" t="s">
        <v>310</v>
      </c>
      <c r="AV114" s="45">
        <v>1</v>
      </c>
      <c r="AW114" s="60">
        <v>4.3478260869565216E-2</v>
      </c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4"/>
      <c r="BS114" s="64"/>
      <c r="BT114" s="64"/>
      <c r="BU114" s="64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</row>
    <row r="115" spans="1:107" ht="25.5" customHeight="1" x14ac:dyDescent="0.2">
      <c r="A115" s="103"/>
      <c r="B115" s="61"/>
      <c r="C115" s="61"/>
      <c r="D115" s="61"/>
      <c r="E115" s="64"/>
      <c r="F115" s="61"/>
      <c r="G115" s="61"/>
      <c r="H115" s="61"/>
      <c r="I115" s="61"/>
      <c r="J115" s="63" t="s">
        <v>408</v>
      </c>
      <c r="K115" s="45">
        <v>0</v>
      </c>
      <c r="L115" s="58">
        <v>0</v>
      </c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49" t="s">
        <v>141</v>
      </c>
      <c r="Y115" s="49" t="s">
        <v>140</v>
      </c>
      <c r="Z115" s="61"/>
      <c r="AA115" s="61"/>
      <c r="AB115" s="61"/>
      <c r="AC115" s="61"/>
      <c r="AD115" s="61"/>
      <c r="AE115" s="61"/>
      <c r="AF115" s="61"/>
      <c r="AG115" s="61"/>
      <c r="AH115" s="61"/>
      <c r="AI115" s="37"/>
      <c r="AJ115" s="45">
        <v>28</v>
      </c>
      <c r="AK115" s="60">
        <v>1</v>
      </c>
      <c r="AL115" s="61"/>
      <c r="AM115" s="165" t="s">
        <v>267</v>
      </c>
      <c r="AN115" s="45">
        <v>0</v>
      </c>
      <c r="AO115" s="60">
        <v>0</v>
      </c>
      <c r="AP115" s="61"/>
      <c r="AQ115" s="61"/>
      <c r="AR115" s="61"/>
      <c r="AS115" s="61"/>
      <c r="AT115" s="61"/>
      <c r="AU115" s="165" t="s">
        <v>311</v>
      </c>
      <c r="AV115" s="45">
        <v>0</v>
      </c>
      <c r="AW115" s="60">
        <v>0</v>
      </c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4"/>
      <c r="BS115" s="64"/>
      <c r="BT115" s="64"/>
      <c r="BU115" s="64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</row>
    <row r="116" spans="1:107" ht="25.5" customHeight="1" x14ac:dyDescent="0.2">
      <c r="A116" s="103"/>
      <c r="B116" s="61"/>
      <c r="C116" s="61"/>
      <c r="D116" s="61"/>
      <c r="E116" s="64"/>
      <c r="F116" s="61"/>
      <c r="G116" s="61"/>
      <c r="H116" s="61"/>
      <c r="I116" s="61"/>
      <c r="J116" s="63" t="s">
        <v>395</v>
      </c>
      <c r="K116" s="45">
        <v>0</v>
      </c>
      <c r="L116" s="58">
        <v>0</v>
      </c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49" t="s">
        <v>141</v>
      </c>
      <c r="AK116" s="49" t="s">
        <v>140</v>
      </c>
      <c r="AL116" s="61"/>
      <c r="AM116" s="165" t="s">
        <v>268</v>
      </c>
      <c r="AN116" s="45">
        <v>0</v>
      </c>
      <c r="AO116" s="60">
        <v>0</v>
      </c>
      <c r="AP116" s="61"/>
      <c r="AQ116" s="61"/>
      <c r="AR116" s="61"/>
      <c r="AS116" s="61"/>
      <c r="AT116" s="61"/>
      <c r="AU116" s="165" t="s">
        <v>312</v>
      </c>
      <c r="AV116" s="45">
        <v>1</v>
      </c>
      <c r="AW116" s="60">
        <v>4.3478260869565216E-2</v>
      </c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4"/>
      <c r="BS116" s="64"/>
      <c r="BT116" s="64"/>
      <c r="BU116" s="64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</row>
    <row r="117" spans="1:107" ht="25.5" customHeight="1" x14ac:dyDescent="0.2">
      <c r="A117" s="103"/>
      <c r="B117" s="61"/>
      <c r="C117" s="61"/>
      <c r="D117" s="61"/>
      <c r="E117" s="64"/>
      <c r="F117" s="61"/>
      <c r="G117" s="61"/>
      <c r="H117" s="61"/>
      <c r="I117" s="61"/>
      <c r="J117" s="61"/>
      <c r="K117" s="45">
        <v>27</v>
      </c>
      <c r="L117" s="58">
        <v>1</v>
      </c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165" t="s">
        <v>269</v>
      </c>
      <c r="AN117" s="45">
        <v>1</v>
      </c>
      <c r="AO117" s="60">
        <v>4.3478260869565216E-2</v>
      </c>
      <c r="AP117" s="61"/>
      <c r="AQ117" s="61"/>
      <c r="AR117" s="61"/>
      <c r="AS117" s="61"/>
      <c r="AT117" s="61"/>
      <c r="AU117" s="165" t="s">
        <v>313</v>
      </c>
      <c r="AV117" s="45">
        <v>0</v>
      </c>
      <c r="AW117" s="60">
        <v>0</v>
      </c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4"/>
      <c r="BS117" s="64"/>
      <c r="BT117" s="64"/>
      <c r="BU117" s="64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</row>
    <row r="118" spans="1:107" ht="25.5" customHeight="1" x14ac:dyDescent="0.2">
      <c r="A118" s="103"/>
      <c r="B118" s="61"/>
      <c r="C118" s="61"/>
      <c r="D118" s="61"/>
      <c r="E118" s="64"/>
      <c r="F118" s="61"/>
      <c r="G118" s="61"/>
      <c r="H118" s="61"/>
      <c r="I118" s="61"/>
      <c r="J118" s="61"/>
      <c r="K118" s="70" t="s">
        <v>141</v>
      </c>
      <c r="L118" s="70" t="s">
        <v>140</v>
      </c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165" t="s">
        <v>280</v>
      </c>
      <c r="AN118" s="45">
        <v>0</v>
      </c>
      <c r="AO118" s="60">
        <v>0</v>
      </c>
      <c r="AP118" s="61"/>
      <c r="AQ118" s="61"/>
      <c r="AR118" s="61"/>
      <c r="AS118" s="61"/>
      <c r="AT118" s="61"/>
      <c r="AU118" s="98"/>
      <c r="AV118" s="45">
        <v>23</v>
      </c>
      <c r="AW118" s="60">
        <v>1</v>
      </c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4"/>
      <c r="BS118" s="64"/>
      <c r="BT118" s="64"/>
      <c r="BU118" s="64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</row>
    <row r="119" spans="1:107" ht="25.5" customHeight="1" x14ac:dyDescent="0.2">
      <c r="A119" s="103"/>
      <c r="B119" s="61"/>
      <c r="C119" s="61"/>
      <c r="D119" s="61"/>
      <c r="E119" s="64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165" t="s">
        <v>270</v>
      </c>
      <c r="AN119" s="45">
        <v>0</v>
      </c>
      <c r="AO119" s="60">
        <v>0</v>
      </c>
      <c r="AP119" s="61"/>
      <c r="AQ119" s="61"/>
      <c r="AR119" s="61"/>
      <c r="AS119" s="61"/>
      <c r="AT119" s="61"/>
      <c r="AU119" s="61"/>
      <c r="AV119" s="49" t="s">
        <v>141</v>
      </c>
      <c r="AW119" s="49" t="s">
        <v>140</v>
      </c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71"/>
      <c r="BQ119" s="61"/>
      <c r="BR119" s="64"/>
      <c r="BS119" s="64"/>
      <c r="BT119" s="64"/>
      <c r="BU119" s="64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</row>
    <row r="120" spans="1:107" ht="25.5" customHeight="1" x14ac:dyDescent="0.2">
      <c r="A120" s="103"/>
      <c r="B120" s="61"/>
      <c r="C120" s="61"/>
      <c r="D120" s="61"/>
      <c r="E120" s="64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165" t="s">
        <v>271</v>
      </c>
      <c r="AN120" s="45">
        <v>0</v>
      </c>
      <c r="AO120" s="60">
        <v>0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2"/>
      <c r="BK120" s="62"/>
      <c r="BL120" s="61"/>
      <c r="BM120" s="61"/>
      <c r="BN120" s="61"/>
      <c r="BO120" s="61"/>
      <c r="BP120" s="61"/>
      <c r="BQ120" s="64"/>
      <c r="BR120" s="64"/>
      <c r="BS120" s="64"/>
      <c r="BT120" s="64"/>
      <c r="BU120" s="64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</row>
    <row r="121" spans="1:107" ht="25.5" customHeight="1" x14ac:dyDescent="0.2">
      <c r="A121" s="103"/>
      <c r="B121" s="37"/>
      <c r="C121" s="37"/>
      <c r="D121" s="37"/>
      <c r="E121" s="64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165" t="s">
        <v>272</v>
      </c>
      <c r="AN121" s="45">
        <v>0</v>
      </c>
      <c r="AO121" s="60">
        <v>0</v>
      </c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4"/>
      <c r="BS121" s="64"/>
      <c r="BT121" s="64"/>
      <c r="BU121" s="64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</row>
    <row r="122" spans="1:107" ht="25.5" customHeight="1" x14ac:dyDescent="0.2">
      <c r="A122" s="103"/>
      <c r="B122" s="61"/>
      <c r="C122" s="61"/>
      <c r="D122" s="61"/>
      <c r="E122" s="64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165" t="s">
        <v>281</v>
      </c>
      <c r="AN122" s="30">
        <v>1</v>
      </c>
      <c r="AO122" s="60">
        <v>4.3478260869565216E-2</v>
      </c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4"/>
      <c r="BS122" s="64"/>
      <c r="BT122" s="64"/>
      <c r="BU122" s="64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</row>
    <row r="123" spans="1:107" ht="25.5" customHeight="1" x14ac:dyDescent="0.2">
      <c r="A123" s="103"/>
      <c r="B123" s="61"/>
      <c r="C123" s="61"/>
      <c r="D123" s="61"/>
      <c r="E123" s="64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98"/>
      <c r="AN123" s="45">
        <v>23</v>
      </c>
      <c r="AO123" s="60">
        <v>1</v>
      </c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4"/>
      <c r="BS123" s="64"/>
      <c r="BT123" s="64"/>
      <c r="BU123" s="64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</row>
    <row r="124" spans="1:107" ht="25.5" customHeight="1" x14ac:dyDescent="0.2">
      <c r="A124" s="103"/>
      <c r="B124" s="61"/>
      <c r="C124" s="61"/>
      <c r="D124" s="61"/>
      <c r="E124" s="64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49" t="s">
        <v>141</v>
      </c>
      <c r="AO124" s="49" t="s">
        <v>140</v>
      </c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4"/>
      <c r="BS124" s="64"/>
      <c r="BT124" s="64"/>
      <c r="BU124" s="64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</row>
    <row r="125" spans="1:107" ht="25.5" customHeight="1" x14ac:dyDescent="0.2">
      <c r="A125" s="103"/>
      <c r="B125" s="61"/>
      <c r="C125" s="61"/>
      <c r="D125" s="61"/>
      <c r="E125" s="64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4"/>
      <c r="BS125" s="64"/>
      <c r="BT125" s="64"/>
      <c r="BU125" s="64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</row>
    <row r="126" spans="1:107" ht="25.5" customHeight="1" x14ac:dyDescent="0.2">
      <c r="A126" s="103"/>
      <c r="B126" s="166" t="s">
        <v>425</v>
      </c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</row>
    <row r="127" spans="1:107" ht="25.5" customHeight="1" x14ac:dyDescent="0.2">
      <c r="A127" s="103"/>
      <c r="B127" s="61"/>
      <c r="C127" s="61"/>
      <c r="D127" s="61"/>
      <c r="E127" s="64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/>
      <c r="BS127"/>
      <c r="BT127"/>
      <c r="BU127" s="64"/>
      <c r="BV127" s="61"/>
      <c r="BW127"/>
      <c r="BX127"/>
      <c r="BY127"/>
      <c r="BZ127"/>
      <c r="CA127"/>
      <c r="CB127"/>
      <c r="CC127"/>
      <c r="CD127"/>
      <c r="CE127"/>
      <c r="CF127"/>
      <c r="CG127"/>
      <c r="CH127" s="61"/>
      <c r="CI127" s="61"/>
      <c r="CJ127"/>
      <c r="CK127"/>
      <c r="CL127"/>
      <c r="CM127"/>
      <c r="CN127"/>
      <c r="CO127"/>
      <c r="CP127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</row>
    <row r="128" spans="1:107" ht="25.5" customHeight="1" x14ac:dyDescent="0.2">
      <c r="A128" s="103"/>
      <c r="B128" s="181" t="s">
        <v>427</v>
      </c>
      <c r="C128" s="181"/>
      <c r="D128" s="181"/>
      <c r="E128" s="181"/>
      <c r="F128" s="181"/>
      <c r="G128" s="181"/>
      <c r="H128" s="181"/>
      <c r="I128" s="61"/>
      <c r="J128" s="181" t="s">
        <v>426</v>
      </c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73"/>
      <c r="V128" s="181" t="s">
        <v>428</v>
      </c>
      <c r="W128" s="181"/>
      <c r="X128" s="181"/>
      <c r="Y128" s="181"/>
      <c r="Z128" s="181"/>
      <c r="AA128" s="181"/>
      <c r="AB128" s="181"/>
      <c r="AC128" s="61"/>
      <c r="AD128" s="61"/>
      <c r="AE128" s="181" t="s">
        <v>429</v>
      </c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61"/>
      <c r="AQ128" s="61"/>
      <c r="AR128" s="181" t="s">
        <v>430</v>
      </c>
      <c r="AS128" s="181"/>
      <c r="AT128" s="181"/>
      <c r="AU128" s="181"/>
      <c r="AV128" s="181"/>
      <c r="AW128" s="181"/>
      <c r="AX128" s="181"/>
      <c r="AY128" s="61"/>
      <c r="AZ128" s="61"/>
      <c r="BA128" s="181" t="s">
        <v>431</v>
      </c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61"/>
      <c r="BM128" s="61"/>
      <c r="BN128" s="181" t="s">
        <v>432</v>
      </c>
      <c r="BO128" s="181"/>
      <c r="BP128" s="181"/>
      <c r="BQ128" s="181"/>
      <c r="BR128" s="181"/>
      <c r="BS128" s="181"/>
      <c r="BT128" s="181"/>
      <c r="BU128" s="64"/>
      <c r="BV128" s="61"/>
      <c r="BW128" s="181" t="s">
        <v>433</v>
      </c>
      <c r="BX128" s="181"/>
      <c r="BY128" s="181"/>
      <c r="BZ128" s="181"/>
      <c r="CA128" s="181"/>
      <c r="CB128" s="181"/>
      <c r="CC128" s="181"/>
      <c r="CD128" s="181"/>
      <c r="CE128" s="181"/>
      <c r="CF128" s="181"/>
      <c r="CG128" s="181"/>
      <c r="CH128" s="61"/>
      <c r="CI128" s="61"/>
      <c r="CJ128" s="181" t="s">
        <v>434</v>
      </c>
      <c r="CK128" s="181"/>
      <c r="CL128" s="181"/>
      <c r="CM128" s="181"/>
      <c r="CN128" s="181"/>
      <c r="CO128" s="181"/>
      <c r="CP128" s="181"/>
      <c r="CQ128" s="61"/>
      <c r="CR128" s="61"/>
      <c r="CS128" s="181" t="s">
        <v>433</v>
      </c>
      <c r="CT128" s="181"/>
      <c r="CU128" s="181"/>
      <c r="CV128" s="181"/>
      <c r="CW128" s="181"/>
      <c r="CX128" s="181"/>
      <c r="CY128" s="181"/>
      <c r="CZ128" s="181"/>
      <c r="DA128" s="181"/>
      <c r="DB128" s="181"/>
      <c r="DC128" s="181"/>
    </row>
    <row r="129" spans="1:107" ht="25.5" customHeight="1" x14ac:dyDescent="0.2">
      <c r="A129" s="103"/>
      <c r="B129" s="61"/>
      <c r="C129" s="61"/>
      <c r="D129" s="61"/>
      <c r="E129" s="64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/>
      <c r="AF129"/>
      <c r="AG129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4"/>
      <c r="BS129" s="64"/>
      <c r="BT129" s="64"/>
      <c r="BU129" s="64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</row>
    <row r="130" spans="1:107" ht="25.5" customHeight="1" x14ac:dyDescent="0.2">
      <c r="A130" s="103"/>
      <c r="B130" s="175" t="s">
        <v>180</v>
      </c>
      <c r="C130" s="175"/>
      <c r="D130" s="175"/>
      <c r="E130" s="64"/>
      <c r="F130" s="175" t="s">
        <v>14</v>
      </c>
      <c r="G130" s="175"/>
      <c r="H130" s="175"/>
      <c r="I130" s="61"/>
      <c r="J130" s="178" t="s">
        <v>338</v>
      </c>
      <c r="K130" s="179"/>
      <c r="L130" s="180"/>
      <c r="M130" s="61"/>
      <c r="N130" s="178" t="s">
        <v>409</v>
      </c>
      <c r="O130" s="179"/>
      <c r="P130" s="180"/>
      <c r="Q130" s="61"/>
      <c r="R130" s="178" t="s">
        <v>410</v>
      </c>
      <c r="S130" s="179"/>
      <c r="T130" s="180"/>
      <c r="U130" s="61"/>
      <c r="V130" s="175" t="s">
        <v>180</v>
      </c>
      <c r="W130" s="175"/>
      <c r="X130" s="175"/>
      <c r="Y130" s="61"/>
      <c r="Z130" s="175" t="s">
        <v>14</v>
      </c>
      <c r="AA130" s="175"/>
      <c r="AB130" s="175"/>
      <c r="AC130" s="61"/>
      <c r="AD130" s="61"/>
      <c r="AE130" s="175" t="s">
        <v>338</v>
      </c>
      <c r="AF130" s="175"/>
      <c r="AG130" s="175"/>
      <c r="AH130" s="61"/>
      <c r="AI130" s="178" t="s">
        <v>409</v>
      </c>
      <c r="AJ130" s="179"/>
      <c r="AK130" s="180"/>
      <c r="AL130" s="61"/>
      <c r="AM130" s="178" t="s">
        <v>410</v>
      </c>
      <c r="AN130" s="179"/>
      <c r="AO130" s="180"/>
      <c r="AP130" s="61"/>
      <c r="AQ130" s="61"/>
      <c r="AR130" s="175" t="s">
        <v>180</v>
      </c>
      <c r="AS130" s="175"/>
      <c r="AT130" s="175"/>
      <c r="AU130" s="61"/>
      <c r="AV130" s="175" t="s">
        <v>14</v>
      </c>
      <c r="AW130" s="175"/>
      <c r="AX130" s="175"/>
      <c r="AY130" s="61"/>
      <c r="AZ130" s="61"/>
      <c r="BA130" s="175" t="s">
        <v>338</v>
      </c>
      <c r="BB130" s="175"/>
      <c r="BC130" s="175"/>
      <c r="BD130" s="61"/>
      <c r="BE130" s="178" t="s">
        <v>409</v>
      </c>
      <c r="BF130" s="179"/>
      <c r="BG130" s="180"/>
      <c r="BH130" s="61"/>
      <c r="BI130" s="178" t="s">
        <v>410</v>
      </c>
      <c r="BJ130" s="179"/>
      <c r="BK130" s="180"/>
      <c r="BL130" s="61"/>
      <c r="BM130" s="61"/>
      <c r="BN130" s="178" t="s">
        <v>180</v>
      </c>
      <c r="BO130" s="179"/>
      <c r="BP130" s="180"/>
      <c r="BQ130" s="61"/>
      <c r="BR130" s="175" t="s">
        <v>14</v>
      </c>
      <c r="BS130" s="175"/>
      <c r="BT130" s="175"/>
      <c r="BU130" s="64"/>
      <c r="BV130" s="61"/>
      <c r="BW130" s="175" t="s">
        <v>338</v>
      </c>
      <c r="BX130" s="175"/>
      <c r="BY130" s="175"/>
      <c r="BZ130" s="61"/>
      <c r="CA130" s="178" t="s">
        <v>409</v>
      </c>
      <c r="CB130" s="179"/>
      <c r="CC130" s="180"/>
      <c r="CD130" s="61"/>
      <c r="CE130" s="178" t="s">
        <v>410</v>
      </c>
      <c r="CF130" s="179"/>
      <c r="CG130" s="180"/>
      <c r="CH130" s="61"/>
      <c r="CI130" s="61"/>
      <c r="CJ130" s="175" t="s">
        <v>180</v>
      </c>
      <c r="CK130" s="175"/>
      <c r="CL130" s="175"/>
      <c r="CM130" s="61"/>
      <c r="CN130" s="175" t="s">
        <v>14</v>
      </c>
      <c r="CO130" s="175"/>
      <c r="CP130" s="175"/>
      <c r="CQ130" s="61"/>
      <c r="CR130" s="61"/>
      <c r="CS130" s="175" t="s">
        <v>338</v>
      </c>
      <c r="CT130" s="175"/>
      <c r="CU130" s="175"/>
      <c r="CV130" s="61"/>
      <c r="CW130" s="178" t="s">
        <v>409</v>
      </c>
      <c r="CX130" s="179"/>
      <c r="CY130" s="180"/>
      <c r="CZ130" s="61"/>
      <c r="DA130" s="178" t="s">
        <v>410</v>
      </c>
      <c r="DB130" s="179"/>
      <c r="DC130" s="180"/>
    </row>
    <row r="131" spans="1:107" ht="25.5" customHeight="1" x14ac:dyDescent="0.2">
      <c r="A131" s="103"/>
      <c r="B131" s="55" t="s">
        <v>181</v>
      </c>
      <c r="C131" s="57">
        <v>18</v>
      </c>
      <c r="D131" s="58">
        <v>0.6428571428571429</v>
      </c>
      <c r="E131" s="64"/>
      <c r="F131" s="55" t="s">
        <v>186</v>
      </c>
      <c r="G131" s="57">
        <v>22</v>
      </c>
      <c r="H131" s="58">
        <v>0.7857142857142857</v>
      </c>
      <c r="I131" s="61"/>
      <c r="J131" s="55" t="s">
        <v>339</v>
      </c>
      <c r="K131" s="57">
        <v>14</v>
      </c>
      <c r="L131" s="58">
        <v>0.51851851851851849</v>
      </c>
      <c r="M131" s="61"/>
      <c r="N131" s="55" t="s">
        <v>357</v>
      </c>
      <c r="O131" s="57">
        <v>3</v>
      </c>
      <c r="P131" s="58">
        <v>0.10714285714285714</v>
      </c>
      <c r="Q131" s="61"/>
      <c r="R131" s="55" t="s">
        <v>411</v>
      </c>
      <c r="S131" s="57">
        <v>6</v>
      </c>
      <c r="T131" s="58">
        <v>0.22222222222222221</v>
      </c>
      <c r="U131" s="61"/>
      <c r="V131" s="47" t="s">
        <v>181</v>
      </c>
      <c r="W131" s="57">
        <v>4</v>
      </c>
      <c r="X131" s="58">
        <v>0.44444444444444442</v>
      </c>
      <c r="Y131" s="61"/>
      <c r="Z131" s="55" t="s">
        <v>186</v>
      </c>
      <c r="AA131" s="57">
        <v>9</v>
      </c>
      <c r="AB131" s="58">
        <v>1</v>
      </c>
      <c r="AC131" s="61"/>
      <c r="AD131" s="61"/>
      <c r="AE131" s="55" t="s">
        <v>339</v>
      </c>
      <c r="AF131" s="57">
        <v>4</v>
      </c>
      <c r="AG131" s="58">
        <v>0.44444444444444442</v>
      </c>
      <c r="AH131" s="61"/>
      <c r="AI131" s="55" t="s">
        <v>357</v>
      </c>
      <c r="AJ131" s="57">
        <v>1</v>
      </c>
      <c r="AK131" s="58">
        <v>0.1111111111111111</v>
      </c>
      <c r="AL131" s="61"/>
      <c r="AM131" s="55" t="s">
        <v>411</v>
      </c>
      <c r="AN131" s="57">
        <v>4</v>
      </c>
      <c r="AO131" s="58">
        <v>0.44444444444444442</v>
      </c>
      <c r="AP131" s="61"/>
      <c r="AQ131" s="61"/>
      <c r="AR131" s="55" t="s">
        <v>181</v>
      </c>
      <c r="AS131" s="57">
        <v>1</v>
      </c>
      <c r="AT131" s="58">
        <v>0.25</v>
      </c>
      <c r="AU131" s="61"/>
      <c r="AV131" s="47" t="s">
        <v>186</v>
      </c>
      <c r="AW131" s="57">
        <v>4</v>
      </c>
      <c r="AX131" s="58">
        <v>1</v>
      </c>
      <c r="AY131" s="61"/>
      <c r="AZ131" s="61"/>
      <c r="BA131" s="55" t="s">
        <v>339</v>
      </c>
      <c r="BB131" s="57">
        <v>1</v>
      </c>
      <c r="BC131" s="58">
        <v>0.25</v>
      </c>
      <c r="BD131" s="61"/>
      <c r="BE131" s="55" t="s">
        <v>357</v>
      </c>
      <c r="BF131" s="57">
        <v>0</v>
      </c>
      <c r="BG131" s="58">
        <v>0</v>
      </c>
      <c r="BH131" s="61"/>
      <c r="BI131" s="55" t="s">
        <v>411</v>
      </c>
      <c r="BJ131" s="57">
        <v>1</v>
      </c>
      <c r="BK131" s="58">
        <v>0.25</v>
      </c>
      <c r="BL131" s="61"/>
      <c r="BM131" s="61"/>
      <c r="BN131" s="47" t="s">
        <v>181</v>
      </c>
      <c r="BO131" s="57">
        <v>0</v>
      </c>
      <c r="BP131" s="58">
        <v>0</v>
      </c>
      <c r="BQ131" s="61"/>
      <c r="BR131" s="47" t="s">
        <v>186</v>
      </c>
      <c r="BS131" s="57">
        <v>1</v>
      </c>
      <c r="BT131" s="58">
        <v>1</v>
      </c>
      <c r="BU131" s="64"/>
      <c r="BV131" s="61"/>
      <c r="BW131" s="55" t="s">
        <v>339</v>
      </c>
      <c r="BX131" s="57">
        <v>0</v>
      </c>
      <c r="BY131" s="58">
        <v>0</v>
      </c>
      <c r="BZ131" s="61"/>
      <c r="CA131" s="55" t="s">
        <v>357</v>
      </c>
      <c r="CB131" s="57">
        <v>0</v>
      </c>
      <c r="CC131" s="58">
        <v>0</v>
      </c>
      <c r="CD131" s="61"/>
      <c r="CE131" s="55" t="s">
        <v>411</v>
      </c>
      <c r="CF131" s="57">
        <v>0</v>
      </c>
      <c r="CG131" s="58">
        <v>0</v>
      </c>
      <c r="CH131" s="61"/>
      <c r="CI131" s="61"/>
      <c r="CJ131" s="55" t="s">
        <v>181</v>
      </c>
      <c r="CK131" s="57">
        <v>0</v>
      </c>
      <c r="CL131" s="58">
        <v>0</v>
      </c>
      <c r="CM131" s="61"/>
      <c r="CN131" s="55" t="s">
        <v>186</v>
      </c>
      <c r="CO131" s="57">
        <v>1</v>
      </c>
      <c r="CP131" s="58">
        <v>1</v>
      </c>
      <c r="CQ131" s="61"/>
      <c r="CR131" s="61"/>
      <c r="CS131" s="55" t="s">
        <v>339</v>
      </c>
      <c r="CT131" s="57">
        <v>0</v>
      </c>
      <c r="CU131" s="58">
        <v>0</v>
      </c>
      <c r="CV131" s="61"/>
      <c r="CW131" s="55" t="s">
        <v>357</v>
      </c>
      <c r="CX131" s="57">
        <v>0</v>
      </c>
      <c r="CY131" s="58">
        <v>0</v>
      </c>
      <c r="CZ131" s="61"/>
      <c r="DA131" s="55" t="s">
        <v>411</v>
      </c>
      <c r="DB131" s="57">
        <v>0</v>
      </c>
      <c r="DC131" s="58">
        <v>0</v>
      </c>
    </row>
    <row r="132" spans="1:107" ht="25.5" customHeight="1" x14ac:dyDescent="0.2">
      <c r="A132" s="103"/>
      <c r="B132" s="46" t="s">
        <v>182</v>
      </c>
      <c r="C132" s="57">
        <v>4</v>
      </c>
      <c r="D132" s="58">
        <v>0.14285714285714285</v>
      </c>
      <c r="E132" s="64"/>
      <c r="F132" s="46" t="s">
        <v>187</v>
      </c>
      <c r="G132" s="57">
        <v>3</v>
      </c>
      <c r="H132" s="58">
        <v>0.10714285714285714</v>
      </c>
      <c r="I132" s="61"/>
      <c r="J132" s="55" t="s">
        <v>340</v>
      </c>
      <c r="K132" s="57">
        <v>3</v>
      </c>
      <c r="L132" s="58">
        <v>0.1111111111111111</v>
      </c>
      <c r="M132" s="61"/>
      <c r="N132" s="55" t="s">
        <v>359</v>
      </c>
      <c r="O132" s="57">
        <v>15</v>
      </c>
      <c r="P132" s="58">
        <v>0.5357142857142857</v>
      </c>
      <c r="Q132" s="61"/>
      <c r="R132" s="55" t="s">
        <v>412</v>
      </c>
      <c r="S132" s="57">
        <v>12</v>
      </c>
      <c r="T132" s="58">
        <v>0.44444444444444442</v>
      </c>
      <c r="U132" s="61"/>
      <c r="V132" s="46" t="s">
        <v>182</v>
      </c>
      <c r="W132" s="57">
        <v>2</v>
      </c>
      <c r="X132" s="58">
        <v>0.22222222222222221</v>
      </c>
      <c r="Y132" s="61"/>
      <c r="Z132" s="46" t="s">
        <v>187</v>
      </c>
      <c r="AA132" s="57">
        <v>0</v>
      </c>
      <c r="AB132" s="58">
        <v>0</v>
      </c>
      <c r="AC132" s="61"/>
      <c r="AD132" s="61"/>
      <c r="AE132" s="55" t="s">
        <v>340</v>
      </c>
      <c r="AF132" s="57">
        <v>0</v>
      </c>
      <c r="AG132" s="58">
        <v>0</v>
      </c>
      <c r="AH132" s="61"/>
      <c r="AI132" s="55" t="s">
        <v>359</v>
      </c>
      <c r="AJ132" s="57">
        <v>3</v>
      </c>
      <c r="AK132" s="58">
        <v>0.33333333333333331</v>
      </c>
      <c r="AL132" s="61"/>
      <c r="AM132" s="55" t="s">
        <v>412</v>
      </c>
      <c r="AN132" s="57">
        <v>0</v>
      </c>
      <c r="AO132" s="58">
        <v>0</v>
      </c>
      <c r="AP132" s="61"/>
      <c r="AQ132" s="61"/>
      <c r="AR132" s="46" t="s">
        <v>182</v>
      </c>
      <c r="AS132" s="57">
        <v>2</v>
      </c>
      <c r="AT132" s="58">
        <v>0.5</v>
      </c>
      <c r="AU132" s="61"/>
      <c r="AV132" s="46" t="s">
        <v>187</v>
      </c>
      <c r="AW132" s="57">
        <v>0</v>
      </c>
      <c r="AX132" s="58">
        <v>0</v>
      </c>
      <c r="AY132" s="61"/>
      <c r="AZ132" s="61"/>
      <c r="BA132" s="55" t="s">
        <v>340</v>
      </c>
      <c r="BB132" s="57">
        <v>0</v>
      </c>
      <c r="BC132" s="58">
        <v>0</v>
      </c>
      <c r="BD132" s="61"/>
      <c r="BE132" s="55" t="s">
        <v>359</v>
      </c>
      <c r="BF132" s="57">
        <v>1</v>
      </c>
      <c r="BG132" s="58">
        <v>0.25</v>
      </c>
      <c r="BH132" s="61"/>
      <c r="BI132" s="55" t="s">
        <v>412</v>
      </c>
      <c r="BJ132" s="57">
        <v>0</v>
      </c>
      <c r="BK132" s="58">
        <v>0</v>
      </c>
      <c r="BL132" s="61"/>
      <c r="BM132" s="61"/>
      <c r="BN132" s="46" t="s">
        <v>182</v>
      </c>
      <c r="BO132" s="57">
        <v>1</v>
      </c>
      <c r="BP132" s="58">
        <v>1</v>
      </c>
      <c r="BQ132" s="61"/>
      <c r="BR132" s="46" t="s">
        <v>187</v>
      </c>
      <c r="BS132" s="57">
        <v>0</v>
      </c>
      <c r="BT132" s="58">
        <v>0</v>
      </c>
      <c r="BU132" s="64"/>
      <c r="BV132" s="61"/>
      <c r="BW132" s="55" t="s">
        <v>340</v>
      </c>
      <c r="BX132" s="57">
        <v>0</v>
      </c>
      <c r="BY132" s="58">
        <v>0</v>
      </c>
      <c r="BZ132" s="61"/>
      <c r="CA132" s="55" t="s">
        <v>359</v>
      </c>
      <c r="CB132" s="57">
        <v>0</v>
      </c>
      <c r="CC132" s="58">
        <v>0</v>
      </c>
      <c r="CD132" s="61"/>
      <c r="CE132" s="55" t="s">
        <v>412</v>
      </c>
      <c r="CF132" s="57">
        <v>0</v>
      </c>
      <c r="CG132" s="58">
        <v>0</v>
      </c>
      <c r="CH132" s="61"/>
      <c r="CI132" s="61"/>
      <c r="CJ132" s="46" t="s">
        <v>182</v>
      </c>
      <c r="CK132" s="57">
        <v>1</v>
      </c>
      <c r="CL132" s="58">
        <v>1</v>
      </c>
      <c r="CM132" s="61"/>
      <c r="CN132" s="46" t="s">
        <v>187</v>
      </c>
      <c r="CO132" s="57">
        <v>0</v>
      </c>
      <c r="CP132" s="58">
        <v>0</v>
      </c>
      <c r="CQ132" s="61"/>
      <c r="CR132" s="61"/>
      <c r="CS132" s="55" t="s">
        <v>340</v>
      </c>
      <c r="CT132" s="57">
        <v>1</v>
      </c>
      <c r="CU132" s="58">
        <v>1</v>
      </c>
      <c r="CV132" s="61"/>
      <c r="CW132" s="55" t="s">
        <v>359</v>
      </c>
      <c r="CX132" s="57">
        <v>2</v>
      </c>
      <c r="CY132" s="58">
        <v>1</v>
      </c>
      <c r="CZ132" s="61"/>
      <c r="DA132" s="55" t="s">
        <v>412</v>
      </c>
      <c r="DB132" s="57">
        <v>1</v>
      </c>
      <c r="DC132" s="58">
        <v>1</v>
      </c>
    </row>
    <row r="133" spans="1:107" ht="25.5" customHeight="1" x14ac:dyDescent="0.2">
      <c r="A133" s="103"/>
      <c r="B133" s="50" t="s">
        <v>183</v>
      </c>
      <c r="C133" s="57">
        <v>1</v>
      </c>
      <c r="D133" s="58">
        <v>3.5714285714285712E-2</v>
      </c>
      <c r="E133" s="64"/>
      <c r="F133" s="46" t="s">
        <v>188</v>
      </c>
      <c r="G133" s="57">
        <v>2</v>
      </c>
      <c r="H133" s="58">
        <v>7.1428571428571425E-2</v>
      </c>
      <c r="I133" s="61"/>
      <c r="J133" s="55" t="s">
        <v>341</v>
      </c>
      <c r="K133" s="57">
        <v>1</v>
      </c>
      <c r="L133" s="58">
        <v>3.7037037037037035E-2</v>
      </c>
      <c r="M133" s="61"/>
      <c r="N133" s="50" t="s">
        <v>360</v>
      </c>
      <c r="O133" s="57">
        <v>1</v>
      </c>
      <c r="P133" s="58">
        <v>3.5714285714285712E-2</v>
      </c>
      <c r="Q133" s="61"/>
      <c r="R133" s="50" t="s">
        <v>413</v>
      </c>
      <c r="S133" s="57">
        <v>1</v>
      </c>
      <c r="T133" s="58">
        <v>3.7037037037037035E-2</v>
      </c>
      <c r="U133" s="61"/>
      <c r="V133" s="46" t="s">
        <v>183</v>
      </c>
      <c r="W133" s="57">
        <v>0</v>
      </c>
      <c r="X133" s="58">
        <v>0</v>
      </c>
      <c r="Y133" s="61"/>
      <c r="Z133" s="46" t="s">
        <v>188</v>
      </c>
      <c r="AA133" s="57">
        <v>0</v>
      </c>
      <c r="AB133" s="58">
        <v>0</v>
      </c>
      <c r="AC133" s="61"/>
      <c r="AD133" s="61"/>
      <c r="AE133" s="55" t="s">
        <v>341</v>
      </c>
      <c r="AF133" s="57">
        <v>0</v>
      </c>
      <c r="AG133" s="58">
        <v>0</v>
      </c>
      <c r="AH133" s="61"/>
      <c r="AI133" s="50" t="s">
        <v>360</v>
      </c>
      <c r="AJ133" s="57">
        <v>0</v>
      </c>
      <c r="AK133" s="58">
        <v>0</v>
      </c>
      <c r="AL133" s="61"/>
      <c r="AM133" s="50" t="s">
        <v>413</v>
      </c>
      <c r="AN133" s="57">
        <v>2</v>
      </c>
      <c r="AO133" s="58">
        <v>0.22222222222222221</v>
      </c>
      <c r="AP133" s="61"/>
      <c r="AQ133" s="61"/>
      <c r="AR133" s="46" t="s">
        <v>183</v>
      </c>
      <c r="AS133" s="57">
        <v>0</v>
      </c>
      <c r="AT133" s="58">
        <v>0</v>
      </c>
      <c r="AU133" s="61"/>
      <c r="AV133" s="46" t="s">
        <v>188</v>
      </c>
      <c r="AW133" s="57">
        <v>0</v>
      </c>
      <c r="AX133" s="58">
        <v>0</v>
      </c>
      <c r="AY133" s="61"/>
      <c r="AZ133" s="61"/>
      <c r="BA133" s="55" t="s">
        <v>341</v>
      </c>
      <c r="BB133" s="57">
        <v>0</v>
      </c>
      <c r="BC133" s="58">
        <v>0</v>
      </c>
      <c r="BD133" s="61"/>
      <c r="BE133" s="50" t="s">
        <v>360</v>
      </c>
      <c r="BF133" s="57">
        <v>0</v>
      </c>
      <c r="BG133" s="58">
        <v>0</v>
      </c>
      <c r="BH133" s="61"/>
      <c r="BI133" s="50" t="s">
        <v>413</v>
      </c>
      <c r="BJ133" s="57">
        <v>2</v>
      </c>
      <c r="BK133" s="58">
        <v>0.5</v>
      </c>
      <c r="BL133" s="61"/>
      <c r="BM133" s="61"/>
      <c r="BN133" s="46" t="s">
        <v>183</v>
      </c>
      <c r="BO133" s="57">
        <v>0</v>
      </c>
      <c r="BP133" s="58">
        <v>0</v>
      </c>
      <c r="BQ133" s="61"/>
      <c r="BR133" s="46" t="s">
        <v>188</v>
      </c>
      <c r="BS133" s="57">
        <v>0</v>
      </c>
      <c r="BT133" s="58">
        <v>0</v>
      </c>
      <c r="BU133" s="64"/>
      <c r="BV133" s="61"/>
      <c r="BW133" s="55" t="s">
        <v>341</v>
      </c>
      <c r="BX133" s="57">
        <v>0</v>
      </c>
      <c r="BY133" s="58">
        <v>0</v>
      </c>
      <c r="BZ133" s="61"/>
      <c r="CA133" s="50" t="s">
        <v>360</v>
      </c>
      <c r="CB133" s="57">
        <v>0</v>
      </c>
      <c r="CC133" s="58">
        <v>0</v>
      </c>
      <c r="CD133" s="61"/>
      <c r="CE133" s="50" t="s">
        <v>413</v>
      </c>
      <c r="CF133" s="57">
        <v>1</v>
      </c>
      <c r="CG133" s="58">
        <v>1</v>
      </c>
      <c r="CH133" s="61"/>
      <c r="CI133" s="61"/>
      <c r="CJ133" s="46" t="s">
        <v>183</v>
      </c>
      <c r="CK133" s="57">
        <v>0</v>
      </c>
      <c r="CL133" s="58">
        <v>0</v>
      </c>
      <c r="CM133" s="61"/>
      <c r="CN133" s="46" t="s">
        <v>188</v>
      </c>
      <c r="CO133" s="57">
        <v>0</v>
      </c>
      <c r="CP133" s="58">
        <v>0</v>
      </c>
      <c r="CQ133" s="61"/>
      <c r="CR133" s="61"/>
      <c r="CS133" s="55" t="s">
        <v>341</v>
      </c>
      <c r="CT133" s="57">
        <v>0</v>
      </c>
      <c r="CU133" s="58">
        <v>0</v>
      </c>
      <c r="CV133" s="61"/>
      <c r="CW133" s="50" t="s">
        <v>360</v>
      </c>
      <c r="CX133" s="57">
        <v>0</v>
      </c>
      <c r="CY133" s="58">
        <v>0</v>
      </c>
      <c r="CZ133" s="61"/>
      <c r="DA133" s="50" t="s">
        <v>413</v>
      </c>
      <c r="DB133" s="57">
        <v>0</v>
      </c>
      <c r="DC133" s="58">
        <v>0</v>
      </c>
    </row>
    <row r="134" spans="1:107" ht="25.5" customHeight="1" x14ac:dyDescent="0.2">
      <c r="A134" s="103"/>
      <c r="B134" s="50" t="s">
        <v>184</v>
      </c>
      <c r="C134" s="57">
        <v>3</v>
      </c>
      <c r="D134" s="58">
        <v>0.10714285714285714</v>
      </c>
      <c r="E134" s="64"/>
      <c r="F134" s="77"/>
      <c r="G134" s="54">
        <v>27</v>
      </c>
      <c r="H134" s="76">
        <v>0.9642857142857143</v>
      </c>
      <c r="I134" s="61"/>
      <c r="J134" s="50" t="s">
        <v>344</v>
      </c>
      <c r="K134" s="57">
        <v>4</v>
      </c>
      <c r="L134" s="58">
        <v>0.14814814814814814</v>
      </c>
      <c r="M134" s="61"/>
      <c r="N134" s="50" t="s">
        <v>358</v>
      </c>
      <c r="O134" s="57">
        <v>3</v>
      </c>
      <c r="P134" s="58">
        <v>0.10714285714285714</v>
      </c>
      <c r="Q134" s="61"/>
      <c r="R134" s="50" t="s">
        <v>414</v>
      </c>
      <c r="S134" s="57">
        <v>3</v>
      </c>
      <c r="T134" s="58">
        <v>0.1111111111111111</v>
      </c>
      <c r="U134" s="61"/>
      <c r="V134" s="46" t="s">
        <v>184</v>
      </c>
      <c r="W134" s="57">
        <v>3</v>
      </c>
      <c r="X134" s="58">
        <v>0.33333333333333331</v>
      </c>
      <c r="Y134" s="61"/>
      <c r="Z134" s="77"/>
      <c r="AA134" s="54">
        <v>9</v>
      </c>
      <c r="AB134" s="76">
        <v>1</v>
      </c>
      <c r="AC134" s="61"/>
      <c r="AD134" s="61"/>
      <c r="AE134" s="50" t="s">
        <v>344</v>
      </c>
      <c r="AF134" s="57">
        <v>2</v>
      </c>
      <c r="AG134" s="58">
        <v>0.22222222222222221</v>
      </c>
      <c r="AH134" s="61"/>
      <c r="AI134" s="50" t="s">
        <v>358</v>
      </c>
      <c r="AJ134" s="57">
        <v>2</v>
      </c>
      <c r="AK134" s="58">
        <v>0.22222222222222221</v>
      </c>
      <c r="AL134" s="61"/>
      <c r="AM134" s="50" t="s">
        <v>414</v>
      </c>
      <c r="AN134" s="57">
        <v>0</v>
      </c>
      <c r="AO134" s="58">
        <v>0</v>
      </c>
      <c r="AP134" s="61"/>
      <c r="AQ134" s="61"/>
      <c r="AR134" s="46" t="s">
        <v>184</v>
      </c>
      <c r="AS134" s="57">
        <v>0</v>
      </c>
      <c r="AT134" s="58">
        <v>0</v>
      </c>
      <c r="AU134" s="61"/>
      <c r="AV134" s="77"/>
      <c r="AW134" s="54">
        <v>4</v>
      </c>
      <c r="AX134" s="76">
        <v>1</v>
      </c>
      <c r="AY134" s="61"/>
      <c r="AZ134" s="61"/>
      <c r="BA134" s="50" t="s">
        <v>344</v>
      </c>
      <c r="BB134" s="57">
        <v>2</v>
      </c>
      <c r="BC134" s="58">
        <v>0.5</v>
      </c>
      <c r="BD134" s="61"/>
      <c r="BE134" s="50" t="s">
        <v>358</v>
      </c>
      <c r="BF134" s="57">
        <v>2</v>
      </c>
      <c r="BG134" s="58">
        <v>0.5</v>
      </c>
      <c r="BH134" s="61"/>
      <c r="BI134" s="50" t="s">
        <v>414</v>
      </c>
      <c r="BJ134" s="57">
        <v>0</v>
      </c>
      <c r="BK134" s="58">
        <v>0</v>
      </c>
      <c r="BL134" s="61"/>
      <c r="BM134" s="61"/>
      <c r="BN134" s="46" t="s">
        <v>184</v>
      </c>
      <c r="BO134" s="57">
        <v>0</v>
      </c>
      <c r="BP134" s="58">
        <v>0</v>
      </c>
      <c r="BQ134" s="61"/>
      <c r="BR134" s="77"/>
      <c r="BS134" s="54">
        <v>1</v>
      </c>
      <c r="BT134" s="76">
        <v>1</v>
      </c>
      <c r="BU134" s="64"/>
      <c r="BV134" s="61"/>
      <c r="BW134" s="50" t="s">
        <v>344</v>
      </c>
      <c r="BX134" s="57">
        <v>1</v>
      </c>
      <c r="BY134" s="58">
        <v>1</v>
      </c>
      <c r="BZ134" s="61"/>
      <c r="CA134" s="50" t="s">
        <v>358</v>
      </c>
      <c r="CB134" s="57">
        <v>1</v>
      </c>
      <c r="CC134" s="58">
        <v>1</v>
      </c>
      <c r="CD134" s="61"/>
      <c r="CE134" s="50" t="s">
        <v>414</v>
      </c>
      <c r="CF134" s="57">
        <v>0</v>
      </c>
      <c r="CG134" s="58">
        <v>0</v>
      </c>
      <c r="CH134" s="61"/>
      <c r="CI134" s="61"/>
      <c r="CJ134" s="46" t="s">
        <v>184</v>
      </c>
      <c r="CK134" s="57">
        <v>0</v>
      </c>
      <c r="CL134" s="58">
        <v>0</v>
      </c>
      <c r="CM134" s="61"/>
      <c r="CN134" s="77"/>
      <c r="CO134" s="54">
        <v>1</v>
      </c>
      <c r="CP134" s="76">
        <v>1</v>
      </c>
      <c r="CQ134" s="61"/>
      <c r="CR134" s="61"/>
      <c r="CS134" s="50" t="s">
        <v>344</v>
      </c>
      <c r="CT134" s="57">
        <v>0</v>
      </c>
      <c r="CU134" s="58">
        <v>0</v>
      </c>
      <c r="CV134" s="61"/>
      <c r="CW134" s="50" t="s">
        <v>358</v>
      </c>
      <c r="CX134" s="57">
        <v>0</v>
      </c>
      <c r="CY134" s="58">
        <v>0</v>
      </c>
      <c r="CZ134" s="61"/>
      <c r="DA134" s="50" t="s">
        <v>414</v>
      </c>
      <c r="DB134" s="57">
        <v>0</v>
      </c>
      <c r="DC134" s="58">
        <v>0</v>
      </c>
    </row>
    <row r="135" spans="1:107" ht="25.5" customHeight="1" x14ac:dyDescent="0.2">
      <c r="A135" s="103"/>
      <c r="B135" s="50" t="s">
        <v>185</v>
      </c>
      <c r="C135" s="57">
        <v>0</v>
      </c>
      <c r="D135" s="58">
        <v>0</v>
      </c>
      <c r="E135" s="64"/>
      <c r="F135" s="61"/>
      <c r="G135" s="56" t="s">
        <v>141</v>
      </c>
      <c r="H135" s="49" t="s">
        <v>140</v>
      </c>
      <c r="I135" s="61"/>
      <c r="J135" s="50" t="s">
        <v>343</v>
      </c>
      <c r="K135" s="57">
        <v>0</v>
      </c>
      <c r="L135" s="58">
        <v>0</v>
      </c>
      <c r="M135" s="61"/>
      <c r="N135" s="50" t="s">
        <v>361</v>
      </c>
      <c r="O135" s="57">
        <v>1</v>
      </c>
      <c r="P135" s="58">
        <v>3.5714285714285712E-2</v>
      </c>
      <c r="Q135" s="61"/>
      <c r="R135" s="50" t="s">
        <v>415</v>
      </c>
      <c r="S135" s="57">
        <v>1</v>
      </c>
      <c r="T135" s="58">
        <v>3.7037037037037035E-2</v>
      </c>
      <c r="U135" s="61"/>
      <c r="V135" s="46" t="s">
        <v>185</v>
      </c>
      <c r="W135" s="57">
        <v>0</v>
      </c>
      <c r="X135" s="58">
        <v>0</v>
      </c>
      <c r="Y135" s="61"/>
      <c r="Z135" s="37"/>
      <c r="AA135" s="56" t="s">
        <v>141</v>
      </c>
      <c r="AB135" s="49" t="s">
        <v>140</v>
      </c>
      <c r="AC135" s="61"/>
      <c r="AD135" s="61"/>
      <c r="AE135" s="50" t="s">
        <v>343</v>
      </c>
      <c r="AF135" s="57">
        <v>0</v>
      </c>
      <c r="AG135" s="58">
        <v>0</v>
      </c>
      <c r="AH135" s="61"/>
      <c r="AI135" s="50" t="s">
        <v>361</v>
      </c>
      <c r="AJ135" s="57">
        <v>0</v>
      </c>
      <c r="AK135" s="58">
        <v>0</v>
      </c>
      <c r="AL135" s="61"/>
      <c r="AM135" s="50" t="s">
        <v>415</v>
      </c>
      <c r="AN135" s="57">
        <v>0</v>
      </c>
      <c r="AO135" s="58">
        <v>0</v>
      </c>
      <c r="AP135" s="61"/>
      <c r="AQ135" s="61"/>
      <c r="AR135" s="46" t="s">
        <v>185</v>
      </c>
      <c r="AS135" s="57">
        <v>0</v>
      </c>
      <c r="AT135" s="58">
        <v>0</v>
      </c>
      <c r="AU135" s="61"/>
      <c r="AV135" s="61"/>
      <c r="AW135" s="56" t="s">
        <v>141</v>
      </c>
      <c r="AX135" s="49" t="s">
        <v>140</v>
      </c>
      <c r="AY135" s="61"/>
      <c r="AZ135" s="61"/>
      <c r="BA135" s="50" t="s">
        <v>343</v>
      </c>
      <c r="BB135" s="57">
        <v>0</v>
      </c>
      <c r="BC135" s="58">
        <v>0</v>
      </c>
      <c r="BD135" s="61"/>
      <c r="BE135" s="50" t="s">
        <v>361</v>
      </c>
      <c r="BF135" s="57">
        <v>0</v>
      </c>
      <c r="BG135" s="58">
        <v>0</v>
      </c>
      <c r="BH135" s="61"/>
      <c r="BI135" s="50" t="s">
        <v>415</v>
      </c>
      <c r="BJ135" s="57">
        <v>0</v>
      </c>
      <c r="BK135" s="58">
        <v>0</v>
      </c>
      <c r="BL135" s="61"/>
      <c r="BM135" s="61"/>
      <c r="BN135" s="46" t="s">
        <v>185</v>
      </c>
      <c r="BO135" s="57">
        <v>0</v>
      </c>
      <c r="BP135" s="58">
        <v>0</v>
      </c>
      <c r="BQ135" s="61"/>
      <c r="BR135" s="77"/>
      <c r="BS135" s="56" t="s">
        <v>141</v>
      </c>
      <c r="BT135" s="49" t="s">
        <v>140</v>
      </c>
      <c r="BU135" s="64"/>
      <c r="BV135" s="61"/>
      <c r="BW135" s="50" t="s">
        <v>343</v>
      </c>
      <c r="BX135" s="57">
        <v>0</v>
      </c>
      <c r="BY135" s="58">
        <v>0</v>
      </c>
      <c r="BZ135" s="61"/>
      <c r="CA135" s="50" t="s">
        <v>361</v>
      </c>
      <c r="CB135" s="57">
        <v>0</v>
      </c>
      <c r="CC135" s="58">
        <v>0</v>
      </c>
      <c r="CD135" s="61"/>
      <c r="CE135" s="50" t="s">
        <v>415</v>
      </c>
      <c r="CF135" s="57">
        <v>0</v>
      </c>
      <c r="CG135" s="58">
        <v>0</v>
      </c>
      <c r="CH135" s="61"/>
      <c r="CI135" s="61"/>
      <c r="CJ135" s="46" t="s">
        <v>185</v>
      </c>
      <c r="CK135" s="57">
        <v>0</v>
      </c>
      <c r="CL135" s="58">
        <v>0</v>
      </c>
      <c r="CM135" s="61"/>
      <c r="CN135" s="61"/>
      <c r="CO135" s="56" t="s">
        <v>141</v>
      </c>
      <c r="CP135" s="49" t="s">
        <v>140</v>
      </c>
      <c r="CQ135" s="61"/>
      <c r="CR135" s="61"/>
      <c r="CS135" s="50" t="s">
        <v>343</v>
      </c>
      <c r="CT135" s="57">
        <v>0</v>
      </c>
      <c r="CU135" s="58">
        <v>0</v>
      </c>
      <c r="CV135" s="61"/>
      <c r="CW135" s="50" t="s">
        <v>361</v>
      </c>
      <c r="CX135" s="57">
        <v>0</v>
      </c>
      <c r="CY135" s="58">
        <v>0</v>
      </c>
      <c r="CZ135" s="61"/>
      <c r="DA135" s="50" t="s">
        <v>415</v>
      </c>
      <c r="DB135" s="57">
        <v>0</v>
      </c>
      <c r="DC135" s="58">
        <v>0</v>
      </c>
    </row>
    <row r="136" spans="1:107" ht="25.5" customHeight="1" x14ac:dyDescent="0.2">
      <c r="A136" s="103"/>
      <c r="B136" s="46" t="s">
        <v>162</v>
      </c>
      <c r="C136" s="57">
        <v>2</v>
      </c>
      <c r="D136" s="58">
        <v>7.1428571428571425E-2</v>
      </c>
      <c r="E136" s="64"/>
      <c r="F136" s="61"/>
      <c r="G136" s="61"/>
      <c r="H136" s="61"/>
      <c r="I136" s="61"/>
      <c r="J136" s="50" t="s">
        <v>342</v>
      </c>
      <c r="K136" s="57">
        <v>0</v>
      </c>
      <c r="L136" s="58">
        <v>0</v>
      </c>
      <c r="M136" s="61"/>
      <c r="N136" s="50" t="s">
        <v>362</v>
      </c>
      <c r="O136" s="57">
        <v>0</v>
      </c>
      <c r="P136" s="58">
        <v>0</v>
      </c>
      <c r="Q136" s="61"/>
      <c r="R136" s="50" t="s">
        <v>416</v>
      </c>
      <c r="S136" s="57">
        <v>0</v>
      </c>
      <c r="T136" s="58">
        <v>0</v>
      </c>
      <c r="U136" s="61"/>
      <c r="V136" s="46" t="s">
        <v>162</v>
      </c>
      <c r="W136" s="57">
        <v>0</v>
      </c>
      <c r="X136" s="58">
        <v>0</v>
      </c>
      <c r="Y136" s="61"/>
      <c r="Z136" s="61"/>
      <c r="AA136" s="61"/>
      <c r="AB136" s="61"/>
      <c r="AC136" s="61"/>
      <c r="AD136" s="61"/>
      <c r="AE136" s="50" t="s">
        <v>342</v>
      </c>
      <c r="AF136" s="57">
        <v>0</v>
      </c>
      <c r="AG136" s="58">
        <v>0</v>
      </c>
      <c r="AH136" s="61"/>
      <c r="AI136" s="50" t="s">
        <v>362</v>
      </c>
      <c r="AJ136" s="57">
        <v>0</v>
      </c>
      <c r="AK136" s="58">
        <v>0</v>
      </c>
      <c r="AL136" s="61"/>
      <c r="AM136" s="50" t="s">
        <v>416</v>
      </c>
      <c r="AN136" s="57">
        <v>0</v>
      </c>
      <c r="AO136" s="58">
        <v>0</v>
      </c>
      <c r="AP136" s="61"/>
      <c r="AQ136" s="61"/>
      <c r="AR136" s="46" t="s">
        <v>162</v>
      </c>
      <c r="AS136" s="57">
        <v>1</v>
      </c>
      <c r="AT136" s="58">
        <v>0.25</v>
      </c>
      <c r="AU136" s="61"/>
      <c r="AV136" s="61"/>
      <c r="AW136" s="61"/>
      <c r="AX136" s="61"/>
      <c r="AY136" s="61"/>
      <c r="AZ136" s="61"/>
      <c r="BA136" s="50" t="s">
        <v>342</v>
      </c>
      <c r="BB136" s="57">
        <v>0</v>
      </c>
      <c r="BC136" s="58">
        <v>0</v>
      </c>
      <c r="BD136" s="61"/>
      <c r="BE136" s="50" t="s">
        <v>362</v>
      </c>
      <c r="BF136" s="57">
        <v>0</v>
      </c>
      <c r="BG136" s="58">
        <v>0</v>
      </c>
      <c r="BH136" s="61"/>
      <c r="BI136" s="50" t="s">
        <v>416</v>
      </c>
      <c r="BJ136" s="57">
        <v>0</v>
      </c>
      <c r="BK136" s="58">
        <v>0</v>
      </c>
      <c r="BL136" s="61"/>
      <c r="BM136" s="61"/>
      <c r="BN136" s="46" t="s">
        <v>162</v>
      </c>
      <c r="BO136" s="57">
        <v>0</v>
      </c>
      <c r="BP136" s="58">
        <v>0</v>
      </c>
      <c r="BQ136" s="64"/>
      <c r="BR136"/>
      <c r="BS136" s="64"/>
      <c r="BT136" s="64"/>
      <c r="BU136" s="64"/>
      <c r="BV136" s="61"/>
      <c r="BW136" s="50" t="s">
        <v>342</v>
      </c>
      <c r="BX136" s="57">
        <v>0</v>
      </c>
      <c r="BY136" s="58">
        <v>0</v>
      </c>
      <c r="BZ136" s="61"/>
      <c r="CA136" s="50" t="s">
        <v>362</v>
      </c>
      <c r="CB136" s="57">
        <v>0</v>
      </c>
      <c r="CC136" s="58">
        <v>0</v>
      </c>
      <c r="CD136" s="61"/>
      <c r="CE136" s="50" t="s">
        <v>416</v>
      </c>
      <c r="CF136" s="57">
        <v>0</v>
      </c>
      <c r="CG136" s="58">
        <v>0</v>
      </c>
      <c r="CH136" s="61"/>
      <c r="CI136" s="61"/>
      <c r="CJ136" s="46" t="s">
        <v>162</v>
      </c>
      <c r="CK136" s="57">
        <v>0</v>
      </c>
      <c r="CL136" s="58">
        <v>0</v>
      </c>
      <c r="CM136" s="61"/>
      <c r="CN136" s="61"/>
      <c r="CO136" s="61"/>
      <c r="CP136" s="61"/>
      <c r="CQ136" s="61"/>
      <c r="CR136" s="61"/>
      <c r="CS136" s="50" t="s">
        <v>342</v>
      </c>
      <c r="CT136" s="57">
        <v>0</v>
      </c>
      <c r="CU136" s="58">
        <v>0</v>
      </c>
      <c r="CV136" s="61"/>
      <c r="CW136" s="50" t="s">
        <v>362</v>
      </c>
      <c r="CX136" s="57">
        <v>0</v>
      </c>
      <c r="CY136" s="58">
        <v>0</v>
      </c>
      <c r="CZ136" s="61"/>
      <c r="DA136" s="50" t="s">
        <v>416</v>
      </c>
      <c r="DB136" s="57">
        <v>0</v>
      </c>
      <c r="DC136" s="58">
        <v>0</v>
      </c>
    </row>
    <row r="137" spans="1:107" ht="25.5" customHeight="1" x14ac:dyDescent="0.2">
      <c r="A137" s="103"/>
      <c r="B137" s="77"/>
      <c r="C137" s="54">
        <v>28</v>
      </c>
      <c r="D137" s="76">
        <v>1</v>
      </c>
      <c r="E137" s="64"/>
      <c r="F137" s="61"/>
      <c r="G137" s="61"/>
      <c r="H137" s="61"/>
      <c r="I137" s="61"/>
      <c r="J137" s="50" t="s">
        <v>354</v>
      </c>
      <c r="K137" s="57">
        <v>0</v>
      </c>
      <c r="L137" s="58">
        <v>0</v>
      </c>
      <c r="M137" s="61"/>
      <c r="N137" s="50" t="s">
        <v>363</v>
      </c>
      <c r="O137" s="57">
        <v>1</v>
      </c>
      <c r="P137" s="58">
        <v>3.5714285714285712E-2</v>
      </c>
      <c r="Q137" s="61"/>
      <c r="R137" s="50" t="s">
        <v>417</v>
      </c>
      <c r="S137" s="57">
        <v>1</v>
      </c>
      <c r="T137" s="58">
        <v>3.7037037037037035E-2</v>
      </c>
      <c r="U137" s="61"/>
      <c r="V137" s="77"/>
      <c r="W137" s="54">
        <v>9</v>
      </c>
      <c r="X137" s="76">
        <v>1</v>
      </c>
      <c r="Y137" s="61"/>
      <c r="Z137" s="61"/>
      <c r="AA137" s="61"/>
      <c r="AB137" s="61"/>
      <c r="AC137" s="61"/>
      <c r="AD137" s="61"/>
      <c r="AE137" s="50" t="s">
        <v>354</v>
      </c>
      <c r="AF137" s="57">
        <v>0</v>
      </c>
      <c r="AG137" s="58">
        <v>0</v>
      </c>
      <c r="AH137" s="61"/>
      <c r="AI137" s="50" t="s">
        <v>363</v>
      </c>
      <c r="AJ137" s="57">
        <v>1</v>
      </c>
      <c r="AK137" s="58">
        <v>0.1111111111111111</v>
      </c>
      <c r="AL137" s="61"/>
      <c r="AM137" s="50" t="s">
        <v>417</v>
      </c>
      <c r="AN137" s="57">
        <v>1</v>
      </c>
      <c r="AO137" s="58">
        <v>0.1111111111111111</v>
      </c>
      <c r="AP137" s="61"/>
      <c r="AQ137" s="61"/>
      <c r="AR137" s="77" t="s">
        <v>142</v>
      </c>
      <c r="AS137" s="54">
        <v>4</v>
      </c>
      <c r="AT137" s="76">
        <v>1</v>
      </c>
      <c r="AU137" s="61"/>
      <c r="AV137" s="61"/>
      <c r="AW137" s="61"/>
      <c r="AX137" s="61"/>
      <c r="AY137" s="61"/>
      <c r="AZ137" s="61"/>
      <c r="BA137" s="50" t="s">
        <v>354</v>
      </c>
      <c r="BB137" s="57">
        <v>0</v>
      </c>
      <c r="BC137" s="58">
        <v>0</v>
      </c>
      <c r="BD137" s="61"/>
      <c r="BE137" s="50" t="s">
        <v>363</v>
      </c>
      <c r="BF137" s="57">
        <v>0</v>
      </c>
      <c r="BG137" s="58">
        <v>0</v>
      </c>
      <c r="BH137" s="61"/>
      <c r="BI137" s="50" t="s">
        <v>417</v>
      </c>
      <c r="BJ137" s="57">
        <v>0</v>
      </c>
      <c r="BK137" s="58">
        <v>0</v>
      </c>
      <c r="BL137" s="61"/>
      <c r="BM137" s="61"/>
      <c r="BN137" s="81"/>
      <c r="BO137" s="54">
        <v>1</v>
      </c>
      <c r="BP137" s="76">
        <v>1</v>
      </c>
      <c r="BQ137" s="64"/>
      <c r="BR137"/>
      <c r="BS137"/>
      <c r="BT137"/>
      <c r="BU137" s="64"/>
      <c r="BV137" s="61"/>
      <c r="BW137" s="50" t="s">
        <v>354</v>
      </c>
      <c r="BX137" s="57">
        <v>0</v>
      </c>
      <c r="BY137" s="58">
        <v>0</v>
      </c>
      <c r="BZ137" s="61"/>
      <c r="CA137" s="50" t="s">
        <v>363</v>
      </c>
      <c r="CB137" s="57">
        <v>0</v>
      </c>
      <c r="CC137" s="58">
        <v>0</v>
      </c>
      <c r="CD137" s="61"/>
      <c r="CE137" s="50" t="s">
        <v>417</v>
      </c>
      <c r="CF137" s="57">
        <v>0</v>
      </c>
      <c r="CG137" s="58">
        <v>0</v>
      </c>
      <c r="CH137" s="61"/>
      <c r="CI137" s="61"/>
      <c r="CJ137" s="77"/>
      <c r="CK137" s="54">
        <v>1</v>
      </c>
      <c r="CL137" s="76">
        <v>1</v>
      </c>
      <c r="CM137" s="61"/>
      <c r="CN137" s="61"/>
      <c r="CO137" s="61"/>
      <c r="CP137" s="61"/>
      <c r="CQ137" s="61"/>
      <c r="CR137" s="61"/>
      <c r="CS137" s="50" t="s">
        <v>354</v>
      </c>
      <c r="CT137" s="57">
        <v>0</v>
      </c>
      <c r="CU137" s="58">
        <v>0</v>
      </c>
      <c r="CV137" s="61"/>
      <c r="CW137" s="50" t="s">
        <v>363</v>
      </c>
      <c r="CX137" s="57">
        <v>0</v>
      </c>
      <c r="CY137" s="58">
        <v>0</v>
      </c>
      <c r="CZ137" s="61"/>
      <c r="DA137" s="50" t="s">
        <v>417</v>
      </c>
      <c r="DB137" s="57">
        <v>0</v>
      </c>
      <c r="DC137" s="58">
        <v>0</v>
      </c>
    </row>
    <row r="138" spans="1:107" ht="25.5" customHeight="1" x14ac:dyDescent="0.2">
      <c r="A138" s="103"/>
      <c r="B138" s="61"/>
      <c r="C138" s="80" t="s">
        <v>141</v>
      </c>
      <c r="D138" s="77" t="s">
        <v>140</v>
      </c>
      <c r="E138" s="64"/>
      <c r="F138" s="61"/>
      <c r="G138" s="61"/>
      <c r="H138" s="61"/>
      <c r="I138" s="61"/>
      <c r="J138" s="50" t="s">
        <v>355</v>
      </c>
      <c r="K138" s="57">
        <v>0</v>
      </c>
      <c r="L138" s="58">
        <v>0</v>
      </c>
      <c r="M138" s="61"/>
      <c r="N138" s="50" t="s">
        <v>364</v>
      </c>
      <c r="O138" s="57">
        <v>2</v>
      </c>
      <c r="P138" s="58">
        <v>7.1428571428571425E-2</v>
      </c>
      <c r="Q138" s="61"/>
      <c r="R138" s="50" t="s">
        <v>418</v>
      </c>
      <c r="S138" s="57">
        <v>2</v>
      </c>
      <c r="T138" s="58">
        <v>7.407407407407407E-2</v>
      </c>
      <c r="U138" s="61"/>
      <c r="V138" s="61"/>
      <c r="W138" s="56" t="s">
        <v>141</v>
      </c>
      <c r="X138" s="49" t="s">
        <v>140</v>
      </c>
      <c r="Y138" s="61"/>
      <c r="Z138" s="61"/>
      <c r="AA138" s="61"/>
      <c r="AB138" s="61"/>
      <c r="AC138" s="61"/>
      <c r="AD138" s="61"/>
      <c r="AE138" s="50" t="s">
        <v>355</v>
      </c>
      <c r="AF138" s="57">
        <v>0</v>
      </c>
      <c r="AG138" s="58">
        <v>0</v>
      </c>
      <c r="AH138" s="61"/>
      <c r="AI138" s="50" t="s">
        <v>364</v>
      </c>
      <c r="AJ138" s="57">
        <v>2</v>
      </c>
      <c r="AK138" s="58">
        <v>0.22222222222222221</v>
      </c>
      <c r="AL138" s="61"/>
      <c r="AM138" s="50" t="s">
        <v>418</v>
      </c>
      <c r="AN138" s="57">
        <v>2</v>
      </c>
      <c r="AO138" s="58">
        <v>0.22222222222222221</v>
      </c>
      <c r="AP138" s="61"/>
      <c r="AQ138" s="61"/>
      <c r="AR138" s="69"/>
      <c r="AS138" s="56" t="s">
        <v>141</v>
      </c>
      <c r="AT138" s="49" t="s">
        <v>140</v>
      </c>
      <c r="AU138" s="61"/>
      <c r="AV138" s="61"/>
      <c r="AW138" s="61"/>
      <c r="AX138" s="61"/>
      <c r="AY138" s="61"/>
      <c r="AZ138" s="61"/>
      <c r="BA138" s="50" t="s">
        <v>355</v>
      </c>
      <c r="BB138" s="57">
        <v>0</v>
      </c>
      <c r="BC138" s="58">
        <v>0</v>
      </c>
      <c r="BD138" s="61"/>
      <c r="BE138" s="50" t="s">
        <v>364</v>
      </c>
      <c r="BF138" s="57">
        <v>0</v>
      </c>
      <c r="BG138" s="58">
        <v>0</v>
      </c>
      <c r="BH138" s="61"/>
      <c r="BI138" s="50" t="s">
        <v>418</v>
      </c>
      <c r="BJ138" s="57">
        <v>0</v>
      </c>
      <c r="BK138" s="58">
        <v>0</v>
      </c>
      <c r="BL138" s="61"/>
      <c r="BM138" s="61"/>
      <c r="BN138" s="77"/>
      <c r="BO138" s="56" t="s">
        <v>141</v>
      </c>
      <c r="BP138" s="49" t="s">
        <v>140</v>
      </c>
      <c r="BQ138" s="64"/>
      <c r="BR138"/>
      <c r="BS138"/>
      <c r="BT138"/>
      <c r="BU138" s="64"/>
      <c r="BV138" s="61"/>
      <c r="BW138" s="50" t="s">
        <v>355</v>
      </c>
      <c r="BX138" s="57">
        <v>0</v>
      </c>
      <c r="BY138" s="58">
        <v>0</v>
      </c>
      <c r="BZ138" s="61"/>
      <c r="CA138" s="50" t="s">
        <v>364</v>
      </c>
      <c r="CB138" s="57">
        <v>0</v>
      </c>
      <c r="CC138" s="58">
        <v>0</v>
      </c>
      <c r="CD138" s="61"/>
      <c r="CE138" s="50" t="s">
        <v>418</v>
      </c>
      <c r="CF138" s="57">
        <v>0</v>
      </c>
      <c r="CG138" s="58">
        <v>0</v>
      </c>
      <c r="CH138" s="61"/>
      <c r="CI138" s="61"/>
      <c r="CJ138" s="69"/>
      <c r="CK138" s="56" t="s">
        <v>141</v>
      </c>
      <c r="CL138" s="49" t="s">
        <v>140</v>
      </c>
      <c r="CM138" s="61"/>
      <c r="CN138" s="61"/>
      <c r="CO138" s="61"/>
      <c r="CP138" s="61"/>
      <c r="CQ138" s="61"/>
      <c r="CR138" s="61"/>
      <c r="CS138" s="50" t="s">
        <v>355</v>
      </c>
      <c r="CT138" s="57">
        <v>0</v>
      </c>
      <c r="CU138" s="58">
        <v>0</v>
      </c>
      <c r="CV138" s="61"/>
      <c r="CW138" s="50" t="s">
        <v>364</v>
      </c>
      <c r="CX138" s="57">
        <v>0</v>
      </c>
      <c r="CY138" s="58">
        <v>0</v>
      </c>
      <c r="CZ138" s="61"/>
      <c r="DA138" s="50" t="s">
        <v>418</v>
      </c>
      <c r="DB138" s="57">
        <v>0</v>
      </c>
      <c r="DC138" s="58">
        <v>0</v>
      </c>
    </row>
    <row r="139" spans="1:107" ht="25.5" customHeight="1" x14ac:dyDescent="0.2">
      <c r="A139" s="103"/>
      <c r="B139"/>
      <c r="C139"/>
      <c r="D139"/>
      <c r="E139" s="64"/>
      <c r="F139" s="175" t="s">
        <v>16</v>
      </c>
      <c r="G139" s="175"/>
      <c r="H139" s="175"/>
      <c r="I139" s="61"/>
      <c r="J139" s="50" t="s">
        <v>356</v>
      </c>
      <c r="K139" s="57">
        <v>1</v>
      </c>
      <c r="L139" s="58">
        <v>3.7037037037037035E-2</v>
      </c>
      <c r="M139" s="61"/>
      <c r="N139" s="50" t="s">
        <v>365</v>
      </c>
      <c r="O139" s="57">
        <v>0</v>
      </c>
      <c r="P139" s="58">
        <v>0</v>
      </c>
      <c r="Q139" s="61"/>
      <c r="R139" s="50" t="s">
        <v>419</v>
      </c>
      <c r="S139" s="57">
        <v>0</v>
      </c>
      <c r="T139" s="58">
        <v>0</v>
      </c>
      <c r="U139" s="61"/>
      <c r="V139"/>
      <c r="W139"/>
      <c r="X139"/>
      <c r="Y139" s="61"/>
      <c r="Z139" s="61"/>
      <c r="AA139" s="61"/>
      <c r="AB139" s="61"/>
      <c r="AC139" s="61"/>
      <c r="AD139" s="61"/>
      <c r="AE139" s="50" t="s">
        <v>356</v>
      </c>
      <c r="AF139" s="57">
        <v>0</v>
      </c>
      <c r="AG139" s="58">
        <v>0</v>
      </c>
      <c r="AH139" s="61"/>
      <c r="AI139" s="50" t="s">
        <v>365</v>
      </c>
      <c r="AJ139" s="57">
        <v>0</v>
      </c>
      <c r="AK139" s="58">
        <v>0</v>
      </c>
      <c r="AL139" s="61"/>
      <c r="AM139" s="50" t="s">
        <v>419</v>
      </c>
      <c r="AN139" s="57">
        <v>0</v>
      </c>
      <c r="AO139" s="58">
        <v>0</v>
      </c>
      <c r="AP139" s="61"/>
      <c r="AQ139" s="61"/>
      <c r="AR139"/>
      <c r="AS139"/>
      <c r="AT139"/>
      <c r="AU139" s="61"/>
      <c r="AV139"/>
      <c r="AW139"/>
      <c r="AX139"/>
      <c r="AY139" s="61"/>
      <c r="AZ139" s="61"/>
      <c r="BA139" s="50" t="s">
        <v>356</v>
      </c>
      <c r="BB139" s="57">
        <v>0</v>
      </c>
      <c r="BC139" s="58">
        <v>0</v>
      </c>
      <c r="BD139" s="61"/>
      <c r="BE139" s="50" t="s">
        <v>365</v>
      </c>
      <c r="BF139" s="57">
        <v>0</v>
      </c>
      <c r="BG139" s="58">
        <v>0</v>
      </c>
      <c r="BH139" s="61"/>
      <c r="BI139" s="50" t="s">
        <v>419</v>
      </c>
      <c r="BJ139" s="57">
        <v>0</v>
      </c>
      <c r="BK139" s="58">
        <v>0</v>
      </c>
      <c r="BL139" s="61"/>
      <c r="BM139" s="61"/>
      <c r="BN139"/>
      <c r="BO139"/>
      <c r="BP139"/>
      <c r="BQ139" s="64"/>
      <c r="BR139"/>
      <c r="BS139"/>
      <c r="BT139"/>
      <c r="BU139" s="64"/>
      <c r="BV139" s="61"/>
      <c r="BW139" s="50" t="s">
        <v>356</v>
      </c>
      <c r="BX139" s="57">
        <v>0</v>
      </c>
      <c r="BY139" s="58">
        <v>0</v>
      </c>
      <c r="BZ139" s="61"/>
      <c r="CA139" s="50" t="s">
        <v>365</v>
      </c>
      <c r="CB139" s="57">
        <v>0</v>
      </c>
      <c r="CC139" s="58">
        <v>0</v>
      </c>
      <c r="CD139" s="61"/>
      <c r="CE139" s="50" t="s">
        <v>419</v>
      </c>
      <c r="CF139" s="57">
        <v>0</v>
      </c>
      <c r="CG139" s="58">
        <v>0</v>
      </c>
      <c r="CH139" s="61"/>
      <c r="CI139" s="61"/>
      <c r="CJ139"/>
      <c r="CK139"/>
      <c r="CL139"/>
      <c r="CM139" s="61"/>
      <c r="CN139" s="176" t="s">
        <v>16</v>
      </c>
      <c r="CO139" s="177"/>
      <c r="CP139" s="177"/>
      <c r="CQ139" s="61"/>
      <c r="CR139" s="61"/>
      <c r="CS139" s="50" t="s">
        <v>356</v>
      </c>
      <c r="CT139" s="57">
        <v>0</v>
      </c>
      <c r="CU139" s="58">
        <v>0</v>
      </c>
      <c r="CV139" s="61"/>
      <c r="CW139" s="50" t="s">
        <v>365</v>
      </c>
      <c r="CX139" s="57">
        <v>0</v>
      </c>
      <c r="CY139" s="58">
        <v>0</v>
      </c>
      <c r="CZ139" s="61"/>
      <c r="DA139" s="50" t="s">
        <v>419</v>
      </c>
      <c r="DB139" s="57">
        <v>0</v>
      </c>
      <c r="DC139" s="58">
        <v>0</v>
      </c>
    </row>
    <row r="140" spans="1:107" ht="25.5" customHeight="1" x14ac:dyDescent="0.2">
      <c r="A140" s="103"/>
      <c r="B140"/>
      <c r="C140"/>
      <c r="D140"/>
      <c r="E140" s="64"/>
      <c r="F140" s="55" t="s">
        <v>191</v>
      </c>
      <c r="G140" s="57">
        <v>10</v>
      </c>
      <c r="H140" s="58">
        <v>0.35714285714285715</v>
      </c>
      <c r="I140" s="61"/>
      <c r="J140" s="50" t="s">
        <v>345</v>
      </c>
      <c r="K140" s="57">
        <v>3</v>
      </c>
      <c r="L140" s="58">
        <v>0.1111111111111111</v>
      </c>
      <c r="M140" s="61"/>
      <c r="N140" s="50" t="s">
        <v>366</v>
      </c>
      <c r="O140" s="57">
        <v>0</v>
      </c>
      <c r="P140" s="58">
        <v>0</v>
      </c>
      <c r="Q140" s="61"/>
      <c r="R140" s="50" t="s">
        <v>420</v>
      </c>
      <c r="S140" s="57">
        <v>0</v>
      </c>
      <c r="T140" s="58">
        <v>0</v>
      </c>
      <c r="U140" s="61"/>
      <c r="V140" s="175" t="s">
        <v>15</v>
      </c>
      <c r="W140" s="175"/>
      <c r="X140" s="175"/>
      <c r="Y140" s="61"/>
      <c r="Z140" s="175" t="s">
        <v>16</v>
      </c>
      <c r="AA140" s="175"/>
      <c r="AB140" s="175"/>
      <c r="AC140" s="61"/>
      <c r="AD140" s="61"/>
      <c r="AE140" s="50" t="s">
        <v>345</v>
      </c>
      <c r="AF140" s="57">
        <v>3</v>
      </c>
      <c r="AG140" s="58">
        <v>0.33333333333333331</v>
      </c>
      <c r="AH140" s="61"/>
      <c r="AI140" s="50" t="s">
        <v>366</v>
      </c>
      <c r="AJ140" s="57">
        <v>0</v>
      </c>
      <c r="AK140" s="58">
        <v>0</v>
      </c>
      <c r="AL140" s="61"/>
      <c r="AM140" s="50" t="s">
        <v>420</v>
      </c>
      <c r="AN140" s="57">
        <v>0</v>
      </c>
      <c r="AO140" s="58">
        <v>0</v>
      </c>
      <c r="AP140" s="61"/>
      <c r="AQ140" s="61"/>
      <c r="AR140" s="178" t="s">
        <v>15</v>
      </c>
      <c r="AS140" s="179"/>
      <c r="AT140" s="179"/>
      <c r="AU140" s="61"/>
      <c r="AV140" s="176" t="s">
        <v>16</v>
      </c>
      <c r="AW140" s="177"/>
      <c r="AX140" s="177"/>
      <c r="AY140" s="61"/>
      <c r="AZ140" s="61"/>
      <c r="BA140" s="50" t="s">
        <v>345</v>
      </c>
      <c r="BB140" s="57">
        <v>0</v>
      </c>
      <c r="BC140" s="58">
        <v>0</v>
      </c>
      <c r="BD140" s="61"/>
      <c r="BE140" s="50" t="s">
        <v>366</v>
      </c>
      <c r="BF140" s="57">
        <v>0</v>
      </c>
      <c r="BG140" s="58">
        <v>0</v>
      </c>
      <c r="BH140" s="61"/>
      <c r="BI140" s="50" t="s">
        <v>420</v>
      </c>
      <c r="BJ140" s="57">
        <v>0</v>
      </c>
      <c r="BK140" s="58">
        <v>0</v>
      </c>
      <c r="BL140" s="61"/>
      <c r="BM140" s="61"/>
      <c r="BN140" s="178" t="s">
        <v>15</v>
      </c>
      <c r="BO140" s="179"/>
      <c r="BP140" s="179"/>
      <c r="BQ140" s="64"/>
      <c r="BR140" s="175" t="s">
        <v>16</v>
      </c>
      <c r="BS140" s="175"/>
      <c r="BT140" s="175"/>
      <c r="BU140" s="64"/>
      <c r="BV140" s="61"/>
      <c r="BW140" s="50" t="s">
        <v>345</v>
      </c>
      <c r="BX140" s="57">
        <v>0</v>
      </c>
      <c r="BY140" s="58">
        <v>0</v>
      </c>
      <c r="BZ140" s="61"/>
      <c r="CA140" s="50" t="s">
        <v>366</v>
      </c>
      <c r="CB140" s="57">
        <v>0</v>
      </c>
      <c r="CC140" s="58">
        <v>0</v>
      </c>
      <c r="CD140" s="61"/>
      <c r="CE140" s="50" t="s">
        <v>420</v>
      </c>
      <c r="CF140" s="57">
        <v>0</v>
      </c>
      <c r="CG140" s="58">
        <v>0</v>
      </c>
      <c r="CH140" s="61"/>
      <c r="CI140" s="61"/>
      <c r="CJ140" s="175" t="s">
        <v>15</v>
      </c>
      <c r="CK140" s="175"/>
      <c r="CL140" s="175"/>
      <c r="CM140" s="61"/>
      <c r="CN140" s="47" t="s">
        <v>191</v>
      </c>
      <c r="CO140" s="57">
        <v>1</v>
      </c>
      <c r="CP140" s="58">
        <v>1</v>
      </c>
      <c r="CQ140" s="61"/>
      <c r="CR140" s="61"/>
      <c r="CS140" s="50" t="s">
        <v>345</v>
      </c>
      <c r="CT140" s="57">
        <v>0</v>
      </c>
      <c r="CU140" s="58">
        <v>0</v>
      </c>
      <c r="CV140" s="61"/>
      <c r="CW140" s="50" t="s">
        <v>366</v>
      </c>
      <c r="CX140" s="57">
        <v>0</v>
      </c>
      <c r="CY140" s="58">
        <v>0</v>
      </c>
      <c r="CZ140" s="61"/>
      <c r="DA140" s="50" t="s">
        <v>420</v>
      </c>
      <c r="DB140" s="57">
        <v>0</v>
      </c>
      <c r="DC140" s="58">
        <v>0</v>
      </c>
    </row>
    <row r="141" spans="1:107" ht="25.5" customHeight="1" x14ac:dyDescent="0.2">
      <c r="A141" s="103"/>
      <c r="B141"/>
      <c r="C141"/>
      <c r="D141"/>
      <c r="E141" s="64"/>
      <c r="F141" s="46" t="s">
        <v>192</v>
      </c>
      <c r="G141" s="57">
        <v>9</v>
      </c>
      <c r="H141" s="58">
        <v>0.32142857142857145</v>
      </c>
      <c r="I141" s="61"/>
      <c r="J141" s="50" t="s">
        <v>347</v>
      </c>
      <c r="K141" s="57">
        <v>0</v>
      </c>
      <c r="L141" s="58">
        <v>0</v>
      </c>
      <c r="M141" s="61"/>
      <c r="N141" s="50" t="s">
        <v>367</v>
      </c>
      <c r="O141" s="57">
        <v>1</v>
      </c>
      <c r="P141" s="58">
        <v>3.5714285714285712E-2</v>
      </c>
      <c r="Q141" s="61"/>
      <c r="R141" s="50" t="s">
        <v>421</v>
      </c>
      <c r="S141" s="57">
        <v>1</v>
      </c>
      <c r="T141" s="58">
        <v>3.7037037037037035E-2</v>
      </c>
      <c r="U141" s="61"/>
      <c r="V141" s="47" t="s">
        <v>189</v>
      </c>
      <c r="W141" s="57">
        <v>3</v>
      </c>
      <c r="X141" s="58">
        <v>0.33333333333333331</v>
      </c>
      <c r="Y141" s="61"/>
      <c r="Z141" s="47" t="s">
        <v>191</v>
      </c>
      <c r="AA141" s="57">
        <v>7</v>
      </c>
      <c r="AB141" s="58">
        <v>0.77777777777777779</v>
      </c>
      <c r="AC141" s="61"/>
      <c r="AD141" s="61"/>
      <c r="AE141" s="50" t="s">
        <v>347</v>
      </c>
      <c r="AF141" s="57">
        <v>0</v>
      </c>
      <c r="AG141" s="58">
        <v>0</v>
      </c>
      <c r="AH141" s="61"/>
      <c r="AI141" s="50" t="s">
        <v>367</v>
      </c>
      <c r="AJ141" s="57">
        <v>0</v>
      </c>
      <c r="AK141" s="58">
        <v>0</v>
      </c>
      <c r="AL141" s="61"/>
      <c r="AM141" s="50" t="s">
        <v>421</v>
      </c>
      <c r="AN141" s="57">
        <v>0</v>
      </c>
      <c r="AO141" s="58">
        <v>0</v>
      </c>
      <c r="AP141" s="61"/>
      <c r="AQ141" s="61"/>
      <c r="AR141" s="47" t="s">
        <v>189</v>
      </c>
      <c r="AS141" s="57">
        <v>1</v>
      </c>
      <c r="AT141" s="58">
        <v>0.25</v>
      </c>
      <c r="AU141" s="61"/>
      <c r="AV141" s="47" t="s">
        <v>191</v>
      </c>
      <c r="AW141" s="57">
        <v>4</v>
      </c>
      <c r="AX141" s="58">
        <v>1</v>
      </c>
      <c r="AY141" s="61"/>
      <c r="AZ141" s="61"/>
      <c r="BA141" s="50" t="s">
        <v>347</v>
      </c>
      <c r="BB141" s="57">
        <v>0</v>
      </c>
      <c r="BC141" s="58">
        <v>0</v>
      </c>
      <c r="BD141" s="61"/>
      <c r="BE141" s="50" t="s">
        <v>367</v>
      </c>
      <c r="BF141" s="57">
        <v>1</v>
      </c>
      <c r="BG141" s="58">
        <v>0.25</v>
      </c>
      <c r="BH141" s="61"/>
      <c r="BI141" s="50" t="s">
        <v>421</v>
      </c>
      <c r="BJ141" s="57">
        <v>1</v>
      </c>
      <c r="BK141" s="58">
        <v>0.25</v>
      </c>
      <c r="BL141" s="61"/>
      <c r="BM141" s="61"/>
      <c r="BN141" s="47" t="s">
        <v>189</v>
      </c>
      <c r="BO141" s="57">
        <v>0</v>
      </c>
      <c r="BP141" s="58">
        <v>0</v>
      </c>
      <c r="BQ141" s="64"/>
      <c r="BR141" s="55" t="s">
        <v>191</v>
      </c>
      <c r="BS141" s="57">
        <v>1</v>
      </c>
      <c r="BT141" s="58">
        <v>1</v>
      </c>
      <c r="BU141" s="64"/>
      <c r="BV141" s="61"/>
      <c r="BW141" s="50" t="s">
        <v>347</v>
      </c>
      <c r="BX141" s="57">
        <v>0</v>
      </c>
      <c r="BY141" s="58">
        <v>0</v>
      </c>
      <c r="BZ141" s="61"/>
      <c r="CA141" s="50" t="s">
        <v>367</v>
      </c>
      <c r="CB141" s="57">
        <v>0</v>
      </c>
      <c r="CC141" s="58">
        <v>0</v>
      </c>
      <c r="CD141" s="61"/>
      <c r="CE141" s="50" t="s">
        <v>421</v>
      </c>
      <c r="CF141" s="57">
        <v>0</v>
      </c>
      <c r="CG141" s="58">
        <v>0</v>
      </c>
      <c r="CH141" s="61"/>
      <c r="CI141" s="61"/>
      <c r="CJ141" s="55" t="s">
        <v>189</v>
      </c>
      <c r="CK141" s="57">
        <v>0</v>
      </c>
      <c r="CL141" s="58">
        <v>0</v>
      </c>
      <c r="CM141" s="61"/>
      <c r="CN141" s="46" t="s">
        <v>192</v>
      </c>
      <c r="CO141" s="57">
        <v>0</v>
      </c>
      <c r="CP141" s="58">
        <v>0</v>
      </c>
      <c r="CQ141" s="61"/>
      <c r="CR141" s="61"/>
      <c r="CS141" s="50" t="s">
        <v>347</v>
      </c>
      <c r="CT141" s="57">
        <v>0</v>
      </c>
      <c r="CU141" s="58">
        <v>0</v>
      </c>
      <c r="CV141" s="61"/>
      <c r="CW141" s="50" t="s">
        <v>367</v>
      </c>
      <c r="CX141" s="57">
        <v>0</v>
      </c>
      <c r="CY141" s="58">
        <v>0</v>
      </c>
      <c r="CZ141" s="61"/>
      <c r="DA141" s="50" t="s">
        <v>421</v>
      </c>
      <c r="DB141" s="57">
        <v>0</v>
      </c>
      <c r="DC141" s="58">
        <v>0</v>
      </c>
    </row>
    <row r="142" spans="1:107" ht="25.5" customHeight="1" x14ac:dyDescent="0.2">
      <c r="A142" s="103"/>
      <c r="B142"/>
      <c r="C142"/>
      <c r="D142"/>
      <c r="E142" s="64"/>
      <c r="F142" s="46" t="s">
        <v>193</v>
      </c>
      <c r="G142" s="57">
        <v>4</v>
      </c>
      <c r="H142" s="58">
        <v>0.14285714285714285</v>
      </c>
      <c r="I142" s="61"/>
      <c r="J142" s="50" t="s">
        <v>346</v>
      </c>
      <c r="K142" s="57">
        <v>0</v>
      </c>
      <c r="L142" s="58">
        <v>0</v>
      </c>
      <c r="M142" s="61"/>
      <c r="N142" s="50" t="s">
        <v>368</v>
      </c>
      <c r="O142" s="57">
        <v>1</v>
      </c>
      <c r="P142" s="58">
        <v>3.5714285714285712E-2</v>
      </c>
      <c r="Q142" s="61"/>
      <c r="R142" s="50" t="s">
        <v>422</v>
      </c>
      <c r="S142" s="57">
        <v>0</v>
      </c>
      <c r="T142" s="58">
        <v>0</v>
      </c>
      <c r="U142" s="61"/>
      <c r="V142" s="46" t="s">
        <v>190</v>
      </c>
      <c r="W142" s="57">
        <v>6</v>
      </c>
      <c r="X142" s="58">
        <v>0.66666666666666663</v>
      </c>
      <c r="Y142" s="61"/>
      <c r="Z142" s="46" t="s">
        <v>192</v>
      </c>
      <c r="AA142" s="57">
        <v>1</v>
      </c>
      <c r="AB142" s="58">
        <v>0.1111111111111111</v>
      </c>
      <c r="AC142" s="61"/>
      <c r="AD142" s="61"/>
      <c r="AE142" s="50" t="s">
        <v>346</v>
      </c>
      <c r="AF142" s="57">
        <v>0</v>
      </c>
      <c r="AG142" s="58">
        <v>0</v>
      </c>
      <c r="AH142" s="61"/>
      <c r="AI142" s="50" t="s">
        <v>368</v>
      </c>
      <c r="AJ142" s="57">
        <v>0</v>
      </c>
      <c r="AK142" s="58">
        <v>0</v>
      </c>
      <c r="AL142" s="61"/>
      <c r="AM142" s="50" t="s">
        <v>422</v>
      </c>
      <c r="AN142" s="57">
        <v>0</v>
      </c>
      <c r="AO142" s="58">
        <v>0</v>
      </c>
      <c r="AP142" s="61"/>
      <c r="AQ142" s="61"/>
      <c r="AR142" s="46" t="s">
        <v>190</v>
      </c>
      <c r="AS142" s="57">
        <v>3</v>
      </c>
      <c r="AT142" s="58">
        <v>0.75</v>
      </c>
      <c r="AU142" s="61"/>
      <c r="AV142" s="46" t="s">
        <v>192</v>
      </c>
      <c r="AW142" s="57">
        <v>0</v>
      </c>
      <c r="AX142" s="58">
        <v>0</v>
      </c>
      <c r="AY142" s="61"/>
      <c r="AZ142" s="61"/>
      <c r="BA142" s="50" t="s">
        <v>346</v>
      </c>
      <c r="BB142" s="57">
        <v>0</v>
      </c>
      <c r="BC142" s="58">
        <v>0</v>
      </c>
      <c r="BD142" s="61"/>
      <c r="BE142" s="50" t="s">
        <v>368</v>
      </c>
      <c r="BF142" s="57">
        <v>0</v>
      </c>
      <c r="BG142" s="58">
        <v>0</v>
      </c>
      <c r="BH142" s="61"/>
      <c r="BI142" s="50" t="s">
        <v>422</v>
      </c>
      <c r="BJ142" s="57">
        <v>0</v>
      </c>
      <c r="BK142" s="58">
        <v>0</v>
      </c>
      <c r="BL142" s="61"/>
      <c r="BM142" s="61"/>
      <c r="BN142" s="46" t="s">
        <v>190</v>
      </c>
      <c r="BO142" s="57">
        <v>1</v>
      </c>
      <c r="BP142" s="58">
        <v>1</v>
      </c>
      <c r="BQ142" s="64"/>
      <c r="BR142" s="46" t="s">
        <v>192</v>
      </c>
      <c r="BS142" s="57">
        <v>0</v>
      </c>
      <c r="BT142" s="58">
        <v>0</v>
      </c>
      <c r="BU142" s="64"/>
      <c r="BV142" s="61"/>
      <c r="BW142" s="50" t="s">
        <v>346</v>
      </c>
      <c r="BX142" s="57">
        <v>0</v>
      </c>
      <c r="BY142" s="58">
        <v>0</v>
      </c>
      <c r="BZ142" s="61"/>
      <c r="CA142" s="50" t="s">
        <v>368</v>
      </c>
      <c r="CB142" s="57">
        <v>0</v>
      </c>
      <c r="CC142" s="58">
        <v>0</v>
      </c>
      <c r="CD142" s="61"/>
      <c r="CE142" s="50" t="s">
        <v>422</v>
      </c>
      <c r="CF142" s="57">
        <v>0</v>
      </c>
      <c r="CG142" s="58">
        <v>0</v>
      </c>
      <c r="CH142" s="61"/>
      <c r="CI142" s="61"/>
      <c r="CJ142" s="46" t="s">
        <v>190</v>
      </c>
      <c r="CK142" s="57">
        <v>1</v>
      </c>
      <c r="CL142" s="58">
        <v>1</v>
      </c>
      <c r="CM142" s="61"/>
      <c r="CN142" s="46" t="s">
        <v>193</v>
      </c>
      <c r="CO142" s="57">
        <v>0</v>
      </c>
      <c r="CP142" s="58">
        <v>0</v>
      </c>
      <c r="CQ142" s="61"/>
      <c r="CR142" s="61"/>
      <c r="CS142" s="50" t="s">
        <v>346</v>
      </c>
      <c r="CT142" s="57">
        <v>0</v>
      </c>
      <c r="CU142" s="58">
        <v>0</v>
      </c>
      <c r="CV142" s="61"/>
      <c r="CW142" s="50" t="s">
        <v>368</v>
      </c>
      <c r="CX142" s="57">
        <v>0</v>
      </c>
      <c r="CY142" s="58">
        <v>0</v>
      </c>
      <c r="CZ142" s="61"/>
      <c r="DA142" s="50" t="s">
        <v>422</v>
      </c>
      <c r="DB142" s="57">
        <v>0</v>
      </c>
      <c r="DC142" s="58">
        <v>0</v>
      </c>
    </row>
    <row r="143" spans="1:107" ht="25.5" customHeight="1" x14ac:dyDescent="0.2">
      <c r="A143" s="103"/>
      <c r="B143" s="175" t="s">
        <v>15</v>
      </c>
      <c r="C143" s="175"/>
      <c r="D143" s="175"/>
      <c r="E143" s="64"/>
      <c r="F143" s="46" t="s">
        <v>194</v>
      </c>
      <c r="G143" s="57">
        <v>4</v>
      </c>
      <c r="H143" s="58">
        <v>0.14285714285714285</v>
      </c>
      <c r="I143" s="61"/>
      <c r="J143" s="50" t="s">
        <v>350</v>
      </c>
      <c r="K143" s="57">
        <v>0</v>
      </c>
      <c r="L143" s="58">
        <v>0</v>
      </c>
      <c r="M143" s="61"/>
      <c r="N143" s="37"/>
      <c r="O143" s="45">
        <v>28</v>
      </c>
      <c r="P143" s="58">
        <v>1</v>
      </c>
      <c r="Q143" s="61"/>
      <c r="R143" s="37"/>
      <c r="S143" s="45">
        <v>27</v>
      </c>
      <c r="T143" s="58">
        <v>1</v>
      </c>
      <c r="U143" s="61"/>
      <c r="V143" s="77"/>
      <c r="W143" s="54">
        <v>9</v>
      </c>
      <c r="X143" s="76">
        <v>1</v>
      </c>
      <c r="Y143" s="61"/>
      <c r="Z143" s="46" t="s">
        <v>193</v>
      </c>
      <c r="AA143" s="57">
        <v>1</v>
      </c>
      <c r="AB143" s="58">
        <v>0.1111111111111111</v>
      </c>
      <c r="AC143" s="61"/>
      <c r="AD143" s="61"/>
      <c r="AE143" s="50" t="s">
        <v>350</v>
      </c>
      <c r="AF143" s="57">
        <v>0</v>
      </c>
      <c r="AG143" s="58">
        <v>0</v>
      </c>
      <c r="AH143" s="61"/>
      <c r="AI143" s="37"/>
      <c r="AJ143" s="45">
        <v>9</v>
      </c>
      <c r="AK143" s="58">
        <v>1</v>
      </c>
      <c r="AL143" s="61"/>
      <c r="AM143" s="37"/>
      <c r="AN143" s="45">
        <v>9</v>
      </c>
      <c r="AO143" s="58">
        <v>1</v>
      </c>
      <c r="AP143" s="61"/>
      <c r="AQ143" s="61"/>
      <c r="AR143" s="77"/>
      <c r="AS143" s="54">
        <v>4</v>
      </c>
      <c r="AT143" s="76">
        <v>1</v>
      </c>
      <c r="AU143" s="61"/>
      <c r="AV143" s="46" t="s">
        <v>193</v>
      </c>
      <c r="AW143" s="57">
        <v>0</v>
      </c>
      <c r="AX143" s="58">
        <v>0</v>
      </c>
      <c r="AY143" s="61"/>
      <c r="AZ143" s="61"/>
      <c r="BA143" s="50" t="s">
        <v>350</v>
      </c>
      <c r="BB143" s="57">
        <v>0</v>
      </c>
      <c r="BC143" s="58">
        <v>0</v>
      </c>
      <c r="BD143" s="61"/>
      <c r="BE143" s="37"/>
      <c r="BF143" s="45">
        <v>4</v>
      </c>
      <c r="BG143" s="58">
        <v>1</v>
      </c>
      <c r="BH143" s="61"/>
      <c r="BI143" s="37"/>
      <c r="BJ143" s="45">
        <v>4</v>
      </c>
      <c r="BK143" s="58">
        <v>1</v>
      </c>
      <c r="BL143" s="61"/>
      <c r="BM143" s="61"/>
      <c r="BN143" s="77"/>
      <c r="BO143" s="54">
        <v>1</v>
      </c>
      <c r="BP143" s="76">
        <v>1</v>
      </c>
      <c r="BQ143" s="64"/>
      <c r="BR143" s="46" t="s">
        <v>193</v>
      </c>
      <c r="BS143" s="57">
        <v>0</v>
      </c>
      <c r="BT143" s="58">
        <v>0</v>
      </c>
      <c r="BU143" s="64"/>
      <c r="BV143" s="61"/>
      <c r="BW143" s="50" t="s">
        <v>350</v>
      </c>
      <c r="BX143" s="57">
        <v>0</v>
      </c>
      <c r="BY143" s="58">
        <v>0</v>
      </c>
      <c r="BZ143" s="61"/>
      <c r="CA143" s="37"/>
      <c r="CB143" s="45">
        <v>1</v>
      </c>
      <c r="CC143" s="58">
        <v>1</v>
      </c>
      <c r="CD143" s="61"/>
      <c r="CE143" s="37"/>
      <c r="CF143" s="45">
        <v>1</v>
      </c>
      <c r="CG143" s="58">
        <v>1</v>
      </c>
      <c r="CH143" s="61"/>
      <c r="CI143" s="61"/>
      <c r="CJ143" s="77"/>
      <c r="CK143" s="54">
        <v>1</v>
      </c>
      <c r="CL143" s="76">
        <v>1</v>
      </c>
      <c r="CM143" s="61"/>
      <c r="CN143" s="46" t="s">
        <v>194</v>
      </c>
      <c r="CO143" s="57">
        <v>0</v>
      </c>
      <c r="CP143" s="58">
        <v>0</v>
      </c>
      <c r="CQ143" s="61"/>
      <c r="CR143" s="61"/>
      <c r="CS143" s="50" t="s">
        <v>350</v>
      </c>
      <c r="CT143" s="57">
        <v>0</v>
      </c>
      <c r="CU143" s="58">
        <v>0</v>
      </c>
      <c r="CV143" s="61"/>
      <c r="CW143" s="37"/>
      <c r="CX143" s="45">
        <v>2</v>
      </c>
      <c r="CY143" s="58">
        <v>1</v>
      </c>
      <c r="CZ143" s="61"/>
      <c r="DA143" s="37"/>
      <c r="DB143" s="45">
        <v>1</v>
      </c>
      <c r="DC143" s="58">
        <v>1</v>
      </c>
    </row>
    <row r="144" spans="1:107" ht="25.5" customHeight="1" x14ac:dyDescent="0.2">
      <c r="A144" s="103"/>
      <c r="B144" s="55" t="s">
        <v>189</v>
      </c>
      <c r="C144" s="57">
        <v>25</v>
      </c>
      <c r="D144" s="58">
        <v>0.8928571428571429</v>
      </c>
      <c r="E144" s="64"/>
      <c r="F144" s="77"/>
      <c r="G144" s="54">
        <v>27</v>
      </c>
      <c r="H144" s="76">
        <v>0.9642857142857143</v>
      </c>
      <c r="I144" s="61"/>
      <c r="J144" s="50" t="s">
        <v>349</v>
      </c>
      <c r="K144" s="57">
        <v>0</v>
      </c>
      <c r="L144" s="58">
        <v>0</v>
      </c>
      <c r="M144" s="61"/>
      <c r="N144" s="61"/>
      <c r="O144" s="49" t="s">
        <v>141</v>
      </c>
      <c r="P144" s="49" t="s">
        <v>140</v>
      </c>
      <c r="Q144" s="61"/>
      <c r="R144" s="61"/>
      <c r="S144" s="49" t="s">
        <v>141</v>
      </c>
      <c r="T144" s="49" t="s">
        <v>140</v>
      </c>
      <c r="U144" s="61"/>
      <c r="V144" s="61"/>
      <c r="W144" s="56" t="s">
        <v>141</v>
      </c>
      <c r="X144" s="49" t="s">
        <v>140</v>
      </c>
      <c r="Y144" s="61"/>
      <c r="Z144" s="46" t="s">
        <v>194</v>
      </c>
      <c r="AA144" s="57">
        <v>0</v>
      </c>
      <c r="AB144" s="58">
        <v>0</v>
      </c>
      <c r="AC144" s="61"/>
      <c r="AD144" s="61"/>
      <c r="AE144" s="50" t="s">
        <v>349</v>
      </c>
      <c r="AF144" s="57">
        <v>0</v>
      </c>
      <c r="AG144" s="58">
        <v>0</v>
      </c>
      <c r="AH144" s="61"/>
      <c r="AI144" s="61"/>
      <c r="AJ144" s="49" t="s">
        <v>141</v>
      </c>
      <c r="AK144" s="49" t="s">
        <v>140</v>
      </c>
      <c r="AL144" s="61"/>
      <c r="AM144" s="61"/>
      <c r="AN144" s="49" t="s">
        <v>141</v>
      </c>
      <c r="AO144" s="49" t="s">
        <v>140</v>
      </c>
      <c r="AP144" s="61"/>
      <c r="AQ144" s="61"/>
      <c r="AR144" s="61"/>
      <c r="AS144" s="56" t="s">
        <v>141</v>
      </c>
      <c r="AT144" s="49" t="s">
        <v>140</v>
      </c>
      <c r="AU144" s="61"/>
      <c r="AV144" s="46" t="s">
        <v>194</v>
      </c>
      <c r="AW144" s="57">
        <v>0</v>
      </c>
      <c r="AX144" s="58">
        <v>0</v>
      </c>
      <c r="AY144" s="61"/>
      <c r="AZ144" s="61"/>
      <c r="BA144" s="50" t="s">
        <v>349</v>
      </c>
      <c r="BB144" s="57">
        <v>0</v>
      </c>
      <c r="BC144" s="58">
        <v>0</v>
      </c>
      <c r="BD144" s="61"/>
      <c r="BE144" s="61"/>
      <c r="BF144" s="49" t="s">
        <v>141</v>
      </c>
      <c r="BG144" s="49" t="s">
        <v>140</v>
      </c>
      <c r="BH144" s="61"/>
      <c r="BI144" s="61"/>
      <c r="BJ144" s="49" t="s">
        <v>141</v>
      </c>
      <c r="BK144" s="49" t="s">
        <v>140</v>
      </c>
      <c r="BL144" s="61"/>
      <c r="BM144" s="61"/>
      <c r="BN144" s="61"/>
      <c r="BO144" s="56" t="s">
        <v>141</v>
      </c>
      <c r="BP144" s="49" t="s">
        <v>140</v>
      </c>
      <c r="BQ144" s="64"/>
      <c r="BR144" s="46" t="s">
        <v>194</v>
      </c>
      <c r="BS144" s="57">
        <v>0</v>
      </c>
      <c r="BT144" s="58">
        <v>0</v>
      </c>
      <c r="BU144" s="64"/>
      <c r="BV144" s="61"/>
      <c r="BW144" s="50" t="s">
        <v>349</v>
      </c>
      <c r="BX144" s="57">
        <v>0</v>
      </c>
      <c r="BY144" s="58">
        <v>0</v>
      </c>
      <c r="BZ144" s="61"/>
      <c r="CA144" s="61"/>
      <c r="CB144" s="49" t="s">
        <v>141</v>
      </c>
      <c r="CC144" s="49" t="s">
        <v>140</v>
      </c>
      <c r="CD144" s="61"/>
      <c r="CE144" s="61"/>
      <c r="CF144" s="49" t="s">
        <v>141</v>
      </c>
      <c r="CG144" s="49" t="s">
        <v>140</v>
      </c>
      <c r="CH144" s="61"/>
      <c r="CI144" s="61"/>
      <c r="CJ144" s="61"/>
      <c r="CK144" s="56" t="s">
        <v>141</v>
      </c>
      <c r="CL144" s="49" t="s">
        <v>140</v>
      </c>
      <c r="CM144" s="61"/>
      <c r="CN144" s="77"/>
      <c r="CO144" s="54">
        <v>1</v>
      </c>
      <c r="CP144" s="76">
        <v>1</v>
      </c>
      <c r="CQ144" s="61"/>
      <c r="CR144" s="61"/>
      <c r="CS144" s="50" t="s">
        <v>349</v>
      </c>
      <c r="CT144" s="57">
        <v>0</v>
      </c>
      <c r="CU144" s="58">
        <v>0</v>
      </c>
      <c r="CV144" s="61"/>
      <c r="CW144" s="61"/>
      <c r="CX144" s="49" t="s">
        <v>141</v>
      </c>
      <c r="CY144" s="49" t="s">
        <v>140</v>
      </c>
      <c r="CZ144" s="61"/>
      <c r="DA144" s="61"/>
      <c r="DB144" s="49" t="s">
        <v>141</v>
      </c>
      <c r="DC144" s="49" t="s">
        <v>140</v>
      </c>
    </row>
    <row r="145" spans="1:107" ht="25.5" customHeight="1" x14ac:dyDescent="0.2">
      <c r="A145" s="103"/>
      <c r="B145" s="46" t="s">
        <v>190</v>
      </c>
      <c r="C145" s="57">
        <v>2</v>
      </c>
      <c r="D145" s="58">
        <v>7.1428571428571425E-2</v>
      </c>
      <c r="E145" s="64"/>
      <c r="F145" s="61"/>
      <c r="G145" s="56" t="s">
        <v>141</v>
      </c>
      <c r="H145" s="49" t="s">
        <v>140</v>
      </c>
      <c r="I145" s="61"/>
      <c r="J145" s="50" t="s">
        <v>348</v>
      </c>
      <c r="K145" s="57">
        <v>0</v>
      </c>
      <c r="L145" s="58">
        <v>0</v>
      </c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77"/>
      <c r="AA145" s="54">
        <v>9</v>
      </c>
      <c r="AB145" s="76">
        <v>1</v>
      </c>
      <c r="AC145" s="61"/>
      <c r="AD145" s="61"/>
      <c r="AE145" s="50" t="s">
        <v>348</v>
      </c>
      <c r="AF145" s="57">
        <v>0</v>
      </c>
      <c r="AG145" s="58">
        <v>0</v>
      </c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77"/>
      <c r="AW145" s="54">
        <v>4</v>
      </c>
      <c r="AX145" s="76">
        <v>1</v>
      </c>
      <c r="AY145" s="61"/>
      <c r="AZ145" s="61"/>
      <c r="BA145" s="50" t="s">
        <v>348</v>
      </c>
      <c r="BB145" s="57">
        <v>0</v>
      </c>
      <c r="BC145" s="58">
        <v>0</v>
      </c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4"/>
      <c r="BR145" s="77"/>
      <c r="BS145" s="54">
        <v>1</v>
      </c>
      <c r="BT145" s="76">
        <v>1</v>
      </c>
      <c r="BU145" s="64"/>
      <c r="BV145" s="61"/>
      <c r="BW145" s="50" t="s">
        <v>348</v>
      </c>
      <c r="BX145" s="57">
        <v>0</v>
      </c>
      <c r="BY145" s="58">
        <v>0</v>
      </c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/>
      <c r="CK145"/>
      <c r="CL145"/>
      <c r="CM145" s="61"/>
      <c r="CN145" s="61"/>
      <c r="CO145" s="56" t="s">
        <v>141</v>
      </c>
      <c r="CP145" s="49" t="s">
        <v>140</v>
      </c>
      <c r="CQ145" s="61"/>
      <c r="CR145" s="61"/>
      <c r="CS145" s="50" t="s">
        <v>348</v>
      </c>
      <c r="CT145" s="57">
        <v>0</v>
      </c>
      <c r="CU145" s="58">
        <v>0</v>
      </c>
      <c r="CV145" s="61"/>
      <c r="CW145" s="61"/>
      <c r="CX145" s="61"/>
      <c r="CY145" s="61"/>
      <c r="CZ145" s="61"/>
      <c r="DA145" s="61"/>
      <c r="DB145" s="61"/>
      <c r="DC145" s="61"/>
    </row>
    <row r="146" spans="1:107" ht="25.5" customHeight="1" x14ac:dyDescent="0.2">
      <c r="A146" s="103"/>
      <c r="B146" s="77"/>
      <c r="C146" s="54">
        <v>27</v>
      </c>
      <c r="D146" s="76">
        <v>0.9642857142857143</v>
      </c>
      <c r="E146" s="64"/>
      <c r="F146" s="61"/>
      <c r="G146" s="61"/>
      <c r="H146" s="61"/>
      <c r="I146" s="61"/>
      <c r="J146" s="46" t="s">
        <v>351</v>
      </c>
      <c r="K146" s="57">
        <v>1</v>
      </c>
      <c r="L146" s="58">
        <v>3.7037037037037035E-2</v>
      </c>
      <c r="M146" s="61"/>
      <c r="N146" s="61"/>
      <c r="O146" s="61"/>
      <c r="P146" s="61"/>
      <c r="Q146" s="61"/>
      <c r="R146" s="61"/>
      <c r="S146" s="61"/>
      <c r="T146" s="61"/>
      <c r="U146" s="61"/>
      <c r="V146" s="176" t="s">
        <v>17</v>
      </c>
      <c r="W146" s="177"/>
      <c r="X146" s="177"/>
      <c r="Y146"/>
      <c r="Z146" s="61"/>
      <c r="AA146" s="56" t="s">
        <v>141</v>
      </c>
      <c r="AB146" s="49" t="s">
        <v>140</v>
      </c>
      <c r="AC146" s="61"/>
      <c r="AD146" s="61"/>
      <c r="AE146" s="46" t="s">
        <v>351</v>
      </c>
      <c r="AF146" s="57">
        <v>0</v>
      </c>
      <c r="AG146" s="58">
        <v>0</v>
      </c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175" t="s">
        <v>17</v>
      </c>
      <c r="AS146" s="175"/>
      <c r="AT146" s="175"/>
      <c r="AU146" s="61"/>
      <c r="AV146" s="61"/>
      <c r="AW146" s="56" t="s">
        <v>141</v>
      </c>
      <c r="AX146" s="49" t="s">
        <v>140</v>
      </c>
      <c r="AY146" s="61"/>
      <c r="AZ146" s="61"/>
      <c r="BA146" s="46" t="s">
        <v>351</v>
      </c>
      <c r="BB146" s="57">
        <v>1</v>
      </c>
      <c r="BC146" s="58">
        <v>0.25</v>
      </c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175" t="s">
        <v>17</v>
      </c>
      <c r="BO146" s="175"/>
      <c r="BP146" s="175"/>
      <c r="BQ146" s="64"/>
      <c r="BR146" s="61"/>
      <c r="BS146" s="56" t="s">
        <v>141</v>
      </c>
      <c r="BT146" s="49" t="s">
        <v>140</v>
      </c>
      <c r="BU146" s="64"/>
      <c r="BV146" s="61"/>
      <c r="BW146" s="46" t="s">
        <v>351</v>
      </c>
      <c r="BX146" s="57">
        <v>0</v>
      </c>
      <c r="BY146" s="58">
        <v>0</v>
      </c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175" t="s">
        <v>17</v>
      </c>
      <c r="CK146" s="175"/>
      <c r="CL146" s="175"/>
      <c r="CM146" s="61"/>
      <c r="CN146" s="61"/>
      <c r="CO146" s="61"/>
      <c r="CP146" s="61"/>
      <c r="CQ146" s="61"/>
      <c r="CR146" s="61"/>
      <c r="CS146" s="46" t="s">
        <v>351</v>
      </c>
      <c r="CT146" s="57">
        <v>0</v>
      </c>
      <c r="CU146" s="58">
        <v>0</v>
      </c>
      <c r="CV146" s="61"/>
      <c r="CW146" s="61"/>
      <c r="CX146" s="61"/>
      <c r="CY146" s="61"/>
      <c r="CZ146" s="61"/>
      <c r="DA146" s="61"/>
      <c r="DB146" s="61"/>
      <c r="DC146" s="61"/>
    </row>
    <row r="147" spans="1:107" ht="25.5" customHeight="1" x14ac:dyDescent="0.2">
      <c r="A147" s="103"/>
      <c r="B147"/>
      <c r="C147" s="56" t="s">
        <v>141</v>
      </c>
      <c r="D147" s="49" t="s">
        <v>140</v>
      </c>
      <c r="E147" s="64"/>
      <c r="F147" s="61"/>
      <c r="G147" s="61"/>
      <c r="H147" s="61"/>
      <c r="I147" s="61"/>
      <c r="J147" s="46" t="s">
        <v>352</v>
      </c>
      <c r="K147" s="57">
        <v>0</v>
      </c>
      <c r="L147" s="58">
        <v>0</v>
      </c>
      <c r="M147" s="61"/>
      <c r="N147" s="61"/>
      <c r="O147" s="61"/>
      <c r="P147" s="61"/>
      <c r="Q147" s="61"/>
      <c r="R147" s="61"/>
      <c r="S147" s="61"/>
      <c r="T147" s="61"/>
      <c r="U147" s="61"/>
      <c r="V147" s="47" t="s">
        <v>195</v>
      </c>
      <c r="W147" s="57">
        <v>2</v>
      </c>
      <c r="X147" s="58">
        <v>0.22222222222222221</v>
      </c>
      <c r="Y147"/>
      <c r="Z147" s="61"/>
      <c r="AA147" s="61"/>
      <c r="AB147" s="61"/>
      <c r="AC147" s="61"/>
      <c r="AD147" s="61"/>
      <c r="AE147" s="46" t="s">
        <v>352</v>
      </c>
      <c r="AF147" s="57">
        <v>0</v>
      </c>
      <c r="AG147" s="58">
        <v>0</v>
      </c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55" t="s">
        <v>195</v>
      </c>
      <c r="AS147" s="57">
        <v>1</v>
      </c>
      <c r="AT147" s="58">
        <v>0.25</v>
      </c>
      <c r="AU147" s="61"/>
      <c r="AV147" s="61"/>
      <c r="AW147" s="61"/>
      <c r="AX147" s="61"/>
      <c r="AY147" s="61"/>
      <c r="AZ147" s="61"/>
      <c r="BA147" s="46" t="s">
        <v>352</v>
      </c>
      <c r="BB147" s="57">
        <v>0</v>
      </c>
      <c r="BC147" s="58">
        <v>0</v>
      </c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55" t="s">
        <v>195</v>
      </c>
      <c r="BO147" s="57">
        <v>0</v>
      </c>
      <c r="BP147" s="58">
        <v>0</v>
      </c>
      <c r="BQ147" s="64"/>
      <c r="BR147" s="64"/>
      <c r="BS147" s="64"/>
      <c r="BT147" s="64"/>
      <c r="BU147" s="61"/>
      <c r="BV147" s="61"/>
      <c r="BW147" s="46" t="s">
        <v>352</v>
      </c>
      <c r="BX147" s="57">
        <v>0</v>
      </c>
      <c r="BY147" s="58">
        <v>0</v>
      </c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55" t="s">
        <v>195</v>
      </c>
      <c r="CK147" s="57">
        <v>0</v>
      </c>
      <c r="CL147" s="58">
        <v>0</v>
      </c>
      <c r="CM147" s="61"/>
      <c r="CN147" s="61"/>
      <c r="CO147" s="61"/>
      <c r="CP147" s="61"/>
      <c r="CQ147" s="61"/>
      <c r="CR147" s="61"/>
      <c r="CS147" s="46" t="s">
        <v>352</v>
      </c>
      <c r="CT147" s="57">
        <v>0</v>
      </c>
      <c r="CU147" s="58">
        <v>0</v>
      </c>
      <c r="CV147" s="61"/>
      <c r="CW147" s="61"/>
      <c r="CX147" s="61"/>
      <c r="CY147" s="61"/>
      <c r="CZ147" s="61"/>
      <c r="DA147" s="61"/>
      <c r="DB147" s="61"/>
      <c r="DC147" s="61"/>
    </row>
    <row r="148" spans="1:107" ht="25.5" customHeight="1" x14ac:dyDescent="0.2">
      <c r="A148" s="103"/>
      <c r="B148"/>
      <c r="C148"/>
      <c r="D148"/>
      <c r="E148" s="64"/>
      <c r="F148" s="61"/>
      <c r="G148" s="61"/>
      <c r="H148" s="61"/>
      <c r="I148" s="61"/>
      <c r="J148" s="46" t="s">
        <v>353</v>
      </c>
      <c r="K148" s="57">
        <v>0</v>
      </c>
      <c r="L148" s="58">
        <v>0</v>
      </c>
      <c r="M148" s="61"/>
      <c r="N148" s="61"/>
      <c r="O148" s="61"/>
      <c r="P148" s="61"/>
      <c r="Q148" s="61"/>
      <c r="R148" s="61"/>
      <c r="S148" s="61"/>
      <c r="T148" s="61"/>
      <c r="U148" s="61"/>
      <c r="V148" s="46" t="s">
        <v>196</v>
      </c>
      <c r="W148" s="57">
        <v>7</v>
      </c>
      <c r="X148" s="58">
        <v>0.77777777777777779</v>
      </c>
      <c r="Y148"/>
      <c r="Z148" s="61"/>
      <c r="AA148" s="61"/>
      <c r="AB148" s="61"/>
      <c r="AC148" s="61"/>
      <c r="AD148" s="61"/>
      <c r="AE148" s="46" t="s">
        <v>353</v>
      </c>
      <c r="AF148" s="57">
        <v>0</v>
      </c>
      <c r="AG148" s="58">
        <v>0</v>
      </c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46" t="s">
        <v>196</v>
      </c>
      <c r="AS148" s="57">
        <v>3</v>
      </c>
      <c r="AT148" s="58">
        <v>0.75</v>
      </c>
      <c r="AU148" s="61"/>
      <c r="AV148" s="61"/>
      <c r="AW148" s="61"/>
      <c r="AX148" s="61"/>
      <c r="AY148" s="61"/>
      <c r="AZ148" s="61"/>
      <c r="BA148" s="46" t="s">
        <v>353</v>
      </c>
      <c r="BB148" s="57">
        <v>0</v>
      </c>
      <c r="BC148" s="58">
        <v>0</v>
      </c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46" t="s">
        <v>196</v>
      </c>
      <c r="BO148" s="57">
        <v>1</v>
      </c>
      <c r="BP148" s="58">
        <v>1</v>
      </c>
      <c r="BQ148" s="64"/>
      <c r="BR148" s="64"/>
      <c r="BS148" s="61"/>
      <c r="BT148" s="61"/>
      <c r="BU148" s="61"/>
      <c r="BV148" s="61"/>
      <c r="BW148" s="46" t="s">
        <v>353</v>
      </c>
      <c r="BX148" s="57">
        <v>0</v>
      </c>
      <c r="BY148" s="58">
        <v>0</v>
      </c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46" t="s">
        <v>196</v>
      </c>
      <c r="CK148" s="57">
        <v>1</v>
      </c>
      <c r="CL148" s="58">
        <v>1</v>
      </c>
      <c r="CM148" s="61"/>
      <c r="CN148"/>
      <c r="CO148"/>
      <c r="CP148"/>
      <c r="CQ148" s="61"/>
      <c r="CR148" s="61"/>
      <c r="CS148" s="46" t="s">
        <v>353</v>
      </c>
      <c r="CT148" s="57">
        <v>0</v>
      </c>
      <c r="CU148" s="58">
        <v>0</v>
      </c>
      <c r="CV148" s="61"/>
      <c r="CW148" s="61"/>
      <c r="CX148" s="61"/>
      <c r="CY148" s="61"/>
      <c r="CZ148" s="61"/>
      <c r="DA148" s="61"/>
      <c r="DB148" s="61"/>
      <c r="DC148" s="61"/>
    </row>
    <row r="149" spans="1:107" ht="25.5" customHeight="1" x14ac:dyDescent="0.2">
      <c r="A149" s="103"/>
      <c r="B149" s="175" t="s">
        <v>17</v>
      </c>
      <c r="C149" s="175"/>
      <c r="D149" s="175"/>
      <c r="E149" s="64"/>
      <c r="F149" s="61"/>
      <c r="G149" s="61"/>
      <c r="H149" s="61"/>
      <c r="I149" s="61"/>
      <c r="J149" s="37"/>
      <c r="K149" s="45">
        <v>27</v>
      </c>
      <c r="L149" s="58">
        <v>1</v>
      </c>
      <c r="M149" s="61"/>
      <c r="N149" s="61"/>
      <c r="O149" s="61"/>
      <c r="P149" s="61"/>
      <c r="Q149" s="61"/>
      <c r="R149" s="61"/>
      <c r="S149" s="61"/>
      <c r="T149" s="61"/>
      <c r="U149" s="61"/>
      <c r="V149" s="77"/>
      <c r="W149" s="54">
        <v>9</v>
      </c>
      <c r="X149" s="76">
        <v>1</v>
      </c>
      <c r="Y149"/>
      <c r="Z149" s="61"/>
      <c r="AA149" s="61"/>
      <c r="AB149" s="61"/>
      <c r="AC149" s="61"/>
      <c r="AD149" s="61"/>
      <c r="AE149" s="37"/>
      <c r="AF149" s="45">
        <v>9</v>
      </c>
      <c r="AG149" s="58">
        <v>1</v>
      </c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77"/>
      <c r="AS149" s="54">
        <v>4</v>
      </c>
      <c r="AT149" s="76">
        <v>1</v>
      </c>
      <c r="AU149" s="61"/>
      <c r="AV149"/>
      <c r="AW149"/>
      <c r="AX149"/>
      <c r="AY149" s="61"/>
      <c r="AZ149" s="61"/>
      <c r="BA149" s="37"/>
      <c r="BB149" s="45">
        <v>4</v>
      </c>
      <c r="BC149" s="58">
        <v>1</v>
      </c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77"/>
      <c r="BO149" s="54">
        <v>1</v>
      </c>
      <c r="BP149" s="76">
        <v>1</v>
      </c>
      <c r="BQ149" s="64"/>
      <c r="BR149" s="61"/>
      <c r="BS149" s="61"/>
      <c r="BT149" s="61"/>
      <c r="BU149" s="61"/>
      <c r="BV149" s="61"/>
      <c r="BW149" s="37"/>
      <c r="BX149" s="45">
        <v>1</v>
      </c>
      <c r="BY149" s="58">
        <v>1</v>
      </c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77"/>
      <c r="CK149" s="54">
        <v>1</v>
      </c>
      <c r="CL149" s="76">
        <v>1</v>
      </c>
      <c r="CM149" s="61"/>
      <c r="CN149"/>
      <c r="CO149"/>
      <c r="CP149"/>
      <c r="CQ149" s="61"/>
      <c r="CR149" s="61"/>
      <c r="CS149" s="37"/>
      <c r="CT149" s="45">
        <v>1</v>
      </c>
      <c r="CU149" s="58">
        <v>1</v>
      </c>
      <c r="CV149" s="61"/>
      <c r="CW149" s="61"/>
      <c r="CX149" s="61"/>
      <c r="CY149" s="61"/>
      <c r="CZ149" s="61"/>
      <c r="DA149" s="61"/>
      <c r="DB149" s="61"/>
      <c r="DC149" s="61"/>
    </row>
    <row r="150" spans="1:107" ht="25.5" customHeight="1" x14ac:dyDescent="0.2">
      <c r="A150" s="103"/>
      <c r="B150" s="55" t="s">
        <v>195</v>
      </c>
      <c r="C150" s="57">
        <v>7</v>
      </c>
      <c r="D150" s="58">
        <v>0.25</v>
      </c>
      <c r="E150" s="64"/>
      <c r="F150" s="61"/>
      <c r="G150" s="61"/>
      <c r="H150" s="61"/>
      <c r="I150" s="61"/>
      <c r="J150" s="61"/>
      <c r="K150" s="49" t="s">
        <v>141</v>
      </c>
      <c r="L150" s="74" t="s">
        <v>140</v>
      </c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56" t="s">
        <v>141</v>
      </c>
      <c r="X150" s="49" t="s">
        <v>140</v>
      </c>
      <c r="Y150"/>
      <c r="Z150" s="61"/>
      <c r="AA150" s="61"/>
      <c r="AB150" s="61"/>
      <c r="AC150" s="61"/>
      <c r="AD150" s="61"/>
      <c r="AE150" s="61"/>
      <c r="AF150" s="49" t="s">
        <v>141</v>
      </c>
      <c r="AG150" s="74" t="s">
        <v>140</v>
      </c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/>
      <c r="AS150" s="56" t="s">
        <v>141</v>
      </c>
      <c r="AT150" s="49" t="s">
        <v>140</v>
      </c>
      <c r="AU150" s="61"/>
      <c r="AV150"/>
      <c r="AW150"/>
      <c r="AX150"/>
      <c r="AY150" s="61"/>
      <c r="AZ150" s="61"/>
      <c r="BA150" s="61"/>
      <c r="BB150" s="49" t="s">
        <v>141</v>
      </c>
      <c r="BC150" s="74" t="s">
        <v>140</v>
      </c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56" t="s">
        <v>141</v>
      </c>
      <c r="BP150" s="49" t="s">
        <v>140</v>
      </c>
      <c r="BQ150" s="64"/>
      <c r="BR150" s="61"/>
      <c r="BS150" s="61"/>
      <c r="BT150" s="61"/>
      <c r="BU150" s="61"/>
      <c r="BV150" s="61"/>
      <c r="BW150" s="61"/>
      <c r="BX150" s="49" t="s">
        <v>141</v>
      </c>
      <c r="BY150" s="74" t="s">
        <v>140</v>
      </c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56" t="s">
        <v>141</v>
      </c>
      <c r="CL150" s="49" t="s">
        <v>140</v>
      </c>
      <c r="CM150" s="61"/>
      <c r="CN150"/>
      <c r="CO150"/>
      <c r="CP150"/>
      <c r="CQ150" s="61"/>
      <c r="CR150" s="61"/>
      <c r="CS150" s="61"/>
      <c r="CT150" s="49" t="s">
        <v>141</v>
      </c>
      <c r="CU150" s="74" t="s">
        <v>140</v>
      </c>
      <c r="CV150" s="61"/>
      <c r="CW150" s="61"/>
      <c r="CX150" s="61"/>
      <c r="CY150" s="61"/>
      <c r="CZ150" s="61"/>
      <c r="DA150" s="61"/>
      <c r="DB150" s="61"/>
      <c r="DC150" s="61"/>
    </row>
    <row r="151" spans="1:107" ht="25.5" customHeight="1" x14ac:dyDescent="0.2">
      <c r="A151" s="103"/>
      <c r="B151" s="46" t="s">
        <v>196</v>
      </c>
      <c r="C151" s="57">
        <v>21</v>
      </c>
      <c r="D151" s="58">
        <v>0.75</v>
      </c>
      <c r="E151" s="64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/>
      <c r="W151"/>
      <c r="X151"/>
      <c r="Y151" s="61"/>
      <c r="Z151" s="61"/>
      <c r="AA151" s="61"/>
      <c r="AB151" s="61"/>
      <c r="AC151" s="61"/>
      <c r="AD151" s="61"/>
      <c r="AE151"/>
      <c r="AF151"/>
      <c r="AG15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/>
      <c r="AS151"/>
      <c r="AT151"/>
      <c r="AU151" s="61"/>
      <c r="AV151"/>
      <c r="AW151"/>
      <c r="AX151"/>
      <c r="AY151" s="61"/>
      <c r="AZ151" s="61"/>
      <c r="BA151" s="37"/>
      <c r="BB151" s="37"/>
      <c r="BC151" s="37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4"/>
      <c r="BR151" s="6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</row>
    <row r="152" spans="1:107" ht="25.5" customHeight="1" x14ac:dyDescent="0.2">
      <c r="A152" s="103"/>
      <c r="B152" s="77"/>
      <c r="C152" s="54">
        <v>28</v>
      </c>
      <c r="D152" s="76">
        <v>1</v>
      </c>
      <c r="E152" s="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 s="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</row>
    <row r="153" spans="1:107" ht="25.5" customHeight="1" x14ac:dyDescent="0.2">
      <c r="A153" s="103"/>
      <c r="B153"/>
      <c r="C153" s="56" t="s">
        <v>141</v>
      </c>
      <c r="D153" s="49" t="s">
        <v>140</v>
      </c>
      <c r="E153" s="2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 s="37"/>
      <c r="AF153" s="37"/>
      <c r="AG153" s="37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 s="2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</row>
    <row r="154" spans="1:107" ht="25.5" customHeight="1" x14ac:dyDescent="0.2">
      <c r="A154" s="103"/>
      <c r="B154" s="103"/>
      <c r="C154" s="103"/>
      <c r="D154" s="103"/>
      <c r="E154" s="103"/>
      <c r="F154" s="103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</row>
    <row r="155" spans="1:107" ht="25.5" customHeight="1" x14ac:dyDescent="0.2"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</row>
    <row r="156" spans="1:107" ht="25.5" customHeight="1" x14ac:dyDescent="0.2">
      <c r="B156" s="222" t="s">
        <v>3775</v>
      </c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223"/>
      <c r="AV156" s="223"/>
      <c r="AW156" s="223"/>
      <c r="AX156" s="223"/>
      <c r="AY156" s="223"/>
      <c r="AZ156" s="223"/>
      <c r="BA156" s="223"/>
      <c r="BB156" s="223"/>
      <c r="BC156" s="224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</row>
    <row r="158" spans="1:107" ht="25.5" customHeight="1" x14ac:dyDescent="0.2">
      <c r="B158" s="205" t="s">
        <v>423</v>
      </c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</row>
    <row r="159" spans="1:107" ht="25.5" customHeight="1" x14ac:dyDescent="0.2">
      <c r="B159"/>
      <c r="C159"/>
      <c r="D159"/>
      <c r="E159" s="8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 s="8"/>
      <c r="BR159" s="8"/>
      <c r="BS159"/>
      <c r="BT159"/>
      <c r="BU159"/>
      <c r="BV159"/>
      <c r="BW159"/>
      <c r="BX159"/>
      <c r="BY159" s="2"/>
      <c r="BZ159"/>
      <c r="CA159"/>
      <c r="CB159"/>
      <c r="CC159"/>
      <c r="CD159"/>
      <c r="CE159"/>
      <c r="CF159" s="2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</row>
    <row r="160" spans="1:107" ht="25.5" customHeight="1" x14ac:dyDescent="0.2">
      <c r="B160" s="206" t="s">
        <v>138</v>
      </c>
      <c r="C160" s="206"/>
      <c r="D160" s="206"/>
      <c r="E160" s="8"/>
      <c r="F160" s="187" t="s">
        <v>3</v>
      </c>
      <c r="G160" s="187"/>
      <c r="H160" s="187"/>
      <c r="I160"/>
      <c r="J160" s="188" t="s">
        <v>145</v>
      </c>
      <c r="K160" s="188"/>
      <c r="L160" s="188"/>
      <c r="M160"/>
      <c r="N160" s="188" t="s">
        <v>5</v>
      </c>
      <c r="O160" s="188"/>
      <c r="P160" s="188"/>
      <c r="Q160"/>
      <c r="R160" s="187" t="s">
        <v>158</v>
      </c>
      <c r="S160" s="187"/>
      <c r="T160" s="187"/>
      <c r="U160"/>
      <c r="V160" s="186" t="s">
        <v>159</v>
      </c>
      <c r="W160" s="186"/>
      <c r="X160" s="186"/>
      <c r="Y160"/>
      <c r="Z160" s="206" t="s">
        <v>8</v>
      </c>
      <c r="AA160" s="206"/>
      <c r="AB160" s="206"/>
      <c r="AC160"/>
      <c r="AD160" s="186" t="s">
        <v>9</v>
      </c>
      <c r="AE160" s="186"/>
      <c r="AF160" s="186"/>
      <c r="AG160"/>
      <c r="AH160" s="186" t="s">
        <v>172</v>
      </c>
      <c r="AI160" s="186"/>
      <c r="AJ160" s="186"/>
      <c r="AK160"/>
      <c r="AL160" s="186" t="s">
        <v>11</v>
      </c>
      <c r="AM160" s="186"/>
      <c r="AN160" s="186"/>
      <c r="AO160"/>
      <c r="AP160" s="186" t="s">
        <v>179</v>
      </c>
      <c r="AQ160" s="186"/>
      <c r="AR160" s="186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 s="8"/>
      <c r="BS160"/>
      <c r="BT160"/>
      <c r="BU160"/>
      <c r="BV160"/>
      <c r="BW160"/>
      <c r="BX160"/>
      <c r="BY160" s="2"/>
      <c r="BZ160"/>
      <c r="CA160"/>
      <c r="CB160"/>
      <c r="CC160"/>
      <c r="CD160"/>
      <c r="CE160"/>
      <c r="CF160" s="2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</row>
    <row r="161" spans="2:107" ht="25.5" customHeight="1" x14ac:dyDescent="0.2">
      <c r="B161" s="90" t="s">
        <v>40</v>
      </c>
      <c r="C161" s="42">
        <v>11</v>
      </c>
      <c r="D161" s="44">
        <v>0.42307692307692307</v>
      </c>
      <c r="E161" s="8"/>
      <c r="F161" s="91" t="s">
        <v>143</v>
      </c>
      <c r="G161" s="43">
        <v>3</v>
      </c>
      <c r="H161" s="44">
        <v>0.11538461538461539</v>
      </c>
      <c r="I161"/>
      <c r="J161" s="92" t="s">
        <v>147</v>
      </c>
      <c r="K161" s="45">
        <v>0</v>
      </c>
      <c r="L161" s="44">
        <v>0</v>
      </c>
      <c r="M161"/>
      <c r="N161" s="91" t="s">
        <v>154</v>
      </c>
      <c r="O161" s="43">
        <v>24</v>
      </c>
      <c r="P161" s="44">
        <v>0.92307692307692313</v>
      </c>
      <c r="Q161"/>
      <c r="R161" s="93">
        <v>1</v>
      </c>
      <c r="S161" s="43">
        <v>17</v>
      </c>
      <c r="T161" s="44">
        <v>0.65384615384615385</v>
      </c>
      <c r="U161"/>
      <c r="V161" s="94" t="s">
        <v>160</v>
      </c>
      <c r="W161" s="57">
        <v>11</v>
      </c>
      <c r="X161" s="58">
        <v>0.42307692307692307</v>
      </c>
      <c r="Y161"/>
      <c r="Z161" s="95" t="s">
        <v>163</v>
      </c>
      <c r="AA161" s="42">
        <v>6</v>
      </c>
      <c r="AB161" s="44">
        <v>0.23076923076923078</v>
      </c>
      <c r="AC161"/>
      <c r="AD161" s="95" t="s">
        <v>799</v>
      </c>
      <c r="AE161" s="57">
        <v>5</v>
      </c>
      <c r="AF161" s="58">
        <v>0.19230769230769232</v>
      </c>
      <c r="AG161"/>
      <c r="AH161" s="97" t="s">
        <v>143</v>
      </c>
      <c r="AI161" s="42">
        <v>7</v>
      </c>
      <c r="AJ161" s="44">
        <v>0.26923076923076922</v>
      </c>
      <c r="AK161"/>
      <c r="AL161" s="95" t="s">
        <v>175</v>
      </c>
      <c r="AM161" s="42">
        <v>4</v>
      </c>
      <c r="AN161" s="44">
        <v>0.15384615384615385</v>
      </c>
      <c r="AO161"/>
      <c r="AP161" s="95" t="s">
        <v>143</v>
      </c>
      <c r="AQ161" s="42">
        <v>15</v>
      </c>
      <c r="AR161" s="44">
        <v>0.57692307692307687</v>
      </c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 s="8"/>
      <c r="BS161"/>
      <c r="BT161"/>
      <c r="BU161"/>
      <c r="BV161"/>
      <c r="BW161"/>
      <c r="BX161"/>
      <c r="BY161" s="2"/>
      <c r="BZ161"/>
      <c r="CA161"/>
      <c r="CB161"/>
      <c r="CC161"/>
      <c r="CD161"/>
      <c r="CE161"/>
      <c r="CF161" s="2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</row>
    <row r="162" spans="2:107" ht="25.5" customHeight="1" x14ac:dyDescent="0.2">
      <c r="B162" s="90" t="s">
        <v>27</v>
      </c>
      <c r="C162" s="42">
        <v>4</v>
      </c>
      <c r="D162" s="44">
        <v>0.15384615384615385</v>
      </c>
      <c r="E162" s="8"/>
      <c r="F162" s="91" t="s">
        <v>144</v>
      </c>
      <c r="G162" s="43">
        <v>23</v>
      </c>
      <c r="H162" s="44">
        <v>0.88461538461538458</v>
      </c>
      <c r="I162"/>
      <c r="J162" s="92" t="s">
        <v>148</v>
      </c>
      <c r="K162" s="45">
        <v>0</v>
      </c>
      <c r="L162" s="44">
        <v>0</v>
      </c>
      <c r="M162"/>
      <c r="N162" s="91" t="s">
        <v>155</v>
      </c>
      <c r="O162" s="43">
        <v>0</v>
      </c>
      <c r="P162" s="44">
        <v>0</v>
      </c>
      <c r="Q162"/>
      <c r="R162" s="93">
        <v>2</v>
      </c>
      <c r="S162" s="43">
        <v>6</v>
      </c>
      <c r="T162" s="44">
        <v>0.23076923076923078</v>
      </c>
      <c r="U162"/>
      <c r="V162" s="95" t="s">
        <v>161</v>
      </c>
      <c r="W162" s="57">
        <v>7</v>
      </c>
      <c r="X162" s="58">
        <v>0.26923076923076922</v>
      </c>
      <c r="Y162"/>
      <c r="Z162" s="90" t="s">
        <v>164</v>
      </c>
      <c r="AA162" s="42">
        <v>5</v>
      </c>
      <c r="AB162" s="44">
        <v>0.19230769230769232</v>
      </c>
      <c r="AC162"/>
      <c r="AD162" s="94" t="s">
        <v>800</v>
      </c>
      <c r="AE162" s="57">
        <v>6</v>
      </c>
      <c r="AF162" s="58">
        <v>0.23076923076923078</v>
      </c>
      <c r="AG162"/>
      <c r="AH162" s="96" t="s">
        <v>173</v>
      </c>
      <c r="AI162" s="42">
        <v>8</v>
      </c>
      <c r="AJ162" s="44">
        <v>0.30769230769230771</v>
      </c>
      <c r="AK162"/>
      <c r="AL162" s="90" t="s">
        <v>176</v>
      </c>
      <c r="AM162" s="42">
        <v>20</v>
      </c>
      <c r="AN162" s="44">
        <v>0.76923076923076927</v>
      </c>
      <c r="AO162"/>
      <c r="AP162" s="90" t="s">
        <v>173</v>
      </c>
      <c r="AQ162" s="42">
        <v>11</v>
      </c>
      <c r="AR162" s="44">
        <v>0.42307692307692307</v>
      </c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 s="8"/>
      <c r="BS162"/>
      <c r="BT162"/>
      <c r="BU162"/>
      <c r="BV162"/>
      <c r="BW162"/>
      <c r="BX162"/>
      <c r="BY162" s="2"/>
      <c r="BZ162"/>
      <c r="CA162"/>
      <c r="CB162"/>
      <c r="CC162"/>
      <c r="CD162"/>
      <c r="CE162"/>
      <c r="CF162" s="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</row>
    <row r="163" spans="2:107" ht="25.5" customHeight="1" x14ac:dyDescent="0.2">
      <c r="B163" s="90" t="s">
        <v>31</v>
      </c>
      <c r="C163" s="42">
        <v>6</v>
      </c>
      <c r="D163" s="44">
        <v>0.23076923076923078</v>
      </c>
      <c r="E163" s="8"/>
      <c r="F163" s="83"/>
      <c r="G163" s="85">
        <v>26</v>
      </c>
      <c r="H163" s="86">
        <v>1</v>
      </c>
      <c r="I163"/>
      <c r="J163" s="92" t="s">
        <v>146</v>
      </c>
      <c r="K163" s="45">
        <v>8</v>
      </c>
      <c r="L163" s="44">
        <v>0.30769230769230771</v>
      </c>
      <c r="M163"/>
      <c r="N163" s="91" t="s">
        <v>156</v>
      </c>
      <c r="O163" s="43">
        <v>0</v>
      </c>
      <c r="P163" s="44">
        <v>0</v>
      </c>
      <c r="Q163"/>
      <c r="R163" s="93">
        <v>3</v>
      </c>
      <c r="S163" s="43">
        <v>3</v>
      </c>
      <c r="T163" s="44">
        <v>0.11538461538461539</v>
      </c>
      <c r="U163"/>
      <c r="V163" s="94" t="s">
        <v>162</v>
      </c>
      <c r="W163" s="57">
        <v>8</v>
      </c>
      <c r="X163" s="58">
        <v>0.30769230769230771</v>
      </c>
      <c r="Y163"/>
      <c r="Z163" s="90" t="s">
        <v>165</v>
      </c>
      <c r="AA163" s="42">
        <v>7</v>
      </c>
      <c r="AB163" s="44">
        <v>0.26923076923076922</v>
      </c>
      <c r="AC163"/>
      <c r="AD163" s="94" t="s">
        <v>801</v>
      </c>
      <c r="AE163" s="57">
        <v>4</v>
      </c>
      <c r="AF163" s="58">
        <v>0.15384615384615385</v>
      </c>
      <c r="AG163"/>
      <c r="AH163" s="96" t="s">
        <v>174</v>
      </c>
      <c r="AI163" s="42">
        <v>11</v>
      </c>
      <c r="AJ163" s="44">
        <v>0.42307692307692307</v>
      </c>
      <c r="AK163"/>
      <c r="AL163" s="90" t="s">
        <v>177</v>
      </c>
      <c r="AM163" s="42">
        <v>2</v>
      </c>
      <c r="AN163" s="44">
        <v>7.6923076923076927E-2</v>
      </c>
      <c r="AO163"/>
      <c r="AP163" s="90" t="s">
        <v>171</v>
      </c>
      <c r="AQ163" s="42">
        <v>0</v>
      </c>
      <c r="AR163" s="44">
        <v>0</v>
      </c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 s="8"/>
      <c r="BS163"/>
      <c r="BT163"/>
      <c r="BU163"/>
      <c r="BV163"/>
      <c r="BW163"/>
      <c r="BX163"/>
      <c r="BY163" s="2"/>
      <c r="BZ163"/>
      <c r="CA163"/>
      <c r="CB163"/>
      <c r="CC163"/>
      <c r="CD163"/>
      <c r="CE163"/>
      <c r="CF163" s="2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</row>
    <row r="164" spans="2:107" ht="25.5" customHeight="1" x14ac:dyDescent="0.2">
      <c r="B164" s="90" t="s">
        <v>36</v>
      </c>
      <c r="C164" s="42">
        <v>5</v>
      </c>
      <c r="D164" s="44">
        <v>0.19230769230769232</v>
      </c>
      <c r="E164" s="8"/>
      <c r="F164"/>
      <c r="G164" s="41" t="s">
        <v>141</v>
      </c>
      <c r="H164" s="41" t="s">
        <v>140</v>
      </c>
      <c r="I164"/>
      <c r="J164" s="92" t="s">
        <v>150</v>
      </c>
      <c r="K164" s="45">
        <v>1</v>
      </c>
      <c r="L164" s="44">
        <v>3.8461538461538464E-2</v>
      </c>
      <c r="M164"/>
      <c r="N164" s="91" t="s">
        <v>157</v>
      </c>
      <c r="O164" s="43">
        <v>2</v>
      </c>
      <c r="P164" s="44">
        <v>7.6923076923076927E-2</v>
      </c>
      <c r="Q164"/>
      <c r="R164" s="93">
        <v>4</v>
      </c>
      <c r="S164" s="43">
        <v>0</v>
      </c>
      <c r="T164" s="44">
        <v>0</v>
      </c>
      <c r="U164"/>
      <c r="V164" s="77"/>
      <c r="W164" s="54">
        <v>26</v>
      </c>
      <c r="X164" s="66">
        <v>1</v>
      </c>
      <c r="Y164"/>
      <c r="Z164" s="90" t="s">
        <v>166</v>
      </c>
      <c r="AA164" s="42">
        <v>2</v>
      </c>
      <c r="AB164" s="44">
        <v>7.6923076923076927E-2</v>
      </c>
      <c r="AC164"/>
      <c r="AD164" s="94" t="s">
        <v>802</v>
      </c>
      <c r="AE164" s="57">
        <v>11</v>
      </c>
      <c r="AF164" s="58">
        <v>0.42307692307692307</v>
      </c>
      <c r="AG164"/>
      <c r="AH164" s="96" t="s">
        <v>171</v>
      </c>
      <c r="AI164" s="42">
        <v>0</v>
      </c>
      <c r="AJ164" s="44">
        <v>0</v>
      </c>
      <c r="AK164"/>
      <c r="AL164" s="90" t="s">
        <v>178</v>
      </c>
      <c r="AM164" s="42">
        <v>0</v>
      </c>
      <c r="AN164" s="44">
        <v>0</v>
      </c>
      <c r="AO164"/>
      <c r="AP164" s="82"/>
      <c r="AQ164" s="83">
        <v>26</v>
      </c>
      <c r="AR164" s="87">
        <v>1</v>
      </c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 s="8"/>
      <c r="BS164"/>
      <c r="BT164"/>
      <c r="BU164"/>
      <c r="BV164"/>
      <c r="BW164"/>
      <c r="BX164"/>
      <c r="BY164" s="2"/>
      <c r="BZ164"/>
      <c r="CA164"/>
      <c r="CB164"/>
      <c r="CC164"/>
      <c r="CD164"/>
      <c r="CE164"/>
      <c r="CF164" s="2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</row>
    <row r="165" spans="2:107" ht="25.5" customHeight="1" x14ac:dyDescent="0.2">
      <c r="B165" s="90" t="s">
        <v>139</v>
      </c>
      <c r="C165" s="42">
        <v>0</v>
      </c>
      <c r="D165" s="44">
        <v>0</v>
      </c>
      <c r="E165" s="8"/>
      <c r="F165"/>
      <c r="G165"/>
      <c r="H165"/>
      <c r="I165"/>
      <c r="J165" s="92" t="s">
        <v>151</v>
      </c>
      <c r="K165" s="45">
        <v>8</v>
      </c>
      <c r="L165" s="44">
        <v>0.30769230769230771</v>
      </c>
      <c r="M165"/>
      <c r="N165" s="83"/>
      <c r="O165" s="85">
        <v>26</v>
      </c>
      <c r="P165" s="87">
        <v>1</v>
      </c>
      <c r="Q165"/>
      <c r="R165" s="93">
        <v>5</v>
      </c>
      <c r="S165" s="43">
        <v>0</v>
      </c>
      <c r="T165" s="44">
        <v>0</v>
      </c>
      <c r="U165"/>
      <c r="V165"/>
      <c r="W165" s="56" t="s">
        <v>141</v>
      </c>
      <c r="X165" s="49" t="s">
        <v>140</v>
      </c>
      <c r="Y165"/>
      <c r="Z165" s="96" t="s">
        <v>167</v>
      </c>
      <c r="AA165" s="42">
        <v>1</v>
      </c>
      <c r="AB165" s="44">
        <v>3.8461538461538464E-2</v>
      </c>
      <c r="AC165"/>
      <c r="AD165" s="77"/>
      <c r="AE165" s="54">
        <v>26</v>
      </c>
      <c r="AF165" s="76">
        <v>1</v>
      </c>
      <c r="AG165"/>
      <c r="AH165" s="82"/>
      <c r="AI165" s="83">
        <v>26</v>
      </c>
      <c r="AJ165" s="87">
        <v>1</v>
      </c>
      <c r="AK165"/>
      <c r="AL165" s="82"/>
      <c r="AM165" s="83">
        <v>26</v>
      </c>
      <c r="AN165" s="87">
        <v>1</v>
      </c>
      <c r="AO165"/>
      <c r="AP165"/>
      <c r="AQ165" s="40" t="s">
        <v>141</v>
      </c>
      <c r="AR165" s="41" t="s">
        <v>140</v>
      </c>
      <c r="AS165"/>
      <c r="AT165"/>
      <c r="AU165"/>
      <c r="AV165"/>
      <c r="AW165"/>
      <c r="AX165"/>
      <c r="AY165"/>
      <c r="AZ165"/>
      <c r="BA165"/>
      <c r="BB165"/>
      <c r="BC165"/>
      <c r="BD165"/>
      <c r="BE165" s="8"/>
      <c r="BF165" s="8"/>
      <c r="BG165" s="8"/>
      <c r="BH165"/>
      <c r="BI165"/>
      <c r="BJ165"/>
      <c r="BK165"/>
      <c r="BL165"/>
      <c r="BM165"/>
      <c r="BN165"/>
      <c r="BO165"/>
      <c r="BP165"/>
      <c r="BQ165"/>
      <c r="BR165" s="8"/>
      <c r="BS165"/>
      <c r="BT165"/>
      <c r="BU165"/>
      <c r="BV165"/>
      <c r="BW165"/>
      <c r="BX165"/>
      <c r="BY165" s="2"/>
      <c r="BZ165"/>
      <c r="CA165"/>
      <c r="CB165"/>
      <c r="CC165"/>
      <c r="CD165"/>
      <c r="CE165"/>
      <c r="CF165" s="2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</row>
    <row r="166" spans="2:107" ht="25.5" customHeight="1" x14ac:dyDescent="0.2">
      <c r="B166" s="90" t="s">
        <v>50</v>
      </c>
      <c r="C166" s="42">
        <v>0</v>
      </c>
      <c r="D166" s="44">
        <v>0</v>
      </c>
      <c r="E166" s="8"/>
      <c r="F166"/>
      <c r="G166"/>
      <c r="H166"/>
      <c r="I166"/>
      <c r="J166" s="92" t="s">
        <v>149</v>
      </c>
      <c r="K166" s="45">
        <v>8</v>
      </c>
      <c r="L166" s="44">
        <v>0.30769230769230771</v>
      </c>
      <c r="M166"/>
      <c r="N166"/>
      <c r="O166" s="41" t="s">
        <v>153</v>
      </c>
      <c r="P166" s="41" t="s">
        <v>140</v>
      </c>
      <c r="Q166"/>
      <c r="R166" s="83"/>
      <c r="S166" s="85">
        <v>38</v>
      </c>
      <c r="T166" s="87">
        <v>1</v>
      </c>
      <c r="U166"/>
      <c r="V166"/>
      <c r="W166"/>
      <c r="X166"/>
      <c r="Y166"/>
      <c r="Z166" s="96" t="s">
        <v>168</v>
      </c>
      <c r="AA166" s="42">
        <v>1</v>
      </c>
      <c r="AB166" s="44">
        <v>3.8461538461538464E-2</v>
      </c>
      <c r="AC166"/>
      <c r="AD166"/>
      <c r="AE166" s="56" t="s">
        <v>141</v>
      </c>
      <c r="AF166" s="49" t="s">
        <v>140</v>
      </c>
      <c r="AG166"/>
      <c r="AH166"/>
      <c r="AI166" s="40" t="s">
        <v>141</v>
      </c>
      <c r="AJ166" s="41" t="s">
        <v>140</v>
      </c>
      <c r="AK166"/>
      <c r="AL166" s="81"/>
      <c r="AM166" s="40" t="s">
        <v>141</v>
      </c>
      <c r="AN166" s="41" t="s">
        <v>140</v>
      </c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 s="8"/>
      <c r="BS166"/>
      <c r="BT166"/>
      <c r="BU166"/>
      <c r="BV166"/>
      <c r="BW166"/>
      <c r="BX166"/>
      <c r="BY166" s="2"/>
      <c r="BZ166"/>
      <c r="CA166"/>
      <c r="CB166"/>
      <c r="CC166"/>
      <c r="CD166"/>
      <c r="CE166"/>
      <c r="CF166" s="2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</row>
    <row r="167" spans="2:107" ht="25.5" customHeight="1" x14ac:dyDescent="0.2">
      <c r="B167" s="82"/>
      <c r="C167" s="83">
        <v>26</v>
      </c>
      <c r="D167" s="84">
        <v>1</v>
      </c>
      <c r="E167" s="8"/>
      <c r="F167"/>
      <c r="G167"/>
      <c r="H167"/>
      <c r="I167"/>
      <c r="J167" s="92" t="s">
        <v>152</v>
      </c>
      <c r="K167" s="45">
        <v>1</v>
      </c>
      <c r="L167" s="44">
        <v>3.8461538461538464E-2</v>
      </c>
      <c r="M167"/>
      <c r="N167"/>
      <c r="O167"/>
      <c r="P167"/>
      <c r="Q167"/>
      <c r="R167"/>
      <c r="S167" s="49" t="s">
        <v>197</v>
      </c>
      <c r="T167" s="89" t="s">
        <v>369</v>
      </c>
      <c r="U167"/>
      <c r="V167"/>
      <c r="W167"/>
      <c r="X167"/>
      <c r="Y167"/>
      <c r="Z167" s="96" t="s">
        <v>169</v>
      </c>
      <c r="AA167" s="42">
        <v>1</v>
      </c>
      <c r="AB167" s="44">
        <v>3.8461538461538464E-2</v>
      </c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 s="48"/>
      <c r="BM167" s="8"/>
      <c r="BN167" s="8"/>
      <c r="BO167"/>
      <c r="BP167"/>
      <c r="BQ167"/>
      <c r="BR167" s="8"/>
      <c r="BS167"/>
      <c r="BT167"/>
      <c r="BU167"/>
      <c r="BV167"/>
      <c r="BW167"/>
      <c r="BX167"/>
      <c r="BY167" s="2"/>
      <c r="BZ167"/>
      <c r="CA167"/>
      <c r="CB167"/>
      <c r="CC167"/>
      <c r="CD167"/>
      <c r="CE167"/>
      <c r="CF167" s="2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</row>
    <row r="168" spans="2:107" ht="25.5" customHeight="1" x14ac:dyDescent="0.2">
      <c r="B168"/>
      <c r="C168" s="40" t="s">
        <v>141</v>
      </c>
      <c r="D168" s="41" t="s">
        <v>140</v>
      </c>
      <c r="E168" s="8"/>
      <c r="F168"/>
      <c r="G168"/>
      <c r="H168"/>
      <c r="I168"/>
      <c r="J168" s="88"/>
      <c r="K168" s="65">
        <v>26</v>
      </c>
      <c r="L168" s="87">
        <v>1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 s="96" t="s">
        <v>170</v>
      </c>
      <c r="AA168" s="42">
        <v>2</v>
      </c>
      <c r="AB168" s="44">
        <v>7.6923076923076927E-2</v>
      </c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 s="8"/>
      <c r="BS168" s="48"/>
      <c r="BT168" s="8"/>
      <c r="BU168" s="8"/>
      <c r="BV168"/>
      <c r="BW168"/>
      <c r="BX168"/>
      <c r="BY168" s="2"/>
      <c r="BZ168"/>
      <c r="CA168"/>
      <c r="CB168"/>
      <c r="CC168"/>
      <c r="CD168"/>
      <c r="CE168"/>
      <c r="CF168" s="2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</row>
    <row r="169" spans="2:107" ht="25.5" customHeight="1" x14ac:dyDescent="0.2">
      <c r="B169"/>
      <c r="C169"/>
      <c r="D169"/>
      <c r="E169" s="8"/>
      <c r="F169"/>
      <c r="G169"/>
      <c r="H169"/>
      <c r="I169"/>
      <c r="J169" s="79"/>
      <c r="K169" s="41" t="s">
        <v>141</v>
      </c>
      <c r="L169" s="41" t="s">
        <v>140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 s="96" t="s">
        <v>162</v>
      </c>
      <c r="AA169" s="42">
        <v>1</v>
      </c>
      <c r="AB169" s="44">
        <v>3.8461538461538464E-2</v>
      </c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 s="8"/>
      <c r="BS169"/>
      <c r="BT169"/>
      <c r="BU169"/>
      <c r="BV169"/>
      <c r="BW169"/>
      <c r="BX169"/>
      <c r="BY169" s="2"/>
      <c r="BZ169"/>
      <c r="CA169"/>
      <c r="CB169"/>
      <c r="CC169"/>
      <c r="CD169"/>
      <c r="CE169"/>
      <c r="CF169" s="2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</row>
    <row r="170" spans="2:107" ht="25.5" customHeight="1" x14ac:dyDescent="0.2">
      <c r="B170"/>
      <c r="C170"/>
      <c r="D170"/>
      <c r="E170" s="8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 s="96" t="s">
        <v>171</v>
      </c>
      <c r="AA170" s="42">
        <v>0</v>
      </c>
      <c r="AB170" s="44">
        <v>0</v>
      </c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 s="8"/>
      <c r="BJ170" s="52"/>
      <c r="BK170" s="52"/>
      <c r="BL170"/>
      <c r="BM170"/>
      <c r="BN170"/>
      <c r="BO170"/>
      <c r="BP170"/>
      <c r="BQ170"/>
      <c r="BR170" s="8"/>
      <c r="BS170"/>
      <c r="BT170"/>
      <c r="BU170"/>
      <c r="BV170"/>
      <c r="BW170"/>
      <c r="BX170"/>
      <c r="BY170" s="2"/>
      <c r="BZ170"/>
      <c r="CA170"/>
      <c r="CB170"/>
      <c r="CC170"/>
      <c r="CD170"/>
      <c r="CE170"/>
      <c r="CF170" s="2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</row>
    <row r="171" spans="2:107" ht="25.5" customHeight="1" x14ac:dyDescent="0.2">
      <c r="B171"/>
      <c r="C171"/>
      <c r="D171"/>
      <c r="E171" s="8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 s="82"/>
      <c r="AA171" s="83">
        <v>26</v>
      </c>
      <c r="AB171" s="87">
        <v>1</v>
      </c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 s="8"/>
      <c r="BF171" s="8"/>
      <c r="BG171" s="8"/>
      <c r="BH171"/>
      <c r="BI171"/>
      <c r="BJ171"/>
      <c r="BK171"/>
      <c r="BL171"/>
      <c r="BM171"/>
      <c r="BN171"/>
      <c r="BO171"/>
      <c r="BP171"/>
      <c r="BQ171"/>
      <c r="BR171" s="8"/>
      <c r="BS171" s="61"/>
      <c r="BT171" s="61"/>
      <c r="BU171" s="61"/>
      <c r="BV171" s="61"/>
      <c r="BW171" s="61"/>
      <c r="BX171" s="61"/>
      <c r="BY171" s="64"/>
      <c r="BZ171" s="61"/>
      <c r="CA171" s="61"/>
      <c r="CB171" s="61"/>
      <c r="CC171" s="61"/>
      <c r="CD171" s="61"/>
      <c r="CE171" s="61"/>
      <c r="CF171" s="64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/>
      <c r="CT171"/>
      <c r="CU171"/>
      <c r="CV171"/>
      <c r="CW171"/>
      <c r="CX171"/>
      <c r="CY171"/>
      <c r="CZ171"/>
      <c r="DA171"/>
      <c r="DB171"/>
      <c r="DC171"/>
    </row>
    <row r="172" spans="2:107" ht="25.5" customHeight="1" x14ac:dyDescent="0.2">
      <c r="B172" s="61"/>
      <c r="C172" s="61"/>
      <c r="D172" s="61"/>
      <c r="E172" s="37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78"/>
      <c r="AA172" s="40" t="s">
        <v>141</v>
      </c>
      <c r="AB172" s="41" t="s">
        <v>140</v>
      </c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37"/>
      <c r="BS172" s="61"/>
      <c r="BT172" s="61"/>
      <c r="BU172" s="61"/>
      <c r="BV172" s="61"/>
      <c r="BW172" s="61"/>
      <c r="BX172" s="61"/>
      <c r="BY172" s="64"/>
      <c r="BZ172" s="61"/>
      <c r="CA172" s="61"/>
      <c r="CB172" s="61"/>
      <c r="CC172" s="61"/>
      <c r="CD172" s="61"/>
      <c r="CE172" s="61"/>
      <c r="CF172" s="64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</row>
    <row r="173" spans="2:107" ht="25.5" customHeight="1" x14ac:dyDescent="0.2">
      <c r="B173" s="182" t="s">
        <v>424</v>
      </c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61"/>
      <c r="BK173" s="61"/>
      <c r="BL173" s="37"/>
      <c r="BM173" s="37"/>
      <c r="BN173" s="37"/>
      <c r="BO173" s="61"/>
      <c r="BP173" s="61"/>
      <c r="BQ173" s="61"/>
      <c r="BR173" s="37"/>
      <c r="BS173" s="61"/>
      <c r="BT173" s="61"/>
      <c r="BU173" s="61"/>
      <c r="BV173" s="61"/>
      <c r="BW173" s="61"/>
      <c r="BX173" s="61"/>
      <c r="BY173" s="64"/>
      <c r="BZ173" s="61"/>
      <c r="CA173" s="61"/>
      <c r="CB173" s="61"/>
      <c r="CC173" s="61"/>
      <c r="CD173" s="61"/>
      <c r="CE173" s="61"/>
      <c r="CF173" s="64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</row>
    <row r="174" spans="2:107" ht="25.5" customHeight="1" x14ac:dyDescent="0.2">
      <c r="B174" s="61"/>
      <c r="C174" s="61"/>
      <c r="D174" s="61"/>
      <c r="E174" s="37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37"/>
      <c r="BS174" s="61"/>
      <c r="BT174" s="61"/>
      <c r="BU174" s="61"/>
      <c r="BV174" s="61"/>
      <c r="BW174" s="61"/>
      <c r="BX174" s="61"/>
      <c r="BY174" s="64"/>
      <c r="BZ174" s="61"/>
      <c r="CA174" s="61"/>
      <c r="CB174" s="61"/>
      <c r="CC174" s="61"/>
      <c r="CD174" s="61"/>
      <c r="CE174" s="61"/>
      <c r="CF174" s="64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</row>
    <row r="175" spans="2:107" ht="25.5" customHeight="1" x14ac:dyDescent="0.2">
      <c r="B175" s="189" t="s">
        <v>373</v>
      </c>
      <c r="C175" s="192"/>
      <c r="D175" s="192"/>
      <c r="E175" s="37"/>
      <c r="F175" s="189" t="s">
        <v>370</v>
      </c>
      <c r="G175" s="192"/>
      <c r="H175" s="192"/>
      <c r="I175" s="61"/>
      <c r="J175" s="189" t="s">
        <v>396</v>
      </c>
      <c r="K175" s="192"/>
      <c r="L175" s="192"/>
      <c r="M175" s="61"/>
      <c r="N175" s="190" t="s">
        <v>198</v>
      </c>
      <c r="O175" s="191"/>
      <c r="P175" s="191"/>
      <c r="Q175" s="61"/>
      <c r="R175" s="190" t="s">
        <v>207</v>
      </c>
      <c r="S175" s="191"/>
      <c r="T175" s="191"/>
      <c r="U175" s="61"/>
      <c r="V175" s="61"/>
      <c r="W175" s="190" t="s">
        <v>212</v>
      </c>
      <c r="X175" s="191"/>
      <c r="Y175" s="191"/>
      <c r="Z175" s="61"/>
      <c r="AA175" s="190" t="s">
        <v>223</v>
      </c>
      <c r="AB175" s="191"/>
      <c r="AC175" s="191"/>
      <c r="AD175" s="61"/>
      <c r="AE175" s="190" t="s">
        <v>230</v>
      </c>
      <c r="AF175" s="190"/>
      <c r="AG175" s="190"/>
      <c r="AH175" s="61"/>
      <c r="AI175" s="190" t="s">
        <v>235</v>
      </c>
      <c r="AJ175" s="190"/>
      <c r="AK175" s="190"/>
      <c r="AL175" s="61"/>
      <c r="AM175" s="190" t="s">
        <v>252</v>
      </c>
      <c r="AN175" s="190"/>
      <c r="AO175" s="190"/>
      <c r="AP175" s="61"/>
      <c r="AQ175" s="190" t="s">
        <v>282</v>
      </c>
      <c r="AR175" s="190"/>
      <c r="AS175" s="190"/>
      <c r="AT175" s="61"/>
      <c r="AU175" s="189" t="s">
        <v>295</v>
      </c>
      <c r="AV175" s="189"/>
      <c r="AW175" s="189"/>
      <c r="AX175" s="61"/>
      <c r="AY175" s="189" t="s">
        <v>323</v>
      </c>
      <c r="AZ175" s="189"/>
      <c r="BA175" s="189"/>
      <c r="BB175" s="61"/>
      <c r="BC175" s="189" t="s">
        <v>324</v>
      </c>
      <c r="BD175" s="189"/>
      <c r="BE175" s="189"/>
      <c r="BF175" s="61"/>
      <c r="BG175" s="189" t="s">
        <v>331</v>
      </c>
      <c r="BH175" s="189"/>
      <c r="BI175" s="189"/>
      <c r="BJ175" s="61"/>
      <c r="BK175" s="61"/>
      <c r="BL175" s="61"/>
      <c r="BM175" s="61"/>
      <c r="BN175" s="61"/>
      <c r="BO175" s="61"/>
      <c r="BP175" s="61"/>
      <c r="BQ175" s="61"/>
      <c r="BR175" s="37"/>
      <c r="BS175" s="61"/>
      <c r="BT175" s="61"/>
      <c r="BU175" s="61"/>
      <c r="BV175" s="61"/>
      <c r="BW175" s="61"/>
      <c r="BX175" s="61"/>
      <c r="BY175" s="64"/>
      <c r="BZ175" s="61"/>
      <c r="CA175" s="61"/>
      <c r="CB175" s="61"/>
      <c r="CC175" s="61"/>
      <c r="CD175" s="61"/>
      <c r="CE175" s="61"/>
      <c r="CF175" s="64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</row>
    <row r="176" spans="2:107" ht="25.5" customHeight="1" x14ac:dyDescent="0.2">
      <c r="B176" s="63" t="s">
        <v>371</v>
      </c>
      <c r="C176" s="45">
        <v>8</v>
      </c>
      <c r="D176" s="58">
        <v>0.30769230769230771</v>
      </c>
      <c r="E176" s="37"/>
      <c r="F176" s="75" t="s">
        <v>384</v>
      </c>
      <c r="G176" s="45">
        <v>0</v>
      </c>
      <c r="H176" s="58">
        <v>0</v>
      </c>
      <c r="I176" s="61"/>
      <c r="J176" s="63" t="s">
        <v>397</v>
      </c>
      <c r="K176" s="45">
        <v>2</v>
      </c>
      <c r="L176" s="58">
        <v>7.6923076923076927E-2</v>
      </c>
      <c r="M176" s="61"/>
      <c r="N176" s="165" t="s">
        <v>199</v>
      </c>
      <c r="O176" s="59">
        <v>8</v>
      </c>
      <c r="P176" s="60">
        <v>0.30769230769230771</v>
      </c>
      <c r="Q176" s="61"/>
      <c r="R176" s="165" t="s">
        <v>208</v>
      </c>
      <c r="S176" s="59">
        <v>16</v>
      </c>
      <c r="T176" s="60">
        <v>0.61538461538461542</v>
      </c>
      <c r="U176" s="61"/>
      <c r="V176" s="61"/>
      <c r="W176" s="165" t="s">
        <v>213</v>
      </c>
      <c r="X176" s="59">
        <v>4</v>
      </c>
      <c r="Y176" s="60">
        <v>0.15384615384615385</v>
      </c>
      <c r="Z176" s="61"/>
      <c r="AA176" s="165" t="s">
        <v>224</v>
      </c>
      <c r="AB176" s="59">
        <v>8</v>
      </c>
      <c r="AC176" s="60">
        <v>0.30769230769230771</v>
      </c>
      <c r="AD176" s="61"/>
      <c r="AE176" s="165" t="s">
        <v>231</v>
      </c>
      <c r="AF176" s="59">
        <v>2</v>
      </c>
      <c r="AG176" s="60">
        <v>7.6923076923076927E-2</v>
      </c>
      <c r="AH176" s="61"/>
      <c r="AI176" s="165" t="s">
        <v>236</v>
      </c>
      <c r="AJ176" s="59">
        <v>1</v>
      </c>
      <c r="AK176" s="60">
        <v>3.8461538461538464E-2</v>
      </c>
      <c r="AL176" s="61"/>
      <c r="AM176" s="165" t="s">
        <v>253</v>
      </c>
      <c r="AN176" s="59">
        <v>2</v>
      </c>
      <c r="AO176" s="60">
        <v>9.0909090909090912E-2</v>
      </c>
      <c r="AP176" s="61"/>
      <c r="AQ176" s="165" t="s">
        <v>283</v>
      </c>
      <c r="AR176" s="59">
        <v>3</v>
      </c>
      <c r="AS176" s="60">
        <v>0.11538461538461539</v>
      </c>
      <c r="AT176" s="61"/>
      <c r="AU176" s="165" t="s">
        <v>296</v>
      </c>
      <c r="AV176" s="59">
        <v>2</v>
      </c>
      <c r="AW176" s="60">
        <v>9.0909090909090912E-2</v>
      </c>
      <c r="AX176" s="61"/>
      <c r="AY176" s="165" t="s">
        <v>314</v>
      </c>
      <c r="AZ176" s="59">
        <v>3</v>
      </c>
      <c r="BA176" s="60">
        <v>0.11538461538461539</v>
      </c>
      <c r="BB176" s="61"/>
      <c r="BC176" s="165" t="s">
        <v>325</v>
      </c>
      <c r="BD176" s="59">
        <v>10</v>
      </c>
      <c r="BE176" s="60">
        <v>0.38461538461538464</v>
      </c>
      <c r="BF176" s="61"/>
      <c r="BG176" s="63" t="s">
        <v>332</v>
      </c>
      <c r="BH176" s="54">
        <v>2</v>
      </c>
      <c r="BI176" s="66">
        <v>0.125</v>
      </c>
      <c r="BJ176" s="61"/>
      <c r="BK176" s="61"/>
      <c r="BL176" s="61"/>
      <c r="BM176" s="61"/>
      <c r="BN176" s="61"/>
      <c r="BO176" s="61"/>
      <c r="BP176" s="61"/>
      <c r="BQ176" s="61"/>
      <c r="BR176" s="37"/>
      <c r="BS176" s="61"/>
      <c r="BT176" s="61"/>
      <c r="BU176" s="61"/>
      <c r="BV176" s="61"/>
      <c r="BW176" s="61"/>
      <c r="BX176" s="61"/>
      <c r="BY176" s="64"/>
      <c r="BZ176" s="61"/>
      <c r="CA176" s="61"/>
      <c r="CB176" s="61"/>
      <c r="CC176" s="61"/>
      <c r="CD176" s="61"/>
      <c r="CE176" s="61"/>
      <c r="CF176" s="64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</row>
    <row r="177" spans="2:107" ht="25.5" customHeight="1" x14ac:dyDescent="0.2">
      <c r="B177" s="63" t="s">
        <v>372</v>
      </c>
      <c r="C177" s="45">
        <v>3</v>
      </c>
      <c r="D177" s="58">
        <v>0.11538461538461539</v>
      </c>
      <c r="E177" s="64"/>
      <c r="F177" s="75" t="s">
        <v>385</v>
      </c>
      <c r="G177" s="45">
        <v>11</v>
      </c>
      <c r="H177" s="58">
        <v>0.42307692307692307</v>
      </c>
      <c r="I177" s="61"/>
      <c r="J177" s="63" t="s">
        <v>398</v>
      </c>
      <c r="K177" s="45">
        <v>6</v>
      </c>
      <c r="L177" s="58">
        <v>0.23076923076923078</v>
      </c>
      <c r="M177" s="61"/>
      <c r="N177" s="165" t="s">
        <v>200</v>
      </c>
      <c r="O177" s="45">
        <v>8</v>
      </c>
      <c r="P177" s="60">
        <v>0.30769230769230771</v>
      </c>
      <c r="Q177" s="61"/>
      <c r="R177" s="165" t="s">
        <v>209</v>
      </c>
      <c r="S177" s="59">
        <v>8</v>
      </c>
      <c r="T177" s="60">
        <v>0.30769230769230771</v>
      </c>
      <c r="U177" s="61"/>
      <c r="V177" s="61"/>
      <c r="W177" s="165" t="s">
        <v>214</v>
      </c>
      <c r="X177" s="45">
        <v>2</v>
      </c>
      <c r="Y177" s="60">
        <v>7.6923076923076927E-2</v>
      </c>
      <c r="Z177" s="61"/>
      <c r="AA177" s="165" t="s">
        <v>225</v>
      </c>
      <c r="AB177" s="45">
        <v>3</v>
      </c>
      <c r="AC177" s="60">
        <v>0.11538461538461539</v>
      </c>
      <c r="AD177" s="61"/>
      <c r="AE177" s="165" t="s">
        <v>232</v>
      </c>
      <c r="AF177" s="45">
        <v>3</v>
      </c>
      <c r="AG177" s="60">
        <v>0.11538461538461539</v>
      </c>
      <c r="AH177" s="61"/>
      <c r="AI177" s="165" t="s">
        <v>238</v>
      </c>
      <c r="AJ177" s="45">
        <v>2</v>
      </c>
      <c r="AK177" s="60">
        <v>7.6923076923076927E-2</v>
      </c>
      <c r="AL177" s="61"/>
      <c r="AM177" s="165" t="s">
        <v>254</v>
      </c>
      <c r="AN177" s="45">
        <v>1</v>
      </c>
      <c r="AO177" s="60">
        <v>4.5454545454545456E-2</v>
      </c>
      <c r="AP177" s="61"/>
      <c r="AQ177" s="165" t="s">
        <v>284</v>
      </c>
      <c r="AR177" s="45">
        <v>2</v>
      </c>
      <c r="AS177" s="60">
        <v>7.6923076923076927E-2</v>
      </c>
      <c r="AT177" s="61"/>
      <c r="AU177" s="165" t="s">
        <v>297</v>
      </c>
      <c r="AV177" s="45">
        <v>4</v>
      </c>
      <c r="AW177" s="60">
        <v>0.18181818181818182</v>
      </c>
      <c r="AX177" s="61"/>
      <c r="AY177" s="165" t="s">
        <v>316</v>
      </c>
      <c r="AZ177" s="45">
        <v>2</v>
      </c>
      <c r="BA177" s="60">
        <v>7.6923076923076927E-2</v>
      </c>
      <c r="BB177" s="61"/>
      <c r="BC177" s="165" t="s">
        <v>326</v>
      </c>
      <c r="BD177" s="45">
        <v>1</v>
      </c>
      <c r="BE177" s="60">
        <v>3.8461538461538464E-2</v>
      </c>
      <c r="BF177" s="61"/>
      <c r="BG177" s="63" t="s">
        <v>333</v>
      </c>
      <c r="BH177" s="65">
        <v>0</v>
      </c>
      <c r="BI177" s="66">
        <v>0</v>
      </c>
      <c r="BJ177" s="61"/>
      <c r="BK177" s="61"/>
      <c r="BL177" s="61"/>
      <c r="BM177" s="61"/>
      <c r="BN177" s="61"/>
      <c r="BO177" s="61"/>
      <c r="BP177" s="61"/>
      <c r="BQ177" s="61"/>
      <c r="BR177" s="64"/>
      <c r="BS177" s="61"/>
      <c r="BT177" s="61"/>
      <c r="BU177" s="61"/>
      <c r="BV177" s="61"/>
      <c r="BW177" s="61"/>
      <c r="BX177" s="61"/>
      <c r="BY177" s="64"/>
      <c r="BZ177" s="61"/>
      <c r="CA177" s="61"/>
      <c r="CB177" s="61"/>
      <c r="CC177" s="61"/>
      <c r="CD177" s="61"/>
      <c r="CE177" s="61"/>
      <c r="CF177" s="64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</row>
    <row r="178" spans="2:107" ht="25.5" customHeight="1" x14ac:dyDescent="0.2">
      <c r="B178" s="63" t="s">
        <v>374</v>
      </c>
      <c r="C178" s="45">
        <v>3</v>
      </c>
      <c r="D178" s="58">
        <v>0.11538461538461539</v>
      </c>
      <c r="E178" s="64"/>
      <c r="F178" s="75" t="s">
        <v>386</v>
      </c>
      <c r="G178" s="45">
        <v>4</v>
      </c>
      <c r="H178" s="58">
        <v>0.15384615384615385</v>
      </c>
      <c r="I178" s="61"/>
      <c r="J178" s="63" t="s">
        <v>385</v>
      </c>
      <c r="K178" s="45">
        <v>3</v>
      </c>
      <c r="L178" s="58">
        <v>0.11538461538461539</v>
      </c>
      <c r="M178" s="61"/>
      <c r="N178" s="165" t="s">
        <v>201</v>
      </c>
      <c r="O178" s="45">
        <v>6</v>
      </c>
      <c r="P178" s="60">
        <v>0.23076923076923078</v>
      </c>
      <c r="Q178" s="61"/>
      <c r="R178" s="165" t="s">
        <v>210</v>
      </c>
      <c r="S178" s="59">
        <v>1</v>
      </c>
      <c r="T178" s="60">
        <v>3.8461538461538464E-2</v>
      </c>
      <c r="U178" s="61"/>
      <c r="V178" s="61"/>
      <c r="W178" s="165" t="s">
        <v>215</v>
      </c>
      <c r="X178" s="45">
        <v>4</v>
      </c>
      <c r="Y178" s="60">
        <v>0.15384615384615385</v>
      </c>
      <c r="Z178" s="61"/>
      <c r="AA178" s="165" t="s">
        <v>226</v>
      </c>
      <c r="AB178" s="45">
        <v>4</v>
      </c>
      <c r="AC178" s="60">
        <v>0.15384615384615385</v>
      </c>
      <c r="AD178" s="61"/>
      <c r="AE178" s="165" t="s">
        <v>233</v>
      </c>
      <c r="AF178" s="45">
        <v>3</v>
      </c>
      <c r="AG178" s="60">
        <v>0.11538461538461539</v>
      </c>
      <c r="AH178" s="61"/>
      <c r="AI178" s="165" t="s">
        <v>239</v>
      </c>
      <c r="AJ178" s="45">
        <v>3</v>
      </c>
      <c r="AK178" s="60">
        <v>0.11538461538461539</v>
      </c>
      <c r="AL178" s="61"/>
      <c r="AM178" s="165" t="s">
        <v>255</v>
      </c>
      <c r="AN178" s="45">
        <v>0</v>
      </c>
      <c r="AO178" s="60">
        <v>0</v>
      </c>
      <c r="AP178" s="61"/>
      <c r="AQ178" s="165" t="s">
        <v>285</v>
      </c>
      <c r="AR178" s="45">
        <v>0</v>
      </c>
      <c r="AS178" s="60">
        <v>0</v>
      </c>
      <c r="AT178" s="61"/>
      <c r="AU178" s="165" t="s">
        <v>298</v>
      </c>
      <c r="AV178" s="45">
        <v>0</v>
      </c>
      <c r="AW178" s="60">
        <v>0</v>
      </c>
      <c r="AX178" s="61"/>
      <c r="AY178" s="165" t="s">
        <v>315</v>
      </c>
      <c r="AZ178" s="45">
        <v>0</v>
      </c>
      <c r="BA178" s="60">
        <v>0</v>
      </c>
      <c r="BB178" s="61"/>
      <c r="BC178" s="165" t="s">
        <v>327</v>
      </c>
      <c r="BD178" s="45">
        <v>4</v>
      </c>
      <c r="BE178" s="60">
        <v>0.15384615384615385</v>
      </c>
      <c r="BF178" s="61"/>
      <c r="BG178" s="63" t="s">
        <v>334</v>
      </c>
      <c r="BH178" s="65">
        <v>0</v>
      </c>
      <c r="BI178" s="66">
        <v>0</v>
      </c>
      <c r="BJ178" s="62"/>
      <c r="BK178" s="62"/>
      <c r="BL178" s="61"/>
      <c r="BM178" s="61"/>
      <c r="BN178" s="61"/>
      <c r="BO178" s="61"/>
      <c r="BP178" s="61"/>
      <c r="BQ178" s="61"/>
      <c r="BR178" s="64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</row>
    <row r="179" spans="2:107" ht="25.5" customHeight="1" x14ac:dyDescent="0.2">
      <c r="B179" s="63" t="s">
        <v>375</v>
      </c>
      <c r="C179" s="45">
        <v>1</v>
      </c>
      <c r="D179" s="58">
        <v>3.8461538461538464E-2</v>
      </c>
      <c r="E179" s="64"/>
      <c r="F179" s="75" t="s">
        <v>387</v>
      </c>
      <c r="G179" s="45">
        <v>0</v>
      </c>
      <c r="H179" s="58">
        <v>0</v>
      </c>
      <c r="I179" s="61"/>
      <c r="J179" s="63" t="s">
        <v>399</v>
      </c>
      <c r="K179" s="45">
        <v>4</v>
      </c>
      <c r="L179" s="58">
        <v>0.15384615384615385</v>
      </c>
      <c r="M179" s="61"/>
      <c r="N179" s="165" t="s">
        <v>202</v>
      </c>
      <c r="O179" s="45">
        <v>1</v>
      </c>
      <c r="P179" s="60">
        <v>3.8461538461538464E-2</v>
      </c>
      <c r="Q179" s="61"/>
      <c r="R179" s="165" t="s">
        <v>211</v>
      </c>
      <c r="S179" s="59">
        <v>1</v>
      </c>
      <c r="T179" s="60">
        <v>3.8461538461538464E-2</v>
      </c>
      <c r="U179" s="61"/>
      <c r="V179" s="61"/>
      <c r="W179" s="165" t="s">
        <v>216</v>
      </c>
      <c r="X179" s="45">
        <v>1</v>
      </c>
      <c r="Y179" s="60">
        <v>3.8461538461538464E-2</v>
      </c>
      <c r="Z179" s="61"/>
      <c r="AA179" s="165" t="s">
        <v>227</v>
      </c>
      <c r="AB179" s="45">
        <v>3</v>
      </c>
      <c r="AC179" s="60">
        <v>0.11538461538461539</v>
      </c>
      <c r="AD179" s="61"/>
      <c r="AE179" s="165" t="s">
        <v>234</v>
      </c>
      <c r="AF179" s="45">
        <v>3</v>
      </c>
      <c r="AG179" s="60">
        <v>0.11538461538461539</v>
      </c>
      <c r="AH179" s="61"/>
      <c r="AI179" s="165" t="s">
        <v>240</v>
      </c>
      <c r="AJ179" s="45">
        <v>1</v>
      </c>
      <c r="AK179" s="60">
        <v>3.8461538461538464E-2</v>
      </c>
      <c r="AL179" s="61"/>
      <c r="AM179" s="165" t="s">
        <v>276</v>
      </c>
      <c r="AN179" s="45">
        <v>3</v>
      </c>
      <c r="AO179" s="60">
        <v>0.13636363636363635</v>
      </c>
      <c r="AP179" s="61"/>
      <c r="AQ179" s="165" t="s">
        <v>286</v>
      </c>
      <c r="AR179" s="45">
        <v>6</v>
      </c>
      <c r="AS179" s="60">
        <v>0.23076923076923078</v>
      </c>
      <c r="AT179" s="61"/>
      <c r="AU179" s="165" t="s">
        <v>299</v>
      </c>
      <c r="AV179" s="45">
        <v>1</v>
      </c>
      <c r="AW179" s="60">
        <v>4.5454545454545456E-2</v>
      </c>
      <c r="AX179" s="61"/>
      <c r="AY179" s="165" t="s">
        <v>317</v>
      </c>
      <c r="AZ179" s="45">
        <v>0</v>
      </c>
      <c r="BA179" s="60">
        <v>0</v>
      </c>
      <c r="BB179" s="61"/>
      <c r="BC179" s="165" t="s">
        <v>328</v>
      </c>
      <c r="BD179" s="59">
        <v>3</v>
      </c>
      <c r="BE179" s="60">
        <v>0.11538461538461539</v>
      </c>
      <c r="BF179" s="61"/>
      <c r="BG179" s="63" t="s">
        <v>335</v>
      </c>
      <c r="BH179" s="54">
        <v>6</v>
      </c>
      <c r="BI179" s="66">
        <v>0.375</v>
      </c>
      <c r="BJ179" s="61"/>
      <c r="BK179" s="61"/>
      <c r="BL179" s="61"/>
      <c r="BM179" s="61"/>
      <c r="BN179" s="61"/>
      <c r="BO179" s="61"/>
      <c r="BP179" s="61"/>
      <c r="BQ179" s="61"/>
      <c r="BR179" s="64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</row>
    <row r="180" spans="2:107" ht="25.5" customHeight="1" x14ac:dyDescent="0.2">
      <c r="B180" s="63" t="s">
        <v>376</v>
      </c>
      <c r="C180" s="45">
        <v>3</v>
      </c>
      <c r="D180" s="58">
        <v>0.11538461538461539</v>
      </c>
      <c r="E180" s="64"/>
      <c r="F180" s="75" t="s">
        <v>388</v>
      </c>
      <c r="G180" s="45">
        <v>1</v>
      </c>
      <c r="H180" s="58">
        <v>3.8461538461538464E-2</v>
      </c>
      <c r="I180" s="61"/>
      <c r="J180" s="63" t="s">
        <v>400</v>
      </c>
      <c r="K180" s="45">
        <v>0</v>
      </c>
      <c r="L180" s="58">
        <v>0</v>
      </c>
      <c r="M180" s="61"/>
      <c r="N180" s="165" t="s">
        <v>203</v>
      </c>
      <c r="O180" s="45">
        <v>0</v>
      </c>
      <c r="P180" s="60">
        <v>0</v>
      </c>
      <c r="Q180" s="61"/>
      <c r="R180" s="37"/>
      <c r="S180" s="45">
        <v>26</v>
      </c>
      <c r="T180" s="60">
        <v>1</v>
      </c>
      <c r="U180" s="61"/>
      <c r="V180" s="61"/>
      <c r="W180" s="165" t="s">
        <v>217</v>
      </c>
      <c r="X180" s="45">
        <v>5</v>
      </c>
      <c r="Y180" s="60">
        <v>0.19230769230769232</v>
      </c>
      <c r="Z180" s="61"/>
      <c r="AA180" s="165" t="s">
        <v>228</v>
      </c>
      <c r="AB180" s="45">
        <v>5</v>
      </c>
      <c r="AC180" s="60">
        <v>0.19230769230769232</v>
      </c>
      <c r="AD180" s="61"/>
      <c r="AE180" s="165" t="s">
        <v>237</v>
      </c>
      <c r="AF180" s="45">
        <v>6</v>
      </c>
      <c r="AG180" s="60">
        <v>0.23076923076923078</v>
      </c>
      <c r="AH180" s="61"/>
      <c r="AI180" s="165" t="s">
        <v>241</v>
      </c>
      <c r="AJ180" s="45">
        <v>2</v>
      </c>
      <c r="AK180" s="60">
        <v>7.6923076923076927E-2</v>
      </c>
      <c r="AL180" s="61"/>
      <c r="AM180" s="165" t="s">
        <v>257</v>
      </c>
      <c r="AN180" s="45">
        <v>1</v>
      </c>
      <c r="AO180" s="60">
        <v>4.5454545454545456E-2</v>
      </c>
      <c r="AP180" s="61"/>
      <c r="AQ180" s="165" t="s">
        <v>287</v>
      </c>
      <c r="AR180" s="45">
        <v>2</v>
      </c>
      <c r="AS180" s="60">
        <v>7.6923076923076927E-2</v>
      </c>
      <c r="AT180" s="61"/>
      <c r="AU180" s="165" t="s">
        <v>300</v>
      </c>
      <c r="AV180" s="45">
        <v>3</v>
      </c>
      <c r="AW180" s="60">
        <v>0.13636363636363635</v>
      </c>
      <c r="AX180" s="61"/>
      <c r="AY180" s="165" t="s">
        <v>319</v>
      </c>
      <c r="AZ180" s="45">
        <v>6</v>
      </c>
      <c r="BA180" s="60">
        <v>0.23076923076923078</v>
      </c>
      <c r="BB180" s="61"/>
      <c r="BC180" s="165" t="s">
        <v>329</v>
      </c>
      <c r="BD180" s="59">
        <v>1</v>
      </c>
      <c r="BE180" s="60">
        <v>3.8461538461538464E-2</v>
      </c>
      <c r="BF180" s="61"/>
      <c r="BG180" s="63" t="s">
        <v>336</v>
      </c>
      <c r="BH180" s="54">
        <v>8</v>
      </c>
      <c r="BI180" s="66">
        <v>0.5</v>
      </c>
      <c r="BJ180" s="61"/>
      <c r="BK180" s="61"/>
      <c r="BL180" s="61"/>
      <c r="BM180" s="61"/>
      <c r="BN180" s="61"/>
      <c r="BO180" s="37"/>
      <c r="BP180" s="37"/>
      <c r="BQ180" s="61"/>
      <c r="BR180" s="64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</row>
    <row r="181" spans="2:107" ht="25.5" customHeight="1" x14ac:dyDescent="0.2">
      <c r="B181" s="63" t="s">
        <v>377</v>
      </c>
      <c r="C181" s="45">
        <v>3</v>
      </c>
      <c r="D181" s="58">
        <v>0.11538461538461539</v>
      </c>
      <c r="E181" s="64"/>
      <c r="F181" s="75" t="s">
        <v>389</v>
      </c>
      <c r="G181" s="45">
        <v>5</v>
      </c>
      <c r="H181" s="58">
        <v>0.19230769230769232</v>
      </c>
      <c r="I181" s="61"/>
      <c r="J181" s="63" t="s">
        <v>387</v>
      </c>
      <c r="K181" s="45">
        <v>0</v>
      </c>
      <c r="L181" s="58">
        <v>0</v>
      </c>
      <c r="M181" s="61"/>
      <c r="N181" s="165" t="s">
        <v>204</v>
      </c>
      <c r="O181" s="45">
        <v>0</v>
      </c>
      <c r="P181" s="60">
        <v>0</v>
      </c>
      <c r="Q181" s="61"/>
      <c r="R181" s="61"/>
      <c r="S181" s="49" t="s">
        <v>141</v>
      </c>
      <c r="T181" s="49" t="s">
        <v>140</v>
      </c>
      <c r="U181" s="61"/>
      <c r="V181" s="61"/>
      <c r="W181" s="165" t="s">
        <v>218</v>
      </c>
      <c r="X181" s="45">
        <v>2</v>
      </c>
      <c r="Y181" s="60">
        <v>7.6923076923076927E-2</v>
      </c>
      <c r="Z181" s="61"/>
      <c r="AA181" s="165" t="s">
        <v>229</v>
      </c>
      <c r="AB181" s="45">
        <v>3</v>
      </c>
      <c r="AC181" s="60">
        <v>0.11538461538461539</v>
      </c>
      <c r="AD181" s="61"/>
      <c r="AE181" s="165" t="s">
        <v>251</v>
      </c>
      <c r="AF181" s="59">
        <v>1</v>
      </c>
      <c r="AG181" s="60">
        <v>3.8461538461538464E-2</v>
      </c>
      <c r="AH181" s="61"/>
      <c r="AI181" s="165" t="s">
        <v>242</v>
      </c>
      <c r="AJ181" s="45">
        <v>2</v>
      </c>
      <c r="AK181" s="60">
        <v>7.6923076923076927E-2</v>
      </c>
      <c r="AL181" s="61"/>
      <c r="AM181" s="165" t="s">
        <v>256</v>
      </c>
      <c r="AN181" s="45">
        <v>1</v>
      </c>
      <c r="AO181" s="60">
        <v>4.5454545454545456E-2</v>
      </c>
      <c r="AP181" s="61"/>
      <c r="AQ181" s="165" t="s">
        <v>288</v>
      </c>
      <c r="AR181" s="59">
        <v>2</v>
      </c>
      <c r="AS181" s="60">
        <v>7.6923076923076927E-2</v>
      </c>
      <c r="AT181" s="61"/>
      <c r="AU181" s="165" t="s">
        <v>301</v>
      </c>
      <c r="AV181" s="45">
        <v>1</v>
      </c>
      <c r="AW181" s="60">
        <v>4.5454545454545456E-2</v>
      </c>
      <c r="AX181" s="61"/>
      <c r="AY181" s="165" t="s">
        <v>320</v>
      </c>
      <c r="AZ181" s="45">
        <v>0</v>
      </c>
      <c r="BA181" s="60">
        <v>0</v>
      </c>
      <c r="BB181" s="61"/>
      <c r="BC181" s="165" t="s">
        <v>330</v>
      </c>
      <c r="BD181" s="45">
        <v>7</v>
      </c>
      <c r="BE181" s="60">
        <v>0.26923076923076922</v>
      </c>
      <c r="BF181" s="61"/>
      <c r="BG181" s="63" t="s">
        <v>337</v>
      </c>
      <c r="BH181" s="65">
        <v>0</v>
      </c>
      <c r="BI181" s="66">
        <v>0</v>
      </c>
      <c r="BJ181" s="61"/>
      <c r="BK181" s="61"/>
      <c r="BL181" s="61"/>
      <c r="BM181" s="61"/>
      <c r="BN181" s="61"/>
      <c r="BO181" s="61"/>
      <c r="BP181" s="61"/>
      <c r="BQ181" s="37"/>
      <c r="BR181" s="64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7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</row>
    <row r="182" spans="2:107" ht="25.5" customHeight="1" x14ac:dyDescent="0.2">
      <c r="B182" s="63" t="s">
        <v>378</v>
      </c>
      <c r="C182" s="45">
        <v>3</v>
      </c>
      <c r="D182" s="58">
        <v>0.11538461538461539</v>
      </c>
      <c r="E182" s="64"/>
      <c r="F182" s="75" t="s">
        <v>390</v>
      </c>
      <c r="G182" s="45">
        <v>1</v>
      </c>
      <c r="H182" s="58">
        <v>3.8461538461538464E-2</v>
      </c>
      <c r="I182" s="61"/>
      <c r="J182" s="63" t="s">
        <v>401</v>
      </c>
      <c r="K182" s="45">
        <v>3</v>
      </c>
      <c r="L182" s="58">
        <v>0.11538461538461539</v>
      </c>
      <c r="M182" s="61"/>
      <c r="N182" s="165" t="s">
        <v>205</v>
      </c>
      <c r="O182" s="45">
        <v>2</v>
      </c>
      <c r="P182" s="60">
        <v>7.6923076923076927E-2</v>
      </c>
      <c r="Q182" s="61"/>
      <c r="R182" s="61"/>
      <c r="S182" s="61"/>
      <c r="T182" s="61"/>
      <c r="U182" s="61"/>
      <c r="V182" s="61"/>
      <c r="W182" s="165" t="s">
        <v>219</v>
      </c>
      <c r="X182" s="45">
        <v>0</v>
      </c>
      <c r="Y182" s="60">
        <v>0</v>
      </c>
      <c r="Z182" s="61"/>
      <c r="AA182" s="37"/>
      <c r="AB182" s="45">
        <v>26</v>
      </c>
      <c r="AC182" s="60">
        <v>1</v>
      </c>
      <c r="AD182" s="61"/>
      <c r="AE182" s="165" t="s">
        <v>435</v>
      </c>
      <c r="AF182" s="59">
        <v>2</v>
      </c>
      <c r="AG182" s="60">
        <v>7.6923076923076927E-2</v>
      </c>
      <c r="AH182" s="61"/>
      <c r="AI182" s="165" t="s">
        <v>243</v>
      </c>
      <c r="AJ182" s="45">
        <v>1</v>
      </c>
      <c r="AK182" s="60">
        <v>3.8461538461538464E-2</v>
      </c>
      <c r="AL182" s="61"/>
      <c r="AM182" s="165" t="s">
        <v>258</v>
      </c>
      <c r="AN182" s="45">
        <v>1</v>
      </c>
      <c r="AO182" s="60">
        <v>4.5454545454545456E-2</v>
      </c>
      <c r="AP182" s="61"/>
      <c r="AQ182" s="165" t="s">
        <v>289</v>
      </c>
      <c r="AR182" s="59">
        <v>2</v>
      </c>
      <c r="AS182" s="60">
        <v>7.6923076923076927E-2</v>
      </c>
      <c r="AT182" s="61"/>
      <c r="AU182" s="165" t="s">
        <v>302</v>
      </c>
      <c r="AV182" s="45">
        <v>1</v>
      </c>
      <c r="AW182" s="60">
        <v>4.5454545454545456E-2</v>
      </c>
      <c r="AX182" s="61"/>
      <c r="AY182" s="165" t="s">
        <v>322</v>
      </c>
      <c r="AZ182" s="45">
        <v>0</v>
      </c>
      <c r="BA182" s="60">
        <v>0</v>
      </c>
      <c r="BB182" s="61"/>
      <c r="BC182" s="98"/>
      <c r="BD182" s="45">
        <v>26</v>
      </c>
      <c r="BE182" s="60">
        <v>1</v>
      </c>
      <c r="BF182" s="61"/>
      <c r="BG182" s="98"/>
      <c r="BH182" s="65">
        <v>16</v>
      </c>
      <c r="BI182" s="66">
        <v>1</v>
      </c>
      <c r="BJ182" s="61"/>
      <c r="BK182" s="61"/>
      <c r="BL182" s="61"/>
      <c r="BM182" s="61"/>
      <c r="BN182" s="61"/>
      <c r="BO182" s="61"/>
      <c r="BP182" s="61"/>
      <c r="BQ182" s="61"/>
      <c r="BR182" s="64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</row>
    <row r="183" spans="2:107" ht="25.5" customHeight="1" x14ac:dyDescent="0.2">
      <c r="B183" s="63" t="s">
        <v>379</v>
      </c>
      <c r="C183" s="45">
        <v>2</v>
      </c>
      <c r="D183" s="58">
        <v>7.6923076923076927E-2</v>
      </c>
      <c r="E183" s="64"/>
      <c r="F183" s="75" t="s">
        <v>391</v>
      </c>
      <c r="G183" s="45">
        <v>4</v>
      </c>
      <c r="H183" s="58">
        <v>0.15384615384615385</v>
      </c>
      <c r="I183" s="61"/>
      <c r="J183" s="63" t="s">
        <v>402</v>
      </c>
      <c r="K183" s="45">
        <v>1</v>
      </c>
      <c r="L183" s="58">
        <v>3.8461538461538464E-2</v>
      </c>
      <c r="M183" s="61"/>
      <c r="N183" s="165" t="s">
        <v>206</v>
      </c>
      <c r="O183" s="45">
        <v>0</v>
      </c>
      <c r="P183" s="60">
        <v>0</v>
      </c>
      <c r="Q183" s="61"/>
      <c r="R183" s="61"/>
      <c r="S183" s="61"/>
      <c r="T183" s="61"/>
      <c r="U183" s="61"/>
      <c r="V183" s="61"/>
      <c r="W183" s="165" t="s">
        <v>220</v>
      </c>
      <c r="X183" s="45">
        <v>2</v>
      </c>
      <c r="Y183" s="60">
        <v>7.6923076923076927E-2</v>
      </c>
      <c r="Z183" s="61"/>
      <c r="AA183" s="61"/>
      <c r="AB183" s="49" t="s">
        <v>141</v>
      </c>
      <c r="AC183" s="49" t="s">
        <v>140</v>
      </c>
      <c r="AD183" s="61"/>
      <c r="AE183" s="165" t="s">
        <v>436</v>
      </c>
      <c r="AF183" s="59">
        <v>2</v>
      </c>
      <c r="AG183" s="60">
        <v>7.6923076923076927E-2</v>
      </c>
      <c r="AH183" s="61"/>
      <c r="AI183" s="165" t="s">
        <v>244</v>
      </c>
      <c r="AJ183" s="45">
        <v>2</v>
      </c>
      <c r="AK183" s="60">
        <v>7.6923076923076927E-2</v>
      </c>
      <c r="AL183" s="61"/>
      <c r="AM183" s="165" t="s">
        <v>277</v>
      </c>
      <c r="AN183" s="45">
        <v>2</v>
      </c>
      <c r="AO183" s="60">
        <v>9.0909090909090912E-2</v>
      </c>
      <c r="AP183" s="61"/>
      <c r="AQ183" s="165" t="s">
        <v>290</v>
      </c>
      <c r="AR183" s="45">
        <v>1</v>
      </c>
      <c r="AS183" s="60">
        <v>3.8461538461538464E-2</v>
      </c>
      <c r="AT183" s="61"/>
      <c r="AU183" s="165" t="s">
        <v>304</v>
      </c>
      <c r="AV183" s="45">
        <v>6</v>
      </c>
      <c r="AW183" s="60">
        <v>0.27272727272727271</v>
      </c>
      <c r="AX183" s="61"/>
      <c r="AY183" s="165" t="s">
        <v>321</v>
      </c>
      <c r="AZ183" s="45">
        <v>2</v>
      </c>
      <c r="BA183" s="60">
        <v>7.6923076923076927E-2</v>
      </c>
      <c r="BB183" s="61"/>
      <c r="BC183" s="61"/>
      <c r="BD183" s="49" t="s">
        <v>141</v>
      </c>
      <c r="BE183" s="49" t="s">
        <v>140</v>
      </c>
      <c r="BF183" s="61"/>
      <c r="BG183" s="68"/>
      <c r="BH183" s="77" t="s">
        <v>141</v>
      </c>
      <c r="BI183" s="77" t="s">
        <v>140</v>
      </c>
      <c r="BJ183" s="61"/>
      <c r="BK183" s="61"/>
      <c r="BL183" s="61"/>
      <c r="BM183" s="61"/>
      <c r="BN183" s="61"/>
      <c r="BO183" s="61"/>
      <c r="BP183" s="61"/>
      <c r="BQ183" s="61"/>
      <c r="BR183" s="64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</row>
    <row r="184" spans="2:107" ht="25.5" customHeight="1" x14ac:dyDescent="0.2">
      <c r="B184" s="63" t="s">
        <v>380</v>
      </c>
      <c r="C184" s="45">
        <v>0</v>
      </c>
      <c r="D184" s="58">
        <v>0</v>
      </c>
      <c r="E184" s="64"/>
      <c r="F184" s="75" t="s">
        <v>392</v>
      </c>
      <c r="G184" s="45">
        <v>0</v>
      </c>
      <c r="H184" s="58">
        <v>0</v>
      </c>
      <c r="I184" s="61"/>
      <c r="J184" s="63" t="s">
        <v>389</v>
      </c>
      <c r="K184" s="45">
        <v>2</v>
      </c>
      <c r="L184" s="58">
        <v>7.6923076923076927E-2</v>
      </c>
      <c r="M184" s="61"/>
      <c r="N184" s="165" t="s">
        <v>250</v>
      </c>
      <c r="O184" s="45">
        <v>1</v>
      </c>
      <c r="P184" s="60">
        <v>3.8461538461538464E-2</v>
      </c>
      <c r="Q184" s="61"/>
      <c r="R184" s="61"/>
      <c r="S184" s="61"/>
      <c r="T184" s="61"/>
      <c r="U184" s="61"/>
      <c r="V184" s="61"/>
      <c r="W184" s="165" t="s">
        <v>221</v>
      </c>
      <c r="X184" s="45">
        <v>1</v>
      </c>
      <c r="Y184" s="60">
        <v>3.8461538461538464E-2</v>
      </c>
      <c r="Z184" s="61"/>
      <c r="AA184" s="61"/>
      <c r="AB184" s="61"/>
      <c r="AC184" s="61"/>
      <c r="AD184" s="61"/>
      <c r="AE184" s="165" t="s">
        <v>437</v>
      </c>
      <c r="AF184" s="59">
        <v>4</v>
      </c>
      <c r="AG184" s="60">
        <v>0.15384615384615385</v>
      </c>
      <c r="AH184" s="61"/>
      <c r="AI184" s="165" t="s">
        <v>245</v>
      </c>
      <c r="AJ184" s="59">
        <v>4</v>
      </c>
      <c r="AK184" s="60">
        <v>0.15384615384615385</v>
      </c>
      <c r="AL184" s="61"/>
      <c r="AM184" s="165" t="s">
        <v>259</v>
      </c>
      <c r="AN184" s="45">
        <v>2</v>
      </c>
      <c r="AO184" s="60">
        <v>9.0909090909090912E-2</v>
      </c>
      <c r="AP184" s="61"/>
      <c r="AQ184" s="165" t="s">
        <v>291</v>
      </c>
      <c r="AR184" s="45">
        <v>0</v>
      </c>
      <c r="AS184" s="60">
        <v>0</v>
      </c>
      <c r="AT184" s="61"/>
      <c r="AU184" s="165" t="s">
        <v>303</v>
      </c>
      <c r="AV184" s="45">
        <v>0</v>
      </c>
      <c r="AW184" s="60">
        <v>0</v>
      </c>
      <c r="AX184" s="61"/>
      <c r="AY184" s="165" t="s">
        <v>318</v>
      </c>
      <c r="AZ184" s="45">
        <v>2</v>
      </c>
      <c r="BA184" s="60">
        <v>7.6923076923076927E-2</v>
      </c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4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</row>
    <row r="185" spans="2:107" ht="25.5" customHeight="1" x14ac:dyDescent="0.2">
      <c r="B185" s="63" t="s">
        <v>381</v>
      </c>
      <c r="C185" s="45">
        <v>0</v>
      </c>
      <c r="D185" s="58">
        <v>0</v>
      </c>
      <c r="E185" s="64"/>
      <c r="F185" s="75" t="s">
        <v>393</v>
      </c>
      <c r="G185" s="45">
        <v>0</v>
      </c>
      <c r="H185" s="58">
        <v>0</v>
      </c>
      <c r="I185" s="61"/>
      <c r="J185" s="63" t="s">
        <v>403</v>
      </c>
      <c r="K185" s="45">
        <v>2</v>
      </c>
      <c r="L185" s="58">
        <v>7.6923076923076927E-2</v>
      </c>
      <c r="M185" s="61"/>
      <c r="N185" s="61"/>
      <c r="O185" s="45">
        <v>26</v>
      </c>
      <c r="P185" s="60">
        <v>1</v>
      </c>
      <c r="Q185" s="61"/>
      <c r="R185" s="61"/>
      <c r="S185" s="61"/>
      <c r="T185" s="61"/>
      <c r="U185" s="61"/>
      <c r="V185" s="61"/>
      <c r="W185" s="165" t="s">
        <v>222</v>
      </c>
      <c r="X185" s="45">
        <v>0</v>
      </c>
      <c r="Y185" s="60">
        <v>0</v>
      </c>
      <c r="Z185" s="61"/>
      <c r="AA185" s="61"/>
      <c r="AB185" s="61"/>
      <c r="AC185" s="61"/>
      <c r="AD185" s="61"/>
      <c r="AE185"/>
      <c r="AF185" s="45">
        <v>26</v>
      </c>
      <c r="AG185" s="60">
        <v>1</v>
      </c>
      <c r="AH185" s="61"/>
      <c r="AI185" s="165" t="s">
        <v>248</v>
      </c>
      <c r="AJ185" s="45">
        <v>0</v>
      </c>
      <c r="AK185" s="60">
        <v>0</v>
      </c>
      <c r="AL185" s="61"/>
      <c r="AM185" s="165" t="s">
        <v>260</v>
      </c>
      <c r="AN185" s="45">
        <v>1</v>
      </c>
      <c r="AO185" s="60">
        <v>4.5454545454545456E-2</v>
      </c>
      <c r="AP185" s="61"/>
      <c r="AQ185" s="165" t="s">
        <v>292</v>
      </c>
      <c r="AR185" s="45">
        <v>2</v>
      </c>
      <c r="AS185" s="60">
        <v>7.6923076923076927E-2</v>
      </c>
      <c r="AT185" s="61"/>
      <c r="AU185" s="165" t="s">
        <v>305</v>
      </c>
      <c r="AV185" s="45">
        <v>0</v>
      </c>
      <c r="AW185" s="60">
        <v>0</v>
      </c>
      <c r="AX185" s="61"/>
      <c r="AY185" s="165" t="s">
        <v>439</v>
      </c>
      <c r="AZ185" s="45">
        <v>1</v>
      </c>
      <c r="BA185" s="60">
        <v>3.8461538461538464E-2</v>
      </c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4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</row>
    <row r="186" spans="2:107" ht="25.5" customHeight="1" x14ac:dyDescent="0.2">
      <c r="B186" s="63" t="s">
        <v>382</v>
      </c>
      <c r="C186" s="45">
        <v>0</v>
      </c>
      <c r="D186" s="58">
        <v>0</v>
      </c>
      <c r="E186" s="64"/>
      <c r="F186" s="75" t="s">
        <v>394</v>
      </c>
      <c r="G186" s="45">
        <v>0</v>
      </c>
      <c r="H186" s="58">
        <v>0</v>
      </c>
      <c r="I186" s="61"/>
      <c r="J186" s="63" t="s">
        <v>404</v>
      </c>
      <c r="K186" s="45">
        <v>0</v>
      </c>
      <c r="L186" s="58">
        <v>0</v>
      </c>
      <c r="M186" s="61"/>
      <c r="N186" s="37"/>
      <c r="O186" s="49" t="s">
        <v>141</v>
      </c>
      <c r="P186" s="49" t="s">
        <v>140</v>
      </c>
      <c r="Q186" s="61"/>
      <c r="R186" s="61"/>
      <c r="S186" s="61"/>
      <c r="T186" s="61"/>
      <c r="U186" s="61"/>
      <c r="V186" s="61"/>
      <c r="W186" s="165" t="s">
        <v>246</v>
      </c>
      <c r="X186" s="45">
        <v>1</v>
      </c>
      <c r="Y186" s="60">
        <v>3.8461538461538464E-2</v>
      </c>
      <c r="Z186" s="61"/>
      <c r="AA186" s="61"/>
      <c r="AB186" s="61"/>
      <c r="AC186" s="61"/>
      <c r="AD186" s="61"/>
      <c r="AE186" s="61"/>
      <c r="AF186" s="49" t="s">
        <v>141</v>
      </c>
      <c r="AG186" s="49" t="s">
        <v>140</v>
      </c>
      <c r="AH186" s="61"/>
      <c r="AI186" s="165" t="s">
        <v>249</v>
      </c>
      <c r="AJ186" s="45">
        <v>0</v>
      </c>
      <c r="AK186" s="60">
        <v>0</v>
      </c>
      <c r="AL186" s="61"/>
      <c r="AM186" s="165" t="s">
        <v>261</v>
      </c>
      <c r="AN186" s="59">
        <v>0</v>
      </c>
      <c r="AO186" s="60">
        <v>0</v>
      </c>
      <c r="AP186" s="61"/>
      <c r="AQ186" s="165" t="s">
        <v>293</v>
      </c>
      <c r="AR186" s="45">
        <v>2</v>
      </c>
      <c r="AS186" s="60">
        <v>7.6923076923076927E-2</v>
      </c>
      <c r="AT186" s="61"/>
      <c r="AU186" s="165" t="s">
        <v>262</v>
      </c>
      <c r="AV186" s="59">
        <v>0</v>
      </c>
      <c r="AW186" s="60">
        <v>0</v>
      </c>
      <c r="AX186" s="61"/>
      <c r="AY186" s="165" t="s">
        <v>440</v>
      </c>
      <c r="AZ186" s="45">
        <v>10</v>
      </c>
      <c r="BA186" s="60">
        <v>0.38461538461538464</v>
      </c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4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</row>
    <row r="187" spans="2:107" ht="25.5" customHeight="1" x14ac:dyDescent="0.2">
      <c r="B187" s="63" t="s">
        <v>383</v>
      </c>
      <c r="C187" s="45">
        <v>0</v>
      </c>
      <c r="D187" s="58">
        <v>0</v>
      </c>
      <c r="E187" s="64"/>
      <c r="F187" s="75" t="s">
        <v>395</v>
      </c>
      <c r="G187" s="45">
        <v>0</v>
      </c>
      <c r="H187" s="58">
        <v>0</v>
      </c>
      <c r="I187" s="61"/>
      <c r="J187" s="63" t="s">
        <v>391</v>
      </c>
      <c r="K187" s="45">
        <v>3</v>
      </c>
      <c r="L187" s="58">
        <v>0.11538461538461539</v>
      </c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165" t="s">
        <v>247</v>
      </c>
      <c r="X187" s="45">
        <v>0</v>
      </c>
      <c r="Y187" s="60">
        <v>0</v>
      </c>
      <c r="Z187" s="61"/>
      <c r="AA187" s="61"/>
      <c r="AB187" s="61"/>
      <c r="AC187" s="61"/>
      <c r="AD187" s="61"/>
      <c r="AE187" s="61"/>
      <c r="AF187" s="61"/>
      <c r="AG187" s="61"/>
      <c r="AH187" s="61"/>
      <c r="AI187" s="165" t="s">
        <v>273</v>
      </c>
      <c r="AJ187" s="45">
        <v>1</v>
      </c>
      <c r="AK187" s="60">
        <v>3.8461538461538464E-2</v>
      </c>
      <c r="AL187" s="61"/>
      <c r="AM187" s="165" t="s">
        <v>278</v>
      </c>
      <c r="AN187" s="59">
        <v>4</v>
      </c>
      <c r="AO187" s="60">
        <v>0.18181818181818182</v>
      </c>
      <c r="AP187" s="61"/>
      <c r="AQ187" s="165" t="s">
        <v>294</v>
      </c>
      <c r="AR187" s="45">
        <v>4</v>
      </c>
      <c r="AS187" s="60">
        <v>0.15384615384615385</v>
      </c>
      <c r="AT187" s="61"/>
      <c r="AU187" s="165" t="s">
        <v>307</v>
      </c>
      <c r="AV187" s="59">
        <v>1</v>
      </c>
      <c r="AW187" s="60">
        <v>4.5454545454545456E-2</v>
      </c>
      <c r="AX187" s="61"/>
      <c r="AY187" s="165" t="s">
        <v>440</v>
      </c>
      <c r="AZ187" s="45">
        <v>0</v>
      </c>
      <c r="BA187" s="60">
        <v>0</v>
      </c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4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</row>
    <row r="188" spans="2:107" ht="25.5" customHeight="1" x14ac:dyDescent="0.2">
      <c r="B188" s="61"/>
      <c r="C188" s="45">
        <v>26</v>
      </c>
      <c r="D188" s="58">
        <v>1</v>
      </c>
      <c r="E188" s="64"/>
      <c r="F188" s="61"/>
      <c r="G188" s="45">
        <v>26</v>
      </c>
      <c r="H188" s="58">
        <v>1</v>
      </c>
      <c r="I188" s="61"/>
      <c r="J188" s="63" t="s">
        <v>405</v>
      </c>
      <c r="K188" s="45">
        <v>0</v>
      </c>
      <c r="L188" s="58">
        <v>0</v>
      </c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165" t="s">
        <v>265</v>
      </c>
      <c r="X188" s="45">
        <v>1</v>
      </c>
      <c r="Y188" s="60">
        <v>3.8461538461538464E-2</v>
      </c>
      <c r="Z188" s="61"/>
      <c r="AA188" s="61"/>
      <c r="AB188" s="61"/>
      <c r="AC188" s="61"/>
      <c r="AD188" s="61"/>
      <c r="AE188" s="61"/>
      <c r="AF188" s="61"/>
      <c r="AG188" s="61"/>
      <c r="AH188" s="61"/>
      <c r="AI188" s="165" t="s">
        <v>275</v>
      </c>
      <c r="AJ188" s="45">
        <v>1</v>
      </c>
      <c r="AK188" s="60">
        <v>3.8461538461538464E-2</v>
      </c>
      <c r="AL188" s="61"/>
      <c r="AM188" s="165" t="s">
        <v>262</v>
      </c>
      <c r="AN188" s="45">
        <v>0</v>
      </c>
      <c r="AO188" s="60">
        <v>0</v>
      </c>
      <c r="AP188" s="61"/>
      <c r="AQ188" s="61"/>
      <c r="AR188" s="45">
        <v>26</v>
      </c>
      <c r="AS188" s="60">
        <v>1</v>
      </c>
      <c r="AT188" s="61"/>
      <c r="AU188" s="165" t="s">
        <v>306</v>
      </c>
      <c r="AV188" s="45">
        <v>0</v>
      </c>
      <c r="AW188" s="60">
        <v>0</v>
      </c>
      <c r="AX188" s="61"/>
      <c r="AY188" s="98"/>
      <c r="AZ188" s="45">
        <v>26</v>
      </c>
      <c r="BA188" s="60">
        <v>1</v>
      </c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4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</row>
    <row r="189" spans="2:107" ht="25.5" customHeight="1" x14ac:dyDescent="0.2">
      <c r="B189" s="61"/>
      <c r="C189" s="70" t="s">
        <v>141</v>
      </c>
      <c r="D189" s="70" t="s">
        <v>140</v>
      </c>
      <c r="E189" s="64"/>
      <c r="F189" s="61"/>
      <c r="G189" s="70" t="s">
        <v>141</v>
      </c>
      <c r="H189" s="70" t="s">
        <v>140</v>
      </c>
      <c r="I189" s="61"/>
      <c r="J189" s="63" t="s">
        <v>406</v>
      </c>
      <c r="K189" s="45">
        <v>0</v>
      </c>
      <c r="L189" s="58">
        <v>0</v>
      </c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165" t="s">
        <v>266</v>
      </c>
      <c r="X189" s="45">
        <v>1</v>
      </c>
      <c r="Y189" s="60">
        <v>3.8461538461538464E-2</v>
      </c>
      <c r="Z189" s="61"/>
      <c r="AA189" s="61"/>
      <c r="AB189" s="61"/>
      <c r="AC189" s="61"/>
      <c r="AD189" s="61"/>
      <c r="AE189" s="61"/>
      <c r="AF189" s="61"/>
      <c r="AG189" s="61"/>
      <c r="AH189" s="61"/>
      <c r="AI189" s="165" t="s">
        <v>274</v>
      </c>
      <c r="AJ189" s="45">
        <v>1</v>
      </c>
      <c r="AK189" s="60">
        <v>3.8461538461538464E-2</v>
      </c>
      <c r="AL189" s="61"/>
      <c r="AM189" s="165" t="s">
        <v>263</v>
      </c>
      <c r="AN189" s="45">
        <v>0</v>
      </c>
      <c r="AO189" s="60">
        <v>0</v>
      </c>
      <c r="AP189" s="61"/>
      <c r="AQ189" s="61"/>
      <c r="AR189" s="70" t="s">
        <v>141</v>
      </c>
      <c r="AS189" s="70" t="s">
        <v>140</v>
      </c>
      <c r="AT189" s="61"/>
      <c r="AU189" s="165" t="s">
        <v>308</v>
      </c>
      <c r="AV189" s="45">
        <v>0</v>
      </c>
      <c r="AW189" s="60">
        <v>0</v>
      </c>
      <c r="AX189" s="61"/>
      <c r="AY189" s="61"/>
      <c r="AZ189" s="49" t="s">
        <v>141</v>
      </c>
      <c r="BA189" s="49" t="s">
        <v>140</v>
      </c>
      <c r="BB189" s="64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4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</row>
    <row r="190" spans="2:107" ht="25.5" customHeight="1" x14ac:dyDescent="0.2">
      <c r="B190" s="61"/>
      <c r="C190" s="61"/>
      <c r="D190" s="61"/>
      <c r="E190" s="64"/>
      <c r="F190" s="61"/>
      <c r="G190" s="61"/>
      <c r="H190" s="61"/>
      <c r="I190" s="61"/>
      <c r="J190" s="63" t="s">
        <v>393</v>
      </c>
      <c r="K190" s="45">
        <v>0</v>
      </c>
      <c r="L190" s="58">
        <v>0</v>
      </c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165" t="s">
        <v>162</v>
      </c>
      <c r="X190" s="59">
        <v>2</v>
      </c>
      <c r="Y190" s="60">
        <v>7.6923076923076927E-2</v>
      </c>
      <c r="Z190" s="61"/>
      <c r="AA190" s="61"/>
      <c r="AB190" s="61"/>
      <c r="AC190" s="61"/>
      <c r="AD190" s="61"/>
      <c r="AE190" s="61"/>
      <c r="AF190" s="61"/>
      <c r="AG190" s="61"/>
      <c r="AH190" s="61"/>
      <c r="AI190" s="165" t="s">
        <v>273</v>
      </c>
      <c r="AJ190" s="45">
        <v>0</v>
      </c>
      <c r="AK190" s="60">
        <v>0</v>
      </c>
      <c r="AL190" s="61"/>
      <c r="AM190" s="165" t="s">
        <v>264</v>
      </c>
      <c r="AN190" s="45">
        <v>0</v>
      </c>
      <c r="AO190" s="60">
        <v>0</v>
      </c>
      <c r="AP190" s="61"/>
      <c r="AQ190" s="61"/>
      <c r="AR190" s="61"/>
      <c r="AS190" s="61"/>
      <c r="AT190" s="61"/>
      <c r="AU190" s="165" t="s">
        <v>309</v>
      </c>
      <c r="AV190" s="45">
        <v>1</v>
      </c>
      <c r="AW190" s="60">
        <v>4.5454545454545456E-2</v>
      </c>
      <c r="AX190" s="61"/>
      <c r="AY190"/>
      <c r="AZ190"/>
      <c r="BA190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4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</row>
    <row r="191" spans="2:107" ht="25.5" customHeight="1" x14ac:dyDescent="0.2">
      <c r="B191" s="61"/>
      <c r="C191" s="61"/>
      <c r="D191" s="61"/>
      <c r="E191" s="64"/>
      <c r="F191" s="61"/>
      <c r="G191" s="61"/>
      <c r="H191" s="61"/>
      <c r="I191" s="61"/>
      <c r="J191" s="63" t="s">
        <v>407</v>
      </c>
      <c r="K191" s="45">
        <v>0</v>
      </c>
      <c r="L191" s="58">
        <v>0</v>
      </c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37"/>
      <c r="X191" s="45">
        <v>26</v>
      </c>
      <c r="Y191" s="60">
        <v>1</v>
      </c>
      <c r="Z191" s="61"/>
      <c r="AA191" s="61"/>
      <c r="AB191" s="61"/>
      <c r="AC191" s="61"/>
      <c r="AD191" s="61"/>
      <c r="AE191" s="61"/>
      <c r="AF191" s="61"/>
      <c r="AG191" s="61"/>
      <c r="AH191" s="61"/>
      <c r="AI191" s="165" t="s">
        <v>438</v>
      </c>
      <c r="AJ191" s="45">
        <v>5</v>
      </c>
      <c r="AK191" s="60">
        <v>0.19230769230769232</v>
      </c>
      <c r="AL191" s="61"/>
      <c r="AM191" s="165" t="s">
        <v>279</v>
      </c>
      <c r="AN191" s="45">
        <v>1</v>
      </c>
      <c r="AO191" s="60">
        <v>4.5454545454545456E-2</v>
      </c>
      <c r="AP191" s="61"/>
      <c r="AQ191" s="61"/>
      <c r="AR191" s="61"/>
      <c r="AS191" s="61"/>
      <c r="AT191" s="61"/>
      <c r="AU191" s="165" t="s">
        <v>310</v>
      </c>
      <c r="AV191" s="45">
        <v>0</v>
      </c>
      <c r="AW191" s="60">
        <v>0</v>
      </c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4"/>
      <c r="BS191" s="64"/>
      <c r="BT191" s="64"/>
      <c r="BU191" s="64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</row>
    <row r="192" spans="2:107" ht="25.5" customHeight="1" x14ac:dyDescent="0.2">
      <c r="B192" s="61"/>
      <c r="C192" s="61"/>
      <c r="D192" s="61"/>
      <c r="E192" s="64"/>
      <c r="F192" s="61"/>
      <c r="G192" s="61"/>
      <c r="H192" s="61"/>
      <c r="I192" s="61"/>
      <c r="J192" s="63" t="s">
        <v>408</v>
      </c>
      <c r="K192" s="45">
        <v>0</v>
      </c>
      <c r="L192" s="58">
        <v>0</v>
      </c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49" t="s">
        <v>141</v>
      </c>
      <c r="Y192" s="49" t="s">
        <v>140</v>
      </c>
      <c r="Z192" s="61"/>
      <c r="AA192" s="61"/>
      <c r="AB192" s="61"/>
      <c r="AC192" s="61"/>
      <c r="AD192" s="61"/>
      <c r="AE192" s="61"/>
      <c r="AF192" s="61"/>
      <c r="AG192" s="61"/>
      <c r="AH192" s="61"/>
      <c r="AI192" s="37"/>
      <c r="AJ192" s="45">
        <v>26</v>
      </c>
      <c r="AK192" s="60">
        <v>1</v>
      </c>
      <c r="AL192" s="61"/>
      <c r="AM192" s="165" t="s">
        <v>267</v>
      </c>
      <c r="AN192" s="45">
        <v>0</v>
      </c>
      <c r="AO192" s="60">
        <v>0</v>
      </c>
      <c r="AP192" s="61"/>
      <c r="AQ192" s="61"/>
      <c r="AR192" s="61"/>
      <c r="AS192" s="61"/>
      <c r="AT192" s="61"/>
      <c r="AU192" s="165" t="s">
        <v>311</v>
      </c>
      <c r="AV192" s="45">
        <v>0</v>
      </c>
      <c r="AW192" s="60">
        <v>0</v>
      </c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4"/>
      <c r="BS192" s="64"/>
      <c r="BT192" s="64"/>
      <c r="BU192" s="64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</row>
    <row r="193" spans="2:107" ht="25.5" customHeight="1" x14ac:dyDescent="0.2">
      <c r="B193" s="61"/>
      <c r="C193" s="61"/>
      <c r="D193" s="61"/>
      <c r="E193" s="64"/>
      <c r="F193" s="61"/>
      <c r="G193" s="61"/>
      <c r="H193" s="61"/>
      <c r="I193" s="61"/>
      <c r="J193" s="63" t="s">
        <v>395</v>
      </c>
      <c r="K193" s="45">
        <v>0</v>
      </c>
      <c r="L193" s="58">
        <v>0</v>
      </c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49" t="s">
        <v>141</v>
      </c>
      <c r="AK193" s="49" t="s">
        <v>140</v>
      </c>
      <c r="AL193" s="61"/>
      <c r="AM193" s="165" t="s">
        <v>268</v>
      </c>
      <c r="AN193" s="45">
        <v>0</v>
      </c>
      <c r="AO193" s="60">
        <v>0</v>
      </c>
      <c r="AP193" s="61"/>
      <c r="AQ193" s="61"/>
      <c r="AR193" s="61"/>
      <c r="AS193" s="61"/>
      <c r="AT193" s="61"/>
      <c r="AU193" s="165" t="s">
        <v>312</v>
      </c>
      <c r="AV193" s="45">
        <v>2</v>
      </c>
      <c r="AW193" s="60">
        <v>9.0909090909090912E-2</v>
      </c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4"/>
      <c r="BS193" s="64"/>
      <c r="BT193" s="64"/>
      <c r="BU193" s="64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</row>
    <row r="194" spans="2:107" ht="25.5" customHeight="1" x14ac:dyDescent="0.2">
      <c r="B194" s="61"/>
      <c r="C194" s="61"/>
      <c r="D194" s="61"/>
      <c r="E194" s="64"/>
      <c r="F194" s="61"/>
      <c r="G194" s="61"/>
      <c r="H194" s="61"/>
      <c r="I194" s="61"/>
      <c r="J194" s="61"/>
      <c r="K194" s="45">
        <v>26</v>
      </c>
      <c r="L194" s="58">
        <v>1</v>
      </c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165" t="s">
        <v>269</v>
      </c>
      <c r="AN194" s="45">
        <v>0</v>
      </c>
      <c r="AO194" s="60">
        <v>0</v>
      </c>
      <c r="AP194" s="61"/>
      <c r="AQ194" s="61"/>
      <c r="AR194" s="61"/>
      <c r="AS194" s="61"/>
      <c r="AT194" s="61"/>
      <c r="AU194" s="165" t="s">
        <v>313</v>
      </c>
      <c r="AV194" s="45">
        <v>0</v>
      </c>
      <c r="AW194" s="60">
        <v>0</v>
      </c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4"/>
      <c r="BS194" s="64"/>
      <c r="BT194" s="64"/>
      <c r="BU194" s="64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</row>
    <row r="195" spans="2:107" ht="25.5" customHeight="1" x14ac:dyDescent="0.2">
      <c r="B195" s="61"/>
      <c r="C195" s="61"/>
      <c r="D195" s="61"/>
      <c r="E195" s="64"/>
      <c r="F195" s="61"/>
      <c r="G195" s="61"/>
      <c r="H195" s="61"/>
      <c r="I195" s="61"/>
      <c r="J195" s="61"/>
      <c r="K195" s="70" t="s">
        <v>141</v>
      </c>
      <c r="L195" s="70" t="s">
        <v>140</v>
      </c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165" t="s">
        <v>280</v>
      </c>
      <c r="AN195" s="45">
        <v>1</v>
      </c>
      <c r="AO195" s="60">
        <v>4.5454545454545456E-2</v>
      </c>
      <c r="AP195" s="61"/>
      <c r="AQ195" s="61"/>
      <c r="AR195" s="61"/>
      <c r="AS195" s="61"/>
      <c r="AT195" s="61"/>
      <c r="AU195" s="98"/>
      <c r="AV195" s="45">
        <v>22</v>
      </c>
      <c r="AW195" s="60">
        <v>1</v>
      </c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4"/>
      <c r="BS195" s="64"/>
      <c r="BT195" s="64"/>
      <c r="BU195" s="64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</row>
    <row r="196" spans="2:107" ht="25.5" customHeight="1" x14ac:dyDescent="0.2">
      <c r="B196" s="61"/>
      <c r="C196" s="61"/>
      <c r="D196" s="61"/>
      <c r="E196" s="64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165" t="s">
        <v>270</v>
      </c>
      <c r="AN196" s="45">
        <v>0</v>
      </c>
      <c r="AO196" s="60">
        <v>0</v>
      </c>
      <c r="AP196" s="61"/>
      <c r="AQ196" s="61"/>
      <c r="AR196" s="61"/>
      <c r="AS196" s="61"/>
      <c r="AT196" s="61"/>
      <c r="AU196" s="61"/>
      <c r="AV196" s="49" t="s">
        <v>141</v>
      </c>
      <c r="AW196" s="49" t="s">
        <v>140</v>
      </c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71"/>
      <c r="BQ196" s="61"/>
      <c r="BR196" s="64"/>
      <c r="BS196" s="64"/>
      <c r="BT196" s="64"/>
      <c r="BU196" s="64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</row>
    <row r="197" spans="2:107" ht="25.5" customHeight="1" x14ac:dyDescent="0.2">
      <c r="B197" s="61"/>
      <c r="C197" s="61"/>
      <c r="D197" s="61"/>
      <c r="E197" s="64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165" t="s">
        <v>271</v>
      </c>
      <c r="AN197" s="45">
        <v>0</v>
      </c>
      <c r="AO197" s="60">
        <v>0</v>
      </c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2"/>
      <c r="BK197" s="62"/>
      <c r="BL197" s="61"/>
      <c r="BM197" s="61"/>
      <c r="BN197" s="61"/>
      <c r="BO197" s="61"/>
      <c r="BP197" s="61"/>
      <c r="BQ197" s="64"/>
      <c r="BR197" s="64"/>
      <c r="BS197" s="64"/>
      <c r="BT197" s="64"/>
      <c r="BU197" s="64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</row>
    <row r="198" spans="2:107" ht="25.5" customHeight="1" x14ac:dyDescent="0.2">
      <c r="B198" s="37"/>
      <c r="C198" s="37"/>
      <c r="D198" s="37"/>
      <c r="E198" s="64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165" t="s">
        <v>272</v>
      </c>
      <c r="AN198" s="45">
        <v>2</v>
      </c>
      <c r="AO198" s="60">
        <v>9.0909090909090912E-2</v>
      </c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4"/>
      <c r="BS198" s="64"/>
      <c r="BT198" s="64"/>
      <c r="BU198" s="64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</row>
    <row r="199" spans="2:107" ht="25.5" customHeight="1" x14ac:dyDescent="0.2">
      <c r="B199" s="61"/>
      <c r="C199" s="61"/>
      <c r="D199" s="61"/>
      <c r="E199" s="64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165" t="s">
        <v>281</v>
      </c>
      <c r="AN199" s="30">
        <v>0</v>
      </c>
      <c r="AO199" s="60">
        <v>0</v>
      </c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4"/>
      <c r="BS199" s="64"/>
      <c r="BT199" s="64"/>
      <c r="BU199" s="64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</row>
    <row r="200" spans="2:107" ht="25.5" customHeight="1" x14ac:dyDescent="0.2">
      <c r="B200" s="61"/>
      <c r="C200" s="61"/>
      <c r="D200" s="61"/>
      <c r="E200" s="64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98"/>
      <c r="AN200" s="45">
        <v>22</v>
      </c>
      <c r="AO200" s="60">
        <v>1</v>
      </c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4"/>
      <c r="BS200" s="64"/>
      <c r="BT200" s="64"/>
      <c r="BU200" s="64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</row>
    <row r="201" spans="2:107" ht="25.5" customHeight="1" x14ac:dyDescent="0.2">
      <c r="B201" s="61"/>
      <c r="C201" s="61"/>
      <c r="D201" s="61"/>
      <c r="E201" s="64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49" t="s">
        <v>141</v>
      </c>
      <c r="AO201" s="49" t="s">
        <v>140</v>
      </c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4"/>
      <c r="BS201" s="64"/>
      <c r="BT201" s="64"/>
      <c r="BU201" s="64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</row>
    <row r="202" spans="2:107" ht="25.5" customHeight="1" x14ac:dyDescent="0.2">
      <c r="B202" s="61"/>
      <c r="C202" s="61"/>
      <c r="D202" s="61"/>
      <c r="E202" s="64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4"/>
      <c r="BS202" s="64"/>
      <c r="BT202" s="64"/>
      <c r="BU202" s="64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</row>
    <row r="203" spans="2:107" ht="25.5" customHeight="1" x14ac:dyDescent="0.2">
      <c r="B203" s="166" t="s">
        <v>425</v>
      </c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</row>
    <row r="204" spans="2:107" ht="25.5" customHeight="1" x14ac:dyDescent="0.2">
      <c r="B204" s="61"/>
      <c r="C204" s="61"/>
      <c r="D204" s="61"/>
      <c r="E204" s="64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/>
      <c r="BS204"/>
      <c r="BT204"/>
      <c r="BU204" s="64"/>
      <c r="BV204" s="61"/>
      <c r="BW204"/>
      <c r="BX204"/>
      <c r="BY204"/>
      <c r="BZ204"/>
      <c r="CA204"/>
      <c r="CB204"/>
      <c r="CC204"/>
      <c r="CD204"/>
      <c r="CE204"/>
      <c r="CF204"/>
      <c r="CG204"/>
      <c r="CH204" s="61"/>
      <c r="CI204" s="61"/>
      <c r="CJ204"/>
      <c r="CK204"/>
      <c r="CL204"/>
      <c r="CM204"/>
      <c r="CN204"/>
      <c r="CO204"/>
      <c r="CP204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</row>
    <row r="205" spans="2:107" ht="25.5" customHeight="1" x14ac:dyDescent="0.2">
      <c r="B205" s="181" t="s">
        <v>427</v>
      </c>
      <c r="C205" s="181"/>
      <c r="D205" s="181"/>
      <c r="E205" s="181"/>
      <c r="F205" s="181"/>
      <c r="G205" s="181"/>
      <c r="H205" s="181"/>
      <c r="I205" s="61"/>
      <c r="J205" s="181" t="s">
        <v>426</v>
      </c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73"/>
      <c r="V205" s="181" t="s">
        <v>428</v>
      </c>
      <c r="W205" s="181"/>
      <c r="X205" s="181"/>
      <c r="Y205" s="181"/>
      <c r="Z205" s="181"/>
      <c r="AA205" s="181"/>
      <c r="AB205" s="181"/>
      <c r="AC205" s="61"/>
      <c r="AD205" s="61"/>
      <c r="AE205" s="181" t="s">
        <v>429</v>
      </c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61"/>
      <c r="AQ205" s="61"/>
      <c r="AR205" s="181" t="s">
        <v>430</v>
      </c>
      <c r="AS205" s="181"/>
      <c r="AT205" s="181"/>
      <c r="AU205" s="181"/>
      <c r="AV205" s="181"/>
      <c r="AW205" s="181"/>
      <c r="AX205" s="181"/>
      <c r="AY205" s="61"/>
      <c r="AZ205" s="61"/>
      <c r="BA205" s="181" t="s">
        <v>431</v>
      </c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61"/>
      <c r="BM205" s="61"/>
      <c r="BN205" s="181" t="s">
        <v>432</v>
      </c>
      <c r="BO205" s="181"/>
      <c r="BP205" s="181"/>
      <c r="BQ205" s="181"/>
      <c r="BR205" s="181"/>
      <c r="BS205" s="181"/>
      <c r="BT205" s="181"/>
      <c r="BU205" s="64"/>
      <c r="BV205" s="61"/>
      <c r="BW205" s="181" t="s">
        <v>433</v>
      </c>
      <c r="BX205" s="181"/>
      <c r="BY205" s="181"/>
      <c r="BZ205" s="181"/>
      <c r="CA205" s="181"/>
      <c r="CB205" s="181"/>
      <c r="CC205" s="181"/>
      <c r="CD205" s="181"/>
      <c r="CE205" s="181"/>
      <c r="CF205" s="181"/>
      <c r="CG205" s="181"/>
      <c r="CH205" s="61"/>
      <c r="CI205" s="61"/>
      <c r="CJ205" s="181" t="s">
        <v>434</v>
      </c>
      <c r="CK205" s="181"/>
      <c r="CL205" s="181"/>
      <c r="CM205" s="181"/>
      <c r="CN205" s="181"/>
      <c r="CO205" s="181"/>
      <c r="CP205" s="181"/>
      <c r="CQ205" s="61"/>
      <c r="CR205" s="61"/>
      <c r="CS205" s="181" t="s">
        <v>433</v>
      </c>
      <c r="CT205" s="181"/>
      <c r="CU205" s="181"/>
      <c r="CV205" s="181"/>
      <c r="CW205" s="181"/>
      <c r="CX205" s="181"/>
      <c r="CY205" s="181"/>
      <c r="CZ205" s="181"/>
      <c r="DA205" s="181"/>
      <c r="DB205" s="181"/>
      <c r="DC205" s="181"/>
    </row>
    <row r="206" spans="2:107" ht="25.5" customHeight="1" x14ac:dyDescent="0.2">
      <c r="B206" s="61"/>
      <c r="C206" s="61"/>
      <c r="D206" s="61"/>
      <c r="E206" s="64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/>
      <c r="AF206"/>
      <c r="AG206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4"/>
      <c r="BS206" s="64"/>
      <c r="BT206" s="64"/>
      <c r="BU206" s="64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</row>
    <row r="207" spans="2:107" ht="25.5" customHeight="1" x14ac:dyDescent="0.2">
      <c r="B207" s="175" t="s">
        <v>180</v>
      </c>
      <c r="C207" s="175"/>
      <c r="D207" s="175"/>
      <c r="E207" s="64"/>
      <c r="F207" s="175" t="s">
        <v>14</v>
      </c>
      <c r="G207" s="175"/>
      <c r="H207" s="175"/>
      <c r="I207" s="61"/>
      <c r="J207" s="178" t="s">
        <v>338</v>
      </c>
      <c r="K207" s="179"/>
      <c r="L207" s="180"/>
      <c r="M207" s="61"/>
      <c r="N207" s="178" t="s">
        <v>409</v>
      </c>
      <c r="O207" s="179"/>
      <c r="P207" s="180"/>
      <c r="Q207" s="61"/>
      <c r="R207" s="178" t="s">
        <v>410</v>
      </c>
      <c r="S207" s="179"/>
      <c r="T207" s="180"/>
      <c r="U207" s="61"/>
      <c r="V207" s="175" t="s">
        <v>180</v>
      </c>
      <c r="W207" s="175"/>
      <c r="X207" s="175"/>
      <c r="Y207" s="61"/>
      <c r="Z207" s="175" t="s">
        <v>14</v>
      </c>
      <c r="AA207" s="175"/>
      <c r="AB207" s="175"/>
      <c r="AC207" s="61"/>
      <c r="AD207" s="61"/>
      <c r="AE207" s="175" t="s">
        <v>338</v>
      </c>
      <c r="AF207" s="175"/>
      <c r="AG207" s="175"/>
      <c r="AH207" s="61"/>
      <c r="AI207" s="178" t="s">
        <v>409</v>
      </c>
      <c r="AJ207" s="179"/>
      <c r="AK207" s="180"/>
      <c r="AL207" s="61"/>
      <c r="AM207" s="178" t="s">
        <v>410</v>
      </c>
      <c r="AN207" s="179"/>
      <c r="AO207" s="180"/>
      <c r="AP207" s="61"/>
      <c r="AQ207" s="61"/>
      <c r="AR207" s="175" t="s">
        <v>180</v>
      </c>
      <c r="AS207" s="175"/>
      <c r="AT207" s="175"/>
      <c r="AU207" s="61"/>
      <c r="AV207" s="175" t="s">
        <v>14</v>
      </c>
      <c r="AW207" s="175"/>
      <c r="AX207" s="175"/>
      <c r="AY207" s="61"/>
      <c r="AZ207" s="61"/>
      <c r="BA207" s="175" t="s">
        <v>338</v>
      </c>
      <c r="BB207" s="175"/>
      <c r="BC207" s="175"/>
      <c r="BD207" s="61"/>
      <c r="BE207" s="178" t="s">
        <v>409</v>
      </c>
      <c r="BF207" s="179"/>
      <c r="BG207" s="180"/>
      <c r="BH207" s="61"/>
      <c r="BI207" s="178" t="s">
        <v>410</v>
      </c>
      <c r="BJ207" s="179"/>
      <c r="BK207" s="180"/>
      <c r="BL207" s="61"/>
      <c r="BM207" s="61"/>
      <c r="BN207" s="178" t="s">
        <v>180</v>
      </c>
      <c r="BO207" s="179"/>
      <c r="BP207" s="180"/>
      <c r="BQ207" s="61"/>
      <c r="BR207" s="175" t="s">
        <v>14</v>
      </c>
      <c r="BS207" s="175"/>
      <c r="BT207" s="175"/>
      <c r="BU207" s="64"/>
      <c r="BV207" s="61"/>
      <c r="BW207" s="175" t="s">
        <v>338</v>
      </c>
      <c r="BX207" s="175"/>
      <c r="BY207" s="175"/>
      <c r="BZ207" s="61"/>
      <c r="CA207" s="178" t="s">
        <v>409</v>
      </c>
      <c r="CB207" s="179"/>
      <c r="CC207" s="180"/>
      <c r="CD207" s="61"/>
      <c r="CE207" s="178" t="s">
        <v>410</v>
      </c>
      <c r="CF207" s="179"/>
      <c r="CG207" s="180"/>
      <c r="CH207" s="61"/>
      <c r="CI207" s="61"/>
      <c r="CJ207" s="175" t="s">
        <v>180</v>
      </c>
      <c r="CK207" s="175"/>
      <c r="CL207" s="175"/>
      <c r="CM207" s="61"/>
      <c r="CN207" s="175" t="s">
        <v>14</v>
      </c>
      <c r="CO207" s="175"/>
      <c r="CP207" s="175"/>
      <c r="CQ207" s="61"/>
      <c r="CR207" s="61"/>
      <c r="CS207" s="175" t="s">
        <v>338</v>
      </c>
      <c r="CT207" s="175"/>
      <c r="CU207" s="175"/>
      <c r="CV207" s="61"/>
      <c r="CW207" s="178" t="s">
        <v>409</v>
      </c>
      <c r="CX207" s="179"/>
      <c r="CY207" s="180"/>
      <c r="CZ207" s="61"/>
      <c r="DA207" s="178" t="s">
        <v>410</v>
      </c>
      <c r="DB207" s="179"/>
      <c r="DC207" s="180"/>
    </row>
    <row r="208" spans="2:107" ht="25.5" customHeight="1" x14ac:dyDescent="0.2">
      <c r="B208" s="55" t="s">
        <v>181</v>
      </c>
      <c r="C208" s="57">
        <v>19</v>
      </c>
      <c r="D208" s="58">
        <v>0.73076923076923073</v>
      </c>
      <c r="E208" s="64"/>
      <c r="F208" s="55" t="s">
        <v>186</v>
      </c>
      <c r="G208" s="57">
        <v>26</v>
      </c>
      <c r="H208" s="58">
        <v>1</v>
      </c>
      <c r="I208" s="61"/>
      <c r="J208" s="55" t="s">
        <v>339</v>
      </c>
      <c r="K208" s="57">
        <v>19</v>
      </c>
      <c r="L208" s="58">
        <v>0.73076923076923073</v>
      </c>
      <c r="M208" s="61"/>
      <c r="N208" s="55" t="s">
        <v>357</v>
      </c>
      <c r="O208" s="57">
        <v>4</v>
      </c>
      <c r="P208" s="58">
        <v>0.15384615384615385</v>
      </c>
      <c r="Q208" s="61"/>
      <c r="R208" s="55" t="s">
        <v>411</v>
      </c>
      <c r="S208" s="57">
        <v>10</v>
      </c>
      <c r="T208" s="58">
        <v>0.38461538461538464</v>
      </c>
      <c r="U208" s="61"/>
      <c r="V208" s="47" t="s">
        <v>181</v>
      </c>
      <c r="W208" s="57">
        <v>4</v>
      </c>
      <c r="X208" s="58">
        <v>0.44444444444444442</v>
      </c>
      <c r="Y208" s="61"/>
      <c r="Z208" s="55" t="s">
        <v>186</v>
      </c>
      <c r="AA208" s="57">
        <v>8</v>
      </c>
      <c r="AB208" s="58">
        <v>0.88888888888888884</v>
      </c>
      <c r="AC208" s="61"/>
      <c r="AD208" s="61"/>
      <c r="AE208" s="55" t="s">
        <v>339</v>
      </c>
      <c r="AF208" s="57">
        <v>4</v>
      </c>
      <c r="AG208" s="58">
        <v>0.44444444444444442</v>
      </c>
      <c r="AH208" s="61"/>
      <c r="AI208" s="55" t="s">
        <v>357</v>
      </c>
      <c r="AJ208" s="57">
        <v>1</v>
      </c>
      <c r="AK208" s="58">
        <v>0.1111111111111111</v>
      </c>
      <c r="AL208" s="61"/>
      <c r="AM208" s="55" t="s">
        <v>411</v>
      </c>
      <c r="AN208" s="57">
        <v>4</v>
      </c>
      <c r="AO208" s="58">
        <v>0.44444444444444442</v>
      </c>
      <c r="AP208" s="61"/>
      <c r="AQ208" s="61"/>
      <c r="AR208" s="55" t="s">
        <v>181</v>
      </c>
      <c r="AS208" s="57">
        <v>0</v>
      </c>
      <c r="AT208" s="58">
        <v>0</v>
      </c>
      <c r="AU208" s="61"/>
      <c r="AV208" s="47" t="s">
        <v>186</v>
      </c>
      <c r="AW208" s="57">
        <v>2</v>
      </c>
      <c r="AX208" s="58">
        <v>0.66666666666666663</v>
      </c>
      <c r="AY208" s="61"/>
      <c r="AZ208" s="61"/>
      <c r="BA208" s="55" t="s">
        <v>339</v>
      </c>
      <c r="BB208" s="57">
        <v>0</v>
      </c>
      <c r="BC208" s="58">
        <v>0</v>
      </c>
      <c r="BD208" s="61"/>
      <c r="BE208" s="55" t="s">
        <v>357</v>
      </c>
      <c r="BF208" s="57">
        <v>0</v>
      </c>
      <c r="BG208" s="58">
        <v>0</v>
      </c>
      <c r="BH208" s="61"/>
      <c r="BI208" s="55" t="s">
        <v>411</v>
      </c>
      <c r="BJ208" s="57">
        <v>0</v>
      </c>
      <c r="BK208" s="58">
        <v>0</v>
      </c>
      <c r="BL208" s="61"/>
      <c r="BM208" s="61"/>
      <c r="BN208" s="47" t="s">
        <v>181</v>
      </c>
      <c r="BO208" s="57">
        <v>0</v>
      </c>
      <c r="BP208" s="58" t="e">
        <v>#DIV/0!</v>
      </c>
      <c r="BQ208" s="61"/>
      <c r="BR208" s="47" t="s">
        <v>186</v>
      </c>
      <c r="BS208" s="57">
        <v>0</v>
      </c>
      <c r="BT208" s="58" t="e">
        <v>#DIV/0!</v>
      </c>
      <c r="BU208" s="64"/>
      <c r="BV208" s="61"/>
      <c r="BW208" s="55" t="s">
        <v>339</v>
      </c>
      <c r="BX208" s="57">
        <v>0</v>
      </c>
      <c r="BY208" s="58" t="e">
        <v>#DIV/0!</v>
      </c>
      <c r="BZ208" s="61"/>
      <c r="CA208" s="55" t="s">
        <v>357</v>
      </c>
      <c r="CB208" s="57">
        <v>0</v>
      </c>
      <c r="CC208" s="58" t="e">
        <v>#DIV/0!</v>
      </c>
      <c r="CD208" s="61"/>
      <c r="CE208" s="55" t="s">
        <v>411</v>
      </c>
      <c r="CF208" s="57">
        <v>0</v>
      </c>
      <c r="CG208" s="58" t="e">
        <v>#DIV/0!</v>
      </c>
      <c r="CH208" s="61"/>
      <c r="CI208" s="61"/>
      <c r="CJ208" s="55" t="s">
        <v>181</v>
      </c>
      <c r="CK208" s="57">
        <v>0</v>
      </c>
      <c r="CL208" s="58" t="e">
        <v>#DIV/0!</v>
      </c>
      <c r="CM208" s="61"/>
      <c r="CN208" s="55" t="s">
        <v>186</v>
      </c>
      <c r="CO208" s="57">
        <v>0</v>
      </c>
      <c r="CP208" s="58" t="e">
        <v>#DIV/0!</v>
      </c>
      <c r="CQ208" s="61"/>
      <c r="CR208" s="61"/>
      <c r="CS208" s="55" t="s">
        <v>339</v>
      </c>
      <c r="CT208" s="57">
        <v>0</v>
      </c>
      <c r="CU208" s="58" t="e">
        <v>#DIV/0!</v>
      </c>
      <c r="CV208" s="61"/>
      <c r="CW208" s="55" t="s">
        <v>357</v>
      </c>
      <c r="CX208" s="57">
        <v>0</v>
      </c>
      <c r="CY208" s="58">
        <v>0</v>
      </c>
      <c r="CZ208" s="61"/>
      <c r="DA208" s="55" t="s">
        <v>411</v>
      </c>
      <c r="DB208" s="57">
        <v>0</v>
      </c>
      <c r="DC208" s="58" t="e">
        <v>#DIV/0!</v>
      </c>
    </row>
    <row r="209" spans="2:107" ht="25.5" customHeight="1" x14ac:dyDescent="0.2">
      <c r="B209" s="46" t="s">
        <v>182</v>
      </c>
      <c r="C209" s="57">
        <v>1</v>
      </c>
      <c r="D209" s="58">
        <v>3.8461538461538464E-2</v>
      </c>
      <c r="E209" s="64"/>
      <c r="F209" s="46" t="s">
        <v>187</v>
      </c>
      <c r="G209" s="57">
        <v>0</v>
      </c>
      <c r="H209" s="58">
        <v>0</v>
      </c>
      <c r="I209" s="61"/>
      <c r="J209" s="55" t="s">
        <v>340</v>
      </c>
      <c r="K209" s="57">
        <v>0</v>
      </c>
      <c r="L209" s="58">
        <v>0</v>
      </c>
      <c r="M209" s="61"/>
      <c r="N209" s="55" t="s">
        <v>359</v>
      </c>
      <c r="O209" s="57">
        <v>15</v>
      </c>
      <c r="P209" s="58">
        <v>0.57692307692307687</v>
      </c>
      <c r="Q209" s="61"/>
      <c r="R209" s="55" t="s">
        <v>412</v>
      </c>
      <c r="S209" s="57">
        <v>9</v>
      </c>
      <c r="T209" s="58">
        <v>0.34615384615384615</v>
      </c>
      <c r="U209" s="61"/>
      <c r="V209" s="46" t="s">
        <v>182</v>
      </c>
      <c r="W209" s="57">
        <v>4</v>
      </c>
      <c r="X209" s="58">
        <v>0.44444444444444442</v>
      </c>
      <c r="Y209" s="61"/>
      <c r="Z209" s="46" t="s">
        <v>187</v>
      </c>
      <c r="AA209" s="57">
        <v>1</v>
      </c>
      <c r="AB209" s="58">
        <v>0.1111111111111111</v>
      </c>
      <c r="AC209" s="61"/>
      <c r="AD209" s="61"/>
      <c r="AE209" s="55" t="s">
        <v>340</v>
      </c>
      <c r="AF209" s="57">
        <v>0</v>
      </c>
      <c r="AG209" s="58">
        <v>0</v>
      </c>
      <c r="AH209" s="61"/>
      <c r="AI209" s="55" t="s">
        <v>359</v>
      </c>
      <c r="AJ209" s="57">
        <v>3</v>
      </c>
      <c r="AK209" s="58">
        <v>0.33333333333333331</v>
      </c>
      <c r="AL209" s="61"/>
      <c r="AM209" s="55" t="s">
        <v>412</v>
      </c>
      <c r="AN209" s="57">
        <v>0</v>
      </c>
      <c r="AO209" s="58">
        <v>0</v>
      </c>
      <c r="AP209" s="61"/>
      <c r="AQ209" s="61"/>
      <c r="AR209" s="46" t="s">
        <v>182</v>
      </c>
      <c r="AS209" s="57">
        <v>2</v>
      </c>
      <c r="AT209" s="58">
        <v>0.66666666666666663</v>
      </c>
      <c r="AU209" s="61"/>
      <c r="AV209" s="46" t="s">
        <v>187</v>
      </c>
      <c r="AW209" s="57">
        <v>1</v>
      </c>
      <c r="AX209" s="58">
        <v>0.33333333333333331</v>
      </c>
      <c r="AY209" s="61"/>
      <c r="AZ209" s="61"/>
      <c r="BA209" s="55" t="s">
        <v>340</v>
      </c>
      <c r="BB209" s="57">
        <v>0</v>
      </c>
      <c r="BC209" s="58">
        <v>0</v>
      </c>
      <c r="BD209" s="61"/>
      <c r="BE209" s="55" t="s">
        <v>359</v>
      </c>
      <c r="BF209" s="57">
        <v>0</v>
      </c>
      <c r="BG209" s="58">
        <v>0</v>
      </c>
      <c r="BH209" s="61"/>
      <c r="BI209" s="55" t="s">
        <v>412</v>
      </c>
      <c r="BJ209" s="57">
        <v>0</v>
      </c>
      <c r="BK209" s="58">
        <v>0</v>
      </c>
      <c r="BL209" s="61"/>
      <c r="BM209" s="61"/>
      <c r="BN209" s="46" t="s">
        <v>182</v>
      </c>
      <c r="BO209" s="57">
        <v>0</v>
      </c>
      <c r="BP209" s="58" t="e">
        <v>#DIV/0!</v>
      </c>
      <c r="BQ209" s="61"/>
      <c r="BR209" s="46" t="s">
        <v>187</v>
      </c>
      <c r="BS209" s="57">
        <v>0</v>
      </c>
      <c r="BT209" s="58" t="e">
        <v>#DIV/0!</v>
      </c>
      <c r="BU209" s="64"/>
      <c r="BV209" s="61"/>
      <c r="BW209" s="55" t="s">
        <v>340</v>
      </c>
      <c r="BX209" s="57">
        <v>0</v>
      </c>
      <c r="BY209" s="58" t="e">
        <v>#DIV/0!</v>
      </c>
      <c r="BZ209" s="61"/>
      <c r="CA209" s="55" t="s">
        <v>359</v>
      </c>
      <c r="CB209" s="57">
        <v>0</v>
      </c>
      <c r="CC209" s="58" t="e">
        <v>#DIV/0!</v>
      </c>
      <c r="CD209" s="61"/>
      <c r="CE209" s="55" t="s">
        <v>412</v>
      </c>
      <c r="CF209" s="57">
        <v>0</v>
      </c>
      <c r="CG209" s="58" t="e">
        <v>#DIV/0!</v>
      </c>
      <c r="CH209" s="61"/>
      <c r="CI209" s="61"/>
      <c r="CJ209" s="46" t="s">
        <v>182</v>
      </c>
      <c r="CK209" s="57">
        <v>0</v>
      </c>
      <c r="CL209" s="58" t="e">
        <v>#DIV/0!</v>
      </c>
      <c r="CM209" s="61"/>
      <c r="CN209" s="46" t="s">
        <v>187</v>
      </c>
      <c r="CO209" s="57">
        <v>0</v>
      </c>
      <c r="CP209" s="58" t="e">
        <v>#DIV/0!</v>
      </c>
      <c r="CQ209" s="61"/>
      <c r="CR209" s="61"/>
      <c r="CS209" s="55" t="s">
        <v>340</v>
      </c>
      <c r="CT209" s="57">
        <v>0</v>
      </c>
      <c r="CU209" s="58" t="e">
        <v>#DIV/0!</v>
      </c>
      <c r="CV209" s="61"/>
      <c r="CW209" s="55" t="s">
        <v>359</v>
      </c>
      <c r="CX209" s="57">
        <v>2</v>
      </c>
      <c r="CY209" s="58">
        <v>1</v>
      </c>
      <c r="CZ209" s="61"/>
      <c r="DA209" s="55" t="s">
        <v>412</v>
      </c>
      <c r="DB209" s="57">
        <v>0</v>
      </c>
      <c r="DC209" s="58" t="e">
        <v>#DIV/0!</v>
      </c>
    </row>
    <row r="210" spans="2:107" ht="25.5" customHeight="1" x14ac:dyDescent="0.2">
      <c r="B210" s="50" t="s">
        <v>183</v>
      </c>
      <c r="C210" s="57">
        <v>2</v>
      </c>
      <c r="D210" s="58">
        <v>7.6923076923076927E-2</v>
      </c>
      <c r="E210" s="64"/>
      <c r="F210" s="46" t="s">
        <v>188</v>
      </c>
      <c r="G210" s="57">
        <v>0</v>
      </c>
      <c r="H210" s="58">
        <v>0</v>
      </c>
      <c r="I210" s="61"/>
      <c r="J210" s="55" t="s">
        <v>341</v>
      </c>
      <c r="K210" s="57">
        <v>0</v>
      </c>
      <c r="L210" s="58">
        <v>0</v>
      </c>
      <c r="M210" s="61"/>
      <c r="N210" s="50" t="s">
        <v>360</v>
      </c>
      <c r="O210" s="57">
        <v>0</v>
      </c>
      <c r="P210" s="58">
        <v>0</v>
      </c>
      <c r="Q210" s="61"/>
      <c r="R210" s="50" t="s">
        <v>413</v>
      </c>
      <c r="S210" s="57">
        <v>1</v>
      </c>
      <c r="T210" s="58">
        <v>3.8461538461538464E-2</v>
      </c>
      <c r="U210" s="61"/>
      <c r="V210" s="46" t="s">
        <v>183</v>
      </c>
      <c r="W210" s="57">
        <v>0</v>
      </c>
      <c r="X210" s="58">
        <v>0</v>
      </c>
      <c r="Y210" s="61"/>
      <c r="Z210" s="46" t="s">
        <v>188</v>
      </c>
      <c r="AA210" s="57">
        <v>0</v>
      </c>
      <c r="AB210" s="58">
        <v>0</v>
      </c>
      <c r="AC210" s="61"/>
      <c r="AD210" s="61"/>
      <c r="AE210" s="55" t="s">
        <v>341</v>
      </c>
      <c r="AF210" s="57">
        <v>0</v>
      </c>
      <c r="AG210" s="58">
        <v>0</v>
      </c>
      <c r="AH210" s="61"/>
      <c r="AI210" s="50" t="s">
        <v>360</v>
      </c>
      <c r="AJ210" s="57">
        <v>1</v>
      </c>
      <c r="AK210" s="58">
        <v>0.1111111111111111</v>
      </c>
      <c r="AL210" s="61"/>
      <c r="AM210" s="50" t="s">
        <v>413</v>
      </c>
      <c r="AN210" s="57">
        <v>4</v>
      </c>
      <c r="AO210" s="58">
        <v>0.44444444444444442</v>
      </c>
      <c r="AP210" s="61"/>
      <c r="AQ210" s="61"/>
      <c r="AR210" s="46" t="s">
        <v>183</v>
      </c>
      <c r="AS210" s="57">
        <v>0</v>
      </c>
      <c r="AT210" s="58">
        <v>0</v>
      </c>
      <c r="AU210" s="61"/>
      <c r="AV210" s="46" t="s">
        <v>188</v>
      </c>
      <c r="AW210" s="57">
        <v>0</v>
      </c>
      <c r="AX210" s="58">
        <v>0</v>
      </c>
      <c r="AY210" s="61"/>
      <c r="AZ210" s="61"/>
      <c r="BA210" s="55" t="s">
        <v>341</v>
      </c>
      <c r="BB210" s="57">
        <v>0</v>
      </c>
      <c r="BC210" s="58">
        <v>0</v>
      </c>
      <c r="BD210" s="61"/>
      <c r="BE210" s="50" t="s">
        <v>360</v>
      </c>
      <c r="BF210" s="57">
        <v>0</v>
      </c>
      <c r="BG210" s="58">
        <v>0</v>
      </c>
      <c r="BH210" s="61"/>
      <c r="BI210" s="50" t="s">
        <v>413</v>
      </c>
      <c r="BJ210" s="57">
        <v>2</v>
      </c>
      <c r="BK210" s="58">
        <v>0.66666666666666663</v>
      </c>
      <c r="BL210" s="61"/>
      <c r="BM210" s="61"/>
      <c r="BN210" s="46" t="s">
        <v>183</v>
      </c>
      <c r="BO210" s="57">
        <v>0</v>
      </c>
      <c r="BP210" s="58" t="e">
        <v>#DIV/0!</v>
      </c>
      <c r="BQ210" s="61"/>
      <c r="BR210" s="46" t="s">
        <v>188</v>
      </c>
      <c r="BS210" s="57">
        <v>0</v>
      </c>
      <c r="BT210" s="58" t="e">
        <v>#DIV/0!</v>
      </c>
      <c r="BU210" s="64"/>
      <c r="BV210" s="61"/>
      <c r="BW210" s="55" t="s">
        <v>341</v>
      </c>
      <c r="BX210" s="57">
        <v>0</v>
      </c>
      <c r="BY210" s="58" t="e">
        <v>#DIV/0!</v>
      </c>
      <c r="BZ210" s="61"/>
      <c r="CA210" s="50" t="s">
        <v>360</v>
      </c>
      <c r="CB210" s="57">
        <v>0</v>
      </c>
      <c r="CC210" s="58" t="e">
        <v>#DIV/0!</v>
      </c>
      <c r="CD210" s="61"/>
      <c r="CE210" s="50" t="s">
        <v>413</v>
      </c>
      <c r="CF210" s="57">
        <v>0</v>
      </c>
      <c r="CG210" s="58" t="e">
        <v>#DIV/0!</v>
      </c>
      <c r="CH210" s="61"/>
      <c r="CI210" s="61"/>
      <c r="CJ210" s="46" t="s">
        <v>183</v>
      </c>
      <c r="CK210" s="57">
        <v>0</v>
      </c>
      <c r="CL210" s="58" t="e">
        <v>#DIV/0!</v>
      </c>
      <c r="CM210" s="61"/>
      <c r="CN210" s="46" t="s">
        <v>188</v>
      </c>
      <c r="CO210" s="57">
        <v>0</v>
      </c>
      <c r="CP210" s="58" t="e">
        <v>#DIV/0!</v>
      </c>
      <c r="CQ210" s="61"/>
      <c r="CR210" s="61"/>
      <c r="CS210" s="55" t="s">
        <v>341</v>
      </c>
      <c r="CT210" s="57">
        <v>0</v>
      </c>
      <c r="CU210" s="58" t="e">
        <v>#DIV/0!</v>
      </c>
      <c r="CV210" s="61"/>
      <c r="CW210" s="50" t="s">
        <v>360</v>
      </c>
      <c r="CX210" s="57">
        <v>0</v>
      </c>
      <c r="CY210" s="58">
        <v>0</v>
      </c>
      <c r="CZ210" s="61"/>
      <c r="DA210" s="50" t="s">
        <v>413</v>
      </c>
      <c r="DB210" s="57">
        <v>0</v>
      </c>
      <c r="DC210" s="58" t="e">
        <v>#DIV/0!</v>
      </c>
    </row>
    <row r="211" spans="2:107" ht="25.5" customHeight="1" x14ac:dyDescent="0.2">
      <c r="B211" s="50" t="s">
        <v>184</v>
      </c>
      <c r="C211" s="57">
        <v>3</v>
      </c>
      <c r="D211" s="58">
        <v>0.11538461538461539</v>
      </c>
      <c r="E211" s="64"/>
      <c r="F211" s="77"/>
      <c r="G211" s="54">
        <v>26</v>
      </c>
      <c r="H211" s="76">
        <v>1</v>
      </c>
      <c r="I211" s="61"/>
      <c r="J211" s="50" t="s">
        <v>344</v>
      </c>
      <c r="K211" s="57">
        <v>1</v>
      </c>
      <c r="L211" s="58">
        <v>3.8461538461538464E-2</v>
      </c>
      <c r="M211" s="61"/>
      <c r="N211" s="50" t="s">
        <v>358</v>
      </c>
      <c r="O211" s="57">
        <v>1</v>
      </c>
      <c r="P211" s="58">
        <v>3.8461538461538464E-2</v>
      </c>
      <c r="Q211" s="61"/>
      <c r="R211" s="50" t="s">
        <v>414</v>
      </c>
      <c r="S211" s="57">
        <v>0</v>
      </c>
      <c r="T211" s="58">
        <v>0</v>
      </c>
      <c r="U211" s="61"/>
      <c r="V211" s="46" t="s">
        <v>184</v>
      </c>
      <c r="W211" s="57">
        <v>1</v>
      </c>
      <c r="X211" s="58">
        <v>0.1111111111111111</v>
      </c>
      <c r="Y211" s="61"/>
      <c r="Z211" s="77"/>
      <c r="AA211" s="54">
        <v>9</v>
      </c>
      <c r="AB211" s="76">
        <v>1</v>
      </c>
      <c r="AC211" s="61"/>
      <c r="AD211" s="61"/>
      <c r="AE211" s="50" t="s">
        <v>344</v>
      </c>
      <c r="AF211" s="57">
        <v>4</v>
      </c>
      <c r="AG211" s="58">
        <v>0.44444444444444442</v>
      </c>
      <c r="AH211" s="61"/>
      <c r="AI211" s="50" t="s">
        <v>358</v>
      </c>
      <c r="AJ211" s="57">
        <v>3</v>
      </c>
      <c r="AK211" s="58">
        <v>0.33333333333333331</v>
      </c>
      <c r="AL211" s="61"/>
      <c r="AM211" s="50" t="s">
        <v>414</v>
      </c>
      <c r="AN211" s="57">
        <v>0</v>
      </c>
      <c r="AO211" s="58">
        <v>0</v>
      </c>
      <c r="AP211" s="61"/>
      <c r="AQ211" s="61"/>
      <c r="AR211" s="46" t="s">
        <v>184</v>
      </c>
      <c r="AS211" s="57">
        <v>1</v>
      </c>
      <c r="AT211" s="58">
        <v>0.33333333333333331</v>
      </c>
      <c r="AU211" s="61"/>
      <c r="AV211" s="77"/>
      <c r="AW211" s="54">
        <v>3</v>
      </c>
      <c r="AX211" s="76">
        <v>1</v>
      </c>
      <c r="AY211" s="61"/>
      <c r="AZ211" s="61"/>
      <c r="BA211" s="50" t="s">
        <v>344</v>
      </c>
      <c r="BB211" s="57">
        <v>2</v>
      </c>
      <c r="BC211" s="58">
        <v>0.66666666666666663</v>
      </c>
      <c r="BD211" s="61"/>
      <c r="BE211" s="50" t="s">
        <v>358</v>
      </c>
      <c r="BF211" s="57">
        <v>2</v>
      </c>
      <c r="BG211" s="58">
        <v>0.66666666666666663</v>
      </c>
      <c r="BH211" s="61"/>
      <c r="BI211" s="50" t="s">
        <v>414</v>
      </c>
      <c r="BJ211" s="57">
        <v>0</v>
      </c>
      <c r="BK211" s="58">
        <v>0</v>
      </c>
      <c r="BL211" s="61"/>
      <c r="BM211" s="61"/>
      <c r="BN211" s="46" t="s">
        <v>184</v>
      </c>
      <c r="BO211" s="57">
        <v>0</v>
      </c>
      <c r="BP211" s="58" t="e">
        <v>#DIV/0!</v>
      </c>
      <c r="BQ211" s="61"/>
      <c r="BR211" s="77"/>
      <c r="BS211" s="54">
        <v>0</v>
      </c>
      <c r="BT211" s="76" t="e">
        <v>#DIV/0!</v>
      </c>
      <c r="BU211" s="64"/>
      <c r="BV211" s="61"/>
      <c r="BW211" s="50" t="s">
        <v>344</v>
      </c>
      <c r="BX211" s="57">
        <v>0</v>
      </c>
      <c r="BY211" s="58" t="e">
        <v>#DIV/0!</v>
      </c>
      <c r="BZ211" s="61"/>
      <c r="CA211" s="50" t="s">
        <v>358</v>
      </c>
      <c r="CB211" s="57">
        <v>0</v>
      </c>
      <c r="CC211" s="58" t="e">
        <v>#DIV/0!</v>
      </c>
      <c r="CD211" s="61"/>
      <c r="CE211" s="50" t="s">
        <v>414</v>
      </c>
      <c r="CF211" s="57">
        <v>0</v>
      </c>
      <c r="CG211" s="58" t="e">
        <v>#DIV/0!</v>
      </c>
      <c r="CH211" s="61"/>
      <c r="CI211" s="61"/>
      <c r="CJ211" s="46" t="s">
        <v>184</v>
      </c>
      <c r="CK211" s="57">
        <v>0</v>
      </c>
      <c r="CL211" s="58" t="e">
        <v>#DIV/0!</v>
      </c>
      <c r="CM211" s="61"/>
      <c r="CN211" s="77"/>
      <c r="CO211" s="54">
        <v>0</v>
      </c>
      <c r="CP211" s="76" t="e">
        <v>#DIV/0!</v>
      </c>
      <c r="CQ211" s="61"/>
      <c r="CR211" s="61"/>
      <c r="CS211" s="50" t="s">
        <v>344</v>
      </c>
      <c r="CT211" s="57">
        <v>0</v>
      </c>
      <c r="CU211" s="58" t="e">
        <v>#DIV/0!</v>
      </c>
      <c r="CV211" s="61"/>
      <c r="CW211" s="50" t="s">
        <v>358</v>
      </c>
      <c r="CX211" s="57">
        <v>0</v>
      </c>
      <c r="CY211" s="58">
        <v>0</v>
      </c>
      <c r="CZ211" s="61"/>
      <c r="DA211" s="50" t="s">
        <v>414</v>
      </c>
      <c r="DB211" s="57">
        <v>0</v>
      </c>
      <c r="DC211" s="58" t="e">
        <v>#DIV/0!</v>
      </c>
    </row>
    <row r="212" spans="2:107" ht="25.5" customHeight="1" x14ac:dyDescent="0.2">
      <c r="B212" s="50" t="s">
        <v>185</v>
      </c>
      <c r="C212" s="57">
        <v>0</v>
      </c>
      <c r="D212" s="58">
        <v>0</v>
      </c>
      <c r="E212" s="64"/>
      <c r="F212" s="61"/>
      <c r="G212" s="56" t="s">
        <v>141</v>
      </c>
      <c r="H212" s="49" t="s">
        <v>140</v>
      </c>
      <c r="I212" s="61"/>
      <c r="J212" s="50" t="s">
        <v>343</v>
      </c>
      <c r="K212" s="57">
        <v>0</v>
      </c>
      <c r="L212" s="58">
        <v>0</v>
      </c>
      <c r="M212" s="61"/>
      <c r="N212" s="50" t="s">
        <v>361</v>
      </c>
      <c r="O212" s="57">
        <v>0</v>
      </c>
      <c r="P212" s="58">
        <v>0</v>
      </c>
      <c r="Q212" s="61"/>
      <c r="R212" s="50" t="s">
        <v>415</v>
      </c>
      <c r="S212" s="57">
        <v>0</v>
      </c>
      <c r="T212" s="58">
        <v>0</v>
      </c>
      <c r="U212" s="61"/>
      <c r="V212" s="46" t="s">
        <v>185</v>
      </c>
      <c r="W212" s="57">
        <v>0</v>
      </c>
      <c r="X212" s="58">
        <v>0</v>
      </c>
      <c r="Y212" s="61"/>
      <c r="Z212" s="37"/>
      <c r="AA212" s="56" t="s">
        <v>141</v>
      </c>
      <c r="AB212" s="49" t="s">
        <v>140</v>
      </c>
      <c r="AC212" s="61"/>
      <c r="AD212" s="61"/>
      <c r="AE212" s="50" t="s">
        <v>343</v>
      </c>
      <c r="AF212" s="57">
        <v>0</v>
      </c>
      <c r="AG212" s="58">
        <v>0</v>
      </c>
      <c r="AH212" s="61"/>
      <c r="AI212" s="50" t="s">
        <v>361</v>
      </c>
      <c r="AJ212" s="57">
        <v>0</v>
      </c>
      <c r="AK212" s="58">
        <v>0</v>
      </c>
      <c r="AL212" s="61"/>
      <c r="AM212" s="50" t="s">
        <v>415</v>
      </c>
      <c r="AN212" s="57">
        <v>0</v>
      </c>
      <c r="AO212" s="58">
        <v>0</v>
      </c>
      <c r="AP212" s="61"/>
      <c r="AQ212" s="61"/>
      <c r="AR212" s="46" t="s">
        <v>185</v>
      </c>
      <c r="AS212" s="57">
        <v>0</v>
      </c>
      <c r="AT212" s="58">
        <v>0</v>
      </c>
      <c r="AU212" s="61"/>
      <c r="AV212" s="61"/>
      <c r="AW212" s="56" t="s">
        <v>141</v>
      </c>
      <c r="AX212" s="49" t="s">
        <v>140</v>
      </c>
      <c r="AY212" s="61"/>
      <c r="AZ212" s="61"/>
      <c r="BA212" s="50" t="s">
        <v>343</v>
      </c>
      <c r="BB212" s="57">
        <v>0</v>
      </c>
      <c r="BC212" s="58">
        <v>0</v>
      </c>
      <c r="BD212" s="61"/>
      <c r="BE212" s="50" t="s">
        <v>361</v>
      </c>
      <c r="BF212" s="57">
        <v>0</v>
      </c>
      <c r="BG212" s="58">
        <v>0</v>
      </c>
      <c r="BH212" s="61"/>
      <c r="BI212" s="50" t="s">
        <v>415</v>
      </c>
      <c r="BJ212" s="57">
        <v>0</v>
      </c>
      <c r="BK212" s="58">
        <v>0</v>
      </c>
      <c r="BL212" s="61"/>
      <c r="BM212" s="61"/>
      <c r="BN212" s="46" t="s">
        <v>185</v>
      </c>
      <c r="BO212" s="57">
        <v>0</v>
      </c>
      <c r="BP212" s="58" t="e">
        <v>#DIV/0!</v>
      </c>
      <c r="BQ212" s="61"/>
      <c r="BR212" s="77"/>
      <c r="BS212" s="56" t="s">
        <v>141</v>
      </c>
      <c r="BT212" s="49" t="s">
        <v>140</v>
      </c>
      <c r="BU212" s="64"/>
      <c r="BV212" s="61"/>
      <c r="BW212" s="50" t="s">
        <v>343</v>
      </c>
      <c r="BX212" s="57">
        <v>0</v>
      </c>
      <c r="BY212" s="58" t="e">
        <v>#DIV/0!</v>
      </c>
      <c r="BZ212" s="61"/>
      <c r="CA212" s="50" t="s">
        <v>361</v>
      </c>
      <c r="CB212" s="57">
        <v>0</v>
      </c>
      <c r="CC212" s="58" t="e">
        <v>#DIV/0!</v>
      </c>
      <c r="CD212" s="61"/>
      <c r="CE212" s="50" t="s">
        <v>415</v>
      </c>
      <c r="CF212" s="57">
        <v>0</v>
      </c>
      <c r="CG212" s="58" t="e">
        <v>#DIV/0!</v>
      </c>
      <c r="CH212" s="61"/>
      <c r="CI212" s="61"/>
      <c r="CJ212" s="46" t="s">
        <v>185</v>
      </c>
      <c r="CK212" s="57">
        <v>0</v>
      </c>
      <c r="CL212" s="58" t="e">
        <v>#DIV/0!</v>
      </c>
      <c r="CM212" s="61"/>
      <c r="CN212" s="61"/>
      <c r="CO212" s="56" t="s">
        <v>141</v>
      </c>
      <c r="CP212" s="49" t="s">
        <v>140</v>
      </c>
      <c r="CQ212" s="61"/>
      <c r="CR212" s="61"/>
      <c r="CS212" s="50" t="s">
        <v>343</v>
      </c>
      <c r="CT212" s="57">
        <v>0</v>
      </c>
      <c r="CU212" s="58" t="e">
        <v>#DIV/0!</v>
      </c>
      <c r="CV212" s="61"/>
      <c r="CW212" s="50" t="s">
        <v>361</v>
      </c>
      <c r="CX212" s="57">
        <v>0</v>
      </c>
      <c r="CY212" s="58">
        <v>0</v>
      </c>
      <c r="CZ212" s="61"/>
      <c r="DA212" s="50" t="s">
        <v>415</v>
      </c>
      <c r="DB212" s="57">
        <v>0</v>
      </c>
      <c r="DC212" s="58" t="e">
        <v>#DIV/0!</v>
      </c>
    </row>
    <row r="213" spans="2:107" ht="25.5" customHeight="1" x14ac:dyDescent="0.2">
      <c r="B213" s="46" t="s">
        <v>162</v>
      </c>
      <c r="C213" s="57">
        <v>1</v>
      </c>
      <c r="D213" s="58">
        <v>3.8461538461538464E-2</v>
      </c>
      <c r="E213" s="64"/>
      <c r="F213" s="61"/>
      <c r="G213" s="61"/>
      <c r="H213" s="61"/>
      <c r="I213" s="61"/>
      <c r="J213" s="50" t="s">
        <v>342</v>
      </c>
      <c r="K213" s="57">
        <v>0</v>
      </c>
      <c r="L213" s="58">
        <v>0</v>
      </c>
      <c r="M213" s="61"/>
      <c r="N213" s="50" t="s">
        <v>362</v>
      </c>
      <c r="O213" s="57">
        <v>2</v>
      </c>
      <c r="P213" s="58">
        <v>7.6923076923076927E-2</v>
      </c>
      <c r="Q213" s="61"/>
      <c r="R213" s="50" t="s">
        <v>416</v>
      </c>
      <c r="S213" s="57">
        <v>2</v>
      </c>
      <c r="T213" s="58">
        <v>7.6923076923076927E-2</v>
      </c>
      <c r="U213" s="61"/>
      <c r="V213" s="46" t="s">
        <v>162</v>
      </c>
      <c r="W213" s="57">
        <v>0</v>
      </c>
      <c r="X213" s="58">
        <v>0</v>
      </c>
      <c r="Y213" s="61"/>
      <c r="Z213" s="61"/>
      <c r="AA213" s="61"/>
      <c r="AB213" s="61"/>
      <c r="AC213" s="61"/>
      <c r="AD213" s="61"/>
      <c r="AE213" s="50" t="s">
        <v>342</v>
      </c>
      <c r="AF213" s="57">
        <v>0</v>
      </c>
      <c r="AG213" s="58">
        <v>0</v>
      </c>
      <c r="AH213" s="61"/>
      <c r="AI213" s="50" t="s">
        <v>362</v>
      </c>
      <c r="AJ213" s="57">
        <v>0</v>
      </c>
      <c r="AK213" s="58">
        <v>0</v>
      </c>
      <c r="AL213" s="61"/>
      <c r="AM213" s="50" t="s">
        <v>416</v>
      </c>
      <c r="AN213" s="57">
        <v>0</v>
      </c>
      <c r="AO213" s="58">
        <v>0</v>
      </c>
      <c r="AP213" s="61"/>
      <c r="AQ213" s="61"/>
      <c r="AR213" s="46" t="s">
        <v>162</v>
      </c>
      <c r="AS213" s="57">
        <v>0</v>
      </c>
      <c r="AT213" s="58">
        <v>0</v>
      </c>
      <c r="AU213" s="61"/>
      <c r="AV213" s="61"/>
      <c r="AW213" s="61"/>
      <c r="AX213" s="61"/>
      <c r="AY213" s="61"/>
      <c r="AZ213" s="61"/>
      <c r="BA213" s="50" t="s">
        <v>342</v>
      </c>
      <c r="BB213" s="57">
        <v>0</v>
      </c>
      <c r="BC213" s="58">
        <v>0</v>
      </c>
      <c r="BD213" s="61"/>
      <c r="BE213" s="50" t="s">
        <v>362</v>
      </c>
      <c r="BF213" s="57">
        <v>0</v>
      </c>
      <c r="BG213" s="58">
        <v>0</v>
      </c>
      <c r="BH213" s="61"/>
      <c r="BI213" s="50" t="s">
        <v>416</v>
      </c>
      <c r="BJ213" s="57">
        <v>0</v>
      </c>
      <c r="BK213" s="58">
        <v>0</v>
      </c>
      <c r="BL213" s="61"/>
      <c r="BM213" s="61"/>
      <c r="BN213" s="46" t="s">
        <v>162</v>
      </c>
      <c r="BO213" s="57">
        <v>0</v>
      </c>
      <c r="BP213" s="58" t="e">
        <v>#DIV/0!</v>
      </c>
      <c r="BQ213" s="64"/>
      <c r="BR213"/>
      <c r="BS213" s="64"/>
      <c r="BT213" s="64"/>
      <c r="BU213" s="64"/>
      <c r="BV213" s="61"/>
      <c r="BW213" s="50" t="s">
        <v>342</v>
      </c>
      <c r="BX213" s="57">
        <v>0</v>
      </c>
      <c r="BY213" s="58" t="e">
        <v>#DIV/0!</v>
      </c>
      <c r="BZ213" s="61"/>
      <c r="CA213" s="50" t="s">
        <v>362</v>
      </c>
      <c r="CB213" s="57">
        <v>0</v>
      </c>
      <c r="CC213" s="58" t="e">
        <v>#DIV/0!</v>
      </c>
      <c r="CD213" s="61"/>
      <c r="CE213" s="50" t="s">
        <v>416</v>
      </c>
      <c r="CF213" s="57">
        <v>0</v>
      </c>
      <c r="CG213" s="58" t="e">
        <v>#DIV/0!</v>
      </c>
      <c r="CH213" s="61"/>
      <c r="CI213" s="61"/>
      <c r="CJ213" s="46" t="s">
        <v>162</v>
      </c>
      <c r="CK213" s="57">
        <v>0</v>
      </c>
      <c r="CL213" s="58" t="e">
        <v>#DIV/0!</v>
      </c>
      <c r="CM213" s="61"/>
      <c r="CN213" s="61"/>
      <c r="CO213" s="61"/>
      <c r="CP213" s="61"/>
      <c r="CQ213" s="61"/>
      <c r="CR213" s="61"/>
      <c r="CS213" s="50" t="s">
        <v>342</v>
      </c>
      <c r="CT213" s="57">
        <v>0</v>
      </c>
      <c r="CU213" s="58" t="e">
        <v>#DIV/0!</v>
      </c>
      <c r="CV213" s="61"/>
      <c r="CW213" s="50" t="s">
        <v>362</v>
      </c>
      <c r="CX213" s="57">
        <v>0</v>
      </c>
      <c r="CY213" s="58">
        <v>0</v>
      </c>
      <c r="CZ213" s="61"/>
      <c r="DA213" s="50" t="s">
        <v>416</v>
      </c>
      <c r="DB213" s="57">
        <v>0</v>
      </c>
      <c r="DC213" s="58" t="e">
        <v>#DIV/0!</v>
      </c>
    </row>
    <row r="214" spans="2:107" ht="25.5" customHeight="1" x14ac:dyDescent="0.2">
      <c r="B214" s="77"/>
      <c r="C214" s="54">
        <v>26</v>
      </c>
      <c r="D214" s="76">
        <v>1</v>
      </c>
      <c r="E214" s="64"/>
      <c r="F214" s="61"/>
      <c r="G214" s="61"/>
      <c r="H214" s="61"/>
      <c r="I214" s="61"/>
      <c r="J214" s="50" t="s">
        <v>354</v>
      </c>
      <c r="K214" s="57">
        <v>2</v>
      </c>
      <c r="L214" s="58">
        <v>7.6923076923076927E-2</v>
      </c>
      <c r="M214" s="61"/>
      <c r="N214" s="50" t="s">
        <v>363</v>
      </c>
      <c r="O214" s="57">
        <v>1</v>
      </c>
      <c r="P214" s="58">
        <v>3.8461538461538464E-2</v>
      </c>
      <c r="Q214" s="61"/>
      <c r="R214" s="50" t="s">
        <v>417</v>
      </c>
      <c r="S214" s="57">
        <v>1</v>
      </c>
      <c r="T214" s="58">
        <v>3.8461538461538464E-2</v>
      </c>
      <c r="U214" s="61"/>
      <c r="V214" s="77"/>
      <c r="W214" s="54">
        <v>9</v>
      </c>
      <c r="X214" s="76">
        <v>1</v>
      </c>
      <c r="Y214" s="61"/>
      <c r="Z214" s="61"/>
      <c r="AA214" s="61"/>
      <c r="AB214" s="61"/>
      <c r="AC214" s="61"/>
      <c r="AD214" s="61"/>
      <c r="AE214" s="50" t="s">
        <v>354</v>
      </c>
      <c r="AF214" s="57">
        <v>0</v>
      </c>
      <c r="AG214" s="58">
        <v>0</v>
      </c>
      <c r="AH214" s="61"/>
      <c r="AI214" s="50" t="s">
        <v>363</v>
      </c>
      <c r="AJ214" s="57">
        <v>0</v>
      </c>
      <c r="AK214" s="58">
        <v>0</v>
      </c>
      <c r="AL214" s="61"/>
      <c r="AM214" s="50" t="s">
        <v>417</v>
      </c>
      <c r="AN214" s="57">
        <v>1</v>
      </c>
      <c r="AO214" s="58">
        <v>0.1111111111111111</v>
      </c>
      <c r="AP214" s="61"/>
      <c r="AQ214" s="61"/>
      <c r="AR214" s="77" t="s">
        <v>142</v>
      </c>
      <c r="AS214" s="54">
        <v>3</v>
      </c>
      <c r="AT214" s="76">
        <v>1</v>
      </c>
      <c r="AU214" s="61"/>
      <c r="AV214" s="61"/>
      <c r="AW214" s="61"/>
      <c r="AX214" s="61"/>
      <c r="AY214" s="61"/>
      <c r="AZ214" s="61"/>
      <c r="BA214" s="50" t="s">
        <v>354</v>
      </c>
      <c r="BB214" s="57">
        <v>0</v>
      </c>
      <c r="BC214" s="58">
        <v>0</v>
      </c>
      <c r="BD214" s="61"/>
      <c r="BE214" s="50" t="s">
        <v>363</v>
      </c>
      <c r="BF214" s="57">
        <v>1</v>
      </c>
      <c r="BG214" s="58">
        <v>0.33333333333333331</v>
      </c>
      <c r="BH214" s="61"/>
      <c r="BI214" s="50" t="s">
        <v>417</v>
      </c>
      <c r="BJ214" s="57">
        <v>1</v>
      </c>
      <c r="BK214" s="58">
        <v>0.33333333333333331</v>
      </c>
      <c r="BL214" s="61"/>
      <c r="BM214" s="61"/>
      <c r="BN214" s="81"/>
      <c r="BO214" s="54">
        <v>0</v>
      </c>
      <c r="BP214" s="76" t="e">
        <v>#DIV/0!</v>
      </c>
      <c r="BQ214" s="64"/>
      <c r="BR214"/>
      <c r="BS214"/>
      <c r="BT214"/>
      <c r="BU214" s="64"/>
      <c r="BV214" s="61"/>
      <c r="BW214" s="50" t="s">
        <v>354</v>
      </c>
      <c r="BX214" s="57">
        <v>0</v>
      </c>
      <c r="BY214" s="58" t="e">
        <v>#DIV/0!</v>
      </c>
      <c r="BZ214" s="61"/>
      <c r="CA214" s="50" t="s">
        <v>363</v>
      </c>
      <c r="CB214" s="57">
        <v>0</v>
      </c>
      <c r="CC214" s="58" t="e">
        <v>#DIV/0!</v>
      </c>
      <c r="CD214" s="61"/>
      <c r="CE214" s="50" t="s">
        <v>417</v>
      </c>
      <c r="CF214" s="57">
        <v>0</v>
      </c>
      <c r="CG214" s="58" t="e">
        <v>#DIV/0!</v>
      </c>
      <c r="CH214" s="61"/>
      <c r="CI214" s="61"/>
      <c r="CJ214" s="77"/>
      <c r="CK214" s="54">
        <v>0</v>
      </c>
      <c r="CL214" s="76" t="e">
        <v>#DIV/0!</v>
      </c>
      <c r="CM214" s="61"/>
      <c r="CN214" s="61"/>
      <c r="CO214" s="61"/>
      <c r="CP214" s="61"/>
      <c r="CQ214" s="61"/>
      <c r="CR214" s="61"/>
      <c r="CS214" s="50" t="s">
        <v>354</v>
      </c>
      <c r="CT214" s="57">
        <v>0</v>
      </c>
      <c r="CU214" s="58" t="e">
        <v>#DIV/0!</v>
      </c>
      <c r="CV214" s="61"/>
      <c r="CW214" s="50" t="s">
        <v>363</v>
      </c>
      <c r="CX214" s="57">
        <v>0</v>
      </c>
      <c r="CY214" s="58">
        <v>0</v>
      </c>
      <c r="CZ214" s="61"/>
      <c r="DA214" s="50" t="s">
        <v>417</v>
      </c>
      <c r="DB214" s="57">
        <v>0</v>
      </c>
      <c r="DC214" s="58" t="e">
        <v>#DIV/0!</v>
      </c>
    </row>
    <row r="215" spans="2:107" ht="25.5" customHeight="1" x14ac:dyDescent="0.2">
      <c r="B215" s="61"/>
      <c r="C215" s="80" t="s">
        <v>141</v>
      </c>
      <c r="D215" s="77" t="s">
        <v>140</v>
      </c>
      <c r="E215" s="64"/>
      <c r="F215" s="61"/>
      <c r="G215" s="61"/>
      <c r="H215" s="61"/>
      <c r="I215" s="61"/>
      <c r="J215" s="50" t="s">
        <v>355</v>
      </c>
      <c r="K215" s="57">
        <v>0</v>
      </c>
      <c r="L215" s="58">
        <v>0</v>
      </c>
      <c r="M215" s="61"/>
      <c r="N215" s="50" t="s">
        <v>364</v>
      </c>
      <c r="O215" s="57">
        <v>2</v>
      </c>
      <c r="P215" s="58">
        <v>7.6923076923076927E-2</v>
      </c>
      <c r="Q215" s="61"/>
      <c r="R215" s="50" t="s">
        <v>418</v>
      </c>
      <c r="S215" s="57">
        <v>2</v>
      </c>
      <c r="T215" s="58">
        <v>7.6923076923076927E-2</v>
      </c>
      <c r="U215" s="61"/>
      <c r="V215" s="61"/>
      <c r="W215" s="56" t="s">
        <v>141</v>
      </c>
      <c r="X215" s="49" t="s">
        <v>140</v>
      </c>
      <c r="Y215" s="61"/>
      <c r="Z215" s="61"/>
      <c r="AA215" s="61"/>
      <c r="AB215" s="61"/>
      <c r="AC215" s="61"/>
      <c r="AD215" s="61"/>
      <c r="AE215" s="50" t="s">
        <v>355</v>
      </c>
      <c r="AF215" s="57">
        <v>0</v>
      </c>
      <c r="AG215" s="58">
        <v>0</v>
      </c>
      <c r="AH215" s="61"/>
      <c r="AI215" s="50" t="s">
        <v>364</v>
      </c>
      <c r="AJ215" s="57">
        <v>1</v>
      </c>
      <c r="AK215" s="58">
        <v>0.1111111111111111</v>
      </c>
      <c r="AL215" s="61"/>
      <c r="AM215" s="50" t="s">
        <v>418</v>
      </c>
      <c r="AN215" s="57">
        <v>0</v>
      </c>
      <c r="AO215" s="58">
        <v>0</v>
      </c>
      <c r="AP215" s="61"/>
      <c r="AQ215" s="61"/>
      <c r="AR215" s="69"/>
      <c r="AS215" s="56" t="s">
        <v>141</v>
      </c>
      <c r="AT215" s="49" t="s">
        <v>140</v>
      </c>
      <c r="AU215" s="61"/>
      <c r="AV215" s="61"/>
      <c r="AW215" s="61"/>
      <c r="AX215" s="61"/>
      <c r="AY215" s="61"/>
      <c r="AZ215" s="61"/>
      <c r="BA215" s="50" t="s">
        <v>355</v>
      </c>
      <c r="BB215" s="57">
        <v>0</v>
      </c>
      <c r="BC215" s="58">
        <v>0</v>
      </c>
      <c r="BD215" s="61"/>
      <c r="BE215" s="50" t="s">
        <v>364</v>
      </c>
      <c r="BF215" s="57">
        <v>0</v>
      </c>
      <c r="BG215" s="58">
        <v>0</v>
      </c>
      <c r="BH215" s="61"/>
      <c r="BI215" s="50" t="s">
        <v>418</v>
      </c>
      <c r="BJ215" s="57">
        <v>0</v>
      </c>
      <c r="BK215" s="58">
        <v>0</v>
      </c>
      <c r="BL215" s="61"/>
      <c r="BM215" s="61"/>
      <c r="BN215" s="77"/>
      <c r="BO215" s="56" t="s">
        <v>141</v>
      </c>
      <c r="BP215" s="49" t="s">
        <v>140</v>
      </c>
      <c r="BQ215" s="64"/>
      <c r="BR215"/>
      <c r="BS215"/>
      <c r="BT215"/>
      <c r="BU215" s="64"/>
      <c r="BV215" s="61"/>
      <c r="BW215" s="50" t="s">
        <v>355</v>
      </c>
      <c r="BX215" s="57">
        <v>0</v>
      </c>
      <c r="BY215" s="58" t="e">
        <v>#DIV/0!</v>
      </c>
      <c r="BZ215" s="61"/>
      <c r="CA215" s="50" t="s">
        <v>364</v>
      </c>
      <c r="CB215" s="57">
        <v>0</v>
      </c>
      <c r="CC215" s="58" t="e">
        <v>#DIV/0!</v>
      </c>
      <c r="CD215" s="61"/>
      <c r="CE215" s="50" t="s">
        <v>418</v>
      </c>
      <c r="CF215" s="57">
        <v>0</v>
      </c>
      <c r="CG215" s="58" t="e">
        <v>#DIV/0!</v>
      </c>
      <c r="CH215" s="61"/>
      <c r="CI215" s="61"/>
      <c r="CJ215" s="69"/>
      <c r="CK215" s="56" t="s">
        <v>141</v>
      </c>
      <c r="CL215" s="49" t="s">
        <v>140</v>
      </c>
      <c r="CM215" s="61"/>
      <c r="CN215" s="61"/>
      <c r="CO215" s="61"/>
      <c r="CP215" s="61"/>
      <c r="CQ215" s="61"/>
      <c r="CR215" s="61"/>
      <c r="CS215" s="50" t="s">
        <v>355</v>
      </c>
      <c r="CT215" s="57">
        <v>0</v>
      </c>
      <c r="CU215" s="58" t="e">
        <v>#DIV/0!</v>
      </c>
      <c r="CV215" s="61"/>
      <c r="CW215" s="50" t="s">
        <v>364</v>
      </c>
      <c r="CX215" s="57">
        <v>0</v>
      </c>
      <c r="CY215" s="58">
        <v>0</v>
      </c>
      <c r="CZ215" s="61"/>
      <c r="DA215" s="50" t="s">
        <v>418</v>
      </c>
      <c r="DB215" s="57">
        <v>0</v>
      </c>
      <c r="DC215" s="58" t="e">
        <v>#DIV/0!</v>
      </c>
    </row>
    <row r="216" spans="2:107" ht="25.5" customHeight="1" x14ac:dyDescent="0.2">
      <c r="B216"/>
      <c r="C216"/>
      <c r="D216"/>
      <c r="E216" s="64"/>
      <c r="F216" s="175" t="s">
        <v>16</v>
      </c>
      <c r="G216" s="175"/>
      <c r="H216" s="175"/>
      <c r="I216" s="61"/>
      <c r="J216" s="50" t="s">
        <v>356</v>
      </c>
      <c r="K216" s="57">
        <v>0</v>
      </c>
      <c r="L216" s="58">
        <v>0</v>
      </c>
      <c r="M216" s="61"/>
      <c r="N216" s="50" t="s">
        <v>365</v>
      </c>
      <c r="O216" s="57">
        <v>0</v>
      </c>
      <c r="P216" s="58">
        <v>0</v>
      </c>
      <c r="Q216" s="61"/>
      <c r="R216" s="50" t="s">
        <v>419</v>
      </c>
      <c r="S216" s="57">
        <v>0</v>
      </c>
      <c r="T216" s="58">
        <v>0</v>
      </c>
      <c r="U216" s="61"/>
      <c r="V216"/>
      <c r="W216"/>
      <c r="X216"/>
      <c r="Y216" s="61"/>
      <c r="Z216" s="61"/>
      <c r="AA216" s="61"/>
      <c r="AB216" s="61"/>
      <c r="AC216" s="61"/>
      <c r="AD216" s="61"/>
      <c r="AE216" s="50" t="s">
        <v>356</v>
      </c>
      <c r="AF216" s="57">
        <v>0</v>
      </c>
      <c r="AG216" s="58">
        <v>0</v>
      </c>
      <c r="AH216" s="61"/>
      <c r="AI216" s="50" t="s">
        <v>365</v>
      </c>
      <c r="AJ216" s="57">
        <v>0</v>
      </c>
      <c r="AK216" s="58">
        <v>0</v>
      </c>
      <c r="AL216" s="61"/>
      <c r="AM216" s="50" t="s">
        <v>419</v>
      </c>
      <c r="AN216" s="57">
        <v>0</v>
      </c>
      <c r="AO216" s="58">
        <v>0</v>
      </c>
      <c r="AP216" s="61"/>
      <c r="AQ216" s="61"/>
      <c r="AR216"/>
      <c r="AS216"/>
      <c r="AT216"/>
      <c r="AU216" s="61"/>
      <c r="AV216"/>
      <c r="AW216"/>
      <c r="AX216"/>
      <c r="AY216" s="61"/>
      <c r="AZ216" s="61"/>
      <c r="BA216" s="50" t="s">
        <v>356</v>
      </c>
      <c r="BB216" s="57">
        <v>0</v>
      </c>
      <c r="BC216" s="58">
        <v>0</v>
      </c>
      <c r="BD216" s="61"/>
      <c r="BE216" s="50" t="s">
        <v>365</v>
      </c>
      <c r="BF216" s="57">
        <v>0</v>
      </c>
      <c r="BG216" s="58">
        <v>0</v>
      </c>
      <c r="BH216" s="61"/>
      <c r="BI216" s="50" t="s">
        <v>419</v>
      </c>
      <c r="BJ216" s="57">
        <v>0</v>
      </c>
      <c r="BK216" s="58">
        <v>0</v>
      </c>
      <c r="BL216" s="61"/>
      <c r="BM216" s="61"/>
      <c r="BN216"/>
      <c r="BO216"/>
      <c r="BP216"/>
      <c r="BQ216" s="64"/>
      <c r="BR216"/>
      <c r="BS216"/>
      <c r="BT216"/>
      <c r="BU216" s="64"/>
      <c r="BV216" s="61"/>
      <c r="BW216" s="50" t="s">
        <v>356</v>
      </c>
      <c r="BX216" s="57">
        <v>0</v>
      </c>
      <c r="BY216" s="58" t="e">
        <v>#DIV/0!</v>
      </c>
      <c r="BZ216" s="61"/>
      <c r="CA216" s="50" t="s">
        <v>365</v>
      </c>
      <c r="CB216" s="57">
        <v>0</v>
      </c>
      <c r="CC216" s="58" t="e">
        <v>#DIV/0!</v>
      </c>
      <c r="CD216" s="61"/>
      <c r="CE216" s="50" t="s">
        <v>419</v>
      </c>
      <c r="CF216" s="57">
        <v>0</v>
      </c>
      <c r="CG216" s="58" t="e">
        <v>#DIV/0!</v>
      </c>
      <c r="CH216" s="61"/>
      <c r="CI216" s="61"/>
      <c r="CJ216"/>
      <c r="CK216"/>
      <c r="CL216"/>
      <c r="CM216" s="61"/>
      <c r="CN216" s="176" t="s">
        <v>16</v>
      </c>
      <c r="CO216" s="177"/>
      <c r="CP216" s="177"/>
      <c r="CQ216" s="61"/>
      <c r="CR216" s="61"/>
      <c r="CS216" s="50" t="s">
        <v>356</v>
      </c>
      <c r="CT216" s="57">
        <v>0</v>
      </c>
      <c r="CU216" s="58" t="e">
        <v>#DIV/0!</v>
      </c>
      <c r="CV216" s="61"/>
      <c r="CW216" s="50" t="s">
        <v>365</v>
      </c>
      <c r="CX216" s="57">
        <v>0</v>
      </c>
      <c r="CY216" s="58">
        <v>0</v>
      </c>
      <c r="CZ216" s="61"/>
      <c r="DA216" s="50" t="s">
        <v>419</v>
      </c>
      <c r="DB216" s="57">
        <v>0</v>
      </c>
      <c r="DC216" s="58" t="e">
        <v>#DIV/0!</v>
      </c>
    </row>
    <row r="217" spans="2:107" ht="25.5" customHeight="1" x14ac:dyDescent="0.2">
      <c r="B217"/>
      <c r="C217"/>
      <c r="D217"/>
      <c r="E217" s="64"/>
      <c r="F217" s="55" t="s">
        <v>191</v>
      </c>
      <c r="G217" s="57">
        <v>12</v>
      </c>
      <c r="H217" s="58">
        <v>0.46153846153846156</v>
      </c>
      <c r="I217" s="61"/>
      <c r="J217" s="50" t="s">
        <v>345</v>
      </c>
      <c r="K217" s="57">
        <v>3</v>
      </c>
      <c r="L217" s="58">
        <v>0.11538461538461539</v>
      </c>
      <c r="M217" s="61"/>
      <c r="N217" s="50" t="s">
        <v>366</v>
      </c>
      <c r="O217" s="57">
        <v>0</v>
      </c>
      <c r="P217" s="58">
        <v>0</v>
      </c>
      <c r="Q217" s="61"/>
      <c r="R217" s="50" t="s">
        <v>420</v>
      </c>
      <c r="S217" s="57">
        <v>0</v>
      </c>
      <c r="T217" s="58">
        <v>0</v>
      </c>
      <c r="U217" s="61"/>
      <c r="V217" s="175" t="s">
        <v>15</v>
      </c>
      <c r="W217" s="175"/>
      <c r="X217" s="175"/>
      <c r="Y217" s="61"/>
      <c r="Z217" s="175" t="s">
        <v>16</v>
      </c>
      <c r="AA217" s="175"/>
      <c r="AB217" s="175"/>
      <c r="AC217" s="61"/>
      <c r="AD217" s="61"/>
      <c r="AE217" s="50" t="s">
        <v>345</v>
      </c>
      <c r="AF217" s="57">
        <v>0</v>
      </c>
      <c r="AG217" s="58">
        <v>0</v>
      </c>
      <c r="AH217" s="61"/>
      <c r="AI217" s="50" t="s">
        <v>366</v>
      </c>
      <c r="AJ217" s="57">
        <v>0</v>
      </c>
      <c r="AK217" s="58">
        <v>0</v>
      </c>
      <c r="AL217" s="61"/>
      <c r="AM217" s="50" t="s">
        <v>420</v>
      </c>
      <c r="AN217" s="57">
        <v>0</v>
      </c>
      <c r="AO217" s="58">
        <v>0</v>
      </c>
      <c r="AP217" s="61"/>
      <c r="AQ217" s="61"/>
      <c r="AR217" s="178" t="s">
        <v>15</v>
      </c>
      <c r="AS217" s="179"/>
      <c r="AT217" s="179"/>
      <c r="AU217" s="61"/>
      <c r="AV217" s="176" t="s">
        <v>16</v>
      </c>
      <c r="AW217" s="177"/>
      <c r="AX217" s="177"/>
      <c r="AY217" s="61"/>
      <c r="AZ217" s="61"/>
      <c r="BA217" s="50" t="s">
        <v>345</v>
      </c>
      <c r="BB217" s="57">
        <v>0</v>
      </c>
      <c r="BC217" s="58">
        <v>0</v>
      </c>
      <c r="BD217" s="61"/>
      <c r="BE217" s="50" t="s">
        <v>366</v>
      </c>
      <c r="BF217" s="57">
        <v>0</v>
      </c>
      <c r="BG217" s="58">
        <v>0</v>
      </c>
      <c r="BH217" s="61"/>
      <c r="BI217" s="50" t="s">
        <v>420</v>
      </c>
      <c r="BJ217" s="57">
        <v>0</v>
      </c>
      <c r="BK217" s="58">
        <v>0</v>
      </c>
      <c r="BL217" s="61"/>
      <c r="BM217" s="61"/>
      <c r="BN217" s="178" t="s">
        <v>15</v>
      </c>
      <c r="BO217" s="179"/>
      <c r="BP217" s="179"/>
      <c r="BQ217" s="64"/>
      <c r="BR217" s="175" t="s">
        <v>16</v>
      </c>
      <c r="BS217" s="175"/>
      <c r="BT217" s="175"/>
      <c r="BU217" s="64"/>
      <c r="BV217" s="61"/>
      <c r="BW217" s="50" t="s">
        <v>345</v>
      </c>
      <c r="BX217" s="57">
        <v>0</v>
      </c>
      <c r="BY217" s="58" t="e">
        <v>#DIV/0!</v>
      </c>
      <c r="BZ217" s="61"/>
      <c r="CA217" s="50" t="s">
        <v>366</v>
      </c>
      <c r="CB217" s="57">
        <v>0</v>
      </c>
      <c r="CC217" s="58" t="e">
        <v>#DIV/0!</v>
      </c>
      <c r="CD217" s="61"/>
      <c r="CE217" s="50" t="s">
        <v>420</v>
      </c>
      <c r="CF217" s="57">
        <v>0</v>
      </c>
      <c r="CG217" s="58" t="e">
        <v>#DIV/0!</v>
      </c>
      <c r="CH217" s="61"/>
      <c r="CI217" s="61"/>
      <c r="CJ217" s="175" t="s">
        <v>15</v>
      </c>
      <c r="CK217" s="175"/>
      <c r="CL217" s="175"/>
      <c r="CM217" s="61"/>
      <c r="CN217" s="47" t="s">
        <v>191</v>
      </c>
      <c r="CO217" s="57">
        <v>0</v>
      </c>
      <c r="CP217" s="58" t="e">
        <v>#DIV/0!</v>
      </c>
      <c r="CQ217" s="61"/>
      <c r="CR217" s="61"/>
      <c r="CS217" s="50" t="s">
        <v>345</v>
      </c>
      <c r="CT217" s="57">
        <v>0</v>
      </c>
      <c r="CU217" s="58" t="e">
        <v>#DIV/0!</v>
      </c>
      <c r="CV217" s="61"/>
      <c r="CW217" s="50" t="s">
        <v>366</v>
      </c>
      <c r="CX217" s="57">
        <v>0</v>
      </c>
      <c r="CY217" s="58">
        <v>0</v>
      </c>
      <c r="CZ217" s="61"/>
      <c r="DA217" s="50" t="s">
        <v>420</v>
      </c>
      <c r="DB217" s="57">
        <v>0</v>
      </c>
      <c r="DC217" s="58" t="e">
        <v>#DIV/0!</v>
      </c>
    </row>
    <row r="218" spans="2:107" ht="25.5" customHeight="1" x14ac:dyDescent="0.2">
      <c r="B218"/>
      <c r="C218"/>
      <c r="D218"/>
      <c r="E218" s="64"/>
      <c r="F218" s="46" t="s">
        <v>192</v>
      </c>
      <c r="G218" s="57">
        <v>7</v>
      </c>
      <c r="H218" s="58">
        <v>0.26923076923076922</v>
      </c>
      <c r="I218" s="61"/>
      <c r="J218" s="50" t="s">
        <v>347</v>
      </c>
      <c r="K218" s="57">
        <v>0</v>
      </c>
      <c r="L218" s="58">
        <v>0</v>
      </c>
      <c r="M218" s="61"/>
      <c r="N218" s="50" t="s">
        <v>367</v>
      </c>
      <c r="O218" s="57">
        <v>0</v>
      </c>
      <c r="P218" s="58">
        <v>0</v>
      </c>
      <c r="Q218" s="61"/>
      <c r="R218" s="50" t="s">
        <v>421</v>
      </c>
      <c r="S218" s="57">
        <v>0</v>
      </c>
      <c r="T218" s="58">
        <v>0</v>
      </c>
      <c r="U218" s="61"/>
      <c r="V218" s="47" t="s">
        <v>189</v>
      </c>
      <c r="W218" s="57">
        <v>3</v>
      </c>
      <c r="X218" s="58">
        <v>0.33333333333333331</v>
      </c>
      <c r="Y218" s="61"/>
      <c r="Z218" s="47" t="s">
        <v>191</v>
      </c>
      <c r="AA218" s="57">
        <v>9</v>
      </c>
      <c r="AB218" s="58">
        <v>1</v>
      </c>
      <c r="AC218" s="61"/>
      <c r="AD218" s="61"/>
      <c r="AE218" s="50" t="s">
        <v>347</v>
      </c>
      <c r="AF218" s="57">
        <v>1</v>
      </c>
      <c r="AG218" s="58">
        <v>0.1111111111111111</v>
      </c>
      <c r="AH218" s="61"/>
      <c r="AI218" s="50" t="s">
        <v>367</v>
      </c>
      <c r="AJ218" s="57">
        <v>0</v>
      </c>
      <c r="AK218" s="58">
        <v>0</v>
      </c>
      <c r="AL218" s="61"/>
      <c r="AM218" s="50" t="s">
        <v>421</v>
      </c>
      <c r="AN218" s="57">
        <v>0</v>
      </c>
      <c r="AO218" s="58">
        <v>0</v>
      </c>
      <c r="AP218" s="61"/>
      <c r="AQ218" s="61"/>
      <c r="AR218" s="47" t="s">
        <v>189</v>
      </c>
      <c r="AS218" s="57">
        <v>0</v>
      </c>
      <c r="AT218" s="58">
        <v>0</v>
      </c>
      <c r="AU218" s="61"/>
      <c r="AV218" s="47" t="s">
        <v>191</v>
      </c>
      <c r="AW218" s="57">
        <v>3</v>
      </c>
      <c r="AX218" s="58">
        <v>1</v>
      </c>
      <c r="AY218" s="61"/>
      <c r="AZ218" s="61"/>
      <c r="BA218" s="50" t="s">
        <v>347</v>
      </c>
      <c r="BB218" s="57">
        <v>1</v>
      </c>
      <c r="BC218" s="58">
        <v>0.33333333333333331</v>
      </c>
      <c r="BD218" s="61"/>
      <c r="BE218" s="50" t="s">
        <v>367</v>
      </c>
      <c r="BF218" s="57">
        <v>0</v>
      </c>
      <c r="BG218" s="58">
        <v>0</v>
      </c>
      <c r="BH218" s="61"/>
      <c r="BI218" s="50" t="s">
        <v>421</v>
      </c>
      <c r="BJ218" s="57">
        <v>0</v>
      </c>
      <c r="BK218" s="58">
        <v>0</v>
      </c>
      <c r="BL218" s="61"/>
      <c r="BM218" s="61"/>
      <c r="BN218" s="47" t="s">
        <v>189</v>
      </c>
      <c r="BO218" s="57">
        <v>0</v>
      </c>
      <c r="BP218" s="58" t="e">
        <v>#DIV/0!</v>
      </c>
      <c r="BQ218" s="64"/>
      <c r="BR218" s="55" t="s">
        <v>191</v>
      </c>
      <c r="BS218" s="57">
        <v>0</v>
      </c>
      <c r="BT218" s="58" t="e">
        <v>#DIV/0!</v>
      </c>
      <c r="BU218" s="64"/>
      <c r="BV218" s="61"/>
      <c r="BW218" s="50" t="s">
        <v>347</v>
      </c>
      <c r="BX218" s="57">
        <v>0</v>
      </c>
      <c r="BY218" s="58" t="e">
        <v>#DIV/0!</v>
      </c>
      <c r="BZ218" s="61"/>
      <c r="CA218" s="50" t="s">
        <v>367</v>
      </c>
      <c r="CB218" s="57">
        <v>0</v>
      </c>
      <c r="CC218" s="58" t="e">
        <v>#DIV/0!</v>
      </c>
      <c r="CD218" s="61"/>
      <c r="CE218" s="50" t="s">
        <v>421</v>
      </c>
      <c r="CF218" s="57">
        <v>0</v>
      </c>
      <c r="CG218" s="58" t="e">
        <v>#DIV/0!</v>
      </c>
      <c r="CH218" s="61"/>
      <c r="CI218" s="61"/>
      <c r="CJ218" s="55" t="s">
        <v>189</v>
      </c>
      <c r="CK218" s="57">
        <v>0</v>
      </c>
      <c r="CL218" s="58" t="e">
        <v>#DIV/0!</v>
      </c>
      <c r="CM218" s="61"/>
      <c r="CN218" s="46" t="s">
        <v>192</v>
      </c>
      <c r="CO218" s="57">
        <v>0</v>
      </c>
      <c r="CP218" s="58" t="e">
        <v>#DIV/0!</v>
      </c>
      <c r="CQ218" s="61"/>
      <c r="CR218" s="61"/>
      <c r="CS218" s="50" t="s">
        <v>347</v>
      </c>
      <c r="CT218" s="57">
        <v>0</v>
      </c>
      <c r="CU218" s="58" t="e">
        <v>#DIV/0!</v>
      </c>
      <c r="CV218" s="61"/>
      <c r="CW218" s="50" t="s">
        <v>367</v>
      </c>
      <c r="CX218" s="57">
        <v>0</v>
      </c>
      <c r="CY218" s="58">
        <v>0</v>
      </c>
      <c r="CZ218" s="61"/>
      <c r="DA218" s="50" t="s">
        <v>421</v>
      </c>
      <c r="DB218" s="57">
        <v>0</v>
      </c>
      <c r="DC218" s="58" t="e">
        <v>#DIV/0!</v>
      </c>
    </row>
    <row r="219" spans="2:107" ht="25.5" customHeight="1" x14ac:dyDescent="0.2">
      <c r="B219"/>
      <c r="C219"/>
      <c r="D219"/>
      <c r="E219" s="64"/>
      <c r="F219" s="46" t="s">
        <v>193</v>
      </c>
      <c r="G219" s="57">
        <v>4</v>
      </c>
      <c r="H219" s="58">
        <v>0.15384615384615385</v>
      </c>
      <c r="I219" s="61"/>
      <c r="J219" s="50" t="s">
        <v>346</v>
      </c>
      <c r="K219" s="57">
        <v>0</v>
      </c>
      <c r="L219" s="58">
        <v>0</v>
      </c>
      <c r="M219" s="61"/>
      <c r="N219" s="50" t="s">
        <v>368</v>
      </c>
      <c r="O219" s="57">
        <v>1</v>
      </c>
      <c r="P219" s="58">
        <v>3.8461538461538464E-2</v>
      </c>
      <c r="Q219" s="61"/>
      <c r="R219" s="50" t="s">
        <v>422</v>
      </c>
      <c r="S219" s="57">
        <v>1</v>
      </c>
      <c r="T219" s="58">
        <v>3.8461538461538464E-2</v>
      </c>
      <c r="U219" s="61"/>
      <c r="V219" s="46" t="s">
        <v>190</v>
      </c>
      <c r="W219" s="57">
        <v>6</v>
      </c>
      <c r="X219" s="58">
        <v>0.66666666666666663</v>
      </c>
      <c r="Y219" s="61"/>
      <c r="Z219" s="46" t="s">
        <v>192</v>
      </c>
      <c r="AA219" s="57">
        <v>0</v>
      </c>
      <c r="AB219" s="58">
        <v>0</v>
      </c>
      <c r="AC219" s="61"/>
      <c r="AD219" s="61"/>
      <c r="AE219" s="50" t="s">
        <v>346</v>
      </c>
      <c r="AF219" s="57">
        <v>0</v>
      </c>
      <c r="AG219" s="58">
        <v>0</v>
      </c>
      <c r="AH219" s="61"/>
      <c r="AI219" s="50" t="s">
        <v>368</v>
      </c>
      <c r="AJ219" s="57">
        <v>0</v>
      </c>
      <c r="AK219" s="58">
        <v>0</v>
      </c>
      <c r="AL219" s="61"/>
      <c r="AM219" s="50" t="s">
        <v>422</v>
      </c>
      <c r="AN219" s="57">
        <v>0</v>
      </c>
      <c r="AO219" s="58">
        <v>0</v>
      </c>
      <c r="AP219" s="61"/>
      <c r="AQ219" s="61"/>
      <c r="AR219" s="46" t="s">
        <v>190</v>
      </c>
      <c r="AS219" s="57">
        <v>3</v>
      </c>
      <c r="AT219" s="58">
        <v>1</v>
      </c>
      <c r="AU219" s="61"/>
      <c r="AV219" s="46" t="s">
        <v>192</v>
      </c>
      <c r="AW219" s="57">
        <v>0</v>
      </c>
      <c r="AX219" s="58">
        <v>0</v>
      </c>
      <c r="AY219" s="61"/>
      <c r="AZ219" s="61"/>
      <c r="BA219" s="50" t="s">
        <v>346</v>
      </c>
      <c r="BB219" s="57">
        <v>0</v>
      </c>
      <c r="BC219" s="58">
        <v>0</v>
      </c>
      <c r="BD219" s="61"/>
      <c r="BE219" s="50" t="s">
        <v>368</v>
      </c>
      <c r="BF219" s="57">
        <v>0</v>
      </c>
      <c r="BG219" s="58">
        <v>0</v>
      </c>
      <c r="BH219" s="61"/>
      <c r="BI219" s="50" t="s">
        <v>422</v>
      </c>
      <c r="BJ219" s="57">
        <v>0</v>
      </c>
      <c r="BK219" s="58">
        <v>0</v>
      </c>
      <c r="BL219" s="61"/>
      <c r="BM219" s="61"/>
      <c r="BN219" s="46" t="s">
        <v>190</v>
      </c>
      <c r="BO219" s="57">
        <v>0</v>
      </c>
      <c r="BP219" s="58" t="e">
        <v>#DIV/0!</v>
      </c>
      <c r="BQ219" s="64"/>
      <c r="BR219" s="46" t="s">
        <v>192</v>
      </c>
      <c r="BS219" s="57">
        <v>0</v>
      </c>
      <c r="BT219" s="58" t="e">
        <v>#DIV/0!</v>
      </c>
      <c r="BU219" s="64"/>
      <c r="BV219" s="61"/>
      <c r="BW219" s="50" t="s">
        <v>346</v>
      </c>
      <c r="BX219" s="57">
        <v>0</v>
      </c>
      <c r="BY219" s="58" t="e">
        <v>#DIV/0!</v>
      </c>
      <c r="BZ219" s="61"/>
      <c r="CA219" s="50" t="s">
        <v>368</v>
      </c>
      <c r="CB219" s="57">
        <v>0</v>
      </c>
      <c r="CC219" s="58" t="e">
        <v>#DIV/0!</v>
      </c>
      <c r="CD219" s="61"/>
      <c r="CE219" s="50" t="s">
        <v>422</v>
      </c>
      <c r="CF219" s="57">
        <v>0</v>
      </c>
      <c r="CG219" s="58" t="e">
        <v>#DIV/0!</v>
      </c>
      <c r="CH219" s="61"/>
      <c r="CI219" s="61"/>
      <c r="CJ219" s="46" t="s">
        <v>190</v>
      </c>
      <c r="CK219" s="57">
        <v>0</v>
      </c>
      <c r="CL219" s="58" t="e">
        <v>#DIV/0!</v>
      </c>
      <c r="CM219" s="61"/>
      <c r="CN219" s="46" t="s">
        <v>193</v>
      </c>
      <c r="CO219" s="57">
        <v>0</v>
      </c>
      <c r="CP219" s="58" t="e">
        <v>#DIV/0!</v>
      </c>
      <c r="CQ219" s="61"/>
      <c r="CR219" s="61"/>
      <c r="CS219" s="50" t="s">
        <v>346</v>
      </c>
      <c r="CT219" s="57">
        <v>0</v>
      </c>
      <c r="CU219" s="58" t="e">
        <v>#DIV/0!</v>
      </c>
      <c r="CV219" s="61"/>
      <c r="CW219" s="50" t="s">
        <v>368</v>
      </c>
      <c r="CX219" s="57">
        <v>0</v>
      </c>
      <c r="CY219" s="58">
        <v>0</v>
      </c>
      <c r="CZ219" s="61"/>
      <c r="DA219" s="50" t="s">
        <v>422</v>
      </c>
      <c r="DB219" s="57">
        <v>0</v>
      </c>
      <c r="DC219" s="58" t="e">
        <v>#DIV/0!</v>
      </c>
    </row>
    <row r="220" spans="2:107" ht="25.5" customHeight="1" x14ac:dyDescent="0.2">
      <c r="B220" s="175" t="s">
        <v>15</v>
      </c>
      <c r="C220" s="175"/>
      <c r="D220" s="175"/>
      <c r="E220" s="64"/>
      <c r="F220" s="46" t="s">
        <v>194</v>
      </c>
      <c r="G220" s="57">
        <v>3</v>
      </c>
      <c r="H220" s="58">
        <v>0.11538461538461539</v>
      </c>
      <c r="I220" s="61"/>
      <c r="J220" s="50" t="s">
        <v>350</v>
      </c>
      <c r="K220" s="57">
        <v>0</v>
      </c>
      <c r="L220" s="58">
        <v>0</v>
      </c>
      <c r="M220" s="61"/>
      <c r="N220" s="37"/>
      <c r="O220" s="45">
        <v>26</v>
      </c>
      <c r="P220" s="58">
        <v>1</v>
      </c>
      <c r="Q220" s="61"/>
      <c r="R220" s="37"/>
      <c r="S220" s="45">
        <v>26</v>
      </c>
      <c r="T220" s="58">
        <v>1</v>
      </c>
      <c r="U220" s="61"/>
      <c r="V220" s="77"/>
      <c r="W220" s="54">
        <v>9</v>
      </c>
      <c r="X220" s="76">
        <v>1</v>
      </c>
      <c r="Y220" s="61"/>
      <c r="Z220" s="46" t="s">
        <v>193</v>
      </c>
      <c r="AA220" s="57">
        <v>0</v>
      </c>
      <c r="AB220" s="58">
        <v>0</v>
      </c>
      <c r="AC220" s="61"/>
      <c r="AD220" s="61"/>
      <c r="AE220" s="50" t="s">
        <v>350</v>
      </c>
      <c r="AF220" s="57">
        <v>0</v>
      </c>
      <c r="AG220" s="58">
        <v>0</v>
      </c>
      <c r="AH220" s="61"/>
      <c r="AI220" s="37"/>
      <c r="AJ220" s="45">
        <v>9</v>
      </c>
      <c r="AK220" s="58">
        <v>1</v>
      </c>
      <c r="AL220" s="61"/>
      <c r="AM220" s="37"/>
      <c r="AN220" s="45">
        <v>9</v>
      </c>
      <c r="AO220" s="58">
        <v>1</v>
      </c>
      <c r="AP220" s="61"/>
      <c r="AQ220" s="61"/>
      <c r="AR220" s="77"/>
      <c r="AS220" s="54">
        <v>3</v>
      </c>
      <c r="AT220" s="76">
        <v>1</v>
      </c>
      <c r="AU220" s="61"/>
      <c r="AV220" s="46" t="s">
        <v>193</v>
      </c>
      <c r="AW220" s="57">
        <v>0</v>
      </c>
      <c r="AX220" s="58">
        <v>0</v>
      </c>
      <c r="AY220" s="61"/>
      <c r="AZ220" s="61"/>
      <c r="BA220" s="50" t="s">
        <v>350</v>
      </c>
      <c r="BB220" s="57">
        <v>0</v>
      </c>
      <c r="BC220" s="58">
        <v>0</v>
      </c>
      <c r="BD220" s="61"/>
      <c r="BE220" s="37"/>
      <c r="BF220" s="45">
        <v>3</v>
      </c>
      <c r="BG220" s="58">
        <v>1</v>
      </c>
      <c r="BH220" s="61"/>
      <c r="BI220" s="37"/>
      <c r="BJ220" s="45">
        <v>3</v>
      </c>
      <c r="BK220" s="58">
        <v>1</v>
      </c>
      <c r="BL220" s="61"/>
      <c r="BM220" s="61"/>
      <c r="BN220" s="77"/>
      <c r="BO220" s="54">
        <v>0</v>
      </c>
      <c r="BP220" s="76" t="e">
        <v>#DIV/0!</v>
      </c>
      <c r="BQ220" s="64"/>
      <c r="BR220" s="46" t="s">
        <v>193</v>
      </c>
      <c r="BS220" s="57">
        <v>0</v>
      </c>
      <c r="BT220" s="58" t="e">
        <v>#DIV/0!</v>
      </c>
      <c r="BU220" s="64"/>
      <c r="BV220" s="61"/>
      <c r="BW220" s="50" t="s">
        <v>350</v>
      </c>
      <c r="BX220" s="57">
        <v>0</v>
      </c>
      <c r="BY220" s="58" t="e">
        <v>#DIV/0!</v>
      </c>
      <c r="BZ220" s="61"/>
      <c r="CA220" s="37"/>
      <c r="CB220" s="45">
        <v>0</v>
      </c>
      <c r="CC220" s="58" t="e">
        <v>#DIV/0!</v>
      </c>
      <c r="CD220" s="61"/>
      <c r="CE220" s="37"/>
      <c r="CF220" s="45">
        <v>0</v>
      </c>
      <c r="CG220" s="58" t="e">
        <v>#DIV/0!</v>
      </c>
      <c r="CH220" s="61"/>
      <c r="CI220" s="61"/>
      <c r="CJ220" s="77"/>
      <c r="CK220" s="54">
        <v>0</v>
      </c>
      <c r="CL220" s="76" t="e">
        <v>#DIV/0!</v>
      </c>
      <c r="CM220" s="61"/>
      <c r="CN220" s="46" t="s">
        <v>194</v>
      </c>
      <c r="CO220" s="57">
        <v>0</v>
      </c>
      <c r="CP220" s="58" t="e">
        <v>#DIV/0!</v>
      </c>
      <c r="CQ220" s="61"/>
      <c r="CR220" s="61"/>
      <c r="CS220" s="50" t="s">
        <v>350</v>
      </c>
      <c r="CT220" s="57">
        <v>0</v>
      </c>
      <c r="CU220" s="58" t="e">
        <v>#DIV/0!</v>
      </c>
      <c r="CV220" s="61"/>
      <c r="CW220" s="37"/>
      <c r="CX220" s="45">
        <v>2</v>
      </c>
      <c r="CY220" s="58">
        <v>1</v>
      </c>
      <c r="CZ220" s="61"/>
      <c r="DA220" s="37"/>
      <c r="DB220" s="45">
        <v>0</v>
      </c>
      <c r="DC220" s="58" t="e">
        <v>#DIV/0!</v>
      </c>
    </row>
    <row r="221" spans="2:107" ht="25.5" customHeight="1" x14ac:dyDescent="0.2">
      <c r="B221" s="55" t="s">
        <v>189</v>
      </c>
      <c r="C221" s="57">
        <v>26</v>
      </c>
      <c r="D221" s="58">
        <v>1</v>
      </c>
      <c r="E221" s="64"/>
      <c r="F221" s="77"/>
      <c r="G221" s="54">
        <v>26</v>
      </c>
      <c r="H221" s="76">
        <v>1</v>
      </c>
      <c r="I221" s="61"/>
      <c r="J221" s="50" t="s">
        <v>349</v>
      </c>
      <c r="K221" s="57">
        <v>0</v>
      </c>
      <c r="L221" s="58">
        <v>0</v>
      </c>
      <c r="M221" s="61"/>
      <c r="N221" s="61"/>
      <c r="O221" s="49" t="s">
        <v>141</v>
      </c>
      <c r="P221" s="49" t="s">
        <v>140</v>
      </c>
      <c r="Q221" s="61"/>
      <c r="R221" s="61"/>
      <c r="S221" s="49" t="s">
        <v>141</v>
      </c>
      <c r="T221" s="49" t="s">
        <v>140</v>
      </c>
      <c r="U221" s="61"/>
      <c r="V221" s="61"/>
      <c r="W221" s="56" t="s">
        <v>141</v>
      </c>
      <c r="X221" s="49" t="s">
        <v>140</v>
      </c>
      <c r="Y221" s="61"/>
      <c r="Z221" s="46" t="s">
        <v>194</v>
      </c>
      <c r="AA221" s="57">
        <v>0</v>
      </c>
      <c r="AB221" s="58">
        <v>0</v>
      </c>
      <c r="AC221" s="61"/>
      <c r="AD221" s="61"/>
      <c r="AE221" s="50" t="s">
        <v>349</v>
      </c>
      <c r="AF221" s="57">
        <v>0</v>
      </c>
      <c r="AG221" s="58">
        <v>0</v>
      </c>
      <c r="AH221" s="61"/>
      <c r="AI221" s="61"/>
      <c r="AJ221" s="49" t="s">
        <v>141</v>
      </c>
      <c r="AK221" s="49" t="s">
        <v>140</v>
      </c>
      <c r="AL221" s="61"/>
      <c r="AM221" s="61"/>
      <c r="AN221" s="49" t="s">
        <v>141</v>
      </c>
      <c r="AO221" s="49" t="s">
        <v>140</v>
      </c>
      <c r="AP221" s="61"/>
      <c r="AQ221" s="61"/>
      <c r="AR221" s="61"/>
      <c r="AS221" s="56" t="s">
        <v>141</v>
      </c>
      <c r="AT221" s="49" t="s">
        <v>140</v>
      </c>
      <c r="AU221" s="61"/>
      <c r="AV221" s="46" t="s">
        <v>194</v>
      </c>
      <c r="AW221" s="57">
        <v>0</v>
      </c>
      <c r="AX221" s="58">
        <v>0</v>
      </c>
      <c r="AY221" s="61"/>
      <c r="AZ221" s="61"/>
      <c r="BA221" s="50" t="s">
        <v>349</v>
      </c>
      <c r="BB221" s="57">
        <v>0</v>
      </c>
      <c r="BC221" s="58">
        <v>0</v>
      </c>
      <c r="BD221" s="61"/>
      <c r="BE221" s="61"/>
      <c r="BF221" s="49" t="s">
        <v>141</v>
      </c>
      <c r="BG221" s="49" t="s">
        <v>140</v>
      </c>
      <c r="BH221" s="61"/>
      <c r="BI221" s="61"/>
      <c r="BJ221" s="49" t="s">
        <v>141</v>
      </c>
      <c r="BK221" s="49" t="s">
        <v>140</v>
      </c>
      <c r="BL221" s="61"/>
      <c r="BM221" s="61"/>
      <c r="BN221" s="61"/>
      <c r="BO221" s="56" t="s">
        <v>141</v>
      </c>
      <c r="BP221" s="49" t="s">
        <v>140</v>
      </c>
      <c r="BQ221" s="64"/>
      <c r="BR221" s="46" t="s">
        <v>194</v>
      </c>
      <c r="BS221" s="57">
        <v>0</v>
      </c>
      <c r="BT221" s="58" t="e">
        <v>#DIV/0!</v>
      </c>
      <c r="BU221" s="64"/>
      <c r="BV221" s="61"/>
      <c r="BW221" s="50" t="s">
        <v>349</v>
      </c>
      <c r="BX221" s="57">
        <v>0</v>
      </c>
      <c r="BY221" s="58" t="e">
        <v>#DIV/0!</v>
      </c>
      <c r="BZ221" s="61"/>
      <c r="CA221" s="61"/>
      <c r="CB221" s="49" t="s">
        <v>141</v>
      </c>
      <c r="CC221" s="49" t="s">
        <v>140</v>
      </c>
      <c r="CD221" s="61"/>
      <c r="CE221" s="61"/>
      <c r="CF221" s="49" t="s">
        <v>141</v>
      </c>
      <c r="CG221" s="49" t="s">
        <v>140</v>
      </c>
      <c r="CH221" s="61"/>
      <c r="CI221" s="61"/>
      <c r="CJ221" s="61"/>
      <c r="CK221" s="56" t="s">
        <v>141</v>
      </c>
      <c r="CL221" s="49" t="s">
        <v>140</v>
      </c>
      <c r="CM221" s="61"/>
      <c r="CN221" s="77"/>
      <c r="CO221" s="54">
        <v>0</v>
      </c>
      <c r="CP221" s="76" t="e">
        <v>#DIV/0!</v>
      </c>
      <c r="CQ221" s="61"/>
      <c r="CR221" s="61"/>
      <c r="CS221" s="50" t="s">
        <v>349</v>
      </c>
      <c r="CT221" s="57">
        <v>0</v>
      </c>
      <c r="CU221" s="58" t="e">
        <v>#DIV/0!</v>
      </c>
      <c r="CV221" s="61"/>
      <c r="CW221" s="61"/>
      <c r="CX221" s="49" t="s">
        <v>141</v>
      </c>
      <c r="CY221" s="49" t="s">
        <v>140</v>
      </c>
      <c r="CZ221" s="61"/>
      <c r="DA221" s="61"/>
      <c r="DB221" s="49" t="s">
        <v>141</v>
      </c>
      <c r="DC221" s="49" t="s">
        <v>140</v>
      </c>
    </row>
    <row r="222" spans="2:107" ht="25.5" customHeight="1" x14ac:dyDescent="0.2">
      <c r="B222" s="46" t="s">
        <v>190</v>
      </c>
      <c r="C222" s="57">
        <v>0</v>
      </c>
      <c r="D222" s="58">
        <v>0</v>
      </c>
      <c r="E222" s="64"/>
      <c r="F222" s="61"/>
      <c r="G222" s="56" t="s">
        <v>141</v>
      </c>
      <c r="H222" s="49" t="s">
        <v>140</v>
      </c>
      <c r="I222" s="61"/>
      <c r="J222" s="50" t="s">
        <v>348</v>
      </c>
      <c r="K222" s="57">
        <v>0</v>
      </c>
      <c r="L222" s="58">
        <v>0</v>
      </c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77"/>
      <c r="AA222" s="54">
        <v>9</v>
      </c>
      <c r="AB222" s="76">
        <v>1</v>
      </c>
      <c r="AC222" s="61"/>
      <c r="AD222" s="61"/>
      <c r="AE222" s="50" t="s">
        <v>348</v>
      </c>
      <c r="AF222" s="57">
        <v>0</v>
      </c>
      <c r="AG222" s="58">
        <v>0</v>
      </c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77"/>
      <c r="AW222" s="54">
        <v>3</v>
      </c>
      <c r="AX222" s="76">
        <v>1</v>
      </c>
      <c r="AY222" s="61"/>
      <c r="AZ222" s="61"/>
      <c r="BA222" s="50" t="s">
        <v>348</v>
      </c>
      <c r="BB222" s="57">
        <v>0</v>
      </c>
      <c r="BC222" s="58">
        <v>0</v>
      </c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4"/>
      <c r="BR222" s="77"/>
      <c r="BS222" s="54">
        <v>0</v>
      </c>
      <c r="BT222" s="76" t="e">
        <v>#DIV/0!</v>
      </c>
      <c r="BU222" s="64"/>
      <c r="BV222" s="61"/>
      <c r="BW222" s="50" t="s">
        <v>348</v>
      </c>
      <c r="BX222" s="57">
        <v>0</v>
      </c>
      <c r="BY222" s="58" t="e">
        <v>#DIV/0!</v>
      </c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/>
      <c r="CK222"/>
      <c r="CL222"/>
      <c r="CM222" s="61"/>
      <c r="CN222" s="61"/>
      <c r="CO222" s="56" t="s">
        <v>141</v>
      </c>
      <c r="CP222" s="49" t="s">
        <v>140</v>
      </c>
      <c r="CQ222" s="61"/>
      <c r="CR222" s="61"/>
      <c r="CS222" s="50" t="s">
        <v>348</v>
      </c>
      <c r="CT222" s="57">
        <v>0</v>
      </c>
      <c r="CU222" s="58" t="e">
        <v>#DIV/0!</v>
      </c>
      <c r="CV222" s="61"/>
      <c r="CW222" s="61"/>
      <c r="CX222" s="61"/>
      <c r="CY222" s="61"/>
      <c r="CZ222" s="61"/>
      <c r="DA222" s="61"/>
      <c r="DB222" s="61"/>
      <c r="DC222" s="61"/>
    </row>
    <row r="223" spans="2:107" ht="25.5" customHeight="1" x14ac:dyDescent="0.2">
      <c r="B223" s="77"/>
      <c r="C223" s="54">
        <v>26</v>
      </c>
      <c r="D223" s="76">
        <v>1</v>
      </c>
      <c r="E223" s="64"/>
      <c r="F223" s="61"/>
      <c r="G223" s="61"/>
      <c r="H223" s="61"/>
      <c r="I223" s="61"/>
      <c r="J223" s="46" t="s">
        <v>351</v>
      </c>
      <c r="K223" s="57">
        <v>1</v>
      </c>
      <c r="L223" s="58">
        <v>3.8461538461538464E-2</v>
      </c>
      <c r="M223" s="61"/>
      <c r="N223" s="61"/>
      <c r="O223" s="61"/>
      <c r="P223" s="61"/>
      <c r="Q223" s="61"/>
      <c r="R223" s="61"/>
      <c r="S223" s="61"/>
      <c r="T223" s="61"/>
      <c r="U223" s="61"/>
      <c r="V223" s="176" t="s">
        <v>17</v>
      </c>
      <c r="W223" s="177"/>
      <c r="X223" s="177"/>
      <c r="Y223"/>
      <c r="Z223" s="61"/>
      <c r="AA223" s="56" t="s">
        <v>141</v>
      </c>
      <c r="AB223" s="49" t="s">
        <v>140</v>
      </c>
      <c r="AC223" s="61"/>
      <c r="AD223" s="61"/>
      <c r="AE223" s="46" t="s">
        <v>351</v>
      </c>
      <c r="AF223" s="57">
        <v>0</v>
      </c>
      <c r="AG223" s="58">
        <v>0</v>
      </c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175" t="s">
        <v>17</v>
      </c>
      <c r="AS223" s="175"/>
      <c r="AT223" s="175"/>
      <c r="AU223" s="61"/>
      <c r="AV223" s="61"/>
      <c r="AW223" s="56" t="s">
        <v>141</v>
      </c>
      <c r="AX223" s="49" t="s">
        <v>140</v>
      </c>
      <c r="AY223" s="61"/>
      <c r="AZ223" s="61"/>
      <c r="BA223" s="46" t="s">
        <v>351</v>
      </c>
      <c r="BB223" s="57">
        <v>0</v>
      </c>
      <c r="BC223" s="58">
        <v>0</v>
      </c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175" t="s">
        <v>17</v>
      </c>
      <c r="BO223" s="175"/>
      <c r="BP223" s="175"/>
      <c r="BQ223" s="64"/>
      <c r="BR223" s="61"/>
      <c r="BS223" s="56" t="s">
        <v>141</v>
      </c>
      <c r="BT223" s="49" t="s">
        <v>140</v>
      </c>
      <c r="BU223" s="64"/>
      <c r="BV223" s="61"/>
      <c r="BW223" s="46" t="s">
        <v>351</v>
      </c>
      <c r="BX223" s="57">
        <v>0</v>
      </c>
      <c r="BY223" s="58" t="e">
        <v>#DIV/0!</v>
      </c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175" t="s">
        <v>17</v>
      </c>
      <c r="CK223" s="175"/>
      <c r="CL223" s="175"/>
      <c r="CM223" s="61"/>
      <c r="CN223" s="61"/>
      <c r="CO223" s="61"/>
      <c r="CP223" s="61"/>
      <c r="CQ223" s="61"/>
      <c r="CR223" s="61"/>
      <c r="CS223" s="46" t="s">
        <v>351</v>
      </c>
      <c r="CT223" s="57">
        <v>0</v>
      </c>
      <c r="CU223" s="58" t="e">
        <v>#DIV/0!</v>
      </c>
      <c r="CV223" s="61"/>
      <c r="CW223" s="61"/>
      <c r="CX223" s="61"/>
      <c r="CY223" s="61"/>
      <c r="CZ223" s="61"/>
      <c r="DA223" s="61"/>
      <c r="DB223" s="61"/>
      <c r="DC223" s="61"/>
    </row>
    <row r="224" spans="2:107" ht="25.5" customHeight="1" x14ac:dyDescent="0.2">
      <c r="B224"/>
      <c r="C224" s="56" t="s">
        <v>141</v>
      </c>
      <c r="D224" s="49" t="s">
        <v>140</v>
      </c>
      <c r="E224" s="64"/>
      <c r="F224" s="61"/>
      <c r="G224" s="61"/>
      <c r="H224" s="61"/>
      <c r="I224" s="61"/>
      <c r="J224" s="46" t="s">
        <v>352</v>
      </c>
      <c r="K224" s="57">
        <v>0</v>
      </c>
      <c r="L224" s="58">
        <v>0</v>
      </c>
      <c r="M224" s="61"/>
      <c r="N224" s="61"/>
      <c r="O224" s="61"/>
      <c r="P224" s="61"/>
      <c r="Q224" s="61"/>
      <c r="R224" s="61"/>
      <c r="S224" s="61"/>
      <c r="T224" s="61"/>
      <c r="U224" s="61"/>
      <c r="V224" s="47" t="s">
        <v>195</v>
      </c>
      <c r="W224" s="57">
        <v>2</v>
      </c>
      <c r="X224" s="58">
        <v>0.22222222222222221</v>
      </c>
      <c r="Y224"/>
      <c r="Z224" s="61"/>
      <c r="AA224" s="61"/>
      <c r="AB224" s="61"/>
      <c r="AC224" s="61"/>
      <c r="AD224" s="61"/>
      <c r="AE224" s="46" t="s">
        <v>352</v>
      </c>
      <c r="AF224" s="57">
        <v>0</v>
      </c>
      <c r="AG224" s="58">
        <v>0</v>
      </c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55" t="s">
        <v>195</v>
      </c>
      <c r="AS224" s="57">
        <v>1</v>
      </c>
      <c r="AT224" s="58">
        <v>0.33333333333333331</v>
      </c>
      <c r="AU224" s="61"/>
      <c r="AV224" s="61"/>
      <c r="AW224" s="61"/>
      <c r="AX224" s="61"/>
      <c r="AY224" s="61"/>
      <c r="AZ224" s="61"/>
      <c r="BA224" s="46" t="s">
        <v>352</v>
      </c>
      <c r="BB224" s="57">
        <v>0</v>
      </c>
      <c r="BC224" s="58">
        <v>0</v>
      </c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55" t="s">
        <v>195</v>
      </c>
      <c r="BO224" s="57">
        <v>0</v>
      </c>
      <c r="BP224" s="58" t="e">
        <v>#DIV/0!</v>
      </c>
      <c r="BQ224" s="64"/>
      <c r="BR224" s="64"/>
      <c r="BS224" s="64"/>
      <c r="BT224" s="64"/>
      <c r="BU224" s="61"/>
      <c r="BV224" s="61"/>
      <c r="BW224" s="46" t="s">
        <v>352</v>
      </c>
      <c r="BX224" s="57">
        <v>0</v>
      </c>
      <c r="BY224" s="58" t="e">
        <v>#DIV/0!</v>
      </c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55" t="s">
        <v>195</v>
      </c>
      <c r="CK224" s="57">
        <v>0</v>
      </c>
      <c r="CL224" s="58" t="e">
        <v>#DIV/0!</v>
      </c>
      <c r="CM224" s="61"/>
      <c r="CN224" s="61"/>
      <c r="CO224" s="61"/>
      <c r="CP224" s="61"/>
      <c r="CQ224" s="61"/>
      <c r="CR224" s="61"/>
      <c r="CS224" s="46" t="s">
        <v>352</v>
      </c>
      <c r="CT224" s="57">
        <v>0</v>
      </c>
      <c r="CU224" s="58" t="e">
        <v>#DIV/0!</v>
      </c>
      <c r="CV224" s="61"/>
      <c r="CW224" s="61"/>
      <c r="CX224" s="61"/>
      <c r="CY224" s="61"/>
      <c r="CZ224" s="61"/>
      <c r="DA224" s="61"/>
      <c r="DB224" s="61"/>
      <c r="DC224" s="61"/>
    </row>
    <row r="225" spans="2:107" ht="25.5" customHeight="1" x14ac:dyDescent="0.2">
      <c r="B225"/>
      <c r="C225"/>
      <c r="D225"/>
      <c r="E225" s="64"/>
      <c r="F225" s="61"/>
      <c r="G225" s="61"/>
      <c r="H225" s="61"/>
      <c r="I225" s="61"/>
      <c r="J225" s="46" t="s">
        <v>353</v>
      </c>
      <c r="K225" s="57">
        <v>0</v>
      </c>
      <c r="L225" s="58">
        <v>0</v>
      </c>
      <c r="M225" s="61"/>
      <c r="N225" s="61"/>
      <c r="O225" s="61"/>
      <c r="P225" s="61"/>
      <c r="Q225" s="61"/>
      <c r="R225" s="61"/>
      <c r="S225" s="61"/>
      <c r="T225" s="61"/>
      <c r="U225" s="61"/>
      <c r="V225" s="46" t="s">
        <v>196</v>
      </c>
      <c r="W225" s="57">
        <v>7</v>
      </c>
      <c r="X225" s="58">
        <v>0.77777777777777779</v>
      </c>
      <c r="Y225"/>
      <c r="Z225" s="61"/>
      <c r="AA225" s="61"/>
      <c r="AB225" s="61"/>
      <c r="AC225" s="61"/>
      <c r="AD225" s="61"/>
      <c r="AE225" s="46" t="s">
        <v>353</v>
      </c>
      <c r="AF225" s="57">
        <v>0</v>
      </c>
      <c r="AG225" s="58">
        <v>0</v>
      </c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46" t="s">
        <v>196</v>
      </c>
      <c r="AS225" s="57">
        <v>2</v>
      </c>
      <c r="AT225" s="58">
        <v>0.66666666666666663</v>
      </c>
      <c r="AU225" s="61"/>
      <c r="AV225" s="61"/>
      <c r="AW225" s="61"/>
      <c r="AX225" s="61"/>
      <c r="AY225" s="61"/>
      <c r="AZ225" s="61"/>
      <c r="BA225" s="46" t="s">
        <v>353</v>
      </c>
      <c r="BB225" s="57">
        <v>0</v>
      </c>
      <c r="BC225" s="58">
        <v>0</v>
      </c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46" t="s">
        <v>196</v>
      </c>
      <c r="BO225" s="57">
        <v>0</v>
      </c>
      <c r="BP225" s="58" t="e">
        <v>#DIV/0!</v>
      </c>
      <c r="BQ225" s="64"/>
      <c r="BR225" s="64"/>
      <c r="BS225" s="61"/>
      <c r="BT225" s="61"/>
      <c r="BU225" s="61"/>
      <c r="BV225" s="61"/>
      <c r="BW225" s="46" t="s">
        <v>353</v>
      </c>
      <c r="BX225" s="57">
        <v>0</v>
      </c>
      <c r="BY225" s="58" t="e">
        <v>#DIV/0!</v>
      </c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46" t="s">
        <v>196</v>
      </c>
      <c r="CK225" s="57">
        <v>0</v>
      </c>
      <c r="CL225" s="58" t="e">
        <v>#DIV/0!</v>
      </c>
      <c r="CM225" s="61"/>
      <c r="CN225"/>
      <c r="CO225"/>
      <c r="CP225"/>
      <c r="CQ225" s="61"/>
      <c r="CR225" s="61"/>
      <c r="CS225" s="46" t="s">
        <v>353</v>
      </c>
      <c r="CT225" s="57">
        <v>0</v>
      </c>
      <c r="CU225" s="58" t="e">
        <v>#DIV/0!</v>
      </c>
      <c r="CV225" s="61"/>
      <c r="CW225" s="61"/>
      <c r="CX225" s="61"/>
      <c r="CY225" s="61"/>
      <c r="CZ225" s="61"/>
      <c r="DA225" s="61"/>
      <c r="DB225" s="61"/>
      <c r="DC225" s="61"/>
    </row>
    <row r="226" spans="2:107" ht="25.5" customHeight="1" x14ac:dyDescent="0.2">
      <c r="B226" s="175" t="s">
        <v>17</v>
      </c>
      <c r="C226" s="175"/>
      <c r="D226" s="175"/>
      <c r="E226" s="64"/>
      <c r="F226" s="61"/>
      <c r="G226" s="61"/>
      <c r="H226" s="61"/>
      <c r="I226" s="61"/>
      <c r="J226" s="37"/>
      <c r="K226" s="45">
        <v>26</v>
      </c>
      <c r="L226" s="58">
        <v>1</v>
      </c>
      <c r="M226" s="61"/>
      <c r="N226" s="61"/>
      <c r="O226" s="61"/>
      <c r="P226" s="61"/>
      <c r="Q226" s="61"/>
      <c r="R226" s="61"/>
      <c r="S226" s="61"/>
      <c r="T226" s="61"/>
      <c r="U226" s="61"/>
      <c r="V226" s="77"/>
      <c r="W226" s="54">
        <v>9</v>
      </c>
      <c r="X226" s="76">
        <v>1</v>
      </c>
      <c r="Y226"/>
      <c r="Z226" s="61"/>
      <c r="AA226" s="61"/>
      <c r="AB226" s="61"/>
      <c r="AC226" s="61"/>
      <c r="AD226" s="61"/>
      <c r="AE226" s="37"/>
      <c r="AF226" s="45">
        <v>9</v>
      </c>
      <c r="AG226" s="58">
        <v>1</v>
      </c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77"/>
      <c r="AS226" s="54">
        <v>3</v>
      </c>
      <c r="AT226" s="76">
        <v>1</v>
      </c>
      <c r="AU226" s="61"/>
      <c r="AV226"/>
      <c r="AW226"/>
      <c r="AX226"/>
      <c r="AY226" s="61"/>
      <c r="AZ226" s="61"/>
      <c r="BA226" s="37"/>
      <c r="BB226" s="45">
        <v>3</v>
      </c>
      <c r="BC226" s="58">
        <v>1</v>
      </c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77"/>
      <c r="BO226" s="54">
        <v>0</v>
      </c>
      <c r="BP226" s="76" t="e">
        <v>#DIV/0!</v>
      </c>
      <c r="BQ226" s="64"/>
      <c r="BR226" s="61"/>
      <c r="BS226" s="61"/>
      <c r="BT226" s="61"/>
      <c r="BU226" s="61"/>
      <c r="BV226" s="61"/>
      <c r="BW226" s="37"/>
      <c r="BX226" s="45">
        <v>0</v>
      </c>
      <c r="BY226" s="58" t="e">
        <v>#DIV/0!</v>
      </c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77"/>
      <c r="CK226" s="54">
        <v>0</v>
      </c>
      <c r="CL226" s="76" t="e">
        <v>#DIV/0!</v>
      </c>
      <c r="CM226" s="61"/>
      <c r="CN226"/>
      <c r="CO226"/>
      <c r="CP226"/>
      <c r="CQ226" s="61"/>
      <c r="CR226" s="61"/>
      <c r="CS226" s="37"/>
      <c r="CT226" s="45">
        <v>0</v>
      </c>
      <c r="CU226" s="58" t="e">
        <v>#DIV/0!</v>
      </c>
      <c r="CV226" s="61"/>
      <c r="CW226" s="61"/>
      <c r="CX226" s="61"/>
      <c r="CY226" s="61"/>
      <c r="CZ226" s="61"/>
      <c r="DA226" s="61"/>
      <c r="DB226" s="61"/>
      <c r="DC226" s="61"/>
    </row>
    <row r="227" spans="2:107" ht="25.5" customHeight="1" x14ac:dyDescent="0.2">
      <c r="B227" s="55" t="s">
        <v>195</v>
      </c>
      <c r="C227" s="57">
        <v>5</v>
      </c>
      <c r="D227" s="58">
        <v>0.19230769230769232</v>
      </c>
      <c r="E227" s="64"/>
      <c r="F227" s="61"/>
      <c r="G227" s="61"/>
      <c r="H227" s="61"/>
      <c r="I227" s="61"/>
      <c r="J227" s="61"/>
      <c r="K227" s="49" t="s">
        <v>141</v>
      </c>
      <c r="L227" s="74" t="s">
        <v>140</v>
      </c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56" t="s">
        <v>141</v>
      </c>
      <c r="X227" s="49" t="s">
        <v>140</v>
      </c>
      <c r="Y227"/>
      <c r="Z227" s="61"/>
      <c r="AA227" s="61"/>
      <c r="AB227" s="61"/>
      <c r="AC227" s="61"/>
      <c r="AD227" s="61"/>
      <c r="AE227" s="61"/>
      <c r="AF227" s="49" t="s">
        <v>141</v>
      </c>
      <c r="AG227" s="74" t="s">
        <v>140</v>
      </c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/>
      <c r="AS227" s="56" t="s">
        <v>141</v>
      </c>
      <c r="AT227" s="49" t="s">
        <v>140</v>
      </c>
      <c r="AU227" s="61"/>
      <c r="AV227"/>
      <c r="AW227"/>
      <c r="AX227"/>
      <c r="AY227" s="61"/>
      <c r="AZ227" s="61"/>
      <c r="BA227" s="61"/>
      <c r="BB227" s="49" t="s">
        <v>141</v>
      </c>
      <c r="BC227" s="74" t="s">
        <v>140</v>
      </c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56" t="s">
        <v>141</v>
      </c>
      <c r="BP227" s="49" t="s">
        <v>140</v>
      </c>
      <c r="BQ227" s="64"/>
      <c r="BR227" s="61"/>
      <c r="BS227" s="61"/>
      <c r="BT227" s="61"/>
      <c r="BU227" s="61"/>
      <c r="BV227" s="61"/>
      <c r="BW227" s="61"/>
      <c r="BX227" s="49" t="s">
        <v>141</v>
      </c>
      <c r="BY227" s="74" t="s">
        <v>140</v>
      </c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56" t="s">
        <v>141</v>
      </c>
      <c r="CL227" s="49" t="s">
        <v>140</v>
      </c>
      <c r="CM227" s="61"/>
      <c r="CN227"/>
      <c r="CO227"/>
      <c r="CP227"/>
      <c r="CQ227" s="61"/>
      <c r="CR227" s="61"/>
      <c r="CS227" s="61"/>
      <c r="CT227" s="49" t="s">
        <v>141</v>
      </c>
      <c r="CU227" s="74" t="s">
        <v>140</v>
      </c>
      <c r="CV227" s="61"/>
      <c r="CW227" s="61"/>
      <c r="CX227" s="61"/>
      <c r="CY227" s="61"/>
      <c r="CZ227" s="61"/>
      <c r="DA227" s="61"/>
      <c r="DB227" s="61"/>
      <c r="DC227" s="61"/>
    </row>
    <row r="228" spans="2:107" ht="25.5" customHeight="1" x14ac:dyDescent="0.2">
      <c r="B228" s="46" t="s">
        <v>196</v>
      </c>
      <c r="C228" s="57">
        <v>21</v>
      </c>
      <c r="D228" s="58">
        <v>0.80769230769230771</v>
      </c>
      <c r="E228" s="64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/>
      <c r="W228"/>
      <c r="X228"/>
      <c r="Y228" s="61"/>
      <c r="Z228" s="61"/>
      <c r="AA228" s="61"/>
      <c r="AB228" s="61"/>
      <c r="AC228" s="61"/>
      <c r="AD228" s="61"/>
      <c r="AE228"/>
      <c r="AF228"/>
      <c r="AG228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/>
      <c r="AS228"/>
      <c r="AT228"/>
      <c r="AU228" s="61"/>
      <c r="AV228"/>
      <c r="AW228"/>
      <c r="AX228"/>
      <c r="AY228" s="61"/>
      <c r="AZ228" s="61"/>
      <c r="BA228" s="37"/>
      <c r="BB228" s="37"/>
      <c r="BC228" s="37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4"/>
      <c r="BR228" s="61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</row>
    <row r="229" spans="2:107" ht="25.5" customHeight="1" x14ac:dyDescent="0.2">
      <c r="B229" s="77"/>
      <c r="C229" s="54">
        <v>26</v>
      </c>
      <c r="D229" s="76">
        <v>1</v>
      </c>
      <c r="E229" s="2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 s="2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</row>
    <row r="230" spans="2:107" ht="25.5" customHeight="1" x14ac:dyDescent="0.2">
      <c r="B230"/>
      <c r="C230" s="56" t="s">
        <v>141</v>
      </c>
      <c r="D230" s="49" t="s">
        <v>140</v>
      </c>
      <c r="E230" s="2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 s="37"/>
      <c r="AF230" s="37"/>
      <c r="AG230" s="37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 s="2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</row>
    <row r="232" spans="2:107" ht="25.5" customHeight="1" x14ac:dyDescent="0.2">
      <c r="B232" s="222" t="s">
        <v>3776</v>
      </c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4"/>
    </row>
    <row r="234" spans="2:107" ht="25.5" customHeight="1" x14ac:dyDescent="0.2">
      <c r="B234" s="205" t="s">
        <v>423</v>
      </c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</row>
    <row r="235" spans="2:107" ht="25.5" customHeight="1" x14ac:dyDescent="0.2">
      <c r="B235"/>
      <c r="C235"/>
      <c r="D235"/>
      <c r="E235" s="8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 s="8"/>
      <c r="BR235" s="8"/>
      <c r="BS235"/>
      <c r="BT235"/>
      <c r="BU235"/>
      <c r="BV235"/>
      <c r="BW235"/>
      <c r="BX235"/>
      <c r="BY235" s="2"/>
      <c r="BZ235"/>
      <c r="CA235"/>
      <c r="CB235"/>
      <c r="CC235"/>
      <c r="CD235"/>
      <c r="CE235"/>
      <c r="CF235" s="2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</row>
    <row r="236" spans="2:107" ht="25.5" customHeight="1" x14ac:dyDescent="0.2">
      <c r="B236" s="206" t="s">
        <v>138</v>
      </c>
      <c r="C236" s="206"/>
      <c r="D236" s="206"/>
      <c r="E236" s="8"/>
      <c r="F236" s="187" t="s">
        <v>3</v>
      </c>
      <c r="G236" s="187"/>
      <c r="H236" s="187"/>
      <c r="I236"/>
      <c r="J236" s="188" t="s">
        <v>145</v>
      </c>
      <c r="K236" s="188"/>
      <c r="L236" s="188"/>
      <c r="M236"/>
      <c r="N236" s="188" t="s">
        <v>5</v>
      </c>
      <c r="O236" s="188"/>
      <c r="P236" s="188"/>
      <c r="Q236"/>
      <c r="R236" s="187" t="s">
        <v>158</v>
      </c>
      <c r="S236" s="187"/>
      <c r="T236" s="187"/>
      <c r="U236"/>
      <c r="V236" s="186" t="s">
        <v>159</v>
      </c>
      <c r="W236" s="186"/>
      <c r="X236" s="186"/>
      <c r="Y236"/>
      <c r="Z236" s="206" t="s">
        <v>8</v>
      </c>
      <c r="AA236" s="206"/>
      <c r="AB236" s="206"/>
      <c r="AC236"/>
      <c r="AD236" s="186" t="s">
        <v>9</v>
      </c>
      <c r="AE236" s="186"/>
      <c r="AF236" s="186"/>
      <c r="AG236"/>
      <c r="AH236" s="186" t="s">
        <v>172</v>
      </c>
      <c r="AI236" s="186"/>
      <c r="AJ236" s="186"/>
      <c r="AK236"/>
      <c r="AL236" s="186" t="s">
        <v>11</v>
      </c>
      <c r="AM236" s="186"/>
      <c r="AN236" s="186"/>
      <c r="AO236"/>
      <c r="AP236" s="186" t="s">
        <v>179</v>
      </c>
      <c r="AQ236" s="186"/>
      <c r="AR236" s="18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 s="8"/>
      <c r="BS236"/>
      <c r="BT236"/>
      <c r="BU236"/>
      <c r="BV236"/>
      <c r="BW236"/>
      <c r="BX236"/>
      <c r="BY236" s="2"/>
      <c r="BZ236"/>
      <c r="CA236"/>
      <c r="CB236"/>
      <c r="CC236"/>
      <c r="CD236"/>
      <c r="CE236"/>
      <c r="CF236" s="2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</row>
    <row r="237" spans="2:107" ht="25.5" customHeight="1" x14ac:dyDescent="0.2">
      <c r="B237" s="90" t="s">
        <v>40</v>
      </c>
      <c r="C237" s="42">
        <v>10</v>
      </c>
      <c r="D237" s="44">
        <v>0.38461538461538464</v>
      </c>
      <c r="E237" s="8"/>
      <c r="F237" s="91" t="s">
        <v>143</v>
      </c>
      <c r="G237" s="43">
        <v>6</v>
      </c>
      <c r="H237" s="44">
        <v>0.23076923076923078</v>
      </c>
      <c r="I237"/>
      <c r="J237" s="92" t="s">
        <v>147</v>
      </c>
      <c r="K237" s="45">
        <v>0</v>
      </c>
      <c r="L237" s="44">
        <v>0</v>
      </c>
      <c r="M237"/>
      <c r="N237" s="91" t="s">
        <v>154</v>
      </c>
      <c r="O237" s="43">
        <v>26</v>
      </c>
      <c r="P237" s="44">
        <v>1</v>
      </c>
      <c r="Q237"/>
      <c r="R237" s="93">
        <v>1</v>
      </c>
      <c r="S237" s="43">
        <v>14</v>
      </c>
      <c r="T237" s="44">
        <v>0.53846153846153844</v>
      </c>
      <c r="U237"/>
      <c r="V237" s="94" t="s">
        <v>160</v>
      </c>
      <c r="W237" s="57">
        <v>13</v>
      </c>
      <c r="X237" s="58">
        <v>0.5</v>
      </c>
      <c r="Y237"/>
      <c r="Z237" s="95" t="s">
        <v>163</v>
      </c>
      <c r="AA237" s="42">
        <v>7</v>
      </c>
      <c r="AB237" s="44">
        <v>0.26923076923076922</v>
      </c>
      <c r="AC237"/>
      <c r="AD237" s="95" t="s">
        <v>799</v>
      </c>
      <c r="AE237" s="57">
        <v>4</v>
      </c>
      <c r="AF237" s="58">
        <v>0.15384615384615385</v>
      </c>
      <c r="AG237"/>
      <c r="AH237" s="97" t="s">
        <v>143</v>
      </c>
      <c r="AI237" s="42">
        <v>5</v>
      </c>
      <c r="AJ237" s="44">
        <v>0.19230769230769232</v>
      </c>
      <c r="AK237"/>
      <c r="AL237" s="95" t="s">
        <v>175</v>
      </c>
      <c r="AM237" s="42">
        <v>4</v>
      </c>
      <c r="AN237" s="44">
        <v>0.15384615384615385</v>
      </c>
      <c r="AO237"/>
      <c r="AP237" s="95" t="s">
        <v>143</v>
      </c>
      <c r="AQ237" s="42">
        <v>15</v>
      </c>
      <c r="AR237" s="44">
        <v>0.57692307692307687</v>
      </c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 s="8"/>
      <c r="BS237"/>
      <c r="BT237"/>
      <c r="BU237"/>
      <c r="BV237"/>
      <c r="BW237"/>
      <c r="BX237"/>
      <c r="BY237" s="2"/>
      <c r="BZ237"/>
      <c r="CA237"/>
      <c r="CB237"/>
      <c r="CC237"/>
      <c r="CD237"/>
      <c r="CE237"/>
      <c r="CF237" s="2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</row>
    <row r="238" spans="2:107" ht="25.5" customHeight="1" x14ac:dyDescent="0.2">
      <c r="B238" s="90" t="s">
        <v>27</v>
      </c>
      <c r="C238" s="42">
        <v>3</v>
      </c>
      <c r="D238" s="44">
        <v>0.11538461538461539</v>
      </c>
      <c r="E238" s="8"/>
      <c r="F238" s="91" t="s">
        <v>144</v>
      </c>
      <c r="G238" s="43">
        <v>20</v>
      </c>
      <c r="H238" s="44">
        <v>0.76923076923076927</v>
      </c>
      <c r="I238"/>
      <c r="J238" s="92" t="s">
        <v>148</v>
      </c>
      <c r="K238" s="45">
        <v>1</v>
      </c>
      <c r="L238" s="44">
        <v>3.8461538461538464E-2</v>
      </c>
      <c r="M238"/>
      <c r="N238" s="91" t="s">
        <v>155</v>
      </c>
      <c r="O238" s="43">
        <v>0</v>
      </c>
      <c r="P238" s="44">
        <v>0</v>
      </c>
      <c r="Q238"/>
      <c r="R238" s="93">
        <v>2</v>
      </c>
      <c r="S238" s="43">
        <v>7</v>
      </c>
      <c r="T238" s="44">
        <v>0.26923076923076922</v>
      </c>
      <c r="U238"/>
      <c r="V238" s="95" t="s">
        <v>161</v>
      </c>
      <c r="W238" s="57">
        <v>7</v>
      </c>
      <c r="X238" s="58">
        <v>0.26923076923076922</v>
      </c>
      <c r="Y238"/>
      <c r="Z238" s="90" t="s">
        <v>164</v>
      </c>
      <c r="AA238" s="42">
        <v>6</v>
      </c>
      <c r="AB238" s="44">
        <v>0.23076923076923078</v>
      </c>
      <c r="AC238"/>
      <c r="AD238" s="94" t="s">
        <v>800</v>
      </c>
      <c r="AE238" s="57">
        <v>5</v>
      </c>
      <c r="AF238" s="58">
        <v>0.19230769230769232</v>
      </c>
      <c r="AG238"/>
      <c r="AH238" s="96" t="s">
        <v>173</v>
      </c>
      <c r="AI238" s="42">
        <v>5</v>
      </c>
      <c r="AJ238" s="44">
        <v>0.19230769230769232</v>
      </c>
      <c r="AK238"/>
      <c r="AL238" s="90" t="s">
        <v>176</v>
      </c>
      <c r="AM238" s="42">
        <v>17</v>
      </c>
      <c r="AN238" s="44">
        <v>0.65384615384615385</v>
      </c>
      <c r="AO238"/>
      <c r="AP238" s="90" t="s">
        <v>173</v>
      </c>
      <c r="AQ238" s="42">
        <v>11</v>
      </c>
      <c r="AR238" s="44">
        <v>0.42307692307692307</v>
      </c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 s="8"/>
      <c r="BS238"/>
      <c r="BT238"/>
      <c r="BU238"/>
      <c r="BV238"/>
      <c r="BW238"/>
      <c r="BX238"/>
      <c r="BY238" s="2"/>
      <c r="BZ238"/>
      <c r="CA238"/>
      <c r="CB238"/>
      <c r="CC238"/>
      <c r="CD238"/>
      <c r="CE238"/>
      <c r="CF238" s="2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</row>
    <row r="239" spans="2:107" ht="25.5" customHeight="1" x14ac:dyDescent="0.2">
      <c r="B239" s="90" t="s">
        <v>31</v>
      </c>
      <c r="C239" s="42">
        <v>1</v>
      </c>
      <c r="D239" s="44">
        <v>3.8461538461538464E-2</v>
      </c>
      <c r="E239" s="8"/>
      <c r="F239" s="83"/>
      <c r="G239" s="85">
        <v>26</v>
      </c>
      <c r="H239" s="86">
        <v>1</v>
      </c>
      <c r="I239"/>
      <c r="J239" s="92" t="s">
        <v>146</v>
      </c>
      <c r="K239" s="45">
        <v>8</v>
      </c>
      <c r="L239" s="44">
        <v>0.30769230769230771</v>
      </c>
      <c r="M239"/>
      <c r="N239" s="91" t="s">
        <v>156</v>
      </c>
      <c r="O239" s="43">
        <v>0</v>
      </c>
      <c r="P239" s="44">
        <v>0</v>
      </c>
      <c r="Q239"/>
      <c r="R239" s="93">
        <v>3</v>
      </c>
      <c r="S239" s="43">
        <v>2</v>
      </c>
      <c r="T239" s="44">
        <v>7.6923076923076927E-2</v>
      </c>
      <c r="U239"/>
      <c r="V239" s="94" t="s">
        <v>162</v>
      </c>
      <c r="W239" s="57">
        <v>6</v>
      </c>
      <c r="X239" s="58">
        <v>0.23076923076923078</v>
      </c>
      <c r="Y239"/>
      <c r="Z239" s="90" t="s">
        <v>165</v>
      </c>
      <c r="AA239" s="42">
        <v>5</v>
      </c>
      <c r="AB239" s="44">
        <v>0.19230769230769232</v>
      </c>
      <c r="AC239"/>
      <c r="AD239" s="94" t="s">
        <v>801</v>
      </c>
      <c r="AE239" s="57">
        <v>3</v>
      </c>
      <c r="AF239" s="58">
        <v>0.11538461538461539</v>
      </c>
      <c r="AG239"/>
      <c r="AH239" s="96" t="s">
        <v>174</v>
      </c>
      <c r="AI239" s="42">
        <v>16</v>
      </c>
      <c r="AJ239" s="44">
        <v>0.61538461538461542</v>
      </c>
      <c r="AK239"/>
      <c r="AL239" s="90" t="s">
        <v>177</v>
      </c>
      <c r="AM239" s="42">
        <v>5</v>
      </c>
      <c r="AN239" s="44">
        <v>0.19230769230769232</v>
      </c>
      <c r="AO239"/>
      <c r="AP239" s="90" t="s">
        <v>171</v>
      </c>
      <c r="AQ239" s="42">
        <v>0</v>
      </c>
      <c r="AR239" s="44">
        <v>0</v>
      </c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 s="8"/>
      <c r="BS239"/>
      <c r="BT239"/>
      <c r="BU239"/>
      <c r="BV239"/>
      <c r="BW239"/>
      <c r="BX239"/>
      <c r="BY239" s="2"/>
      <c r="BZ239"/>
      <c r="CA239"/>
      <c r="CB239"/>
      <c r="CC239"/>
      <c r="CD239"/>
      <c r="CE239"/>
      <c r="CF239" s="2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</row>
    <row r="240" spans="2:107" ht="25.5" customHeight="1" x14ac:dyDescent="0.2">
      <c r="B240" s="90" t="s">
        <v>36</v>
      </c>
      <c r="C240" s="42">
        <v>7</v>
      </c>
      <c r="D240" s="44">
        <v>0.26923076923076922</v>
      </c>
      <c r="E240" s="8"/>
      <c r="F240"/>
      <c r="G240" s="41" t="s">
        <v>141</v>
      </c>
      <c r="H240" s="41" t="s">
        <v>140</v>
      </c>
      <c r="I240"/>
      <c r="J240" s="92" t="s">
        <v>150</v>
      </c>
      <c r="K240" s="45">
        <v>0</v>
      </c>
      <c r="L240" s="44">
        <v>0</v>
      </c>
      <c r="M240"/>
      <c r="N240" s="91" t="s">
        <v>157</v>
      </c>
      <c r="O240" s="43">
        <v>0</v>
      </c>
      <c r="P240" s="44">
        <v>0</v>
      </c>
      <c r="Q240"/>
      <c r="R240" s="93">
        <v>4</v>
      </c>
      <c r="S240" s="43">
        <v>1</v>
      </c>
      <c r="T240" s="44">
        <v>3.8461538461538464E-2</v>
      </c>
      <c r="U240"/>
      <c r="V240" s="77"/>
      <c r="W240" s="54">
        <v>26</v>
      </c>
      <c r="X240" s="66">
        <v>1</v>
      </c>
      <c r="Y240"/>
      <c r="Z240" s="90" t="s">
        <v>166</v>
      </c>
      <c r="AA240" s="42">
        <v>2</v>
      </c>
      <c r="AB240" s="44">
        <v>7.6923076923076927E-2</v>
      </c>
      <c r="AC240"/>
      <c r="AD240" s="94" t="s">
        <v>802</v>
      </c>
      <c r="AE240" s="57">
        <v>14</v>
      </c>
      <c r="AF240" s="58">
        <v>0.53846153846153844</v>
      </c>
      <c r="AG240"/>
      <c r="AH240" s="96" t="s">
        <v>171</v>
      </c>
      <c r="AI240" s="42">
        <v>0</v>
      </c>
      <c r="AJ240" s="44">
        <v>0</v>
      </c>
      <c r="AK240"/>
      <c r="AL240" s="90" t="s">
        <v>178</v>
      </c>
      <c r="AM240" s="42">
        <v>0</v>
      </c>
      <c r="AN240" s="44">
        <v>0</v>
      </c>
      <c r="AO240"/>
      <c r="AP240" s="82"/>
      <c r="AQ240" s="83">
        <v>26</v>
      </c>
      <c r="AR240" s="87">
        <v>1</v>
      </c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 s="8"/>
      <c r="BS240"/>
      <c r="BT240"/>
      <c r="BU240"/>
      <c r="BV240"/>
      <c r="BW240"/>
      <c r="BX240"/>
      <c r="BY240" s="2"/>
      <c r="BZ240"/>
      <c r="CA240"/>
      <c r="CB240"/>
      <c r="CC240"/>
      <c r="CD240"/>
      <c r="CE240"/>
      <c r="CF240" s="2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</row>
    <row r="241" spans="2:107" ht="25.5" customHeight="1" x14ac:dyDescent="0.2">
      <c r="B241" s="90" t="s">
        <v>139</v>
      </c>
      <c r="C241" s="42">
        <v>4</v>
      </c>
      <c r="D241" s="44">
        <v>0.15384615384615385</v>
      </c>
      <c r="E241" s="8"/>
      <c r="F241"/>
      <c r="G241"/>
      <c r="H241"/>
      <c r="I241"/>
      <c r="J241" s="92" t="s">
        <v>151</v>
      </c>
      <c r="K241" s="45">
        <v>10</v>
      </c>
      <c r="L241" s="44">
        <v>0.38461538461538464</v>
      </c>
      <c r="M241"/>
      <c r="N241" s="83"/>
      <c r="O241" s="85">
        <v>26</v>
      </c>
      <c r="P241" s="87">
        <v>1</v>
      </c>
      <c r="Q241"/>
      <c r="R241" s="93">
        <v>5</v>
      </c>
      <c r="S241" s="43">
        <v>2</v>
      </c>
      <c r="T241" s="44">
        <v>7.6923076923076927E-2</v>
      </c>
      <c r="U241"/>
      <c r="V241"/>
      <c r="W241" s="56" t="s">
        <v>141</v>
      </c>
      <c r="X241" s="49" t="s">
        <v>140</v>
      </c>
      <c r="Y241"/>
      <c r="Z241" s="96" t="s">
        <v>167</v>
      </c>
      <c r="AA241" s="42">
        <v>0</v>
      </c>
      <c r="AB241" s="44">
        <v>0</v>
      </c>
      <c r="AC241"/>
      <c r="AD241" s="77"/>
      <c r="AE241" s="54">
        <v>26</v>
      </c>
      <c r="AF241" s="76">
        <v>1</v>
      </c>
      <c r="AG241"/>
      <c r="AH241" s="82"/>
      <c r="AI241" s="83">
        <v>26</v>
      </c>
      <c r="AJ241" s="87">
        <v>1</v>
      </c>
      <c r="AK241"/>
      <c r="AL241" s="82"/>
      <c r="AM241" s="83">
        <v>26</v>
      </c>
      <c r="AN241" s="87">
        <v>1</v>
      </c>
      <c r="AO241"/>
      <c r="AP241"/>
      <c r="AQ241" s="40" t="s">
        <v>141</v>
      </c>
      <c r="AR241" s="41" t="s">
        <v>140</v>
      </c>
      <c r="AS241"/>
      <c r="AT241"/>
      <c r="AU241"/>
      <c r="AV241"/>
      <c r="AW241"/>
      <c r="AX241"/>
      <c r="AY241"/>
      <c r="AZ241"/>
      <c r="BA241"/>
      <c r="BB241"/>
      <c r="BC241"/>
      <c r="BD241"/>
      <c r="BE241" s="8"/>
      <c r="BF241" s="8"/>
      <c r="BG241" s="8"/>
      <c r="BH241"/>
      <c r="BI241"/>
      <c r="BJ241"/>
      <c r="BK241"/>
      <c r="BL241"/>
      <c r="BM241"/>
      <c r="BN241"/>
      <c r="BO241"/>
      <c r="BP241"/>
      <c r="BQ241"/>
      <c r="BR241" s="8"/>
      <c r="BS241"/>
      <c r="BT241"/>
      <c r="BU241"/>
      <c r="BV241"/>
      <c r="BW241"/>
      <c r="BX241"/>
      <c r="BY241" s="2"/>
      <c r="BZ241"/>
      <c r="CA241"/>
      <c r="CB241"/>
      <c r="CC241"/>
      <c r="CD241"/>
      <c r="CE241"/>
      <c r="CF241" s="2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</row>
    <row r="242" spans="2:107" ht="25.5" customHeight="1" x14ac:dyDescent="0.2">
      <c r="B242" s="90" t="s">
        <v>50</v>
      </c>
      <c r="C242" s="42">
        <v>1</v>
      </c>
      <c r="D242" s="44">
        <v>3.8461538461538464E-2</v>
      </c>
      <c r="E242" s="8"/>
      <c r="F242"/>
      <c r="G242"/>
      <c r="H242"/>
      <c r="I242"/>
      <c r="J242" s="92" t="s">
        <v>149</v>
      </c>
      <c r="K242" s="45">
        <v>5</v>
      </c>
      <c r="L242" s="44">
        <v>0.19230769230769232</v>
      </c>
      <c r="M242"/>
      <c r="N242"/>
      <c r="O242" s="41" t="s">
        <v>153</v>
      </c>
      <c r="P242" s="41" t="s">
        <v>140</v>
      </c>
      <c r="Q242"/>
      <c r="R242" s="83"/>
      <c r="S242" s="85">
        <v>48</v>
      </c>
      <c r="T242" s="87">
        <v>1</v>
      </c>
      <c r="U242"/>
      <c r="V242"/>
      <c r="W242"/>
      <c r="X242"/>
      <c r="Y242"/>
      <c r="Z242" s="96" t="s">
        <v>168</v>
      </c>
      <c r="AA242" s="42">
        <v>0</v>
      </c>
      <c r="AB242" s="44">
        <v>0</v>
      </c>
      <c r="AC242"/>
      <c r="AD242"/>
      <c r="AE242" s="56" t="s">
        <v>141</v>
      </c>
      <c r="AF242" s="49" t="s">
        <v>140</v>
      </c>
      <c r="AG242"/>
      <c r="AH242"/>
      <c r="AI242" s="40" t="s">
        <v>141</v>
      </c>
      <c r="AJ242" s="41" t="s">
        <v>140</v>
      </c>
      <c r="AK242"/>
      <c r="AL242" s="81"/>
      <c r="AM242" s="40" t="s">
        <v>141</v>
      </c>
      <c r="AN242" s="41" t="s">
        <v>140</v>
      </c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 s="8"/>
      <c r="BS242"/>
      <c r="BT242"/>
      <c r="BU242"/>
      <c r="BV242"/>
      <c r="BW242"/>
      <c r="BX242"/>
      <c r="BY242" s="2"/>
      <c r="BZ242"/>
      <c r="CA242"/>
      <c r="CB242"/>
      <c r="CC242"/>
      <c r="CD242"/>
      <c r="CE242"/>
      <c r="CF242" s="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</row>
    <row r="243" spans="2:107" ht="25.5" customHeight="1" x14ac:dyDescent="0.2">
      <c r="B243" s="82"/>
      <c r="C243" s="83">
        <v>26</v>
      </c>
      <c r="D243" s="84">
        <v>1</v>
      </c>
      <c r="E243" s="8"/>
      <c r="F243"/>
      <c r="G243"/>
      <c r="H243"/>
      <c r="I243"/>
      <c r="J243" s="92" t="s">
        <v>152</v>
      </c>
      <c r="K243" s="45">
        <v>2</v>
      </c>
      <c r="L243" s="44">
        <v>7.6923076923076927E-2</v>
      </c>
      <c r="M243"/>
      <c r="N243"/>
      <c r="O243"/>
      <c r="P243"/>
      <c r="Q243"/>
      <c r="R243"/>
      <c r="S243" s="49" t="s">
        <v>197</v>
      </c>
      <c r="T243" s="89" t="s">
        <v>369</v>
      </c>
      <c r="U243"/>
      <c r="V243"/>
      <c r="W243"/>
      <c r="X243"/>
      <c r="Y243"/>
      <c r="Z243" s="96" t="s">
        <v>169</v>
      </c>
      <c r="AA243" s="42">
        <v>1</v>
      </c>
      <c r="AB243" s="44">
        <v>3.8461538461538464E-2</v>
      </c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 s="48"/>
      <c r="BM243" s="8"/>
      <c r="BN243" s="8"/>
      <c r="BO243"/>
      <c r="BP243"/>
      <c r="BQ243"/>
      <c r="BR243" s="8"/>
      <c r="BS243"/>
      <c r="BT243"/>
      <c r="BU243"/>
      <c r="BV243"/>
      <c r="BW243"/>
      <c r="BX243"/>
      <c r="BY243" s="2"/>
      <c r="BZ243"/>
      <c r="CA243"/>
      <c r="CB243"/>
      <c r="CC243"/>
      <c r="CD243"/>
      <c r="CE243"/>
      <c r="CF243" s="2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</row>
    <row r="244" spans="2:107" ht="25.5" customHeight="1" x14ac:dyDescent="0.2">
      <c r="B244"/>
      <c r="C244" s="40" t="s">
        <v>141</v>
      </c>
      <c r="D244" s="41" t="s">
        <v>140</v>
      </c>
      <c r="E244" s="8"/>
      <c r="F244"/>
      <c r="G244"/>
      <c r="H244"/>
      <c r="I244"/>
      <c r="J244" s="88"/>
      <c r="K244" s="65">
        <v>26</v>
      </c>
      <c r="L244" s="87">
        <v>1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 s="96" t="s">
        <v>170</v>
      </c>
      <c r="AA244" s="42">
        <v>1</v>
      </c>
      <c r="AB244" s="44">
        <v>3.8461538461538464E-2</v>
      </c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 s="8"/>
      <c r="BS244" s="48"/>
      <c r="BT244" s="8"/>
      <c r="BU244" s="8"/>
      <c r="BV244"/>
      <c r="BW244"/>
      <c r="BX244"/>
      <c r="BY244" s="2"/>
      <c r="BZ244"/>
      <c r="CA244"/>
      <c r="CB244"/>
      <c r="CC244"/>
      <c r="CD244"/>
      <c r="CE244"/>
      <c r="CF244" s="2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</row>
    <row r="245" spans="2:107" ht="25.5" customHeight="1" x14ac:dyDescent="0.2">
      <c r="B245"/>
      <c r="C245"/>
      <c r="D245"/>
      <c r="E245" s="8"/>
      <c r="F245"/>
      <c r="G245"/>
      <c r="H245"/>
      <c r="I245"/>
      <c r="J245" s="79"/>
      <c r="K245" s="41" t="s">
        <v>141</v>
      </c>
      <c r="L245" s="41" t="s">
        <v>140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96" t="s">
        <v>162</v>
      </c>
      <c r="AA245" s="42">
        <v>0</v>
      </c>
      <c r="AB245" s="44">
        <v>0</v>
      </c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 s="8"/>
      <c r="BS245"/>
      <c r="BT245"/>
      <c r="BU245"/>
      <c r="BV245"/>
      <c r="BW245"/>
      <c r="BX245"/>
      <c r="BY245" s="2"/>
      <c r="BZ245"/>
      <c r="CA245"/>
      <c r="CB245"/>
      <c r="CC245"/>
      <c r="CD245"/>
      <c r="CE245"/>
      <c r="CF245" s="2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</row>
    <row r="246" spans="2:107" ht="25.5" customHeight="1" x14ac:dyDescent="0.2">
      <c r="B246"/>
      <c r="C246"/>
      <c r="D246"/>
      <c r="E246" s="8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96" t="s">
        <v>171</v>
      </c>
      <c r="AA246" s="42">
        <v>4</v>
      </c>
      <c r="AB246" s="44">
        <v>0.15384615384615385</v>
      </c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 s="8"/>
      <c r="BJ246" s="52"/>
      <c r="BK246" s="52"/>
      <c r="BL246"/>
      <c r="BM246"/>
      <c r="BN246"/>
      <c r="BO246"/>
      <c r="BP246"/>
      <c r="BQ246"/>
      <c r="BR246" s="8"/>
      <c r="BS246"/>
      <c r="BT246"/>
      <c r="BU246"/>
      <c r="BV246"/>
      <c r="BW246"/>
      <c r="BX246"/>
      <c r="BY246" s="2"/>
      <c r="BZ246"/>
      <c r="CA246"/>
      <c r="CB246"/>
      <c r="CC246"/>
      <c r="CD246"/>
      <c r="CE246"/>
      <c r="CF246" s="2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</row>
    <row r="247" spans="2:107" ht="25.5" customHeight="1" x14ac:dyDescent="0.2">
      <c r="B247"/>
      <c r="C247"/>
      <c r="D247"/>
      <c r="E247" s="8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82"/>
      <c r="AA247" s="83">
        <v>26</v>
      </c>
      <c r="AB247" s="87">
        <v>1</v>
      </c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 s="8"/>
      <c r="BF247" s="8"/>
      <c r="BG247" s="8"/>
      <c r="BH247"/>
      <c r="BI247"/>
      <c r="BJ247"/>
      <c r="BK247"/>
      <c r="BL247"/>
      <c r="BM247"/>
      <c r="BN247"/>
      <c r="BO247"/>
      <c r="BP247"/>
      <c r="BQ247"/>
      <c r="BR247" s="8"/>
      <c r="BS247" s="61"/>
      <c r="BT247" s="61"/>
      <c r="BU247" s="61"/>
      <c r="BV247" s="61"/>
      <c r="BW247" s="61"/>
      <c r="BX247" s="61"/>
      <c r="BY247" s="64"/>
      <c r="BZ247" s="61"/>
      <c r="CA247" s="61"/>
      <c r="CB247" s="61"/>
      <c r="CC247" s="61"/>
      <c r="CD247" s="61"/>
      <c r="CE247" s="61"/>
      <c r="CF247" s="64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/>
      <c r="CT247"/>
      <c r="CU247"/>
      <c r="CV247"/>
      <c r="CW247"/>
      <c r="CX247"/>
      <c r="CY247"/>
      <c r="CZ247"/>
      <c r="DA247"/>
      <c r="DB247"/>
      <c r="DC247"/>
    </row>
    <row r="248" spans="2:107" ht="25.5" customHeight="1" x14ac:dyDescent="0.2">
      <c r="B248" s="61"/>
      <c r="C248" s="61"/>
      <c r="D248" s="61"/>
      <c r="E248" s="37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78"/>
      <c r="AA248" s="40" t="s">
        <v>141</v>
      </c>
      <c r="AB248" s="41" t="s">
        <v>140</v>
      </c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37"/>
      <c r="BS248" s="61"/>
      <c r="BT248" s="61"/>
      <c r="BU248" s="61"/>
      <c r="BV248" s="61"/>
      <c r="BW248" s="61"/>
      <c r="BX248" s="61"/>
      <c r="BY248" s="64"/>
      <c r="BZ248" s="61"/>
      <c r="CA248" s="61"/>
      <c r="CB248" s="61"/>
      <c r="CC248" s="61"/>
      <c r="CD248" s="61"/>
      <c r="CE248" s="61"/>
      <c r="CF248" s="64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</row>
    <row r="249" spans="2:107" ht="25.5" customHeight="1" x14ac:dyDescent="0.2">
      <c r="B249" s="182" t="s">
        <v>424</v>
      </c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61"/>
      <c r="BK249" s="61"/>
      <c r="BL249" s="37"/>
      <c r="BM249" s="37"/>
      <c r="BN249" s="37"/>
      <c r="BO249" s="61"/>
      <c r="BP249" s="61"/>
      <c r="BQ249" s="61"/>
      <c r="BR249" s="37"/>
      <c r="BS249" s="61"/>
      <c r="BT249" s="61"/>
      <c r="BU249" s="61"/>
      <c r="BV249" s="61"/>
      <c r="BW249" s="61"/>
      <c r="BX249" s="61"/>
      <c r="BY249" s="64"/>
      <c r="BZ249" s="61"/>
      <c r="CA249" s="61"/>
      <c r="CB249" s="61"/>
      <c r="CC249" s="61"/>
      <c r="CD249" s="61"/>
      <c r="CE249" s="61"/>
      <c r="CF249" s="64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</row>
    <row r="250" spans="2:107" ht="25.5" customHeight="1" x14ac:dyDescent="0.2">
      <c r="B250" s="61"/>
      <c r="C250" s="61"/>
      <c r="D250" s="61"/>
      <c r="E250" s="37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37"/>
      <c r="BS250" s="61"/>
      <c r="BT250" s="61"/>
      <c r="BU250" s="61"/>
      <c r="BV250" s="61"/>
      <c r="BW250" s="61"/>
      <c r="BX250" s="61"/>
      <c r="BY250" s="64"/>
      <c r="BZ250" s="61"/>
      <c r="CA250" s="61"/>
      <c r="CB250" s="61"/>
      <c r="CC250" s="61"/>
      <c r="CD250" s="61"/>
      <c r="CE250" s="61"/>
      <c r="CF250" s="64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</row>
    <row r="251" spans="2:107" ht="25.5" customHeight="1" x14ac:dyDescent="0.2">
      <c r="B251" s="189" t="s">
        <v>373</v>
      </c>
      <c r="C251" s="192"/>
      <c r="D251" s="192"/>
      <c r="E251" s="37"/>
      <c r="F251" s="189" t="s">
        <v>370</v>
      </c>
      <c r="G251" s="192"/>
      <c r="H251" s="192"/>
      <c r="I251" s="61"/>
      <c r="J251" s="189" t="s">
        <v>396</v>
      </c>
      <c r="K251" s="192"/>
      <c r="L251" s="192"/>
      <c r="M251" s="61"/>
      <c r="N251" s="190" t="s">
        <v>198</v>
      </c>
      <c r="O251" s="191"/>
      <c r="P251" s="191"/>
      <c r="Q251" s="61"/>
      <c r="R251" s="190" t="s">
        <v>207</v>
      </c>
      <c r="S251" s="191"/>
      <c r="T251" s="191"/>
      <c r="U251" s="61"/>
      <c r="V251" s="61"/>
      <c r="W251" s="190" t="s">
        <v>212</v>
      </c>
      <c r="X251" s="191"/>
      <c r="Y251" s="191"/>
      <c r="Z251" s="61"/>
      <c r="AA251" s="190" t="s">
        <v>223</v>
      </c>
      <c r="AB251" s="191"/>
      <c r="AC251" s="191"/>
      <c r="AD251" s="61"/>
      <c r="AE251" s="190" t="s">
        <v>230</v>
      </c>
      <c r="AF251" s="190"/>
      <c r="AG251" s="190"/>
      <c r="AH251" s="61"/>
      <c r="AI251" s="190" t="s">
        <v>235</v>
      </c>
      <c r="AJ251" s="190"/>
      <c r="AK251" s="190"/>
      <c r="AL251" s="61"/>
      <c r="AM251" s="190" t="s">
        <v>252</v>
      </c>
      <c r="AN251" s="190"/>
      <c r="AO251" s="190"/>
      <c r="AP251" s="61"/>
      <c r="AQ251" s="190" t="s">
        <v>282</v>
      </c>
      <c r="AR251" s="190"/>
      <c r="AS251" s="190"/>
      <c r="AT251" s="61"/>
      <c r="AU251" s="189" t="s">
        <v>295</v>
      </c>
      <c r="AV251" s="189"/>
      <c r="AW251" s="189"/>
      <c r="AX251" s="61"/>
      <c r="AY251" s="189" t="s">
        <v>323</v>
      </c>
      <c r="AZ251" s="189"/>
      <c r="BA251" s="189"/>
      <c r="BB251" s="61"/>
      <c r="BC251" s="189" t="s">
        <v>324</v>
      </c>
      <c r="BD251" s="189"/>
      <c r="BE251" s="189"/>
      <c r="BF251" s="61"/>
      <c r="BG251" s="189" t="s">
        <v>331</v>
      </c>
      <c r="BH251" s="189"/>
      <c r="BI251" s="189"/>
      <c r="BJ251" s="61"/>
      <c r="BK251" s="61"/>
      <c r="BL251" s="61"/>
      <c r="BM251" s="61"/>
      <c r="BN251" s="61"/>
      <c r="BO251" s="61"/>
      <c r="BP251" s="61"/>
      <c r="BQ251" s="61"/>
      <c r="BR251" s="37"/>
      <c r="BS251" s="61"/>
      <c r="BT251" s="61"/>
      <c r="BU251" s="61"/>
      <c r="BV251" s="61"/>
      <c r="BW251" s="61"/>
      <c r="BX251" s="61"/>
      <c r="BY251" s="64"/>
      <c r="BZ251" s="61"/>
      <c r="CA251" s="61"/>
      <c r="CB251" s="61"/>
      <c r="CC251" s="61"/>
      <c r="CD251" s="61"/>
      <c r="CE251" s="61"/>
      <c r="CF251" s="64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</row>
    <row r="252" spans="2:107" ht="25.5" customHeight="1" x14ac:dyDescent="0.2">
      <c r="B252" s="63" t="s">
        <v>371</v>
      </c>
      <c r="C252" s="45">
        <v>5</v>
      </c>
      <c r="D252" s="58">
        <v>0.19230769230769232</v>
      </c>
      <c r="E252" s="37"/>
      <c r="F252" s="75" t="s">
        <v>384</v>
      </c>
      <c r="G252" s="45">
        <v>1</v>
      </c>
      <c r="H252" s="58">
        <v>3.8461538461538464E-2</v>
      </c>
      <c r="I252" s="61"/>
      <c r="J252" s="63" t="s">
        <v>397</v>
      </c>
      <c r="K252" s="45">
        <v>5</v>
      </c>
      <c r="L252" s="58">
        <v>0.19230769230769232</v>
      </c>
      <c r="M252" s="61"/>
      <c r="N252" s="165" t="s">
        <v>199</v>
      </c>
      <c r="O252" s="59">
        <v>8</v>
      </c>
      <c r="P252" s="60">
        <v>0.32</v>
      </c>
      <c r="Q252" s="61"/>
      <c r="R252" s="165" t="s">
        <v>208</v>
      </c>
      <c r="S252" s="59">
        <v>14</v>
      </c>
      <c r="T252" s="60">
        <v>0.53846153846153844</v>
      </c>
      <c r="U252" s="61"/>
      <c r="V252" s="61"/>
      <c r="W252" s="165" t="s">
        <v>213</v>
      </c>
      <c r="X252" s="59">
        <v>7</v>
      </c>
      <c r="Y252" s="60">
        <v>0.26923076923076922</v>
      </c>
      <c r="Z252" s="61"/>
      <c r="AA252" s="165" t="s">
        <v>224</v>
      </c>
      <c r="AB252" s="59">
        <v>10</v>
      </c>
      <c r="AC252" s="60">
        <v>0.38461538461538464</v>
      </c>
      <c r="AD252" s="61"/>
      <c r="AE252" s="165" t="s">
        <v>231</v>
      </c>
      <c r="AF252" s="59">
        <v>1</v>
      </c>
      <c r="AG252" s="60">
        <v>3.8461538461538464E-2</v>
      </c>
      <c r="AH252" s="61"/>
      <c r="AI252" s="165" t="s">
        <v>236</v>
      </c>
      <c r="AJ252" s="59">
        <v>0</v>
      </c>
      <c r="AK252" s="60">
        <v>0</v>
      </c>
      <c r="AL252" s="61"/>
      <c r="AM252" s="165" t="s">
        <v>253</v>
      </c>
      <c r="AN252" s="59">
        <v>2</v>
      </c>
      <c r="AO252" s="60">
        <v>0.1</v>
      </c>
      <c r="AP252" s="61"/>
      <c r="AQ252" s="165" t="s">
        <v>283</v>
      </c>
      <c r="AR252" s="59">
        <v>4</v>
      </c>
      <c r="AS252" s="60">
        <v>0.15384615384615385</v>
      </c>
      <c r="AT252" s="61"/>
      <c r="AU252" s="165" t="s">
        <v>296</v>
      </c>
      <c r="AV252" s="59">
        <v>1</v>
      </c>
      <c r="AW252" s="60">
        <v>0.05</v>
      </c>
      <c r="AX252" s="61"/>
      <c r="AY252" s="165" t="s">
        <v>314</v>
      </c>
      <c r="AZ252" s="59">
        <v>2</v>
      </c>
      <c r="BA252" s="60">
        <v>7.6923076923076927E-2</v>
      </c>
      <c r="BB252" s="61"/>
      <c r="BC252" s="165" t="s">
        <v>325</v>
      </c>
      <c r="BD252" s="59">
        <v>13</v>
      </c>
      <c r="BE252" s="60">
        <v>0.5</v>
      </c>
      <c r="BF252" s="61"/>
      <c r="BG252" s="63" t="s">
        <v>332</v>
      </c>
      <c r="BH252" s="54">
        <v>1</v>
      </c>
      <c r="BI252" s="66">
        <v>8.3333333333333329E-2</v>
      </c>
      <c r="BJ252" s="61"/>
      <c r="BK252" s="61"/>
      <c r="BL252" s="61"/>
      <c r="BM252" s="61"/>
      <c r="BN252" s="61"/>
      <c r="BO252" s="61"/>
      <c r="BP252" s="61"/>
      <c r="BQ252" s="61"/>
      <c r="BR252" s="37"/>
      <c r="BS252" s="61"/>
      <c r="BT252" s="61"/>
      <c r="BU252" s="61"/>
      <c r="BV252" s="61"/>
      <c r="BW252" s="61"/>
      <c r="BX252" s="61"/>
      <c r="BY252" s="64"/>
      <c r="BZ252" s="61"/>
      <c r="CA252" s="61"/>
      <c r="CB252" s="61"/>
      <c r="CC252" s="61"/>
      <c r="CD252" s="61"/>
      <c r="CE252" s="61"/>
      <c r="CF252" s="64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</row>
    <row r="253" spans="2:107" ht="25.5" customHeight="1" x14ac:dyDescent="0.2">
      <c r="B253" s="63" t="s">
        <v>372</v>
      </c>
      <c r="C253" s="45">
        <v>5</v>
      </c>
      <c r="D253" s="58">
        <v>0.19230769230769232</v>
      </c>
      <c r="E253" s="64"/>
      <c r="F253" s="75" t="s">
        <v>385</v>
      </c>
      <c r="G253" s="45">
        <v>9</v>
      </c>
      <c r="H253" s="58">
        <v>0.34615384615384615</v>
      </c>
      <c r="I253" s="61"/>
      <c r="J253" s="63" t="s">
        <v>398</v>
      </c>
      <c r="K253" s="45">
        <v>4</v>
      </c>
      <c r="L253" s="58">
        <v>0.15384615384615385</v>
      </c>
      <c r="M253" s="61"/>
      <c r="N253" s="165" t="s">
        <v>200</v>
      </c>
      <c r="O253" s="45">
        <v>10</v>
      </c>
      <c r="P253" s="60">
        <v>0.4</v>
      </c>
      <c r="Q253" s="61"/>
      <c r="R253" s="165" t="s">
        <v>209</v>
      </c>
      <c r="S253" s="59">
        <v>12</v>
      </c>
      <c r="T253" s="60">
        <v>0.46153846153846156</v>
      </c>
      <c r="U253" s="61"/>
      <c r="V253" s="61"/>
      <c r="W253" s="165" t="s">
        <v>214</v>
      </c>
      <c r="X253" s="45">
        <v>0</v>
      </c>
      <c r="Y253" s="60">
        <v>0</v>
      </c>
      <c r="Z253" s="61"/>
      <c r="AA253" s="165" t="s">
        <v>225</v>
      </c>
      <c r="AB253" s="45">
        <v>3</v>
      </c>
      <c r="AC253" s="60">
        <v>0.11538461538461539</v>
      </c>
      <c r="AD253" s="61"/>
      <c r="AE253" s="165" t="s">
        <v>232</v>
      </c>
      <c r="AF253" s="45">
        <v>3</v>
      </c>
      <c r="AG253" s="60">
        <v>0.11538461538461539</v>
      </c>
      <c r="AH253" s="61"/>
      <c r="AI253" s="165" t="s">
        <v>238</v>
      </c>
      <c r="AJ253" s="45">
        <v>1</v>
      </c>
      <c r="AK253" s="60">
        <v>3.8461538461538464E-2</v>
      </c>
      <c r="AL253" s="61"/>
      <c r="AM253" s="165" t="s">
        <v>254</v>
      </c>
      <c r="AN253" s="45">
        <v>0</v>
      </c>
      <c r="AO253" s="60">
        <v>0</v>
      </c>
      <c r="AP253" s="61"/>
      <c r="AQ253" s="165" t="s">
        <v>284</v>
      </c>
      <c r="AR253" s="45">
        <v>1</v>
      </c>
      <c r="AS253" s="60">
        <v>3.8461538461538464E-2</v>
      </c>
      <c r="AT253" s="61"/>
      <c r="AU253" s="165" t="s">
        <v>297</v>
      </c>
      <c r="AV253" s="45">
        <v>6</v>
      </c>
      <c r="AW253" s="60">
        <v>0.3</v>
      </c>
      <c r="AX253" s="61"/>
      <c r="AY253" s="165" t="s">
        <v>316</v>
      </c>
      <c r="AZ253" s="45">
        <v>2</v>
      </c>
      <c r="BA253" s="60">
        <v>7.6923076923076927E-2</v>
      </c>
      <c r="BB253" s="61"/>
      <c r="BC253" s="165" t="s">
        <v>326</v>
      </c>
      <c r="BD253" s="45">
        <v>0</v>
      </c>
      <c r="BE253" s="60">
        <v>0</v>
      </c>
      <c r="BF253" s="61"/>
      <c r="BG253" s="63" t="s">
        <v>333</v>
      </c>
      <c r="BH253" s="65">
        <v>0</v>
      </c>
      <c r="BI253" s="66">
        <v>0</v>
      </c>
      <c r="BJ253" s="61"/>
      <c r="BK253" s="61"/>
      <c r="BL253" s="61"/>
      <c r="BM253" s="61"/>
      <c r="BN253" s="61"/>
      <c r="BO253" s="61"/>
      <c r="BP253" s="61"/>
      <c r="BQ253" s="61"/>
      <c r="BR253" s="64"/>
      <c r="BS253" s="61"/>
      <c r="BT253" s="61"/>
      <c r="BU253" s="61"/>
      <c r="BV253" s="61"/>
      <c r="BW253" s="61"/>
      <c r="BX253" s="61"/>
      <c r="BY253" s="64"/>
      <c r="BZ253" s="61"/>
      <c r="CA253" s="61"/>
      <c r="CB253" s="61"/>
      <c r="CC253" s="61"/>
      <c r="CD253" s="61"/>
      <c r="CE253" s="61"/>
      <c r="CF253" s="64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</row>
    <row r="254" spans="2:107" ht="25.5" customHeight="1" x14ac:dyDescent="0.2">
      <c r="B254" s="63" t="s">
        <v>374</v>
      </c>
      <c r="C254" s="45">
        <v>2</v>
      </c>
      <c r="D254" s="58">
        <v>7.6923076923076927E-2</v>
      </c>
      <c r="E254" s="64"/>
      <c r="F254" s="75" t="s">
        <v>386</v>
      </c>
      <c r="G254" s="45">
        <v>0</v>
      </c>
      <c r="H254" s="58">
        <v>0</v>
      </c>
      <c r="I254" s="61"/>
      <c r="J254" s="63" t="s">
        <v>385</v>
      </c>
      <c r="K254" s="45">
        <v>1</v>
      </c>
      <c r="L254" s="58">
        <v>3.8461538461538464E-2</v>
      </c>
      <c r="M254" s="61"/>
      <c r="N254" s="165" t="s">
        <v>201</v>
      </c>
      <c r="O254" s="45">
        <v>5</v>
      </c>
      <c r="P254" s="60">
        <v>0.2</v>
      </c>
      <c r="Q254" s="61"/>
      <c r="R254" s="165" t="s">
        <v>210</v>
      </c>
      <c r="S254" s="59">
        <v>0</v>
      </c>
      <c r="T254" s="60">
        <v>0</v>
      </c>
      <c r="U254" s="61"/>
      <c r="V254" s="61"/>
      <c r="W254" s="165" t="s">
        <v>215</v>
      </c>
      <c r="X254" s="45">
        <v>2</v>
      </c>
      <c r="Y254" s="60">
        <v>7.6923076923076927E-2</v>
      </c>
      <c r="Z254" s="61"/>
      <c r="AA254" s="165" t="s">
        <v>226</v>
      </c>
      <c r="AB254" s="45">
        <v>2</v>
      </c>
      <c r="AC254" s="60">
        <v>7.6923076923076927E-2</v>
      </c>
      <c r="AD254" s="61"/>
      <c r="AE254" s="165" t="s">
        <v>233</v>
      </c>
      <c r="AF254" s="45">
        <v>4</v>
      </c>
      <c r="AG254" s="60">
        <v>0.15384615384615385</v>
      </c>
      <c r="AH254" s="61"/>
      <c r="AI254" s="165" t="s">
        <v>239</v>
      </c>
      <c r="AJ254" s="45">
        <v>6</v>
      </c>
      <c r="AK254" s="60">
        <v>0.23076923076923078</v>
      </c>
      <c r="AL254" s="61"/>
      <c r="AM254" s="165" t="s">
        <v>255</v>
      </c>
      <c r="AN254" s="45">
        <v>0</v>
      </c>
      <c r="AO254" s="60">
        <v>0</v>
      </c>
      <c r="AP254" s="61"/>
      <c r="AQ254" s="165" t="s">
        <v>285</v>
      </c>
      <c r="AR254" s="45">
        <v>0</v>
      </c>
      <c r="AS254" s="60">
        <v>0</v>
      </c>
      <c r="AT254" s="61"/>
      <c r="AU254" s="165" t="s">
        <v>298</v>
      </c>
      <c r="AV254" s="45">
        <v>0</v>
      </c>
      <c r="AW254" s="60">
        <v>0</v>
      </c>
      <c r="AX254" s="61"/>
      <c r="AY254" s="165" t="s">
        <v>315</v>
      </c>
      <c r="AZ254" s="45">
        <v>0</v>
      </c>
      <c r="BA254" s="60">
        <v>0</v>
      </c>
      <c r="BB254" s="61"/>
      <c r="BC254" s="165" t="s">
        <v>327</v>
      </c>
      <c r="BD254" s="45">
        <v>2</v>
      </c>
      <c r="BE254" s="60">
        <v>7.6923076923076927E-2</v>
      </c>
      <c r="BF254" s="61"/>
      <c r="BG254" s="63" t="s">
        <v>334</v>
      </c>
      <c r="BH254" s="65">
        <v>0</v>
      </c>
      <c r="BI254" s="66">
        <v>0</v>
      </c>
      <c r="BJ254" s="62"/>
      <c r="BK254" s="62"/>
      <c r="BL254" s="61"/>
      <c r="BM254" s="61"/>
      <c r="BN254" s="61"/>
      <c r="BO254" s="61"/>
      <c r="BP254" s="61"/>
      <c r="BQ254" s="61"/>
      <c r="BR254" s="64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</row>
    <row r="255" spans="2:107" ht="25.5" customHeight="1" x14ac:dyDescent="0.2">
      <c r="B255" s="63" t="s">
        <v>375</v>
      </c>
      <c r="C255" s="45">
        <v>1</v>
      </c>
      <c r="D255" s="58">
        <v>3.8461538461538464E-2</v>
      </c>
      <c r="E255" s="64"/>
      <c r="F255" s="75" t="s">
        <v>387</v>
      </c>
      <c r="G255" s="45">
        <v>3</v>
      </c>
      <c r="H255" s="58">
        <v>0.11538461538461539</v>
      </c>
      <c r="I255" s="61"/>
      <c r="J255" s="63" t="s">
        <v>399</v>
      </c>
      <c r="K255" s="45">
        <v>1</v>
      </c>
      <c r="L255" s="58">
        <v>3.8461538461538464E-2</v>
      </c>
      <c r="M255" s="61"/>
      <c r="N255" s="165" t="s">
        <v>202</v>
      </c>
      <c r="O255" s="45">
        <v>2</v>
      </c>
      <c r="P255" s="60">
        <v>0.08</v>
      </c>
      <c r="Q255" s="61"/>
      <c r="R255" s="165" t="s">
        <v>211</v>
      </c>
      <c r="S255" s="59">
        <v>0</v>
      </c>
      <c r="T255" s="60">
        <v>0</v>
      </c>
      <c r="U255" s="61"/>
      <c r="V255" s="61"/>
      <c r="W255" s="165" t="s">
        <v>216</v>
      </c>
      <c r="X255" s="45">
        <v>4</v>
      </c>
      <c r="Y255" s="60">
        <v>0.15384615384615385</v>
      </c>
      <c r="Z255" s="61"/>
      <c r="AA255" s="165" t="s">
        <v>227</v>
      </c>
      <c r="AB255" s="45">
        <v>5</v>
      </c>
      <c r="AC255" s="60">
        <v>0.19230769230769232</v>
      </c>
      <c r="AD255" s="61"/>
      <c r="AE255" s="165" t="s">
        <v>234</v>
      </c>
      <c r="AF255" s="45">
        <v>1</v>
      </c>
      <c r="AG255" s="60">
        <v>3.8461538461538464E-2</v>
      </c>
      <c r="AH255" s="61"/>
      <c r="AI255" s="165" t="s">
        <v>240</v>
      </c>
      <c r="AJ255" s="45">
        <v>3</v>
      </c>
      <c r="AK255" s="60">
        <v>0.11538461538461539</v>
      </c>
      <c r="AL255" s="61"/>
      <c r="AM255" s="165" t="s">
        <v>276</v>
      </c>
      <c r="AN255" s="45">
        <v>5</v>
      </c>
      <c r="AO255" s="60">
        <v>0.25</v>
      </c>
      <c r="AP255" s="61"/>
      <c r="AQ255" s="165" t="s">
        <v>286</v>
      </c>
      <c r="AR255" s="45">
        <v>8</v>
      </c>
      <c r="AS255" s="60">
        <v>0.30769230769230771</v>
      </c>
      <c r="AT255" s="61"/>
      <c r="AU255" s="165" t="s">
        <v>299</v>
      </c>
      <c r="AV255" s="45">
        <v>2</v>
      </c>
      <c r="AW255" s="60">
        <v>0.1</v>
      </c>
      <c r="AX255" s="61"/>
      <c r="AY255" s="165" t="s">
        <v>317</v>
      </c>
      <c r="AZ255" s="45">
        <v>2</v>
      </c>
      <c r="BA255" s="60">
        <v>7.6923076923076927E-2</v>
      </c>
      <c r="BB255" s="61"/>
      <c r="BC255" s="165" t="s">
        <v>328</v>
      </c>
      <c r="BD255" s="59">
        <v>5</v>
      </c>
      <c r="BE255" s="60">
        <v>0.19230769230769232</v>
      </c>
      <c r="BF255" s="61"/>
      <c r="BG255" s="63" t="s">
        <v>335</v>
      </c>
      <c r="BH255" s="54">
        <v>4</v>
      </c>
      <c r="BI255" s="66">
        <v>0.33333333333333331</v>
      </c>
      <c r="BJ255" s="61"/>
      <c r="BK255" s="61"/>
      <c r="BL255" s="61"/>
      <c r="BM255" s="61"/>
      <c r="BN255" s="61"/>
      <c r="BO255" s="61"/>
      <c r="BP255" s="61"/>
      <c r="BQ255" s="61"/>
      <c r="BR255" s="64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</row>
    <row r="256" spans="2:107" ht="25.5" customHeight="1" x14ac:dyDescent="0.2">
      <c r="B256" s="63" t="s">
        <v>376</v>
      </c>
      <c r="C256" s="45">
        <v>1</v>
      </c>
      <c r="D256" s="58">
        <v>3.8461538461538464E-2</v>
      </c>
      <c r="E256" s="64"/>
      <c r="F256" s="75" t="s">
        <v>388</v>
      </c>
      <c r="G256" s="45">
        <v>1</v>
      </c>
      <c r="H256" s="58">
        <v>3.8461538461538464E-2</v>
      </c>
      <c r="I256" s="61"/>
      <c r="J256" s="63" t="s">
        <v>400</v>
      </c>
      <c r="K256" s="45">
        <v>1</v>
      </c>
      <c r="L256" s="58">
        <v>3.8461538461538464E-2</v>
      </c>
      <c r="M256" s="61"/>
      <c r="N256" s="165" t="s">
        <v>203</v>
      </c>
      <c r="O256" s="45">
        <v>0</v>
      </c>
      <c r="P256" s="60">
        <v>0</v>
      </c>
      <c r="Q256" s="61"/>
      <c r="R256" s="37"/>
      <c r="S256" s="45">
        <v>26</v>
      </c>
      <c r="T256" s="60">
        <v>1</v>
      </c>
      <c r="U256" s="61"/>
      <c r="V256" s="61"/>
      <c r="W256" s="165" t="s">
        <v>217</v>
      </c>
      <c r="X256" s="45">
        <v>3</v>
      </c>
      <c r="Y256" s="60">
        <v>0.11538461538461539</v>
      </c>
      <c r="Z256" s="61"/>
      <c r="AA256" s="165" t="s">
        <v>228</v>
      </c>
      <c r="AB256" s="45">
        <v>2</v>
      </c>
      <c r="AC256" s="60">
        <v>7.6923076923076927E-2</v>
      </c>
      <c r="AD256" s="61"/>
      <c r="AE256" s="165" t="s">
        <v>237</v>
      </c>
      <c r="AF256" s="45">
        <v>9</v>
      </c>
      <c r="AG256" s="60">
        <v>0.34615384615384615</v>
      </c>
      <c r="AH256" s="61"/>
      <c r="AI256" s="165" t="s">
        <v>241</v>
      </c>
      <c r="AJ256" s="45">
        <v>1</v>
      </c>
      <c r="AK256" s="60">
        <v>3.8461538461538464E-2</v>
      </c>
      <c r="AL256" s="61"/>
      <c r="AM256" s="165" t="s">
        <v>257</v>
      </c>
      <c r="AN256" s="45">
        <v>1</v>
      </c>
      <c r="AO256" s="60">
        <v>0.05</v>
      </c>
      <c r="AP256" s="61"/>
      <c r="AQ256" s="165" t="s">
        <v>287</v>
      </c>
      <c r="AR256" s="45">
        <v>0</v>
      </c>
      <c r="AS256" s="60">
        <v>0</v>
      </c>
      <c r="AT256" s="61"/>
      <c r="AU256" s="165" t="s">
        <v>300</v>
      </c>
      <c r="AV256" s="45">
        <v>3</v>
      </c>
      <c r="AW256" s="60">
        <v>0.15</v>
      </c>
      <c r="AX256" s="61"/>
      <c r="AY256" s="165" t="s">
        <v>319</v>
      </c>
      <c r="AZ256" s="45">
        <v>1</v>
      </c>
      <c r="BA256" s="60">
        <v>3.8461538461538464E-2</v>
      </c>
      <c r="BB256" s="61"/>
      <c r="BC256" s="165" t="s">
        <v>329</v>
      </c>
      <c r="BD256" s="59">
        <v>0</v>
      </c>
      <c r="BE256" s="60">
        <v>0</v>
      </c>
      <c r="BF256" s="61"/>
      <c r="BG256" s="63" t="s">
        <v>336</v>
      </c>
      <c r="BH256" s="54">
        <v>7</v>
      </c>
      <c r="BI256" s="66">
        <v>0.58333333333333337</v>
      </c>
      <c r="BJ256" s="61"/>
      <c r="BK256" s="61"/>
      <c r="BL256" s="61"/>
      <c r="BM256" s="61"/>
      <c r="BN256" s="61"/>
      <c r="BO256" s="37"/>
      <c r="BP256" s="37"/>
      <c r="BQ256" s="61"/>
      <c r="BR256" s="64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</row>
    <row r="257" spans="2:107" ht="25.5" customHeight="1" x14ac:dyDescent="0.2">
      <c r="B257" s="63" t="s">
        <v>377</v>
      </c>
      <c r="C257" s="45">
        <v>0</v>
      </c>
      <c r="D257" s="58">
        <v>0</v>
      </c>
      <c r="E257" s="64"/>
      <c r="F257" s="75" t="s">
        <v>389</v>
      </c>
      <c r="G257" s="45">
        <v>0</v>
      </c>
      <c r="H257" s="58">
        <v>0</v>
      </c>
      <c r="I257" s="61"/>
      <c r="J257" s="63" t="s">
        <v>387</v>
      </c>
      <c r="K257" s="45">
        <v>1</v>
      </c>
      <c r="L257" s="58">
        <v>3.8461538461538464E-2</v>
      </c>
      <c r="M257" s="61"/>
      <c r="N257" s="165" t="s">
        <v>204</v>
      </c>
      <c r="O257" s="45">
        <v>0</v>
      </c>
      <c r="P257" s="60">
        <v>0</v>
      </c>
      <c r="Q257" s="61"/>
      <c r="R257" s="61"/>
      <c r="S257" s="49" t="s">
        <v>141</v>
      </c>
      <c r="T257" s="49" t="s">
        <v>140</v>
      </c>
      <c r="U257" s="61"/>
      <c r="V257" s="61"/>
      <c r="W257" s="165" t="s">
        <v>218</v>
      </c>
      <c r="X257" s="45">
        <v>2</v>
      </c>
      <c r="Y257" s="60">
        <v>7.6923076923076927E-2</v>
      </c>
      <c r="Z257" s="61"/>
      <c r="AA257" s="165" t="s">
        <v>229</v>
      </c>
      <c r="AB257" s="45">
        <v>4</v>
      </c>
      <c r="AC257" s="60">
        <v>0.15384615384615385</v>
      </c>
      <c r="AD257" s="61"/>
      <c r="AE257" s="165" t="s">
        <v>251</v>
      </c>
      <c r="AF257" s="59">
        <v>2</v>
      </c>
      <c r="AG257" s="60">
        <v>7.6923076923076927E-2</v>
      </c>
      <c r="AH257" s="61"/>
      <c r="AI257" s="165" t="s">
        <v>242</v>
      </c>
      <c r="AJ257" s="45">
        <v>2</v>
      </c>
      <c r="AK257" s="60">
        <v>7.6923076923076927E-2</v>
      </c>
      <c r="AL257" s="61"/>
      <c r="AM257" s="165" t="s">
        <v>256</v>
      </c>
      <c r="AN257" s="45">
        <v>2</v>
      </c>
      <c r="AO257" s="60">
        <v>0.1</v>
      </c>
      <c r="AP257" s="61"/>
      <c r="AQ257" s="165" t="s">
        <v>288</v>
      </c>
      <c r="AR257" s="59">
        <v>3</v>
      </c>
      <c r="AS257" s="60">
        <v>0.11538461538461539</v>
      </c>
      <c r="AT257" s="61"/>
      <c r="AU257" s="165" t="s">
        <v>301</v>
      </c>
      <c r="AV257" s="45">
        <v>1</v>
      </c>
      <c r="AW257" s="60">
        <v>0.05</v>
      </c>
      <c r="AX257" s="61"/>
      <c r="AY257" s="165" t="s">
        <v>320</v>
      </c>
      <c r="AZ257" s="45">
        <v>2</v>
      </c>
      <c r="BA257" s="60">
        <v>7.6923076923076927E-2</v>
      </c>
      <c r="BB257" s="61"/>
      <c r="BC257" s="165" t="s">
        <v>330</v>
      </c>
      <c r="BD257" s="45">
        <v>6</v>
      </c>
      <c r="BE257" s="60">
        <v>0.23076923076923078</v>
      </c>
      <c r="BF257" s="61"/>
      <c r="BG257" s="63" t="s">
        <v>337</v>
      </c>
      <c r="BH257" s="65">
        <v>0</v>
      </c>
      <c r="BI257" s="66">
        <v>0</v>
      </c>
      <c r="BJ257" s="61"/>
      <c r="BK257" s="61"/>
      <c r="BL257" s="61"/>
      <c r="BM257" s="61"/>
      <c r="BN257" s="61"/>
      <c r="BO257" s="61"/>
      <c r="BP257" s="61"/>
      <c r="BQ257" s="37"/>
      <c r="BR257" s="64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7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</row>
    <row r="258" spans="2:107" ht="25.5" customHeight="1" x14ac:dyDescent="0.2">
      <c r="B258" s="63" t="s">
        <v>378</v>
      </c>
      <c r="C258" s="45">
        <v>6</v>
      </c>
      <c r="D258" s="58">
        <v>0.23076923076923078</v>
      </c>
      <c r="E258" s="64"/>
      <c r="F258" s="75" t="s">
        <v>390</v>
      </c>
      <c r="G258" s="45">
        <v>5</v>
      </c>
      <c r="H258" s="58">
        <v>0.19230769230769232</v>
      </c>
      <c r="I258" s="61"/>
      <c r="J258" s="63" t="s">
        <v>401</v>
      </c>
      <c r="K258" s="45">
        <v>1</v>
      </c>
      <c r="L258" s="58">
        <v>3.8461538461538464E-2</v>
      </c>
      <c r="M258" s="61"/>
      <c r="N258" s="165" t="s">
        <v>205</v>
      </c>
      <c r="O258" s="45">
        <v>0</v>
      </c>
      <c r="P258" s="60">
        <v>0</v>
      </c>
      <c r="Q258" s="61"/>
      <c r="R258" s="61"/>
      <c r="S258" s="61"/>
      <c r="T258" s="61"/>
      <c r="U258" s="61"/>
      <c r="V258" s="61"/>
      <c r="W258" s="165" t="s">
        <v>219</v>
      </c>
      <c r="X258" s="45">
        <v>0</v>
      </c>
      <c r="Y258" s="60">
        <v>0</v>
      </c>
      <c r="Z258" s="61"/>
      <c r="AA258" s="37"/>
      <c r="AB258" s="45">
        <v>26</v>
      </c>
      <c r="AC258" s="60">
        <v>1</v>
      </c>
      <c r="AD258" s="61"/>
      <c r="AE258" s="165" t="s">
        <v>435</v>
      </c>
      <c r="AF258" s="59">
        <v>0</v>
      </c>
      <c r="AG258" s="60">
        <v>0</v>
      </c>
      <c r="AH258" s="61"/>
      <c r="AI258" s="165" t="s">
        <v>243</v>
      </c>
      <c r="AJ258" s="45">
        <v>0</v>
      </c>
      <c r="AK258" s="60">
        <v>0</v>
      </c>
      <c r="AL258" s="61"/>
      <c r="AM258" s="165" t="s">
        <v>258</v>
      </c>
      <c r="AN258" s="45">
        <v>1</v>
      </c>
      <c r="AO258" s="60">
        <v>0.05</v>
      </c>
      <c r="AP258" s="61"/>
      <c r="AQ258" s="165" t="s">
        <v>289</v>
      </c>
      <c r="AR258" s="59">
        <v>2</v>
      </c>
      <c r="AS258" s="60">
        <v>7.6923076923076927E-2</v>
      </c>
      <c r="AT258" s="61"/>
      <c r="AU258" s="165" t="s">
        <v>302</v>
      </c>
      <c r="AV258" s="45">
        <v>1</v>
      </c>
      <c r="AW258" s="60">
        <v>0.05</v>
      </c>
      <c r="AX258" s="61"/>
      <c r="AY258" s="165" t="s">
        <v>322</v>
      </c>
      <c r="AZ258" s="45">
        <v>0</v>
      </c>
      <c r="BA258" s="60">
        <v>0</v>
      </c>
      <c r="BB258" s="61"/>
      <c r="BC258" s="98"/>
      <c r="BD258" s="45">
        <v>26</v>
      </c>
      <c r="BE258" s="60">
        <v>1</v>
      </c>
      <c r="BF258" s="61"/>
      <c r="BG258" s="98"/>
      <c r="BH258" s="65">
        <v>12</v>
      </c>
      <c r="BI258" s="66">
        <v>1</v>
      </c>
      <c r="BJ258" s="61"/>
      <c r="BK258" s="61"/>
      <c r="BL258" s="61"/>
      <c r="BM258" s="61"/>
      <c r="BN258" s="61"/>
      <c r="BO258" s="61"/>
      <c r="BP258" s="61"/>
      <c r="BQ258" s="61"/>
      <c r="BR258" s="64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</row>
    <row r="259" spans="2:107" ht="25.5" customHeight="1" x14ac:dyDescent="0.2">
      <c r="B259" s="63" t="s">
        <v>379</v>
      </c>
      <c r="C259" s="45">
        <v>1</v>
      </c>
      <c r="D259" s="58">
        <v>3.8461538461538464E-2</v>
      </c>
      <c r="E259" s="64"/>
      <c r="F259" s="75" t="s">
        <v>391</v>
      </c>
      <c r="G259" s="45">
        <v>2</v>
      </c>
      <c r="H259" s="58">
        <v>7.6923076923076927E-2</v>
      </c>
      <c r="I259" s="61"/>
      <c r="J259" s="63" t="s">
        <v>402</v>
      </c>
      <c r="K259" s="45">
        <v>0</v>
      </c>
      <c r="L259" s="58">
        <v>0</v>
      </c>
      <c r="M259" s="61"/>
      <c r="N259" s="165" t="s">
        <v>206</v>
      </c>
      <c r="O259" s="45">
        <v>0</v>
      </c>
      <c r="P259" s="60">
        <v>0</v>
      </c>
      <c r="Q259" s="61"/>
      <c r="R259" s="61"/>
      <c r="S259" s="61"/>
      <c r="T259" s="61"/>
      <c r="U259" s="61"/>
      <c r="V259" s="61"/>
      <c r="W259" s="165" t="s">
        <v>220</v>
      </c>
      <c r="X259" s="45">
        <v>2</v>
      </c>
      <c r="Y259" s="60">
        <v>7.6923076923076927E-2</v>
      </c>
      <c r="Z259" s="61"/>
      <c r="AA259" s="61"/>
      <c r="AB259" s="49" t="s">
        <v>141</v>
      </c>
      <c r="AC259" s="49" t="s">
        <v>140</v>
      </c>
      <c r="AD259" s="61"/>
      <c r="AE259" s="165" t="s">
        <v>436</v>
      </c>
      <c r="AF259" s="59">
        <v>1</v>
      </c>
      <c r="AG259" s="60">
        <v>3.8461538461538464E-2</v>
      </c>
      <c r="AH259" s="61"/>
      <c r="AI259" s="165" t="s">
        <v>244</v>
      </c>
      <c r="AJ259" s="45">
        <v>2</v>
      </c>
      <c r="AK259" s="60">
        <v>7.6923076923076927E-2</v>
      </c>
      <c r="AL259" s="61"/>
      <c r="AM259" s="165" t="s">
        <v>277</v>
      </c>
      <c r="AN259" s="45">
        <v>2</v>
      </c>
      <c r="AO259" s="60">
        <v>0.1</v>
      </c>
      <c r="AP259" s="61"/>
      <c r="AQ259" s="165" t="s">
        <v>290</v>
      </c>
      <c r="AR259" s="45">
        <v>2</v>
      </c>
      <c r="AS259" s="60">
        <v>7.6923076923076927E-2</v>
      </c>
      <c r="AT259" s="61"/>
      <c r="AU259" s="165" t="s">
        <v>304</v>
      </c>
      <c r="AV259" s="45">
        <v>3</v>
      </c>
      <c r="AW259" s="60">
        <v>0.15</v>
      </c>
      <c r="AX259" s="61"/>
      <c r="AY259" s="165" t="s">
        <v>321</v>
      </c>
      <c r="AZ259" s="45">
        <v>1</v>
      </c>
      <c r="BA259" s="60">
        <v>3.8461538461538464E-2</v>
      </c>
      <c r="BB259" s="61"/>
      <c r="BC259" s="61"/>
      <c r="BD259" s="49" t="s">
        <v>141</v>
      </c>
      <c r="BE259" s="49" t="s">
        <v>140</v>
      </c>
      <c r="BF259" s="61"/>
      <c r="BG259" s="68"/>
      <c r="BH259" s="77" t="s">
        <v>141</v>
      </c>
      <c r="BI259" s="77" t="s">
        <v>140</v>
      </c>
      <c r="BJ259" s="61"/>
      <c r="BK259" s="61"/>
      <c r="BL259" s="61"/>
      <c r="BM259" s="61"/>
      <c r="BN259" s="61"/>
      <c r="BO259" s="61"/>
      <c r="BP259" s="61"/>
      <c r="BQ259" s="61"/>
      <c r="BR259" s="64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</row>
    <row r="260" spans="2:107" ht="25.5" customHeight="1" x14ac:dyDescent="0.2">
      <c r="B260" s="63" t="s">
        <v>380</v>
      </c>
      <c r="C260" s="45">
        <v>0</v>
      </c>
      <c r="D260" s="58">
        <v>0</v>
      </c>
      <c r="E260" s="64"/>
      <c r="F260" s="75" t="s">
        <v>392</v>
      </c>
      <c r="G260" s="45">
        <v>0</v>
      </c>
      <c r="H260" s="58">
        <v>0</v>
      </c>
      <c r="I260" s="61"/>
      <c r="J260" s="63" t="s">
        <v>389</v>
      </c>
      <c r="K260" s="45">
        <v>0</v>
      </c>
      <c r="L260" s="58">
        <v>0</v>
      </c>
      <c r="M260" s="61"/>
      <c r="N260" s="165" t="s">
        <v>250</v>
      </c>
      <c r="O260" s="45">
        <v>0</v>
      </c>
      <c r="P260" s="60">
        <v>0</v>
      </c>
      <c r="Q260" s="61"/>
      <c r="R260" s="61"/>
      <c r="S260" s="61"/>
      <c r="T260" s="61"/>
      <c r="U260" s="61"/>
      <c r="V260" s="61"/>
      <c r="W260" s="165" t="s">
        <v>221</v>
      </c>
      <c r="X260" s="45">
        <v>0</v>
      </c>
      <c r="Y260" s="60">
        <v>0</v>
      </c>
      <c r="Z260" s="61"/>
      <c r="AA260" s="61"/>
      <c r="AB260" s="61"/>
      <c r="AC260" s="61"/>
      <c r="AD260" s="61"/>
      <c r="AE260" s="165" t="s">
        <v>437</v>
      </c>
      <c r="AF260" s="59">
        <v>5</v>
      </c>
      <c r="AG260" s="60">
        <v>0.19230769230769232</v>
      </c>
      <c r="AH260" s="61"/>
      <c r="AI260" s="165" t="s">
        <v>245</v>
      </c>
      <c r="AJ260" s="59">
        <v>3</v>
      </c>
      <c r="AK260" s="60">
        <v>0.11538461538461539</v>
      </c>
      <c r="AL260" s="61"/>
      <c r="AM260" s="165" t="s">
        <v>259</v>
      </c>
      <c r="AN260" s="45">
        <v>1</v>
      </c>
      <c r="AO260" s="60">
        <v>0.05</v>
      </c>
      <c r="AP260" s="61"/>
      <c r="AQ260" s="165" t="s">
        <v>291</v>
      </c>
      <c r="AR260" s="45">
        <v>0</v>
      </c>
      <c r="AS260" s="60">
        <v>0</v>
      </c>
      <c r="AT260" s="61"/>
      <c r="AU260" s="165" t="s">
        <v>303</v>
      </c>
      <c r="AV260" s="45">
        <v>0</v>
      </c>
      <c r="AW260" s="60">
        <v>0</v>
      </c>
      <c r="AX260" s="61"/>
      <c r="AY260" s="165" t="s">
        <v>318</v>
      </c>
      <c r="AZ260" s="45">
        <v>2</v>
      </c>
      <c r="BA260" s="60">
        <v>7.6923076923076927E-2</v>
      </c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4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</row>
    <row r="261" spans="2:107" ht="25.5" customHeight="1" x14ac:dyDescent="0.2">
      <c r="B261" s="63" t="s">
        <v>381</v>
      </c>
      <c r="C261" s="45">
        <v>4</v>
      </c>
      <c r="D261" s="58">
        <v>0.15384615384615385</v>
      </c>
      <c r="E261" s="64"/>
      <c r="F261" s="75" t="s">
        <v>393</v>
      </c>
      <c r="G261" s="45">
        <v>4</v>
      </c>
      <c r="H261" s="58">
        <v>0.15384615384615385</v>
      </c>
      <c r="I261" s="61"/>
      <c r="J261" s="63" t="s">
        <v>403</v>
      </c>
      <c r="K261" s="45">
        <v>5</v>
      </c>
      <c r="L261" s="58">
        <v>0.19230769230769232</v>
      </c>
      <c r="M261" s="61"/>
      <c r="N261" s="61"/>
      <c r="O261" s="45">
        <v>25</v>
      </c>
      <c r="P261" s="60">
        <v>1</v>
      </c>
      <c r="Q261" s="61"/>
      <c r="R261" s="61"/>
      <c r="S261" s="61"/>
      <c r="T261" s="61"/>
      <c r="U261" s="61"/>
      <c r="V261" s="61"/>
      <c r="W261" s="165" t="s">
        <v>222</v>
      </c>
      <c r="X261" s="45">
        <v>0</v>
      </c>
      <c r="Y261" s="60">
        <v>0</v>
      </c>
      <c r="Z261" s="61"/>
      <c r="AA261" s="61"/>
      <c r="AB261" s="61"/>
      <c r="AC261" s="61"/>
      <c r="AD261" s="61"/>
      <c r="AE261"/>
      <c r="AF261" s="45">
        <v>26</v>
      </c>
      <c r="AG261" s="60">
        <v>1</v>
      </c>
      <c r="AH261" s="61"/>
      <c r="AI261" s="165" t="s">
        <v>248</v>
      </c>
      <c r="AJ261" s="45">
        <v>0</v>
      </c>
      <c r="AK261" s="60">
        <v>0</v>
      </c>
      <c r="AL261" s="61"/>
      <c r="AM261" s="165" t="s">
        <v>260</v>
      </c>
      <c r="AN261" s="45">
        <v>0</v>
      </c>
      <c r="AO261" s="60">
        <v>0</v>
      </c>
      <c r="AP261" s="61"/>
      <c r="AQ261" s="165" t="s">
        <v>292</v>
      </c>
      <c r="AR261" s="45">
        <v>1</v>
      </c>
      <c r="AS261" s="60">
        <v>3.8461538461538464E-2</v>
      </c>
      <c r="AT261" s="61"/>
      <c r="AU261" s="165" t="s">
        <v>305</v>
      </c>
      <c r="AV261" s="45">
        <v>1</v>
      </c>
      <c r="AW261" s="60">
        <v>0.05</v>
      </c>
      <c r="AX261" s="61"/>
      <c r="AY261" s="165" t="s">
        <v>439</v>
      </c>
      <c r="AZ261" s="45">
        <v>0</v>
      </c>
      <c r="BA261" s="60">
        <v>0</v>
      </c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4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</row>
    <row r="262" spans="2:107" ht="25.5" customHeight="1" x14ac:dyDescent="0.2">
      <c r="B262" s="63" t="s">
        <v>382</v>
      </c>
      <c r="C262" s="45">
        <v>0</v>
      </c>
      <c r="D262" s="58">
        <v>0</v>
      </c>
      <c r="E262" s="64"/>
      <c r="F262" s="75" t="s">
        <v>394</v>
      </c>
      <c r="G262" s="45">
        <v>0</v>
      </c>
      <c r="H262" s="58">
        <v>0</v>
      </c>
      <c r="I262" s="61"/>
      <c r="J262" s="63" t="s">
        <v>404</v>
      </c>
      <c r="K262" s="45">
        <v>0</v>
      </c>
      <c r="L262" s="58">
        <v>0</v>
      </c>
      <c r="M262" s="61"/>
      <c r="N262" s="37"/>
      <c r="O262" s="49" t="s">
        <v>141</v>
      </c>
      <c r="P262" s="49" t="s">
        <v>140</v>
      </c>
      <c r="Q262" s="61"/>
      <c r="R262" s="61"/>
      <c r="S262" s="61"/>
      <c r="T262" s="61"/>
      <c r="U262" s="61"/>
      <c r="V262" s="61"/>
      <c r="W262" s="165" t="s">
        <v>246</v>
      </c>
      <c r="X262" s="45">
        <v>1</v>
      </c>
      <c r="Y262" s="60">
        <v>3.8461538461538464E-2</v>
      </c>
      <c r="Z262" s="61"/>
      <c r="AA262" s="61"/>
      <c r="AB262" s="61"/>
      <c r="AC262" s="61"/>
      <c r="AD262" s="61"/>
      <c r="AE262" s="61"/>
      <c r="AF262" s="49" t="s">
        <v>141</v>
      </c>
      <c r="AG262" s="49" t="s">
        <v>140</v>
      </c>
      <c r="AH262" s="61"/>
      <c r="AI262" s="165" t="s">
        <v>249</v>
      </c>
      <c r="AJ262" s="45">
        <v>0</v>
      </c>
      <c r="AK262" s="60">
        <v>0</v>
      </c>
      <c r="AL262" s="61"/>
      <c r="AM262" s="165" t="s">
        <v>261</v>
      </c>
      <c r="AN262" s="59">
        <v>1</v>
      </c>
      <c r="AO262" s="60">
        <v>0.05</v>
      </c>
      <c r="AP262" s="61"/>
      <c r="AQ262" s="165" t="s">
        <v>293</v>
      </c>
      <c r="AR262" s="45">
        <v>1</v>
      </c>
      <c r="AS262" s="60">
        <v>3.8461538461538464E-2</v>
      </c>
      <c r="AT262" s="61"/>
      <c r="AU262" s="165" t="s">
        <v>262</v>
      </c>
      <c r="AV262" s="59">
        <v>0</v>
      </c>
      <c r="AW262" s="60">
        <v>0</v>
      </c>
      <c r="AX262" s="61"/>
      <c r="AY262" s="165" t="s">
        <v>440</v>
      </c>
      <c r="AZ262" s="45">
        <v>13</v>
      </c>
      <c r="BA262" s="60">
        <v>0.5</v>
      </c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4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</row>
    <row r="263" spans="2:107" ht="25.5" customHeight="1" x14ac:dyDescent="0.2">
      <c r="B263" s="63" t="s">
        <v>383</v>
      </c>
      <c r="C263" s="45">
        <v>1</v>
      </c>
      <c r="D263" s="58">
        <v>3.8461538461538464E-2</v>
      </c>
      <c r="E263" s="64"/>
      <c r="F263" s="75" t="s">
        <v>395</v>
      </c>
      <c r="G263" s="45">
        <v>1</v>
      </c>
      <c r="H263" s="58">
        <v>3.8461538461538464E-2</v>
      </c>
      <c r="I263" s="61"/>
      <c r="J263" s="63" t="s">
        <v>391</v>
      </c>
      <c r="K263" s="45">
        <v>2</v>
      </c>
      <c r="L263" s="58">
        <v>7.6923076923076927E-2</v>
      </c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165" t="s">
        <v>247</v>
      </c>
      <c r="X263" s="45">
        <v>0</v>
      </c>
      <c r="Y263" s="60">
        <v>0</v>
      </c>
      <c r="Z263" s="61"/>
      <c r="AA263" s="61"/>
      <c r="AB263" s="61"/>
      <c r="AC263" s="61"/>
      <c r="AD263" s="61"/>
      <c r="AE263" s="61"/>
      <c r="AF263" s="61"/>
      <c r="AG263" s="61"/>
      <c r="AH263" s="61"/>
      <c r="AI263" s="165" t="s">
        <v>273</v>
      </c>
      <c r="AJ263" s="45">
        <v>1</v>
      </c>
      <c r="AK263" s="60">
        <v>3.8461538461538464E-2</v>
      </c>
      <c r="AL263" s="61"/>
      <c r="AM263" s="165" t="s">
        <v>278</v>
      </c>
      <c r="AN263" s="59">
        <v>3</v>
      </c>
      <c r="AO263" s="60">
        <v>0.15</v>
      </c>
      <c r="AP263" s="61"/>
      <c r="AQ263" s="165" t="s">
        <v>294</v>
      </c>
      <c r="AR263" s="45">
        <v>4</v>
      </c>
      <c r="AS263" s="60">
        <v>0.15384615384615385</v>
      </c>
      <c r="AT263" s="61"/>
      <c r="AU263" s="165" t="s">
        <v>307</v>
      </c>
      <c r="AV263" s="59">
        <v>0</v>
      </c>
      <c r="AW263" s="60">
        <v>0</v>
      </c>
      <c r="AX263" s="61"/>
      <c r="AY263" s="165" t="s">
        <v>440</v>
      </c>
      <c r="AZ263" s="45">
        <v>1</v>
      </c>
      <c r="BA263" s="60">
        <v>3.8461538461538464E-2</v>
      </c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4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</row>
    <row r="264" spans="2:107" ht="25.5" customHeight="1" x14ac:dyDescent="0.2">
      <c r="B264" s="61"/>
      <c r="C264" s="45">
        <v>26</v>
      </c>
      <c r="D264" s="58">
        <v>1</v>
      </c>
      <c r="E264" s="64"/>
      <c r="F264" s="61"/>
      <c r="G264" s="45">
        <v>26</v>
      </c>
      <c r="H264" s="58">
        <v>1</v>
      </c>
      <c r="I264" s="61"/>
      <c r="J264" s="63" t="s">
        <v>405</v>
      </c>
      <c r="K264" s="45">
        <v>1</v>
      </c>
      <c r="L264" s="58">
        <v>3.8461538461538464E-2</v>
      </c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165" t="s">
        <v>265</v>
      </c>
      <c r="X264" s="45">
        <v>1</v>
      </c>
      <c r="Y264" s="60">
        <v>3.8461538461538464E-2</v>
      </c>
      <c r="Z264" s="61"/>
      <c r="AA264" s="61"/>
      <c r="AB264" s="61"/>
      <c r="AC264" s="61"/>
      <c r="AD264" s="61"/>
      <c r="AE264" s="61"/>
      <c r="AF264" s="61"/>
      <c r="AG264" s="61"/>
      <c r="AH264" s="61"/>
      <c r="AI264" s="165" t="s">
        <v>275</v>
      </c>
      <c r="AJ264" s="45">
        <v>0</v>
      </c>
      <c r="AK264" s="60">
        <v>0</v>
      </c>
      <c r="AL264" s="61"/>
      <c r="AM264" s="165" t="s">
        <v>262</v>
      </c>
      <c r="AN264" s="45">
        <v>0</v>
      </c>
      <c r="AO264" s="60">
        <v>0</v>
      </c>
      <c r="AP264" s="61"/>
      <c r="AQ264" s="61"/>
      <c r="AR264" s="45">
        <v>26</v>
      </c>
      <c r="AS264" s="60">
        <v>1</v>
      </c>
      <c r="AT264" s="61"/>
      <c r="AU264" s="165" t="s">
        <v>306</v>
      </c>
      <c r="AV264" s="45">
        <v>0</v>
      </c>
      <c r="AW264" s="60">
        <v>0</v>
      </c>
      <c r="AX264" s="61"/>
      <c r="AY264" s="98"/>
      <c r="AZ264" s="45">
        <v>26</v>
      </c>
      <c r="BA264" s="60">
        <v>1</v>
      </c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4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</row>
    <row r="265" spans="2:107" ht="25.5" customHeight="1" x14ac:dyDescent="0.2">
      <c r="B265" s="61"/>
      <c r="C265" s="70" t="s">
        <v>141</v>
      </c>
      <c r="D265" s="70" t="s">
        <v>140</v>
      </c>
      <c r="E265" s="64"/>
      <c r="F265" s="61"/>
      <c r="G265" s="70" t="s">
        <v>141</v>
      </c>
      <c r="H265" s="70" t="s">
        <v>140</v>
      </c>
      <c r="I265" s="61"/>
      <c r="J265" s="63" t="s">
        <v>406</v>
      </c>
      <c r="K265" s="45">
        <v>2</v>
      </c>
      <c r="L265" s="58">
        <v>7.6923076923076927E-2</v>
      </c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165" t="s">
        <v>266</v>
      </c>
      <c r="X265" s="45">
        <v>0</v>
      </c>
      <c r="Y265" s="60">
        <v>0</v>
      </c>
      <c r="Z265" s="61"/>
      <c r="AA265" s="61"/>
      <c r="AB265" s="61"/>
      <c r="AC265" s="61"/>
      <c r="AD265" s="61"/>
      <c r="AE265" s="61"/>
      <c r="AF265" s="61"/>
      <c r="AG265" s="61"/>
      <c r="AH265" s="61"/>
      <c r="AI265" s="165" t="s">
        <v>274</v>
      </c>
      <c r="AJ265" s="45">
        <v>1</v>
      </c>
      <c r="AK265" s="60">
        <v>3.8461538461538464E-2</v>
      </c>
      <c r="AL265" s="61"/>
      <c r="AM265" s="165" t="s">
        <v>263</v>
      </c>
      <c r="AN265" s="45">
        <v>0</v>
      </c>
      <c r="AO265" s="60">
        <v>0</v>
      </c>
      <c r="AP265" s="61"/>
      <c r="AQ265" s="61"/>
      <c r="AR265" s="70" t="s">
        <v>141</v>
      </c>
      <c r="AS265" s="70" t="s">
        <v>140</v>
      </c>
      <c r="AT265" s="61"/>
      <c r="AU265" s="165" t="s">
        <v>308</v>
      </c>
      <c r="AV265" s="45">
        <v>0</v>
      </c>
      <c r="AW265" s="60">
        <v>0</v>
      </c>
      <c r="AX265" s="61"/>
      <c r="AY265" s="61"/>
      <c r="AZ265" s="49" t="s">
        <v>141</v>
      </c>
      <c r="BA265" s="49" t="s">
        <v>140</v>
      </c>
      <c r="BB265" s="64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4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</row>
    <row r="266" spans="2:107" ht="25.5" customHeight="1" x14ac:dyDescent="0.2">
      <c r="B266" s="61"/>
      <c r="C266" s="61"/>
      <c r="D266" s="61"/>
      <c r="E266" s="64"/>
      <c r="F266" s="61"/>
      <c r="G266" s="61"/>
      <c r="H266" s="61"/>
      <c r="I266" s="61"/>
      <c r="J266" s="63" t="s">
        <v>393</v>
      </c>
      <c r="K266" s="45">
        <v>1</v>
      </c>
      <c r="L266" s="58">
        <v>3.8461538461538464E-2</v>
      </c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165" t="s">
        <v>162</v>
      </c>
      <c r="X266" s="59">
        <v>4</v>
      </c>
      <c r="Y266" s="60">
        <v>0.15384615384615385</v>
      </c>
      <c r="Z266" s="61"/>
      <c r="AA266" s="61"/>
      <c r="AB266" s="61"/>
      <c r="AC266" s="61"/>
      <c r="AD266" s="61"/>
      <c r="AE266" s="61"/>
      <c r="AF266" s="61"/>
      <c r="AG266" s="61"/>
      <c r="AH266" s="61"/>
      <c r="AI266" s="165" t="s">
        <v>273</v>
      </c>
      <c r="AJ266" s="45">
        <v>0</v>
      </c>
      <c r="AK266" s="60">
        <v>0</v>
      </c>
      <c r="AL266" s="61"/>
      <c r="AM266" s="165" t="s">
        <v>264</v>
      </c>
      <c r="AN266" s="45">
        <v>0</v>
      </c>
      <c r="AO266" s="60">
        <v>0</v>
      </c>
      <c r="AP266" s="61"/>
      <c r="AQ266" s="61"/>
      <c r="AR266" s="61"/>
      <c r="AS266" s="61"/>
      <c r="AT266" s="61"/>
      <c r="AU266" s="165" t="s">
        <v>309</v>
      </c>
      <c r="AV266" s="45">
        <v>0</v>
      </c>
      <c r="AW266" s="60">
        <v>0</v>
      </c>
      <c r="AX266" s="61"/>
      <c r="AY266"/>
      <c r="AZ266"/>
      <c r="BA266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4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</row>
    <row r="267" spans="2:107" ht="25.5" customHeight="1" x14ac:dyDescent="0.2">
      <c r="B267" s="61"/>
      <c r="C267" s="61"/>
      <c r="D267" s="61"/>
      <c r="E267" s="64"/>
      <c r="F267" s="61"/>
      <c r="G267" s="61"/>
      <c r="H267" s="61"/>
      <c r="I267" s="61"/>
      <c r="J267" s="63" t="s">
        <v>407</v>
      </c>
      <c r="K267" s="45">
        <v>0</v>
      </c>
      <c r="L267" s="58">
        <v>0</v>
      </c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37"/>
      <c r="X267" s="45">
        <v>26</v>
      </c>
      <c r="Y267" s="60">
        <v>1</v>
      </c>
      <c r="Z267" s="61"/>
      <c r="AA267" s="61"/>
      <c r="AB267" s="61"/>
      <c r="AC267" s="61"/>
      <c r="AD267" s="61"/>
      <c r="AE267" s="61"/>
      <c r="AF267" s="61"/>
      <c r="AG267" s="61"/>
      <c r="AH267" s="61"/>
      <c r="AI267" s="165" t="s">
        <v>438</v>
      </c>
      <c r="AJ267" s="45">
        <v>6</v>
      </c>
      <c r="AK267" s="60">
        <v>0.23076923076923078</v>
      </c>
      <c r="AL267" s="61"/>
      <c r="AM267" s="165" t="s">
        <v>279</v>
      </c>
      <c r="AN267" s="45">
        <v>0</v>
      </c>
      <c r="AO267" s="60">
        <v>0</v>
      </c>
      <c r="AP267" s="61"/>
      <c r="AQ267" s="61"/>
      <c r="AR267" s="61"/>
      <c r="AS267" s="61"/>
      <c r="AT267" s="61"/>
      <c r="AU267" s="165" t="s">
        <v>310</v>
      </c>
      <c r="AV267" s="45">
        <v>1</v>
      </c>
      <c r="AW267" s="60">
        <v>0.05</v>
      </c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4"/>
      <c r="BS267" s="64"/>
      <c r="BT267" s="64"/>
      <c r="BU267" s="64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</row>
    <row r="268" spans="2:107" ht="25.5" customHeight="1" x14ac:dyDescent="0.2">
      <c r="B268" s="61"/>
      <c r="C268" s="61"/>
      <c r="D268" s="61"/>
      <c r="E268" s="64"/>
      <c r="F268" s="61"/>
      <c r="G268" s="61"/>
      <c r="H268" s="61"/>
      <c r="I268" s="61"/>
      <c r="J268" s="63" t="s">
        <v>408</v>
      </c>
      <c r="K268" s="45">
        <v>0</v>
      </c>
      <c r="L268" s="58">
        <v>0</v>
      </c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49" t="s">
        <v>141</v>
      </c>
      <c r="Y268" s="49" t="s">
        <v>140</v>
      </c>
      <c r="Z268" s="61"/>
      <c r="AA268" s="61"/>
      <c r="AB268" s="61"/>
      <c r="AC268" s="61"/>
      <c r="AD268" s="61"/>
      <c r="AE268" s="61"/>
      <c r="AF268" s="61"/>
      <c r="AG268" s="61"/>
      <c r="AH268" s="61"/>
      <c r="AI268" s="37"/>
      <c r="AJ268" s="45">
        <v>26</v>
      </c>
      <c r="AK268" s="60">
        <v>1</v>
      </c>
      <c r="AL268" s="61"/>
      <c r="AM268" s="165" t="s">
        <v>267</v>
      </c>
      <c r="AN268" s="45">
        <v>0</v>
      </c>
      <c r="AO268" s="60">
        <v>0</v>
      </c>
      <c r="AP268" s="61"/>
      <c r="AQ268" s="61"/>
      <c r="AR268" s="61"/>
      <c r="AS268" s="61"/>
      <c r="AT268" s="61"/>
      <c r="AU268" s="165" t="s">
        <v>311</v>
      </c>
      <c r="AV268" s="45">
        <v>0</v>
      </c>
      <c r="AW268" s="60">
        <v>0</v>
      </c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4"/>
      <c r="BS268" s="64"/>
      <c r="BT268" s="64"/>
      <c r="BU268" s="64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</row>
    <row r="269" spans="2:107" ht="25.5" customHeight="1" x14ac:dyDescent="0.2">
      <c r="B269" s="61"/>
      <c r="C269" s="61"/>
      <c r="D269" s="61"/>
      <c r="E269" s="64"/>
      <c r="F269" s="61"/>
      <c r="G269" s="61"/>
      <c r="H269" s="61"/>
      <c r="I269" s="61"/>
      <c r="J269" s="63" t="s">
        <v>395</v>
      </c>
      <c r="K269" s="45">
        <v>1</v>
      </c>
      <c r="L269" s="58">
        <v>3.8461538461538464E-2</v>
      </c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49" t="s">
        <v>141</v>
      </c>
      <c r="AK269" s="49" t="s">
        <v>140</v>
      </c>
      <c r="AL269" s="61"/>
      <c r="AM269" s="165" t="s">
        <v>268</v>
      </c>
      <c r="AN269" s="45">
        <v>0</v>
      </c>
      <c r="AO269" s="60">
        <v>0</v>
      </c>
      <c r="AP269" s="61"/>
      <c r="AQ269" s="61"/>
      <c r="AR269" s="61"/>
      <c r="AS269" s="61"/>
      <c r="AT269" s="61"/>
      <c r="AU269" s="165" t="s">
        <v>312</v>
      </c>
      <c r="AV269" s="45">
        <v>1</v>
      </c>
      <c r="AW269" s="60">
        <v>0.05</v>
      </c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4"/>
      <c r="BS269" s="64"/>
      <c r="BT269" s="64"/>
      <c r="BU269" s="64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</row>
    <row r="270" spans="2:107" ht="25.5" customHeight="1" x14ac:dyDescent="0.2">
      <c r="B270" s="61"/>
      <c r="C270" s="61"/>
      <c r="D270" s="61"/>
      <c r="E270" s="64"/>
      <c r="F270" s="61"/>
      <c r="G270" s="61"/>
      <c r="H270" s="61"/>
      <c r="I270" s="61"/>
      <c r="J270" s="61"/>
      <c r="K270" s="45">
        <v>26</v>
      </c>
      <c r="L270" s="58">
        <v>1</v>
      </c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165" t="s">
        <v>269</v>
      </c>
      <c r="AN270" s="45">
        <v>0</v>
      </c>
      <c r="AO270" s="60">
        <v>0</v>
      </c>
      <c r="AP270" s="61"/>
      <c r="AQ270" s="61"/>
      <c r="AR270" s="61"/>
      <c r="AS270" s="61"/>
      <c r="AT270" s="61"/>
      <c r="AU270" s="165" t="s">
        <v>313</v>
      </c>
      <c r="AV270" s="45">
        <v>0</v>
      </c>
      <c r="AW270" s="60">
        <v>0</v>
      </c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4"/>
      <c r="BS270" s="64"/>
      <c r="BT270" s="64"/>
      <c r="BU270" s="64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</row>
    <row r="271" spans="2:107" ht="25.5" customHeight="1" x14ac:dyDescent="0.2">
      <c r="B271" s="61"/>
      <c r="C271" s="61"/>
      <c r="D271" s="61"/>
      <c r="E271" s="64"/>
      <c r="F271" s="61"/>
      <c r="G271" s="61"/>
      <c r="H271" s="61"/>
      <c r="I271" s="61"/>
      <c r="J271" s="61"/>
      <c r="K271" s="70" t="s">
        <v>141</v>
      </c>
      <c r="L271" s="70" t="s">
        <v>140</v>
      </c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165" t="s">
        <v>280</v>
      </c>
      <c r="AN271" s="45">
        <v>1</v>
      </c>
      <c r="AO271" s="60">
        <v>0.05</v>
      </c>
      <c r="AP271" s="61"/>
      <c r="AQ271" s="61"/>
      <c r="AR271" s="61"/>
      <c r="AS271" s="61"/>
      <c r="AT271" s="61"/>
      <c r="AU271" s="98"/>
      <c r="AV271" s="45">
        <v>20</v>
      </c>
      <c r="AW271" s="60">
        <v>1</v>
      </c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4"/>
      <c r="BS271" s="64"/>
      <c r="BT271" s="64"/>
      <c r="BU271" s="64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</row>
    <row r="272" spans="2:107" ht="25.5" customHeight="1" x14ac:dyDescent="0.2">
      <c r="B272" s="61"/>
      <c r="C272" s="61"/>
      <c r="D272" s="61"/>
      <c r="E272" s="64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165" t="s">
        <v>270</v>
      </c>
      <c r="AN272" s="45">
        <v>0</v>
      </c>
      <c r="AO272" s="60">
        <v>0</v>
      </c>
      <c r="AP272" s="61"/>
      <c r="AQ272" s="61"/>
      <c r="AR272" s="61"/>
      <c r="AS272" s="61"/>
      <c r="AT272" s="61"/>
      <c r="AU272" s="61"/>
      <c r="AV272" s="49" t="s">
        <v>141</v>
      </c>
      <c r="AW272" s="49" t="s">
        <v>140</v>
      </c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71"/>
      <c r="BQ272" s="61"/>
      <c r="BR272" s="64"/>
      <c r="BS272" s="64"/>
      <c r="BT272" s="64"/>
      <c r="BU272" s="64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</row>
    <row r="273" spans="2:107" ht="25.5" customHeight="1" x14ac:dyDescent="0.2">
      <c r="B273" s="61"/>
      <c r="C273" s="61"/>
      <c r="D273" s="61"/>
      <c r="E273" s="64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165" t="s">
        <v>271</v>
      </c>
      <c r="AN273" s="45">
        <v>0</v>
      </c>
      <c r="AO273" s="60">
        <v>0</v>
      </c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2"/>
      <c r="BK273" s="62"/>
      <c r="BL273" s="61"/>
      <c r="BM273" s="61"/>
      <c r="BN273" s="61"/>
      <c r="BO273" s="61"/>
      <c r="BP273" s="61"/>
      <c r="BQ273" s="64"/>
      <c r="BR273" s="64"/>
      <c r="BS273" s="64"/>
      <c r="BT273" s="64"/>
      <c r="BU273" s="64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</row>
    <row r="274" spans="2:107" ht="25.5" customHeight="1" x14ac:dyDescent="0.2">
      <c r="B274" s="37"/>
      <c r="C274" s="37"/>
      <c r="D274" s="37"/>
      <c r="E274" s="64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165" t="s">
        <v>272</v>
      </c>
      <c r="AN274" s="45">
        <v>1</v>
      </c>
      <c r="AO274" s="60">
        <v>0.05</v>
      </c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4"/>
      <c r="BS274" s="64"/>
      <c r="BT274" s="64"/>
      <c r="BU274" s="64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</row>
    <row r="275" spans="2:107" ht="25.5" customHeight="1" x14ac:dyDescent="0.2">
      <c r="B275" s="61"/>
      <c r="C275" s="61"/>
      <c r="D275" s="61"/>
      <c r="E275" s="64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165" t="s">
        <v>281</v>
      </c>
      <c r="AN275" s="30">
        <v>0</v>
      </c>
      <c r="AO275" s="60">
        <v>0</v>
      </c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4"/>
      <c r="BS275" s="64"/>
      <c r="BT275" s="64"/>
      <c r="BU275" s="64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</row>
    <row r="276" spans="2:107" ht="25.5" customHeight="1" x14ac:dyDescent="0.2">
      <c r="B276" s="61"/>
      <c r="C276" s="61"/>
      <c r="D276" s="61"/>
      <c r="E276" s="64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98"/>
      <c r="AN276" s="45">
        <v>20</v>
      </c>
      <c r="AO276" s="60">
        <v>1</v>
      </c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4"/>
      <c r="BS276" s="64"/>
      <c r="BT276" s="64"/>
      <c r="BU276" s="64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</row>
    <row r="277" spans="2:107" ht="25.5" customHeight="1" x14ac:dyDescent="0.2">
      <c r="B277" s="61"/>
      <c r="C277" s="61"/>
      <c r="D277" s="61"/>
      <c r="E277" s="64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49" t="s">
        <v>141</v>
      </c>
      <c r="AO277" s="49" t="s">
        <v>140</v>
      </c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4"/>
      <c r="BS277" s="64"/>
      <c r="BT277" s="64"/>
      <c r="BU277" s="64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</row>
    <row r="278" spans="2:107" ht="25.5" customHeight="1" x14ac:dyDescent="0.2">
      <c r="B278" s="61"/>
      <c r="C278" s="61"/>
      <c r="D278" s="61"/>
      <c r="E278" s="64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4"/>
      <c r="BS278" s="64"/>
      <c r="BT278" s="64"/>
      <c r="BU278" s="64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</row>
    <row r="279" spans="2:107" ht="25.5" customHeight="1" x14ac:dyDescent="0.2">
      <c r="B279" s="166" t="s">
        <v>425</v>
      </c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</row>
    <row r="280" spans="2:107" ht="25.5" customHeight="1" x14ac:dyDescent="0.2">
      <c r="B280" s="61"/>
      <c r="C280" s="61"/>
      <c r="D280" s="61"/>
      <c r="E280" s="64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/>
      <c r="BS280"/>
      <c r="BT280"/>
      <c r="BU280" s="64"/>
      <c r="BV280" s="61"/>
      <c r="BW280"/>
      <c r="BX280"/>
      <c r="BY280"/>
      <c r="BZ280"/>
      <c r="CA280"/>
      <c r="CB280"/>
      <c r="CC280"/>
      <c r="CD280"/>
      <c r="CE280"/>
      <c r="CF280"/>
      <c r="CG280"/>
      <c r="CH280" s="61"/>
      <c r="CI280" s="61"/>
      <c r="CJ280"/>
      <c r="CK280"/>
      <c r="CL280"/>
      <c r="CM280"/>
      <c r="CN280"/>
      <c r="CO280"/>
      <c r="CP280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</row>
    <row r="281" spans="2:107" ht="25.5" customHeight="1" x14ac:dyDescent="0.2">
      <c r="B281" s="181" t="s">
        <v>427</v>
      </c>
      <c r="C281" s="181"/>
      <c r="D281" s="181"/>
      <c r="E281" s="181"/>
      <c r="F281" s="181"/>
      <c r="G281" s="181"/>
      <c r="H281" s="181"/>
      <c r="I281" s="61"/>
      <c r="J281" s="181" t="s">
        <v>426</v>
      </c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73"/>
      <c r="V281" s="181" t="s">
        <v>428</v>
      </c>
      <c r="W281" s="181"/>
      <c r="X281" s="181"/>
      <c r="Y281" s="181"/>
      <c r="Z281" s="181"/>
      <c r="AA281" s="181"/>
      <c r="AB281" s="181"/>
      <c r="AC281" s="61"/>
      <c r="AD281" s="61"/>
      <c r="AE281" s="181" t="s">
        <v>429</v>
      </c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61"/>
      <c r="AQ281" s="61"/>
      <c r="AR281" s="181" t="s">
        <v>430</v>
      </c>
      <c r="AS281" s="181"/>
      <c r="AT281" s="181"/>
      <c r="AU281" s="181"/>
      <c r="AV281" s="181"/>
      <c r="AW281" s="181"/>
      <c r="AX281" s="181"/>
      <c r="AY281" s="61"/>
      <c r="AZ281" s="61"/>
      <c r="BA281" s="181" t="s">
        <v>431</v>
      </c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61"/>
      <c r="BM281" s="61"/>
      <c r="BN281" s="181" t="s">
        <v>432</v>
      </c>
      <c r="BO281" s="181"/>
      <c r="BP281" s="181"/>
      <c r="BQ281" s="181"/>
      <c r="BR281" s="181"/>
      <c r="BS281" s="181"/>
      <c r="BT281" s="181"/>
      <c r="BU281" s="64"/>
      <c r="BV281" s="61"/>
      <c r="BW281" s="181" t="s">
        <v>433</v>
      </c>
      <c r="BX281" s="181"/>
      <c r="BY281" s="181"/>
      <c r="BZ281" s="181"/>
      <c r="CA281" s="181"/>
      <c r="CB281" s="181"/>
      <c r="CC281" s="181"/>
      <c r="CD281" s="181"/>
      <c r="CE281" s="181"/>
      <c r="CF281" s="181"/>
      <c r="CG281" s="181"/>
      <c r="CH281" s="61"/>
      <c r="CI281" s="61"/>
      <c r="CJ281" s="181" t="s">
        <v>434</v>
      </c>
      <c r="CK281" s="181"/>
      <c r="CL281" s="181"/>
      <c r="CM281" s="181"/>
      <c r="CN281" s="181"/>
      <c r="CO281" s="181"/>
      <c r="CP281" s="181"/>
      <c r="CQ281" s="61"/>
      <c r="CR281" s="61"/>
      <c r="CS281" s="181" t="s">
        <v>433</v>
      </c>
      <c r="CT281" s="181"/>
      <c r="CU281" s="181"/>
      <c r="CV281" s="181"/>
      <c r="CW281" s="181"/>
      <c r="CX281" s="181"/>
      <c r="CY281" s="181"/>
      <c r="CZ281" s="181"/>
      <c r="DA281" s="181"/>
      <c r="DB281" s="181"/>
      <c r="DC281" s="181"/>
    </row>
    <row r="282" spans="2:107" ht="25.5" customHeight="1" x14ac:dyDescent="0.2">
      <c r="B282" s="61"/>
      <c r="C282" s="61"/>
      <c r="D282" s="61"/>
      <c r="E282" s="64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/>
      <c r="AF282"/>
      <c r="AG282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4"/>
      <c r="BS282" s="64"/>
      <c r="BT282" s="64"/>
      <c r="BU282" s="64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</row>
    <row r="283" spans="2:107" ht="25.5" customHeight="1" x14ac:dyDescent="0.2">
      <c r="B283" s="175" t="s">
        <v>180</v>
      </c>
      <c r="C283" s="175"/>
      <c r="D283" s="175"/>
      <c r="E283" s="64"/>
      <c r="F283" s="175" t="s">
        <v>14</v>
      </c>
      <c r="G283" s="175"/>
      <c r="H283" s="175"/>
      <c r="I283" s="61"/>
      <c r="J283" s="178" t="s">
        <v>338</v>
      </c>
      <c r="K283" s="179"/>
      <c r="L283" s="180"/>
      <c r="M283" s="61"/>
      <c r="N283" s="178" t="s">
        <v>409</v>
      </c>
      <c r="O283" s="179"/>
      <c r="P283" s="180"/>
      <c r="Q283" s="61"/>
      <c r="R283" s="178" t="s">
        <v>410</v>
      </c>
      <c r="S283" s="179"/>
      <c r="T283" s="180"/>
      <c r="U283" s="61"/>
      <c r="V283" s="175" t="s">
        <v>180</v>
      </c>
      <c r="W283" s="175"/>
      <c r="X283" s="175"/>
      <c r="Y283" s="61"/>
      <c r="Z283" s="175" t="s">
        <v>14</v>
      </c>
      <c r="AA283" s="175"/>
      <c r="AB283" s="175"/>
      <c r="AC283" s="61"/>
      <c r="AD283" s="61"/>
      <c r="AE283" s="175" t="s">
        <v>338</v>
      </c>
      <c r="AF283" s="175"/>
      <c r="AG283" s="175"/>
      <c r="AH283" s="61"/>
      <c r="AI283" s="178" t="s">
        <v>409</v>
      </c>
      <c r="AJ283" s="179"/>
      <c r="AK283" s="180"/>
      <c r="AL283" s="61"/>
      <c r="AM283" s="178" t="s">
        <v>410</v>
      </c>
      <c r="AN283" s="179"/>
      <c r="AO283" s="180"/>
      <c r="AP283" s="61"/>
      <c r="AQ283" s="61"/>
      <c r="AR283" s="175" t="s">
        <v>180</v>
      </c>
      <c r="AS283" s="175"/>
      <c r="AT283" s="175"/>
      <c r="AU283" s="61"/>
      <c r="AV283" s="175" t="s">
        <v>14</v>
      </c>
      <c r="AW283" s="175"/>
      <c r="AX283" s="175"/>
      <c r="AY283" s="61"/>
      <c r="AZ283" s="61"/>
      <c r="BA283" s="175" t="s">
        <v>338</v>
      </c>
      <c r="BB283" s="175"/>
      <c r="BC283" s="175"/>
      <c r="BD283" s="61"/>
      <c r="BE283" s="178" t="s">
        <v>409</v>
      </c>
      <c r="BF283" s="179"/>
      <c r="BG283" s="180"/>
      <c r="BH283" s="61"/>
      <c r="BI283" s="178" t="s">
        <v>410</v>
      </c>
      <c r="BJ283" s="179"/>
      <c r="BK283" s="180"/>
      <c r="BL283" s="61"/>
      <c r="BM283" s="61"/>
      <c r="BN283" s="178" t="s">
        <v>180</v>
      </c>
      <c r="BO283" s="179"/>
      <c r="BP283" s="180"/>
      <c r="BQ283" s="61"/>
      <c r="BR283" s="175" t="s">
        <v>14</v>
      </c>
      <c r="BS283" s="175"/>
      <c r="BT283" s="175"/>
      <c r="BU283" s="64"/>
      <c r="BV283" s="61"/>
      <c r="BW283" s="175" t="s">
        <v>338</v>
      </c>
      <c r="BX283" s="175"/>
      <c r="BY283" s="175"/>
      <c r="BZ283" s="61"/>
      <c r="CA283" s="178" t="s">
        <v>409</v>
      </c>
      <c r="CB283" s="179"/>
      <c r="CC283" s="180"/>
      <c r="CD283" s="61"/>
      <c r="CE283" s="178" t="s">
        <v>410</v>
      </c>
      <c r="CF283" s="179"/>
      <c r="CG283" s="180"/>
      <c r="CH283" s="61"/>
      <c r="CI283" s="61"/>
      <c r="CJ283" s="175" t="s">
        <v>180</v>
      </c>
      <c r="CK283" s="175"/>
      <c r="CL283" s="175"/>
      <c r="CM283" s="61"/>
      <c r="CN283" s="175" t="s">
        <v>14</v>
      </c>
      <c r="CO283" s="175"/>
      <c r="CP283" s="175"/>
      <c r="CQ283" s="61"/>
      <c r="CR283" s="61"/>
      <c r="CS283" s="175" t="s">
        <v>338</v>
      </c>
      <c r="CT283" s="175"/>
      <c r="CU283" s="175"/>
      <c r="CV283" s="61"/>
      <c r="CW283" s="178" t="s">
        <v>409</v>
      </c>
      <c r="CX283" s="179"/>
      <c r="CY283" s="180"/>
      <c r="CZ283" s="61"/>
      <c r="DA283" s="178" t="s">
        <v>410</v>
      </c>
      <c r="DB283" s="179"/>
      <c r="DC283" s="180"/>
    </row>
    <row r="284" spans="2:107" ht="25.5" customHeight="1" x14ac:dyDescent="0.2">
      <c r="B284" s="55" t="s">
        <v>181</v>
      </c>
      <c r="C284" s="57">
        <v>16</v>
      </c>
      <c r="D284" s="58">
        <v>0.61538461538461542</v>
      </c>
      <c r="E284" s="64"/>
      <c r="F284" s="55" t="s">
        <v>186</v>
      </c>
      <c r="G284" s="57">
        <v>24</v>
      </c>
      <c r="H284" s="58">
        <v>0.92307692307692313</v>
      </c>
      <c r="I284" s="61"/>
      <c r="J284" s="55" t="s">
        <v>339</v>
      </c>
      <c r="K284" s="57">
        <v>14</v>
      </c>
      <c r="L284" s="58">
        <v>0.56000000000000005</v>
      </c>
      <c r="M284" s="61"/>
      <c r="N284" s="55" t="s">
        <v>357</v>
      </c>
      <c r="O284" s="57">
        <v>5</v>
      </c>
      <c r="P284" s="58">
        <v>0.19230769230769232</v>
      </c>
      <c r="Q284" s="61"/>
      <c r="R284" s="55" t="s">
        <v>411</v>
      </c>
      <c r="S284" s="57">
        <v>9</v>
      </c>
      <c r="T284" s="58">
        <v>0.34615384615384615</v>
      </c>
      <c r="U284" s="61"/>
      <c r="V284" s="47" t="s">
        <v>181</v>
      </c>
      <c r="W284" s="57">
        <v>6</v>
      </c>
      <c r="X284" s="58">
        <v>0.5</v>
      </c>
      <c r="Y284" s="61"/>
      <c r="Z284" s="55" t="s">
        <v>186</v>
      </c>
      <c r="AA284" s="57">
        <v>11</v>
      </c>
      <c r="AB284" s="58">
        <v>0.91666666666666663</v>
      </c>
      <c r="AC284" s="61"/>
      <c r="AD284" s="61"/>
      <c r="AE284" s="55" t="s">
        <v>339</v>
      </c>
      <c r="AF284" s="57">
        <v>6</v>
      </c>
      <c r="AG284" s="58">
        <v>0.54545454545454541</v>
      </c>
      <c r="AH284" s="61"/>
      <c r="AI284" s="55" t="s">
        <v>357</v>
      </c>
      <c r="AJ284" s="57">
        <v>1</v>
      </c>
      <c r="AK284" s="58">
        <v>8.3333333333333329E-2</v>
      </c>
      <c r="AL284" s="61"/>
      <c r="AM284" s="55" t="s">
        <v>411</v>
      </c>
      <c r="AN284" s="57">
        <v>4</v>
      </c>
      <c r="AO284" s="58">
        <v>0.33333333333333331</v>
      </c>
      <c r="AP284" s="61"/>
      <c r="AQ284" s="61"/>
      <c r="AR284" s="55" t="s">
        <v>181</v>
      </c>
      <c r="AS284" s="57">
        <v>3</v>
      </c>
      <c r="AT284" s="58">
        <v>0.75</v>
      </c>
      <c r="AU284" s="61"/>
      <c r="AV284" s="47" t="s">
        <v>186</v>
      </c>
      <c r="AW284" s="57">
        <v>4</v>
      </c>
      <c r="AX284" s="58">
        <v>1</v>
      </c>
      <c r="AY284" s="61"/>
      <c r="AZ284" s="61"/>
      <c r="BA284" s="55" t="s">
        <v>339</v>
      </c>
      <c r="BB284" s="57">
        <v>3</v>
      </c>
      <c r="BC284" s="58">
        <v>0.75</v>
      </c>
      <c r="BD284" s="61"/>
      <c r="BE284" s="55" t="s">
        <v>357</v>
      </c>
      <c r="BF284" s="57">
        <v>0</v>
      </c>
      <c r="BG284" s="58">
        <v>0</v>
      </c>
      <c r="BH284" s="61"/>
      <c r="BI284" s="55" t="s">
        <v>411</v>
      </c>
      <c r="BJ284" s="57">
        <v>2</v>
      </c>
      <c r="BK284" s="58">
        <v>0.5</v>
      </c>
      <c r="BL284" s="61"/>
      <c r="BM284" s="61"/>
      <c r="BN284" s="47" t="s">
        <v>181</v>
      </c>
      <c r="BO284" s="57">
        <v>1</v>
      </c>
      <c r="BP284" s="58">
        <v>0.5</v>
      </c>
      <c r="BQ284" s="61"/>
      <c r="BR284" s="47" t="s">
        <v>186</v>
      </c>
      <c r="BS284" s="57">
        <v>2</v>
      </c>
      <c r="BT284" s="58">
        <v>1</v>
      </c>
      <c r="BU284" s="64"/>
      <c r="BV284" s="61"/>
      <c r="BW284" s="55" t="s">
        <v>339</v>
      </c>
      <c r="BX284" s="57">
        <v>1</v>
      </c>
      <c r="BY284" s="58">
        <v>0.5</v>
      </c>
      <c r="BZ284" s="61"/>
      <c r="CA284" s="55" t="s">
        <v>357</v>
      </c>
      <c r="CB284" s="57">
        <v>1</v>
      </c>
      <c r="CC284" s="58">
        <v>0.5</v>
      </c>
      <c r="CD284" s="61"/>
      <c r="CE284" s="55" t="s">
        <v>411</v>
      </c>
      <c r="CF284" s="57">
        <v>1</v>
      </c>
      <c r="CG284" s="58">
        <v>0.5</v>
      </c>
      <c r="CH284" s="61"/>
      <c r="CI284" s="61"/>
      <c r="CJ284" s="55" t="s">
        <v>181</v>
      </c>
      <c r="CK284" s="57">
        <v>0</v>
      </c>
      <c r="CL284" s="58">
        <v>0</v>
      </c>
      <c r="CM284" s="61"/>
      <c r="CN284" s="55" t="s">
        <v>186</v>
      </c>
      <c r="CO284" s="57">
        <v>2</v>
      </c>
      <c r="CP284" s="58">
        <v>1</v>
      </c>
      <c r="CQ284" s="61"/>
      <c r="CR284" s="61"/>
      <c r="CS284" s="55" t="s">
        <v>339</v>
      </c>
      <c r="CT284" s="57">
        <v>1</v>
      </c>
      <c r="CU284" s="58">
        <v>0.5</v>
      </c>
      <c r="CV284" s="61"/>
      <c r="CW284" s="55" t="s">
        <v>357</v>
      </c>
      <c r="CX284" s="57">
        <v>0</v>
      </c>
      <c r="CY284" s="58">
        <v>0</v>
      </c>
      <c r="CZ284" s="61"/>
      <c r="DA284" s="55" t="s">
        <v>411</v>
      </c>
      <c r="DB284" s="57">
        <v>1</v>
      </c>
      <c r="DC284" s="58">
        <v>0.5</v>
      </c>
    </row>
    <row r="285" spans="2:107" ht="25.5" customHeight="1" x14ac:dyDescent="0.2">
      <c r="B285" s="46" t="s">
        <v>182</v>
      </c>
      <c r="C285" s="57">
        <v>6</v>
      </c>
      <c r="D285" s="58">
        <v>0.23076923076923078</v>
      </c>
      <c r="E285" s="64"/>
      <c r="F285" s="46" t="s">
        <v>187</v>
      </c>
      <c r="G285" s="57">
        <v>0</v>
      </c>
      <c r="H285" s="58">
        <v>0</v>
      </c>
      <c r="I285" s="61"/>
      <c r="J285" s="55" t="s">
        <v>340</v>
      </c>
      <c r="K285" s="57">
        <v>0</v>
      </c>
      <c r="L285" s="58">
        <v>0</v>
      </c>
      <c r="M285" s="61"/>
      <c r="N285" s="55" t="s">
        <v>359</v>
      </c>
      <c r="O285" s="57">
        <v>11</v>
      </c>
      <c r="P285" s="58">
        <v>0.42307692307692307</v>
      </c>
      <c r="Q285" s="61"/>
      <c r="R285" s="55" t="s">
        <v>412</v>
      </c>
      <c r="S285" s="57">
        <v>7</v>
      </c>
      <c r="T285" s="58">
        <v>0.26923076923076922</v>
      </c>
      <c r="U285" s="61"/>
      <c r="V285" s="46" t="s">
        <v>182</v>
      </c>
      <c r="W285" s="57">
        <v>5</v>
      </c>
      <c r="X285" s="58">
        <v>0.41666666666666669</v>
      </c>
      <c r="Y285" s="61"/>
      <c r="Z285" s="46" t="s">
        <v>187</v>
      </c>
      <c r="AA285" s="57">
        <v>1</v>
      </c>
      <c r="AB285" s="58">
        <v>8.3333333333333329E-2</v>
      </c>
      <c r="AC285" s="61"/>
      <c r="AD285" s="61"/>
      <c r="AE285" s="55" t="s">
        <v>340</v>
      </c>
      <c r="AF285" s="57">
        <v>0</v>
      </c>
      <c r="AG285" s="58">
        <v>0</v>
      </c>
      <c r="AH285" s="61"/>
      <c r="AI285" s="55" t="s">
        <v>359</v>
      </c>
      <c r="AJ285" s="57">
        <v>5</v>
      </c>
      <c r="AK285" s="58">
        <v>0.41666666666666669</v>
      </c>
      <c r="AL285" s="61"/>
      <c r="AM285" s="55" t="s">
        <v>412</v>
      </c>
      <c r="AN285" s="57">
        <v>2</v>
      </c>
      <c r="AO285" s="58">
        <v>0.16666666666666666</v>
      </c>
      <c r="AP285" s="61"/>
      <c r="AQ285" s="61"/>
      <c r="AR285" s="46" t="s">
        <v>182</v>
      </c>
      <c r="AS285" s="57">
        <v>1</v>
      </c>
      <c r="AT285" s="58">
        <v>0.25</v>
      </c>
      <c r="AU285" s="61"/>
      <c r="AV285" s="46" t="s">
        <v>187</v>
      </c>
      <c r="AW285" s="57">
        <v>0</v>
      </c>
      <c r="AX285" s="58">
        <v>0</v>
      </c>
      <c r="AY285" s="61"/>
      <c r="AZ285" s="61"/>
      <c r="BA285" s="55" t="s">
        <v>340</v>
      </c>
      <c r="BB285" s="57">
        <v>0</v>
      </c>
      <c r="BC285" s="58">
        <v>0</v>
      </c>
      <c r="BD285" s="61"/>
      <c r="BE285" s="55" t="s">
        <v>359</v>
      </c>
      <c r="BF285" s="57">
        <v>3</v>
      </c>
      <c r="BG285" s="58">
        <v>0.75</v>
      </c>
      <c r="BH285" s="61"/>
      <c r="BI285" s="55" t="s">
        <v>412</v>
      </c>
      <c r="BJ285" s="57">
        <v>1</v>
      </c>
      <c r="BK285" s="58">
        <v>0.25</v>
      </c>
      <c r="BL285" s="61"/>
      <c r="BM285" s="61"/>
      <c r="BN285" s="46" t="s">
        <v>182</v>
      </c>
      <c r="BO285" s="57">
        <v>1</v>
      </c>
      <c r="BP285" s="58">
        <v>0.5</v>
      </c>
      <c r="BQ285" s="61"/>
      <c r="BR285" s="46" t="s">
        <v>187</v>
      </c>
      <c r="BS285" s="57">
        <v>0</v>
      </c>
      <c r="BT285" s="58">
        <v>0</v>
      </c>
      <c r="BU285" s="64"/>
      <c r="BV285" s="61"/>
      <c r="BW285" s="55" t="s">
        <v>340</v>
      </c>
      <c r="BX285" s="57">
        <v>0</v>
      </c>
      <c r="BY285" s="58">
        <v>0</v>
      </c>
      <c r="BZ285" s="61"/>
      <c r="CA285" s="55" t="s">
        <v>359</v>
      </c>
      <c r="CB285" s="57">
        <v>0</v>
      </c>
      <c r="CC285" s="58">
        <v>0</v>
      </c>
      <c r="CD285" s="61"/>
      <c r="CE285" s="55" t="s">
        <v>412</v>
      </c>
      <c r="CF285" s="57">
        <v>0</v>
      </c>
      <c r="CG285" s="58">
        <v>0</v>
      </c>
      <c r="CH285" s="61"/>
      <c r="CI285" s="61"/>
      <c r="CJ285" s="46" t="s">
        <v>182</v>
      </c>
      <c r="CK285" s="57">
        <v>2</v>
      </c>
      <c r="CL285" s="58">
        <v>1</v>
      </c>
      <c r="CM285" s="61"/>
      <c r="CN285" s="46" t="s">
        <v>187</v>
      </c>
      <c r="CO285" s="57">
        <v>0</v>
      </c>
      <c r="CP285" s="58">
        <v>0</v>
      </c>
      <c r="CQ285" s="61"/>
      <c r="CR285" s="61"/>
      <c r="CS285" s="55" t="s">
        <v>340</v>
      </c>
      <c r="CT285" s="57">
        <v>1</v>
      </c>
      <c r="CU285" s="58">
        <v>0.5</v>
      </c>
      <c r="CV285" s="61"/>
      <c r="CW285" s="55" t="s">
        <v>359</v>
      </c>
      <c r="CX285" s="57">
        <v>2</v>
      </c>
      <c r="CY285" s="58">
        <v>1</v>
      </c>
      <c r="CZ285" s="61"/>
      <c r="DA285" s="55" t="s">
        <v>412</v>
      </c>
      <c r="DB285" s="57">
        <v>1</v>
      </c>
      <c r="DC285" s="58">
        <v>0.5</v>
      </c>
    </row>
    <row r="286" spans="2:107" ht="25.5" customHeight="1" x14ac:dyDescent="0.2">
      <c r="B286" s="50" t="s">
        <v>183</v>
      </c>
      <c r="C286" s="57">
        <v>2</v>
      </c>
      <c r="D286" s="58">
        <v>7.6923076923076927E-2</v>
      </c>
      <c r="E286" s="64"/>
      <c r="F286" s="46" t="s">
        <v>188</v>
      </c>
      <c r="G286" s="57">
        <v>1</v>
      </c>
      <c r="H286" s="58">
        <v>3.8461538461538464E-2</v>
      </c>
      <c r="I286" s="61"/>
      <c r="J286" s="55" t="s">
        <v>341</v>
      </c>
      <c r="K286" s="57">
        <v>1</v>
      </c>
      <c r="L286" s="58">
        <v>0.04</v>
      </c>
      <c r="M286" s="61"/>
      <c r="N286" s="50" t="s">
        <v>360</v>
      </c>
      <c r="O286" s="57">
        <v>0</v>
      </c>
      <c r="P286" s="58">
        <v>0</v>
      </c>
      <c r="Q286" s="61"/>
      <c r="R286" s="50" t="s">
        <v>413</v>
      </c>
      <c r="S286" s="57">
        <v>3</v>
      </c>
      <c r="T286" s="58">
        <v>0.11538461538461539</v>
      </c>
      <c r="U286" s="61"/>
      <c r="V286" s="46" t="s">
        <v>183</v>
      </c>
      <c r="W286" s="57">
        <v>0</v>
      </c>
      <c r="X286" s="58">
        <v>0</v>
      </c>
      <c r="Y286" s="61"/>
      <c r="Z286" s="46" t="s">
        <v>188</v>
      </c>
      <c r="AA286" s="57">
        <v>0</v>
      </c>
      <c r="AB286" s="58">
        <v>0</v>
      </c>
      <c r="AC286" s="61"/>
      <c r="AD286" s="61"/>
      <c r="AE286" s="55" t="s">
        <v>341</v>
      </c>
      <c r="AF286" s="57">
        <v>0</v>
      </c>
      <c r="AG286" s="58">
        <v>0</v>
      </c>
      <c r="AH286" s="61"/>
      <c r="AI286" s="50" t="s">
        <v>360</v>
      </c>
      <c r="AJ286" s="57">
        <v>1</v>
      </c>
      <c r="AK286" s="58">
        <v>8.3333333333333329E-2</v>
      </c>
      <c r="AL286" s="61"/>
      <c r="AM286" s="50" t="s">
        <v>413</v>
      </c>
      <c r="AN286" s="57">
        <v>5</v>
      </c>
      <c r="AO286" s="58">
        <v>0.41666666666666669</v>
      </c>
      <c r="AP286" s="61"/>
      <c r="AQ286" s="61"/>
      <c r="AR286" s="46" t="s">
        <v>183</v>
      </c>
      <c r="AS286" s="57">
        <v>0</v>
      </c>
      <c r="AT286" s="58">
        <v>0</v>
      </c>
      <c r="AU286" s="61"/>
      <c r="AV286" s="46" t="s">
        <v>188</v>
      </c>
      <c r="AW286" s="57">
        <v>0</v>
      </c>
      <c r="AX286" s="58">
        <v>0</v>
      </c>
      <c r="AY286" s="61"/>
      <c r="AZ286" s="61"/>
      <c r="BA286" s="55" t="s">
        <v>341</v>
      </c>
      <c r="BB286" s="57">
        <v>0</v>
      </c>
      <c r="BC286" s="58">
        <v>0</v>
      </c>
      <c r="BD286" s="61"/>
      <c r="BE286" s="50" t="s">
        <v>360</v>
      </c>
      <c r="BF286" s="57">
        <v>1</v>
      </c>
      <c r="BG286" s="58">
        <v>0.25</v>
      </c>
      <c r="BH286" s="61"/>
      <c r="BI286" s="50" t="s">
        <v>413</v>
      </c>
      <c r="BJ286" s="57">
        <v>1</v>
      </c>
      <c r="BK286" s="58">
        <v>0.25</v>
      </c>
      <c r="BL286" s="61"/>
      <c r="BM286" s="61"/>
      <c r="BN286" s="46" t="s">
        <v>183</v>
      </c>
      <c r="BO286" s="57">
        <v>0</v>
      </c>
      <c r="BP286" s="58">
        <v>0</v>
      </c>
      <c r="BQ286" s="61"/>
      <c r="BR286" s="46" t="s">
        <v>188</v>
      </c>
      <c r="BS286" s="57">
        <v>0</v>
      </c>
      <c r="BT286" s="58">
        <v>0</v>
      </c>
      <c r="BU286" s="64"/>
      <c r="BV286" s="61"/>
      <c r="BW286" s="55" t="s">
        <v>341</v>
      </c>
      <c r="BX286" s="57">
        <v>0</v>
      </c>
      <c r="BY286" s="58">
        <v>0</v>
      </c>
      <c r="BZ286" s="61"/>
      <c r="CA286" s="50" t="s">
        <v>360</v>
      </c>
      <c r="CB286" s="57">
        <v>0</v>
      </c>
      <c r="CC286" s="58">
        <v>0</v>
      </c>
      <c r="CD286" s="61"/>
      <c r="CE286" s="50" t="s">
        <v>413</v>
      </c>
      <c r="CF286" s="57">
        <v>1</v>
      </c>
      <c r="CG286" s="58">
        <v>0.5</v>
      </c>
      <c r="CH286" s="61"/>
      <c r="CI286" s="61"/>
      <c r="CJ286" s="46" t="s">
        <v>183</v>
      </c>
      <c r="CK286" s="57">
        <v>0</v>
      </c>
      <c r="CL286" s="58">
        <v>0</v>
      </c>
      <c r="CM286" s="61"/>
      <c r="CN286" s="46" t="s">
        <v>188</v>
      </c>
      <c r="CO286" s="57">
        <v>0</v>
      </c>
      <c r="CP286" s="58">
        <v>0</v>
      </c>
      <c r="CQ286" s="61"/>
      <c r="CR286" s="61"/>
      <c r="CS286" s="55" t="s">
        <v>341</v>
      </c>
      <c r="CT286" s="57">
        <v>0</v>
      </c>
      <c r="CU286" s="58">
        <v>0</v>
      </c>
      <c r="CV286" s="61"/>
      <c r="CW286" s="50" t="s">
        <v>360</v>
      </c>
      <c r="CX286" s="57">
        <v>0</v>
      </c>
      <c r="CY286" s="58">
        <v>0</v>
      </c>
      <c r="CZ286" s="61"/>
      <c r="DA286" s="50" t="s">
        <v>413</v>
      </c>
      <c r="DB286" s="57">
        <v>0</v>
      </c>
      <c r="DC286" s="58">
        <v>0</v>
      </c>
    </row>
    <row r="287" spans="2:107" ht="25.5" customHeight="1" x14ac:dyDescent="0.2">
      <c r="B287" s="50" t="s">
        <v>184</v>
      </c>
      <c r="C287" s="57">
        <v>2</v>
      </c>
      <c r="D287" s="58">
        <v>7.6923076923076927E-2</v>
      </c>
      <c r="E287" s="64"/>
      <c r="F287" s="77"/>
      <c r="G287" s="54">
        <v>25</v>
      </c>
      <c r="H287" s="76">
        <v>0.96153846153846156</v>
      </c>
      <c r="I287" s="61"/>
      <c r="J287" s="50" t="s">
        <v>344</v>
      </c>
      <c r="K287" s="57">
        <v>6</v>
      </c>
      <c r="L287" s="58">
        <v>0.24</v>
      </c>
      <c r="M287" s="61"/>
      <c r="N287" s="50" t="s">
        <v>358</v>
      </c>
      <c r="O287" s="57">
        <v>6</v>
      </c>
      <c r="P287" s="58">
        <v>0.23076923076923078</v>
      </c>
      <c r="Q287" s="61"/>
      <c r="R287" s="50" t="s">
        <v>414</v>
      </c>
      <c r="S287" s="57">
        <v>3</v>
      </c>
      <c r="T287" s="58">
        <v>0.11538461538461539</v>
      </c>
      <c r="U287" s="61"/>
      <c r="V287" s="46" t="s">
        <v>184</v>
      </c>
      <c r="W287" s="57">
        <v>0</v>
      </c>
      <c r="X287" s="58">
        <v>0</v>
      </c>
      <c r="Y287" s="61"/>
      <c r="Z287" s="77"/>
      <c r="AA287" s="54">
        <v>12</v>
      </c>
      <c r="AB287" s="76">
        <v>1</v>
      </c>
      <c r="AC287" s="61"/>
      <c r="AD287" s="61"/>
      <c r="AE287" s="50" t="s">
        <v>344</v>
      </c>
      <c r="AF287" s="57">
        <v>5</v>
      </c>
      <c r="AG287" s="58">
        <v>0.45454545454545453</v>
      </c>
      <c r="AH287" s="61"/>
      <c r="AI287" s="50" t="s">
        <v>358</v>
      </c>
      <c r="AJ287" s="57">
        <v>4</v>
      </c>
      <c r="AK287" s="58">
        <v>0.33333333333333331</v>
      </c>
      <c r="AL287" s="61"/>
      <c r="AM287" s="50" t="s">
        <v>414</v>
      </c>
      <c r="AN287" s="57">
        <v>0</v>
      </c>
      <c r="AO287" s="58">
        <v>0</v>
      </c>
      <c r="AP287" s="61"/>
      <c r="AQ287" s="61"/>
      <c r="AR287" s="46" t="s">
        <v>184</v>
      </c>
      <c r="AS287" s="57">
        <v>0</v>
      </c>
      <c r="AT287" s="58">
        <v>0</v>
      </c>
      <c r="AU287" s="61"/>
      <c r="AV287" s="77"/>
      <c r="AW287" s="54">
        <v>4</v>
      </c>
      <c r="AX287" s="76">
        <v>1</v>
      </c>
      <c r="AY287" s="61"/>
      <c r="AZ287" s="61"/>
      <c r="BA287" s="50" t="s">
        <v>344</v>
      </c>
      <c r="BB287" s="57">
        <v>1</v>
      </c>
      <c r="BC287" s="58">
        <v>0.25</v>
      </c>
      <c r="BD287" s="61"/>
      <c r="BE287" s="50" t="s">
        <v>358</v>
      </c>
      <c r="BF287" s="57">
        <v>0</v>
      </c>
      <c r="BG287" s="58">
        <v>0</v>
      </c>
      <c r="BH287" s="61"/>
      <c r="BI287" s="50" t="s">
        <v>414</v>
      </c>
      <c r="BJ287" s="57">
        <v>0</v>
      </c>
      <c r="BK287" s="58">
        <v>0</v>
      </c>
      <c r="BL287" s="61"/>
      <c r="BM287" s="61"/>
      <c r="BN287" s="46" t="s">
        <v>184</v>
      </c>
      <c r="BO287" s="57">
        <v>0</v>
      </c>
      <c r="BP287" s="58">
        <v>0</v>
      </c>
      <c r="BQ287" s="61"/>
      <c r="BR287" s="77"/>
      <c r="BS287" s="54">
        <v>2</v>
      </c>
      <c r="BT287" s="76">
        <v>1</v>
      </c>
      <c r="BU287" s="64"/>
      <c r="BV287" s="61"/>
      <c r="BW287" s="50" t="s">
        <v>344</v>
      </c>
      <c r="BX287" s="57">
        <v>1</v>
      </c>
      <c r="BY287" s="58">
        <v>0.5</v>
      </c>
      <c r="BZ287" s="61"/>
      <c r="CA287" s="50" t="s">
        <v>358</v>
      </c>
      <c r="CB287" s="57">
        <v>1</v>
      </c>
      <c r="CC287" s="58">
        <v>0.5</v>
      </c>
      <c r="CD287" s="61"/>
      <c r="CE287" s="50" t="s">
        <v>414</v>
      </c>
      <c r="CF287" s="57">
        <v>0</v>
      </c>
      <c r="CG287" s="58">
        <v>0</v>
      </c>
      <c r="CH287" s="61"/>
      <c r="CI287" s="61"/>
      <c r="CJ287" s="46" t="s">
        <v>184</v>
      </c>
      <c r="CK287" s="57">
        <v>0</v>
      </c>
      <c r="CL287" s="58">
        <v>0</v>
      </c>
      <c r="CM287" s="61"/>
      <c r="CN287" s="77"/>
      <c r="CO287" s="54">
        <v>2</v>
      </c>
      <c r="CP287" s="76">
        <v>1</v>
      </c>
      <c r="CQ287" s="61"/>
      <c r="CR287" s="61"/>
      <c r="CS287" s="50" t="s">
        <v>344</v>
      </c>
      <c r="CT287" s="57">
        <v>0</v>
      </c>
      <c r="CU287" s="58">
        <v>0</v>
      </c>
      <c r="CV287" s="61"/>
      <c r="CW287" s="50" t="s">
        <v>358</v>
      </c>
      <c r="CX287" s="57">
        <v>0</v>
      </c>
      <c r="CY287" s="58">
        <v>0</v>
      </c>
      <c r="CZ287" s="61"/>
      <c r="DA287" s="50" t="s">
        <v>414</v>
      </c>
      <c r="DB287" s="57">
        <v>0</v>
      </c>
      <c r="DC287" s="58">
        <v>0</v>
      </c>
    </row>
    <row r="288" spans="2:107" ht="25.5" customHeight="1" x14ac:dyDescent="0.2">
      <c r="B288" s="50" t="s">
        <v>185</v>
      </c>
      <c r="C288" s="57">
        <v>0</v>
      </c>
      <c r="D288" s="58">
        <v>0</v>
      </c>
      <c r="E288" s="64"/>
      <c r="F288" s="61"/>
      <c r="G288" s="56" t="s">
        <v>141</v>
      </c>
      <c r="H288" s="49" t="s">
        <v>140</v>
      </c>
      <c r="I288" s="61"/>
      <c r="J288" s="50" t="s">
        <v>343</v>
      </c>
      <c r="K288" s="57">
        <v>0</v>
      </c>
      <c r="L288" s="58">
        <v>0</v>
      </c>
      <c r="M288" s="61"/>
      <c r="N288" s="50" t="s">
        <v>361</v>
      </c>
      <c r="O288" s="57">
        <v>1</v>
      </c>
      <c r="P288" s="58">
        <v>3.8461538461538464E-2</v>
      </c>
      <c r="Q288" s="61"/>
      <c r="R288" s="50" t="s">
        <v>415</v>
      </c>
      <c r="S288" s="57">
        <v>2</v>
      </c>
      <c r="T288" s="58">
        <v>7.6923076923076927E-2</v>
      </c>
      <c r="U288" s="61"/>
      <c r="V288" s="46" t="s">
        <v>185</v>
      </c>
      <c r="W288" s="57">
        <v>0</v>
      </c>
      <c r="X288" s="58">
        <v>0</v>
      </c>
      <c r="Y288" s="61"/>
      <c r="Z288" s="37"/>
      <c r="AA288" s="56" t="s">
        <v>141</v>
      </c>
      <c r="AB288" s="49" t="s">
        <v>140</v>
      </c>
      <c r="AC288" s="61"/>
      <c r="AD288" s="61"/>
      <c r="AE288" s="50" t="s">
        <v>343</v>
      </c>
      <c r="AF288" s="57">
        <v>0</v>
      </c>
      <c r="AG288" s="58">
        <v>0</v>
      </c>
      <c r="AH288" s="61"/>
      <c r="AI288" s="50" t="s">
        <v>361</v>
      </c>
      <c r="AJ288" s="57">
        <v>0</v>
      </c>
      <c r="AK288" s="58">
        <v>0</v>
      </c>
      <c r="AL288" s="61"/>
      <c r="AM288" s="50" t="s">
        <v>415</v>
      </c>
      <c r="AN288" s="57">
        <v>0</v>
      </c>
      <c r="AO288" s="58">
        <v>0</v>
      </c>
      <c r="AP288" s="61"/>
      <c r="AQ288" s="61"/>
      <c r="AR288" s="46" t="s">
        <v>185</v>
      </c>
      <c r="AS288" s="57">
        <v>0</v>
      </c>
      <c r="AT288" s="58">
        <v>0</v>
      </c>
      <c r="AU288" s="61"/>
      <c r="AV288" s="61"/>
      <c r="AW288" s="56" t="s">
        <v>141</v>
      </c>
      <c r="AX288" s="49" t="s">
        <v>140</v>
      </c>
      <c r="AY288" s="61"/>
      <c r="AZ288" s="61"/>
      <c r="BA288" s="50" t="s">
        <v>343</v>
      </c>
      <c r="BB288" s="57">
        <v>0</v>
      </c>
      <c r="BC288" s="58">
        <v>0</v>
      </c>
      <c r="BD288" s="61"/>
      <c r="BE288" s="50" t="s">
        <v>361</v>
      </c>
      <c r="BF288" s="57">
        <v>0</v>
      </c>
      <c r="BG288" s="58">
        <v>0</v>
      </c>
      <c r="BH288" s="61"/>
      <c r="BI288" s="50" t="s">
        <v>415</v>
      </c>
      <c r="BJ288" s="57">
        <v>0</v>
      </c>
      <c r="BK288" s="58">
        <v>0</v>
      </c>
      <c r="BL288" s="61"/>
      <c r="BM288" s="61"/>
      <c r="BN288" s="46" t="s">
        <v>185</v>
      </c>
      <c r="BO288" s="57">
        <v>0</v>
      </c>
      <c r="BP288" s="58">
        <v>0</v>
      </c>
      <c r="BQ288" s="61"/>
      <c r="BR288" s="77"/>
      <c r="BS288" s="56" t="s">
        <v>141</v>
      </c>
      <c r="BT288" s="49" t="s">
        <v>140</v>
      </c>
      <c r="BU288" s="64"/>
      <c r="BV288" s="61"/>
      <c r="BW288" s="50" t="s">
        <v>343</v>
      </c>
      <c r="BX288" s="57">
        <v>0</v>
      </c>
      <c r="BY288" s="58">
        <v>0</v>
      </c>
      <c r="BZ288" s="61"/>
      <c r="CA288" s="50" t="s">
        <v>361</v>
      </c>
      <c r="CB288" s="57">
        <v>0</v>
      </c>
      <c r="CC288" s="58">
        <v>0</v>
      </c>
      <c r="CD288" s="61"/>
      <c r="CE288" s="50" t="s">
        <v>415</v>
      </c>
      <c r="CF288" s="57">
        <v>0</v>
      </c>
      <c r="CG288" s="58">
        <v>0</v>
      </c>
      <c r="CH288" s="61"/>
      <c r="CI288" s="61"/>
      <c r="CJ288" s="46" t="s">
        <v>185</v>
      </c>
      <c r="CK288" s="57">
        <v>0</v>
      </c>
      <c r="CL288" s="58">
        <v>0</v>
      </c>
      <c r="CM288" s="61"/>
      <c r="CN288" s="61"/>
      <c r="CO288" s="56" t="s">
        <v>141</v>
      </c>
      <c r="CP288" s="49" t="s">
        <v>140</v>
      </c>
      <c r="CQ288" s="61"/>
      <c r="CR288" s="61"/>
      <c r="CS288" s="50" t="s">
        <v>343</v>
      </c>
      <c r="CT288" s="57">
        <v>0</v>
      </c>
      <c r="CU288" s="58">
        <v>0</v>
      </c>
      <c r="CV288" s="61"/>
      <c r="CW288" s="50" t="s">
        <v>361</v>
      </c>
      <c r="CX288" s="57">
        <v>0</v>
      </c>
      <c r="CY288" s="58">
        <v>0</v>
      </c>
      <c r="CZ288" s="61"/>
      <c r="DA288" s="50" t="s">
        <v>415</v>
      </c>
      <c r="DB288" s="57">
        <v>0</v>
      </c>
      <c r="DC288" s="58">
        <v>0</v>
      </c>
    </row>
    <row r="289" spans="2:107" ht="25.5" customHeight="1" x14ac:dyDescent="0.2">
      <c r="B289" s="46" t="s">
        <v>162</v>
      </c>
      <c r="C289" s="57">
        <v>0</v>
      </c>
      <c r="D289" s="58">
        <v>0</v>
      </c>
      <c r="E289" s="64"/>
      <c r="F289" s="61"/>
      <c r="G289" s="61"/>
      <c r="H289" s="61"/>
      <c r="I289" s="61"/>
      <c r="J289" s="50" t="s">
        <v>342</v>
      </c>
      <c r="K289" s="57">
        <v>0</v>
      </c>
      <c r="L289" s="58">
        <v>0</v>
      </c>
      <c r="M289" s="61"/>
      <c r="N289" s="50" t="s">
        <v>362</v>
      </c>
      <c r="O289" s="57">
        <v>1</v>
      </c>
      <c r="P289" s="58">
        <v>3.8461538461538464E-2</v>
      </c>
      <c r="Q289" s="61"/>
      <c r="R289" s="50" t="s">
        <v>416</v>
      </c>
      <c r="S289" s="57">
        <v>0</v>
      </c>
      <c r="T289" s="58">
        <v>0</v>
      </c>
      <c r="U289" s="61"/>
      <c r="V289" s="46" t="s">
        <v>162</v>
      </c>
      <c r="W289" s="57">
        <v>1</v>
      </c>
      <c r="X289" s="58">
        <v>8.3333333333333329E-2</v>
      </c>
      <c r="Y289" s="61"/>
      <c r="Z289" s="61"/>
      <c r="AA289" s="61"/>
      <c r="AB289" s="61"/>
      <c r="AC289" s="61"/>
      <c r="AD289" s="61"/>
      <c r="AE289" s="50" t="s">
        <v>342</v>
      </c>
      <c r="AF289" s="57">
        <v>0</v>
      </c>
      <c r="AG289" s="58">
        <v>0</v>
      </c>
      <c r="AH289" s="61"/>
      <c r="AI289" s="50" t="s">
        <v>362</v>
      </c>
      <c r="AJ289" s="57">
        <v>0</v>
      </c>
      <c r="AK289" s="58">
        <v>0</v>
      </c>
      <c r="AL289" s="61"/>
      <c r="AM289" s="50" t="s">
        <v>416</v>
      </c>
      <c r="AN289" s="57">
        <v>0</v>
      </c>
      <c r="AO289" s="58">
        <v>0</v>
      </c>
      <c r="AP289" s="61"/>
      <c r="AQ289" s="61"/>
      <c r="AR289" s="46" t="s">
        <v>162</v>
      </c>
      <c r="AS289" s="57">
        <v>0</v>
      </c>
      <c r="AT289" s="58">
        <v>0</v>
      </c>
      <c r="AU289" s="61"/>
      <c r="AV289" s="61"/>
      <c r="AW289" s="61"/>
      <c r="AX289" s="61"/>
      <c r="AY289" s="61"/>
      <c r="AZ289" s="61"/>
      <c r="BA289" s="50" t="s">
        <v>342</v>
      </c>
      <c r="BB289" s="57">
        <v>0</v>
      </c>
      <c r="BC289" s="58">
        <v>0</v>
      </c>
      <c r="BD289" s="61"/>
      <c r="BE289" s="50" t="s">
        <v>362</v>
      </c>
      <c r="BF289" s="57">
        <v>0</v>
      </c>
      <c r="BG289" s="58">
        <v>0</v>
      </c>
      <c r="BH289" s="61"/>
      <c r="BI289" s="50" t="s">
        <v>416</v>
      </c>
      <c r="BJ289" s="57">
        <v>0</v>
      </c>
      <c r="BK289" s="58">
        <v>0</v>
      </c>
      <c r="BL289" s="61"/>
      <c r="BM289" s="61"/>
      <c r="BN289" s="46" t="s">
        <v>162</v>
      </c>
      <c r="BO289" s="57">
        <v>0</v>
      </c>
      <c r="BP289" s="58">
        <v>0</v>
      </c>
      <c r="BQ289" s="64"/>
      <c r="BR289"/>
      <c r="BS289" s="64"/>
      <c r="BT289" s="64"/>
      <c r="BU289" s="64"/>
      <c r="BV289" s="61"/>
      <c r="BW289" s="50" t="s">
        <v>342</v>
      </c>
      <c r="BX289" s="57">
        <v>0</v>
      </c>
      <c r="BY289" s="58">
        <v>0</v>
      </c>
      <c r="BZ289" s="61"/>
      <c r="CA289" s="50" t="s">
        <v>362</v>
      </c>
      <c r="CB289" s="57">
        <v>0</v>
      </c>
      <c r="CC289" s="58">
        <v>0</v>
      </c>
      <c r="CD289" s="61"/>
      <c r="CE289" s="50" t="s">
        <v>416</v>
      </c>
      <c r="CF289" s="57">
        <v>0</v>
      </c>
      <c r="CG289" s="58">
        <v>0</v>
      </c>
      <c r="CH289" s="61"/>
      <c r="CI289" s="61"/>
      <c r="CJ289" s="46" t="s">
        <v>162</v>
      </c>
      <c r="CK289" s="57">
        <v>0</v>
      </c>
      <c r="CL289" s="58">
        <v>0</v>
      </c>
      <c r="CM289" s="61"/>
      <c r="CN289" s="61"/>
      <c r="CO289" s="61"/>
      <c r="CP289" s="61"/>
      <c r="CQ289" s="61"/>
      <c r="CR289" s="61"/>
      <c r="CS289" s="50" t="s">
        <v>342</v>
      </c>
      <c r="CT289" s="57">
        <v>0</v>
      </c>
      <c r="CU289" s="58">
        <v>0</v>
      </c>
      <c r="CV289" s="61"/>
      <c r="CW289" s="50" t="s">
        <v>362</v>
      </c>
      <c r="CX289" s="57">
        <v>0</v>
      </c>
      <c r="CY289" s="58">
        <v>0</v>
      </c>
      <c r="CZ289" s="61"/>
      <c r="DA289" s="50" t="s">
        <v>416</v>
      </c>
      <c r="DB289" s="57">
        <v>0</v>
      </c>
      <c r="DC289" s="58">
        <v>0</v>
      </c>
    </row>
    <row r="290" spans="2:107" ht="25.5" customHeight="1" x14ac:dyDescent="0.2">
      <c r="B290" s="77"/>
      <c r="C290" s="54">
        <v>26</v>
      </c>
      <c r="D290" s="76">
        <v>1</v>
      </c>
      <c r="E290" s="64"/>
      <c r="F290" s="61"/>
      <c r="G290" s="61"/>
      <c r="H290" s="61"/>
      <c r="I290" s="61"/>
      <c r="J290" s="50" t="s">
        <v>354</v>
      </c>
      <c r="K290" s="57">
        <v>2</v>
      </c>
      <c r="L290" s="58">
        <v>0.08</v>
      </c>
      <c r="M290" s="61"/>
      <c r="N290" s="50" t="s">
        <v>363</v>
      </c>
      <c r="O290" s="57">
        <v>0</v>
      </c>
      <c r="P290" s="58">
        <v>0</v>
      </c>
      <c r="Q290" s="61"/>
      <c r="R290" s="50" t="s">
        <v>417</v>
      </c>
      <c r="S290" s="57">
        <v>2</v>
      </c>
      <c r="T290" s="58">
        <v>7.6923076923076927E-2</v>
      </c>
      <c r="U290" s="61"/>
      <c r="V290" s="77"/>
      <c r="W290" s="54">
        <v>12</v>
      </c>
      <c r="X290" s="76">
        <v>1</v>
      </c>
      <c r="Y290" s="61"/>
      <c r="Z290" s="61"/>
      <c r="AA290" s="61"/>
      <c r="AB290" s="61"/>
      <c r="AC290" s="61"/>
      <c r="AD290" s="61"/>
      <c r="AE290" s="50" t="s">
        <v>354</v>
      </c>
      <c r="AF290" s="57">
        <v>0</v>
      </c>
      <c r="AG290" s="58">
        <v>0</v>
      </c>
      <c r="AH290" s="61"/>
      <c r="AI290" s="50" t="s">
        <v>363</v>
      </c>
      <c r="AJ290" s="57">
        <v>0</v>
      </c>
      <c r="AK290" s="58">
        <v>0</v>
      </c>
      <c r="AL290" s="61"/>
      <c r="AM290" s="50" t="s">
        <v>417</v>
      </c>
      <c r="AN290" s="57">
        <v>0</v>
      </c>
      <c r="AO290" s="58">
        <v>0</v>
      </c>
      <c r="AP290" s="61"/>
      <c r="AQ290" s="61"/>
      <c r="AR290" s="77" t="s">
        <v>142</v>
      </c>
      <c r="AS290" s="54">
        <v>4</v>
      </c>
      <c r="AT290" s="76">
        <v>1</v>
      </c>
      <c r="AU290" s="61"/>
      <c r="AV290" s="61"/>
      <c r="AW290" s="61"/>
      <c r="AX290" s="61"/>
      <c r="AY290" s="61"/>
      <c r="AZ290" s="61"/>
      <c r="BA290" s="50" t="s">
        <v>354</v>
      </c>
      <c r="BB290" s="57">
        <v>0</v>
      </c>
      <c r="BC290" s="58">
        <v>0</v>
      </c>
      <c r="BD290" s="61"/>
      <c r="BE290" s="50" t="s">
        <v>363</v>
      </c>
      <c r="BF290" s="57">
        <v>0</v>
      </c>
      <c r="BG290" s="58">
        <v>0</v>
      </c>
      <c r="BH290" s="61"/>
      <c r="BI290" s="50" t="s">
        <v>417</v>
      </c>
      <c r="BJ290" s="57">
        <v>0</v>
      </c>
      <c r="BK290" s="58">
        <v>0</v>
      </c>
      <c r="BL290" s="61"/>
      <c r="BM290" s="61"/>
      <c r="BN290" s="81"/>
      <c r="BO290" s="54">
        <v>2</v>
      </c>
      <c r="BP290" s="76">
        <v>1</v>
      </c>
      <c r="BQ290" s="64"/>
      <c r="BR290"/>
      <c r="BS290"/>
      <c r="BT290"/>
      <c r="BU290" s="64"/>
      <c r="BV290" s="61"/>
      <c r="BW290" s="50" t="s">
        <v>354</v>
      </c>
      <c r="BX290" s="57">
        <v>0</v>
      </c>
      <c r="BY290" s="58">
        <v>0</v>
      </c>
      <c r="BZ290" s="61"/>
      <c r="CA290" s="50" t="s">
        <v>363</v>
      </c>
      <c r="CB290" s="57">
        <v>0</v>
      </c>
      <c r="CC290" s="58">
        <v>0</v>
      </c>
      <c r="CD290" s="61"/>
      <c r="CE290" s="50" t="s">
        <v>417</v>
      </c>
      <c r="CF290" s="57">
        <v>0</v>
      </c>
      <c r="CG290" s="58">
        <v>0</v>
      </c>
      <c r="CH290" s="61"/>
      <c r="CI290" s="61"/>
      <c r="CJ290" s="77"/>
      <c r="CK290" s="54">
        <v>2</v>
      </c>
      <c r="CL290" s="76">
        <v>1</v>
      </c>
      <c r="CM290" s="61"/>
      <c r="CN290" s="61"/>
      <c r="CO290" s="61"/>
      <c r="CP290" s="61"/>
      <c r="CQ290" s="61"/>
      <c r="CR290" s="61"/>
      <c r="CS290" s="50" t="s">
        <v>354</v>
      </c>
      <c r="CT290" s="57">
        <v>0</v>
      </c>
      <c r="CU290" s="58">
        <v>0</v>
      </c>
      <c r="CV290" s="61"/>
      <c r="CW290" s="50" t="s">
        <v>363</v>
      </c>
      <c r="CX290" s="57">
        <v>0</v>
      </c>
      <c r="CY290" s="58">
        <v>0</v>
      </c>
      <c r="CZ290" s="61"/>
      <c r="DA290" s="50" t="s">
        <v>417</v>
      </c>
      <c r="DB290" s="57">
        <v>0</v>
      </c>
      <c r="DC290" s="58">
        <v>0</v>
      </c>
    </row>
    <row r="291" spans="2:107" ht="25.5" customHeight="1" x14ac:dyDescent="0.2">
      <c r="B291" s="61"/>
      <c r="C291" s="80" t="s">
        <v>141</v>
      </c>
      <c r="D291" s="77" t="s">
        <v>140</v>
      </c>
      <c r="E291" s="64"/>
      <c r="F291" s="61"/>
      <c r="G291" s="61"/>
      <c r="H291" s="61"/>
      <c r="I291" s="61"/>
      <c r="J291" s="50" t="s">
        <v>355</v>
      </c>
      <c r="K291" s="57">
        <v>0</v>
      </c>
      <c r="L291" s="58">
        <v>0</v>
      </c>
      <c r="M291" s="61"/>
      <c r="N291" s="50" t="s">
        <v>364</v>
      </c>
      <c r="O291" s="57">
        <v>2</v>
      </c>
      <c r="P291" s="58">
        <v>7.6923076923076927E-2</v>
      </c>
      <c r="Q291" s="61"/>
      <c r="R291" s="50" t="s">
        <v>418</v>
      </c>
      <c r="S291" s="57">
        <v>0</v>
      </c>
      <c r="T291" s="58">
        <v>0</v>
      </c>
      <c r="U291" s="61"/>
      <c r="V291" s="61"/>
      <c r="W291" s="56" t="s">
        <v>141</v>
      </c>
      <c r="X291" s="49" t="s">
        <v>140</v>
      </c>
      <c r="Y291" s="61"/>
      <c r="Z291" s="61"/>
      <c r="AA291" s="61"/>
      <c r="AB291" s="61"/>
      <c r="AC291" s="61"/>
      <c r="AD291" s="61"/>
      <c r="AE291" s="50" t="s">
        <v>355</v>
      </c>
      <c r="AF291" s="57">
        <v>0</v>
      </c>
      <c r="AG291" s="58">
        <v>0</v>
      </c>
      <c r="AH291" s="61"/>
      <c r="AI291" s="50" t="s">
        <v>364</v>
      </c>
      <c r="AJ291" s="57">
        <v>0</v>
      </c>
      <c r="AK291" s="58">
        <v>0</v>
      </c>
      <c r="AL291" s="61"/>
      <c r="AM291" s="50" t="s">
        <v>418</v>
      </c>
      <c r="AN291" s="57">
        <v>0</v>
      </c>
      <c r="AO291" s="58">
        <v>0</v>
      </c>
      <c r="AP291" s="61"/>
      <c r="AQ291" s="61"/>
      <c r="AR291" s="69"/>
      <c r="AS291" s="56" t="s">
        <v>141</v>
      </c>
      <c r="AT291" s="49" t="s">
        <v>140</v>
      </c>
      <c r="AU291" s="61"/>
      <c r="AV291" s="61"/>
      <c r="AW291" s="61"/>
      <c r="AX291" s="61"/>
      <c r="AY291" s="61"/>
      <c r="AZ291" s="61"/>
      <c r="BA291" s="50" t="s">
        <v>355</v>
      </c>
      <c r="BB291" s="57">
        <v>0</v>
      </c>
      <c r="BC291" s="58">
        <v>0</v>
      </c>
      <c r="BD291" s="61"/>
      <c r="BE291" s="50" t="s">
        <v>364</v>
      </c>
      <c r="BF291" s="57">
        <v>0</v>
      </c>
      <c r="BG291" s="58">
        <v>0</v>
      </c>
      <c r="BH291" s="61"/>
      <c r="BI291" s="50" t="s">
        <v>418</v>
      </c>
      <c r="BJ291" s="57">
        <v>0</v>
      </c>
      <c r="BK291" s="58">
        <v>0</v>
      </c>
      <c r="BL291" s="61"/>
      <c r="BM291" s="61"/>
      <c r="BN291" s="77"/>
      <c r="BO291" s="56" t="s">
        <v>141</v>
      </c>
      <c r="BP291" s="49" t="s">
        <v>140</v>
      </c>
      <c r="BQ291" s="64"/>
      <c r="BR291"/>
      <c r="BS291"/>
      <c r="BT291"/>
      <c r="BU291" s="64"/>
      <c r="BV291" s="61"/>
      <c r="BW291" s="50" t="s">
        <v>355</v>
      </c>
      <c r="BX291" s="57">
        <v>0</v>
      </c>
      <c r="BY291" s="58">
        <v>0</v>
      </c>
      <c r="BZ291" s="61"/>
      <c r="CA291" s="50" t="s">
        <v>364</v>
      </c>
      <c r="CB291" s="57">
        <v>0</v>
      </c>
      <c r="CC291" s="58">
        <v>0</v>
      </c>
      <c r="CD291" s="61"/>
      <c r="CE291" s="50" t="s">
        <v>418</v>
      </c>
      <c r="CF291" s="57">
        <v>0</v>
      </c>
      <c r="CG291" s="58">
        <v>0</v>
      </c>
      <c r="CH291" s="61"/>
      <c r="CI291" s="61"/>
      <c r="CJ291" s="69"/>
      <c r="CK291" s="56" t="s">
        <v>141</v>
      </c>
      <c r="CL291" s="49" t="s">
        <v>140</v>
      </c>
      <c r="CM291" s="61"/>
      <c r="CN291" s="61"/>
      <c r="CO291" s="61"/>
      <c r="CP291" s="61"/>
      <c r="CQ291" s="61"/>
      <c r="CR291" s="61"/>
      <c r="CS291" s="50" t="s">
        <v>355</v>
      </c>
      <c r="CT291" s="57">
        <v>0</v>
      </c>
      <c r="CU291" s="58">
        <v>0</v>
      </c>
      <c r="CV291" s="61"/>
      <c r="CW291" s="50" t="s">
        <v>364</v>
      </c>
      <c r="CX291" s="57">
        <v>0</v>
      </c>
      <c r="CY291" s="58">
        <v>0</v>
      </c>
      <c r="CZ291" s="61"/>
      <c r="DA291" s="50" t="s">
        <v>418</v>
      </c>
      <c r="DB291" s="57">
        <v>0</v>
      </c>
      <c r="DC291" s="58">
        <v>0</v>
      </c>
    </row>
    <row r="292" spans="2:107" ht="25.5" customHeight="1" x14ac:dyDescent="0.2">
      <c r="B292"/>
      <c r="C292"/>
      <c r="D292"/>
      <c r="E292" s="64"/>
      <c r="F292" s="175" t="s">
        <v>16</v>
      </c>
      <c r="G292" s="175"/>
      <c r="H292" s="175"/>
      <c r="I292" s="61"/>
      <c r="J292" s="50" t="s">
        <v>356</v>
      </c>
      <c r="K292" s="57">
        <v>0</v>
      </c>
      <c r="L292" s="58">
        <v>0</v>
      </c>
      <c r="M292" s="61"/>
      <c r="N292" s="50" t="s">
        <v>365</v>
      </c>
      <c r="O292" s="57">
        <v>0</v>
      </c>
      <c r="P292" s="58">
        <v>0</v>
      </c>
      <c r="Q292" s="61"/>
      <c r="R292" s="50" t="s">
        <v>419</v>
      </c>
      <c r="S292" s="57">
        <v>0</v>
      </c>
      <c r="T292" s="58">
        <v>0</v>
      </c>
      <c r="U292" s="61"/>
      <c r="V292"/>
      <c r="W292"/>
      <c r="X292"/>
      <c r="Y292" s="61"/>
      <c r="Z292" s="61"/>
      <c r="AA292" s="61"/>
      <c r="AB292" s="61"/>
      <c r="AC292" s="61"/>
      <c r="AD292" s="61"/>
      <c r="AE292" s="50" t="s">
        <v>356</v>
      </c>
      <c r="AF292" s="57">
        <v>0</v>
      </c>
      <c r="AG292" s="58">
        <v>0</v>
      </c>
      <c r="AH292" s="61"/>
      <c r="AI292" s="50" t="s">
        <v>365</v>
      </c>
      <c r="AJ292" s="57">
        <v>0</v>
      </c>
      <c r="AK292" s="58">
        <v>0</v>
      </c>
      <c r="AL292" s="61"/>
      <c r="AM292" s="50" t="s">
        <v>419</v>
      </c>
      <c r="AN292" s="57">
        <v>0</v>
      </c>
      <c r="AO292" s="58">
        <v>0</v>
      </c>
      <c r="AP292" s="61"/>
      <c r="AQ292" s="61"/>
      <c r="AR292"/>
      <c r="AS292"/>
      <c r="AT292"/>
      <c r="AU292" s="61"/>
      <c r="AV292"/>
      <c r="AW292"/>
      <c r="AX292"/>
      <c r="AY292" s="61"/>
      <c r="AZ292" s="61"/>
      <c r="BA292" s="50" t="s">
        <v>356</v>
      </c>
      <c r="BB292" s="57">
        <v>0</v>
      </c>
      <c r="BC292" s="58">
        <v>0</v>
      </c>
      <c r="BD292" s="61"/>
      <c r="BE292" s="50" t="s">
        <v>365</v>
      </c>
      <c r="BF292" s="57">
        <v>0</v>
      </c>
      <c r="BG292" s="58">
        <v>0</v>
      </c>
      <c r="BH292" s="61"/>
      <c r="BI292" s="50" t="s">
        <v>419</v>
      </c>
      <c r="BJ292" s="57">
        <v>0</v>
      </c>
      <c r="BK292" s="58">
        <v>0</v>
      </c>
      <c r="BL292" s="61"/>
      <c r="BM292" s="61"/>
      <c r="BN292"/>
      <c r="BO292"/>
      <c r="BP292"/>
      <c r="BQ292" s="64"/>
      <c r="BR292"/>
      <c r="BS292"/>
      <c r="BT292"/>
      <c r="BU292" s="64"/>
      <c r="BV292" s="61"/>
      <c r="BW292" s="50" t="s">
        <v>356</v>
      </c>
      <c r="BX292" s="57">
        <v>0</v>
      </c>
      <c r="BY292" s="58">
        <v>0</v>
      </c>
      <c r="BZ292" s="61"/>
      <c r="CA292" s="50" t="s">
        <v>365</v>
      </c>
      <c r="CB292" s="57">
        <v>0</v>
      </c>
      <c r="CC292" s="58">
        <v>0</v>
      </c>
      <c r="CD292" s="61"/>
      <c r="CE292" s="50" t="s">
        <v>419</v>
      </c>
      <c r="CF292" s="57">
        <v>0</v>
      </c>
      <c r="CG292" s="58">
        <v>0</v>
      </c>
      <c r="CH292" s="61"/>
      <c r="CI292" s="61"/>
      <c r="CJ292"/>
      <c r="CK292"/>
      <c r="CL292"/>
      <c r="CM292" s="61"/>
      <c r="CN292" s="176" t="s">
        <v>16</v>
      </c>
      <c r="CO292" s="177"/>
      <c r="CP292" s="177"/>
      <c r="CQ292" s="61"/>
      <c r="CR292" s="61"/>
      <c r="CS292" s="50" t="s">
        <v>356</v>
      </c>
      <c r="CT292" s="57">
        <v>0</v>
      </c>
      <c r="CU292" s="58">
        <v>0</v>
      </c>
      <c r="CV292" s="61"/>
      <c r="CW292" s="50" t="s">
        <v>365</v>
      </c>
      <c r="CX292" s="57">
        <v>0</v>
      </c>
      <c r="CY292" s="58">
        <v>0</v>
      </c>
      <c r="CZ292" s="61"/>
      <c r="DA292" s="50" t="s">
        <v>419</v>
      </c>
      <c r="DB292" s="57">
        <v>0</v>
      </c>
      <c r="DC292" s="58">
        <v>0</v>
      </c>
    </row>
    <row r="293" spans="2:107" ht="25.5" customHeight="1" x14ac:dyDescent="0.2">
      <c r="B293"/>
      <c r="C293"/>
      <c r="D293"/>
      <c r="E293" s="64"/>
      <c r="F293" s="55" t="s">
        <v>191</v>
      </c>
      <c r="G293" s="57">
        <v>16</v>
      </c>
      <c r="H293" s="58">
        <v>0.61538461538461542</v>
      </c>
      <c r="I293" s="61"/>
      <c r="J293" s="50" t="s">
        <v>345</v>
      </c>
      <c r="K293" s="57">
        <v>2</v>
      </c>
      <c r="L293" s="58">
        <v>0.08</v>
      </c>
      <c r="M293" s="61"/>
      <c r="N293" s="50" t="s">
        <v>366</v>
      </c>
      <c r="O293" s="57">
        <v>0</v>
      </c>
      <c r="P293" s="58">
        <v>0</v>
      </c>
      <c r="Q293" s="61"/>
      <c r="R293" s="50" t="s">
        <v>420</v>
      </c>
      <c r="S293" s="57">
        <v>0</v>
      </c>
      <c r="T293" s="58">
        <v>0</v>
      </c>
      <c r="U293" s="61"/>
      <c r="V293" s="175" t="s">
        <v>15</v>
      </c>
      <c r="W293" s="175"/>
      <c r="X293" s="175"/>
      <c r="Y293" s="61"/>
      <c r="Z293" s="175" t="s">
        <v>16</v>
      </c>
      <c r="AA293" s="175"/>
      <c r="AB293" s="175"/>
      <c r="AC293" s="61"/>
      <c r="AD293" s="61"/>
      <c r="AE293" s="50" t="s">
        <v>345</v>
      </c>
      <c r="AF293" s="57">
        <v>0</v>
      </c>
      <c r="AG293" s="58">
        <v>0</v>
      </c>
      <c r="AH293" s="61"/>
      <c r="AI293" s="50" t="s">
        <v>366</v>
      </c>
      <c r="AJ293" s="57">
        <v>0</v>
      </c>
      <c r="AK293" s="58">
        <v>0</v>
      </c>
      <c r="AL293" s="61"/>
      <c r="AM293" s="50" t="s">
        <v>420</v>
      </c>
      <c r="AN293" s="57">
        <v>0</v>
      </c>
      <c r="AO293" s="58">
        <v>0</v>
      </c>
      <c r="AP293" s="61"/>
      <c r="AQ293" s="61"/>
      <c r="AR293" s="178" t="s">
        <v>15</v>
      </c>
      <c r="AS293" s="179"/>
      <c r="AT293" s="179"/>
      <c r="AU293" s="61"/>
      <c r="AV293" s="176" t="s">
        <v>16</v>
      </c>
      <c r="AW293" s="177"/>
      <c r="AX293" s="177"/>
      <c r="AY293" s="61"/>
      <c r="AZ293" s="61"/>
      <c r="BA293" s="50" t="s">
        <v>345</v>
      </c>
      <c r="BB293" s="57">
        <v>0</v>
      </c>
      <c r="BC293" s="58">
        <v>0</v>
      </c>
      <c r="BD293" s="61"/>
      <c r="BE293" s="50" t="s">
        <v>366</v>
      </c>
      <c r="BF293" s="57">
        <v>0</v>
      </c>
      <c r="BG293" s="58">
        <v>0</v>
      </c>
      <c r="BH293" s="61"/>
      <c r="BI293" s="50" t="s">
        <v>420</v>
      </c>
      <c r="BJ293" s="57">
        <v>0</v>
      </c>
      <c r="BK293" s="58">
        <v>0</v>
      </c>
      <c r="BL293" s="61"/>
      <c r="BM293" s="61"/>
      <c r="BN293" s="178" t="s">
        <v>15</v>
      </c>
      <c r="BO293" s="179"/>
      <c r="BP293" s="179"/>
      <c r="BQ293" s="64"/>
      <c r="BR293" s="175" t="s">
        <v>16</v>
      </c>
      <c r="BS293" s="175"/>
      <c r="BT293" s="175"/>
      <c r="BU293" s="64"/>
      <c r="BV293" s="61"/>
      <c r="BW293" s="50" t="s">
        <v>345</v>
      </c>
      <c r="BX293" s="57">
        <v>0</v>
      </c>
      <c r="BY293" s="58">
        <v>0</v>
      </c>
      <c r="BZ293" s="61"/>
      <c r="CA293" s="50" t="s">
        <v>366</v>
      </c>
      <c r="CB293" s="57">
        <v>0</v>
      </c>
      <c r="CC293" s="58">
        <v>0</v>
      </c>
      <c r="CD293" s="61"/>
      <c r="CE293" s="50" t="s">
        <v>420</v>
      </c>
      <c r="CF293" s="57">
        <v>0</v>
      </c>
      <c r="CG293" s="58">
        <v>0</v>
      </c>
      <c r="CH293" s="61"/>
      <c r="CI293" s="61"/>
      <c r="CJ293" s="175" t="s">
        <v>15</v>
      </c>
      <c r="CK293" s="175"/>
      <c r="CL293" s="175"/>
      <c r="CM293" s="61"/>
      <c r="CN293" s="47" t="s">
        <v>191</v>
      </c>
      <c r="CO293" s="57">
        <v>2</v>
      </c>
      <c r="CP293" s="58">
        <v>1</v>
      </c>
      <c r="CQ293" s="61"/>
      <c r="CR293" s="61"/>
      <c r="CS293" s="50" t="s">
        <v>345</v>
      </c>
      <c r="CT293" s="57">
        <v>0</v>
      </c>
      <c r="CU293" s="58">
        <v>0</v>
      </c>
      <c r="CV293" s="61"/>
      <c r="CW293" s="50" t="s">
        <v>366</v>
      </c>
      <c r="CX293" s="57">
        <v>0</v>
      </c>
      <c r="CY293" s="58">
        <v>0</v>
      </c>
      <c r="CZ293" s="61"/>
      <c r="DA293" s="50" t="s">
        <v>420</v>
      </c>
      <c r="DB293" s="57">
        <v>0</v>
      </c>
      <c r="DC293" s="58">
        <v>0</v>
      </c>
    </row>
    <row r="294" spans="2:107" ht="25.5" customHeight="1" x14ac:dyDescent="0.2">
      <c r="B294"/>
      <c r="C294"/>
      <c r="D294"/>
      <c r="E294" s="64"/>
      <c r="F294" s="46" t="s">
        <v>192</v>
      </c>
      <c r="G294" s="57">
        <v>4</v>
      </c>
      <c r="H294" s="58">
        <v>0.15384615384615385</v>
      </c>
      <c r="I294" s="61"/>
      <c r="J294" s="50" t="s">
        <v>347</v>
      </c>
      <c r="K294" s="57">
        <v>0</v>
      </c>
      <c r="L294" s="58">
        <v>0</v>
      </c>
      <c r="M294" s="61"/>
      <c r="N294" s="50" t="s">
        <v>367</v>
      </c>
      <c r="O294" s="57">
        <v>0</v>
      </c>
      <c r="P294" s="58">
        <v>0</v>
      </c>
      <c r="Q294" s="61"/>
      <c r="R294" s="50" t="s">
        <v>421</v>
      </c>
      <c r="S294" s="57">
        <v>0</v>
      </c>
      <c r="T294" s="58">
        <v>0</v>
      </c>
      <c r="U294" s="61"/>
      <c r="V294" s="47" t="s">
        <v>189</v>
      </c>
      <c r="W294" s="57">
        <v>5</v>
      </c>
      <c r="X294" s="58">
        <v>0.41666666666666669</v>
      </c>
      <c r="Y294" s="61"/>
      <c r="Z294" s="47" t="s">
        <v>191</v>
      </c>
      <c r="AA294" s="57">
        <v>9</v>
      </c>
      <c r="AB294" s="58">
        <v>0.75</v>
      </c>
      <c r="AC294" s="61"/>
      <c r="AD294" s="61"/>
      <c r="AE294" s="50" t="s">
        <v>347</v>
      </c>
      <c r="AF294" s="57">
        <v>0</v>
      </c>
      <c r="AG294" s="58">
        <v>0</v>
      </c>
      <c r="AH294" s="61"/>
      <c r="AI294" s="50" t="s">
        <v>367</v>
      </c>
      <c r="AJ294" s="57">
        <v>0</v>
      </c>
      <c r="AK294" s="58">
        <v>0</v>
      </c>
      <c r="AL294" s="61"/>
      <c r="AM294" s="50" t="s">
        <v>421</v>
      </c>
      <c r="AN294" s="57">
        <v>0</v>
      </c>
      <c r="AO294" s="58">
        <v>0</v>
      </c>
      <c r="AP294" s="61"/>
      <c r="AQ294" s="61"/>
      <c r="AR294" s="47" t="s">
        <v>189</v>
      </c>
      <c r="AS294" s="57">
        <v>2</v>
      </c>
      <c r="AT294" s="58">
        <v>0.5</v>
      </c>
      <c r="AU294" s="61"/>
      <c r="AV294" s="47" t="s">
        <v>191</v>
      </c>
      <c r="AW294" s="57">
        <v>3</v>
      </c>
      <c r="AX294" s="58">
        <v>0.75</v>
      </c>
      <c r="AY294" s="61"/>
      <c r="AZ294" s="61"/>
      <c r="BA294" s="50" t="s">
        <v>347</v>
      </c>
      <c r="BB294" s="57">
        <v>0</v>
      </c>
      <c r="BC294" s="58">
        <v>0</v>
      </c>
      <c r="BD294" s="61"/>
      <c r="BE294" s="50" t="s">
        <v>367</v>
      </c>
      <c r="BF294" s="57">
        <v>0</v>
      </c>
      <c r="BG294" s="58">
        <v>0</v>
      </c>
      <c r="BH294" s="61"/>
      <c r="BI294" s="50" t="s">
        <v>421</v>
      </c>
      <c r="BJ294" s="57">
        <v>0</v>
      </c>
      <c r="BK294" s="58">
        <v>0</v>
      </c>
      <c r="BL294" s="61"/>
      <c r="BM294" s="61"/>
      <c r="BN294" s="47" t="s">
        <v>189</v>
      </c>
      <c r="BO294" s="57">
        <v>0</v>
      </c>
      <c r="BP294" s="58">
        <v>0</v>
      </c>
      <c r="BQ294" s="64"/>
      <c r="BR294" s="55" t="s">
        <v>191</v>
      </c>
      <c r="BS294" s="57">
        <v>2</v>
      </c>
      <c r="BT294" s="58">
        <v>1</v>
      </c>
      <c r="BU294" s="64"/>
      <c r="BV294" s="61"/>
      <c r="BW294" s="50" t="s">
        <v>347</v>
      </c>
      <c r="BX294" s="57">
        <v>0</v>
      </c>
      <c r="BY294" s="58">
        <v>0</v>
      </c>
      <c r="BZ294" s="61"/>
      <c r="CA294" s="50" t="s">
        <v>367</v>
      </c>
      <c r="CB294" s="57">
        <v>0</v>
      </c>
      <c r="CC294" s="58">
        <v>0</v>
      </c>
      <c r="CD294" s="61"/>
      <c r="CE294" s="50" t="s">
        <v>421</v>
      </c>
      <c r="CF294" s="57">
        <v>0</v>
      </c>
      <c r="CG294" s="58">
        <v>0</v>
      </c>
      <c r="CH294" s="61"/>
      <c r="CI294" s="61"/>
      <c r="CJ294" s="55" t="s">
        <v>189</v>
      </c>
      <c r="CK294" s="57">
        <v>1</v>
      </c>
      <c r="CL294" s="58">
        <v>0.5</v>
      </c>
      <c r="CM294" s="61"/>
      <c r="CN294" s="46" t="s">
        <v>192</v>
      </c>
      <c r="CO294" s="57">
        <v>0</v>
      </c>
      <c r="CP294" s="58">
        <v>0</v>
      </c>
      <c r="CQ294" s="61"/>
      <c r="CR294" s="61"/>
      <c r="CS294" s="50" t="s">
        <v>347</v>
      </c>
      <c r="CT294" s="57">
        <v>0</v>
      </c>
      <c r="CU294" s="58">
        <v>0</v>
      </c>
      <c r="CV294" s="61"/>
      <c r="CW294" s="50" t="s">
        <v>367</v>
      </c>
      <c r="CX294" s="57">
        <v>0</v>
      </c>
      <c r="CY294" s="58">
        <v>0</v>
      </c>
      <c r="CZ294" s="61"/>
      <c r="DA294" s="50" t="s">
        <v>421</v>
      </c>
      <c r="DB294" s="57">
        <v>0</v>
      </c>
      <c r="DC294" s="58">
        <v>0</v>
      </c>
    </row>
    <row r="295" spans="2:107" ht="25.5" customHeight="1" x14ac:dyDescent="0.2">
      <c r="B295"/>
      <c r="C295"/>
      <c r="D295"/>
      <c r="E295" s="64"/>
      <c r="F295" s="46" t="s">
        <v>193</v>
      </c>
      <c r="G295" s="57">
        <v>3</v>
      </c>
      <c r="H295" s="58">
        <v>0.11538461538461539</v>
      </c>
      <c r="I295" s="61"/>
      <c r="J295" s="50" t="s">
        <v>346</v>
      </c>
      <c r="K295" s="57">
        <v>0</v>
      </c>
      <c r="L295" s="58">
        <v>0</v>
      </c>
      <c r="M295" s="61"/>
      <c r="N295" s="50" t="s">
        <v>368</v>
      </c>
      <c r="O295" s="57">
        <v>0</v>
      </c>
      <c r="P295" s="58">
        <v>0</v>
      </c>
      <c r="Q295" s="61"/>
      <c r="R295" s="50" t="s">
        <v>422</v>
      </c>
      <c r="S295" s="57">
        <v>0</v>
      </c>
      <c r="T295" s="58">
        <v>0</v>
      </c>
      <c r="U295" s="61"/>
      <c r="V295" s="46" t="s">
        <v>190</v>
      </c>
      <c r="W295" s="57">
        <v>7</v>
      </c>
      <c r="X295" s="58">
        <v>0.58333333333333337</v>
      </c>
      <c r="Y295" s="61"/>
      <c r="Z295" s="46" t="s">
        <v>192</v>
      </c>
      <c r="AA295" s="57">
        <v>3</v>
      </c>
      <c r="AB295" s="58">
        <v>0.25</v>
      </c>
      <c r="AC295" s="61"/>
      <c r="AD295" s="61"/>
      <c r="AE295" s="50" t="s">
        <v>346</v>
      </c>
      <c r="AF295" s="57">
        <v>0</v>
      </c>
      <c r="AG295" s="58">
        <v>0</v>
      </c>
      <c r="AH295" s="61"/>
      <c r="AI295" s="50" t="s">
        <v>368</v>
      </c>
      <c r="AJ295" s="57">
        <v>1</v>
      </c>
      <c r="AK295" s="58">
        <v>8.3333333333333329E-2</v>
      </c>
      <c r="AL295" s="61"/>
      <c r="AM295" s="50" t="s">
        <v>422</v>
      </c>
      <c r="AN295" s="57">
        <v>1</v>
      </c>
      <c r="AO295" s="58">
        <v>8.3333333333333329E-2</v>
      </c>
      <c r="AP295" s="61"/>
      <c r="AQ295" s="61"/>
      <c r="AR295" s="46" t="s">
        <v>190</v>
      </c>
      <c r="AS295" s="57">
        <v>2</v>
      </c>
      <c r="AT295" s="58">
        <v>0.5</v>
      </c>
      <c r="AU295" s="61"/>
      <c r="AV295" s="46" t="s">
        <v>192</v>
      </c>
      <c r="AW295" s="57">
        <v>1</v>
      </c>
      <c r="AX295" s="58">
        <v>0.25</v>
      </c>
      <c r="AY295" s="61"/>
      <c r="AZ295" s="61"/>
      <c r="BA295" s="50" t="s">
        <v>346</v>
      </c>
      <c r="BB295" s="57">
        <v>0</v>
      </c>
      <c r="BC295" s="58">
        <v>0</v>
      </c>
      <c r="BD295" s="61"/>
      <c r="BE295" s="50" t="s">
        <v>368</v>
      </c>
      <c r="BF295" s="57">
        <v>0</v>
      </c>
      <c r="BG295" s="58">
        <v>0</v>
      </c>
      <c r="BH295" s="61"/>
      <c r="BI295" s="50" t="s">
        <v>422</v>
      </c>
      <c r="BJ295" s="57">
        <v>0</v>
      </c>
      <c r="BK295" s="58">
        <v>0</v>
      </c>
      <c r="BL295" s="61"/>
      <c r="BM295" s="61"/>
      <c r="BN295" s="46" t="s">
        <v>190</v>
      </c>
      <c r="BO295" s="57">
        <v>2</v>
      </c>
      <c r="BP295" s="58">
        <v>1</v>
      </c>
      <c r="BQ295" s="64"/>
      <c r="BR295" s="46" t="s">
        <v>192</v>
      </c>
      <c r="BS295" s="57">
        <v>0</v>
      </c>
      <c r="BT295" s="58">
        <v>0</v>
      </c>
      <c r="BU295" s="64"/>
      <c r="BV295" s="61"/>
      <c r="BW295" s="50" t="s">
        <v>346</v>
      </c>
      <c r="BX295" s="57">
        <v>0</v>
      </c>
      <c r="BY295" s="58">
        <v>0</v>
      </c>
      <c r="BZ295" s="61"/>
      <c r="CA295" s="50" t="s">
        <v>368</v>
      </c>
      <c r="CB295" s="57">
        <v>0</v>
      </c>
      <c r="CC295" s="58">
        <v>0</v>
      </c>
      <c r="CD295" s="61"/>
      <c r="CE295" s="50" t="s">
        <v>422</v>
      </c>
      <c r="CF295" s="57">
        <v>0</v>
      </c>
      <c r="CG295" s="58">
        <v>0</v>
      </c>
      <c r="CH295" s="61"/>
      <c r="CI295" s="61"/>
      <c r="CJ295" s="46" t="s">
        <v>190</v>
      </c>
      <c r="CK295" s="57">
        <v>1</v>
      </c>
      <c r="CL295" s="58">
        <v>0.5</v>
      </c>
      <c r="CM295" s="61"/>
      <c r="CN295" s="46" t="s">
        <v>193</v>
      </c>
      <c r="CO295" s="57">
        <v>0</v>
      </c>
      <c r="CP295" s="58">
        <v>0</v>
      </c>
      <c r="CQ295" s="61"/>
      <c r="CR295" s="61"/>
      <c r="CS295" s="50" t="s">
        <v>346</v>
      </c>
      <c r="CT295" s="57">
        <v>0</v>
      </c>
      <c r="CU295" s="58">
        <v>0</v>
      </c>
      <c r="CV295" s="61"/>
      <c r="CW295" s="50" t="s">
        <v>368</v>
      </c>
      <c r="CX295" s="57">
        <v>0</v>
      </c>
      <c r="CY295" s="58">
        <v>0</v>
      </c>
      <c r="CZ295" s="61"/>
      <c r="DA295" s="50" t="s">
        <v>422</v>
      </c>
      <c r="DB295" s="57">
        <v>0</v>
      </c>
      <c r="DC295" s="58">
        <v>0</v>
      </c>
    </row>
    <row r="296" spans="2:107" ht="25.5" customHeight="1" x14ac:dyDescent="0.2">
      <c r="B296" s="175" t="s">
        <v>15</v>
      </c>
      <c r="C296" s="175"/>
      <c r="D296" s="175"/>
      <c r="E296" s="64"/>
      <c r="F296" s="46" t="s">
        <v>194</v>
      </c>
      <c r="G296" s="57">
        <v>3</v>
      </c>
      <c r="H296" s="58">
        <v>0.11538461538461539</v>
      </c>
      <c r="I296" s="61"/>
      <c r="J296" s="50" t="s">
        <v>350</v>
      </c>
      <c r="K296" s="57">
        <v>0</v>
      </c>
      <c r="L296" s="58">
        <v>0</v>
      </c>
      <c r="M296" s="61"/>
      <c r="N296" s="37"/>
      <c r="O296" s="45">
        <v>26</v>
      </c>
      <c r="P296" s="58">
        <v>1</v>
      </c>
      <c r="Q296" s="61"/>
      <c r="R296" s="37"/>
      <c r="S296" s="45">
        <v>26</v>
      </c>
      <c r="T296" s="58">
        <v>1</v>
      </c>
      <c r="U296" s="61"/>
      <c r="V296" s="77"/>
      <c r="W296" s="54">
        <v>12</v>
      </c>
      <c r="X296" s="76">
        <v>1</v>
      </c>
      <c r="Y296" s="61"/>
      <c r="Z296" s="46" t="s">
        <v>193</v>
      </c>
      <c r="AA296" s="57">
        <v>0</v>
      </c>
      <c r="AB296" s="58">
        <v>0</v>
      </c>
      <c r="AC296" s="61"/>
      <c r="AD296" s="61"/>
      <c r="AE296" s="50" t="s">
        <v>350</v>
      </c>
      <c r="AF296" s="57">
        <v>0</v>
      </c>
      <c r="AG296" s="58">
        <v>0</v>
      </c>
      <c r="AH296" s="61"/>
      <c r="AI296" s="37"/>
      <c r="AJ296" s="45">
        <v>12</v>
      </c>
      <c r="AK296" s="58">
        <v>1</v>
      </c>
      <c r="AL296" s="61"/>
      <c r="AM296" s="37"/>
      <c r="AN296" s="45">
        <v>12</v>
      </c>
      <c r="AO296" s="58">
        <v>1</v>
      </c>
      <c r="AP296" s="61"/>
      <c r="AQ296" s="61"/>
      <c r="AR296" s="77"/>
      <c r="AS296" s="54">
        <v>4</v>
      </c>
      <c r="AT296" s="76">
        <v>1</v>
      </c>
      <c r="AU296" s="61"/>
      <c r="AV296" s="46" t="s">
        <v>193</v>
      </c>
      <c r="AW296" s="57">
        <v>0</v>
      </c>
      <c r="AX296" s="58">
        <v>0</v>
      </c>
      <c r="AY296" s="61"/>
      <c r="AZ296" s="61"/>
      <c r="BA296" s="50" t="s">
        <v>350</v>
      </c>
      <c r="BB296" s="57">
        <v>0</v>
      </c>
      <c r="BC296" s="58">
        <v>0</v>
      </c>
      <c r="BD296" s="61"/>
      <c r="BE296" s="37"/>
      <c r="BF296" s="45">
        <v>4</v>
      </c>
      <c r="BG296" s="58">
        <v>1</v>
      </c>
      <c r="BH296" s="61"/>
      <c r="BI296" s="37"/>
      <c r="BJ296" s="45">
        <v>4</v>
      </c>
      <c r="BK296" s="58">
        <v>1</v>
      </c>
      <c r="BL296" s="61"/>
      <c r="BM296" s="61"/>
      <c r="BN296" s="77"/>
      <c r="BO296" s="54">
        <v>2</v>
      </c>
      <c r="BP296" s="76">
        <v>1</v>
      </c>
      <c r="BQ296" s="64"/>
      <c r="BR296" s="46" t="s">
        <v>193</v>
      </c>
      <c r="BS296" s="57">
        <v>0</v>
      </c>
      <c r="BT296" s="58">
        <v>0</v>
      </c>
      <c r="BU296" s="64"/>
      <c r="BV296" s="61"/>
      <c r="BW296" s="50" t="s">
        <v>350</v>
      </c>
      <c r="BX296" s="57">
        <v>0</v>
      </c>
      <c r="BY296" s="58">
        <v>0</v>
      </c>
      <c r="BZ296" s="61"/>
      <c r="CA296" s="37"/>
      <c r="CB296" s="45">
        <v>2</v>
      </c>
      <c r="CC296" s="58">
        <v>1</v>
      </c>
      <c r="CD296" s="61"/>
      <c r="CE296" s="37"/>
      <c r="CF296" s="45">
        <v>2</v>
      </c>
      <c r="CG296" s="58">
        <v>1</v>
      </c>
      <c r="CH296" s="61"/>
      <c r="CI296" s="61"/>
      <c r="CJ296" s="77"/>
      <c r="CK296" s="54">
        <v>2</v>
      </c>
      <c r="CL296" s="76">
        <v>1</v>
      </c>
      <c r="CM296" s="61"/>
      <c r="CN296" s="46" t="s">
        <v>194</v>
      </c>
      <c r="CO296" s="57">
        <v>0</v>
      </c>
      <c r="CP296" s="58">
        <v>0</v>
      </c>
      <c r="CQ296" s="61"/>
      <c r="CR296" s="61"/>
      <c r="CS296" s="50" t="s">
        <v>350</v>
      </c>
      <c r="CT296" s="57">
        <v>0</v>
      </c>
      <c r="CU296" s="58">
        <v>0</v>
      </c>
      <c r="CV296" s="61"/>
      <c r="CW296" s="37"/>
      <c r="CX296" s="45">
        <v>2</v>
      </c>
      <c r="CY296" s="58">
        <v>1</v>
      </c>
      <c r="CZ296" s="61"/>
      <c r="DA296" s="37"/>
      <c r="DB296" s="45">
        <v>2</v>
      </c>
      <c r="DC296" s="58">
        <v>1</v>
      </c>
    </row>
    <row r="297" spans="2:107" ht="25.5" customHeight="1" x14ac:dyDescent="0.2">
      <c r="B297" s="55" t="s">
        <v>189</v>
      </c>
      <c r="C297" s="57">
        <v>26</v>
      </c>
      <c r="D297" s="58">
        <v>1</v>
      </c>
      <c r="E297" s="64"/>
      <c r="F297" s="77"/>
      <c r="G297" s="54">
        <v>26</v>
      </c>
      <c r="H297" s="76">
        <v>1</v>
      </c>
      <c r="I297" s="61"/>
      <c r="J297" s="50" t="s">
        <v>349</v>
      </c>
      <c r="K297" s="57">
        <v>0</v>
      </c>
      <c r="L297" s="58">
        <v>0</v>
      </c>
      <c r="M297" s="61"/>
      <c r="N297" s="61"/>
      <c r="O297" s="49" t="s">
        <v>141</v>
      </c>
      <c r="P297" s="49" t="s">
        <v>140</v>
      </c>
      <c r="Q297" s="61"/>
      <c r="R297" s="61"/>
      <c r="S297" s="49" t="s">
        <v>141</v>
      </c>
      <c r="T297" s="49" t="s">
        <v>140</v>
      </c>
      <c r="U297" s="61"/>
      <c r="V297" s="61"/>
      <c r="W297" s="56" t="s">
        <v>141</v>
      </c>
      <c r="X297" s="49" t="s">
        <v>140</v>
      </c>
      <c r="Y297" s="61"/>
      <c r="Z297" s="46" t="s">
        <v>194</v>
      </c>
      <c r="AA297" s="57">
        <v>0</v>
      </c>
      <c r="AB297" s="58">
        <v>0</v>
      </c>
      <c r="AC297" s="61"/>
      <c r="AD297" s="61"/>
      <c r="AE297" s="50" t="s">
        <v>349</v>
      </c>
      <c r="AF297" s="57">
        <v>0</v>
      </c>
      <c r="AG297" s="58">
        <v>0</v>
      </c>
      <c r="AH297" s="61"/>
      <c r="AI297" s="61"/>
      <c r="AJ297" s="49" t="s">
        <v>141</v>
      </c>
      <c r="AK297" s="49" t="s">
        <v>140</v>
      </c>
      <c r="AL297" s="61"/>
      <c r="AM297" s="61"/>
      <c r="AN297" s="49" t="s">
        <v>141</v>
      </c>
      <c r="AO297" s="49" t="s">
        <v>140</v>
      </c>
      <c r="AP297" s="61"/>
      <c r="AQ297" s="61"/>
      <c r="AR297" s="61"/>
      <c r="AS297" s="56" t="s">
        <v>141</v>
      </c>
      <c r="AT297" s="49" t="s">
        <v>140</v>
      </c>
      <c r="AU297" s="61"/>
      <c r="AV297" s="46" t="s">
        <v>194</v>
      </c>
      <c r="AW297" s="57">
        <v>0</v>
      </c>
      <c r="AX297" s="58">
        <v>0</v>
      </c>
      <c r="AY297" s="61"/>
      <c r="AZ297" s="61"/>
      <c r="BA297" s="50" t="s">
        <v>349</v>
      </c>
      <c r="BB297" s="57">
        <v>0</v>
      </c>
      <c r="BC297" s="58">
        <v>0</v>
      </c>
      <c r="BD297" s="61"/>
      <c r="BE297" s="61"/>
      <c r="BF297" s="49" t="s">
        <v>141</v>
      </c>
      <c r="BG297" s="49" t="s">
        <v>140</v>
      </c>
      <c r="BH297" s="61"/>
      <c r="BI297" s="61"/>
      <c r="BJ297" s="49" t="s">
        <v>141</v>
      </c>
      <c r="BK297" s="49" t="s">
        <v>140</v>
      </c>
      <c r="BL297" s="61"/>
      <c r="BM297" s="61"/>
      <c r="BN297" s="61"/>
      <c r="BO297" s="56" t="s">
        <v>141</v>
      </c>
      <c r="BP297" s="49" t="s">
        <v>140</v>
      </c>
      <c r="BQ297" s="64"/>
      <c r="BR297" s="46" t="s">
        <v>194</v>
      </c>
      <c r="BS297" s="57">
        <v>0</v>
      </c>
      <c r="BT297" s="58">
        <v>0</v>
      </c>
      <c r="BU297" s="64"/>
      <c r="BV297" s="61"/>
      <c r="BW297" s="50" t="s">
        <v>349</v>
      </c>
      <c r="BX297" s="57">
        <v>0</v>
      </c>
      <c r="BY297" s="58">
        <v>0</v>
      </c>
      <c r="BZ297" s="61"/>
      <c r="CA297" s="61"/>
      <c r="CB297" s="49" t="s">
        <v>141</v>
      </c>
      <c r="CC297" s="49" t="s">
        <v>140</v>
      </c>
      <c r="CD297" s="61"/>
      <c r="CE297" s="61"/>
      <c r="CF297" s="49" t="s">
        <v>141</v>
      </c>
      <c r="CG297" s="49" t="s">
        <v>140</v>
      </c>
      <c r="CH297" s="61"/>
      <c r="CI297" s="61"/>
      <c r="CJ297" s="61"/>
      <c r="CK297" s="56" t="s">
        <v>141</v>
      </c>
      <c r="CL297" s="49" t="s">
        <v>140</v>
      </c>
      <c r="CM297" s="61"/>
      <c r="CN297" s="77"/>
      <c r="CO297" s="54">
        <v>2</v>
      </c>
      <c r="CP297" s="76">
        <v>1</v>
      </c>
      <c r="CQ297" s="61"/>
      <c r="CR297" s="61"/>
      <c r="CS297" s="50" t="s">
        <v>349</v>
      </c>
      <c r="CT297" s="57">
        <v>0</v>
      </c>
      <c r="CU297" s="58">
        <v>0</v>
      </c>
      <c r="CV297" s="61"/>
      <c r="CW297" s="61"/>
      <c r="CX297" s="49" t="s">
        <v>141</v>
      </c>
      <c r="CY297" s="49" t="s">
        <v>140</v>
      </c>
      <c r="CZ297" s="61"/>
      <c r="DA297" s="61"/>
      <c r="DB297" s="49" t="s">
        <v>141</v>
      </c>
      <c r="DC297" s="49" t="s">
        <v>140</v>
      </c>
    </row>
    <row r="298" spans="2:107" ht="25.5" customHeight="1" x14ac:dyDescent="0.2">
      <c r="B298" s="46" t="s">
        <v>190</v>
      </c>
      <c r="C298" s="57">
        <v>0</v>
      </c>
      <c r="D298" s="58">
        <v>0</v>
      </c>
      <c r="E298" s="64"/>
      <c r="F298" s="61"/>
      <c r="G298" s="56" t="s">
        <v>141</v>
      </c>
      <c r="H298" s="49" t="s">
        <v>140</v>
      </c>
      <c r="I298" s="61"/>
      <c r="J298" s="50" t="s">
        <v>348</v>
      </c>
      <c r="K298" s="57">
        <v>0</v>
      </c>
      <c r="L298" s="58">
        <v>0</v>
      </c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77"/>
      <c r="AA298" s="54">
        <v>12</v>
      </c>
      <c r="AB298" s="76">
        <v>1</v>
      </c>
      <c r="AC298" s="61"/>
      <c r="AD298" s="61"/>
      <c r="AE298" s="50" t="s">
        <v>348</v>
      </c>
      <c r="AF298" s="57">
        <v>0</v>
      </c>
      <c r="AG298" s="58">
        <v>0</v>
      </c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77"/>
      <c r="AW298" s="54">
        <v>4</v>
      </c>
      <c r="AX298" s="76">
        <v>1</v>
      </c>
      <c r="AY298" s="61"/>
      <c r="AZ298" s="61"/>
      <c r="BA298" s="50" t="s">
        <v>348</v>
      </c>
      <c r="BB298" s="57">
        <v>0</v>
      </c>
      <c r="BC298" s="58">
        <v>0</v>
      </c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4"/>
      <c r="BR298" s="77"/>
      <c r="BS298" s="54">
        <v>2</v>
      </c>
      <c r="BT298" s="76">
        <v>1</v>
      </c>
      <c r="BU298" s="64"/>
      <c r="BV298" s="61"/>
      <c r="BW298" s="50" t="s">
        <v>348</v>
      </c>
      <c r="BX298" s="57">
        <v>0</v>
      </c>
      <c r="BY298" s="58">
        <v>0</v>
      </c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/>
      <c r="CK298"/>
      <c r="CL298"/>
      <c r="CM298" s="61"/>
      <c r="CN298" s="61"/>
      <c r="CO298" s="56" t="s">
        <v>141</v>
      </c>
      <c r="CP298" s="49" t="s">
        <v>140</v>
      </c>
      <c r="CQ298" s="61"/>
      <c r="CR298" s="61"/>
      <c r="CS298" s="50" t="s">
        <v>348</v>
      </c>
      <c r="CT298" s="57">
        <v>0</v>
      </c>
      <c r="CU298" s="58">
        <v>0</v>
      </c>
      <c r="CV298" s="61"/>
      <c r="CW298" s="61"/>
      <c r="CX298" s="61"/>
      <c r="CY298" s="61"/>
      <c r="CZ298" s="61"/>
      <c r="DA298" s="61"/>
      <c r="DB298" s="61"/>
      <c r="DC298" s="61"/>
    </row>
    <row r="299" spans="2:107" ht="25.5" customHeight="1" x14ac:dyDescent="0.2">
      <c r="B299" s="77"/>
      <c r="C299" s="54">
        <v>26</v>
      </c>
      <c r="D299" s="76">
        <v>1</v>
      </c>
      <c r="E299" s="64"/>
      <c r="F299" s="61"/>
      <c r="G299" s="61"/>
      <c r="H299" s="61"/>
      <c r="I299" s="61"/>
      <c r="J299" s="46" t="s">
        <v>351</v>
      </c>
      <c r="K299" s="57">
        <v>0</v>
      </c>
      <c r="L299" s="58">
        <v>0</v>
      </c>
      <c r="M299" s="61"/>
      <c r="N299" s="61"/>
      <c r="O299" s="61"/>
      <c r="P299" s="61"/>
      <c r="Q299" s="61"/>
      <c r="R299" s="61"/>
      <c r="S299" s="61"/>
      <c r="T299" s="61"/>
      <c r="U299" s="61"/>
      <c r="V299" s="176" t="s">
        <v>17</v>
      </c>
      <c r="W299" s="177"/>
      <c r="X299" s="177"/>
      <c r="Y299"/>
      <c r="Z299" s="61"/>
      <c r="AA299" s="56" t="s">
        <v>141</v>
      </c>
      <c r="AB299" s="49" t="s">
        <v>140</v>
      </c>
      <c r="AC299" s="61"/>
      <c r="AD299" s="61"/>
      <c r="AE299" s="46" t="s">
        <v>351</v>
      </c>
      <c r="AF299" s="57">
        <v>0</v>
      </c>
      <c r="AG299" s="58">
        <v>0</v>
      </c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175" t="s">
        <v>17</v>
      </c>
      <c r="AS299" s="175"/>
      <c r="AT299" s="175"/>
      <c r="AU299" s="61"/>
      <c r="AV299" s="61"/>
      <c r="AW299" s="56" t="s">
        <v>141</v>
      </c>
      <c r="AX299" s="49" t="s">
        <v>140</v>
      </c>
      <c r="AY299" s="61"/>
      <c r="AZ299" s="61"/>
      <c r="BA299" s="46" t="s">
        <v>351</v>
      </c>
      <c r="BB299" s="57">
        <v>0</v>
      </c>
      <c r="BC299" s="58">
        <v>0</v>
      </c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175" t="s">
        <v>17</v>
      </c>
      <c r="BO299" s="175"/>
      <c r="BP299" s="175"/>
      <c r="BQ299" s="64"/>
      <c r="BR299" s="61"/>
      <c r="BS299" s="56" t="s">
        <v>141</v>
      </c>
      <c r="BT299" s="49" t="s">
        <v>140</v>
      </c>
      <c r="BU299" s="64"/>
      <c r="BV299" s="61"/>
      <c r="BW299" s="46" t="s">
        <v>351</v>
      </c>
      <c r="BX299" s="57">
        <v>0</v>
      </c>
      <c r="BY299" s="58">
        <v>0</v>
      </c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175" t="s">
        <v>17</v>
      </c>
      <c r="CK299" s="175"/>
      <c r="CL299" s="175"/>
      <c r="CM299" s="61"/>
      <c r="CN299" s="61"/>
      <c r="CO299" s="61"/>
      <c r="CP299" s="61"/>
      <c r="CQ299" s="61"/>
      <c r="CR299" s="61"/>
      <c r="CS299" s="46" t="s">
        <v>351</v>
      </c>
      <c r="CT299" s="57">
        <v>0</v>
      </c>
      <c r="CU299" s="58">
        <v>0</v>
      </c>
      <c r="CV299" s="61"/>
      <c r="CW299" s="61"/>
      <c r="CX299" s="61"/>
      <c r="CY299" s="61"/>
      <c r="CZ299" s="61"/>
      <c r="DA299" s="61"/>
      <c r="DB299" s="61"/>
      <c r="DC299" s="61"/>
    </row>
    <row r="300" spans="2:107" ht="25.5" customHeight="1" x14ac:dyDescent="0.2">
      <c r="B300"/>
      <c r="C300" s="56" t="s">
        <v>141</v>
      </c>
      <c r="D300" s="49" t="s">
        <v>140</v>
      </c>
      <c r="E300" s="64"/>
      <c r="F300" s="61"/>
      <c r="G300" s="61"/>
      <c r="H300" s="61"/>
      <c r="I300" s="61"/>
      <c r="J300" s="46" t="s">
        <v>352</v>
      </c>
      <c r="K300" s="57">
        <v>0</v>
      </c>
      <c r="L300" s="58">
        <v>0</v>
      </c>
      <c r="M300" s="61"/>
      <c r="N300" s="61"/>
      <c r="O300" s="61"/>
      <c r="P300" s="61"/>
      <c r="Q300" s="61"/>
      <c r="R300" s="61"/>
      <c r="S300" s="61"/>
      <c r="T300" s="61"/>
      <c r="U300" s="61"/>
      <c r="V300" s="47" t="s">
        <v>195</v>
      </c>
      <c r="W300" s="57">
        <v>2</v>
      </c>
      <c r="X300" s="58">
        <v>0.16666666666666666</v>
      </c>
      <c r="Y300"/>
      <c r="Z300" s="61"/>
      <c r="AA300" s="61"/>
      <c r="AB300" s="61"/>
      <c r="AC300" s="61"/>
      <c r="AD300" s="61"/>
      <c r="AE300" s="46" t="s">
        <v>352</v>
      </c>
      <c r="AF300" s="57">
        <v>0</v>
      </c>
      <c r="AG300" s="58">
        <v>0</v>
      </c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55" t="s">
        <v>195</v>
      </c>
      <c r="AS300" s="57">
        <v>1</v>
      </c>
      <c r="AT300" s="58">
        <v>0.25</v>
      </c>
      <c r="AU300" s="61"/>
      <c r="AV300" s="61"/>
      <c r="AW300" s="61"/>
      <c r="AX300" s="61"/>
      <c r="AY300" s="61"/>
      <c r="AZ300" s="61"/>
      <c r="BA300" s="46" t="s">
        <v>352</v>
      </c>
      <c r="BB300" s="57">
        <v>0</v>
      </c>
      <c r="BC300" s="58">
        <v>0</v>
      </c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55" t="s">
        <v>195</v>
      </c>
      <c r="BO300" s="57">
        <v>1</v>
      </c>
      <c r="BP300" s="58">
        <v>0.5</v>
      </c>
      <c r="BQ300" s="64"/>
      <c r="BR300" s="64"/>
      <c r="BS300" s="64"/>
      <c r="BT300" s="64"/>
      <c r="BU300" s="61"/>
      <c r="BV300" s="61"/>
      <c r="BW300" s="46" t="s">
        <v>352</v>
      </c>
      <c r="BX300" s="57">
        <v>0</v>
      </c>
      <c r="BY300" s="58">
        <v>0</v>
      </c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55" t="s">
        <v>195</v>
      </c>
      <c r="CK300" s="57">
        <v>1</v>
      </c>
      <c r="CL300" s="58">
        <v>0.5</v>
      </c>
      <c r="CM300" s="61"/>
      <c r="CN300" s="61"/>
      <c r="CO300" s="61"/>
      <c r="CP300" s="61"/>
      <c r="CQ300" s="61"/>
      <c r="CR300" s="61"/>
      <c r="CS300" s="46" t="s">
        <v>352</v>
      </c>
      <c r="CT300" s="57">
        <v>0</v>
      </c>
      <c r="CU300" s="58">
        <v>0</v>
      </c>
      <c r="CV300" s="61"/>
      <c r="CW300" s="61"/>
      <c r="CX300" s="61"/>
      <c r="CY300" s="61"/>
      <c r="CZ300" s="61"/>
      <c r="DA300" s="61"/>
      <c r="DB300" s="61"/>
      <c r="DC300" s="61"/>
    </row>
    <row r="301" spans="2:107" ht="25.5" customHeight="1" x14ac:dyDescent="0.2">
      <c r="B301"/>
      <c r="C301"/>
      <c r="D301"/>
      <c r="E301" s="64"/>
      <c r="F301" s="61"/>
      <c r="G301" s="61"/>
      <c r="H301" s="61"/>
      <c r="I301" s="61"/>
      <c r="J301" s="46" t="s">
        <v>353</v>
      </c>
      <c r="K301" s="57">
        <v>0</v>
      </c>
      <c r="L301" s="58">
        <v>0</v>
      </c>
      <c r="M301" s="61"/>
      <c r="N301" s="61"/>
      <c r="O301" s="61"/>
      <c r="P301" s="61"/>
      <c r="Q301" s="61"/>
      <c r="R301" s="61"/>
      <c r="S301" s="61"/>
      <c r="T301" s="61"/>
      <c r="U301" s="61"/>
      <c r="V301" s="46" t="s">
        <v>196</v>
      </c>
      <c r="W301" s="57">
        <v>10</v>
      </c>
      <c r="X301" s="58">
        <v>0.83333333333333337</v>
      </c>
      <c r="Y301"/>
      <c r="Z301" s="61"/>
      <c r="AA301" s="61"/>
      <c r="AB301" s="61"/>
      <c r="AC301" s="61"/>
      <c r="AD301" s="61"/>
      <c r="AE301" s="46" t="s">
        <v>353</v>
      </c>
      <c r="AF301" s="57">
        <v>0</v>
      </c>
      <c r="AG301" s="58">
        <v>0</v>
      </c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46" t="s">
        <v>196</v>
      </c>
      <c r="AS301" s="57">
        <v>3</v>
      </c>
      <c r="AT301" s="58">
        <v>0.75</v>
      </c>
      <c r="AU301" s="61"/>
      <c r="AV301" s="61"/>
      <c r="AW301" s="61"/>
      <c r="AX301" s="61"/>
      <c r="AY301" s="61"/>
      <c r="AZ301" s="61"/>
      <c r="BA301" s="46" t="s">
        <v>353</v>
      </c>
      <c r="BB301" s="57">
        <v>0</v>
      </c>
      <c r="BC301" s="58">
        <v>0</v>
      </c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46" t="s">
        <v>196</v>
      </c>
      <c r="BO301" s="57">
        <v>1</v>
      </c>
      <c r="BP301" s="58">
        <v>0.5</v>
      </c>
      <c r="BQ301" s="64"/>
      <c r="BR301" s="64"/>
      <c r="BS301" s="61"/>
      <c r="BT301" s="61"/>
      <c r="BU301" s="61"/>
      <c r="BV301" s="61"/>
      <c r="BW301" s="46" t="s">
        <v>353</v>
      </c>
      <c r="BX301" s="57">
        <v>0</v>
      </c>
      <c r="BY301" s="58">
        <v>0</v>
      </c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46" t="s">
        <v>196</v>
      </c>
      <c r="CK301" s="57">
        <v>1</v>
      </c>
      <c r="CL301" s="58">
        <v>0.5</v>
      </c>
      <c r="CM301" s="61"/>
      <c r="CN301"/>
      <c r="CO301"/>
      <c r="CP301"/>
      <c r="CQ301" s="61"/>
      <c r="CR301" s="61"/>
      <c r="CS301" s="46" t="s">
        <v>353</v>
      </c>
      <c r="CT301" s="57">
        <v>0</v>
      </c>
      <c r="CU301" s="58">
        <v>0</v>
      </c>
      <c r="CV301" s="61"/>
      <c r="CW301" s="61"/>
      <c r="CX301" s="61"/>
      <c r="CY301" s="61"/>
      <c r="CZ301" s="61"/>
      <c r="DA301" s="61"/>
      <c r="DB301" s="61"/>
      <c r="DC301" s="61"/>
    </row>
    <row r="302" spans="2:107" ht="25.5" customHeight="1" x14ac:dyDescent="0.2">
      <c r="B302" s="175" t="s">
        <v>17</v>
      </c>
      <c r="C302" s="175"/>
      <c r="D302" s="175"/>
      <c r="E302" s="64"/>
      <c r="F302" s="61"/>
      <c r="G302" s="61"/>
      <c r="H302" s="61"/>
      <c r="I302" s="61"/>
      <c r="J302" s="37"/>
      <c r="K302" s="45">
        <v>25</v>
      </c>
      <c r="L302" s="58">
        <v>1</v>
      </c>
      <c r="M302" s="61"/>
      <c r="N302" s="61"/>
      <c r="O302" s="61"/>
      <c r="P302" s="61"/>
      <c r="Q302" s="61"/>
      <c r="R302" s="61"/>
      <c r="S302" s="61"/>
      <c r="T302" s="61"/>
      <c r="U302" s="61"/>
      <c r="V302" s="77"/>
      <c r="W302" s="54">
        <v>12</v>
      </c>
      <c r="X302" s="76">
        <v>1</v>
      </c>
      <c r="Y302"/>
      <c r="Z302" s="61"/>
      <c r="AA302" s="61"/>
      <c r="AB302" s="61"/>
      <c r="AC302" s="61"/>
      <c r="AD302" s="61"/>
      <c r="AE302" s="37"/>
      <c r="AF302" s="45">
        <v>11</v>
      </c>
      <c r="AG302" s="58">
        <v>1</v>
      </c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77"/>
      <c r="AS302" s="54">
        <v>4</v>
      </c>
      <c r="AT302" s="76">
        <v>1</v>
      </c>
      <c r="AU302" s="61"/>
      <c r="AV302"/>
      <c r="AW302"/>
      <c r="AX302"/>
      <c r="AY302" s="61"/>
      <c r="AZ302" s="61"/>
      <c r="BA302" s="37"/>
      <c r="BB302" s="45">
        <v>4</v>
      </c>
      <c r="BC302" s="58">
        <v>1</v>
      </c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77"/>
      <c r="BO302" s="54">
        <v>2</v>
      </c>
      <c r="BP302" s="76">
        <v>1</v>
      </c>
      <c r="BQ302" s="64"/>
      <c r="BR302" s="61"/>
      <c r="BS302" s="61"/>
      <c r="BT302" s="61"/>
      <c r="BU302" s="61"/>
      <c r="BV302" s="61"/>
      <c r="BW302" s="37"/>
      <c r="BX302" s="45">
        <v>2</v>
      </c>
      <c r="BY302" s="58">
        <v>1</v>
      </c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77"/>
      <c r="CK302" s="54">
        <v>2</v>
      </c>
      <c r="CL302" s="76">
        <v>1</v>
      </c>
      <c r="CM302" s="61"/>
      <c r="CN302"/>
      <c r="CO302"/>
      <c r="CP302"/>
      <c r="CQ302" s="61"/>
      <c r="CR302" s="61"/>
      <c r="CS302" s="37"/>
      <c r="CT302" s="45">
        <v>2</v>
      </c>
      <c r="CU302" s="58">
        <v>1</v>
      </c>
      <c r="CV302" s="61"/>
      <c r="CW302" s="61"/>
      <c r="CX302" s="61"/>
      <c r="CY302" s="61"/>
      <c r="CZ302" s="61"/>
      <c r="DA302" s="61"/>
      <c r="DB302" s="61"/>
      <c r="DC302" s="61"/>
    </row>
    <row r="303" spans="2:107" ht="25.5" customHeight="1" x14ac:dyDescent="0.2">
      <c r="B303" s="55" t="s">
        <v>195</v>
      </c>
      <c r="C303" s="57">
        <v>6</v>
      </c>
      <c r="D303" s="58">
        <v>0.23076923076923078</v>
      </c>
      <c r="E303" s="64"/>
      <c r="F303" s="61"/>
      <c r="G303" s="61"/>
      <c r="H303" s="61"/>
      <c r="I303" s="61"/>
      <c r="J303" s="61"/>
      <c r="K303" s="49" t="s">
        <v>141</v>
      </c>
      <c r="L303" s="74" t="s">
        <v>140</v>
      </c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56" t="s">
        <v>141</v>
      </c>
      <c r="X303" s="49" t="s">
        <v>140</v>
      </c>
      <c r="Y303"/>
      <c r="Z303" s="61"/>
      <c r="AA303" s="61"/>
      <c r="AB303" s="61"/>
      <c r="AC303" s="61"/>
      <c r="AD303" s="61"/>
      <c r="AE303" s="61"/>
      <c r="AF303" s="49" t="s">
        <v>141</v>
      </c>
      <c r="AG303" s="74" t="s">
        <v>140</v>
      </c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/>
      <c r="AS303" s="56" t="s">
        <v>141</v>
      </c>
      <c r="AT303" s="49" t="s">
        <v>140</v>
      </c>
      <c r="AU303" s="61"/>
      <c r="AV303"/>
      <c r="AW303"/>
      <c r="AX303"/>
      <c r="AY303" s="61"/>
      <c r="AZ303" s="61"/>
      <c r="BA303" s="61"/>
      <c r="BB303" s="49" t="s">
        <v>141</v>
      </c>
      <c r="BC303" s="74" t="s">
        <v>140</v>
      </c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56" t="s">
        <v>141</v>
      </c>
      <c r="BP303" s="49" t="s">
        <v>140</v>
      </c>
      <c r="BQ303" s="64"/>
      <c r="BR303" s="61"/>
      <c r="BS303" s="61"/>
      <c r="BT303" s="61"/>
      <c r="BU303" s="61"/>
      <c r="BV303" s="61"/>
      <c r="BW303" s="61"/>
      <c r="BX303" s="49" t="s">
        <v>141</v>
      </c>
      <c r="BY303" s="74" t="s">
        <v>140</v>
      </c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56" t="s">
        <v>141</v>
      </c>
      <c r="CL303" s="49" t="s">
        <v>140</v>
      </c>
      <c r="CM303" s="61"/>
      <c r="CN303"/>
      <c r="CO303"/>
      <c r="CP303"/>
      <c r="CQ303" s="61"/>
      <c r="CR303" s="61"/>
      <c r="CS303" s="61"/>
      <c r="CT303" s="49" t="s">
        <v>141</v>
      </c>
      <c r="CU303" s="74" t="s">
        <v>140</v>
      </c>
      <c r="CV303" s="61"/>
      <c r="CW303" s="61"/>
      <c r="CX303" s="61"/>
      <c r="CY303" s="61"/>
      <c r="CZ303" s="61"/>
      <c r="DA303" s="61"/>
      <c r="DB303" s="61"/>
      <c r="DC303" s="61"/>
    </row>
    <row r="304" spans="2:107" ht="25.5" customHeight="1" x14ac:dyDescent="0.2">
      <c r="B304" s="46" t="s">
        <v>196</v>
      </c>
      <c r="C304" s="57">
        <v>20</v>
      </c>
      <c r="D304" s="58">
        <v>0.76923076923076927</v>
      </c>
      <c r="E304" s="64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/>
      <c r="W304"/>
      <c r="X304"/>
      <c r="Y304" s="61"/>
      <c r="Z304" s="61"/>
      <c r="AA304" s="61"/>
      <c r="AB304" s="61"/>
      <c r="AC304" s="61"/>
      <c r="AD304" s="61"/>
      <c r="AE304"/>
      <c r="AF304"/>
      <c r="AG304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/>
      <c r="AS304"/>
      <c r="AT304"/>
      <c r="AU304" s="61"/>
      <c r="AV304"/>
      <c r="AW304"/>
      <c r="AX304"/>
      <c r="AY304" s="61"/>
      <c r="AZ304" s="61"/>
      <c r="BA304" s="37"/>
      <c r="BB304" s="37"/>
      <c r="BC304" s="37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4"/>
      <c r="BR304" s="61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</row>
    <row r="306" spans="2:107" ht="25.5" customHeight="1" x14ac:dyDescent="0.2">
      <c r="B306" s="222" t="s">
        <v>3777</v>
      </c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3"/>
      <c r="AY306" s="223"/>
      <c r="AZ306" s="223"/>
      <c r="BA306" s="223"/>
      <c r="BB306" s="223"/>
      <c r="BC306" s="224"/>
    </row>
    <row r="308" spans="2:107" ht="25.5" customHeight="1" x14ac:dyDescent="0.2">
      <c r="B308" s="205" t="s">
        <v>423</v>
      </c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</row>
    <row r="309" spans="2:107" ht="25.5" customHeight="1" x14ac:dyDescent="0.2">
      <c r="B309"/>
      <c r="C309"/>
      <c r="D309"/>
      <c r="E309" s="8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 s="8"/>
      <c r="BR309" s="8"/>
      <c r="BS309"/>
      <c r="BT309"/>
      <c r="BU309"/>
      <c r="BV309"/>
      <c r="BW309"/>
      <c r="BX309"/>
      <c r="BY309" s="2"/>
      <c r="BZ309"/>
      <c r="CA309"/>
      <c r="CB309"/>
      <c r="CC309"/>
      <c r="CD309"/>
      <c r="CE309"/>
      <c r="CF309" s="2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</row>
    <row r="310" spans="2:107" ht="25.5" customHeight="1" x14ac:dyDescent="0.2">
      <c r="B310" s="206" t="s">
        <v>138</v>
      </c>
      <c r="C310" s="206"/>
      <c r="D310" s="206"/>
      <c r="E310" s="8"/>
      <c r="F310" s="187" t="s">
        <v>3</v>
      </c>
      <c r="G310" s="187"/>
      <c r="H310" s="187"/>
      <c r="I310"/>
      <c r="J310" s="188" t="s">
        <v>145</v>
      </c>
      <c r="K310" s="188"/>
      <c r="L310" s="188"/>
      <c r="M310"/>
      <c r="N310" s="188" t="s">
        <v>5</v>
      </c>
      <c r="O310" s="188"/>
      <c r="P310" s="188"/>
      <c r="Q310"/>
      <c r="R310" s="187" t="s">
        <v>158</v>
      </c>
      <c r="S310" s="187"/>
      <c r="T310" s="187"/>
      <c r="U310"/>
      <c r="V310" s="186" t="s">
        <v>159</v>
      </c>
      <c r="W310" s="186"/>
      <c r="X310" s="186"/>
      <c r="Y310"/>
      <c r="Z310" s="206" t="s">
        <v>8</v>
      </c>
      <c r="AA310" s="206"/>
      <c r="AB310" s="206"/>
      <c r="AC310"/>
      <c r="AD310" s="186" t="s">
        <v>9</v>
      </c>
      <c r="AE310" s="186"/>
      <c r="AF310" s="186"/>
      <c r="AG310"/>
      <c r="AH310" s="186" t="s">
        <v>172</v>
      </c>
      <c r="AI310" s="186"/>
      <c r="AJ310" s="186"/>
      <c r="AK310"/>
      <c r="AL310" s="186" t="s">
        <v>11</v>
      </c>
      <c r="AM310" s="186"/>
      <c r="AN310" s="186"/>
      <c r="AO310"/>
      <c r="AP310" s="186" t="s">
        <v>179</v>
      </c>
      <c r="AQ310" s="186"/>
      <c r="AR310" s="186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 s="8"/>
      <c r="BS310"/>
      <c r="BT310"/>
      <c r="BU310"/>
      <c r="BV310"/>
      <c r="BW310"/>
      <c r="BX310"/>
      <c r="BY310" s="2"/>
      <c r="BZ310"/>
      <c r="CA310"/>
      <c r="CB310"/>
      <c r="CC310"/>
      <c r="CD310"/>
      <c r="CE310"/>
      <c r="CF310" s="2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</row>
    <row r="311" spans="2:107" ht="25.5" customHeight="1" x14ac:dyDescent="0.2">
      <c r="B311" s="90" t="s">
        <v>40</v>
      </c>
      <c r="C311" s="42">
        <v>9</v>
      </c>
      <c r="D311" s="44">
        <v>0.33333333333333331</v>
      </c>
      <c r="E311" s="8"/>
      <c r="F311" s="91" t="s">
        <v>143</v>
      </c>
      <c r="G311" s="43">
        <v>10</v>
      </c>
      <c r="H311" s="44">
        <v>0.37037037037037035</v>
      </c>
      <c r="I311"/>
      <c r="J311" s="92" t="s">
        <v>147</v>
      </c>
      <c r="K311" s="45">
        <v>0</v>
      </c>
      <c r="L311" s="44">
        <v>0</v>
      </c>
      <c r="M311"/>
      <c r="N311" s="91" t="s">
        <v>154</v>
      </c>
      <c r="O311" s="43">
        <v>26</v>
      </c>
      <c r="P311" s="44">
        <v>0.96296296296296291</v>
      </c>
      <c r="Q311"/>
      <c r="R311" s="93">
        <v>1</v>
      </c>
      <c r="S311" s="43">
        <v>17</v>
      </c>
      <c r="T311" s="44">
        <v>0.62962962962962965</v>
      </c>
      <c r="U311"/>
      <c r="V311" s="94" t="s">
        <v>160</v>
      </c>
      <c r="W311" s="57">
        <v>16</v>
      </c>
      <c r="X311" s="58">
        <v>0.59259259259259256</v>
      </c>
      <c r="Y311"/>
      <c r="Z311" s="95" t="s">
        <v>163</v>
      </c>
      <c r="AA311" s="42">
        <v>4</v>
      </c>
      <c r="AB311" s="44">
        <v>0.14814814814814814</v>
      </c>
      <c r="AC311"/>
      <c r="AD311" s="95" t="s">
        <v>799</v>
      </c>
      <c r="AE311" s="57">
        <v>6</v>
      </c>
      <c r="AF311" s="58">
        <v>0.22222222222222221</v>
      </c>
      <c r="AG311"/>
      <c r="AH311" s="97" t="s">
        <v>143</v>
      </c>
      <c r="AI311" s="42">
        <v>6</v>
      </c>
      <c r="AJ311" s="44">
        <v>0.22222222222222221</v>
      </c>
      <c r="AK311"/>
      <c r="AL311" s="95" t="s">
        <v>175</v>
      </c>
      <c r="AM311" s="42">
        <v>4</v>
      </c>
      <c r="AN311" s="44">
        <v>0.14814814814814814</v>
      </c>
      <c r="AO311"/>
      <c r="AP311" s="95" t="s">
        <v>143</v>
      </c>
      <c r="AQ311" s="42">
        <v>19</v>
      </c>
      <c r="AR311" s="44">
        <v>0.70370370370370372</v>
      </c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 s="8"/>
      <c r="BS311"/>
      <c r="BT311"/>
      <c r="BU311"/>
      <c r="BV311"/>
      <c r="BW311"/>
      <c r="BX311"/>
      <c r="BY311" s="2"/>
      <c r="BZ311"/>
      <c r="CA311"/>
      <c r="CB311"/>
      <c r="CC311"/>
      <c r="CD311"/>
      <c r="CE311"/>
      <c r="CF311" s="2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</row>
    <row r="312" spans="2:107" ht="25.5" customHeight="1" x14ac:dyDescent="0.2">
      <c r="B312" s="90" t="s">
        <v>27</v>
      </c>
      <c r="C312" s="42">
        <v>1</v>
      </c>
      <c r="D312" s="44">
        <v>3.7037037037037035E-2</v>
      </c>
      <c r="E312" s="8"/>
      <c r="F312" s="91" t="s">
        <v>144</v>
      </c>
      <c r="G312" s="43">
        <v>17</v>
      </c>
      <c r="H312" s="44">
        <v>0.62962962962962965</v>
      </c>
      <c r="I312"/>
      <c r="J312" s="92" t="s">
        <v>148</v>
      </c>
      <c r="K312" s="45">
        <v>4</v>
      </c>
      <c r="L312" s="44">
        <v>0.14814814814814814</v>
      </c>
      <c r="M312"/>
      <c r="N312" s="91" t="s">
        <v>155</v>
      </c>
      <c r="O312" s="43">
        <v>0</v>
      </c>
      <c r="P312" s="44">
        <v>0</v>
      </c>
      <c r="Q312"/>
      <c r="R312" s="93">
        <v>2</v>
      </c>
      <c r="S312" s="43">
        <v>6</v>
      </c>
      <c r="T312" s="44">
        <v>0.22222222222222221</v>
      </c>
      <c r="U312"/>
      <c r="V312" s="95" t="s">
        <v>161</v>
      </c>
      <c r="W312" s="57">
        <v>3</v>
      </c>
      <c r="X312" s="58">
        <v>0.1111111111111111</v>
      </c>
      <c r="Y312"/>
      <c r="Z312" s="90" t="s">
        <v>164</v>
      </c>
      <c r="AA312" s="42">
        <v>4</v>
      </c>
      <c r="AB312" s="44">
        <v>0.14814814814814814</v>
      </c>
      <c r="AC312"/>
      <c r="AD312" s="94" t="s">
        <v>800</v>
      </c>
      <c r="AE312" s="57">
        <v>4</v>
      </c>
      <c r="AF312" s="58">
        <v>0.14814814814814814</v>
      </c>
      <c r="AG312"/>
      <c r="AH312" s="96" t="s">
        <v>173</v>
      </c>
      <c r="AI312" s="42">
        <v>7</v>
      </c>
      <c r="AJ312" s="44">
        <v>0.25925925925925924</v>
      </c>
      <c r="AK312"/>
      <c r="AL312" s="90" t="s">
        <v>176</v>
      </c>
      <c r="AM312" s="42">
        <v>22</v>
      </c>
      <c r="AN312" s="44">
        <v>0.81481481481481477</v>
      </c>
      <c r="AO312"/>
      <c r="AP312" s="90" t="s">
        <v>173</v>
      </c>
      <c r="AQ312" s="42">
        <v>8</v>
      </c>
      <c r="AR312" s="44">
        <v>0.29629629629629628</v>
      </c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 s="8"/>
      <c r="BS312"/>
      <c r="BT312"/>
      <c r="BU312"/>
      <c r="BV312"/>
      <c r="BW312"/>
      <c r="BX312"/>
      <c r="BY312" s="2"/>
      <c r="BZ312"/>
      <c r="CA312"/>
      <c r="CB312"/>
      <c r="CC312"/>
      <c r="CD312"/>
      <c r="CE312"/>
      <c r="CF312" s="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</row>
    <row r="313" spans="2:107" ht="25.5" customHeight="1" x14ac:dyDescent="0.2">
      <c r="B313" s="90" t="s">
        <v>31</v>
      </c>
      <c r="C313" s="42">
        <v>8</v>
      </c>
      <c r="D313" s="44">
        <v>0.29629629629629628</v>
      </c>
      <c r="E313" s="8"/>
      <c r="F313" s="83"/>
      <c r="G313" s="85">
        <v>27</v>
      </c>
      <c r="H313" s="86">
        <v>1</v>
      </c>
      <c r="I313"/>
      <c r="J313" s="92" t="s">
        <v>146</v>
      </c>
      <c r="K313" s="45">
        <v>6</v>
      </c>
      <c r="L313" s="44">
        <v>0.22222222222222221</v>
      </c>
      <c r="M313"/>
      <c r="N313" s="91" t="s">
        <v>156</v>
      </c>
      <c r="O313" s="43">
        <v>0</v>
      </c>
      <c r="P313" s="44">
        <v>0</v>
      </c>
      <c r="Q313"/>
      <c r="R313" s="93">
        <v>3</v>
      </c>
      <c r="S313" s="43">
        <v>2</v>
      </c>
      <c r="T313" s="44">
        <v>7.407407407407407E-2</v>
      </c>
      <c r="U313"/>
      <c r="V313" s="94" t="s">
        <v>162</v>
      </c>
      <c r="W313" s="57">
        <v>8</v>
      </c>
      <c r="X313" s="58">
        <v>0.29629629629629628</v>
      </c>
      <c r="Y313"/>
      <c r="Z313" s="90" t="s">
        <v>165</v>
      </c>
      <c r="AA313" s="42">
        <v>4</v>
      </c>
      <c r="AB313" s="44">
        <v>0.14814814814814814</v>
      </c>
      <c r="AC313"/>
      <c r="AD313" s="94" t="s">
        <v>801</v>
      </c>
      <c r="AE313" s="57">
        <v>4</v>
      </c>
      <c r="AF313" s="58">
        <v>0.14814814814814814</v>
      </c>
      <c r="AG313"/>
      <c r="AH313" s="96" t="s">
        <v>174</v>
      </c>
      <c r="AI313" s="42">
        <v>14</v>
      </c>
      <c r="AJ313" s="44">
        <v>0.51851851851851849</v>
      </c>
      <c r="AK313"/>
      <c r="AL313" s="90" t="s">
        <v>177</v>
      </c>
      <c r="AM313" s="42">
        <v>1</v>
      </c>
      <c r="AN313" s="44">
        <v>3.7037037037037035E-2</v>
      </c>
      <c r="AO313"/>
      <c r="AP313" s="90" t="s">
        <v>171</v>
      </c>
      <c r="AQ313" s="42">
        <v>0</v>
      </c>
      <c r="AR313" s="44">
        <v>0</v>
      </c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 s="8"/>
      <c r="BS313"/>
      <c r="BT313"/>
      <c r="BU313"/>
      <c r="BV313"/>
      <c r="BW313"/>
      <c r="BX313"/>
      <c r="BY313" s="2"/>
      <c r="BZ313"/>
      <c r="CA313"/>
      <c r="CB313"/>
      <c r="CC313"/>
      <c r="CD313"/>
      <c r="CE313"/>
      <c r="CF313" s="2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</row>
    <row r="314" spans="2:107" ht="25.5" customHeight="1" x14ac:dyDescent="0.2">
      <c r="B314" s="90" t="s">
        <v>36</v>
      </c>
      <c r="C314" s="42">
        <v>6</v>
      </c>
      <c r="D314" s="44">
        <v>0.22222222222222221</v>
      </c>
      <c r="E314" s="8"/>
      <c r="F314"/>
      <c r="G314" s="41" t="s">
        <v>141</v>
      </c>
      <c r="H314" s="41" t="s">
        <v>140</v>
      </c>
      <c r="I314"/>
      <c r="J314" s="92" t="s">
        <v>150</v>
      </c>
      <c r="K314" s="45">
        <v>1</v>
      </c>
      <c r="L314" s="44">
        <v>3.7037037037037035E-2</v>
      </c>
      <c r="M314"/>
      <c r="N314" s="91" t="s">
        <v>157</v>
      </c>
      <c r="O314" s="43">
        <v>1</v>
      </c>
      <c r="P314" s="44">
        <v>3.7037037037037035E-2</v>
      </c>
      <c r="Q314"/>
      <c r="R314" s="93">
        <v>4</v>
      </c>
      <c r="S314" s="43">
        <v>1</v>
      </c>
      <c r="T314" s="44">
        <v>3.7037037037037035E-2</v>
      </c>
      <c r="U314"/>
      <c r="V314" s="77"/>
      <c r="W314" s="54">
        <v>27</v>
      </c>
      <c r="X314" s="66">
        <v>1</v>
      </c>
      <c r="Y314"/>
      <c r="Z314" s="90" t="s">
        <v>166</v>
      </c>
      <c r="AA314" s="42">
        <v>6</v>
      </c>
      <c r="AB314" s="44">
        <v>0.22222222222222221</v>
      </c>
      <c r="AC314"/>
      <c r="AD314" s="94" t="s">
        <v>802</v>
      </c>
      <c r="AE314" s="57">
        <v>13</v>
      </c>
      <c r="AF314" s="58">
        <v>0.48148148148148145</v>
      </c>
      <c r="AG314"/>
      <c r="AH314" s="96" t="s">
        <v>171</v>
      </c>
      <c r="AI314" s="42">
        <v>0</v>
      </c>
      <c r="AJ314" s="44">
        <v>0</v>
      </c>
      <c r="AK314"/>
      <c r="AL314" s="90" t="s">
        <v>178</v>
      </c>
      <c r="AM314" s="42">
        <v>0</v>
      </c>
      <c r="AN314" s="44">
        <v>0</v>
      </c>
      <c r="AO314"/>
      <c r="AP314" s="82"/>
      <c r="AQ314" s="83">
        <v>27</v>
      </c>
      <c r="AR314" s="87">
        <v>1</v>
      </c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 s="8"/>
      <c r="BS314"/>
      <c r="BT314"/>
      <c r="BU314"/>
      <c r="BV314"/>
      <c r="BW314"/>
      <c r="BX314"/>
      <c r="BY314" s="2"/>
      <c r="BZ314"/>
      <c r="CA314"/>
      <c r="CB314"/>
      <c r="CC314"/>
      <c r="CD314"/>
      <c r="CE314"/>
      <c r="CF314" s="2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</row>
    <row r="315" spans="2:107" ht="25.5" customHeight="1" x14ac:dyDescent="0.2">
      <c r="B315" s="90" t="s">
        <v>139</v>
      </c>
      <c r="C315" s="42">
        <v>2</v>
      </c>
      <c r="D315" s="44">
        <v>7.407407407407407E-2</v>
      </c>
      <c r="E315" s="8"/>
      <c r="F315"/>
      <c r="G315"/>
      <c r="H315"/>
      <c r="I315"/>
      <c r="J315" s="92" t="s">
        <v>151</v>
      </c>
      <c r="K315" s="45">
        <v>8</v>
      </c>
      <c r="L315" s="44">
        <v>0.29629629629629628</v>
      </c>
      <c r="M315"/>
      <c r="N315" s="83"/>
      <c r="O315" s="85">
        <v>27</v>
      </c>
      <c r="P315" s="87">
        <v>1</v>
      </c>
      <c r="Q315"/>
      <c r="R315" s="93">
        <v>5</v>
      </c>
      <c r="S315" s="43">
        <v>1</v>
      </c>
      <c r="T315" s="44">
        <v>3.7037037037037035E-2</v>
      </c>
      <c r="U315"/>
      <c r="V315"/>
      <c r="W315" s="56" t="s">
        <v>141</v>
      </c>
      <c r="X315" s="49" t="s">
        <v>140</v>
      </c>
      <c r="Y315"/>
      <c r="Z315" s="96" t="s">
        <v>167</v>
      </c>
      <c r="AA315" s="42">
        <v>3</v>
      </c>
      <c r="AB315" s="44">
        <v>0.1111111111111111</v>
      </c>
      <c r="AC315"/>
      <c r="AD315" s="77"/>
      <c r="AE315" s="54">
        <v>27</v>
      </c>
      <c r="AF315" s="76">
        <v>1</v>
      </c>
      <c r="AG315"/>
      <c r="AH315" s="82"/>
      <c r="AI315" s="83">
        <v>27</v>
      </c>
      <c r="AJ315" s="87">
        <v>1</v>
      </c>
      <c r="AK315"/>
      <c r="AL315" s="82"/>
      <c r="AM315" s="83">
        <v>27</v>
      </c>
      <c r="AN315" s="87">
        <v>1</v>
      </c>
      <c r="AO315"/>
      <c r="AP315"/>
      <c r="AQ315" s="40" t="s">
        <v>141</v>
      </c>
      <c r="AR315" s="41" t="s">
        <v>140</v>
      </c>
      <c r="AS315"/>
      <c r="AT315"/>
      <c r="AU315"/>
      <c r="AV315"/>
      <c r="AW315"/>
      <c r="AX315"/>
      <c r="AY315"/>
      <c r="AZ315"/>
      <c r="BA315"/>
      <c r="BB315"/>
      <c r="BC315"/>
      <c r="BD315"/>
      <c r="BE315" s="8"/>
      <c r="BF315" s="8"/>
      <c r="BG315" s="8"/>
      <c r="BH315"/>
      <c r="BI315"/>
      <c r="BJ315"/>
      <c r="BK315"/>
      <c r="BL315"/>
      <c r="BM315"/>
      <c r="BN315"/>
      <c r="BO315"/>
      <c r="BP315"/>
      <c r="BQ315"/>
      <c r="BR315" s="8"/>
      <c r="BS315"/>
      <c r="BT315"/>
      <c r="BU315"/>
      <c r="BV315"/>
      <c r="BW315"/>
      <c r="BX315"/>
      <c r="BY315" s="2"/>
      <c r="BZ315"/>
      <c r="CA315"/>
      <c r="CB315"/>
      <c r="CC315"/>
      <c r="CD315"/>
      <c r="CE315"/>
      <c r="CF315" s="2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</row>
    <row r="316" spans="2:107" ht="25.5" customHeight="1" x14ac:dyDescent="0.2">
      <c r="B316" s="90" t="s">
        <v>50</v>
      </c>
      <c r="C316" s="42">
        <v>1</v>
      </c>
      <c r="D316" s="44">
        <v>3.7037037037037035E-2</v>
      </c>
      <c r="E316" s="8"/>
      <c r="F316"/>
      <c r="G316"/>
      <c r="H316"/>
      <c r="I316"/>
      <c r="J316" s="92" t="s">
        <v>149</v>
      </c>
      <c r="K316" s="45">
        <v>4</v>
      </c>
      <c r="L316" s="44">
        <v>0.14814814814814814</v>
      </c>
      <c r="M316"/>
      <c r="N316"/>
      <c r="O316" s="41" t="s">
        <v>153</v>
      </c>
      <c r="P316" s="41" t="s">
        <v>140</v>
      </c>
      <c r="Q316"/>
      <c r="R316" s="83"/>
      <c r="S316" s="85">
        <v>44</v>
      </c>
      <c r="T316" s="87">
        <v>1</v>
      </c>
      <c r="U316"/>
      <c r="V316"/>
      <c r="W316"/>
      <c r="X316"/>
      <c r="Y316"/>
      <c r="Z316" s="96" t="s">
        <v>168</v>
      </c>
      <c r="AA316" s="42">
        <v>0</v>
      </c>
      <c r="AB316" s="44">
        <v>0</v>
      </c>
      <c r="AC316"/>
      <c r="AD316"/>
      <c r="AE316" s="56" t="s">
        <v>141</v>
      </c>
      <c r="AF316" s="49" t="s">
        <v>140</v>
      </c>
      <c r="AG316"/>
      <c r="AH316"/>
      <c r="AI316" s="40" t="s">
        <v>141</v>
      </c>
      <c r="AJ316" s="41" t="s">
        <v>140</v>
      </c>
      <c r="AK316"/>
      <c r="AL316" s="81"/>
      <c r="AM316" s="40" t="s">
        <v>141</v>
      </c>
      <c r="AN316" s="41" t="s">
        <v>140</v>
      </c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 s="8"/>
      <c r="BS316"/>
      <c r="BT316"/>
      <c r="BU316"/>
      <c r="BV316"/>
      <c r="BW316"/>
      <c r="BX316"/>
      <c r="BY316" s="2"/>
      <c r="BZ316"/>
      <c r="CA316"/>
      <c r="CB316"/>
      <c r="CC316"/>
      <c r="CD316"/>
      <c r="CE316"/>
      <c r="CF316" s="2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</row>
    <row r="317" spans="2:107" ht="25.5" customHeight="1" x14ac:dyDescent="0.2">
      <c r="B317" s="82"/>
      <c r="C317" s="83">
        <v>27</v>
      </c>
      <c r="D317" s="84">
        <v>1</v>
      </c>
      <c r="E317" s="8"/>
      <c r="F317"/>
      <c r="G317"/>
      <c r="H317"/>
      <c r="I317"/>
      <c r="J317" s="92" t="s">
        <v>152</v>
      </c>
      <c r="K317" s="45">
        <v>4</v>
      </c>
      <c r="L317" s="44">
        <v>0.14814814814814814</v>
      </c>
      <c r="M317"/>
      <c r="N317"/>
      <c r="O317"/>
      <c r="P317"/>
      <c r="Q317"/>
      <c r="R317"/>
      <c r="S317" s="49" t="s">
        <v>197</v>
      </c>
      <c r="T317" s="89" t="s">
        <v>369</v>
      </c>
      <c r="U317"/>
      <c r="V317"/>
      <c r="W317"/>
      <c r="X317"/>
      <c r="Y317"/>
      <c r="Z317" s="96" t="s">
        <v>169</v>
      </c>
      <c r="AA317" s="42">
        <v>2</v>
      </c>
      <c r="AB317" s="44">
        <v>7.407407407407407E-2</v>
      </c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 s="48"/>
      <c r="BM317" s="8"/>
      <c r="BN317" s="8"/>
      <c r="BO317"/>
      <c r="BP317"/>
      <c r="BQ317"/>
      <c r="BR317" s="8"/>
      <c r="BS317"/>
      <c r="BT317"/>
      <c r="BU317"/>
      <c r="BV317"/>
      <c r="BW317"/>
      <c r="BX317"/>
      <c r="BY317" s="2"/>
      <c r="BZ317"/>
      <c r="CA317"/>
      <c r="CB317"/>
      <c r="CC317"/>
      <c r="CD317"/>
      <c r="CE317"/>
      <c r="CF317" s="2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</row>
    <row r="318" spans="2:107" ht="25.5" customHeight="1" x14ac:dyDescent="0.2">
      <c r="B318"/>
      <c r="C318" s="40" t="s">
        <v>141</v>
      </c>
      <c r="D318" s="41" t="s">
        <v>140</v>
      </c>
      <c r="E318" s="8"/>
      <c r="F318"/>
      <c r="G318"/>
      <c r="H318"/>
      <c r="I318"/>
      <c r="J318" s="88"/>
      <c r="K318" s="65">
        <v>27</v>
      </c>
      <c r="L318" s="87">
        <v>1</v>
      </c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s="96" t="s">
        <v>170</v>
      </c>
      <c r="AA318" s="42">
        <v>0</v>
      </c>
      <c r="AB318" s="44">
        <v>0</v>
      </c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 s="8"/>
      <c r="BS318" s="48"/>
      <c r="BT318" s="8"/>
      <c r="BU318" s="8"/>
      <c r="BV318"/>
      <c r="BW318"/>
      <c r="BX318"/>
      <c r="BY318" s="2"/>
      <c r="BZ318"/>
      <c r="CA318"/>
      <c r="CB318"/>
      <c r="CC318"/>
      <c r="CD318"/>
      <c r="CE318"/>
      <c r="CF318" s="2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</row>
    <row r="319" spans="2:107" ht="25.5" customHeight="1" x14ac:dyDescent="0.2">
      <c r="B319"/>
      <c r="C319"/>
      <c r="D319"/>
      <c r="E319" s="8"/>
      <c r="F319"/>
      <c r="G319"/>
      <c r="H319"/>
      <c r="I319"/>
      <c r="J319" s="79"/>
      <c r="K319" s="41" t="s">
        <v>141</v>
      </c>
      <c r="L319" s="41" t="s">
        <v>140</v>
      </c>
      <c r="M319"/>
      <c r="N319"/>
      <c r="O319"/>
      <c r="P319"/>
      <c r="Q319"/>
      <c r="R319"/>
      <c r="S319"/>
      <c r="T319"/>
      <c r="U319"/>
      <c r="V319"/>
      <c r="W319"/>
      <c r="X319"/>
      <c r="Y319"/>
      <c r="Z319" s="96" t="s">
        <v>162</v>
      </c>
      <c r="AA319" s="42">
        <v>0</v>
      </c>
      <c r="AB319" s="44">
        <v>0</v>
      </c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 s="8"/>
      <c r="BS319"/>
      <c r="BT319"/>
      <c r="BU319"/>
      <c r="BV319"/>
      <c r="BW319"/>
      <c r="BX319"/>
      <c r="BY319" s="2"/>
      <c r="BZ319"/>
      <c r="CA319"/>
      <c r="CB319"/>
      <c r="CC319"/>
      <c r="CD319"/>
      <c r="CE319"/>
      <c r="CF319" s="2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</row>
    <row r="320" spans="2:107" ht="25.5" customHeight="1" x14ac:dyDescent="0.2">
      <c r="B320"/>
      <c r="C320"/>
      <c r="D320"/>
      <c r="E320" s="8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s="96" t="s">
        <v>171</v>
      </c>
      <c r="AA320" s="42">
        <v>4</v>
      </c>
      <c r="AB320" s="44">
        <v>0.14814814814814814</v>
      </c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 s="8"/>
      <c r="BJ320" s="52"/>
      <c r="BK320" s="52"/>
      <c r="BL320"/>
      <c r="BM320"/>
      <c r="BN320"/>
      <c r="BO320"/>
      <c r="BP320"/>
      <c r="BQ320"/>
      <c r="BR320" s="8"/>
      <c r="BS320"/>
      <c r="BT320"/>
      <c r="BU320"/>
      <c r="BV320"/>
      <c r="BW320"/>
      <c r="BX320"/>
      <c r="BY320" s="2"/>
      <c r="BZ320"/>
      <c r="CA320"/>
      <c r="CB320"/>
      <c r="CC320"/>
      <c r="CD320"/>
      <c r="CE320"/>
      <c r="CF320" s="2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</row>
    <row r="321" spans="2:107" ht="25.5" customHeight="1" x14ac:dyDescent="0.2">
      <c r="B321"/>
      <c r="C321"/>
      <c r="D321"/>
      <c r="E321" s="8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s="82"/>
      <c r="AA321" s="83">
        <v>27</v>
      </c>
      <c r="AB321" s="87">
        <v>1</v>
      </c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 s="8"/>
      <c r="BF321" s="8"/>
      <c r="BG321" s="8"/>
      <c r="BH321"/>
      <c r="BI321"/>
      <c r="BJ321"/>
      <c r="BK321"/>
      <c r="BL321"/>
      <c r="BM321"/>
      <c r="BN321"/>
      <c r="BO321"/>
      <c r="BP321"/>
      <c r="BQ321"/>
      <c r="BR321" s="8"/>
      <c r="BS321" s="61"/>
      <c r="BT321" s="61"/>
      <c r="BU321" s="61"/>
      <c r="BV321" s="61"/>
      <c r="BW321" s="61"/>
      <c r="BX321" s="61"/>
      <c r="BY321" s="64"/>
      <c r="BZ321" s="61"/>
      <c r="CA321" s="61"/>
      <c r="CB321" s="61"/>
      <c r="CC321" s="61"/>
      <c r="CD321" s="61"/>
      <c r="CE321" s="61"/>
      <c r="CF321" s="64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/>
      <c r="CT321"/>
      <c r="CU321"/>
      <c r="CV321"/>
      <c r="CW321"/>
      <c r="CX321"/>
      <c r="CY321"/>
      <c r="CZ321"/>
      <c r="DA321"/>
      <c r="DB321"/>
      <c r="DC321"/>
    </row>
    <row r="322" spans="2:107" ht="25.5" customHeight="1" x14ac:dyDescent="0.2">
      <c r="B322" s="61"/>
      <c r="C322" s="61"/>
      <c r="D322" s="61"/>
      <c r="E322" s="37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78"/>
      <c r="AA322" s="40" t="s">
        <v>141</v>
      </c>
      <c r="AB322" s="41" t="s">
        <v>140</v>
      </c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37"/>
      <c r="BS322" s="61"/>
      <c r="BT322" s="61"/>
      <c r="BU322" s="61"/>
      <c r="BV322" s="61"/>
      <c r="BW322" s="61"/>
      <c r="BX322" s="61"/>
      <c r="BY322" s="64"/>
      <c r="BZ322" s="61"/>
      <c r="CA322" s="61"/>
      <c r="CB322" s="61"/>
      <c r="CC322" s="61"/>
      <c r="CD322" s="61"/>
      <c r="CE322" s="61"/>
      <c r="CF322" s="64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</row>
    <row r="323" spans="2:107" ht="25.5" customHeight="1" x14ac:dyDescent="0.2">
      <c r="B323" s="182" t="s">
        <v>424</v>
      </c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61"/>
      <c r="BK323" s="61"/>
      <c r="BL323" s="37"/>
      <c r="BM323" s="37"/>
      <c r="BN323" s="37"/>
      <c r="BO323" s="61"/>
      <c r="BP323" s="61"/>
      <c r="BQ323" s="61"/>
      <c r="BR323" s="37"/>
      <c r="BS323" s="61"/>
      <c r="BT323" s="61"/>
      <c r="BU323" s="61"/>
      <c r="BV323" s="61"/>
      <c r="BW323" s="61"/>
      <c r="BX323" s="61"/>
      <c r="BY323" s="64"/>
      <c r="BZ323" s="61"/>
      <c r="CA323" s="61"/>
      <c r="CB323" s="61"/>
      <c r="CC323" s="61"/>
      <c r="CD323" s="61"/>
      <c r="CE323" s="61"/>
      <c r="CF323" s="64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</row>
    <row r="324" spans="2:107" ht="25.5" customHeight="1" x14ac:dyDescent="0.2">
      <c r="B324" s="61"/>
      <c r="C324" s="61"/>
      <c r="D324" s="61"/>
      <c r="E324" s="37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37"/>
      <c r="BS324" s="61"/>
      <c r="BT324" s="61"/>
      <c r="BU324" s="61"/>
      <c r="BV324" s="61"/>
      <c r="BW324" s="61"/>
      <c r="BX324" s="61"/>
      <c r="BY324" s="64"/>
      <c r="BZ324" s="61"/>
      <c r="CA324" s="61"/>
      <c r="CB324" s="61"/>
      <c r="CC324" s="61"/>
      <c r="CD324" s="61"/>
      <c r="CE324" s="61"/>
      <c r="CF324" s="64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</row>
    <row r="325" spans="2:107" ht="25.5" customHeight="1" x14ac:dyDescent="0.2">
      <c r="B325" s="189" t="s">
        <v>373</v>
      </c>
      <c r="C325" s="192"/>
      <c r="D325" s="192"/>
      <c r="E325" s="37"/>
      <c r="F325" s="189" t="s">
        <v>370</v>
      </c>
      <c r="G325" s="192"/>
      <c r="H325" s="192"/>
      <c r="I325" s="61"/>
      <c r="J325" s="189" t="s">
        <v>396</v>
      </c>
      <c r="K325" s="192"/>
      <c r="L325" s="192"/>
      <c r="M325" s="61"/>
      <c r="N325" s="190" t="s">
        <v>198</v>
      </c>
      <c r="O325" s="191"/>
      <c r="P325" s="191"/>
      <c r="Q325" s="61"/>
      <c r="R325" s="190" t="s">
        <v>207</v>
      </c>
      <c r="S325" s="191"/>
      <c r="T325" s="191"/>
      <c r="U325" s="61"/>
      <c r="V325" s="61"/>
      <c r="W325" s="190" t="s">
        <v>212</v>
      </c>
      <c r="X325" s="191"/>
      <c r="Y325" s="191"/>
      <c r="Z325" s="61"/>
      <c r="AA325" s="190" t="s">
        <v>223</v>
      </c>
      <c r="AB325" s="191"/>
      <c r="AC325" s="191"/>
      <c r="AD325" s="61"/>
      <c r="AE325" s="190" t="s">
        <v>230</v>
      </c>
      <c r="AF325" s="190"/>
      <c r="AG325" s="190"/>
      <c r="AH325" s="61"/>
      <c r="AI325" s="190" t="s">
        <v>235</v>
      </c>
      <c r="AJ325" s="190"/>
      <c r="AK325" s="190"/>
      <c r="AL325" s="61"/>
      <c r="AM325" s="190" t="s">
        <v>252</v>
      </c>
      <c r="AN325" s="190"/>
      <c r="AO325" s="190"/>
      <c r="AP325" s="61"/>
      <c r="AQ325" s="190" t="s">
        <v>282</v>
      </c>
      <c r="AR325" s="190"/>
      <c r="AS325" s="190"/>
      <c r="AT325" s="61"/>
      <c r="AU325" s="189" t="s">
        <v>295</v>
      </c>
      <c r="AV325" s="189"/>
      <c r="AW325" s="189"/>
      <c r="AX325" s="61"/>
      <c r="AY325" s="189" t="s">
        <v>323</v>
      </c>
      <c r="AZ325" s="189"/>
      <c r="BA325" s="189"/>
      <c r="BB325" s="61"/>
      <c r="BC325" s="189" t="s">
        <v>324</v>
      </c>
      <c r="BD325" s="189"/>
      <c r="BE325" s="189"/>
      <c r="BF325" s="61"/>
      <c r="BG325" s="189" t="s">
        <v>331</v>
      </c>
      <c r="BH325" s="189"/>
      <c r="BI325" s="189"/>
      <c r="BJ325" s="61"/>
      <c r="BK325" s="61"/>
      <c r="BL325" s="61"/>
      <c r="BM325" s="61"/>
      <c r="BN325" s="61"/>
      <c r="BO325" s="61"/>
      <c r="BP325" s="61"/>
      <c r="BQ325" s="61"/>
      <c r="BR325" s="37"/>
      <c r="BS325" s="61"/>
      <c r="BT325" s="61"/>
      <c r="BU325" s="61"/>
      <c r="BV325" s="61"/>
      <c r="BW325" s="61"/>
      <c r="BX325" s="61"/>
      <c r="BY325" s="64"/>
      <c r="BZ325" s="61"/>
      <c r="CA325" s="61"/>
      <c r="CB325" s="61"/>
      <c r="CC325" s="61"/>
      <c r="CD325" s="61"/>
      <c r="CE325" s="61"/>
      <c r="CF325" s="64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</row>
    <row r="326" spans="2:107" ht="25.5" customHeight="1" x14ac:dyDescent="0.2">
      <c r="B326" s="63" t="s">
        <v>371</v>
      </c>
      <c r="C326" s="45">
        <v>7</v>
      </c>
      <c r="D326" s="58">
        <v>0.25925925925925924</v>
      </c>
      <c r="E326" s="37"/>
      <c r="F326" s="75" t="s">
        <v>384</v>
      </c>
      <c r="G326" s="45">
        <v>1</v>
      </c>
      <c r="H326" s="58">
        <v>3.7037037037037035E-2</v>
      </c>
      <c r="I326" s="61"/>
      <c r="J326" s="63" t="s">
        <v>397</v>
      </c>
      <c r="K326" s="45">
        <v>5</v>
      </c>
      <c r="L326" s="58">
        <v>0.18518518518518517</v>
      </c>
      <c r="M326" s="61"/>
      <c r="N326" s="165" t="s">
        <v>199</v>
      </c>
      <c r="O326" s="59">
        <v>6</v>
      </c>
      <c r="P326" s="60">
        <v>0.2608695652173913</v>
      </c>
      <c r="Q326" s="61"/>
      <c r="R326" s="165" t="s">
        <v>208</v>
      </c>
      <c r="S326" s="59">
        <v>16</v>
      </c>
      <c r="T326" s="60">
        <v>0.59259259259259256</v>
      </c>
      <c r="U326" s="61"/>
      <c r="V326" s="61"/>
      <c r="W326" s="165" t="s">
        <v>213</v>
      </c>
      <c r="X326" s="59">
        <v>4</v>
      </c>
      <c r="Y326" s="60">
        <v>0.14814814814814814</v>
      </c>
      <c r="Z326" s="61"/>
      <c r="AA326" s="165" t="s">
        <v>224</v>
      </c>
      <c r="AB326" s="59">
        <v>12</v>
      </c>
      <c r="AC326" s="60">
        <v>0.44444444444444442</v>
      </c>
      <c r="AD326" s="61"/>
      <c r="AE326" s="165" t="s">
        <v>231</v>
      </c>
      <c r="AF326" s="59">
        <v>2</v>
      </c>
      <c r="AG326" s="60">
        <v>7.407407407407407E-2</v>
      </c>
      <c r="AH326" s="61"/>
      <c r="AI326" s="165" t="s">
        <v>236</v>
      </c>
      <c r="AJ326" s="59">
        <v>0</v>
      </c>
      <c r="AK326" s="60">
        <v>0</v>
      </c>
      <c r="AL326" s="61"/>
      <c r="AM326" s="165" t="s">
        <v>253</v>
      </c>
      <c r="AN326" s="59">
        <v>0</v>
      </c>
      <c r="AO326" s="60">
        <v>0</v>
      </c>
      <c r="AP326" s="61"/>
      <c r="AQ326" s="165" t="s">
        <v>283</v>
      </c>
      <c r="AR326" s="59">
        <v>4</v>
      </c>
      <c r="AS326" s="60">
        <v>0.14814814814814814</v>
      </c>
      <c r="AT326" s="61"/>
      <c r="AU326" s="165" t="s">
        <v>296</v>
      </c>
      <c r="AV326" s="59">
        <v>0</v>
      </c>
      <c r="AW326" s="60">
        <v>0</v>
      </c>
      <c r="AX326" s="61"/>
      <c r="AY326" s="165" t="s">
        <v>314</v>
      </c>
      <c r="AZ326" s="59">
        <v>2</v>
      </c>
      <c r="BA326" s="60">
        <v>7.407407407407407E-2</v>
      </c>
      <c r="BB326" s="61"/>
      <c r="BC326" s="165" t="s">
        <v>325</v>
      </c>
      <c r="BD326" s="59">
        <v>15</v>
      </c>
      <c r="BE326" s="60">
        <v>0.55555555555555558</v>
      </c>
      <c r="BF326" s="61"/>
      <c r="BG326" s="63" t="s">
        <v>332</v>
      </c>
      <c r="BH326" s="54">
        <v>2</v>
      </c>
      <c r="BI326" s="66">
        <v>0.11764705882352941</v>
      </c>
      <c r="BJ326" s="61"/>
      <c r="BK326" s="61"/>
      <c r="BL326" s="61"/>
      <c r="BM326" s="61"/>
      <c r="BN326" s="61"/>
      <c r="BO326" s="61"/>
      <c r="BP326" s="61"/>
      <c r="BQ326" s="61"/>
      <c r="BR326" s="37"/>
      <c r="BS326" s="61"/>
      <c r="BT326" s="61"/>
      <c r="BU326" s="61"/>
      <c r="BV326" s="61"/>
      <c r="BW326" s="61"/>
      <c r="BX326" s="61"/>
      <c r="BY326" s="64"/>
      <c r="BZ326" s="61"/>
      <c r="CA326" s="61"/>
      <c r="CB326" s="61"/>
      <c r="CC326" s="61"/>
      <c r="CD326" s="61"/>
      <c r="CE326" s="61"/>
      <c r="CF326" s="64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</row>
    <row r="327" spans="2:107" ht="25.5" customHeight="1" x14ac:dyDescent="0.2">
      <c r="B327" s="63" t="s">
        <v>372</v>
      </c>
      <c r="C327" s="45">
        <v>2</v>
      </c>
      <c r="D327" s="58">
        <v>7.407407407407407E-2</v>
      </c>
      <c r="E327" s="64"/>
      <c r="F327" s="75" t="s">
        <v>385</v>
      </c>
      <c r="G327" s="45">
        <v>8</v>
      </c>
      <c r="H327" s="58">
        <v>0.29629629629629628</v>
      </c>
      <c r="I327" s="61"/>
      <c r="J327" s="63" t="s">
        <v>398</v>
      </c>
      <c r="K327" s="45">
        <v>1</v>
      </c>
      <c r="L327" s="58">
        <v>3.7037037037037035E-2</v>
      </c>
      <c r="M327" s="61"/>
      <c r="N327" s="165" t="s">
        <v>200</v>
      </c>
      <c r="O327" s="45">
        <v>8</v>
      </c>
      <c r="P327" s="60">
        <v>0.34782608695652173</v>
      </c>
      <c r="Q327" s="61"/>
      <c r="R327" s="165" t="s">
        <v>209</v>
      </c>
      <c r="S327" s="59">
        <v>10</v>
      </c>
      <c r="T327" s="60">
        <v>0.37037037037037035</v>
      </c>
      <c r="U327" s="61"/>
      <c r="V327" s="61"/>
      <c r="W327" s="165" t="s">
        <v>214</v>
      </c>
      <c r="X327" s="45">
        <v>0</v>
      </c>
      <c r="Y327" s="60">
        <v>0</v>
      </c>
      <c r="Z327" s="61"/>
      <c r="AA327" s="165" t="s">
        <v>225</v>
      </c>
      <c r="AB327" s="45">
        <v>4</v>
      </c>
      <c r="AC327" s="60">
        <v>0.14814814814814814</v>
      </c>
      <c r="AD327" s="61"/>
      <c r="AE327" s="165" t="s">
        <v>232</v>
      </c>
      <c r="AF327" s="45">
        <v>5</v>
      </c>
      <c r="AG327" s="60">
        <v>0.18518518518518517</v>
      </c>
      <c r="AH327" s="61"/>
      <c r="AI327" s="165" t="s">
        <v>238</v>
      </c>
      <c r="AJ327" s="45">
        <v>0</v>
      </c>
      <c r="AK327" s="60">
        <v>0</v>
      </c>
      <c r="AL327" s="61"/>
      <c r="AM327" s="165" t="s">
        <v>254</v>
      </c>
      <c r="AN327" s="45">
        <v>0</v>
      </c>
      <c r="AO327" s="60">
        <v>0</v>
      </c>
      <c r="AP327" s="61"/>
      <c r="AQ327" s="165" t="s">
        <v>284</v>
      </c>
      <c r="AR327" s="45">
        <v>2</v>
      </c>
      <c r="AS327" s="60">
        <v>7.407407407407407E-2</v>
      </c>
      <c r="AT327" s="61"/>
      <c r="AU327" s="165" t="s">
        <v>297</v>
      </c>
      <c r="AV327" s="45">
        <v>4</v>
      </c>
      <c r="AW327" s="60">
        <v>0.23529411764705882</v>
      </c>
      <c r="AX327" s="61"/>
      <c r="AY327" s="165" t="s">
        <v>316</v>
      </c>
      <c r="AZ327" s="45">
        <v>4</v>
      </c>
      <c r="BA327" s="60">
        <v>0.14814814814814814</v>
      </c>
      <c r="BB327" s="61"/>
      <c r="BC327" s="165" t="s">
        <v>326</v>
      </c>
      <c r="BD327" s="45">
        <v>1</v>
      </c>
      <c r="BE327" s="60">
        <v>3.7037037037037035E-2</v>
      </c>
      <c r="BF327" s="61"/>
      <c r="BG327" s="63" t="s">
        <v>333</v>
      </c>
      <c r="BH327" s="65">
        <v>0</v>
      </c>
      <c r="BI327" s="66">
        <v>0</v>
      </c>
      <c r="BJ327" s="61"/>
      <c r="BK327" s="61"/>
      <c r="BL327" s="61"/>
      <c r="BM327" s="61"/>
      <c r="BN327" s="61"/>
      <c r="BO327" s="61"/>
      <c r="BP327" s="61"/>
      <c r="BQ327" s="61"/>
      <c r="BR327" s="64"/>
      <c r="BS327" s="61"/>
      <c r="BT327" s="61"/>
      <c r="BU327" s="61"/>
      <c r="BV327" s="61"/>
      <c r="BW327" s="61"/>
      <c r="BX327" s="61"/>
      <c r="BY327" s="64"/>
      <c r="BZ327" s="61"/>
      <c r="CA327" s="61"/>
      <c r="CB327" s="61"/>
      <c r="CC327" s="61"/>
      <c r="CD327" s="61"/>
      <c r="CE327" s="61"/>
      <c r="CF327" s="64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</row>
    <row r="328" spans="2:107" ht="25.5" customHeight="1" x14ac:dyDescent="0.2">
      <c r="B328" s="63" t="s">
        <v>374</v>
      </c>
      <c r="C328" s="45">
        <v>1</v>
      </c>
      <c r="D328" s="58">
        <v>3.7037037037037035E-2</v>
      </c>
      <c r="E328" s="64"/>
      <c r="F328" s="75" t="s">
        <v>386</v>
      </c>
      <c r="G328" s="45">
        <v>1</v>
      </c>
      <c r="H328" s="58">
        <v>3.7037037037037035E-2</v>
      </c>
      <c r="I328" s="61"/>
      <c r="J328" s="63" t="s">
        <v>385</v>
      </c>
      <c r="K328" s="45">
        <v>3</v>
      </c>
      <c r="L328" s="58">
        <v>0.1111111111111111</v>
      </c>
      <c r="M328" s="61"/>
      <c r="N328" s="165" t="s">
        <v>201</v>
      </c>
      <c r="O328" s="45">
        <v>3</v>
      </c>
      <c r="P328" s="60">
        <v>0.13043478260869565</v>
      </c>
      <c r="Q328" s="61"/>
      <c r="R328" s="165" t="s">
        <v>210</v>
      </c>
      <c r="S328" s="59">
        <v>1</v>
      </c>
      <c r="T328" s="60">
        <v>3.7037037037037035E-2</v>
      </c>
      <c r="U328" s="61"/>
      <c r="V328" s="61"/>
      <c r="W328" s="165" t="s">
        <v>215</v>
      </c>
      <c r="X328" s="45">
        <v>2</v>
      </c>
      <c r="Y328" s="60">
        <v>7.407407407407407E-2</v>
      </c>
      <c r="Z328" s="61"/>
      <c r="AA328" s="165" t="s">
        <v>226</v>
      </c>
      <c r="AB328" s="45">
        <v>1</v>
      </c>
      <c r="AC328" s="60">
        <v>3.7037037037037035E-2</v>
      </c>
      <c r="AD328" s="61"/>
      <c r="AE328" s="165" t="s">
        <v>233</v>
      </c>
      <c r="AF328" s="45">
        <v>2</v>
      </c>
      <c r="AG328" s="60">
        <v>7.407407407407407E-2</v>
      </c>
      <c r="AH328" s="61"/>
      <c r="AI328" s="165" t="s">
        <v>239</v>
      </c>
      <c r="AJ328" s="45">
        <v>4</v>
      </c>
      <c r="AK328" s="60">
        <v>0.14814814814814814</v>
      </c>
      <c r="AL328" s="61"/>
      <c r="AM328" s="165" t="s">
        <v>255</v>
      </c>
      <c r="AN328" s="45">
        <v>0</v>
      </c>
      <c r="AO328" s="60">
        <v>0</v>
      </c>
      <c r="AP328" s="61"/>
      <c r="AQ328" s="165" t="s">
        <v>285</v>
      </c>
      <c r="AR328" s="45">
        <v>1</v>
      </c>
      <c r="AS328" s="60">
        <v>3.7037037037037035E-2</v>
      </c>
      <c r="AT328" s="61"/>
      <c r="AU328" s="165" t="s">
        <v>298</v>
      </c>
      <c r="AV328" s="45">
        <v>0</v>
      </c>
      <c r="AW328" s="60">
        <v>0</v>
      </c>
      <c r="AX328" s="61"/>
      <c r="AY328" s="165" t="s">
        <v>315</v>
      </c>
      <c r="AZ328" s="45">
        <v>0</v>
      </c>
      <c r="BA328" s="60">
        <v>0</v>
      </c>
      <c r="BB328" s="61"/>
      <c r="BC328" s="165" t="s">
        <v>327</v>
      </c>
      <c r="BD328" s="45">
        <v>2</v>
      </c>
      <c r="BE328" s="60">
        <v>7.407407407407407E-2</v>
      </c>
      <c r="BF328" s="61"/>
      <c r="BG328" s="63" t="s">
        <v>334</v>
      </c>
      <c r="BH328" s="65">
        <v>0</v>
      </c>
      <c r="BI328" s="66">
        <v>0</v>
      </c>
      <c r="BJ328" s="62"/>
      <c r="BK328" s="62"/>
      <c r="BL328" s="61"/>
      <c r="BM328" s="61"/>
      <c r="BN328" s="61"/>
      <c r="BO328" s="61"/>
      <c r="BP328" s="61"/>
      <c r="BQ328" s="61"/>
      <c r="BR328" s="64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</row>
    <row r="329" spans="2:107" ht="25.5" customHeight="1" x14ac:dyDescent="0.2">
      <c r="B329" s="63" t="s">
        <v>375</v>
      </c>
      <c r="C329" s="45">
        <v>0</v>
      </c>
      <c r="D329" s="58">
        <v>0</v>
      </c>
      <c r="E329" s="64"/>
      <c r="F329" s="75" t="s">
        <v>387</v>
      </c>
      <c r="G329" s="45">
        <v>0</v>
      </c>
      <c r="H329" s="58">
        <v>0</v>
      </c>
      <c r="I329" s="61"/>
      <c r="J329" s="63" t="s">
        <v>399</v>
      </c>
      <c r="K329" s="45">
        <v>1</v>
      </c>
      <c r="L329" s="58">
        <v>3.7037037037037035E-2</v>
      </c>
      <c r="M329" s="61"/>
      <c r="N329" s="165" t="s">
        <v>202</v>
      </c>
      <c r="O329" s="45">
        <v>4</v>
      </c>
      <c r="P329" s="60">
        <v>0.17391304347826086</v>
      </c>
      <c r="Q329" s="61"/>
      <c r="R329" s="165" t="s">
        <v>211</v>
      </c>
      <c r="S329" s="59">
        <v>0</v>
      </c>
      <c r="T329" s="60">
        <v>0</v>
      </c>
      <c r="U329" s="61"/>
      <c r="V329" s="61"/>
      <c r="W329" s="165" t="s">
        <v>216</v>
      </c>
      <c r="X329" s="45">
        <v>2</v>
      </c>
      <c r="Y329" s="60">
        <v>7.407407407407407E-2</v>
      </c>
      <c r="Z329" s="61"/>
      <c r="AA329" s="165" t="s">
        <v>227</v>
      </c>
      <c r="AB329" s="45">
        <v>2</v>
      </c>
      <c r="AC329" s="60">
        <v>7.407407407407407E-2</v>
      </c>
      <c r="AD329" s="61"/>
      <c r="AE329" s="165" t="s">
        <v>234</v>
      </c>
      <c r="AF329" s="45">
        <v>0</v>
      </c>
      <c r="AG329" s="60">
        <v>0</v>
      </c>
      <c r="AH329" s="61"/>
      <c r="AI329" s="165" t="s">
        <v>240</v>
      </c>
      <c r="AJ329" s="45">
        <v>2</v>
      </c>
      <c r="AK329" s="60">
        <v>7.407407407407407E-2</v>
      </c>
      <c r="AL329" s="61"/>
      <c r="AM329" s="165" t="s">
        <v>276</v>
      </c>
      <c r="AN329" s="45">
        <v>4</v>
      </c>
      <c r="AO329" s="60">
        <v>0.23529411764705882</v>
      </c>
      <c r="AP329" s="61"/>
      <c r="AQ329" s="165" t="s">
        <v>286</v>
      </c>
      <c r="AR329" s="45">
        <v>9</v>
      </c>
      <c r="AS329" s="60">
        <v>0.33333333333333331</v>
      </c>
      <c r="AT329" s="61"/>
      <c r="AU329" s="165" t="s">
        <v>299</v>
      </c>
      <c r="AV329" s="45">
        <v>1</v>
      </c>
      <c r="AW329" s="60">
        <v>5.8823529411764705E-2</v>
      </c>
      <c r="AX329" s="61"/>
      <c r="AY329" s="165" t="s">
        <v>317</v>
      </c>
      <c r="AZ329" s="45">
        <v>1</v>
      </c>
      <c r="BA329" s="60">
        <v>3.7037037037037035E-2</v>
      </c>
      <c r="BB329" s="61"/>
      <c r="BC329" s="165" t="s">
        <v>328</v>
      </c>
      <c r="BD329" s="59">
        <v>1</v>
      </c>
      <c r="BE329" s="60">
        <v>3.7037037037037035E-2</v>
      </c>
      <c r="BF329" s="61"/>
      <c r="BG329" s="63" t="s">
        <v>335</v>
      </c>
      <c r="BH329" s="54">
        <v>10</v>
      </c>
      <c r="BI329" s="66">
        <v>0.58823529411764708</v>
      </c>
      <c r="BJ329" s="61"/>
      <c r="BK329" s="61"/>
      <c r="BL329" s="61"/>
      <c r="BM329" s="61"/>
      <c r="BN329" s="61"/>
      <c r="BO329" s="61"/>
      <c r="BP329" s="61"/>
      <c r="BQ329" s="61"/>
      <c r="BR329" s="64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</row>
    <row r="330" spans="2:107" ht="25.5" customHeight="1" x14ac:dyDescent="0.2">
      <c r="B330" s="63" t="s">
        <v>376</v>
      </c>
      <c r="C330" s="45">
        <v>4</v>
      </c>
      <c r="D330" s="58">
        <v>0.14814814814814814</v>
      </c>
      <c r="E330" s="64"/>
      <c r="F330" s="75" t="s">
        <v>388</v>
      </c>
      <c r="G330" s="45">
        <v>2</v>
      </c>
      <c r="H330" s="58">
        <v>7.407407407407407E-2</v>
      </c>
      <c r="I330" s="61"/>
      <c r="J330" s="63" t="s">
        <v>400</v>
      </c>
      <c r="K330" s="45">
        <v>0</v>
      </c>
      <c r="L330" s="58">
        <v>0</v>
      </c>
      <c r="M330" s="61"/>
      <c r="N330" s="165" t="s">
        <v>203</v>
      </c>
      <c r="O330" s="45">
        <v>0</v>
      </c>
      <c r="P330" s="60">
        <v>0</v>
      </c>
      <c r="Q330" s="61"/>
      <c r="R330" s="37"/>
      <c r="S330" s="45">
        <v>27</v>
      </c>
      <c r="T330" s="60">
        <v>1</v>
      </c>
      <c r="U330" s="61"/>
      <c r="V330" s="61"/>
      <c r="W330" s="165" t="s">
        <v>217</v>
      </c>
      <c r="X330" s="45">
        <v>3</v>
      </c>
      <c r="Y330" s="60">
        <v>0.1111111111111111</v>
      </c>
      <c r="Z330" s="61"/>
      <c r="AA330" s="165" t="s">
        <v>228</v>
      </c>
      <c r="AB330" s="45">
        <v>4</v>
      </c>
      <c r="AC330" s="60">
        <v>0.14814814814814814</v>
      </c>
      <c r="AD330" s="61"/>
      <c r="AE330" s="165" t="s">
        <v>237</v>
      </c>
      <c r="AF330" s="45">
        <v>9</v>
      </c>
      <c r="AG330" s="60">
        <v>0.33333333333333331</v>
      </c>
      <c r="AH330" s="61"/>
      <c r="AI330" s="165" t="s">
        <v>241</v>
      </c>
      <c r="AJ330" s="45">
        <v>2</v>
      </c>
      <c r="AK330" s="60">
        <v>7.407407407407407E-2</v>
      </c>
      <c r="AL330" s="61"/>
      <c r="AM330" s="165" t="s">
        <v>257</v>
      </c>
      <c r="AN330" s="45">
        <v>2</v>
      </c>
      <c r="AO330" s="60">
        <v>0.11764705882352941</v>
      </c>
      <c r="AP330" s="61"/>
      <c r="AQ330" s="165" t="s">
        <v>287</v>
      </c>
      <c r="AR330" s="45">
        <v>1</v>
      </c>
      <c r="AS330" s="60">
        <v>3.7037037037037035E-2</v>
      </c>
      <c r="AT330" s="61"/>
      <c r="AU330" s="165" t="s">
        <v>300</v>
      </c>
      <c r="AV330" s="45">
        <v>3</v>
      </c>
      <c r="AW330" s="60">
        <v>0.17647058823529413</v>
      </c>
      <c r="AX330" s="61"/>
      <c r="AY330" s="165" t="s">
        <v>319</v>
      </c>
      <c r="AZ330" s="45">
        <v>3</v>
      </c>
      <c r="BA330" s="60">
        <v>0.1111111111111111</v>
      </c>
      <c r="BB330" s="61"/>
      <c r="BC330" s="165" t="s">
        <v>329</v>
      </c>
      <c r="BD330" s="59">
        <v>2</v>
      </c>
      <c r="BE330" s="60">
        <v>7.407407407407407E-2</v>
      </c>
      <c r="BF330" s="61"/>
      <c r="BG330" s="63" t="s">
        <v>336</v>
      </c>
      <c r="BH330" s="54">
        <v>5</v>
      </c>
      <c r="BI330" s="66">
        <v>0.29411764705882354</v>
      </c>
      <c r="BJ330" s="61"/>
      <c r="BK330" s="61"/>
      <c r="BL330" s="61"/>
      <c r="BM330" s="61"/>
      <c r="BN330" s="61"/>
      <c r="BO330" s="37"/>
      <c r="BP330" s="37"/>
      <c r="BQ330" s="61"/>
      <c r="BR330" s="64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</row>
    <row r="331" spans="2:107" ht="25.5" customHeight="1" x14ac:dyDescent="0.2">
      <c r="B331" s="63" t="s">
        <v>377</v>
      </c>
      <c r="C331" s="45">
        <v>4</v>
      </c>
      <c r="D331" s="58">
        <v>0.14814814814814814</v>
      </c>
      <c r="E331" s="64"/>
      <c r="F331" s="75" t="s">
        <v>389</v>
      </c>
      <c r="G331" s="45">
        <v>6</v>
      </c>
      <c r="H331" s="58">
        <v>0.22222222222222221</v>
      </c>
      <c r="I331" s="61"/>
      <c r="J331" s="63" t="s">
        <v>387</v>
      </c>
      <c r="K331" s="45">
        <v>0</v>
      </c>
      <c r="L331" s="58">
        <v>0</v>
      </c>
      <c r="M331" s="61"/>
      <c r="N331" s="165" t="s">
        <v>204</v>
      </c>
      <c r="O331" s="45">
        <v>0</v>
      </c>
      <c r="P331" s="60">
        <v>0</v>
      </c>
      <c r="Q331" s="61"/>
      <c r="R331" s="61"/>
      <c r="S331" s="49" t="s">
        <v>141</v>
      </c>
      <c r="T331" s="49" t="s">
        <v>140</v>
      </c>
      <c r="U331" s="61"/>
      <c r="V331" s="61"/>
      <c r="W331" s="165" t="s">
        <v>218</v>
      </c>
      <c r="X331" s="45">
        <v>1</v>
      </c>
      <c r="Y331" s="60">
        <v>3.7037037037037035E-2</v>
      </c>
      <c r="Z331" s="61"/>
      <c r="AA331" s="165" t="s">
        <v>229</v>
      </c>
      <c r="AB331" s="45">
        <v>4</v>
      </c>
      <c r="AC331" s="60">
        <v>0.14814814814814814</v>
      </c>
      <c r="AD331" s="61"/>
      <c r="AE331" s="165" t="s">
        <v>251</v>
      </c>
      <c r="AF331" s="59">
        <v>1</v>
      </c>
      <c r="AG331" s="60">
        <v>3.7037037037037035E-2</v>
      </c>
      <c r="AH331" s="61"/>
      <c r="AI331" s="165" t="s">
        <v>242</v>
      </c>
      <c r="AJ331" s="45">
        <v>0</v>
      </c>
      <c r="AK331" s="60">
        <v>0</v>
      </c>
      <c r="AL331" s="61"/>
      <c r="AM331" s="165" t="s">
        <v>256</v>
      </c>
      <c r="AN331" s="45">
        <v>1</v>
      </c>
      <c r="AO331" s="60">
        <v>5.8823529411764705E-2</v>
      </c>
      <c r="AP331" s="61"/>
      <c r="AQ331" s="165" t="s">
        <v>288</v>
      </c>
      <c r="AR331" s="59">
        <v>1</v>
      </c>
      <c r="AS331" s="60">
        <v>3.7037037037037035E-2</v>
      </c>
      <c r="AT331" s="61"/>
      <c r="AU331" s="165" t="s">
        <v>301</v>
      </c>
      <c r="AV331" s="45">
        <v>0</v>
      </c>
      <c r="AW331" s="60">
        <v>0</v>
      </c>
      <c r="AX331" s="61"/>
      <c r="AY331" s="165" t="s">
        <v>320</v>
      </c>
      <c r="AZ331" s="45">
        <v>0</v>
      </c>
      <c r="BA331" s="60">
        <v>0</v>
      </c>
      <c r="BB331" s="61"/>
      <c r="BC331" s="165" t="s">
        <v>330</v>
      </c>
      <c r="BD331" s="45">
        <v>6</v>
      </c>
      <c r="BE331" s="60">
        <v>0.22222222222222221</v>
      </c>
      <c r="BF331" s="61"/>
      <c r="BG331" s="63" t="s">
        <v>337</v>
      </c>
      <c r="BH331" s="65">
        <v>0</v>
      </c>
      <c r="BI331" s="66">
        <v>0</v>
      </c>
      <c r="BJ331" s="61"/>
      <c r="BK331" s="61"/>
      <c r="BL331" s="61"/>
      <c r="BM331" s="61"/>
      <c r="BN331" s="61"/>
      <c r="BO331" s="61"/>
      <c r="BP331" s="61"/>
      <c r="BQ331" s="37"/>
      <c r="BR331" s="64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7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</row>
    <row r="332" spans="2:107" ht="25.5" customHeight="1" x14ac:dyDescent="0.2">
      <c r="B332" s="63" t="s">
        <v>378</v>
      </c>
      <c r="C332" s="45">
        <v>4</v>
      </c>
      <c r="D332" s="58">
        <v>0.14814814814814814</v>
      </c>
      <c r="E332" s="64"/>
      <c r="F332" s="75" t="s">
        <v>390</v>
      </c>
      <c r="G332" s="45">
        <v>0</v>
      </c>
      <c r="H332" s="58">
        <v>0</v>
      </c>
      <c r="I332" s="61"/>
      <c r="J332" s="63" t="s">
        <v>401</v>
      </c>
      <c r="K332" s="45">
        <v>5</v>
      </c>
      <c r="L332" s="58">
        <v>0.18518518518518517</v>
      </c>
      <c r="M332" s="61"/>
      <c r="N332" s="165" t="s">
        <v>205</v>
      </c>
      <c r="O332" s="45">
        <v>1</v>
      </c>
      <c r="P332" s="60">
        <v>4.3478260869565216E-2</v>
      </c>
      <c r="Q332" s="61"/>
      <c r="R332" s="61"/>
      <c r="S332" s="61"/>
      <c r="T332" s="61"/>
      <c r="U332" s="61"/>
      <c r="V332" s="61"/>
      <c r="W332" s="165" t="s">
        <v>219</v>
      </c>
      <c r="X332" s="45">
        <v>2</v>
      </c>
      <c r="Y332" s="60">
        <v>7.407407407407407E-2</v>
      </c>
      <c r="Z332" s="61"/>
      <c r="AA332" s="37"/>
      <c r="AB332" s="45">
        <v>27</v>
      </c>
      <c r="AC332" s="60">
        <v>1</v>
      </c>
      <c r="AD332" s="61"/>
      <c r="AE332" s="165" t="s">
        <v>435</v>
      </c>
      <c r="AF332" s="59">
        <v>2</v>
      </c>
      <c r="AG332" s="60">
        <v>7.407407407407407E-2</v>
      </c>
      <c r="AH332" s="61"/>
      <c r="AI332" s="165" t="s">
        <v>243</v>
      </c>
      <c r="AJ332" s="45">
        <v>0</v>
      </c>
      <c r="AK332" s="60">
        <v>0</v>
      </c>
      <c r="AL332" s="61"/>
      <c r="AM332" s="165" t="s">
        <v>258</v>
      </c>
      <c r="AN332" s="45">
        <v>1</v>
      </c>
      <c r="AO332" s="60">
        <v>5.8823529411764705E-2</v>
      </c>
      <c r="AP332" s="61"/>
      <c r="AQ332" s="165" t="s">
        <v>289</v>
      </c>
      <c r="AR332" s="59">
        <v>0</v>
      </c>
      <c r="AS332" s="60">
        <v>0</v>
      </c>
      <c r="AT332" s="61"/>
      <c r="AU332" s="165" t="s">
        <v>302</v>
      </c>
      <c r="AV332" s="45">
        <v>2</v>
      </c>
      <c r="AW332" s="60">
        <v>0.11764705882352941</v>
      </c>
      <c r="AX332" s="61"/>
      <c r="AY332" s="165" t="s">
        <v>322</v>
      </c>
      <c r="AZ332" s="45">
        <v>0</v>
      </c>
      <c r="BA332" s="60">
        <v>0</v>
      </c>
      <c r="BB332" s="61"/>
      <c r="BC332" s="98"/>
      <c r="BD332" s="45">
        <v>27</v>
      </c>
      <c r="BE332" s="60">
        <v>1</v>
      </c>
      <c r="BF332" s="61"/>
      <c r="BG332" s="98"/>
      <c r="BH332" s="65">
        <v>17</v>
      </c>
      <c r="BI332" s="66">
        <v>1</v>
      </c>
      <c r="BJ332" s="61"/>
      <c r="BK332" s="61"/>
      <c r="BL332" s="61"/>
      <c r="BM332" s="61"/>
      <c r="BN332" s="61"/>
      <c r="BO332" s="61"/>
      <c r="BP332" s="61"/>
      <c r="BQ332" s="61"/>
      <c r="BR332" s="64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</row>
    <row r="333" spans="2:107" ht="25.5" customHeight="1" x14ac:dyDescent="0.2">
      <c r="B333" s="63" t="s">
        <v>379</v>
      </c>
      <c r="C333" s="45">
        <v>2</v>
      </c>
      <c r="D333" s="58">
        <v>7.407407407407407E-2</v>
      </c>
      <c r="E333" s="64"/>
      <c r="F333" s="75" t="s">
        <v>391</v>
      </c>
      <c r="G333" s="45">
        <v>6</v>
      </c>
      <c r="H333" s="58">
        <v>0.22222222222222221</v>
      </c>
      <c r="I333" s="61"/>
      <c r="J333" s="63" t="s">
        <v>402</v>
      </c>
      <c r="K333" s="45">
        <v>0</v>
      </c>
      <c r="L333" s="58">
        <v>0</v>
      </c>
      <c r="M333" s="61"/>
      <c r="N333" s="165" t="s">
        <v>206</v>
      </c>
      <c r="O333" s="45">
        <v>0</v>
      </c>
      <c r="P333" s="60">
        <v>0</v>
      </c>
      <c r="Q333" s="61"/>
      <c r="R333" s="61"/>
      <c r="S333" s="61"/>
      <c r="T333" s="61"/>
      <c r="U333" s="61"/>
      <c r="V333" s="61"/>
      <c r="W333" s="165" t="s">
        <v>220</v>
      </c>
      <c r="X333" s="45">
        <v>4</v>
      </c>
      <c r="Y333" s="60">
        <v>0.14814814814814814</v>
      </c>
      <c r="Z333" s="61"/>
      <c r="AA333" s="61"/>
      <c r="AB333" s="49" t="s">
        <v>141</v>
      </c>
      <c r="AC333" s="49" t="s">
        <v>140</v>
      </c>
      <c r="AD333" s="61"/>
      <c r="AE333" s="165" t="s">
        <v>436</v>
      </c>
      <c r="AF333" s="59">
        <v>2</v>
      </c>
      <c r="AG333" s="60">
        <v>7.407407407407407E-2</v>
      </c>
      <c r="AH333" s="61"/>
      <c r="AI333" s="165" t="s">
        <v>244</v>
      </c>
      <c r="AJ333" s="45">
        <v>3</v>
      </c>
      <c r="AK333" s="60">
        <v>0.1111111111111111</v>
      </c>
      <c r="AL333" s="61"/>
      <c r="AM333" s="165" t="s">
        <v>277</v>
      </c>
      <c r="AN333" s="45">
        <v>0</v>
      </c>
      <c r="AO333" s="60">
        <v>0</v>
      </c>
      <c r="AP333" s="61"/>
      <c r="AQ333" s="165" t="s">
        <v>290</v>
      </c>
      <c r="AR333" s="45">
        <v>1</v>
      </c>
      <c r="AS333" s="60">
        <v>3.7037037037037035E-2</v>
      </c>
      <c r="AT333" s="61"/>
      <c r="AU333" s="165" t="s">
        <v>304</v>
      </c>
      <c r="AV333" s="45">
        <v>2</v>
      </c>
      <c r="AW333" s="60">
        <v>0.11764705882352941</v>
      </c>
      <c r="AX333" s="61"/>
      <c r="AY333" s="165" t="s">
        <v>321</v>
      </c>
      <c r="AZ333" s="45">
        <v>3</v>
      </c>
      <c r="BA333" s="60">
        <v>0.1111111111111111</v>
      </c>
      <c r="BB333" s="61"/>
      <c r="BC333" s="61"/>
      <c r="BD333" s="49" t="s">
        <v>141</v>
      </c>
      <c r="BE333" s="49" t="s">
        <v>140</v>
      </c>
      <c r="BF333" s="61"/>
      <c r="BG333" s="68"/>
      <c r="BH333" s="77" t="s">
        <v>141</v>
      </c>
      <c r="BI333" s="77" t="s">
        <v>140</v>
      </c>
      <c r="BJ333" s="61"/>
      <c r="BK333" s="61"/>
      <c r="BL333" s="61"/>
      <c r="BM333" s="61"/>
      <c r="BN333" s="61"/>
      <c r="BO333" s="61"/>
      <c r="BP333" s="61"/>
      <c r="BQ333" s="61"/>
      <c r="BR333" s="64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</row>
    <row r="334" spans="2:107" ht="25.5" customHeight="1" x14ac:dyDescent="0.2">
      <c r="B334" s="63" t="s">
        <v>380</v>
      </c>
      <c r="C334" s="45">
        <v>0</v>
      </c>
      <c r="D334" s="58">
        <v>0</v>
      </c>
      <c r="E334" s="64"/>
      <c r="F334" s="75" t="s">
        <v>392</v>
      </c>
      <c r="G334" s="45">
        <v>0</v>
      </c>
      <c r="H334" s="58">
        <v>0</v>
      </c>
      <c r="I334" s="61"/>
      <c r="J334" s="63" t="s">
        <v>389</v>
      </c>
      <c r="K334" s="45">
        <v>3</v>
      </c>
      <c r="L334" s="58">
        <v>0.1111111111111111</v>
      </c>
      <c r="M334" s="61"/>
      <c r="N334" s="165" t="s">
        <v>250</v>
      </c>
      <c r="O334" s="45">
        <v>1</v>
      </c>
      <c r="P334" s="60">
        <v>4.3478260869565216E-2</v>
      </c>
      <c r="Q334" s="61"/>
      <c r="R334" s="61"/>
      <c r="S334" s="61"/>
      <c r="T334" s="61"/>
      <c r="U334" s="61"/>
      <c r="V334" s="61"/>
      <c r="W334" s="165" t="s">
        <v>221</v>
      </c>
      <c r="X334" s="45">
        <v>1</v>
      </c>
      <c r="Y334" s="60">
        <v>3.7037037037037035E-2</v>
      </c>
      <c r="Z334" s="61"/>
      <c r="AA334" s="61"/>
      <c r="AB334" s="61"/>
      <c r="AC334" s="61"/>
      <c r="AD334" s="61"/>
      <c r="AE334" s="165" t="s">
        <v>437</v>
      </c>
      <c r="AF334" s="59">
        <v>4</v>
      </c>
      <c r="AG334" s="60">
        <v>0.14814814814814814</v>
      </c>
      <c r="AH334" s="61"/>
      <c r="AI334" s="165" t="s">
        <v>245</v>
      </c>
      <c r="AJ334" s="59">
        <v>1</v>
      </c>
      <c r="AK334" s="60">
        <v>3.7037037037037035E-2</v>
      </c>
      <c r="AL334" s="61"/>
      <c r="AM334" s="165" t="s">
        <v>259</v>
      </c>
      <c r="AN334" s="45">
        <v>2</v>
      </c>
      <c r="AO334" s="60">
        <v>0.11764705882352941</v>
      </c>
      <c r="AP334" s="61"/>
      <c r="AQ334" s="165" t="s">
        <v>291</v>
      </c>
      <c r="AR334" s="45">
        <v>1</v>
      </c>
      <c r="AS334" s="60">
        <v>3.7037037037037035E-2</v>
      </c>
      <c r="AT334" s="61"/>
      <c r="AU334" s="165" t="s">
        <v>303</v>
      </c>
      <c r="AV334" s="45">
        <v>0</v>
      </c>
      <c r="AW334" s="60">
        <v>0</v>
      </c>
      <c r="AX334" s="61"/>
      <c r="AY334" s="165" t="s">
        <v>318</v>
      </c>
      <c r="AZ334" s="45">
        <v>1</v>
      </c>
      <c r="BA334" s="60">
        <v>3.7037037037037035E-2</v>
      </c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4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</row>
    <row r="335" spans="2:107" ht="25.5" customHeight="1" x14ac:dyDescent="0.2">
      <c r="B335" s="63" t="s">
        <v>381</v>
      </c>
      <c r="C335" s="45">
        <v>2</v>
      </c>
      <c r="D335" s="58">
        <v>7.407407407407407E-2</v>
      </c>
      <c r="E335" s="64"/>
      <c r="F335" s="75" t="s">
        <v>393</v>
      </c>
      <c r="G335" s="45">
        <v>2</v>
      </c>
      <c r="H335" s="58">
        <v>7.407407407407407E-2</v>
      </c>
      <c r="I335" s="61"/>
      <c r="J335" s="63" t="s">
        <v>403</v>
      </c>
      <c r="K335" s="45">
        <v>4</v>
      </c>
      <c r="L335" s="58">
        <v>0.14814814814814814</v>
      </c>
      <c r="M335" s="61"/>
      <c r="N335" s="61"/>
      <c r="O335" s="45">
        <v>23</v>
      </c>
      <c r="P335" s="60">
        <v>1</v>
      </c>
      <c r="Q335" s="61"/>
      <c r="R335" s="61"/>
      <c r="S335" s="61"/>
      <c r="T335" s="61"/>
      <c r="U335" s="61"/>
      <c r="V335" s="61"/>
      <c r="W335" s="165" t="s">
        <v>222</v>
      </c>
      <c r="X335" s="45">
        <v>2</v>
      </c>
      <c r="Y335" s="60">
        <v>7.407407407407407E-2</v>
      </c>
      <c r="Z335" s="61"/>
      <c r="AA335" s="61"/>
      <c r="AB335" s="61"/>
      <c r="AC335" s="61"/>
      <c r="AD335" s="61"/>
      <c r="AE335"/>
      <c r="AF335" s="45">
        <v>27</v>
      </c>
      <c r="AG335" s="60">
        <v>1</v>
      </c>
      <c r="AH335" s="61"/>
      <c r="AI335" s="165" t="s">
        <v>248</v>
      </c>
      <c r="AJ335" s="45">
        <v>0</v>
      </c>
      <c r="AK335" s="60">
        <v>0</v>
      </c>
      <c r="AL335" s="61"/>
      <c r="AM335" s="165" t="s">
        <v>260</v>
      </c>
      <c r="AN335" s="45">
        <v>1</v>
      </c>
      <c r="AO335" s="60">
        <v>5.8823529411764705E-2</v>
      </c>
      <c r="AP335" s="61"/>
      <c r="AQ335" s="165" t="s">
        <v>292</v>
      </c>
      <c r="AR335" s="45">
        <v>1</v>
      </c>
      <c r="AS335" s="60">
        <v>3.7037037037037035E-2</v>
      </c>
      <c r="AT335" s="61"/>
      <c r="AU335" s="165" t="s">
        <v>305</v>
      </c>
      <c r="AV335" s="45">
        <v>0</v>
      </c>
      <c r="AW335" s="60">
        <v>0</v>
      </c>
      <c r="AX335" s="61"/>
      <c r="AY335" s="165" t="s">
        <v>439</v>
      </c>
      <c r="AZ335" s="45">
        <v>1</v>
      </c>
      <c r="BA335" s="60">
        <v>3.7037037037037035E-2</v>
      </c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4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</row>
    <row r="336" spans="2:107" ht="25.5" customHeight="1" x14ac:dyDescent="0.2">
      <c r="B336" s="63" t="s">
        <v>382</v>
      </c>
      <c r="C336" s="45">
        <v>1</v>
      </c>
      <c r="D336" s="58">
        <v>3.7037037037037035E-2</v>
      </c>
      <c r="E336" s="64"/>
      <c r="F336" s="75" t="s">
        <v>394</v>
      </c>
      <c r="G336" s="45">
        <v>0</v>
      </c>
      <c r="H336" s="58">
        <v>0</v>
      </c>
      <c r="I336" s="61"/>
      <c r="J336" s="63" t="s">
        <v>404</v>
      </c>
      <c r="K336" s="45">
        <v>1</v>
      </c>
      <c r="L336" s="58">
        <v>3.7037037037037035E-2</v>
      </c>
      <c r="M336" s="61"/>
      <c r="N336" s="37"/>
      <c r="O336" s="49" t="s">
        <v>141</v>
      </c>
      <c r="P336" s="49" t="s">
        <v>140</v>
      </c>
      <c r="Q336" s="61"/>
      <c r="R336" s="61"/>
      <c r="S336" s="61"/>
      <c r="T336" s="61"/>
      <c r="U336" s="61"/>
      <c r="V336" s="61"/>
      <c r="W336" s="165" t="s">
        <v>246</v>
      </c>
      <c r="X336" s="45">
        <v>2</v>
      </c>
      <c r="Y336" s="60">
        <v>7.407407407407407E-2</v>
      </c>
      <c r="Z336" s="61"/>
      <c r="AA336" s="61"/>
      <c r="AB336" s="61"/>
      <c r="AC336" s="61"/>
      <c r="AD336" s="61"/>
      <c r="AE336" s="61"/>
      <c r="AF336" s="49" t="s">
        <v>141</v>
      </c>
      <c r="AG336" s="49" t="s">
        <v>140</v>
      </c>
      <c r="AH336" s="61"/>
      <c r="AI336" s="165" t="s">
        <v>249</v>
      </c>
      <c r="AJ336" s="45">
        <v>0</v>
      </c>
      <c r="AK336" s="60">
        <v>0</v>
      </c>
      <c r="AL336" s="61"/>
      <c r="AM336" s="165" t="s">
        <v>261</v>
      </c>
      <c r="AN336" s="59">
        <v>0</v>
      </c>
      <c r="AO336" s="60">
        <v>0</v>
      </c>
      <c r="AP336" s="61"/>
      <c r="AQ336" s="165" t="s">
        <v>293</v>
      </c>
      <c r="AR336" s="45">
        <v>3</v>
      </c>
      <c r="AS336" s="60">
        <v>0.1111111111111111</v>
      </c>
      <c r="AT336" s="61"/>
      <c r="AU336" s="165" t="s">
        <v>262</v>
      </c>
      <c r="AV336" s="59">
        <v>0</v>
      </c>
      <c r="AW336" s="60">
        <v>0</v>
      </c>
      <c r="AX336" s="61"/>
      <c r="AY336" s="165" t="s">
        <v>440</v>
      </c>
      <c r="AZ336" s="45">
        <v>12</v>
      </c>
      <c r="BA336" s="60">
        <v>0.44444444444444442</v>
      </c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4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</row>
    <row r="337" spans="2:107" ht="25.5" customHeight="1" x14ac:dyDescent="0.2">
      <c r="B337" s="63" t="s">
        <v>383</v>
      </c>
      <c r="C337" s="45">
        <v>0</v>
      </c>
      <c r="D337" s="58">
        <v>0</v>
      </c>
      <c r="E337" s="64"/>
      <c r="F337" s="75" t="s">
        <v>395</v>
      </c>
      <c r="G337" s="45">
        <v>1</v>
      </c>
      <c r="H337" s="58">
        <v>3.7037037037037035E-2</v>
      </c>
      <c r="I337" s="61"/>
      <c r="J337" s="63" t="s">
        <v>391</v>
      </c>
      <c r="K337" s="45">
        <v>1</v>
      </c>
      <c r="L337" s="58">
        <v>3.7037037037037035E-2</v>
      </c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165" t="s">
        <v>247</v>
      </c>
      <c r="X337" s="45">
        <v>0</v>
      </c>
      <c r="Y337" s="60">
        <v>0</v>
      </c>
      <c r="Z337" s="61"/>
      <c r="AA337" s="61"/>
      <c r="AB337" s="61"/>
      <c r="AC337" s="61"/>
      <c r="AD337" s="61"/>
      <c r="AE337" s="61"/>
      <c r="AF337" s="61"/>
      <c r="AG337" s="61"/>
      <c r="AH337" s="61"/>
      <c r="AI337" s="165" t="s">
        <v>273</v>
      </c>
      <c r="AJ337" s="45">
        <v>2</v>
      </c>
      <c r="AK337" s="60">
        <v>7.407407407407407E-2</v>
      </c>
      <c r="AL337" s="61"/>
      <c r="AM337" s="165" t="s">
        <v>278</v>
      </c>
      <c r="AN337" s="59">
        <v>1</v>
      </c>
      <c r="AO337" s="60">
        <v>5.8823529411764705E-2</v>
      </c>
      <c r="AP337" s="61"/>
      <c r="AQ337" s="165" t="s">
        <v>294</v>
      </c>
      <c r="AR337" s="45">
        <v>3</v>
      </c>
      <c r="AS337" s="60">
        <v>0.1111111111111111</v>
      </c>
      <c r="AT337" s="61"/>
      <c r="AU337" s="165" t="s">
        <v>307</v>
      </c>
      <c r="AV337" s="59">
        <v>2</v>
      </c>
      <c r="AW337" s="60">
        <v>0.11764705882352941</v>
      </c>
      <c r="AX337" s="61"/>
      <c r="AY337" s="165" t="s">
        <v>440</v>
      </c>
      <c r="AZ337" s="45">
        <v>0</v>
      </c>
      <c r="BA337" s="60">
        <v>0</v>
      </c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4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</row>
    <row r="338" spans="2:107" ht="25.5" customHeight="1" x14ac:dyDescent="0.2">
      <c r="B338" s="61"/>
      <c r="C338" s="45">
        <v>27</v>
      </c>
      <c r="D338" s="58">
        <v>1</v>
      </c>
      <c r="E338" s="64"/>
      <c r="F338" s="61"/>
      <c r="G338" s="45">
        <v>27</v>
      </c>
      <c r="H338" s="58">
        <v>1</v>
      </c>
      <c r="I338" s="61"/>
      <c r="J338" s="63" t="s">
        <v>405</v>
      </c>
      <c r="K338" s="45">
        <v>0</v>
      </c>
      <c r="L338" s="58">
        <v>0</v>
      </c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165" t="s">
        <v>265</v>
      </c>
      <c r="X338" s="45">
        <v>0</v>
      </c>
      <c r="Y338" s="60">
        <v>0</v>
      </c>
      <c r="Z338" s="61"/>
      <c r="AA338" s="61"/>
      <c r="AB338" s="61"/>
      <c r="AC338" s="61"/>
      <c r="AD338" s="61"/>
      <c r="AE338" s="61"/>
      <c r="AF338" s="61"/>
      <c r="AG338" s="61"/>
      <c r="AH338" s="61"/>
      <c r="AI338" s="165" t="s">
        <v>275</v>
      </c>
      <c r="AJ338" s="45">
        <v>0</v>
      </c>
      <c r="AK338" s="60">
        <v>0</v>
      </c>
      <c r="AL338" s="61"/>
      <c r="AM338" s="165" t="s">
        <v>262</v>
      </c>
      <c r="AN338" s="45">
        <v>1</v>
      </c>
      <c r="AO338" s="60">
        <v>5.8823529411764705E-2</v>
      </c>
      <c r="AP338" s="61"/>
      <c r="AQ338" s="61"/>
      <c r="AR338" s="45">
        <v>27</v>
      </c>
      <c r="AS338" s="60">
        <v>1</v>
      </c>
      <c r="AT338" s="61"/>
      <c r="AU338" s="165" t="s">
        <v>306</v>
      </c>
      <c r="AV338" s="45">
        <v>1</v>
      </c>
      <c r="AW338" s="60">
        <v>5.8823529411764705E-2</v>
      </c>
      <c r="AX338" s="61"/>
      <c r="AY338" s="98"/>
      <c r="AZ338" s="45">
        <v>27</v>
      </c>
      <c r="BA338" s="60">
        <v>1</v>
      </c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4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</row>
    <row r="339" spans="2:107" ht="25.5" customHeight="1" x14ac:dyDescent="0.2">
      <c r="B339" s="61"/>
      <c r="C339" s="70" t="s">
        <v>141</v>
      </c>
      <c r="D339" s="70" t="s">
        <v>140</v>
      </c>
      <c r="E339" s="64"/>
      <c r="F339" s="61"/>
      <c r="G339" s="70" t="s">
        <v>141</v>
      </c>
      <c r="H339" s="70" t="s">
        <v>140</v>
      </c>
      <c r="I339" s="61"/>
      <c r="J339" s="63" t="s">
        <v>406</v>
      </c>
      <c r="K339" s="45">
        <v>1</v>
      </c>
      <c r="L339" s="58">
        <v>3.7037037037037035E-2</v>
      </c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165" t="s">
        <v>266</v>
      </c>
      <c r="X339" s="45">
        <v>0</v>
      </c>
      <c r="Y339" s="60">
        <v>0</v>
      </c>
      <c r="Z339" s="61"/>
      <c r="AA339" s="61"/>
      <c r="AB339" s="61"/>
      <c r="AC339" s="61"/>
      <c r="AD339" s="61"/>
      <c r="AE339" s="61"/>
      <c r="AF339" s="61"/>
      <c r="AG339" s="61"/>
      <c r="AH339" s="61"/>
      <c r="AI339" s="165" t="s">
        <v>274</v>
      </c>
      <c r="AJ339" s="45">
        <v>0</v>
      </c>
      <c r="AK339" s="60">
        <v>0</v>
      </c>
      <c r="AL339" s="61"/>
      <c r="AM339" s="165" t="s">
        <v>263</v>
      </c>
      <c r="AN339" s="45">
        <v>0</v>
      </c>
      <c r="AO339" s="60">
        <v>0</v>
      </c>
      <c r="AP339" s="61"/>
      <c r="AQ339" s="61"/>
      <c r="AR339" s="70" t="s">
        <v>141</v>
      </c>
      <c r="AS339" s="70" t="s">
        <v>140</v>
      </c>
      <c r="AT339" s="61"/>
      <c r="AU339" s="165" t="s">
        <v>308</v>
      </c>
      <c r="AV339" s="45">
        <v>0</v>
      </c>
      <c r="AW339" s="60">
        <v>0</v>
      </c>
      <c r="AX339" s="61"/>
      <c r="AY339" s="61"/>
      <c r="AZ339" s="49" t="s">
        <v>141</v>
      </c>
      <c r="BA339" s="49" t="s">
        <v>140</v>
      </c>
      <c r="BB339" s="64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4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</row>
    <row r="340" spans="2:107" ht="25.5" customHeight="1" x14ac:dyDescent="0.2">
      <c r="B340" s="61"/>
      <c r="C340" s="61"/>
      <c r="D340" s="61"/>
      <c r="E340" s="64"/>
      <c r="F340" s="61"/>
      <c r="G340" s="61"/>
      <c r="H340" s="61"/>
      <c r="I340" s="61"/>
      <c r="J340" s="63" t="s">
        <v>393</v>
      </c>
      <c r="K340" s="45">
        <v>1</v>
      </c>
      <c r="L340" s="58">
        <v>3.7037037037037035E-2</v>
      </c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165" t="s">
        <v>162</v>
      </c>
      <c r="X340" s="59">
        <v>4</v>
      </c>
      <c r="Y340" s="60">
        <v>0.14814814814814814</v>
      </c>
      <c r="Z340" s="61"/>
      <c r="AA340" s="61"/>
      <c r="AB340" s="61"/>
      <c r="AC340" s="61"/>
      <c r="AD340" s="61"/>
      <c r="AE340" s="61"/>
      <c r="AF340" s="61"/>
      <c r="AG340" s="61"/>
      <c r="AH340" s="61"/>
      <c r="AI340" s="165" t="s">
        <v>273</v>
      </c>
      <c r="AJ340" s="45">
        <v>0</v>
      </c>
      <c r="AK340" s="60">
        <v>0</v>
      </c>
      <c r="AL340" s="61"/>
      <c r="AM340" s="165" t="s">
        <v>264</v>
      </c>
      <c r="AN340" s="45">
        <v>1</v>
      </c>
      <c r="AO340" s="60">
        <v>5.8823529411764705E-2</v>
      </c>
      <c r="AP340" s="61"/>
      <c r="AQ340" s="61"/>
      <c r="AR340" s="61"/>
      <c r="AS340" s="61"/>
      <c r="AT340" s="61"/>
      <c r="AU340" s="165" t="s">
        <v>309</v>
      </c>
      <c r="AV340" s="45">
        <v>2</v>
      </c>
      <c r="AW340" s="60">
        <v>0.11764705882352941</v>
      </c>
      <c r="AX340" s="61"/>
      <c r="AY340"/>
      <c r="AZ340"/>
      <c r="BA340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4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</row>
    <row r="341" spans="2:107" ht="25.5" customHeight="1" x14ac:dyDescent="0.2">
      <c r="B341" s="61"/>
      <c r="C341" s="61"/>
      <c r="D341" s="61"/>
      <c r="E341" s="64"/>
      <c r="F341" s="61"/>
      <c r="G341" s="61"/>
      <c r="H341" s="61"/>
      <c r="I341" s="61"/>
      <c r="J341" s="63" t="s">
        <v>407</v>
      </c>
      <c r="K341" s="45">
        <v>1</v>
      </c>
      <c r="L341" s="58">
        <v>3.7037037037037035E-2</v>
      </c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37"/>
      <c r="X341" s="45">
        <v>27</v>
      </c>
      <c r="Y341" s="60">
        <v>1</v>
      </c>
      <c r="Z341" s="61"/>
      <c r="AA341" s="61"/>
      <c r="AB341" s="61"/>
      <c r="AC341" s="61"/>
      <c r="AD341" s="61"/>
      <c r="AE341" s="61"/>
      <c r="AF341" s="61"/>
      <c r="AG341" s="61"/>
      <c r="AH341" s="61"/>
      <c r="AI341" s="165" t="s">
        <v>438</v>
      </c>
      <c r="AJ341" s="45">
        <v>13</v>
      </c>
      <c r="AK341" s="60">
        <v>0.48148148148148145</v>
      </c>
      <c r="AL341" s="61"/>
      <c r="AM341" s="165" t="s">
        <v>279</v>
      </c>
      <c r="AN341" s="45">
        <v>1</v>
      </c>
      <c r="AO341" s="60">
        <v>5.8823529411764705E-2</v>
      </c>
      <c r="AP341" s="61"/>
      <c r="AQ341" s="61"/>
      <c r="AR341" s="61"/>
      <c r="AS341" s="61"/>
      <c r="AT341" s="61"/>
      <c r="AU341" s="165" t="s">
        <v>310</v>
      </c>
      <c r="AV341" s="45">
        <v>0</v>
      </c>
      <c r="AW341" s="60">
        <v>0</v>
      </c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4"/>
      <c r="BS341" s="64"/>
      <c r="BT341" s="64"/>
      <c r="BU341" s="64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</row>
    <row r="342" spans="2:107" ht="25.5" customHeight="1" x14ac:dyDescent="0.2">
      <c r="B342" s="61"/>
      <c r="C342" s="61"/>
      <c r="D342" s="61"/>
      <c r="E342" s="64"/>
      <c r="F342" s="61"/>
      <c r="G342" s="61"/>
      <c r="H342" s="61"/>
      <c r="I342" s="61"/>
      <c r="J342" s="63" t="s">
        <v>408</v>
      </c>
      <c r="K342" s="45">
        <v>0</v>
      </c>
      <c r="L342" s="58">
        <v>0</v>
      </c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49" t="s">
        <v>141</v>
      </c>
      <c r="Y342" s="49" t="s">
        <v>140</v>
      </c>
      <c r="Z342" s="61"/>
      <c r="AA342" s="61"/>
      <c r="AB342" s="61"/>
      <c r="AC342" s="61"/>
      <c r="AD342" s="61"/>
      <c r="AE342" s="61"/>
      <c r="AF342" s="61"/>
      <c r="AG342" s="61"/>
      <c r="AH342" s="61"/>
      <c r="AI342" s="37"/>
      <c r="AJ342" s="45">
        <v>27</v>
      </c>
      <c r="AK342" s="60">
        <v>1</v>
      </c>
      <c r="AL342" s="61"/>
      <c r="AM342" s="165" t="s">
        <v>267</v>
      </c>
      <c r="AN342" s="45">
        <v>0</v>
      </c>
      <c r="AO342" s="60">
        <v>0</v>
      </c>
      <c r="AP342" s="61"/>
      <c r="AQ342" s="61"/>
      <c r="AR342" s="61"/>
      <c r="AS342" s="61"/>
      <c r="AT342" s="61"/>
      <c r="AU342" s="165" t="s">
        <v>311</v>
      </c>
      <c r="AV342" s="45">
        <v>0</v>
      </c>
      <c r="AW342" s="60">
        <v>0</v>
      </c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4"/>
      <c r="BS342" s="64"/>
      <c r="BT342" s="64"/>
      <c r="BU342" s="64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</row>
    <row r="343" spans="2:107" ht="25.5" customHeight="1" x14ac:dyDescent="0.2">
      <c r="B343" s="61"/>
      <c r="C343" s="61"/>
      <c r="D343" s="61"/>
      <c r="E343" s="64"/>
      <c r="F343" s="61"/>
      <c r="G343" s="61"/>
      <c r="H343" s="61"/>
      <c r="I343" s="61"/>
      <c r="J343" s="63" t="s">
        <v>395</v>
      </c>
      <c r="K343" s="45">
        <v>0</v>
      </c>
      <c r="L343" s="58">
        <v>0</v>
      </c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49" t="s">
        <v>141</v>
      </c>
      <c r="AK343" s="49" t="s">
        <v>140</v>
      </c>
      <c r="AL343" s="61"/>
      <c r="AM343" s="165" t="s">
        <v>268</v>
      </c>
      <c r="AN343" s="45">
        <v>0</v>
      </c>
      <c r="AO343" s="60">
        <v>0</v>
      </c>
      <c r="AP343" s="61"/>
      <c r="AQ343" s="61"/>
      <c r="AR343" s="61"/>
      <c r="AS343" s="61"/>
      <c r="AT343" s="61"/>
      <c r="AU343" s="165" t="s">
        <v>312</v>
      </c>
      <c r="AV343" s="45">
        <v>0</v>
      </c>
      <c r="AW343" s="60">
        <v>0</v>
      </c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4"/>
      <c r="BS343" s="64"/>
      <c r="BT343" s="64"/>
      <c r="BU343" s="64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</row>
    <row r="344" spans="2:107" ht="25.5" customHeight="1" x14ac:dyDescent="0.2">
      <c r="B344" s="61"/>
      <c r="C344" s="61"/>
      <c r="D344" s="61"/>
      <c r="E344" s="64"/>
      <c r="F344" s="61"/>
      <c r="G344" s="61"/>
      <c r="H344" s="61"/>
      <c r="I344" s="61"/>
      <c r="J344" s="61"/>
      <c r="K344" s="45">
        <v>27</v>
      </c>
      <c r="L344" s="58">
        <v>1</v>
      </c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165" t="s">
        <v>269</v>
      </c>
      <c r="AN344" s="45">
        <v>1</v>
      </c>
      <c r="AO344" s="60">
        <v>5.8823529411764705E-2</v>
      </c>
      <c r="AP344" s="61"/>
      <c r="AQ344" s="61"/>
      <c r="AR344" s="61"/>
      <c r="AS344" s="61"/>
      <c r="AT344" s="61"/>
      <c r="AU344" s="165" t="s">
        <v>313</v>
      </c>
      <c r="AV344" s="45">
        <v>0</v>
      </c>
      <c r="AW344" s="60">
        <v>0</v>
      </c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4"/>
      <c r="BS344" s="64"/>
      <c r="BT344" s="64"/>
      <c r="BU344" s="64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</row>
    <row r="345" spans="2:107" ht="25.5" customHeight="1" x14ac:dyDescent="0.2">
      <c r="B345" s="61"/>
      <c r="C345" s="61"/>
      <c r="D345" s="61"/>
      <c r="E345" s="64"/>
      <c r="F345" s="61"/>
      <c r="G345" s="61"/>
      <c r="H345" s="61"/>
      <c r="I345" s="61"/>
      <c r="J345" s="61"/>
      <c r="K345" s="70" t="s">
        <v>141</v>
      </c>
      <c r="L345" s="70" t="s">
        <v>140</v>
      </c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165" t="s">
        <v>280</v>
      </c>
      <c r="AN345" s="45">
        <v>1</v>
      </c>
      <c r="AO345" s="60">
        <v>5.8823529411764705E-2</v>
      </c>
      <c r="AP345" s="61"/>
      <c r="AQ345" s="61"/>
      <c r="AR345" s="61"/>
      <c r="AS345" s="61"/>
      <c r="AT345" s="61"/>
      <c r="AU345" s="98"/>
      <c r="AV345" s="45">
        <v>17</v>
      </c>
      <c r="AW345" s="60">
        <v>1</v>
      </c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4"/>
      <c r="BS345" s="64"/>
      <c r="BT345" s="64"/>
      <c r="BU345" s="64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</row>
    <row r="346" spans="2:107" ht="25.5" customHeight="1" x14ac:dyDescent="0.2">
      <c r="B346" s="61"/>
      <c r="C346" s="61"/>
      <c r="D346" s="61"/>
      <c r="E346" s="64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165" t="s">
        <v>270</v>
      </c>
      <c r="AN346" s="45">
        <v>0</v>
      </c>
      <c r="AO346" s="60">
        <v>0</v>
      </c>
      <c r="AP346" s="61"/>
      <c r="AQ346" s="61"/>
      <c r="AR346" s="61"/>
      <c r="AS346" s="61"/>
      <c r="AT346" s="61"/>
      <c r="AU346" s="61"/>
      <c r="AV346" s="49" t="s">
        <v>141</v>
      </c>
      <c r="AW346" s="49" t="s">
        <v>140</v>
      </c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71"/>
      <c r="BQ346" s="61"/>
      <c r="BR346" s="64"/>
      <c r="BS346" s="64"/>
      <c r="BT346" s="64"/>
      <c r="BU346" s="64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</row>
    <row r="347" spans="2:107" ht="25.5" customHeight="1" x14ac:dyDescent="0.2">
      <c r="B347" s="61"/>
      <c r="C347" s="61"/>
      <c r="D347" s="61"/>
      <c r="E347" s="64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165" t="s">
        <v>271</v>
      </c>
      <c r="AN347" s="45">
        <v>0</v>
      </c>
      <c r="AO347" s="60">
        <v>0</v>
      </c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2"/>
      <c r="BK347" s="62"/>
      <c r="BL347" s="61"/>
      <c r="BM347" s="61"/>
      <c r="BN347" s="61"/>
      <c r="BO347" s="61"/>
      <c r="BP347" s="61"/>
      <c r="BQ347" s="64"/>
      <c r="BR347" s="64"/>
      <c r="BS347" s="64"/>
      <c r="BT347" s="64"/>
      <c r="BU347" s="64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</row>
    <row r="348" spans="2:107" ht="25.5" customHeight="1" x14ac:dyDescent="0.2">
      <c r="B348" s="37"/>
      <c r="C348" s="37"/>
      <c r="D348" s="37"/>
      <c r="E348" s="64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165" t="s">
        <v>272</v>
      </c>
      <c r="AN348" s="45">
        <v>0</v>
      </c>
      <c r="AO348" s="60">
        <v>0</v>
      </c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4"/>
      <c r="BS348" s="64"/>
      <c r="BT348" s="64"/>
      <c r="BU348" s="64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</row>
    <row r="349" spans="2:107" ht="25.5" customHeight="1" x14ac:dyDescent="0.2">
      <c r="B349" s="61"/>
      <c r="C349" s="61"/>
      <c r="D349" s="61"/>
      <c r="E349" s="64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165" t="s">
        <v>281</v>
      </c>
      <c r="AN349" s="30">
        <v>0</v>
      </c>
      <c r="AO349" s="60">
        <v>0</v>
      </c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4"/>
      <c r="BS349" s="64"/>
      <c r="BT349" s="64"/>
      <c r="BU349" s="64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</row>
    <row r="350" spans="2:107" ht="25.5" customHeight="1" x14ac:dyDescent="0.2">
      <c r="B350" s="61"/>
      <c r="C350" s="61"/>
      <c r="D350" s="61"/>
      <c r="E350" s="64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98"/>
      <c r="AN350" s="45">
        <v>17</v>
      </c>
      <c r="AO350" s="60">
        <v>1</v>
      </c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4"/>
      <c r="BS350" s="64"/>
      <c r="BT350" s="64"/>
      <c r="BU350" s="64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</row>
    <row r="351" spans="2:107" ht="25.5" customHeight="1" x14ac:dyDescent="0.2">
      <c r="B351" s="61"/>
      <c r="C351" s="61"/>
      <c r="D351" s="61"/>
      <c r="E351" s="64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49" t="s">
        <v>141</v>
      </c>
      <c r="AO351" s="49" t="s">
        <v>140</v>
      </c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4"/>
      <c r="BS351" s="64"/>
      <c r="BT351" s="64"/>
      <c r="BU351" s="64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</row>
    <row r="352" spans="2:107" ht="25.5" customHeight="1" x14ac:dyDescent="0.2">
      <c r="B352" s="61"/>
      <c r="C352" s="61"/>
      <c r="D352" s="61"/>
      <c r="E352" s="64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4"/>
      <c r="BS352" s="64"/>
      <c r="BT352" s="64"/>
      <c r="BU352" s="64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</row>
    <row r="353" spans="2:107" ht="25.5" customHeight="1" x14ac:dyDescent="0.2">
      <c r="B353" s="166" t="s">
        <v>425</v>
      </c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6"/>
      <c r="CO353" s="166"/>
      <c r="CP353" s="166"/>
      <c r="CQ353" s="166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6"/>
      <c r="DC353" s="166"/>
    </row>
    <row r="354" spans="2:107" ht="25.5" customHeight="1" x14ac:dyDescent="0.2">
      <c r="B354" s="61"/>
      <c r="C354" s="61"/>
      <c r="D354" s="61"/>
      <c r="E354" s="64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/>
      <c r="BS354"/>
      <c r="BT354"/>
      <c r="BU354" s="64"/>
      <c r="BV354" s="61"/>
      <c r="BW354"/>
      <c r="BX354"/>
      <c r="BY354"/>
      <c r="BZ354"/>
      <c r="CA354"/>
      <c r="CB354"/>
      <c r="CC354"/>
      <c r="CD354"/>
      <c r="CE354"/>
      <c r="CF354"/>
      <c r="CG354"/>
      <c r="CH354" s="61"/>
      <c r="CI354" s="61"/>
      <c r="CJ354"/>
      <c r="CK354"/>
      <c r="CL354"/>
      <c r="CM354"/>
      <c r="CN354"/>
      <c r="CO354"/>
      <c r="CP354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</row>
    <row r="355" spans="2:107" ht="25.5" customHeight="1" x14ac:dyDescent="0.2">
      <c r="B355" s="181" t="s">
        <v>427</v>
      </c>
      <c r="C355" s="181"/>
      <c r="D355" s="181"/>
      <c r="E355" s="181"/>
      <c r="F355" s="181"/>
      <c r="G355" s="181"/>
      <c r="H355" s="181"/>
      <c r="I355" s="61"/>
      <c r="J355" s="181" t="s">
        <v>426</v>
      </c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73"/>
      <c r="V355" s="181" t="s">
        <v>428</v>
      </c>
      <c r="W355" s="181"/>
      <c r="X355" s="181"/>
      <c r="Y355" s="181"/>
      <c r="Z355" s="181"/>
      <c r="AA355" s="181"/>
      <c r="AB355" s="181"/>
      <c r="AC355" s="61"/>
      <c r="AD355" s="61"/>
      <c r="AE355" s="181" t="s">
        <v>429</v>
      </c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61"/>
      <c r="AQ355" s="61"/>
      <c r="AR355" s="181" t="s">
        <v>430</v>
      </c>
      <c r="AS355" s="181"/>
      <c r="AT355" s="181"/>
      <c r="AU355" s="181"/>
      <c r="AV355" s="181"/>
      <c r="AW355" s="181"/>
      <c r="AX355" s="181"/>
      <c r="AY355" s="61"/>
      <c r="AZ355" s="61"/>
      <c r="BA355" s="181" t="s">
        <v>431</v>
      </c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61"/>
      <c r="BM355" s="61"/>
      <c r="BN355" s="181" t="s">
        <v>432</v>
      </c>
      <c r="BO355" s="181"/>
      <c r="BP355" s="181"/>
      <c r="BQ355" s="181"/>
      <c r="BR355" s="181"/>
      <c r="BS355" s="181"/>
      <c r="BT355" s="181"/>
      <c r="BU355" s="64"/>
      <c r="BV355" s="61"/>
      <c r="BW355" s="181" t="s">
        <v>433</v>
      </c>
      <c r="BX355" s="181"/>
      <c r="BY355" s="181"/>
      <c r="BZ355" s="181"/>
      <c r="CA355" s="181"/>
      <c r="CB355" s="181"/>
      <c r="CC355" s="181"/>
      <c r="CD355" s="181"/>
      <c r="CE355" s="181"/>
      <c r="CF355" s="181"/>
      <c r="CG355" s="181"/>
      <c r="CH355" s="61"/>
      <c r="CI355" s="61"/>
      <c r="CJ355" s="181" t="s">
        <v>434</v>
      </c>
      <c r="CK355" s="181"/>
      <c r="CL355" s="181"/>
      <c r="CM355" s="181"/>
      <c r="CN355" s="181"/>
      <c r="CO355" s="181"/>
      <c r="CP355" s="181"/>
      <c r="CQ355" s="61"/>
      <c r="CR355" s="61"/>
      <c r="CS355" s="181" t="s">
        <v>433</v>
      </c>
      <c r="CT355" s="181"/>
      <c r="CU355" s="181"/>
      <c r="CV355" s="181"/>
      <c r="CW355" s="181"/>
      <c r="CX355" s="181"/>
      <c r="CY355" s="181"/>
      <c r="CZ355" s="181"/>
      <c r="DA355" s="181"/>
      <c r="DB355" s="181"/>
      <c r="DC355" s="181"/>
    </row>
    <row r="356" spans="2:107" ht="25.5" customHeight="1" x14ac:dyDescent="0.2">
      <c r="B356" s="61"/>
      <c r="C356" s="61"/>
      <c r="D356" s="61"/>
      <c r="E356" s="64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/>
      <c r="AF356"/>
      <c r="AG356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4"/>
      <c r="BS356" s="64"/>
      <c r="BT356" s="64"/>
      <c r="BU356" s="64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</row>
    <row r="357" spans="2:107" ht="25.5" customHeight="1" x14ac:dyDescent="0.2">
      <c r="B357" s="175" t="s">
        <v>180</v>
      </c>
      <c r="C357" s="175"/>
      <c r="D357" s="175"/>
      <c r="E357" s="64"/>
      <c r="F357" s="175" t="s">
        <v>14</v>
      </c>
      <c r="G357" s="175"/>
      <c r="H357" s="175"/>
      <c r="I357" s="61"/>
      <c r="J357" s="178" t="s">
        <v>338</v>
      </c>
      <c r="K357" s="179"/>
      <c r="L357" s="180"/>
      <c r="M357" s="61"/>
      <c r="N357" s="178" t="s">
        <v>409</v>
      </c>
      <c r="O357" s="179"/>
      <c r="P357" s="180"/>
      <c r="Q357" s="61"/>
      <c r="R357" s="178" t="s">
        <v>410</v>
      </c>
      <c r="S357" s="179"/>
      <c r="T357" s="180"/>
      <c r="U357" s="61"/>
      <c r="V357" s="175" t="s">
        <v>180</v>
      </c>
      <c r="W357" s="175"/>
      <c r="X357" s="175"/>
      <c r="Y357" s="61"/>
      <c r="Z357" s="175" t="s">
        <v>14</v>
      </c>
      <c r="AA357" s="175"/>
      <c r="AB357" s="175"/>
      <c r="AC357" s="61"/>
      <c r="AD357" s="61"/>
      <c r="AE357" s="175" t="s">
        <v>338</v>
      </c>
      <c r="AF357" s="175"/>
      <c r="AG357" s="175"/>
      <c r="AH357" s="61"/>
      <c r="AI357" s="178" t="s">
        <v>409</v>
      </c>
      <c r="AJ357" s="179"/>
      <c r="AK357" s="180"/>
      <c r="AL357" s="61"/>
      <c r="AM357" s="178" t="s">
        <v>410</v>
      </c>
      <c r="AN357" s="179"/>
      <c r="AO357" s="180"/>
      <c r="AP357" s="61"/>
      <c r="AQ357" s="61"/>
      <c r="AR357" s="175" t="s">
        <v>180</v>
      </c>
      <c r="AS357" s="175"/>
      <c r="AT357" s="175"/>
      <c r="AU357" s="61"/>
      <c r="AV357" s="175" t="s">
        <v>14</v>
      </c>
      <c r="AW357" s="175"/>
      <c r="AX357" s="175"/>
      <c r="AY357" s="61"/>
      <c r="AZ357" s="61"/>
      <c r="BA357" s="175" t="s">
        <v>338</v>
      </c>
      <c r="BB357" s="175"/>
      <c r="BC357" s="175"/>
      <c r="BD357" s="61"/>
      <c r="BE357" s="178" t="s">
        <v>409</v>
      </c>
      <c r="BF357" s="179"/>
      <c r="BG357" s="180"/>
      <c r="BH357" s="61"/>
      <c r="BI357" s="178" t="s">
        <v>410</v>
      </c>
      <c r="BJ357" s="179"/>
      <c r="BK357" s="180"/>
      <c r="BL357" s="61"/>
      <c r="BM357" s="61"/>
      <c r="BN357" s="178" t="s">
        <v>180</v>
      </c>
      <c r="BO357" s="179"/>
      <c r="BP357" s="180"/>
      <c r="BQ357" s="61"/>
      <c r="BR357" s="175" t="s">
        <v>14</v>
      </c>
      <c r="BS357" s="175"/>
      <c r="BT357" s="175"/>
      <c r="BU357" s="64"/>
      <c r="BV357" s="61"/>
      <c r="BW357" s="175" t="s">
        <v>338</v>
      </c>
      <c r="BX357" s="175"/>
      <c r="BY357" s="175"/>
      <c r="BZ357" s="61"/>
      <c r="CA357" s="178" t="s">
        <v>409</v>
      </c>
      <c r="CB357" s="179"/>
      <c r="CC357" s="180"/>
      <c r="CD357" s="61"/>
      <c r="CE357" s="178" t="s">
        <v>410</v>
      </c>
      <c r="CF357" s="179"/>
      <c r="CG357" s="180"/>
      <c r="CH357" s="61"/>
      <c r="CI357" s="61"/>
      <c r="CJ357" s="175" t="s">
        <v>180</v>
      </c>
      <c r="CK357" s="175"/>
      <c r="CL357" s="175"/>
      <c r="CM357" s="61"/>
      <c r="CN357" s="175" t="s">
        <v>14</v>
      </c>
      <c r="CO357" s="175"/>
      <c r="CP357" s="175"/>
      <c r="CQ357" s="61"/>
      <c r="CR357" s="61"/>
      <c r="CS357" s="175" t="s">
        <v>338</v>
      </c>
      <c r="CT357" s="175"/>
      <c r="CU357" s="175"/>
      <c r="CV357" s="61"/>
      <c r="CW357" s="178" t="s">
        <v>409</v>
      </c>
      <c r="CX357" s="179"/>
      <c r="CY357" s="180"/>
      <c r="CZ357" s="61"/>
      <c r="DA357" s="178" t="s">
        <v>410</v>
      </c>
      <c r="DB357" s="179"/>
      <c r="DC357" s="180"/>
    </row>
    <row r="358" spans="2:107" ht="25.5" customHeight="1" x14ac:dyDescent="0.2">
      <c r="B358" s="55" t="s">
        <v>181</v>
      </c>
      <c r="C358" s="57">
        <v>18</v>
      </c>
      <c r="D358" s="58">
        <v>0.66666666666666663</v>
      </c>
      <c r="E358" s="64"/>
      <c r="F358" s="55" t="s">
        <v>186</v>
      </c>
      <c r="G358" s="57">
        <v>24</v>
      </c>
      <c r="H358" s="58">
        <v>0.88888888888888884</v>
      </c>
      <c r="I358" s="61"/>
      <c r="J358" s="55" t="s">
        <v>339</v>
      </c>
      <c r="K358" s="57">
        <v>17</v>
      </c>
      <c r="L358" s="58">
        <v>0.62962962962962965</v>
      </c>
      <c r="M358" s="61"/>
      <c r="N358" s="55" t="s">
        <v>357</v>
      </c>
      <c r="O358" s="57">
        <v>3</v>
      </c>
      <c r="P358" s="58">
        <v>0.1111111111111111</v>
      </c>
      <c r="Q358" s="61"/>
      <c r="R358" s="55" t="s">
        <v>411</v>
      </c>
      <c r="S358" s="57">
        <v>9</v>
      </c>
      <c r="T358" s="58">
        <v>0.33333333333333331</v>
      </c>
      <c r="U358" s="61"/>
      <c r="V358" s="47" t="s">
        <v>181</v>
      </c>
      <c r="W358" s="57">
        <v>3</v>
      </c>
      <c r="X358" s="58">
        <v>0.3</v>
      </c>
      <c r="Y358" s="61"/>
      <c r="Z358" s="55" t="s">
        <v>186</v>
      </c>
      <c r="AA358" s="57">
        <v>10</v>
      </c>
      <c r="AB358" s="58">
        <v>1</v>
      </c>
      <c r="AC358" s="61"/>
      <c r="AD358" s="61"/>
      <c r="AE358" s="55" t="s">
        <v>339</v>
      </c>
      <c r="AF358" s="57">
        <v>3</v>
      </c>
      <c r="AG358" s="58">
        <v>0.3</v>
      </c>
      <c r="AH358" s="61"/>
      <c r="AI358" s="55" t="s">
        <v>357</v>
      </c>
      <c r="AJ358" s="57">
        <v>1</v>
      </c>
      <c r="AK358" s="58">
        <v>0.1</v>
      </c>
      <c r="AL358" s="61"/>
      <c r="AM358" s="55" t="s">
        <v>411</v>
      </c>
      <c r="AN358" s="57">
        <v>2</v>
      </c>
      <c r="AO358" s="58">
        <v>0.2</v>
      </c>
      <c r="AP358" s="61"/>
      <c r="AQ358" s="61"/>
      <c r="AR358" s="55" t="s">
        <v>181</v>
      </c>
      <c r="AS358" s="57">
        <v>1</v>
      </c>
      <c r="AT358" s="58">
        <v>0.25</v>
      </c>
      <c r="AU358" s="61"/>
      <c r="AV358" s="47" t="s">
        <v>186</v>
      </c>
      <c r="AW358" s="57">
        <v>4</v>
      </c>
      <c r="AX358" s="58">
        <v>1</v>
      </c>
      <c r="AY358" s="61"/>
      <c r="AZ358" s="61"/>
      <c r="BA358" s="55" t="s">
        <v>339</v>
      </c>
      <c r="BB358" s="57">
        <v>1</v>
      </c>
      <c r="BC358" s="58">
        <v>0.25</v>
      </c>
      <c r="BD358" s="61"/>
      <c r="BE358" s="55" t="s">
        <v>357</v>
      </c>
      <c r="BF358" s="57">
        <v>0</v>
      </c>
      <c r="BG358" s="58">
        <v>0</v>
      </c>
      <c r="BH358" s="61"/>
      <c r="BI358" s="55" t="s">
        <v>411</v>
      </c>
      <c r="BJ358" s="57">
        <v>1</v>
      </c>
      <c r="BK358" s="58">
        <v>0.25</v>
      </c>
      <c r="BL358" s="61"/>
      <c r="BM358" s="61"/>
      <c r="BN358" s="47" t="s">
        <v>181</v>
      </c>
      <c r="BO358" s="57">
        <v>1</v>
      </c>
      <c r="BP358" s="58">
        <v>0.5</v>
      </c>
      <c r="BQ358" s="61"/>
      <c r="BR358" s="47" t="s">
        <v>186</v>
      </c>
      <c r="BS358" s="57">
        <v>2</v>
      </c>
      <c r="BT358" s="58">
        <v>1</v>
      </c>
      <c r="BU358" s="64"/>
      <c r="BV358" s="61"/>
      <c r="BW358" s="55" t="s">
        <v>339</v>
      </c>
      <c r="BX358" s="57">
        <v>1</v>
      </c>
      <c r="BY358" s="58">
        <v>0.5</v>
      </c>
      <c r="BZ358" s="61"/>
      <c r="CA358" s="55" t="s">
        <v>357</v>
      </c>
      <c r="CB358" s="57">
        <v>0</v>
      </c>
      <c r="CC358" s="58">
        <v>0</v>
      </c>
      <c r="CD358" s="61"/>
      <c r="CE358" s="55" t="s">
        <v>411</v>
      </c>
      <c r="CF358" s="57">
        <v>1</v>
      </c>
      <c r="CG358" s="58">
        <v>0.5</v>
      </c>
      <c r="CH358" s="61"/>
      <c r="CI358" s="61"/>
      <c r="CJ358" s="55" t="s">
        <v>181</v>
      </c>
      <c r="CK358" s="57">
        <v>0</v>
      </c>
      <c r="CL358" s="58">
        <v>0</v>
      </c>
      <c r="CM358" s="61"/>
      <c r="CN358" s="55" t="s">
        <v>186</v>
      </c>
      <c r="CO358" s="57">
        <v>1</v>
      </c>
      <c r="CP358" s="58">
        <v>1</v>
      </c>
      <c r="CQ358" s="61"/>
      <c r="CR358" s="61"/>
      <c r="CS358" s="55" t="s">
        <v>339</v>
      </c>
      <c r="CT358" s="57">
        <v>1</v>
      </c>
      <c r="CU358" s="58">
        <v>1</v>
      </c>
      <c r="CV358" s="61"/>
      <c r="CW358" s="55" t="s">
        <v>357</v>
      </c>
      <c r="CX358" s="57">
        <v>0</v>
      </c>
      <c r="CY358" s="58">
        <v>0</v>
      </c>
      <c r="CZ358" s="61"/>
      <c r="DA358" s="55" t="s">
        <v>411</v>
      </c>
      <c r="DB358" s="57">
        <v>0</v>
      </c>
      <c r="DC358" s="58">
        <v>0</v>
      </c>
    </row>
    <row r="359" spans="2:107" ht="25.5" customHeight="1" x14ac:dyDescent="0.2">
      <c r="B359" s="46" t="s">
        <v>182</v>
      </c>
      <c r="C359" s="57">
        <v>2</v>
      </c>
      <c r="D359" s="58">
        <v>7.407407407407407E-2</v>
      </c>
      <c r="E359" s="64"/>
      <c r="F359" s="46" t="s">
        <v>187</v>
      </c>
      <c r="G359" s="57">
        <v>3</v>
      </c>
      <c r="H359" s="58">
        <v>0.1111111111111111</v>
      </c>
      <c r="I359" s="61"/>
      <c r="J359" s="55" t="s">
        <v>340</v>
      </c>
      <c r="K359" s="57">
        <v>1</v>
      </c>
      <c r="L359" s="58">
        <v>3.7037037037037035E-2</v>
      </c>
      <c r="M359" s="61"/>
      <c r="N359" s="55" t="s">
        <v>359</v>
      </c>
      <c r="O359" s="57">
        <v>15</v>
      </c>
      <c r="P359" s="58">
        <v>0.55555555555555558</v>
      </c>
      <c r="Q359" s="61"/>
      <c r="R359" s="55" t="s">
        <v>412</v>
      </c>
      <c r="S359" s="57">
        <v>9</v>
      </c>
      <c r="T359" s="58">
        <v>0.33333333333333331</v>
      </c>
      <c r="U359" s="61"/>
      <c r="V359" s="46" t="s">
        <v>182</v>
      </c>
      <c r="W359" s="57">
        <v>5</v>
      </c>
      <c r="X359" s="58">
        <v>0.5</v>
      </c>
      <c r="Y359" s="61"/>
      <c r="Z359" s="46" t="s">
        <v>187</v>
      </c>
      <c r="AA359" s="57">
        <v>0</v>
      </c>
      <c r="AB359" s="58">
        <v>0</v>
      </c>
      <c r="AC359" s="61"/>
      <c r="AD359" s="61"/>
      <c r="AE359" s="55" t="s">
        <v>340</v>
      </c>
      <c r="AF359" s="57">
        <v>0</v>
      </c>
      <c r="AG359" s="58">
        <v>0</v>
      </c>
      <c r="AH359" s="61"/>
      <c r="AI359" s="55" t="s">
        <v>359</v>
      </c>
      <c r="AJ359" s="57">
        <v>2</v>
      </c>
      <c r="AK359" s="58">
        <v>0.2</v>
      </c>
      <c r="AL359" s="61"/>
      <c r="AM359" s="55" t="s">
        <v>412</v>
      </c>
      <c r="AN359" s="57">
        <v>1</v>
      </c>
      <c r="AO359" s="58">
        <v>0.1</v>
      </c>
      <c r="AP359" s="61"/>
      <c r="AQ359" s="61"/>
      <c r="AR359" s="46" t="s">
        <v>182</v>
      </c>
      <c r="AS359" s="57">
        <v>2</v>
      </c>
      <c r="AT359" s="58">
        <v>0.5</v>
      </c>
      <c r="AU359" s="61"/>
      <c r="AV359" s="46" t="s">
        <v>187</v>
      </c>
      <c r="AW359" s="57">
        <v>0</v>
      </c>
      <c r="AX359" s="58">
        <v>0</v>
      </c>
      <c r="AY359" s="61"/>
      <c r="AZ359" s="61"/>
      <c r="BA359" s="55" t="s">
        <v>340</v>
      </c>
      <c r="BB359" s="57">
        <v>0</v>
      </c>
      <c r="BC359" s="58">
        <v>0</v>
      </c>
      <c r="BD359" s="61"/>
      <c r="BE359" s="55" t="s">
        <v>359</v>
      </c>
      <c r="BF359" s="57">
        <v>1</v>
      </c>
      <c r="BG359" s="58">
        <v>0.25</v>
      </c>
      <c r="BH359" s="61"/>
      <c r="BI359" s="55" t="s">
        <v>412</v>
      </c>
      <c r="BJ359" s="57">
        <v>0</v>
      </c>
      <c r="BK359" s="58">
        <v>0</v>
      </c>
      <c r="BL359" s="61"/>
      <c r="BM359" s="61"/>
      <c r="BN359" s="46" t="s">
        <v>182</v>
      </c>
      <c r="BO359" s="57">
        <v>1</v>
      </c>
      <c r="BP359" s="58">
        <v>0.5</v>
      </c>
      <c r="BQ359" s="61"/>
      <c r="BR359" s="46" t="s">
        <v>187</v>
      </c>
      <c r="BS359" s="57">
        <v>0</v>
      </c>
      <c r="BT359" s="58">
        <v>0</v>
      </c>
      <c r="BU359" s="64"/>
      <c r="BV359" s="61"/>
      <c r="BW359" s="55" t="s">
        <v>340</v>
      </c>
      <c r="BX359" s="57">
        <v>0</v>
      </c>
      <c r="BY359" s="58">
        <v>0</v>
      </c>
      <c r="BZ359" s="61"/>
      <c r="CA359" s="55" t="s">
        <v>359</v>
      </c>
      <c r="CB359" s="57">
        <v>1</v>
      </c>
      <c r="CC359" s="58">
        <v>0.5</v>
      </c>
      <c r="CD359" s="61"/>
      <c r="CE359" s="55" t="s">
        <v>412</v>
      </c>
      <c r="CF359" s="57">
        <v>0</v>
      </c>
      <c r="CG359" s="58">
        <v>0</v>
      </c>
      <c r="CH359" s="61"/>
      <c r="CI359" s="61"/>
      <c r="CJ359" s="46" t="s">
        <v>182</v>
      </c>
      <c r="CK359" s="57">
        <v>1</v>
      </c>
      <c r="CL359" s="58">
        <v>1</v>
      </c>
      <c r="CM359" s="61"/>
      <c r="CN359" s="46" t="s">
        <v>187</v>
      </c>
      <c r="CO359" s="57">
        <v>0</v>
      </c>
      <c r="CP359" s="58">
        <v>0</v>
      </c>
      <c r="CQ359" s="61"/>
      <c r="CR359" s="61"/>
      <c r="CS359" s="55" t="s">
        <v>340</v>
      </c>
      <c r="CT359" s="57">
        <v>0</v>
      </c>
      <c r="CU359" s="58">
        <v>0</v>
      </c>
      <c r="CV359" s="61"/>
      <c r="CW359" s="55" t="s">
        <v>359</v>
      </c>
      <c r="CX359" s="57">
        <v>2</v>
      </c>
      <c r="CY359" s="58">
        <v>1</v>
      </c>
      <c r="CZ359" s="61"/>
      <c r="DA359" s="55" t="s">
        <v>412</v>
      </c>
      <c r="DB359" s="57">
        <v>1</v>
      </c>
      <c r="DC359" s="58">
        <v>1</v>
      </c>
    </row>
    <row r="360" spans="2:107" ht="25.5" customHeight="1" x14ac:dyDescent="0.2">
      <c r="B360" s="50" t="s">
        <v>183</v>
      </c>
      <c r="C360" s="57">
        <v>5</v>
      </c>
      <c r="D360" s="58">
        <v>0.18518518518518517</v>
      </c>
      <c r="E360" s="64"/>
      <c r="F360" s="46" t="s">
        <v>188</v>
      </c>
      <c r="G360" s="57">
        <v>0</v>
      </c>
      <c r="H360" s="58">
        <v>0</v>
      </c>
      <c r="I360" s="61"/>
      <c r="J360" s="55" t="s">
        <v>341</v>
      </c>
      <c r="K360" s="57">
        <v>0</v>
      </c>
      <c r="L360" s="58">
        <v>0</v>
      </c>
      <c r="M360" s="61"/>
      <c r="N360" s="50" t="s">
        <v>360</v>
      </c>
      <c r="O360" s="57">
        <v>0</v>
      </c>
      <c r="P360" s="58">
        <v>0</v>
      </c>
      <c r="Q360" s="61"/>
      <c r="R360" s="50" t="s">
        <v>413</v>
      </c>
      <c r="S360" s="57">
        <v>2</v>
      </c>
      <c r="T360" s="58">
        <v>7.407407407407407E-2</v>
      </c>
      <c r="U360" s="61"/>
      <c r="V360" s="46" t="s">
        <v>183</v>
      </c>
      <c r="W360" s="57">
        <v>1</v>
      </c>
      <c r="X360" s="58">
        <v>0.1</v>
      </c>
      <c r="Y360" s="61"/>
      <c r="Z360" s="46" t="s">
        <v>188</v>
      </c>
      <c r="AA360" s="57">
        <v>0</v>
      </c>
      <c r="AB360" s="58">
        <v>0</v>
      </c>
      <c r="AC360" s="61"/>
      <c r="AD360" s="61"/>
      <c r="AE360" s="55" t="s">
        <v>341</v>
      </c>
      <c r="AF360" s="57">
        <v>0</v>
      </c>
      <c r="AG360" s="58">
        <v>0</v>
      </c>
      <c r="AH360" s="61"/>
      <c r="AI360" s="50" t="s">
        <v>360</v>
      </c>
      <c r="AJ360" s="57">
        <v>1</v>
      </c>
      <c r="AK360" s="58">
        <v>0.1</v>
      </c>
      <c r="AL360" s="61"/>
      <c r="AM360" s="50" t="s">
        <v>413</v>
      </c>
      <c r="AN360" s="57">
        <v>5</v>
      </c>
      <c r="AO360" s="58">
        <v>0.5</v>
      </c>
      <c r="AP360" s="61"/>
      <c r="AQ360" s="61"/>
      <c r="AR360" s="46" t="s">
        <v>183</v>
      </c>
      <c r="AS360" s="57">
        <v>0</v>
      </c>
      <c r="AT360" s="58">
        <v>0</v>
      </c>
      <c r="AU360" s="61"/>
      <c r="AV360" s="46" t="s">
        <v>188</v>
      </c>
      <c r="AW360" s="57">
        <v>0</v>
      </c>
      <c r="AX360" s="58">
        <v>0</v>
      </c>
      <c r="AY360" s="61"/>
      <c r="AZ360" s="61"/>
      <c r="BA360" s="55" t="s">
        <v>341</v>
      </c>
      <c r="BB360" s="57">
        <v>0</v>
      </c>
      <c r="BC360" s="58">
        <v>0</v>
      </c>
      <c r="BD360" s="61"/>
      <c r="BE360" s="50" t="s">
        <v>360</v>
      </c>
      <c r="BF360" s="57">
        <v>0</v>
      </c>
      <c r="BG360" s="58">
        <v>0</v>
      </c>
      <c r="BH360" s="61"/>
      <c r="BI360" s="50" t="s">
        <v>413</v>
      </c>
      <c r="BJ360" s="57">
        <v>2</v>
      </c>
      <c r="BK360" s="58">
        <v>0.5</v>
      </c>
      <c r="BL360" s="61"/>
      <c r="BM360" s="61"/>
      <c r="BN360" s="46" t="s">
        <v>183</v>
      </c>
      <c r="BO360" s="57">
        <v>0</v>
      </c>
      <c r="BP360" s="58">
        <v>0</v>
      </c>
      <c r="BQ360" s="61"/>
      <c r="BR360" s="46" t="s">
        <v>188</v>
      </c>
      <c r="BS360" s="57">
        <v>0</v>
      </c>
      <c r="BT360" s="58">
        <v>0</v>
      </c>
      <c r="BU360" s="64"/>
      <c r="BV360" s="61"/>
      <c r="BW360" s="55" t="s">
        <v>341</v>
      </c>
      <c r="BX360" s="57">
        <v>0</v>
      </c>
      <c r="BY360" s="58">
        <v>0</v>
      </c>
      <c r="BZ360" s="61"/>
      <c r="CA360" s="50" t="s">
        <v>360</v>
      </c>
      <c r="CB360" s="57">
        <v>0</v>
      </c>
      <c r="CC360" s="58">
        <v>0</v>
      </c>
      <c r="CD360" s="61"/>
      <c r="CE360" s="50" t="s">
        <v>413</v>
      </c>
      <c r="CF360" s="57">
        <v>1</v>
      </c>
      <c r="CG360" s="58">
        <v>0.5</v>
      </c>
      <c r="CH360" s="61"/>
      <c r="CI360" s="61"/>
      <c r="CJ360" s="46" t="s">
        <v>183</v>
      </c>
      <c r="CK360" s="57">
        <v>0</v>
      </c>
      <c r="CL360" s="58">
        <v>0</v>
      </c>
      <c r="CM360" s="61"/>
      <c r="CN360" s="46" t="s">
        <v>188</v>
      </c>
      <c r="CO360" s="57">
        <v>0</v>
      </c>
      <c r="CP360" s="58">
        <v>0</v>
      </c>
      <c r="CQ360" s="61"/>
      <c r="CR360" s="61"/>
      <c r="CS360" s="55" t="s">
        <v>341</v>
      </c>
      <c r="CT360" s="57">
        <v>0</v>
      </c>
      <c r="CU360" s="58">
        <v>0</v>
      </c>
      <c r="CV360" s="61"/>
      <c r="CW360" s="50" t="s">
        <v>360</v>
      </c>
      <c r="CX360" s="57">
        <v>0</v>
      </c>
      <c r="CY360" s="58">
        <v>0</v>
      </c>
      <c r="CZ360" s="61"/>
      <c r="DA360" s="50" t="s">
        <v>413</v>
      </c>
      <c r="DB360" s="57">
        <v>0</v>
      </c>
      <c r="DC360" s="58">
        <v>0</v>
      </c>
    </row>
    <row r="361" spans="2:107" ht="25.5" customHeight="1" x14ac:dyDescent="0.2">
      <c r="B361" s="50" t="s">
        <v>184</v>
      </c>
      <c r="C361" s="57">
        <v>0</v>
      </c>
      <c r="D361" s="58">
        <v>0</v>
      </c>
      <c r="E361" s="64"/>
      <c r="F361" s="77"/>
      <c r="G361" s="54">
        <v>27</v>
      </c>
      <c r="H361" s="76">
        <v>1</v>
      </c>
      <c r="I361" s="61"/>
      <c r="J361" s="50" t="s">
        <v>344</v>
      </c>
      <c r="K361" s="57">
        <v>2</v>
      </c>
      <c r="L361" s="58">
        <v>7.407407407407407E-2</v>
      </c>
      <c r="M361" s="61"/>
      <c r="N361" s="50" t="s">
        <v>358</v>
      </c>
      <c r="O361" s="57">
        <v>2</v>
      </c>
      <c r="P361" s="58">
        <v>7.407407407407407E-2</v>
      </c>
      <c r="Q361" s="61"/>
      <c r="R361" s="50" t="s">
        <v>414</v>
      </c>
      <c r="S361" s="57">
        <v>0</v>
      </c>
      <c r="T361" s="58">
        <v>0</v>
      </c>
      <c r="U361" s="61"/>
      <c r="V361" s="46" t="s">
        <v>184</v>
      </c>
      <c r="W361" s="57">
        <v>1</v>
      </c>
      <c r="X361" s="58">
        <v>0.1</v>
      </c>
      <c r="Y361" s="61"/>
      <c r="Z361" s="77"/>
      <c r="AA361" s="54">
        <v>10</v>
      </c>
      <c r="AB361" s="76">
        <v>1</v>
      </c>
      <c r="AC361" s="61"/>
      <c r="AD361" s="61"/>
      <c r="AE361" s="50" t="s">
        <v>344</v>
      </c>
      <c r="AF361" s="57">
        <v>5</v>
      </c>
      <c r="AG361" s="58">
        <v>0.5</v>
      </c>
      <c r="AH361" s="61"/>
      <c r="AI361" s="50" t="s">
        <v>358</v>
      </c>
      <c r="AJ361" s="57">
        <v>4</v>
      </c>
      <c r="AK361" s="58">
        <v>0.4</v>
      </c>
      <c r="AL361" s="61"/>
      <c r="AM361" s="50" t="s">
        <v>414</v>
      </c>
      <c r="AN361" s="57">
        <v>0</v>
      </c>
      <c r="AO361" s="58">
        <v>0</v>
      </c>
      <c r="AP361" s="61"/>
      <c r="AQ361" s="61"/>
      <c r="AR361" s="46" t="s">
        <v>184</v>
      </c>
      <c r="AS361" s="57">
        <v>1</v>
      </c>
      <c r="AT361" s="58">
        <v>0.25</v>
      </c>
      <c r="AU361" s="61"/>
      <c r="AV361" s="77"/>
      <c r="AW361" s="54">
        <v>4</v>
      </c>
      <c r="AX361" s="76">
        <v>1</v>
      </c>
      <c r="AY361" s="61"/>
      <c r="AZ361" s="61"/>
      <c r="BA361" s="50" t="s">
        <v>344</v>
      </c>
      <c r="BB361" s="57">
        <v>2</v>
      </c>
      <c r="BC361" s="58">
        <v>0.5</v>
      </c>
      <c r="BD361" s="61"/>
      <c r="BE361" s="50" t="s">
        <v>358</v>
      </c>
      <c r="BF361" s="57">
        <v>2</v>
      </c>
      <c r="BG361" s="58">
        <v>0.5</v>
      </c>
      <c r="BH361" s="61"/>
      <c r="BI361" s="50" t="s">
        <v>414</v>
      </c>
      <c r="BJ361" s="57">
        <v>0</v>
      </c>
      <c r="BK361" s="58">
        <v>0</v>
      </c>
      <c r="BL361" s="61"/>
      <c r="BM361" s="61"/>
      <c r="BN361" s="46" t="s">
        <v>184</v>
      </c>
      <c r="BO361" s="57">
        <v>0</v>
      </c>
      <c r="BP361" s="58">
        <v>0</v>
      </c>
      <c r="BQ361" s="61"/>
      <c r="BR361" s="77"/>
      <c r="BS361" s="54">
        <v>2</v>
      </c>
      <c r="BT361" s="76">
        <v>1</v>
      </c>
      <c r="BU361" s="64"/>
      <c r="BV361" s="61"/>
      <c r="BW361" s="50" t="s">
        <v>344</v>
      </c>
      <c r="BX361" s="57">
        <v>1</v>
      </c>
      <c r="BY361" s="58">
        <v>0.5</v>
      </c>
      <c r="BZ361" s="61"/>
      <c r="CA361" s="50" t="s">
        <v>358</v>
      </c>
      <c r="CB361" s="57">
        <v>1</v>
      </c>
      <c r="CC361" s="58">
        <v>0.5</v>
      </c>
      <c r="CD361" s="61"/>
      <c r="CE361" s="50" t="s">
        <v>414</v>
      </c>
      <c r="CF361" s="57">
        <v>0</v>
      </c>
      <c r="CG361" s="58">
        <v>0</v>
      </c>
      <c r="CH361" s="61"/>
      <c r="CI361" s="61"/>
      <c r="CJ361" s="46" t="s">
        <v>184</v>
      </c>
      <c r="CK361" s="57">
        <v>0</v>
      </c>
      <c r="CL361" s="58">
        <v>0</v>
      </c>
      <c r="CM361" s="61"/>
      <c r="CN361" s="77"/>
      <c r="CO361" s="54">
        <v>1</v>
      </c>
      <c r="CP361" s="76">
        <v>1</v>
      </c>
      <c r="CQ361" s="61"/>
      <c r="CR361" s="61"/>
      <c r="CS361" s="50" t="s">
        <v>344</v>
      </c>
      <c r="CT361" s="57">
        <v>0</v>
      </c>
      <c r="CU361" s="58">
        <v>0</v>
      </c>
      <c r="CV361" s="61"/>
      <c r="CW361" s="50" t="s">
        <v>358</v>
      </c>
      <c r="CX361" s="57">
        <v>0</v>
      </c>
      <c r="CY361" s="58">
        <v>0</v>
      </c>
      <c r="CZ361" s="61"/>
      <c r="DA361" s="50" t="s">
        <v>414</v>
      </c>
      <c r="DB361" s="57">
        <v>0</v>
      </c>
      <c r="DC361" s="58">
        <v>0</v>
      </c>
    </row>
    <row r="362" spans="2:107" ht="25.5" customHeight="1" x14ac:dyDescent="0.2">
      <c r="B362" s="50" t="s">
        <v>185</v>
      </c>
      <c r="C362" s="57">
        <v>2</v>
      </c>
      <c r="D362" s="58">
        <v>7.407407407407407E-2</v>
      </c>
      <c r="E362" s="64"/>
      <c r="F362" s="61"/>
      <c r="G362" s="56" t="s">
        <v>141</v>
      </c>
      <c r="H362" s="49" t="s">
        <v>140</v>
      </c>
      <c r="I362" s="61"/>
      <c r="J362" s="50" t="s">
        <v>343</v>
      </c>
      <c r="K362" s="57">
        <v>0</v>
      </c>
      <c r="L362" s="58">
        <v>0</v>
      </c>
      <c r="M362" s="61"/>
      <c r="N362" s="50" t="s">
        <v>361</v>
      </c>
      <c r="O362" s="57">
        <v>2</v>
      </c>
      <c r="P362" s="58">
        <v>7.407407407407407E-2</v>
      </c>
      <c r="Q362" s="61"/>
      <c r="R362" s="50" t="s">
        <v>415</v>
      </c>
      <c r="S362" s="57">
        <v>1</v>
      </c>
      <c r="T362" s="58">
        <v>3.7037037037037035E-2</v>
      </c>
      <c r="U362" s="61"/>
      <c r="V362" s="46" t="s">
        <v>185</v>
      </c>
      <c r="W362" s="57">
        <v>0</v>
      </c>
      <c r="X362" s="58">
        <v>0</v>
      </c>
      <c r="Y362" s="61"/>
      <c r="Z362" s="37"/>
      <c r="AA362" s="56" t="s">
        <v>141</v>
      </c>
      <c r="AB362" s="49" t="s">
        <v>140</v>
      </c>
      <c r="AC362" s="61"/>
      <c r="AD362" s="61"/>
      <c r="AE362" s="50" t="s">
        <v>343</v>
      </c>
      <c r="AF362" s="57">
        <v>0</v>
      </c>
      <c r="AG362" s="58">
        <v>0</v>
      </c>
      <c r="AH362" s="61"/>
      <c r="AI362" s="50" t="s">
        <v>361</v>
      </c>
      <c r="AJ362" s="57">
        <v>0</v>
      </c>
      <c r="AK362" s="58">
        <v>0</v>
      </c>
      <c r="AL362" s="61"/>
      <c r="AM362" s="50" t="s">
        <v>415</v>
      </c>
      <c r="AN362" s="57">
        <v>1</v>
      </c>
      <c r="AO362" s="58">
        <v>0.1</v>
      </c>
      <c r="AP362" s="61"/>
      <c r="AQ362" s="61"/>
      <c r="AR362" s="46" t="s">
        <v>185</v>
      </c>
      <c r="AS362" s="57">
        <v>0</v>
      </c>
      <c r="AT362" s="58">
        <v>0</v>
      </c>
      <c r="AU362" s="61"/>
      <c r="AV362" s="61"/>
      <c r="AW362" s="56" t="s">
        <v>141</v>
      </c>
      <c r="AX362" s="49" t="s">
        <v>140</v>
      </c>
      <c r="AY362" s="61"/>
      <c r="AZ362" s="61"/>
      <c r="BA362" s="50" t="s">
        <v>343</v>
      </c>
      <c r="BB362" s="57">
        <v>0</v>
      </c>
      <c r="BC362" s="58">
        <v>0</v>
      </c>
      <c r="BD362" s="61"/>
      <c r="BE362" s="50" t="s">
        <v>361</v>
      </c>
      <c r="BF362" s="57">
        <v>0</v>
      </c>
      <c r="BG362" s="58">
        <v>0</v>
      </c>
      <c r="BH362" s="61"/>
      <c r="BI362" s="50" t="s">
        <v>415</v>
      </c>
      <c r="BJ362" s="57">
        <v>0</v>
      </c>
      <c r="BK362" s="58">
        <v>0</v>
      </c>
      <c r="BL362" s="61"/>
      <c r="BM362" s="61"/>
      <c r="BN362" s="46" t="s">
        <v>185</v>
      </c>
      <c r="BO362" s="57">
        <v>0</v>
      </c>
      <c r="BP362" s="58">
        <v>0</v>
      </c>
      <c r="BQ362" s="61"/>
      <c r="BR362" s="77"/>
      <c r="BS362" s="56" t="s">
        <v>141</v>
      </c>
      <c r="BT362" s="49" t="s">
        <v>140</v>
      </c>
      <c r="BU362" s="64"/>
      <c r="BV362" s="61"/>
      <c r="BW362" s="50" t="s">
        <v>343</v>
      </c>
      <c r="BX362" s="57">
        <v>0</v>
      </c>
      <c r="BY362" s="58">
        <v>0</v>
      </c>
      <c r="BZ362" s="61"/>
      <c r="CA362" s="50" t="s">
        <v>361</v>
      </c>
      <c r="CB362" s="57">
        <v>0</v>
      </c>
      <c r="CC362" s="58">
        <v>0</v>
      </c>
      <c r="CD362" s="61"/>
      <c r="CE362" s="50" t="s">
        <v>415</v>
      </c>
      <c r="CF362" s="57">
        <v>0</v>
      </c>
      <c r="CG362" s="58">
        <v>0</v>
      </c>
      <c r="CH362" s="61"/>
      <c r="CI362" s="61"/>
      <c r="CJ362" s="46" t="s">
        <v>185</v>
      </c>
      <c r="CK362" s="57">
        <v>0</v>
      </c>
      <c r="CL362" s="58">
        <v>0</v>
      </c>
      <c r="CM362" s="61"/>
      <c r="CN362" s="61"/>
      <c r="CO362" s="56" t="s">
        <v>141</v>
      </c>
      <c r="CP362" s="49" t="s">
        <v>140</v>
      </c>
      <c r="CQ362" s="61"/>
      <c r="CR362" s="61"/>
      <c r="CS362" s="50" t="s">
        <v>343</v>
      </c>
      <c r="CT362" s="57">
        <v>0</v>
      </c>
      <c r="CU362" s="58">
        <v>0</v>
      </c>
      <c r="CV362" s="61"/>
      <c r="CW362" s="50" t="s">
        <v>361</v>
      </c>
      <c r="CX362" s="57">
        <v>0</v>
      </c>
      <c r="CY362" s="58">
        <v>0</v>
      </c>
      <c r="CZ362" s="61"/>
      <c r="DA362" s="50" t="s">
        <v>415</v>
      </c>
      <c r="DB362" s="57">
        <v>0</v>
      </c>
      <c r="DC362" s="58">
        <v>0</v>
      </c>
    </row>
    <row r="363" spans="2:107" ht="25.5" customHeight="1" x14ac:dyDescent="0.2">
      <c r="B363" s="46" t="s">
        <v>162</v>
      </c>
      <c r="C363" s="57">
        <v>0</v>
      </c>
      <c r="D363" s="58">
        <v>0</v>
      </c>
      <c r="E363" s="64"/>
      <c r="F363" s="61"/>
      <c r="G363" s="61"/>
      <c r="H363" s="61"/>
      <c r="I363" s="61"/>
      <c r="J363" s="50" t="s">
        <v>342</v>
      </c>
      <c r="K363" s="57">
        <v>0</v>
      </c>
      <c r="L363" s="58">
        <v>0</v>
      </c>
      <c r="M363" s="61"/>
      <c r="N363" s="50" t="s">
        <v>362</v>
      </c>
      <c r="O363" s="57">
        <v>3</v>
      </c>
      <c r="P363" s="58">
        <v>0.1111111111111111</v>
      </c>
      <c r="Q363" s="61"/>
      <c r="R363" s="50" t="s">
        <v>416</v>
      </c>
      <c r="S363" s="57">
        <v>4</v>
      </c>
      <c r="T363" s="58">
        <v>0.14814814814814814</v>
      </c>
      <c r="U363" s="61"/>
      <c r="V363" s="46" t="s">
        <v>162</v>
      </c>
      <c r="W363" s="57">
        <v>0</v>
      </c>
      <c r="X363" s="58">
        <v>0</v>
      </c>
      <c r="Y363" s="61"/>
      <c r="Z363" s="61"/>
      <c r="AA363" s="61"/>
      <c r="AB363" s="61"/>
      <c r="AC363" s="61"/>
      <c r="AD363" s="61"/>
      <c r="AE363" s="50" t="s">
        <v>342</v>
      </c>
      <c r="AF363" s="57">
        <v>0</v>
      </c>
      <c r="AG363" s="58">
        <v>0</v>
      </c>
      <c r="AH363" s="61"/>
      <c r="AI363" s="50" t="s">
        <v>362</v>
      </c>
      <c r="AJ363" s="57">
        <v>1</v>
      </c>
      <c r="AK363" s="58">
        <v>0.1</v>
      </c>
      <c r="AL363" s="61"/>
      <c r="AM363" s="50" t="s">
        <v>416</v>
      </c>
      <c r="AN363" s="57">
        <v>0</v>
      </c>
      <c r="AO363" s="58">
        <v>0</v>
      </c>
      <c r="AP363" s="61"/>
      <c r="AQ363" s="61"/>
      <c r="AR363" s="46" t="s">
        <v>162</v>
      </c>
      <c r="AS363" s="57">
        <v>0</v>
      </c>
      <c r="AT363" s="58">
        <v>0</v>
      </c>
      <c r="AU363" s="61"/>
      <c r="AV363" s="61"/>
      <c r="AW363" s="61"/>
      <c r="AX363" s="61"/>
      <c r="AY363" s="61"/>
      <c r="AZ363" s="61"/>
      <c r="BA363" s="50" t="s">
        <v>342</v>
      </c>
      <c r="BB363" s="57">
        <v>0</v>
      </c>
      <c r="BC363" s="58">
        <v>0</v>
      </c>
      <c r="BD363" s="61"/>
      <c r="BE363" s="50" t="s">
        <v>362</v>
      </c>
      <c r="BF363" s="57">
        <v>0</v>
      </c>
      <c r="BG363" s="58">
        <v>0</v>
      </c>
      <c r="BH363" s="61"/>
      <c r="BI363" s="50" t="s">
        <v>416</v>
      </c>
      <c r="BJ363" s="57">
        <v>0</v>
      </c>
      <c r="BK363" s="58">
        <v>0</v>
      </c>
      <c r="BL363" s="61"/>
      <c r="BM363" s="61"/>
      <c r="BN363" s="46" t="s">
        <v>162</v>
      </c>
      <c r="BO363" s="57">
        <v>0</v>
      </c>
      <c r="BP363" s="58">
        <v>0</v>
      </c>
      <c r="BQ363" s="64"/>
      <c r="BR363"/>
      <c r="BS363" s="64"/>
      <c r="BT363" s="64"/>
      <c r="BU363" s="64"/>
      <c r="BV363" s="61"/>
      <c r="BW363" s="50" t="s">
        <v>342</v>
      </c>
      <c r="BX363" s="57">
        <v>0</v>
      </c>
      <c r="BY363" s="58">
        <v>0</v>
      </c>
      <c r="BZ363" s="61"/>
      <c r="CA363" s="50" t="s">
        <v>362</v>
      </c>
      <c r="CB363" s="57">
        <v>0</v>
      </c>
      <c r="CC363" s="58">
        <v>0</v>
      </c>
      <c r="CD363" s="61"/>
      <c r="CE363" s="50" t="s">
        <v>416</v>
      </c>
      <c r="CF363" s="57">
        <v>0</v>
      </c>
      <c r="CG363" s="58">
        <v>0</v>
      </c>
      <c r="CH363" s="61"/>
      <c r="CI363" s="61"/>
      <c r="CJ363" s="46" t="s">
        <v>162</v>
      </c>
      <c r="CK363" s="57">
        <v>0</v>
      </c>
      <c r="CL363" s="58">
        <v>0</v>
      </c>
      <c r="CM363" s="61"/>
      <c r="CN363" s="61"/>
      <c r="CO363" s="61"/>
      <c r="CP363" s="61"/>
      <c r="CQ363" s="61"/>
      <c r="CR363" s="61"/>
      <c r="CS363" s="50" t="s">
        <v>342</v>
      </c>
      <c r="CT363" s="57">
        <v>0</v>
      </c>
      <c r="CU363" s="58">
        <v>0</v>
      </c>
      <c r="CV363" s="61"/>
      <c r="CW363" s="50" t="s">
        <v>362</v>
      </c>
      <c r="CX363" s="57">
        <v>0</v>
      </c>
      <c r="CY363" s="58">
        <v>0</v>
      </c>
      <c r="CZ363" s="61"/>
      <c r="DA363" s="50" t="s">
        <v>416</v>
      </c>
      <c r="DB363" s="57">
        <v>0</v>
      </c>
      <c r="DC363" s="58">
        <v>0</v>
      </c>
    </row>
    <row r="364" spans="2:107" ht="25.5" customHeight="1" x14ac:dyDescent="0.2">
      <c r="B364" s="77"/>
      <c r="C364" s="54">
        <v>27</v>
      </c>
      <c r="D364" s="76">
        <v>1</v>
      </c>
      <c r="E364" s="64"/>
      <c r="F364" s="61"/>
      <c r="G364" s="61"/>
      <c r="H364" s="61"/>
      <c r="I364" s="61"/>
      <c r="J364" s="50" t="s">
        <v>354</v>
      </c>
      <c r="K364" s="57">
        <v>3</v>
      </c>
      <c r="L364" s="58">
        <v>0.1111111111111111</v>
      </c>
      <c r="M364" s="61"/>
      <c r="N364" s="50" t="s">
        <v>363</v>
      </c>
      <c r="O364" s="57">
        <v>0</v>
      </c>
      <c r="P364" s="58">
        <v>0</v>
      </c>
      <c r="Q364" s="61"/>
      <c r="R364" s="50" t="s">
        <v>417</v>
      </c>
      <c r="S364" s="57">
        <v>0</v>
      </c>
      <c r="T364" s="58">
        <v>0</v>
      </c>
      <c r="U364" s="61"/>
      <c r="V364" s="77"/>
      <c r="W364" s="54">
        <v>10</v>
      </c>
      <c r="X364" s="76">
        <v>1</v>
      </c>
      <c r="Y364" s="61"/>
      <c r="Z364" s="61"/>
      <c r="AA364" s="61"/>
      <c r="AB364" s="61"/>
      <c r="AC364" s="61"/>
      <c r="AD364" s="61"/>
      <c r="AE364" s="50" t="s">
        <v>354</v>
      </c>
      <c r="AF364" s="57">
        <v>1</v>
      </c>
      <c r="AG364" s="58">
        <v>0.1</v>
      </c>
      <c r="AH364" s="61"/>
      <c r="AI364" s="50" t="s">
        <v>363</v>
      </c>
      <c r="AJ364" s="57">
        <v>0</v>
      </c>
      <c r="AK364" s="58">
        <v>0</v>
      </c>
      <c r="AL364" s="61"/>
      <c r="AM364" s="50" t="s">
        <v>417</v>
      </c>
      <c r="AN364" s="57">
        <v>1</v>
      </c>
      <c r="AO364" s="58">
        <v>0.1</v>
      </c>
      <c r="AP364" s="61"/>
      <c r="AQ364" s="61"/>
      <c r="AR364" s="77" t="s">
        <v>142</v>
      </c>
      <c r="AS364" s="54">
        <v>4</v>
      </c>
      <c r="AT364" s="76">
        <v>1</v>
      </c>
      <c r="AU364" s="61"/>
      <c r="AV364" s="61"/>
      <c r="AW364" s="61"/>
      <c r="AX364" s="61"/>
      <c r="AY364" s="61"/>
      <c r="AZ364" s="61"/>
      <c r="BA364" s="50" t="s">
        <v>354</v>
      </c>
      <c r="BB364" s="57">
        <v>0</v>
      </c>
      <c r="BC364" s="58">
        <v>0</v>
      </c>
      <c r="BD364" s="61"/>
      <c r="BE364" s="50" t="s">
        <v>363</v>
      </c>
      <c r="BF364" s="57">
        <v>0</v>
      </c>
      <c r="BG364" s="58">
        <v>0</v>
      </c>
      <c r="BH364" s="61"/>
      <c r="BI364" s="50" t="s">
        <v>417</v>
      </c>
      <c r="BJ364" s="57">
        <v>1</v>
      </c>
      <c r="BK364" s="58">
        <v>0.25</v>
      </c>
      <c r="BL364" s="61"/>
      <c r="BM364" s="61"/>
      <c r="BN364" s="81"/>
      <c r="BO364" s="54">
        <v>2</v>
      </c>
      <c r="BP364" s="76">
        <v>1</v>
      </c>
      <c r="BQ364" s="64"/>
      <c r="BR364"/>
      <c r="BS364"/>
      <c r="BT364"/>
      <c r="BU364" s="64"/>
      <c r="BV364" s="61"/>
      <c r="BW364" s="50" t="s">
        <v>354</v>
      </c>
      <c r="BX364" s="57">
        <v>0</v>
      </c>
      <c r="BY364" s="58">
        <v>0</v>
      </c>
      <c r="BZ364" s="61"/>
      <c r="CA364" s="50" t="s">
        <v>363</v>
      </c>
      <c r="CB364" s="57">
        <v>0</v>
      </c>
      <c r="CC364" s="58">
        <v>0</v>
      </c>
      <c r="CD364" s="61"/>
      <c r="CE364" s="50" t="s">
        <v>417</v>
      </c>
      <c r="CF364" s="57">
        <v>0</v>
      </c>
      <c r="CG364" s="58">
        <v>0</v>
      </c>
      <c r="CH364" s="61"/>
      <c r="CI364" s="61"/>
      <c r="CJ364" s="77"/>
      <c r="CK364" s="54">
        <v>1</v>
      </c>
      <c r="CL364" s="76">
        <v>1</v>
      </c>
      <c r="CM364" s="61"/>
      <c r="CN364" s="61"/>
      <c r="CO364" s="61"/>
      <c r="CP364" s="61"/>
      <c r="CQ364" s="61"/>
      <c r="CR364" s="61"/>
      <c r="CS364" s="50" t="s">
        <v>354</v>
      </c>
      <c r="CT364" s="57">
        <v>0</v>
      </c>
      <c r="CU364" s="58">
        <v>0</v>
      </c>
      <c r="CV364" s="61"/>
      <c r="CW364" s="50" t="s">
        <v>363</v>
      </c>
      <c r="CX364" s="57">
        <v>0</v>
      </c>
      <c r="CY364" s="58">
        <v>0</v>
      </c>
      <c r="CZ364" s="61"/>
      <c r="DA364" s="50" t="s">
        <v>417</v>
      </c>
      <c r="DB364" s="57">
        <v>0</v>
      </c>
      <c r="DC364" s="58">
        <v>0</v>
      </c>
    </row>
    <row r="365" spans="2:107" ht="25.5" customHeight="1" x14ac:dyDescent="0.2">
      <c r="B365" s="61"/>
      <c r="C365" s="80" t="s">
        <v>141</v>
      </c>
      <c r="D365" s="77" t="s">
        <v>140</v>
      </c>
      <c r="E365" s="64"/>
      <c r="F365" s="61"/>
      <c r="G365" s="61"/>
      <c r="H365" s="61"/>
      <c r="I365" s="61"/>
      <c r="J365" s="50" t="s">
        <v>355</v>
      </c>
      <c r="K365" s="57">
        <v>2</v>
      </c>
      <c r="L365" s="58">
        <v>7.407407407407407E-2</v>
      </c>
      <c r="M365" s="61"/>
      <c r="N365" s="50" t="s">
        <v>364</v>
      </c>
      <c r="O365" s="57">
        <v>0</v>
      </c>
      <c r="P365" s="58">
        <v>0</v>
      </c>
      <c r="Q365" s="61"/>
      <c r="R365" s="50" t="s">
        <v>418</v>
      </c>
      <c r="S365" s="57">
        <v>0</v>
      </c>
      <c r="T365" s="58">
        <v>0</v>
      </c>
      <c r="U365" s="61"/>
      <c r="V365" s="61"/>
      <c r="W365" s="56" t="s">
        <v>141</v>
      </c>
      <c r="X365" s="49" t="s">
        <v>140</v>
      </c>
      <c r="Y365" s="61"/>
      <c r="Z365" s="61"/>
      <c r="AA365" s="61"/>
      <c r="AB365" s="61"/>
      <c r="AC365" s="61"/>
      <c r="AD365" s="61"/>
      <c r="AE365" s="50" t="s">
        <v>355</v>
      </c>
      <c r="AF365" s="57">
        <v>0</v>
      </c>
      <c r="AG365" s="58">
        <v>0</v>
      </c>
      <c r="AH365" s="61"/>
      <c r="AI365" s="50" t="s">
        <v>364</v>
      </c>
      <c r="AJ365" s="57">
        <v>1</v>
      </c>
      <c r="AK365" s="58">
        <v>0.1</v>
      </c>
      <c r="AL365" s="61"/>
      <c r="AM365" s="50" t="s">
        <v>418</v>
      </c>
      <c r="AN365" s="57">
        <v>0</v>
      </c>
      <c r="AO365" s="58">
        <v>0</v>
      </c>
      <c r="AP365" s="61"/>
      <c r="AQ365" s="61"/>
      <c r="AR365" s="69"/>
      <c r="AS365" s="56" t="s">
        <v>141</v>
      </c>
      <c r="AT365" s="49" t="s">
        <v>140</v>
      </c>
      <c r="AU365" s="61"/>
      <c r="AV365" s="61"/>
      <c r="AW365" s="61"/>
      <c r="AX365" s="61"/>
      <c r="AY365" s="61"/>
      <c r="AZ365" s="61"/>
      <c r="BA365" s="50" t="s">
        <v>355</v>
      </c>
      <c r="BB365" s="57">
        <v>0</v>
      </c>
      <c r="BC365" s="58">
        <v>0</v>
      </c>
      <c r="BD365" s="61"/>
      <c r="BE365" s="50" t="s">
        <v>364</v>
      </c>
      <c r="BF365" s="57">
        <v>1</v>
      </c>
      <c r="BG365" s="58">
        <v>0.25</v>
      </c>
      <c r="BH365" s="61"/>
      <c r="BI365" s="50" t="s">
        <v>418</v>
      </c>
      <c r="BJ365" s="57">
        <v>0</v>
      </c>
      <c r="BK365" s="58">
        <v>0</v>
      </c>
      <c r="BL365" s="61"/>
      <c r="BM365" s="61"/>
      <c r="BN365" s="77"/>
      <c r="BO365" s="56" t="s">
        <v>141</v>
      </c>
      <c r="BP365" s="49" t="s">
        <v>140</v>
      </c>
      <c r="BQ365" s="64"/>
      <c r="BR365"/>
      <c r="BS365"/>
      <c r="BT365"/>
      <c r="BU365" s="64"/>
      <c r="BV365" s="61"/>
      <c r="BW365" s="50" t="s">
        <v>355</v>
      </c>
      <c r="BX365" s="57">
        <v>0</v>
      </c>
      <c r="BY365" s="58">
        <v>0</v>
      </c>
      <c r="BZ365" s="61"/>
      <c r="CA365" s="50" t="s">
        <v>364</v>
      </c>
      <c r="CB365" s="57">
        <v>0</v>
      </c>
      <c r="CC365" s="58">
        <v>0</v>
      </c>
      <c r="CD365" s="61"/>
      <c r="CE365" s="50" t="s">
        <v>418</v>
      </c>
      <c r="CF365" s="57">
        <v>0</v>
      </c>
      <c r="CG365" s="58">
        <v>0</v>
      </c>
      <c r="CH365" s="61"/>
      <c r="CI365" s="61"/>
      <c r="CJ365" s="69"/>
      <c r="CK365" s="56" t="s">
        <v>141</v>
      </c>
      <c r="CL365" s="49" t="s">
        <v>140</v>
      </c>
      <c r="CM365" s="61"/>
      <c r="CN365" s="61"/>
      <c r="CO365" s="61"/>
      <c r="CP365" s="61"/>
      <c r="CQ365" s="61"/>
      <c r="CR365" s="61"/>
      <c r="CS365" s="50" t="s">
        <v>355</v>
      </c>
      <c r="CT365" s="57">
        <v>0</v>
      </c>
      <c r="CU365" s="58">
        <v>0</v>
      </c>
      <c r="CV365" s="61"/>
      <c r="CW365" s="50" t="s">
        <v>364</v>
      </c>
      <c r="CX365" s="57">
        <v>0</v>
      </c>
      <c r="CY365" s="58">
        <v>0</v>
      </c>
      <c r="CZ365" s="61"/>
      <c r="DA365" s="50" t="s">
        <v>418</v>
      </c>
      <c r="DB365" s="57">
        <v>0</v>
      </c>
      <c r="DC365" s="58">
        <v>0</v>
      </c>
    </row>
    <row r="366" spans="2:107" ht="25.5" customHeight="1" x14ac:dyDescent="0.2">
      <c r="B366"/>
      <c r="C366"/>
      <c r="D366"/>
      <c r="E366" s="64"/>
      <c r="F366" s="175" t="s">
        <v>16</v>
      </c>
      <c r="G366" s="175"/>
      <c r="H366" s="175"/>
      <c r="I366" s="61"/>
      <c r="J366" s="50" t="s">
        <v>356</v>
      </c>
      <c r="K366" s="57">
        <v>0</v>
      </c>
      <c r="L366" s="58">
        <v>0</v>
      </c>
      <c r="M366" s="61"/>
      <c r="N366" s="50" t="s">
        <v>365</v>
      </c>
      <c r="O366" s="57">
        <v>2</v>
      </c>
      <c r="P366" s="58">
        <v>7.407407407407407E-2</v>
      </c>
      <c r="Q366" s="61"/>
      <c r="R366" s="50" t="s">
        <v>419</v>
      </c>
      <c r="S366" s="57">
        <v>1</v>
      </c>
      <c r="T366" s="58">
        <v>3.7037037037037035E-2</v>
      </c>
      <c r="U366" s="61"/>
      <c r="V366"/>
      <c r="W366"/>
      <c r="X366"/>
      <c r="Y366" s="61"/>
      <c r="Z366" s="61"/>
      <c r="AA366" s="61"/>
      <c r="AB366" s="61"/>
      <c r="AC366" s="61"/>
      <c r="AD366" s="61"/>
      <c r="AE366" s="50" t="s">
        <v>356</v>
      </c>
      <c r="AF366" s="57">
        <v>0</v>
      </c>
      <c r="AG366" s="58">
        <v>0</v>
      </c>
      <c r="AH366" s="61"/>
      <c r="AI366" s="50" t="s">
        <v>365</v>
      </c>
      <c r="AJ366" s="57">
        <v>0</v>
      </c>
      <c r="AK366" s="58">
        <v>0</v>
      </c>
      <c r="AL366" s="61"/>
      <c r="AM366" s="50" t="s">
        <v>419</v>
      </c>
      <c r="AN366" s="57">
        <v>0</v>
      </c>
      <c r="AO366" s="58">
        <v>0</v>
      </c>
      <c r="AP366" s="61"/>
      <c r="AQ366" s="61"/>
      <c r="AR366"/>
      <c r="AS366"/>
      <c r="AT366"/>
      <c r="AU366" s="61"/>
      <c r="AV366"/>
      <c r="AW366"/>
      <c r="AX366"/>
      <c r="AY366" s="61"/>
      <c r="AZ366" s="61"/>
      <c r="BA366" s="50" t="s">
        <v>356</v>
      </c>
      <c r="BB366" s="57">
        <v>0</v>
      </c>
      <c r="BC366" s="58">
        <v>0</v>
      </c>
      <c r="BD366" s="61"/>
      <c r="BE366" s="50" t="s">
        <v>365</v>
      </c>
      <c r="BF366" s="57">
        <v>0</v>
      </c>
      <c r="BG366" s="58">
        <v>0</v>
      </c>
      <c r="BH366" s="61"/>
      <c r="BI366" s="50" t="s">
        <v>419</v>
      </c>
      <c r="BJ366" s="57">
        <v>0</v>
      </c>
      <c r="BK366" s="58">
        <v>0</v>
      </c>
      <c r="BL366" s="61"/>
      <c r="BM366" s="61"/>
      <c r="BN366"/>
      <c r="BO366"/>
      <c r="BP366"/>
      <c r="BQ366" s="64"/>
      <c r="BR366"/>
      <c r="BS366"/>
      <c r="BT366"/>
      <c r="BU366" s="64"/>
      <c r="BV366" s="61"/>
      <c r="BW366" s="50" t="s">
        <v>356</v>
      </c>
      <c r="BX366" s="57">
        <v>0</v>
      </c>
      <c r="BY366" s="58">
        <v>0</v>
      </c>
      <c r="BZ366" s="61"/>
      <c r="CA366" s="50" t="s">
        <v>365</v>
      </c>
      <c r="CB366" s="57">
        <v>0</v>
      </c>
      <c r="CC366" s="58">
        <v>0</v>
      </c>
      <c r="CD366" s="61"/>
      <c r="CE366" s="50" t="s">
        <v>419</v>
      </c>
      <c r="CF366" s="57">
        <v>0</v>
      </c>
      <c r="CG366" s="58">
        <v>0</v>
      </c>
      <c r="CH366" s="61"/>
      <c r="CI366" s="61"/>
      <c r="CJ366"/>
      <c r="CK366"/>
      <c r="CL366"/>
      <c r="CM366" s="61"/>
      <c r="CN366" s="176" t="s">
        <v>16</v>
      </c>
      <c r="CO366" s="177"/>
      <c r="CP366" s="177"/>
      <c r="CQ366" s="61"/>
      <c r="CR366" s="61"/>
      <c r="CS366" s="50" t="s">
        <v>356</v>
      </c>
      <c r="CT366" s="57">
        <v>0</v>
      </c>
      <c r="CU366" s="58">
        <v>0</v>
      </c>
      <c r="CV366" s="61"/>
      <c r="CW366" s="50" t="s">
        <v>365</v>
      </c>
      <c r="CX366" s="57">
        <v>0</v>
      </c>
      <c r="CY366" s="58">
        <v>0</v>
      </c>
      <c r="CZ366" s="61"/>
      <c r="DA366" s="50" t="s">
        <v>419</v>
      </c>
      <c r="DB366" s="57">
        <v>0</v>
      </c>
      <c r="DC366" s="58">
        <v>0</v>
      </c>
    </row>
    <row r="367" spans="2:107" ht="25.5" customHeight="1" x14ac:dyDescent="0.2">
      <c r="B367"/>
      <c r="C367"/>
      <c r="D367"/>
      <c r="E367" s="64"/>
      <c r="F367" s="55" t="s">
        <v>191</v>
      </c>
      <c r="G367" s="57">
        <v>13</v>
      </c>
      <c r="H367" s="58">
        <v>0.48148148148148145</v>
      </c>
      <c r="I367" s="61"/>
      <c r="J367" s="50" t="s">
        <v>345</v>
      </c>
      <c r="K367" s="57">
        <v>0</v>
      </c>
      <c r="L367" s="58">
        <v>0</v>
      </c>
      <c r="M367" s="61"/>
      <c r="N367" s="50" t="s">
        <v>366</v>
      </c>
      <c r="O367" s="57">
        <v>0</v>
      </c>
      <c r="P367" s="58">
        <v>0</v>
      </c>
      <c r="Q367" s="61"/>
      <c r="R367" s="50" t="s">
        <v>420</v>
      </c>
      <c r="S367" s="57">
        <v>1</v>
      </c>
      <c r="T367" s="58">
        <v>3.7037037037037035E-2</v>
      </c>
      <c r="U367" s="61"/>
      <c r="V367" s="175" t="s">
        <v>15</v>
      </c>
      <c r="W367" s="175"/>
      <c r="X367" s="175"/>
      <c r="Y367" s="61"/>
      <c r="Z367" s="175" t="s">
        <v>16</v>
      </c>
      <c r="AA367" s="175"/>
      <c r="AB367" s="175"/>
      <c r="AC367" s="61"/>
      <c r="AD367" s="61"/>
      <c r="AE367" s="50" t="s">
        <v>345</v>
      </c>
      <c r="AF367" s="57">
        <v>1</v>
      </c>
      <c r="AG367" s="58">
        <v>0.1</v>
      </c>
      <c r="AH367" s="61"/>
      <c r="AI367" s="50" t="s">
        <v>366</v>
      </c>
      <c r="AJ367" s="57">
        <v>0</v>
      </c>
      <c r="AK367" s="58">
        <v>0</v>
      </c>
      <c r="AL367" s="61"/>
      <c r="AM367" s="50" t="s">
        <v>420</v>
      </c>
      <c r="AN367" s="57">
        <v>0</v>
      </c>
      <c r="AO367" s="58">
        <v>0</v>
      </c>
      <c r="AP367" s="61"/>
      <c r="AQ367" s="61"/>
      <c r="AR367" s="178" t="s">
        <v>15</v>
      </c>
      <c r="AS367" s="179"/>
      <c r="AT367" s="179"/>
      <c r="AU367" s="61"/>
      <c r="AV367" s="176" t="s">
        <v>16</v>
      </c>
      <c r="AW367" s="177"/>
      <c r="AX367" s="177"/>
      <c r="AY367" s="61"/>
      <c r="AZ367" s="61"/>
      <c r="BA367" s="50" t="s">
        <v>345</v>
      </c>
      <c r="BB367" s="57">
        <v>1</v>
      </c>
      <c r="BC367" s="58">
        <v>0.25</v>
      </c>
      <c r="BD367" s="61"/>
      <c r="BE367" s="50" t="s">
        <v>366</v>
      </c>
      <c r="BF367" s="57">
        <v>0</v>
      </c>
      <c r="BG367" s="58">
        <v>0</v>
      </c>
      <c r="BH367" s="61"/>
      <c r="BI367" s="50" t="s">
        <v>420</v>
      </c>
      <c r="BJ367" s="57">
        <v>0</v>
      </c>
      <c r="BK367" s="58">
        <v>0</v>
      </c>
      <c r="BL367" s="61"/>
      <c r="BM367" s="61"/>
      <c r="BN367" s="178" t="s">
        <v>15</v>
      </c>
      <c r="BO367" s="179"/>
      <c r="BP367" s="179"/>
      <c r="BQ367" s="64"/>
      <c r="BR367" s="175" t="s">
        <v>16</v>
      </c>
      <c r="BS367" s="175"/>
      <c r="BT367" s="175"/>
      <c r="BU367" s="64"/>
      <c r="BV367" s="61"/>
      <c r="BW367" s="50" t="s">
        <v>345</v>
      </c>
      <c r="BX367" s="57">
        <v>0</v>
      </c>
      <c r="BY367" s="58">
        <v>0</v>
      </c>
      <c r="BZ367" s="61"/>
      <c r="CA367" s="50" t="s">
        <v>366</v>
      </c>
      <c r="CB367" s="57">
        <v>0</v>
      </c>
      <c r="CC367" s="58">
        <v>0</v>
      </c>
      <c r="CD367" s="61"/>
      <c r="CE367" s="50" t="s">
        <v>420</v>
      </c>
      <c r="CF367" s="57">
        <v>0</v>
      </c>
      <c r="CG367" s="58">
        <v>0</v>
      </c>
      <c r="CH367" s="61"/>
      <c r="CI367" s="61"/>
      <c r="CJ367" s="175" t="s">
        <v>15</v>
      </c>
      <c r="CK367" s="175"/>
      <c r="CL367" s="175"/>
      <c r="CM367" s="61"/>
      <c r="CN367" s="47" t="s">
        <v>191</v>
      </c>
      <c r="CO367" s="57">
        <v>1</v>
      </c>
      <c r="CP367" s="58">
        <v>1</v>
      </c>
      <c r="CQ367" s="61"/>
      <c r="CR367" s="61"/>
      <c r="CS367" s="50" t="s">
        <v>345</v>
      </c>
      <c r="CT367" s="57">
        <v>0</v>
      </c>
      <c r="CU367" s="58">
        <v>0</v>
      </c>
      <c r="CV367" s="61"/>
      <c r="CW367" s="50" t="s">
        <v>366</v>
      </c>
      <c r="CX367" s="57">
        <v>0</v>
      </c>
      <c r="CY367" s="58">
        <v>0</v>
      </c>
      <c r="CZ367" s="61"/>
      <c r="DA367" s="50" t="s">
        <v>420</v>
      </c>
      <c r="DB367" s="57">
        <v>0</v>
      </c>
      <c r="DC367" s="58">
        <v>0</v>
      </c>
    </row>
    <row r="368" spans="2:107" ht="25.5" customHeight="1" x14ac:dyDescent="0.2">
      <c r="B368"/>
      <c r="C368"/>
      <c r="D368"/>
      <c r="E368" s="64"/>
      <c r="F368" s="46" t="s">
        <v>192</v>
      </c>
      <c r="G368" s="57">
        <v>7</v>
      </c>
      <c r="H368" s="58">
        <v>0.25925925925925924</v>
      </c>
      <c r="I368" s="61"/>
      <c r="J368" s="50" t="s">
        <v>347</v>
      </c>
      <c r="K368" s="57">
        <v>0</v>
      </c>
      <c r="L368" s="58">
        <v>0</v>
      </c>
      <c r="M368" s="61"/>
      <c r="N368" s="50" t="s">
        <v>367</v>
      </c>
      <c r="O368" s="57">
        <v>0</v>
      </c>
      <c r="P368" s="58">
        <v>0</v>
      </c>
      <c r="Q368" s="61"/>
      <c r="R368" s="50" t="s">
        <v>421</v>
      </c>
      <c r="S368" s="57">
        <v>0</v>
      </c>
      <c r="T368" s="58">
        <v>0</v>
      </c>
      <c r="U368" s="61"/>
      <c r="V368" s="47" t="s">
        <v>189</v>
      </c>
      <c r="W368" s="57">
        <v>6</v>
      </c>
      <c r="X368" s="58">
        <v>0.6</v>
      </c>
      <c r="Y368" s="61"/>
      <c r="Z368" s="47" t="s">
        <v>191</v>
      </c>
      <c r="AA368" s="57">
        <v>9</v>
      </c>
      <c r="AB368" s="58">
        <v>0.9</v>
      </c>
      <c r="AC368" s="61"/>
      <c r="AD368" s="61"/>
      <c r="AE368" s="50" t="s">
        <v>347</v>
      </c>
      <c r="AF368" s="57">
        <v>0</v>
      </c>
      <c r="AG368" s="58">
        <v>0</v>
      </c>
      <c r="AH368" s="61"/>
      <c r="AI368" s="50" t="s">
        <v>367</v>
      </c>
      <c r="AJ368" s="57">
        <v>0</v>
      </c>
      <c r="AK368" s="58">
        <v>0</v>
      </c>
      <c r="AL368" s="61"/>
      <c r="AM368" s="50" t="s">
        <v>421</v>
      </c>
      <c r="AN368" s="57">
        <v>0</v>
      </c>
      <c r="AO368" s="58">
        <v>0</v>
      </c>
      <c r="AP368" s="61"/>
      <c r="AQ368" s="61"/>
      <c r="AR368" s="47" t="s">
        <v>189</v>
      </c>
      <c r="AS368" s="57">
        <v>1</v>
      </c>
      <c r="AT368" s="58">
        <v>0.25</v>
      </c>
      <c r="AU368" s="61"/>
      <c r="AV368" s="47" t="s">
        <v>191</v>
      </c>
      <c r="AW368" s="57">
        <v>4</v>
      </c>
      <c r="AX368" s="58">
        <v>1</v>
      </c>
      <c r="AY368" s="61"/>
      <c r="AZ368" s="61"/>
      <c r="BA368" s="50" t="s">
        <v>347</v>
      </c>
      <c r="BB368" s="57">
        <v>0</v>
      </c>
      <c r="BC368" s="58">
        <v>0</v>
      </c>
      <c r="BD368" s="61"/>
      <c r="BE368" s="50" t="s">
        <v>367</v>
      </c>
      <c r="BF368" s="57">
        <v>0</v>
      </c>
      <c r="BG368" s="58">
        <v>0</v>
      </c>
      <c r="BH368" s="61"/>
      <c r="BI368" s="50" t="s">
        <v>421</v>
      </c>
      <c r="BJ368" s="57">
        <v>0</v>
      </c>
      <c r="BK368" s="58">
        <v>0</v>
      </c>
      <c r="BL368" s="61"/>
      <c r="BM368" s="61"/>
      <c r="BN368" s="47" t="s">
        <v>189</v>
      </c>
      <c r="BO368" s="57">
        <v>1</v>
      </c>
      <c r="BP368" s="58">
        <v>0.5</v>
      </c>
      <c r="BQ368" s="64"/>
      <c r="BR368" s="55" t="s">
        <v>191</v>
      </c>
      <c r="BS368" s="57">
        <v>2</v>
      </c>
      <c r="BT368" s="58">
        <v>1</v>
      </c>
      <c r="BU368" s="64"/>
      <c r="BV368" s="61"/>
      <c r="BW368" s="50" t="s">
        <v>347</v>
      </c>
      <c r="BX368" s="57">
        <v>0</v>
      </c>
      <c r="BY368" s="58">
        <v>0</v>
      </c>
      <c r="BZ368" s="61"/>
      <c r="CA368" s="50" t="s">
        <v>367</v>
      </c>
      <c r="CB368" s="57">
        <v>0</v>
      </c>
      <c r="CC368" s="58">
        <v>0</v>
      </c>
      <c r="CD368" s="61"/>
      <c r="CE368" s="50" t="s">
        <v>421</v>
      </c>
      <c r="CF368" s="57">
        <v>0</v>
      </c>
      <c r="CG368" s="58">
        <v>0</v>
      </c>
      <c r="CH368" s="61"/>
      <c r="CI368" s="61"/>
      <c r="CJ368" s="55" t="s">
        <v>189</v>
      </c>
      <c r="CK368" s="57">
        <v>1</v>
      </c>
      <c r="CL368" s="58">
        <v>1</v>
      </c>
      <c r="CM368" s="61"/>
      <c r="CN368" s="46" t="s">
        <v>192</v>
      </c>
      <c r="CO368" s="57">
        <v>0</v>
      </c>
      <c r="CP368" s="58">
        <v>0</v>
      </c>
      <c r="CQ368" s="61"/>
      <c r="CR368" s="61"/>
      <c r="CS368" s="50" t="s">
        <v>347</v>
      </c>
      <c r="CT368" s="57">
        <v>0</v>
      </c>
      <c r="CU368" s="58">
        <v>0</v>
      </c>
      <c r="CV368" s="61"/>
      <c r="CW368" s="50" t="s">
        <v>367</v>
      </c>
      <c r="CX368" s="57">
        <v>0</v>
      </c>
      <c r="CY368" s="58">
        <v>0</v>
      </c>
      <c r="CZ368" s="61"/>
      <c r="DA368" s="50" t="s">
        <v>421</v>
      </c>
      <c r="DB368" s="57">
        <v>0</v>
      </c>
      <c r="DC368" s="58">
        <v>0</v>
      </c>
    </row>
    <row r="369" spans="1:107" ht="25.5" customHeight="1" x14ac:dyDescent="0.2">
      <c r="B369"/>
      <c r="C369"/>
      <c r="D369"/>
      <c r="E369" s="64"/>
      <c r="F369" s="46" t="s">
        <v>193</v>
      </c>
      <c r="G369" s="57">
        <v>5</v>
      </c>
      <c r="H369" s="58">
        <v>0.18518518518518517</v>
      </c>
      <c r="I369" s="61"/>
      <c r="J369" s="50" t="s">
        <v>346</v>
      </c>
      <c r="K369" s="57">
        <v>0</v>
      </c>
      <c r="L369" s="58">
        <v>0</v>
      </c>
      <c r="M369" s="61"/>
      <c r="N369" s="50" t="s">
        <v>368</v>
      </c>
      <c r="O369" s="57">
        <v>0</v>
      </c>
      <c r="P369" s="58">
        <v>0</v>
      </c>
      <c r="Q369" s="61"/>
      <c r="R369" s="50" t="s">
        <v>422</v>
      </c>
      <c r="S369" s="57">
        <v>0</v>
      </c>
      <c r="T369" s="58">
        <v>0</v>
      </c>
      <c r="U369" s="61"/>
      <c r="V369" s="46" t="s">
        <v>190</v>
      </c>
      <c r="W369" s="57">
        <v>4</v>
      </c>
      <c r="X369" s="58">
        <v>0.4</v>
      </c>
      <c r="Y369" s="61"/>
      <c r="Z369" s="46" t="s">
        <v>192</v>
      </c>
      <c r="AA369" s="57">
        <v>1</v>
      </c>
      <c r="AB369" s="58">
        <v>0.1</v>
      </c>
      <c r="AC369" s="61"/>
      <c r="AD369" s="61"/>
      <c r="AE369" s="50" t="s">
        <v>346</v>
      </c>
      <c r="AF369" s="57">
        <v>0</v>
      </c>
      <c r="AG369" s="58">
        <v>0</v>
      </c>
      <c r="AH369" s="61"/>
      <c r="AI369" s="50" t="s">
        <v>368</v>
      </c>
      <c r="AJ369" s="57">
        <v>0</v>
      </c>
      <c r="AK369" s="58">
        <v>0</v>
      </c>
      <c r="AL369" s="61"/>
      <c r="AM369" s="50" t="s">
        <v>422</v>
      </c>
      <c r="AN369" s="57">
        <v>0</v>
      </c>
      <c r="AO369" s="58">
        <v>0</v>
      </c>
      <c r="AP369" s="61"/>
      <c r="AQ369" s="61"/>
      <c r="AR369" s="46" t="s">
        <v>190</v>
      </c>
      <c r="AS369" s="57">
        <v>3</v>
      </c>
      <c r="AT369" s="58">
        <v>0.75</v>
      </c>
      <c r="AU369" s="61"/>
      <c r="AV369" s="46" t="s">
        <v>192</v>
      </c>
      <c r="AW369" s="57">
        <v>0</v>
      </c>
      <c r="AX369" s="58">
        <v>0</v>
      </c>
      <c r="AY369" s="61"/>
      <c r="AZ369" s="61"/>
      <c r="BA369" s="50" t="s">
        <v>346</v>
      </c>
      <c r="BB369" s="57">
        <v>0</v>
      </c>
      <c r="BC369" s="58">
        <v>0</v>
      </c>
      <c r="BD369" s="61"/>
      <c r="BE369" s="50" t="s">
        <v>368</v>
      </c>
      <c r="BF369" s="57">
        <v>0</v>
      </c>
      <c r="BG369" s="58">
        <v>0</v>
      </c>
      <c r="BH369" s="61"/>
      <c r="BI369" s="50" t="s">
        <v>422</v>
      </c>
      <c r="BJ369" s="57">
        <v>0</v>
      </c>
      <c r="BK369" s="58">
        <v>0</v>
      </c>
      <c r="BL369" s="61"/>
      <c r="BM369" s="61"/>
      <c r="BN369" s="46" t="s">
        <v>190</v>
      </c>
      <c r="BO369" s="57">
        <v>1</v>
      </c>
      <c r="BP369" s="58">
        <v>0.5</v>
      </c>
      <c r="BQ369" s="64"/>
      <c r="BR369" s="46" t="s">
        <v>192</v>
      </c>
      <c r="BS369" s="57">
        <v>0</v>
      </c>
      <c r="BT369" s="58">
        <v>0</v>
      </c>
      <c r="BU369" s="64"/>
      <c r="BV369" s="61"/>
      <c r="BW369" s="50" t="s">
        <v>346</v>
      </c>
      <c r="BX369" s="57">
        <v>0</v>
      </c>
      <c r="BY369" s="58">
        <v>0</v>
      </c>
      <c r="BZ369" s="61"/>
      <c r="CA369" s="50" t="s">
        <v>368</v>
      </c>
      <c r="CB369" s="57">
        <v>0</v>
      </c>
      <c r="CC369" s="58">
        <v>0</v>
      </c>
      <c r="CD369" s="61"/>
      <c r="CE369" s="50" t="s">
        <v>422</v>
      </c>
      <c r="CF369" s="57">
        <v>0</v>
      </c>
      <c r="CG369" s="58">
        <v>0</v>
      </c>
      <c r="CH369" s="61"/>
      <c r="CI369" s="61"/>
      <c r="CJ369" s="46" t="s">
        <v>190</v>
      </c>
      <c r="CK369" s="57">
        <v>0</v>
      </c>
      <c r="CL369" s="58">
        <v>0</v>
      </c>
      <c r="CM369" s="61"/>
      <c r="CN369" s="46" t="s">
        <v>193</v>
      </c>
      <c r="CO369" s="57">
        <v>0</v>
      </c>
      <c r="CP369" s="58">
        <v>0</v>
      </c>
      <c r="CQ369" s="61"/>
      <c r="CR369" s="61"/>
      <c r="CS369" s="50" t="s">
        <v>346</v>
      </c>
      <c r="CT369" s="57">
        <v>0</v>
      </c>
      <c r="CU369" s="58">
        <v>0</v>
      </c>
      <c r="CV369" s="61"/>
      <c r="CW369" s="50" t="s">
        <v>368</v>
      </c>
      <c r="CX369" s="57">
        <v>0</v>
      </c>
      <c r="CY369" s="58">
        <v>0</v>
      </c>
      <c r="CZ369" s="61"/>
      <c r="DA369" s="50" t="s">
        <v>422</v>
      </c>
      <c r="DB369" s="57">
        <v>0</v>
      </c>
      <c r="DC369" s="58">
        <v>0</v>
      </c>
    </row>
    <row r="370" spans="1:107" ht="25.5" customHeight="1" x14ac:dyDescent="0.2">
      <c r="B370" s="175" t="s">
        <v>15</v>
      </c>
      <c r="C370" s="175"/>
      <c r="D370" s="175"/>
      <c r="E370" s="64"/>
      <c r="F370" s="46" t="s">
        <v>194</v>
      </c>
      <c r="G370" s="57">
        <v>2</v>
      </c>
      <c r="H370" s="58">
        <v>7.407407407407407E-2</v>
      </c>
      <c r="I370" s="61"/>
      <c r="J370" s="50" t="s">
        <v>350</v>
      </c>
      <c r="K370" s="57">
        <v>2</v>
      </c>
      <c r="L370" s="58">
        <v>7.407407407407407E-2</v>
      </c>
      <c r="M370" s="61"/>
      <c r="N370" s="37"/>
      <c r="O370" s="45">
        <v>27</v>
      </c>
      <c r="P370" s="58">
        <v>1</v>
      </c>
      <c r="Q370" s="61"/>
      <c r="R370" s="37"/>
      <c r="S370" s="45">
        <v>27</v>
      </c>
      <c r="T370" s="58">
        <v>1</v>
      </c>
      <c r="U370" s="61"/>
      <c r="V370" s="77"/>
      <c r="W370" s="54">
        <v>10</v>
      </c>
      <c r="X370" s="76">
        <v>1</v>
      </c>
      <c r="Y370" s="61"/>
      <c r="Z370" s="46" t="s">
        <v>193</v>
      </c>
      <c r="AA370" s="57">
        <v>0</v>
      </c>
      <c r="AB370" s="58">
        <v>0</v>
      </c>
      <c r="AC370" s="61"/>
      <c r="AD370" s="61"/>
      <c r="AE370" s="50" t="s">
        <v>350</v>
      </c>
      <c r="AF370" s="57">
        <v>0</v>
      </c>
      <c r="AG370" s="58">
        <v>0</v>
      </c>
      <c r="AH370" s="61"/>
      <c r="AI370" s="37"/>
      <c r="AJ370" s="45">
        <v>10</v>
      </c>
      <c r="AK370" s="58">
        <v>1</v>
      </c>
      <c r="AL370" s="61"/>
      <c r="AM370" s="37"/>
      <c r="AN370" s="45">
        <v>10</v>
      </c>
      <c r="AO370" s="58">
        <v>1</v>
      </c>
      <c r="AP370" s="61"/>
      <c r="AQ370" s="61"/>
      <c r="AR370" s="77"/>
      <c r="AS370" s="54">
        <v>4</v>
      </c>
      <c r="AT370" s="76">
        <v>1</v>
      </c>
      <c r="AU370" s="61"/>
      <c r="AV370" s="46" t="s">
        <v>193</v>
      </c>
      <c r="AW370" s="57">
        <v>0</v>
      </c>
      <c r="AX370" s="58">
        <v>0</v>
      </c>
      <c r="AY370" s="61"/>
      <c r="AZ370" s="61"/>
      <c r="BA370" s="50" t="s">
        <v>350</v>
      </c>
      <c r="BB370" s="57">
        <v>0</v>
      </c>
      <c r="BC370" s="58">
        <v>0</v>
      </c>
      <c r="BD370" s="61"/>
      <c r="BE370" s="37"/>
      <c r="BF370" s="45">
        <v>4</v>
      </c>
      <c r="BG370" s="58">
        <v>1</v>
      </c>
      <c r="BH370" s="61"/>
      <c r="BI370" s="37"/>
      <c r="BJ370" s="45">
        <v>4</v>
      </c>
      <c r="BK370" s="58">
        <v>1</v>
      </c>
      <c r="BL370" s="61"/>
      <c r="BM370" s="61"/>
      <c r="BN370" s="77"/>
      <c r="BO370" s="54">
        <v>2</v>
      </c>
      <c r="BP370" s="76">
        <v>1</v>
      </c>
      <c r="BQ370" s="64"/>
      <c r="BR370" s="46" t="s">
        <v>193</v>
      </c>
      <c r="BS370" s="57">
        <v>0</v>
      </c>
      <c r="BT370" s="58">
        <v>0</v>
      </c>
      <c r="BU370" s="64"/>
      <c r="BV370" s="61"/>
      <c r="BW370" s="50" t="s">
        <v>350</v>
      </c>
      <c r="BX370" s="57">
        <v>0</v>
      </c>
      <c r="BY370" s="58">
        <v>0</v>
      </c>
      <c r="BZ370" s="61"/>
      <c r="CA370" s="37"/>
      <c r="CB370" s="45">
        <v>2</v>
      </c>
      <c r="CC370" s="58">
        <v>1</v>
      </c>
      <c r="CD370" s="61"/>
      <c r="CE370" s="37"/>
      <c r="CF370" s="45">
        <v>2</v>
      </c>
      <c r="CG370" s="58">
        <v>1</v>
      </c>
      <c r="CH370" s="61"/>
      <c r="CI370" s="61"/>
      <c r="CJ370" s="77"/>
      <c r="CK370" s="54">
        <v>1</v>
      </c>
      <c r="CL370" s="76">
        <v>1</v>
      </c>
      <c r="CM370" s="61"/>
      <c r="CN370" s="46" t="s">
        <v>194</v>
      </c>
      <c r="CO370" s="57">
        <v>0</v>
      </c>
      <c r="CP370" s="58">
        <v>0</v>
      </c>
      <c r="CQ370" s="61"/>
      <c r="CR370" s="61"/>
      <c r="CS370" s="50" t="s">
        <v>350</v>
      </c>
      <c r="CT370" s="57">
        <v>0</v>
      </c>
      <c r="CU370" s="58">
        <v>0</v>
      </c>
      <c r="CV370" s="61"/>
      <c r="CW370" s="37"/>
      <c r="CX370" s="45">
        <v>2</v>
      </c>
      <c r="CY370" s="58">
        <v>1</v>
      </c>
      <c r="CZ370" s="61"/>
      <c r="DA370" s="37"/>
      <c r="DB370" s="45">
        <v>1</v>
      </c>
      <c r="DC370" s="58">
        <v>1</v>
      </c>
    </row>
    <row r="371" spans="1:107" ht="25.5" customHeight="1" x14ac:dyDescent="0.2">
      <c r="B371" s="55" t="s">
        <v>189</v>
      </c>
      <c r="C371" s="57">
        <v>27</v>
      </c>
      <c r="D371" s="58">
        <v>1</v>
      </c>
      <c r="E371" s="64"/>
      <c r="F371" s="77"/>
      <c r="G371" s="54">
        <v>27</v>
      </c>
      <c r="H371" s="76">
        <v>1</v>
      </c>
      <c r="I371" s="61"/>
      <c r="J371" s="50" t="s">
        <v>349</v>
      </c>
      <c r="K371" s="57">
        <v>0</v>
      </c>
      <c r="L371" s="58">
        <v>0</v>
      </c>
      <c r="M371" s="61"/>
      <c r="N371" s="61"/>
      <c r="O371" s="49" t="s">
        <v>141</v>
      </c>
      <c r="P371" s="49" t="s">
        <v>140</v>
      </c>
      <c r="Q371" s="61"/>
      <c r="R371" s="61"/>
      <c r="S371" s="49" t="s">
        <v>141</v>
      </c>
      <c r="T371" s="49" t="s">
        <v>140</v>
      </c>
      <c r="U371" s="61"/>
      <c r="V371" s="61"/>
      <c r="W371" s="56" t="s">
        <v>141</v>
      </c>
      <c r="X371" s="49" t="s">
        <v>140</v>
      </c>
      <c r="Y371" s="61"/>
      <c r="Z371" s="46" t="s">
        <v>194</v>
      </c>
      <c r="AA371" s="57">
        <v>0</v>
      </c>
      <c r="AB371" s="58">
        <v>0</v>
      </c>
      <c r="AC371" s="61"/>
      <c r="AD371" s="61"/>
      <c r="AE371" s="50" t="s">
        <v>349</v>
      </c>
      <c r="AF371" s="57">
        <v>0</v>
      </c>
      <c r="AG371" s="58">
        <v>0</v>
      </c>
      <c r="AH371" s="61"/>
      <c r="AI371" s="61"/>
      <c r="AJ371" s="49" t="s">
        <v>141</v>
      </c>
      <c r="AK371" s="49" t="s">
        <v>140</v>
      </c>
      <c r="AL371" s="61"/>
      <c r="AM371" s="61"/>
      <c r="AN371" s="49" t="s">
        <v>141</v>
      </c>
      <c r="AO371" s="49" t="s">
        <v>140</v>
      </c>
      <c r="AP371" s="61"/>
      <c r="AQ371" s="61"/>
      <c r="AR371" s="61"/>
      <c r="AS371" s="56" t="s">
        <v>141</v>
      </c>
      <c r="AT371" s="49" t="s">
        <v>140</v>
      </c>
      <c r="AU371" s="61"/>
      <c r="AV371" s="46" t="s">
        <v>194</v>
      </c>
      <c r="AW371" s="57">
        <v>0</v>
      </c>
      <c r="AX371" s="58">
        <v>0</v>
      </c>
      <c r="AY371" s="61"/>
      <c r="AZ371" s="61"/>
      <c r="BA371" s="50" t="s">
        <v>349</v>
      </c>
      <c r="BB371" s="57">
        <v>0</v>
      </c>
      <c r="BC371" s="58">
        <v>0</v>
      </c>
      <c r="BD371" s="61"/>
      <c r="BE371" s="61"/>
      <c r="BF371" s="49" t="s">
        <v>141</v>
      </c>
      <c r="BG371" s="49" t="s">
        <v>140</v>
      </c>
      <c r="BH371" s="61"/>
      <c r="BI371" s="61"/>
      <c r="BJ371" s="49" t="s">
        <v>141</v>
      </c>
      <c r="BK371" s="49" t="s">
        <v>140</v>
      </c>
      <c r="BL371" s="61"/>
      <c r="BM371" s="61"/>
      <c r="BN371" s="61"/>
      <c r="BO371" s="56" t="s">
        <v>141</v>
      </c>
      <c r="BP371" s="49" t="s">
        <v>140</v>
      </c>
      <c r="BQ371" s="64"/>
      <c r="BR371" s="46" t="s">
        <v>194</v>
      </c>
      <c r="BS371" s="57">
        <v>0</v>
      </c>
      <c r="BT371" s="58">
        <v>0</v>
      </c>
      <c r="BU371" s="64"/>
      <c r="BV371" s="61"/>
      <c r="BW371" s="50" t="s">
        <v>349</v>
      </c>
      <c r="BX371" s="57">
        <v>0</v>
      </c>
      <c r="BY371" s="58">
        <v>0</v>
      </c>
      <c r="BZ371" s="61"/>
      <c r="CA371" s="61"/>
      <c r="CB371" s="49" t="s">
        <v>141</v>
      </c>
      <c r="CC371" s="49" t="s">
        <v>140</v>
      </c>
      <c r="CD371" s="61"/>
      <c r="CE371" s="61"/>
      <c r="CF371" s="49" t="s">
        <v>141</v>
      </c>
      <c r="CG371" s="49" t="s">
        <v>140</v>
      </c>
      <c r="CH371" s="61"/>
      <c r="CI371" s="61"/>
      <c r="CJ371" s="61"/>
      <c r="CK371" s="56" t="s">
        <v>141</v>
      </c>
      <c r="CL371" s="49" t="s">
        <v>140</v>
      </c>
      <c r="CM371" s="61"/>
      <c r="CN371" s="77"/>
      <c r="CO371" s="54">
        <v>1</v>
      </c>
      <c r="CP371" s="76">
        <v>1</v>
      </c>
      <c r="CQ371" s="61"/>
      <c r="CR371" s="61"/>
      <c r="CS371" s="50" t="s">
        <v>349</v>
      </c>
      <c r="CT371" s="57">
        <v>0</v>
      </c>
      <c r="CU371" s="58">
        <v>0</v>
      </c>
      <c r="CV371" s="61"/>
      <c r="CW371" s="61"/>
      <c r="CX371" s="49" t="s">
        <v>141</v>
      </c>
      <c r="CY371" s="49" t="s">
        <v>140</v>
      </c>
      <c r="CZ371" s="61"/>
      <c r="DA371" s="61"/>
      <c r="DB371" s="49" t="s">
        <v>141</v>
      </c>
      <c r="DC371" s="49" t="s">
        <v>140</v>
      </c>
    </row>
    <row r="372" spans="1:107" ht="25.5" customHeight="1" x14ac:dyDescent="0.2">
      <c r="B372" s="46" t="s">
        <v>190</v>
      </c>
      <c r="C372" s="57">
        <v>0</v>
      </c>
      <c r="D372" s="58">
        <v>0</v>
      </c>
      <c r="E372" s="64"/>
      <c r="F372" s="61"/>
      <c r="G372" s="56" t="s">
        <v>141</v>
      </c>
      <c r="H372" s="49" t="s">
        <v>140</v>
      </c>
      <c r="I372" s="61"/>
      <c r="J372" s="50" t="s">
        <v>348</v>
      </c>
      <c r="K372" s="57">
        <v>0</v>
      </c>
      <c r="L372" s="58">
        <v>0</v>
      </c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77"/>
      <c r="AA372" s="54">
        <v>10</v>
      </c>
      <c r="AB372" s="76">
        <v>1</v>
      </c>
      <c r="AC372" s="61"/>
      <c r="AD372" s="61"/>
      <c r="AE372" s="50" t="s">
        <v>348</v>
      </c>
      <c r="AF372" s="57">
        <v>0</v>
      </c>
      <c r="AG372" s="58">
        <v>0</v>
      </c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77"/>
      <c r="AW372" s="54">
        <v>4</v>
      </c>
      <c r="AX372" s="76">
        <v>1</v>
      </c>
      <c r="AY372" s="61"/>
      <c r="AZ372" s="61"/>
      <c r="BA372" s="50" t="s">
        <v>348</v>
      </c>
      <c r="BB372" s="57">
        <v>0</v>
      </c>
      <c r="BC372" s="58">
        <v>0</v>
      </c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4"/>
      <c r="BR372" s="77"/>
      <c r="BS372" s="54">
        <v>2</v>
      </c>
      <c r="BT372" s="76">
        <v>1</v>
      </c>
      <c r="BU372" s="64"/>
      <c r="BV372" s="61"/>
      <c r="BW372" s="50" t="s">
        <v>348</v>
      </c>
      <c r="BX372" s="57">
        <v>0</v>
      </c>
      <c r="BY372" s="58">
        <v>0</v>
      </c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/>
      <c r="CK372"/>
      <c r="CL372"/>
      <c r="CM372" s="61"/>
      <c r="CN372" s="61"/>
      <c r="CO372" s="56" t="s">
        <v>141</v>
      </c>
      <c r="CP372" s="49" t="s">
        <v>140</v>
      </c>
      <c r="CQ372" s="61"/>
      <c r="CR372" s="61"/>
      <c r="CS372" s="50" t="s">
        <v>348</v>
      </c>
      <c r="CT372" s="57">
        <v>0</v>
      </c>
      <c r="CU372" s="58">
        <v>0</v>
      </c>
      <c r="CV372" s="61"/>
      <c r="CW372" s="61"/>
      <c r="CX372" s="61"/>
      <c r="CY372" s="61"/>
      <c r="CZ372" s="61"/>
      <c r="DA372" s="61"/>
      <c r="DB372" s="61"/>
      <c r="DC372" s="61"/>
    </row>
    <row r="373" spans="1:107" ht="25.5" customHeight="1" x14ac:dyDescent="0.2">
      <c r="B373" s="77"/>
      <c r="C373" s="54">
        <v>27</v>
      </c>
      <c r="D373" s="76">
        <v>1</v>
      </c>
      <c r="E373" s="64"/>
      <c r="F373" s="61"/>
      <c r="G373" s="61"/>
      <c r="H373" s="61"/>
      <c r="I373" s="61"/>
      <c r="J373" s="46" t="s">
        <v>351</v>
      </c>
      <c r="K373" s="57">
        <v>0</v>
      </c>
      <c r="L373" s="58">
        <v>0</v>
      </c>
      <c r="M373" s="61"/>
      <c r="N373" s="61"/>
      <c r="O373" s="61"/>
      <c r="P373" s="61"/>
      <c r="Q373" s="61"/>
      <c r="R373" s="61"/>
      <c r="S373" s="61"/>
      <c r="T373" s="61"/>
      <c r="U373" s="61"/>
      <c r="V373" s="176" t="s">
        <v>17</v>
      </c>
      <c r="W373" s="177"/>
      <c r="X373" s="177"/>
      <c r="Y373"/>
      <c r="Z373" s="61"/>
      <c r="AA373" s="56" t="s">
        <v>141</v>
      </c>
      <c r="AB373" s="49" t="s">
        <v>140</v>
      </c>
      <c r="AC373" s="61"/>
      <c r="AD373" s="61"/>
      <c r="AE373" s="46" t="s">
        <v>351</v>
      </c>
      <c r="AF373" s="57">
        <v>0</v>
      </c>
      <c r="AG373" s="58">
        <v>0</v>
      </c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175" t="s">
        <v>17</v>
      </c>
      <c r="AS373" s="175"/>
      <c r="AT373" s="175"/>
      <c r="AU373" s="61"/>
      <c r="AV373" s="61"/>
      <c r="AW373" s="56" t="s">
        <v>141</v>
      </c>
      <c r="AX373" s="49" t="s">
        <v>140</v>
      </c>
      <c r="AY373" s="61"/>
      <c r="AZ373" s="61"/>
      <c r="BA373" s="46" t="s">
        <v>351</v>
      </c>
      <c r="BB373" s="57">
        <v>0</v>
      </c>
      <c r="BC373" s="58">
        <v>0</v>
      </c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175" t="s">
        <v>17</v>
      </c>
      <c r="BO373" s="175"/>
      <c r="BP373" s="175"/>
      <c r="BQ373" s="64"/>
      <c r="BR373" s="61"/>
      <c r="BS373" s="56" t="s">
        <v>141</v>
      </c>
      <c r="BT373" s="49" t="s">
        <v>140</v>
      </c>
      <c r="BU373" s="64"/>
      <c r="BV373" s="61"/>
      <c r="BW373" s="46" t="s">
        <v>351</v>
      </c>
      <c r="BX373" s="57">
        <v>0</v>
      </c>
      <c r="BY373" s="58">
        <v>0</v>
      </c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175" t="s">
        <v>17</v>
      </c>
      <c r="CK373" s="175"/>
      <c r="CL373" s="175"/>
      <c r="CM373" s="61"/>
      <c r="CN373" s="61"/>
      <c r="CO373" s="61"/>
      <c r="CP373" s="61"/>
      <c r="CQ373" s="61"/>
      <c r="CR373" s="61"/>
      <c r="CS373" s="46" t="s">
        <v>351</v>
      </c>
      <c r="CT373" s="57">
        <v>0</v>
      </c>
      <c r="CU373" s="58">
        <v>0</v>
      </c>
      <c r="CV373" s="61"/>
      <c r="CW373" s="61"/>
      <c r="CX373" s="61"/>
      <c r="CY373" s="61"/>
      <c r="CZ373" s="61"/>
      <c r="DA373" s="61"/>
      <c r="DB373" s="61"/>
      <c r="DC373" s="61"/>
    </row>
    <row r="374" spans="1:107" ht="25.5" customHeight="1" x14ac:dyDescent="0.2">
      <c r="B374"/>
      <c r="C374" s="56" t="s">
        <v>141</v>
      </c>
      <c r="D374" s="49" t="s">
        <v>140</v>
      </c>
      <c r="E374" s="64"/>
      <c r="F374" s="61"/>
      <c r="G374" s="61"/>
      <c r="H374" s="61"/>
      <c r="I374" s="61"/>
      <c r="J374" s="46" t="s">
        <v>352</v>
      </c>
      <c r="K374" s="57">
        <v>0</v>
      </c>
      <c r="L374" s="58">
        <v>0</v>
      </c>
      <c r="M374" s="61"/>
      <c r="N374" s="61"/>
      <c r="O374" s="61"/>
      <c r="P374" s="61"/>
      <c r="Q374" s="61"/>
      <c r="R374" s="61"/>
      <c r="S374" s="61"/>
      <c r="T374" s="61"/>
      <c r="U374" s="61"/>
      <c r="V374" s="47" t="s">
        <v>195</v>
      </c>
      <c r="W374" s="57">
        <v>2</v>
      </c>
      <c r="X374" s="58">
        <v>0.2</v>
      </c>
      <c r="Y374"/>
      <c r="Z374" s="61"/>
      <c r="AA374" s="61"/>
      <c r="AB374" s="61"/>
      <c r="AC374" s="61"/>
      <c r="AD374" s="61"/>
      <c r="AE374" s="46" t="s">
        <v>352</v>
      </c>
      <c r="AF374" s="57">
        <v>0</v>
      </c>
      <c r="AG374" s="58">
        <v>0</v>
      </c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55" t="s">
        <v>195</v>
      </c>
      <c r="AS374" s="57">
        <v>0</v>
      </c>
      <c r="AT374" s="58">
        <v>0</v>
      </c>
      <c r="AU374" s="61"/>
      <c r="AV374" s="61"/>
      <c r="AW374" s="61"/>
      <c r="AX374" s="61"/>
      <c r="AY374" s="61"/>
      <c r="AZ374" s="61"/>
      <c r="BA374" s="46" t="s">
        <v>352</v>
      </c>
      <c r="BB374" s="57">
        <v>0</v>
      </c>
      <c r="BC374" s="58">
        <v>0</v>
      </c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55" t="s">
        <v>195</v>
      </c>
      <c r="BO374" s="57">
        <v>0</v>
      </c>
      <c r="BP374" s="58">
        <v>0</v>
      </c>
      <c r="BQ374" s="64"/>
      <c r="BR374" s="64"/>
      <c r="BS374" s="64"/>
      <c r="BT374" s="64"/>
      <c r="BU374" s="61"/>
      <c r="BV374" s="61"/>
      <c r="BW374" s="46" t="s">
        <v>352</v>
      </c>
      <c r="BX374" s="57">
        <v>0</v>
      </c>
      <c r="BY374" s="58">
        <v>0</v>
      </c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55" t="s">
        <v>195</v>
      </c>
      <c r="CK374" s="57">
        <v>0</v>
      </c>
      <c r="CL374" s="58">
        <v>0</v>
      </c>
      <c r="CM374" s="61"/>
      <c r="CN374" s="61"/>
      <c r="CO374" s="61"/>
      <c r="CP374" s="61"/>
      <c r="CQ374" s="61"/>
      <c r="CR374" s="61"/>
      <c r="CS374" s="46" t="s">
        <v>352</v>
      </c>
      <c r="CT374" s="57">
        <v>0</v>
      </c>
      <c r="CU374" s="58">
        <v>0</v>
      </c>
      <c r="CV374" s="61"/>
      <c r="CW374" s="61"/>
      <c r="CX374" s="61"/>
      <c r="CY374" s="61"/>
      <c r="CZ374" s="61"/>
      <c r="DA374" s="61"/>
      <c r="DB374" s="61"/>
      <c r="DC374" s="61"/>
    </row>
    <row r="375" spans="1:107" ht="25.5" customHeight="1" x14ac:dyDescent="0.2">
      <c r="B375"/>
      <c r="C375"/>
      <c r="D375"/>
      <c r="E375" s="64"/>
      <c r="F375" s="61"/>
      <c r="G375" s="61"/>
      <c r="H375" s="61"/>
      <c r="I375" s="61"/>
      <c r="J375" s="46" t="s">
        <v>353</v>
      </c>
      <c r="K375" s="57">
        <v>0</v>
      </c>
      <c r="L375" s="58">
        <v>0</v>
      </c>
      <c r="M375" s="61"/>
      <c r="N375" s="61"/>
      <c r="O375" s="61"/>
      <c r="P375" s="61"/>
      <c r="Q375" s="61"/>
      <c r="R375" s="61"/>
      <c r="S375" s="61"/>
      <c r="T375" s="61"/>
      <c r="U375" s="61"/>
      <c r="V375" s="46" t="s">
        <v>196</v>
      </c>
      <c r="W375" s="57">
        <v>8</v>
      </c>
      <c r="X375" s="58">
        <v>0.8</v>
      </c>
      <c r="Y375"/>
      <c r="Z375" s="61"/>
      <c r="AA375" s="61"/>
      <c r="AB375" s="61"/>
      <c r="AC375" s="61"/>
      <c r="AD375" s="61"/>
      <c r="AE375" s="46" t="s">
        <v>353</v>
      </c>
      <c r="AF375" s="57">
        <v>0</v>
      </c>
      <c r="AG375" s="58">
        <v>0</v>
      </c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46" t="s">
        <v>196</v>
      </c>
      <c r="AS375" s="57">
        <v>4</v>
      </c>
      <c r="AT375" s="58">
        <v>1</v>
      </c>
      <c r="AU375" s="61"/>
      <c r="AV375" s="61"/>
      <c r="AW375" s="61"/>
      <c r="AX375" s="61"/>
      <c r="AY375" s="61"/>
      <c r="AZ375" s="61"/>
      <c r="BA375" s="46" t="s">
        <v>353</v>
      </c>
      <c r="BB375" s="57">
        <v>0</v>
      </c>
      <c r="BC375" s="58">
        <v>0</v>
      </c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46" t="s">
        <v>196</v>
      </c>
      <c r="BO375" s="57">
        <v>2</v>
      </c>
      <c r="BP375" s="58">
        <v>1</v>
      </c>
      <c r="BQ375" s="64"/>
      <c r="BR375" s="64"/>
      <c r="BS375" s="61"/>
      <c r="BT375" s="61"/>
      <c r="BU375" s="61"/>
      <c r="BV375" s="61"/>
      <c r="BW375" s="46" t="s">
        <v>353</v>
      </c>
      <c r="BX375" s="57">
        <v>0</v>
      </c>
      <c r="BY375" s="58">
        <v>0</v>
      </c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46" t="s">
        <v>196</v>
      </c>
      <c r="CK375" s="57">
        <v>1</v>
      </c>
      <c r="CL375" s="58">
        <v>1</v>
      </c>
      <c r="CM375" s="61"/>
      <c r="CN375"/>
      <c r="CO375"/>
      <c r="CP375"/>
      <c r="CQ375" s="61"/>
      <c r="CR375" s="61"/>
      <c r="CS375" s="46" t="s">
        <v>353</v>
      </c>
      <c r="CT375" s="57">
        <v>0</v>
      </c>
      <c r="CU375" s="58">
        <v>0</v>
      </c>
      <c r="CV375" s="61"/>
      <c r="CW375" s="61"/>
      <c r="CX375" s="61"/>
      <c r="CY375" s="61"/>
      <c r="CZ375" s="61"/>
      <c r="DA375" s="61"/>
      <c r="DB375" s="61"/>
      <c r="DC375" s="61"/>
    </row>
    <row r="376" spans="1:107" ht="25.5" customHeight="1" x14ac:dyDescent="0.2">
      <c r="B376" s="175" t="s">
        <v>17</v>
      </c>
      <c r="C376" s="175"/>
      <c r="D376" s="175"/>
      <c r="E376" s="64"/>
      <c r="F376" s="61"/>
      <c r="G376" s="61"/>
      <c r="H376" s="61"/>
      <c r="I376" s="61"/>
      <c r="J376" s="37"/>
      <c r="K376" s="45">
        <v>27</v>
      </c>
      <c r="L376" s="58">
        <v>1</v>
      </c>
      <c r="M376" s="61"/>
      <c r="N376" s="61"/>
      <c r="O376" s="61"/>
      <c r="P376" s="61"/>
      <c r="Q376" s="61"/>
      <c r="R376" s="61"/>
      <c r="S376" s="61"/>
      <c r="T376" s="61"/>
      <c r="U376" s="61"/>
      <c r="V376" s="77"/>
      <c r="W376" s="54">
        <v>10</v>
      </c>
      <c r="X376" s="76">
        <v>1</v>
      </c>
      <c r="Y376"/>
      <c r="Z376" s="61"/>
      <c r="AA376" s="61"/>
      <c r="AB376" s="61"/>
      <c r="AC376" s="61"/>
      <c r="AD376" s="61"/>
      <c r="AE376" s="37"/>
      <c r="AF376" s="45">
        <v>10</v>
      </c>
      <c r="AG376" s="58">
        <v>1</v>
      </c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77"/>
      <c r="AS376" s="54">
        <v>4</v>
      </c>
      <c r="AT376" s="76">
        <v>1</v>
      </c>
      <c r="AU376" s="61"/>
      <c r="AV376"/>
      <c r="AW376"/>
      <c r="AX376"/>
      <c r="AY376" s="61"/>
      <c r="AZ376" s="61"/>
      <c r="BA376" s="37"/>
      <c r="BB376" s="45">
        <v>4</v>
      </c>
      <c r="BC376" s="58">
        <v>1</v>
      </c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77"/>
      <c r="BO376" s="54">
        <v>2</v>
      </c>
      <c r="BP376" s="76">
        <v>1</v>
      </c>
      <c r="BQ376" s="64"/>
      <c r="BR376" s="61"/>
      <c r="BS376" s="61"/>
      <c r="BT376" s="61"/>
      <c r="BU376" s="61"/>
      <c r="BV376" s="61"/>
      <c r="BW376" s="37"/>
      <c r="BX376" s="45">
        <v>2</v>
      </c>
      <c r="BY376" s="58">
        <v>1</v>
      </c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77"/>
      <c r="CK376" s="54">
        <v>1</v>
      </c>
      <c r="CL376" s="76">
        <v>1</v>
      </c>
      <c r="CM376" s="61"/>
      <c r="CN376"/>
      <c r="CO376"/>
      <c r="CP376"/>
      <c r="CQ376" s="61"/>
      <c r="CR376" s="61"/>
      <c r="CS376" s="37"/>
      <c r="CT376" s="45">
        <v>1</v>
      </c>
      <c r="CU376" s="58">
        <v>1</v>
      </c>
      <c r="CV376" s="61"/>
      <c r="CW376" s="61"/>
      <c r="CX376" s="61"/>
      <c r="CY376" s="61"/>
      <c r="CZ376" s="61"/>
      <c r="DA376" s="61"/>
      <c r="DB376" s="61"/>
      <c r="DC376" s="61"/>
    </row>
    <row r="377" spans="1:107" ht="25.5" customHeight="1" x14ac:dyDescent="0.2">
      <c r="B377" s="55" t="s">
        <v>195</v>
      </c>
      <c r="C377" s="57">
        <v>7</v>
      </c>
      <c r="D377" s="58">
        <v>0.25925925925925924</v>
      </c>
      <c r="E377" s="64"/>
      <c r="F377" s="61"/>
      <c r="G377" s="61"/>
      <c r="H377" s="61"/>
      <c r="I377" s="61"/>
      <c r="J377" s="61"/>
      <c r="K377" s="49" t="s">
        <v>141</v>
      </c>
      <c r="L377" s="74" t="s">
        <v>140</v>
      </c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56" t="s">
        <v>141</v>
      </c>
      <c r="X377" s="49" t="s">
        <v>140</v>
      </c>
      <c r="Y377"/>
      <c r="Z377" s="61"/>
      <c r="AA377" s="61"/>
      <c r="AB377" s="61"/>
      <c r="AC377" s="61"/>
      <c r="AD377" s="61"/>
      <c r="AE377" s="61"/>
      <c r="AF377" s="49" t="s">
        <v>141</v>
      </c>
      <c r="AG377" s="74" t="s">
        <v>140</v>
      </c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/>
      <c r="AS377" s="56" t="s">
        <v>141</v>
      </c>
      <c r="AT377" s="49" t="s">
        <v>140</v>
      </c>
      <c r="AU377" s="61"/>
      <c r="AV377"/>
      <c r="AW377"/>
      <c r="AX377"/>
      <c r="AY377" s="61"/>
      <c r="AZ377" s="61"/>
      <c r="BA377" s="61"/>
      <c r="BB377" s="49" t="s">
        <v>141</v>
      </c>
      <c r="BC377" s="74" t="s">
        <v>140</v>
      </c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56" t="s">
        <v>141</v>
      </c>
      <c r="BP377" s="49" t="s">
        <v>140</v>
      </c>
      <c r="BQ377" s="64"/>
      <c r="BR377" s="61"/>
      <c r="BS377" s="61"/>
      <c r="BT377" s="61"/>
      <c r="BU377" s="61"/>
      <c r="BV377" s="61"/>
      <c r="BW377" s="61"/>
      <c r="BX377" s="49" t="s">
        <v>141</v>
      </c>
      <c r="BY377" s="74" t="s">
        <v>140</v>
      </c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56" t="s">
        <v>141</v>
      </c>
      <c r="CL377" s="49" t="s">
        <v>140</v>
      </c>
      <c r="CM377" s="61"/>
      <c r="CN377"/>
      <c r="CO377"/>
      <c r="CP377"/>
      <c r="CQ377" s="61"/>
      <c r="CR377" s="61"/>
      <c r="CS377" s="61"/>
      <c r="CT377" s="49" t="s">
        <v>141</v>
      </c>
      <c r="CU377" s="74" t="s">
        <v>140</v>
      </c>
      <c r="CV377" s="61"/>
      <c r="CW377" s="61"/>
      <c r="CX377" s="61"/>
      <c r="CY377" s="61"/>
      <c r="CZ377" s="61"/>
      <c r="DA377" s="61"/>
      <c r="DB377" s="61"/>
      <c r="DC377" s="61"/>
    </row>
    <row r="378" spans="1:107" ht="25.5" customHeight="1" x14ac:dyDescent="0.2">
      <c r="B378" s="46" t="s">
        <v>196</v>
      </c>
      <c r="C378" s="57">
        <v>20</v>
      </c>
      <c r="D378" s="58">
        <v>0.7407407407407407</v>
      </c>
      <c r="E378" s="64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/>
      <c r="W378"/>
      <c r="X378"/>
      <c r="Y378" s="61"/>
      <c r="Z378" s="61"/>
      <c r="AA378" s="61"/>
      <c r="AB378" s="61"/>
      <c r="AC378" s="61"/>
      <c r="AD378" s="61"/>
      <c r="AE378"/>
      <c r="AF378"/>
      <c r="AG378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/>
      <c r="AS378"/>
      <c r="AT378"/>
      <c r="AU378" s="61"/>
      <c r="AV378"/>
      <c r="AW378"/>
      <c r="AX378"/>
      <c r="AY378" s="61"/>
      <c r="AZ378" s="61"/>
      <c r="BA378" s="37"/>
      <c r="BB378" s="37"/>
      <c r="BC378" s="37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4"/>
      <c r="BR378" s="61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</row>
    <row r="379" spans="1:107" ht="25.5" customHeight="1" x14ac:dyDescent="0.2">
      <c r="B379" s="77"/>
      <c r="C379" s="54">
        <v>27</v>
      </c>
      <c r="D379" s="76">
        <v>1</v>
      </c>
      <c r="E379" s="2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 s="2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</row>
    <row r="380" spans="1:107" ht="25.5" customHeight="1" x14ac:dyDescent="0.2">
      <c r="B380"/>
      <c r="C380" s="56" t="s">
        <v>141</v>
      </c>
      <c r="D380" s="49" t="s">
        <v>140</v>
      </c>
      <c r="E380" s="2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 s="37"/>
      <c r="AF380" s="37"/>
      <c r="AG380" s="37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 s="2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</row>
    <row r="382" spans="1:107" ht="25.5" customHeight="1" x14ac:dyDescent="0.2">
      <c r="B382" s="222" t="s">
        <v>3778</v>
      </c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3"/>
      <c r="AK382" s="223"/>
      <c r="AL382" s="223"/>
      <c r="AM382" s="223"/>
      <c r="AN382" s="223"/>
      <c r="AO382" s="223"/>
      <c r="AP382" s="223"/>
      <c r="AQ382" s="223"/>
      <c r="AR382" s="223"/>
      <c r="AS382" s="223"/>
      <c r="AT382" s="223"/>
      <c r="AU382" s="223"/>
      <c r="AV382" s="223"/>
      <c r="AW382" s="223"/>
      <c r="AX382" s="223"/>
      <c r="AY382" s="223"/>
      <c r="AZ382" s="223"/>
      <c r="BA382" s="223"/>
      <c r="BB382" s="223"/>
      <c r="BC382" s="224"/>
    </row>
    <row r="384" spans="1:107" ht="25.5" customHeight="1" x14ac:dyDescent="0.2">
      <c r="A384" s="103"/>
      <c r="B384" s="205" t="s">
        <v>423</v>
      </c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</row>
    <row r="385" spans="1:107" ht="25.5" customHeight="1" x14ac:dyDescent="0.2">
      <c r="A385" s="103"/>
      <c r="B385"/>
      <c r="C385"/>
      <c r="D385"/>
      <c r="E385" s="8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 s="8"/>
      <c r="BR385" s="8"/>
      <c r="BS385"/>
      <c r="BT385"/>
      <c r="BU385"/>
      <c r="BV385"/>
      <c r="BW385"/>
      <c r="BX385"/>
      <c r="BY385" s="2"/>
      <c r="BZ385"/>
      <c r="CA385"/>
      <c r="CB385"/>
      <c r="CC385"/>
      <c r="CD385"/>
      <c r="CE385"/>
      <c r="CF385" s="2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</row>
    <row r="386" spans="1:107" ht="25.5" customHeight="1" x14ac:dyDescent="0.2">
      <c r="A386" s="103"/>
      <c r="B386" s="206" t="s">
        <v>138</v>
      </c>
      <c r="C386" s="206"/>
      <c r="D386" s="206"/>
      <c r="E386" s="8"/>
      <c r="F386" s="187" t="s">
        <v>3</v>
      </c>
      <c r="G386" s="187"/>
      <c r="H386" s="187"/>
      <c r="I386"/>
      <c r="J386" s="188" t="s">
        <v>145</v>
      </c>
      <c r="K386" s="188"/>
      <c r="L386" s="188"/>
      <c r="M386"/>
      <c r="N386" s="188" t="s">
        <v>5</v>
      </c>
      <c r="O386" s="188"/>
      <c r="P386" s="188"/>
      <c r="Q386"/>
      <c r="R386" s="187" t="s">
        <v>158</v>
      </c>
      <c r="S386" s="187"/>
      <c r="T386" s="187"/>
      <c r="U386"/>
      <c r="V386" s="186" t="s">
        <v>159</v>
      </c>
      <c r="W386" s="186"/>
      <c r="X386" s="186"/>
      <c r="Y386"/>
      <c r="Z386" s="206" t="s">
        <v>8</v>
      </c>
      <c r="AA386" s="206"/>
      <c r="AB386" s="206"/>
      <c r="AC386"/>
      <c r="AD386" s="186" t="s">
        <v>9</v>
      </c>
      <c r="AE386" s="186"/>
      <c r="AF386" s="186"/>
      <c r="AG386"/>
      <c r="AH386" s="186" t="s">
        <v>172</v>
      </c>
      <c r="AI386" s="186"/>
      <c r="AJ386" s="186"/>
      <c r="AK386"/>
      <c r="AL386" s="186" t="s">
        <v>11</v>
      </c>
      <c r="AM386" s="186"/>
      <c r="AN386" s="186"/>
      <c r="AO386"/>
      <c r="AP386" s="186" t="s">
        <v>179</v>
      </c>
      <c r="AQ386" s="186"/>
      <c r="AR386" s="1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 s="8"/>
      <c r="BS386"/>
      <c r="BT386"/>
      <c r="BU386"/>
      <c r="BV386"/>
      <c r="BW386"/>
      <c r="BX386"/>
      <c r="BY386" s="2"/>
      <c r="BZ386"/>
      <c r="CA386"/>
      <c r="CB386"/>
      <c r="CC386"/>
      <c r="CD386"/>
      <c r="CE386"/>
      <c r="CF386" s="2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</row>
    <row r="387" spans="1:107" ht="25.5" customHeight="1" x14ac:dyDescent="0.2">
      <c r="A387" s="103"/>
      <c r="B387" s="90" t="s">
        <v>40</v>
      </c>
      <c r="C387" s="42">
        <v>14</v>
      </c>
      <c r="D387" s="44">
        <v>0.51851851851851849</v>
      </c>
      <c r="E387" s="8"/>
      <c r="F387" s="91" t="s">
        <v>143</v>
      </c>
      <c r="G387" s="43">
        <v>3</v>
      </c>
      <c r="H387" s="44">
        <v>0.1111111111111111</v>
      </c>
      <c r="I387"/>
      <c r="J387" s="92" t="s">
        <v>147</v>
      </c>
      <c r="K387" s="45">
        <v>0</v>
      </c>
      <c r="L387" s="44">
        <v>0</v>
      </c>
      <c r="M387"/>
      <c r="N387" s="91" t="s">
        <v>154</v>
      </c>
      <c r="O387" s="43">
        <v>26</v>
      </c>
      <c r="P387" s="44">
        <v>0.96296296296296291</v>
      </c>
      <c r="Q387"/>
      <c r="R387" s="93">
        <v>1</v>
      </c>
      <c r="S387" s="43">
        <v>14</v>
      </c>
      <c r="T387" s="44">
        <v>0.51851851851851849</v>
      </c>
      <c r="U387"/>
      <c r="V387" s="94" t="s">
        <v>160</v>
      </c>
      <c r="W387" s="57">
        <v>11</v>
      </c>
      <c r="X387" s="58">
        <v>0.40740740740740738</v>
      </c>
      <c r="Y387"/>
      <c r="Z387" s="95" t="s">
        <v>163</v>
      </c>
      <c r="AA387" s="42">
        <v>2</v>
      </c>
      <c r="AB387" s="44">
        <v>7.407407407407407E-2</v>
      </c>
      <c r="AC387"/>
      <c r="AD387" s="95" t="s">
        <v>799</v>
      </c>
      <c r="AE387" s="57">
        <v>5</v>
      </c>
      <c r="AF387" s="58">
        <v>0.18518518518518517</v>
      </c>
      <c r="AG387"/>
      <c r="AH387" s="97" t="s">
        <v>143</v>
      </c>
      <c r="AI387" s="42">
        <v>9</v>
      </c>
      <c r="AJ387" s="44">
        <v>0.33333333333333331</v>
      </c>
      <c r="AK387"/>
      <c r="AL387" s="95" t="s">
        <v>175</v>
      </c>
      <c r="AM387" s="42">
        <v>6</v>
      </c>
      <c r="AN387" s="44">
        <v>0.22222222222222221</v>
      </c>
      <c r="AO387"/>
      <c r="AP387" s="95" t="s">
        <v>143</v>
      </c>
      <c r="AQ387" s="42">
        <v>14</v>
      </c>
      <c r="AR387" s="44">
        <v>0.51851851851851849</v>
      </c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 s="8"/>
      <c r="BS387"/>
      <c r="BT387"/>
      <c r="BU387"/>
      <c r="BV387"/>
      <c r="BW387"/>
      <c r="BX387"/>
      <c r="BY387" s="2"/>
      <c r="BZ387"/>
      <c r="CA387"/>
      <c r="CB387"/>
      <c r="CC387"/>
      <c r="CD387"/>
      <c r="CE387"/>
      <c r="CF387" s="2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</row>
    <row r="388" spans="1:107" ht="25.5" customHeight="1" x14ac:dyDescent="0.2">
      <c r="A388" s="103"/>
      <c r="B388" s="90" t="s">
        <v>27</v>
      </c>
      <c r="C388" s="42">
        <v>3</v>
      </c>
      <c r="D388" s="44">
        <v>0.1111111111111111</v>
      </c>
      <c r="E388" s="8"/>
      <c r="F388" s="91" t="s">
        <v>144</v>
      </c>
      <c r="G388" s="43">
        <v>24</v>
      </c>
      <c r="H388" s="44">
        <v>0.88888888888888884</v>
      </c>
      <c r="I388"/>
      <c r="J388" s="92" t="s">
        <v>148</v>
      </c>
      <c r="K388" s="45">
        <v>0</v>
      </c>
      <c r="L388" s="44">
        <v>0</v>
      </c>
      <c r="M388"/>
      <c r="N388" s="91" t="s">
        <v>155</v>
      </c>
      <c r="O388" s="43">
        <v>0</v>
      </c>
      <c r="P388" s="44">
        <v>0</v>
      </c>
      <c r="Q388"/>
      <c r="R388" s="93">
        <v>2</v>
      </c>
      <c r="S388" s="43">
        <v>10</v>
      </c>
      <c r="T388" s="44">
        <v>0.37037037037037035</v>
      </c>
      <c r="U388"/>
      <c r="V388" s="95" t="s">
        <v>161</v>
      </c>
      <c r="W388" s="57">
        <v>5</v>
      </c>
      <c r="X388" s="58">
        <v>0.18518518518518517</v>
      </c>
      <c r="Y388"/>
      <c r="Z388" s="90" t="s">
        <v>164</v>
      </c>
      <c r="AA388" s="42">
        <v>6</v>
      </c>
      <c r="AB388" s="44">
        <v>0.22222222222222221</v>
      </c>
      <c r="AC388"/>
      <c r="AD388" s="94" t="s">
        <v>800</v>
      </c>
      <c r="AE388" s="57">
        <v>8</v>
      </c>
      <c r="AF388" s="58">
        <v>0.29629629629629628</v>
      </c>
      <c r="AG388"/>
      <c r="AH388" s="96" t="s">
        <v>173</v>
      </c>
      <c r="AI388" s="42">
        <v>7</v>
      </c>
      <c r="AJ388" s="44">
        <v>0.25925925925925924</v>
      </c>
      <c r="AK388"/>
      <c r="AL388" s="90" t="s">
        <v>176</v>
      </c>
      <c r="AM388" s="42">
        <v>16</v>
      </c>
      <c r="AN388" s="44">
        <v>0.59259259259259256</v>
      </c>
      <c r="AO388"/>
      <c r="AP388" s="90" t="s">
        <v>173</v>
      </c>
      <c r="AQ388" s="42">
        <v>13</v>
      </c>
      <c r="AR388" s="44">
        <v>0.48148148148148145</v>
      </c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 s="8"/>
      <c r="BS388"/>
      <c r="BT388"/>
      <c r="BU388"/>
      <c r="BV388"/>
      <c r="BW388"/>
      <c r="BX388"/>
      <c r="BY388" s="2"/>
      <c r="BZ388"/>
      <c r="CA388"/>
      <c r="CB388"/>
      <c r="CC388"/>
      <c r="CD388"/>
      <c r="CE388"/>
      <c r="CF388" s="2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</row>
    <row r="389" spans="1:107" ht="25.5" customHeight="1" x14ac:dyDescent="0.2">
      <c r="A389" s="103"/>
      <c r="B389" s="90" t="s">
        <v>31</v>
      </c>
      <c r="C389" s="42">
        <v>7</v>
      </c>
      <c r="D389" s="44">
        <v>0.25925925925925924</v>
      </c>
      <c r="E389" s="8"/>
      <c r="F389" s="83"/>
      <c r="G389" s="85">
        <v>27</v>
      </c>
      <c r="H389" s="86">
        <v>1</v>
      </c>
      <c r="I389"/>
      <c r="J389" s="92" t="s">
        <v>146</v>
      </c>
      <c r="K389" s="45">
        <v>6</v>
      </c>
      <c r="L389" s="44">
        <v>0.22222222222222221</v>
      </c>
      <c r="M389"/>
      <c r="N389" s="91" t="s">
        <v>156</v>
      </c>
      <c r="O389" s="43">
        <v>0</v>
      </c>
      <c r="P389" s="44">
        <v>0</v>
      </c>
      <c r="Q389"/>
      <c r="R389" s="93">
        <v>3</v>
      </c>
      <c r="S389" s="43">
        <v>3</v>
      </c>
      <c r="T389" s="44">
        <v>0.1111111111111111</v>
      </c>
      <c r="U389"/>
      <c r="V389" s="94" t="s">
        <v>162</v>
      </c>
      <c r="W389" s="57">
        <v>11</v>
      </c>
      <c r="X389" s="58">
        <v>0.40740740740740738</v>
      </c>
      <c r="Y389"/>
      <c r="Z389" s="90" t="s">
        <v>165</v>
      </c>
      <c r="AA389" s="42">
        <v>10</v>
      </c>
      <c r="AB389" s="44">
        <v>0.37037037037037035</v>
      </c>
      <c r="AC389"/>
      <c r="AD389" s="94" t="s">
        <v>801</v>
      </c>
      <c r="AE389" s="57">
        <v>7</v>
      </c>
      <c r="AF389" s="58">
        <v>0.25925925925925924</v>
      </c>
      <c r="AG389"/>
      <c r="AH389" s="96" t="s">
        <v>174</v>
      </c>
      <c r="AI389" s="42">
        <v>9</v>
      </c>
      <c r="AJ389" s="44">
        <v>0.33333333333333331</v>
      </c>
      <c r="AK389"/>
      <c r="AL389" s="90" t="s">
        <v>177</v>
      </c>
      <c r="AM389" s="42">
        <v>5</v>
      </c>
      <c r="AN389" s="44">
        <v>0.18518518518518517</v>
      </c>
      <c r="AO389"/>
      <c r="AP389" s="90" t="s">
        <v>171</v>
      </c>
      <c r="AQ389" s="42">
        <v>0</v>
      </c>
      <c r="AR389" s="44">
        <v>0</v>
      </c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 s="8"/>
      <c r="BS389"/>
      <c r="BT389"/>
      <c r="BU389"/>
      <c r="BV389"/>
      <c r="BW389"/>
      <c r="BX389"/>
      <c r="BY389" s="2"/>
      <c r="BZ389"/>
      <c r="CA389"/>
      <c r="CB389"/>
      <c r="CC389"/>
      <c r="CD389"/>
      <c r="CE389"/>
      <c r="CF389" s="2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</row>
    <row r="390" spans="1:107" ht="25.5" customHeight="1" x14ac:dyDescent="0.2">
      <c r="A390" s="103"/>
      <c r="B390" s="90" t="s">
        <v>36</v>
      </c>
      <c r="C390" s="42">
        <v>3</v>
      </c>
      <c r="D390" s="44">
        <v>0.1111111111111111</v>
      </c>
      <c r="E390" s="8"/>
      <c r="F390"/>
      <c r="G390" s="41" t="s">
        <v>141</v>
      </c>
      <c r="H390" s="41" t="s">
        <v>140</v>
      </c>
      <c r="I390"/>
      <c r="J390" s="92" t="s">
        <v>150</v>
      </c>
      <c r="K390" s="45">
        <v>1</v>
      </c>
      <c r="L390" s="44">
        <v>3.7037037037037035E-2</v>
      </c>
      <c r="M390"/>
      <c r="N390" s="91" t="s">
        <v>157</v>
      </c>
      <c r="O390" s="43">
        <v>1</v>
      </c>
      <c r="P390" s="44">
        <v>3.7037037037037035E-2</v>
      </c>
      <c r="Q390"/>
      <c r="R390" s="93">
        <v>4</v>
      </c>
      <c r="S390" s="43">
        <v>0</v>
      </c>
      <c r="T390" s="44">
        <v>0</v>
      </c>
      <c r="U390"/>
      <c r="V390" s="77"/>
      <c r="W390" s="54">
        <v>27</v>
      </c>
      <c r="X390" s="66">
        <v>1</v>
      </c>
      <c r="Y390"/>
      <c r="Z390" s="90" t="s">
        <v>166</v>
      </c>
      <c r="AA390" s="42">
        <v>2</v>
      </c>
      <c r="AB390" s="44">
        <v>7.407407407407407E-2</v>
      </c>
      <c r="AC390"/>
      <c r="AD390" s="94" t="s">
        <v>802</v>
      </c>
      <c r="AE390" s="57">
        <v>7</v>
      </c>
      <c r="AF390" s="58">
        <v>0.25925925925925924</v>
      </c>
      <c r="AG390"/>
      <c r="AH390" s="96" t="s">
        <v>171</v>
      </c>
      <c r="AI390" s="42">
        <v>2</v>
      </c>
      <c r="AJ390" s="44">
        <v>7.407407407407407E-2</v>
      </c>
      <c r="AK390"/>
      <c r="AL390" s="90" t="s">
        <v>178</v>
      </c>
      <c r="AM390" s="42">
        <v>0</v>
      </c>
      <c r="AN390" s="44">
        <v>0</v>
      </c>
      <c r="AO390"/>
      <c r="AP390" s="82"/>
      <c r="AQ390" s="83">
        <v>27</v>
      </c>
      <c r="AR390" s="87">
        <v>1</v>
      </c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 s="8"/>
      <c r="BS390"/>
      <c r="BT390"/>
      <c r="BU390"/>
      <c r="BV390"/>
      <c r="BW390"/>
      <c r="BX390"/>
      <c r="BY390" s="2"/>
      <c r="BZ390"/>
      <c r="CA390"/>
      <c r="CB390"/>
      <c r="CC390"/>
      <c r="CD390"/>
      <c r="CE390"/>
      <c r="CF390" s="2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</row>
    <row r="391" spans="1:107" ht="25.5" customHeight="1" x14ac:dyDescent="0.2">
      <c r="A391" s="103"/>
      <c r="B391" s="90" t="s">
        <v>139</v>
      </c>
      <c r="C391" s="42">
        <v>0</v>
      </c>
      <c r="D391" s="44">
        <v>0</v>
      </c>
      <c r="E391" s="8"/>
      <c r="F391"/>
      <c r="G391"/>
      <c r="H391"/>
      <c r="I391"/>
      <c r="J391" s="92" t="s">
        <v>151</v>
      </c>
      <c r="K391" s="45">
        <v>15</v>
      </c>
      <c r="L391" s="44">
        <v>0.55555555555555558</v>
      </c>
      <c r="M391"/>
      <c r="N391" s="83"/>
      <c r="O391" s="85">
        <v>27</v>
      </c>
      <c r="P391" s="87">
        <v>1</v>
      </c>
      <c r="Q391"/>
      <c r="R391" s="93">
        <v>5</v>
      </c>
      <c r="S391" s="43">
        <v>0</v>
      </c>
      <c r="T391" s="44">
        <v>0</v>
      </c>
      <c r="U391"/>
      <c r="V391"/>
      <c r="W391" s="56" t="s">
        <v>141</v>
      </c>
      <c r="X391" s="49" t="s">
        <v>140</v>
      </c>
      <c r="Y391"/>
      <c r="Z391" s="96" t="s">
        <v>167</v>
      </c>
      <c r="AA391" s="42">
        <v>0</v>
      </c>
      <c r="AB391" s="44">
        <v>0</v>
      </c>
      <c r="AC391"/>
      <c r="AD391" s="77"/>
      <c r="AE391" s="54">
        <v>27</v>
      </c>
      <c r="AF391" s="76">
        <v>1</v>
      </c>
      <c r="AG391"/>
      <c r="AH391" s="82"/>
      <c r="AI391" s="83">
        <v>27</v>
      </c>
      <c r="AJ391" s="87">
        <v>1</v>
      </c>
      <c r="AK391"/>
      <c r="AL391" s="82"/>
      <c r="AM391" s="83">
        <v>27</v>
      </c>
      <c r="AN391" s="87">
        <v>1</v>
      </c>
      <c r="AO391"/>
      <c r="AP391"/>
      <c r="AQ391" s="40" t="s">
        <v>141</v>
      </c>
      <c r="AR391" s="41" t="s">
        <v>140</v>
      </c>
      <c r="AS391"/>
      <c r="AT391"/>
      <c r="AU391"/>
      <c r="AV391"/>
      <c r="AW391"/>
      <c r="AX391"/>
      <c r="AY391"/>
      <c r="AZ391"/>
      <c r="BA391"/>
      <c r="BB391"/>
      <c r="BC391"/>
      <c r="BD391"/>
      <c r="BE391" s="8"/>
      <c r="BF391" s="8"/>
      <c r="BG391" s="8"/>
      <c r="BH391"/>
      <c r="BI391"/>
      <c r="BJ391"/>
      <c r="BK391"/>
      <c r="BL391"/>
      <c r="BM391"/>
      <c r="BN391"/>
      <c r="BO391"/>
      <c r="BP391"/>
      <c r="BQ391"/>
      <c r="BR391" s="8"/>
      <c r="BS391"/>
      <c r="BT391"/>
      <c r="BU391"/>
      <c r="BV391"/>
      <c r="BW391"/>
      <c r="BX391"/>
      <c r="BY391" s="2"/>
      <c r="BZ391"/>
      <c r="CA391"/>
      <c r="CB391"/>
      <c r="CC391"/>
      <c r="CD391"/>
      <c r="CE391"/>
      <c r="CF391" s="2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</row>
    <row r="392" spans="1:107" ht="25.5" customHeight="1" x14ac:dyDescent="0.2">
      <c r="A392" s="103"/>
      <c r="B392" s="90" t="s">
        <v>50</v>
      </c>
      <c r="C392" s="42">
        <v>0</v>
      </c>
      <c r="D392" s="44">
        <v>0</v>
      </c>
      <c r="E392" s="8"/>
      <c r="F392"/>
      <c r="G392"/>
      <c r="H392"/>
      <c r="I392"/>
      <c r="J392" s="92" t="s">
        <v>149</v>
      </c>
      <c r="K392" s="45">
        <v>2</v>
      </c>
      <c r="L392" s="44">
        <v>7.407407407407407E-2</v>
      </c>
      <c r="M392"/>
      <c r="N392"/>
      <c r="O392" s="41" t="s">
        <v>153</v>
      </c>
      <c r="P392" s="41" t="s">
        <v>140</v>
      </c>
      <c r="Q392"/>
      <c r="R392" s="83"/>
      <c r="S392" s="85">
        <v>43</v>
      </c>
      <c r="T392" s="87">
        <v>1</v>
      </c>
      <c r="U392"/>
      <c r="V392"/>
      <c r="W392"/>
      <c r="X392"/>
      <c r="Y392"/>
      <c r="Z392" s="96" t="s">
        <v>168</v>
      </c>
      <c r="AA392" s="42">
        <v>0</v>
      </c>
      <c r="AB392" s="44">
        <v>0</v>
      </c>
      <c r="AC392"/>
      <c r="AD392"/>
      <c r="AE392" s="56" t="s">
        <v>141</v>
      </c>
      <c r="AF392" s="49" t="s">
        <v>140</v>
      </c>
      <c r="AG392"/>
      <c r="AH392"/>
      <c r="AI392" s="40" t="s">
        <v>141</v>
      </c>
      <c r="AJ392" s="41" t="s">
        <v>140</v>
      </c>
      <c r="AK392"/>
      <c r="AL392" s="81"/>
      <c r="AM392" s="40" t="s">
        <v>141</v>
      </c>
      <c r="AN392" s="41" t="s">
        <v>140</v>
      </c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 s="8"/>
      <c r="BS392"/>
      <c r="BT392"/>
      <c r="BU392"/>
      <c r="BV392"/>
      <c r="BW392"/>
      <c r="BX392"/>
      <c r="BY392" s="2"/>
      <c r="BZ392"/>
      <c r="CA392"/>
      <c r="CB392"/>
      <c r="CC392"/>
      <c r="CD392"/>
      <c r="CE392"/>
      <c r="CF392" s="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</row>
    <row r="393" spans="1:107" ht="25.5" customHeight="1" x14ac:dyDescent="0.2">
      <c r="A393" s="103"/>
      <c r="B393" s="82"/>
      <c r="C393" s="83">
        <v>27</v>
      </c>
      <c r="D393" s="84">
        <v>1</v>
      </c>
      <c r="E393" s="8"/>
      <c r="F393"/>
      <c r="G393"/>
      <c r="H393"/>
      <c r="I393"/>
      <c r="J393" s="92" t="s">
        <v>152</v>
      </c>
      <c r="K393" s="45">
        <v>3</v>
      </c>
      <c r="L393" s="44">
        <v>0.1111111111111111</v>
      </c>
      <c r="M393"/>
      <c r="N393"/>
      <c r="O393"/>
      <c r="P393"/>
      <c r="Q393"/>
      <c r="R393"/>
      <c r="S393" s="49" t="s">
        <v>197</v>
      </c>
      <c r="T393" s="89" t="s">
        <v>369</v>
      </c>
      <c r="U393"/>
      <c r="V393"/>
      <c r="W393"/>
      <c r="X393"/>
      <c r="Y393"/>
      <c r="Z393" s="96" t="s">
        <v>169</v>
      </c>
      <c r="AA393" s="42">
        <v>1</v>
      </c>
      <c r="AB393" s="44">
        <v>3.7037037037037035E-2</v>
      </c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 s="48"/>
      <c r="BM393" s="8"/>
      <c r="BN393" s="8"/>
      <c r="BO393"/>
      <c r="BP393"/>
      <c r="BQ393"/>
      <c r="BR393" s="8"/>
      <c r="BS393"/>
      <c r="BT393"/>
      <c r="BU393"/>
      <c r="BV393"/>
      <c r="BW393"/>
      <c r="BX393"/>
      <c r="BY393" s="2"/>
      <c r="BZ393"/>
      <c r="CA393"/>
      <c r="CB393"/>
      <c r="CC393"/>
      <c r="CD393"/>
      <c r="CE393"/>
      <c r="CF393" s="2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</row>
    <row r="394" spans="1:107" ht="25.5" customHeight="1" x14ac:dyDescent="0.2">
      <c r="A394" s="103"/>
      <c r="B394"/>
      <c r="C394" s="40" t="s">
        <v>141</v>
      </c>
      <c r="D394" s="41" t="s">
        <v>140</v>
      </c>
      <c r="E394" s="8"/>
      <c r="F394"/>
      <c r="G394"/>
      <c r="H394"/>
      <c r="I394"/>
      <c r="J394" s="88"/>
      <c r="K394" s="65">
        <v>27</v>
      </c>
      <c r="L394" s="87">
        <v>1</v>
      </c>
      <c r="M394"/>
      <c r="N394"/>
      <c r="O394"/>
      <c r="P394"/>
      <c r="Q394"/>
      <c r="R394"/>
      <c r="S394"/>
      <c r="T394"/>
      <c r="U394"/>
      <c r="V394"/>
      <c r="W394"/>
      <c r="X394"/>
      <c r="Y394"/>
      <c r="Z394" s="96" t="s">
        <v>170</v>
      </c>
      <c r="AA394" s="42">
        <v>2</v>
      </c>
      <c r="AB394" s="44">
        <v>7.407407407407407E-2</v>
      </c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 s="8"/>
      <c r="BS394" s="48"/>
      <c r="BT394" s="8"/>
      <c r="BU394" s="8"/>
      <c r="BV394"/>
      <c r="BW394"/>
      <c r="BX394"/>
      <c r="BY394" s="2"/>
      <c r="BZ394"/>
      <c r="CA394"/>
      <c r="CB394"/>
      <c r="CC394"/>
      <c r="CD394"/>
      <c r="CE394"/>
      <c r="CF394" s="2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</row>
    <row r="395" spans="1:107" ht="25.5" customHeight="1" x14ac:dyDescent="0.2">
      <c r="A395" s="103"/>
      <c r="B395"/>
      <c r="C395"/>
      <c r="D395"/>
      <c r="E395" s="8"/>
      <c r="F395"/>
      <c r="G395"/>
      <c r="H395"/>
      <c r="I395"/>
      <c r="J395" s="79"/>
      <c r="K395" s="41" t="s">
        <v>141</v>
      </c>
      <c r="L395" s="41" t="s">
        <v>140</v>
      </c>
      <c r="M395"/>
      <c r="N395"/>
      <c r="O395"/>
      <c r="P395"/>
      <c r="Q395"/>
      <c r="R395"/>
      <c r="S395"/>
      <c r="T395"/>
      <c r="U395"/>
      <c r="V395"/>
      <c r="W395"/>
      <c r="X395"/>
      <c r="Y395"/>
      <c r="Z395" s="96" t="s">
        <v>162</v>
      </c>
      <c r="AA395" s="42">
        <v>0</v>
      </c>
      <c r="AB395" s="44">
        <v>0</v>
      </c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 s="8"/>
      <c r="BS395"/>
      <c r="BT395"/>
      <c r="BU395"/>
      <c r="BV395"/>
      <c r="BW395"/>
      <c r="BX395"/>
      <c r="BY395" s="2"/>
      <c r="BZ395"/>
      <c r="CA395"/>
      <c r="CB395"/>
      <c r="CC395"/>
      <c r="CD395"/>
      <c r="CE395"/>
      <c r="CF395" s="2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</row>
    <row r="396" spans="1:107" ht="25.5" customHeight="1" x14ac:dyDescent="0.2">
      <c r="A396" s="103"/>
      <c r="B396"/>
      <c r="C396"/>
      <c r="D396"/>
      <c r="E396" s="8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 s="96" t="s">
        <v>171</v>
      </c>
      <c r="AA396" s="42">
        <v>4</v>
      </c>
      <c r="AB396" s="44">
        <v>0.14814814814814814</v>
      </c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 s="8"/>
      <c r="BJ396" s="52"/>
      <c r="BK396" s="52"/>
      <c r="BL396"/>
      <c r="BM396"/>
      <c r="BN396"/>
      <c r="BO396"/>
      <c r="BP396"/>
      <c r="BQ396"/>
      <c r="BR396" s="8"/>
      <c r="BS396"/>
      <c r="BT396"/>
      <c r="BU396"/>
      <c r="BV396"/>
      <c r="BW396"/>
      <c r="BX396"/>
      <c r="BY396" s="2"/>
      <c r="BZ396"/>
      <c r="CA396"/>
      <c r="CB396"/>
      <c r="CC396"/>
      <c r="CD396"/>
      <c r="CE396"/>
      <c r="CF396" s="2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</row>
    <row r="397" spans="1:107" ht="25.5" customHeight="1" x14ac:dyDescent="0.2">
      <c r="A397" s="103"/>
      <c r="B397"/>
      <c r="C397"/>
      <c r="D397"/>
      <c r="E397" s="8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 s="82"/>
      <c r="AA397" s="83">
        <v>27</v>
      </c>
      <c r="AB397" s="87">
        <v>1</v>
      </c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 s="8"/>
      <c r="BF397" s="8"/>
      <c r="BG397" s="8"/>
      <c r="BH397"/>
      <c r="BI397"/>
      <c r="BJ397"/>
      <c r="BK397"/>
      <c r="BL397"/>
      <c r="BM397"/>
      <c r="BN397"/>
      <c r="BO397"/>
      <c r="BP397"/>
      <c r="BQ397"/>
      <c r="BR397" s="8"/>
      <c r="BS397" s="61"/>
      <c r="BT397" s="61"/>
      <c r="BU397" s="61"/>
      <c r="BV397" s="61"/>
      <c r="BW397" s="61"/>
      <c r="BX397" s="61"/>
      <c r="BY397" s="64"/>
      <c r="BZ397" s="61"/>
      <c r="CA397" s="61"/>
      <c r="CB397" s="61"/>
      <c r="CC397" s="61"/>
      <c r="CD397" s="61"/>
      <c r="CE397" s="61"/>
      <c r="CF397" s="64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/>
      <c r="CT397"/>
      <c r="CU397"/>
      <c r="CV397"/>
      <c r="CW397"/>
      <c r="CX397"/>
      <c r="CY397"/>
      <c r="CZ397"/>
      <c r="DA397"/>
      <c r="DB397"/>
      <c r="DC397"/>
    </row>
    <row r="398" spans="1:107" ht="25.5" customHeight="1" x14ac:dyDescent="0.2">
      <c r="A398" s="103"/>
      <c r="B398" s="61"/>
      <c r="C398" s="61"/>
      <c r="D398" s="61"/>
      <c r="E398" s="37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78"/>
      <c r="AA398" s="40" t="s">
        <v>141</v>
      </c>
      <c r="AB398" s="41" t="s">
        <v>140</v>
      </c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37"/>
      <c r="BS398" s="61"/>
      <c r="BT398" s="61"/>
      <c r="BU398" s="61"/>
      <c r="BV398" s="61"/>
      <c r="BW398" s="61"/>
      <c r="BX398" s="61"/>
      <c r="BY398" s="64"/>
      <c r="BZ398" s="61"/>
      <c r="CA398" s="61"/>
      <c r="CB398" s="61"/>
      <c r="CC398" s="61"/>
      <c r="CD398" s="61"/>
      <c r="CE398" s="61"/>
      <c r="CF398" s="64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</row>
    <row r="399" spans="1:107" ht="25.5" customHeight="1" x14ac:dyDescent="0.2">
      <c r="A399" s="103"/>
      <c r="B399" s="182" t="s">
        <v>424</v>
      </c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  <c r="AU399" s="182"/>
      <c r="AV399" s="182"/>
      <c r="AW399" s="182"/>
      <c r="AX399" s="182"/>
      <c r="AY399" s="182"/>
      <c r="AZ399" s="182"/>
      <c r="BA399" s="182"/>
      <c r="BB399" s="182"/>
      <c r="BC399" s="182"/>
      <c r="BD399" s="182"/>
      <c r="BE399" s="182"/>
      <c r="BF399" s="182"/>
      <c r="BG399" s="182"/>
      <c r="BH399" s="182"/>
      <c r="BI399" s="182"/>
      <c r="BJ399" s="61"/>
      <c r="BK399" s="61"/>
      <c r="BL399" s="37"/>
      <c r="BM399" s="37"/>
      <c r="BN399" s="37"/>
      <c r="BO399" s="61"/>
      <c r="BP399" s="61"/>
      <c r="BQ399" s="61"/>
      <c r="BR399" s="37"/>
      <c r="BS399" s="61"/>
      <c r="BT399" s="61"/>
      <c r="BU399" s="61"/>
      <c r="BV399" s="61"/>
      <c r="BW399" s="61"/>
      <c r="BX399" s="61"/>
      <c r="BY399" s="64"/>
      <c r="BZ399" s="61"/>
      <c r="CA399" s="61"/>
      <c r="CB399" s="61"/>
      <c r="CC399" s="61"/>
      <c r="CD399" s="61"/>
      <c r="CE399" s="61"/>
      <c r="CF399" s="64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</row>
    <row r="400" spans="1:107" ht="25.5" customHeight="1" x14ac:dyDescent="0.2">
      <c r="A400" s="103"/>
      <c r="B400" s="61"/>
      <c r="C400" s="61"/>
      <c r="D400" s="61"/>
      <c r="E400" s="37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37"/>
      <c r="BS400" s="61"/>
      <c r="BT400" s="61"/>
      <c r="BU400" s="61"/>
      <c r="BV400" s="61"/>
      <c r="BW400" s="61"/>
      <c r="BX400" s="61"/>
      <c r="BY400" s="64"/>
      <c r="BZ400" s="61"/>
      <c r="CA400" s="61"/>
      <c r="CB400" s="61"/>
      <c r="CC400" s="61"/>
      <c r="CD400" s="61"/>
      <c r="CE400" s="61"/>
      <c r="CF400" s="64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</row>
    <row r="401" spans="1:107" ht="25.5" customHeight="1" x14ac:dyDescent="0.2">
      <c r="A401" s="103"/>
      <c r="B401" s="189" t="s">
        <v>373</v>
      </c>
      <c r="C401" s="192"/>
      <c r="D401" s="192"/>
      <c r="E401" s="37"/>
      <c r="F401" s="189" t="s">
        <v>370</v>
      </c>
      <c r="G401" s="192"/>
      <c r="H401" s="192"/>
      <c r="I401" s="61"/>
      <c r="J401" s="189" t="s">
        <v>396</v>
      </c>
      <c r="K401" s="192"/>
      <c r="L401" s="192"/>
      <c r="M401" s="61"/>
      <c r="N401" s="190" t="s">
        <v>198</v>
      </c>
      <c r="O401" s="191"/>
      <c r="P401" s="191"/>
      <c r="Q401" s="61"/>
      <c r="R401" s="190" t="s">
        <v>207</v>
      </c>
      <c r="S401" s="191"/>
      <c r="T401" s="191"/>
      <c r="U401" s="61"/>
      <c r="V401" s="61"/>
      <c r="W401" s="190" t="s">
        <v>212</v>
      </c>
      <c r="X401" s="191"/>
      <c r="Y401" s="191"/>
      <c r="Z401" s="61"/>
      <c r="AA401" s="190" t="s">
        <v>223</v>
      </c>
      <c r="AB401" s="191"/>
      <c r="AC401" s="191"/>
      <c r="AD401" s="61"/>
      <c r="AE401" s="190" t="s">
        <v>230</v>
      </c>
      <c r="AF401" s="190"/>
      <c r="AG401" s="190"/>
      <c r="AH401" s="61"/>
      <c r="AI401" s="190" t="s">
        <v>235</v>
      </c>
      <c r="AJ401" s="190"/>
      <c r="AK401" s="190"/>
      <c r="AL401" s="61"/>
      <c r="AM401" s="190" t="s">
        <v>252</v>
      </c>
      <c r="AN401" s="190"/>
      <c r="AO401" s="190"/>
      <c r="AP401" s="61"/>
      <c r="AQ401" s="190" t="s">
        <v>282</v>
      </c>
      <c r="AR401" s="190"/>
      <c r="AS401" s="190"/>
      <c r="AT401" s="61"/>
      <c r="AU401" s="189" t="s">
        <v>295</v>
      </c>
      <c r="AV401" s="189"/>
      <c r="AW401" s="189"/>
      <c r="AX401" s="61"/>
      <c r="AY401" s="189" t="s">
        <v>323</v>
      </c>
      <c r="AZ401" s="189"/>
      <c r="BA401" s="189"/>
      <c r="BB401" s="61"/>
      <c r="BC401" s="189" t="s">
        <v>324</v>
      </c>
      <c r="BD401" s="189"/>
      <c r="BE401" s="189"/>
      <c r="BF401" s="61"/>
      <c r="BG401" s="189" t="s">
        <v>331</v>
      </c>
      <c r="BH401" s="189"/>
      <c r="BI401" s="189"/>
      <c r="BJ401" s="61"/>
      <c r="BK401" s="61"/>
      <c r="BL401" s="61"/>
      <c r="BM401" s="61"/>
      <c r="BN401" s="61"/>
      <c r="BO401" s="61"/>
      <c r="BP401" s="61"/>
      <c r="BQ401" s="61"/>
      <c r="BR401" s="37"/>
      <c r="BS401" s="61"/>
      <c r="BT401" s="61"/>
      <c r="BU401" s="61"/>
      <c r="BV401" s="61"/>
      <c r="BW401" s="61"/>
      <c r="BX401" s="61"/>
      <c r="BY401" s="64"/>
      <c r="BZ401" s="61"/>
      <c r="CA401" s="61"/>
      <c r="CB401" s="61"/>
      <c r="CC401" s="61"/>
      <c r="CD401" s="61"/>
      <c r="CE401" s="61"/>
      <c r="CF401" s="64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</row>
    <row r="402" spans="1:107" ht="25.5" customHeight="1" x14ac:dyDescent="0.2">
      <c r="A402" s="103"/>
      <c r="B402" s="63" t="s">
        <v>371</v>
      </c>
      <c r="C402" s="45">
        <v>8</v>
      </c>
      <c r="D402" s="58">
        <v>0.29629629629629628</v>
      </c>
      <c r="E402" s="37"/>
      <c r="F402" s="75" t="s">
        <v>384</v>
      </c>
      <c r="G402" s="45">
        <v>1</v>
      </c>
      <c r="H402" s="58">
        <v>3.7037037037037035E-2</v>
      </c>
      <c r="I402" s="61"/>
      <c r="J402" s="63" t="s">
        <v>397</v>
      </c>
      <c r="K402" s="45">
        <v>5</v>
      </c>
      <c r="L402" s="58">
        <v>0.18518518518518517</v>
      </c>
      <c r="M402" s="61"/>
      <c r="N402" s="165" t="s">
        <v>199</v>
      </c>
      <c r="O402" s="59">
        <v>6</v>
      </c>
      <c r="P402" s="60">
        <v>0.22222222222222221</v>
      </c>
      <c r="Q402" s="61"/>
      <c r="R402" s="165" t="s">
        <v>208</v>
      </c>
      <c r="S402" s="59">
        <v>13</v>
      </c>
      <c r="T402" s="60">
        <v>0.48148148148148145</v>
      </c>
      <c r="U402" s="61"/>
      <c r="V402" s="61"/>
      <c r="W402" s="165" t="s">
        <v>213</v>
      </c>
      <c r="X402" s="59">
        <v>1</v>
      </c>
      <c r="Y402" s="60">
        <v>3.7037037037037035E-2</v>
      </c>
      <c r="Z402" s="61"/>
      <c r="AA402" s="165" t="s">
        <v>224</v>
      </c>
      <c r="AB402" s="59">
        <v>5</v>
      </c>
      <c r="AC402" s="60">
        <v>0.18518518518518517</v>
      </c>
      <c r="AD402" s="61"/>
      <c r="AE402" s="165" t="s">
        <v>231</v>
      </c>
      <c r="AF402" s="59">
        <v>5</v>
      </c>
      <c r="AG402" s="60">
        <v>0.2</v>
      </c>
      <c r="AH402" s="61"/>
      <c r="AI402" s="165" t="s">
        <v>236</v>
      </c>
      <c r="AJ402" s="59">
        <v>1</v>
      </c>
      <c r="AK402" s="60">
        <v>3.7037037037037035E-2</v>
      </c>
      <c r="AL402" s="61"/>
      <c r="AM402" s="165" t="s">
        <v>253</v>
      </c>
      <c r="AN402" s="59">
        <v>0</v>
      </c>
      <c r="AO402" s="60">
        <v>0</v>
      </c>
      <c r="AP402" s="61"/>
      <c r="AQ402" s="165" t="s">
        <v>283</v>
      </c>
      <c r="AR402" s="59">
        <v>4</v>
      </c>
      <c r="AS402" s="60">
        <v>0.16</v>
      </c>
      <c r="AT402" s="61"/>
      <c r="AU402" s="165" t="s">
        <v>296</v>
      </c>
      <c r="AV402" s="59">
        <v>2</v>
      </c>
      <c r="AW402" s="60">
        <v>9.5238095238095233E-2</v>
      </c>
      <c r="AX402" s="61"/>
      <c r="AY402" s="165" t="s">
        <v>314</v>
      </c>
      <c r="AZ402" s="59">
        <v>0</v>
      </c>
      <c r="BA402" s="60">
        <v>0</v>
      </c>
      <c r="BB402" s="61"/>
      <c r="BC402" s="165" t="s">
        <v>325</v>
      </c>
      <c r="BD402" s="59">
        <v>10</v>
      </c>
      <c r="BE402" s="60">
        <v>0.37037037037037035</v>
      </c>
      <c r="BF402" s="61"/>
      <c r="BG402" s="63" t="s">
        <v>332</v>
      </c>
      <c r="BH402" s="54">
        <v>1</v>
      </c>
      <c r="BI402" s="66">
        <v>6.6666666666666666E-2</v>
      </c>
      <c r="BJ402" s="61"/>
      <c r="BK402" s="61"/>
      <c r="BL402" s="61"/>
      <c r="BM402" s="61"/>
      <c r="BN402" s="61"/>
      <c r="BO402" s="61"/>
      <c r="BP402" s="61"/>
      <c r="BQ402" s="61"/>
      <c r="BR402" s="37"/>
      <c r="BS402" s="61"/>
      <c r="BT402" s="61"/>
      <c r="BU402" s="61"/>
      <c r="BV402" s="61"/>
      <c r="BW402" s="61"/>
      <c r="BX402" s="61"/>
      <c r="BY402" s="64"/>
      <c r="BZ402" s="61"/>
      <c r="CA402" s="61"/>
      <c r="CB402" s="61"/>
      <c r="CC402" s="61"/>
      <c r="CD402" s="61"/>
      <c r="CE402" s="61"/>
      <c r="CF402" s="64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</row>
    <row r="403" spans="1:107" ht="25.5" customHeight="1" x14ac:dyDescent="0.2">
      <c r="A403" s="103"/>
      <c r="B403" s="63" t="s">
        <v>372</v>
      </c>
      <c r="C403" s="45">
        <v>6</v>
      </c>
      <c r="D403" s="58">
        <v>0.22222222222222221</v>
      </c>
      <c r="E403" s="64"/>
      <c r="F403" s="75" t="s">
        <v>385</v>
      </c>
      <c r="G403" s="45">
        <v>13</v>
      </c>
      <c r="H403" s="58">
        <v>0.48148148148148145</v>
      </c>
      <c r="I403" s="61"/>
      <c r="J403" s="63" t="s">
        <v>398</v>
      </c>
      <c r="K403" s="45">
        <v>4</v>
      </c>
      <c r="L403" s="58">
        <v>0.14814814814814814</v>
      </c>
      <c r="M403" s="61"/>
      <c r="N403" s="165" t="s">
        <v>200</v>
      </c>
      <c r="O403" s="45">
        <v>15</v>
      </c>
      <c r="P403" s="60">
        <v>0.55555555555555558</v>
      </c>
      <c r="Q403" s="61"/>
      <c r="R403" s="165" t="s">
        <v>209</v>
      </c>
      <c r="S403" s="59">
        <v>13</v>
      </c>
      <c r="T403" s="60">
        <v>0.48148148148148145</v>
      </c>
      <c r="U403" s="61"/>
      <c r="V403" s="61"/>
      <c r="W403" s="165" t="s">
        <v>214</v>
      </c>
      <c r="X403" s="45">
        <v>1</v>
      </c>
      <c r="Y403" s="60">
        <v>3.7037037037037035E-2</v>
      </c>
      <c r="Z403" s="61"/>
      <c r="AA403" s="165" t="s">
        <v>225</v>
      </c>
      <c r="AB403" s="45">
        <v>6</v>
      </c>
      <c r="AC403" s="60">
        <v>0.22222222222222221</v>
      </c>
      <c r="AD403" s="61"/>
      <c r="AE403" s="165" t="s">
        <v>232</v>
      </c>
      <c r="AF403" s="45">
        <v>3</v>
      </c>
      <c r="AG403" s="60">
        <v>0.12</v>
      </c>
      <c r="AH403" s="61"/>
      <c r="AI403" s="165" t="s">
        <v>238</v>
      </c>
      <c r="AJ403" s="45">
        <v>0</v>
      </c>
      <c r="AK403" s="60">
        <v>0</v>
      </c>
      <c r="AL403" s="61"/>
      <c r="AM403" s="165" t="s">
        <v>254</v>
      </c>
      <c r="AN403" s="45">
        <v>1</v>
      </c>
      <c r="AO403" s="60">
        <v>4.7619047619047616E-2</v>
      </c>
      <c r="AP403" s="61"/>
      <c r="AQ403" s="165" t="s">
        <v>284</v>
      </c>
      <c r="AR403" s="45">
        <v>4</v>
      </c>
      <c r="AS403" s="60">
        <v>0.16</v>
      </c>
      <c r="AT403" s="61"/>
      <c r="AU403" s="165" t="s">
        <v>297</v>
      </c>
      <c r="AV403" s="45">
        <v>0</v>
      </c>
      <c r="AW403" s="60">
        <v>0</v>
      </c>
      <c r="AX403" s="61"/>
      <c r="AY403" s="165" t="s">
        <v>316</v>
      </c>
      <c r="AZ403" s="45">
        <v>4</v>
      </c>
      <c r="BA403" s="60">
        <v>0.14814814814814814</v>
      </c>
      <c r="BB403" s="61"/>
      <c r="BC403" s="165" t="s">
        <v>326</v>
      </c>
      <c r="BD403" s="45">
        <v>1</v>
      </c>
      <c r="BE403" s="60">
        <v>3.7037037037037035E-2</v>
      </c>
      <c r="BF403" s="61"/>
      <c r="BG403" s="63" t="s">
        <v>333</v>
      </c>
      <c r="BH403" s="65">
        <v>2</v>
      </c>
      <c r="BI403" s="66">
        <v>0.13333333333333333</v>
      </c>
      <c r="BJ403" s="61"/>
      <c r="BK403" s="61"/>
      <c r="BL403" s="61"/>
      <c r="BM403" s="61"/>
      <c r="BN403" s="61"/>
      <c r="BO403" s="61"/>
      <c r="BP403" s="61"/>
      <c r="BQ403" s="61"/>
      <c r="BR403" s="64"/>
      <c r="BS403" s="61"/>
      <c r="BT403" s="61"/>
      <c r="BU403" s="61"/>
      <c r="BV403" s="61"/>
      <c r="BW403" s="61"/>
      <c r="BX403" s="61"/>
      <c r="BY403" s="64"/>
      <c r="BZ403" s="61"/>
      <c r="CA403" s="61"/>
      <c r="CB403" s="61"/>
      <c r="CC403" s="61"/>
      <c r="CD403" s="61"/>
      <c r="CE403" s="61"/>
      <c r="CF403" s="64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</row>
    <row r="404" spans="1:107" ht="25.5" customHeight="1" x14ac:dyDescent="0.2">
      <c r="A404" s="103"/>
      <c r="B404" s="63" t="s">
        <v>374</v>
      </c>
      <c r="C404" s="45">
        <v>1</v>
      </c>
      <c r="D404" s="58">
        <v>3.7037037037037035E-2</v>
      </c>
      <c r="E404" s="64"/>
      <c r="F404" s="75" t="s">
        <v>386</v>
      </c>
      <c r="G404" s="45">
        <v>0</v>
      </c>
      <c r="H404" s="58">
        <v>0</v>
      </c>
      <c r="I404" s="61"/>
      <c r="J404" s="63" t="s">
        <v>385</v>
      </c>
      <c r="K404" s="45">
        <v>5</v>
      </c>
      <c r="L404" s="58">
        <v>0.18518518518518517</v>
      </c>
      <c r="M404" s="61"/>
      <c r="N404" s="165" t="s">
        <v>201</v>
      </c>
      <c r="O404" s="45">
        <v>2</v>
      </c>
      <c r="P404" s="60">
        <v>7.407407407407407E-2</v>
      </c>
      <c r="Q404" s="61"/>
      <c r="R404" s="165" t="s">
        <v>210</v>
      </c>
      <c r="S404" s="59">
        <v>1</v>
      </c>
      <c r="T404" s="60">
        <v>3.7037037037037035E-2</v>
      </c>
      <c r="U404" s="61"/>
      <c r="V404" s="61"/>
      <c r="W404" s="165" t="s">
        <v>215</v>
      </c>
      <c r="X404" s="45">
        <v>4</v>
      </c>
      <c r="Y404" s="60">
        <v>0.14814814814814814</v>
      </c>
      <c r="Z404" s="61"/>
      <c r="AA404" s="165" t="s">
        <v>226</v>
      </c>
      <c r="AB404" s="45">
        <v>2</v>
      </c>
      <c r="AC404" s="60">
        <v>7.407407407407407E-2</v>
      </c>
      <c r="AD404" s="61"/>
      <c r="AE404" s="165" t="s">
        <v>233</v>
      </c>
      <c r="AF404" s="45">
        <v>3</v>
      </c>
      <c r="AG404" s="60">
        <v>0.12</v>
      </c>
      <c r="AH404" s="61"/>
      <c r="AI404" s="165" t="s">
        <v>239</v>
      </c>
      <c r="AJ404" s="45">
        <v>1</v>
      </c>
      <c r="AK404" s="60">
        <v>3.7037037037037035E-2</v>
      </c>
      <c r="AL404" s="61"/>
      <c r="AM404" s="165" t="s">
        <v>255</v>
      </c>
      <c r="AN404" s="45">
        <v>0</v>
      </c>
      <c r="AO404" s="60">
        <v>0</v>
      </c>
      <c r="AP404" s="61"/>
      <c r="AQ404" s="165" t="s">
        <v>285</v>
      </c>
      <c r="AR404" s="45">
        <v>1</v>
      </c>
      <c r="AS404" s="60">
        <v>0.04</v>
      </c>
      <c r="AT404" s="61"/>
      <c r="AU404" s="165" t="s">
        <v>298</v>
      </c>
      <c r="AV404" s="45">
        <v>0</v>
      </c>
      <c r="AW404" s="60">
        <v>0</v>
      </c>
      <c r="AX404" s="61"/>
      <c r="AY404" s="165" t="s">
        <v>315</v>
      </c>
      <c r="AZ404" s="45">
        <v>1</v>
      </c>
      <c r="BA404" s="60">
        <v>3.7037037037037035E-2</v>
      </c>
      <c r="BB404" s="61"/>
      <c r="BC404" s="165" t="s">
        <v>327</v>
      </c>
      <c r="BD404" s="45">
        <v>2</v>
      </c>
      <c r="BE404" s="60">
        <v>7.407407407407407E-2</v>
      </c>
      <c r="BF404" s="61"/>
      <c r="BG404" s="63" t="s">
        <v>334</v>
      </c>
      <c r="BH404" s="65">
        <v>0</v>
      </c>
      <c r="BI404" s="66">
        <v>0</v>
      </c>
      <c r="BJ404" s="62"/>
      <c r="BK404" s="62"/>
      <c r="BL404" s="61"/>
      <c r="BM404" s="61"/>
      <c r="BN404" s="61"/>
      <c r="BO404" s="61"/>
      <c r="BP404" s="61"/>
      <c r="BQ404" s="61"/>
      <c r="BR404" s="64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</row>
    <row r="405" spans="1:107" ht="25.5" customHeight="1" x14ac:dyDescent="0.2">
      <c r="A405" s="103"/>
      <c r="B405" s="63" t="s">
        <v>375</v>
      </c>
      <c r="C405" s="45">
        <v>2</v>
      </c>
      <c r="D405" s="58">
        <v>7.407407407407407E-2</v>
      </c>
      <c r="E405" s="64"/>
      <c r="F405" s="75" t="s">
        <v>387</v>
      </c>
      <c r="G405" s="45">
        <v>3</v>
      </c>
      <c r="H405" s="58">
        <v>0.1111111111111111</v>
      </c>
      <c r="I405" s="61"/>
      <c r="J405" s="63" t="s">
        <v>399</v>
      </c>
      <c r="K405" s="45">
        <v>2</v>
      </c>
      <c r="L405" s="58">
        <v>7.407407407407407E-2</v>
      </c>
      <c r="M405" s="61"/>
      <c r="N405" s="165" t="s">
        <v>202</v>
      </c>
      <c r="O405" s="45">
        <v>2</v>
      </c>
      <c r="P405" s="60">
        <v>7.407407407407407E-2</v>
      </c>
      <c r="Q405" s="61"/>
      <c r="R405" s="165" t="s">
        <v>211</v>
      </c>
      <c r="S405" s="59">
        <v>0</v>
      </c>
      <c r="T405" s="60">
        <v>0</v>
      </c>
      <c r="U405" s="61"/>
      <c r="V405" s="61"/>
      <c r="W405" s="165" t="s">
        <v>216</v>
      </c>
      <c r="X405" s="45">
        <v>2</v>
      </c>
      <c r="Y405" s="60">
        <v>7.407407407407407E-2</v>
      </c>
      <c r="Z405" s="61"/>
      <c r="AA405" s="165" t="s">
        <v>227</v>
      </c>
      <c r="AB405" s="45">
        <v>3</v>
      </c>
      <c r="AC405" s="60">
        <v>0.1111111111111111</v>
      </c>
      <c r="AD405" s="61"/>
      <c r="AE405" s="165" t="s">
        <v>234</v>
      </c>
      <c r="AF405" s="45">
        <v>0</v>
      </c>
      <c r="AG405" s="60">
        <v>0</v>
      </c>
      <c r="AH405" s="61"/>
      <c r="AI405" s="165" t="s">
        <v>240</v>
      </c>
      <c r="AJ405" s="45">
        <v>0</v>
      </c>
      <c r="AK405" s="60">
        <v>0</v>
      </c>
      <c r="AL405" s="61"/>
      <c r="AM405" s="165" t="s">
        <v>276</v>
      </c>
      <c r="AN405" s="45">
        <v>1</v>
      </c>
      <c r="AO405" s="60">
        <v>4.7619047619047616E-2</v>
      </c>
      <c r="AP405" s="61"/>
      <c r="AQ405" s="165" t="s">
        <v>286</v>
      </c>
      <c r="AR405" s="45">
        <v>2</v>
      </c>
      <c r="AS405" s="60">
        <v>0.08</v>
      </c>
      <c r="AT405" s="61"/>
      <c r="AU405" s="165" t="s">
        <v>299</v>
      </c>
      <c r="AV405" s="45">
        <v>1</v>
      </c>
      <c r="AW405" s="60">
        <v>4.7619047619047616E-2</v>
      </c>
      <c r="AX405" s="61"/>
      <c r="AY405" s="165" t="s">
        <v>317</v>
      </c>
      <c r="AZ405" s="45">
        <v>2</v>
      </c>
      <c r="BA405" s="60">
        <v>7.407407407407407E-2</v>
      </c>
      <c r="BB405" s="61"/>
      <c r="BC405" s="165" t="s">
        <v>328</v>
      </c>
      <c r="BD405" s="59">
        <v>3</v>
      </c>
      <c r="BE405" s="60">
        <v>0.1111111111111111</v>
      </c>
      <c r="BF405" s="61"/>
      <c r="BG405" s="63" t="s">
        <v>335</v>
      </c>
      <c r="BH405" s="54">
        <v>8</v>
      </c>
      <c r="BI405" s="66">
        <v>0.53333333333333333</v>
      </c>
      <c r="BJ405" s="61"/>
      <c r="BK405" s="61"/>
      <c r="BL405" s="61"/>
      <c r="BM405" s="61"/>
      <c r="BN405" s="61"/>
      <c r="BO405" s="61"/>
      <c r="BP405" s="61"/>
      <c r="BQ405" s="61"/>
      <c r="BR405" s="64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</row>
    <row r="406" spans="1:107" ht="25.5" customHeight="1" x14ac:dyDescent="0.2">
      <c r="A406" s="103"/>
      <c r="B406" s="63" t="s">
        <v>376</v>
      </c>
      <c r="C406" s="45">
        <v>3</v>
      </c>
      <c r="D406" s="58">
        <v>0.1111111111111111</v>
      </c>
      <c r="E406" s="64"/>
      <c r="F406" s="75" t="s">
        <v>388</v>
      </c>
      <c r="G406" s="45">
        <v>1</v>
      </c>
      <c r="H406" s="58">
        <v>3.7037037037037035E-2</v>
      </c>
      <c r="I406" s="61"/>
      <c r="J406" s="63" t="s">
        <v>400</v>
      </c>
      <c r="K406" s="45">
        <v>0</v>
      </c>
      <c r="L406" s="58">
        <v>0</v>
      </c>
      <c r="M406" s="61"/>
      <c r="N406" s="165" t="s">
        <v>203</v>
      </c>
      <c r="O406" s="45">
        <v>0</v>
      </c>
      <c r="P406" s="60">
        <v>0</v>
      </c>
      <c r="Q406" s="61"/>
      <c r="R406" s="37"/>
      <c r="S406" s="45">
        <v>27</v>
      </c>
      <c r="T406" s="60">
        <v>1</v>
      </c>
      <c r="U406" s="61"/>
      <c r="V406" s="61"/>
      <c r="W406" s="165" t="s">
        <v>217</v>
      </c>
      <c r="X406" s="45">
        <v>6</v>
      </c>
      <c r="Y406" s="60">
        <v>0.22222222222222221</v>
      </c>
      <c r="Z406" s="61"/>
      <c r="AA406" s="165" t="s">
        <v>228</v>
      </c>
      <c r="AB406" s="45">
        <v>7</v>
      </c>
      <c r="AC406" s="60">
        <v>0.25925925925925924</v>
      </c>
      <c r="AD406" s="61"/>
      <c r="AE406" s="165" t="s">
        <v>237</v>
      </c>
      <c r="AF406" s="45">
        <v>2</v>
      </c>
      <c r="AG406" s="60">
        <v>0.08</v>
      </c>
      <c r="AH406" s="61"/>
      <c r="AI406" s="165" t="s">
        <v>241</v>
      </c>
      <c r="AJ406" s="45">
        <v>2</v>
      </c>
      <c r="AK406" s="60">
        <v>7.407407407407407E-2</v>
      </c>
      <c r="AL406" s="61"/>
      <c r="AM406" s="165" t="s">
        <v>257</v>
      </c>
      <c r="AN406" s="45">
        <v>0</v>
      </c>
      <c r="AO406" s="60">
        <v>0</v>
      </c>
      <c r="AP406" s="61"/>
      <c r="AQ406" s="165" t="s">
        <v>287</v>
      </c>
      <c r="AR406" s="45">
        <v>1</v>
      </c>
      <c r="AS406" s="60">
        <v>0.04</v>
      </c>
      <c r="AT406" s="61"/>
      <c r="AU406" s="165" t="s">
        <v>300</v>
      </c>
      <c r="AV406" s="45">
        <v>4</v>
      </c>
      <c r="AW406" s="60">
        <v>0.19047619047619047</v>
      </c>
      <c r="AX406" s="61"/>
      <c r="AY406" s="165" t="s">
        <v>319</v>
      </c>
      <c r="AZ406" s="45">
        <v>5</v>
      </c>
      <c r="BA406" s="60">
        <v>0.18518518518518517</v>
      </c>
      <c r="BB406" s="61"/>
      <c r="BC406" s="165" t="s">
        <v>329</v>
      </c>
      <c r="BD406" s="59">
        <v>2</v>
      </c>
      <c r="BE406" s="60">
        <v>7.407407407407407E-2</v>
      </c>
      <c r="BF406" s="61"/>
      <c r="BG406" s="63" t="s">
        <v>336</v>
      </c>
      <c r="BH406" s="54">
        <v>4</v>
      </c>
      <c r="BI406" s="66">
        <v>0.26666666666666666</v>
      </c>
      <c r="BJ406" s="61"/>
      <c r="BK406" s="61"/>
      <c r="BL406" s="61"/>
      <c r="BM406" s="61"/>
      <c r="BN406" s="61"/>
      <c r="BO406" s="37"/>
      <c r="BP406" s="37"/>
      <c r="BQ406" s="61"/>
      <c r="BR406" s="64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</row>
    <row r="407" spans="1:107" ht="25.5" customHeight="1" x14ac:dyDescent="0.2">
      <c r="A407" s="103"/>
      <c r="B407" s="63" t="s">
        <v>377</v>
      </c>
      <c r="C407" s="45">
        <v>4</v>
      </c>
      <c r="D407" s="58">
        <v>0.14814814814814814</v>
      </c>
      <c r="E407" s="64"/>
      <c r="F407" s="75" t="s">
        <v>389</v>
      </c>
      <c r="G407" s="45">
        <v>6</v>
      </c>
      <c r="H407" s="58">
        <v>0.22222222222222221</v>
      </c>
      <c r="I407" s="61"/>
      <c r="J407" s="63" t="s">
        <v>387</v>
      </c>
      <c r="K407" s="45">
        <v>1</v>
      </c>
      <c r="L407" s="58">
        <v>3.7037037037037035E-2</v>
      </c>
      <c r="M407" s="61"/>
      <c r="N407" s="165" t="s">
        <v>204</v>
      </c>
      <c r="O407" s="45">
        <v>0</v>
      </c>
      <c r="P407" s="60">
        <v>0</v>
      </c>
      <c r="Q407" s="61"/>
      <c r="R407" s="61"/>
      <c r="S407" s="49" t="s">
        <v>141</v>
      </c>
      <c r="T407" s="49" t="s">
        <v>140</v>
      </c>
      <c r="U407" s="61"/>
      <c r="V407" s="61"/>
      <c r="W407" s="165" t="s">
        <v>218</v>
      </c>
      <c r="X407" s="45">
        <v>4</v>
      </c>
      <c r="Y407" s="60">
        <v>0.14814814814814814</v>
      </c>
      <c r="Z407" s="61"/>
      <c r="AA407" s="165" t="s">
        <v>229</v>
      </c>
      <c r="AB407" s="45">
        <v>4</v>
      </c>
      <c r="AC407" s="60">
        <v>0.14814814814814814</v>
      </c>
      <c r="AD407" s="61"/>
      <c r="AE407" s="165" t="s">
        <v>251</v>
      </c>
      <c r="AF407" s="59">
        <v>2</v>
      </c>
      <c r="AG407" s="60">
        <v>0.08</v>
      </c>
      <c r="AH407" s="61"/>
      <c r="AI407" s="165" t="s">
        <v>242</v>
      </c>
      <c r="AJ407" s="45">
        <v>4</v>
      </c>
      <c r="AK407" s="60">
        <v>0.14814814814814814</v>
      </c>
      <c r="AL407" s="61"/>
      <c r="AM407" s="165" t="s">
        <v>256</v>
      </c>
      <c r="AN407" s="45">
        <v>1</v>
      </c>
      <c r="AO407" s="60">
        <v>4.7619047619047616E-2</v>
      </c>
      <c r="AP407" s="61"/>
      <c r="AQ407" s="165" t="s">
        <v>288</v>
      </c>
      <c r="AR407" s="59">
        <v>2</v>
      </c>
      <c r="AS407" s="60">
        <v>0.08</v>
      </c>
      <c r="AT407" s="61"/>
      <c r="AU407" s="165" t="s">
        <v>301</v>
      </c>
      <c r="AV407" s="45">
        <v>1</v>
      </c>
      <c r="AW407" s="60">
        <v>4.7619047619047616E-2</v>
      </c>
      <c r="AX407" s="61"/>
      <c r="AY407" s="165" t="s">
        <v>320</v>
      </c>
      <c r="AZ407" s="45">
        <v>1</v>
      </c>
      <c r="BA407" s="60">
        <v>3.7037037037037035E-2</v>
      </c>
      <c r="BB407" s="61"/>
      <c r="BC407" s="165" t="s">
        <v>330</v>
      </c>
      <c r="BD407" s="45">
        <v>9</v>
      </c>
      <c r="BE407" s="60">
        <v>0.33333333333333331</v>
      </c>
      <c r="BF407" s="61"/>
      <c r="BG407" s="63" t="s">
        <v>337</v>
      </c>
      <c r="BH407" s="65">
        <v>0</v>
      </c>
      <c r="BI407" s="66">
        <v>0</v>
      </c>
      <c r="BJ407" s="61"/>
      <c r="BK407" s="61"/>
      <c r="BL407" s="61"/>
      <c r="BM407" s="61"/>
      <c r="BN407" s="61"/>
      <c r="BO407" s="61"/>
      <c r="BP407" s="61"/>
      <c r="BQ407" s="37"/>
      <c r="BR407" s="64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7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</row>
    <row r="408" spans="1:107" ht="25.5" customHeight="1" x14ac:dyDescent="0.2">
      <c r="A408" s="103"/>
      <c r="B408" s="63" t="s">
        <v>378</v>
      </c>
      <c r="C408" s="45">
        <v>2</v>
      </c>
      <c r="D408" s="58">
        <v>7.407407407407407E-2</v>
      </c>
      <c r="E408" s="64"/>
      <c r="F408" s="75" t="s">
        <v>390</v>
      </c>
      <c r="G408" s="45">
        <v>0</v>
      </c>
      <c r="H408" s="58">
        <v>0</v>
      </c>
      <c r="I408" s="61"/>
      <c r="J408" s="63" t="s">
        <v>401</v>
      </c>
      <c r="K408" s="45">
        <v>3</v>
      </c>
      <c r="L408" s="58">
        <v>0.1111111111111111</v>
      </c>
      <c r="M408" s="61"/>
      <c r="N408" s="165" t="s">
        <v>205</v>
      </c>
      <c r="O408" s="45">
        <v>0</v>
      </c>
      <c r="P408" s="60">
        <v>0</v>
      </c>
      <c r="Q408" s="61"/>
      <c r="R408" s="61"/>
      <c r="S408" s="61"/>
      <c r="T408" s="61"/>
      <c r="U408" s="61"/>
      <c r="V408" s="61"/>
      <c r="W408" s="165" t="s">
        <v>219</v>
      </c>
      <c r="X408" s="45">
        <v>1</v>
      </c>
      <c r="Y408" s="60">
        <v>3.7037037037037035E-2</v>
      </c>
      <c r="Z408" s="61"/>
      <c r="AA408" s="37"/>
      <c r="AB408" s="45">
        <v>27</v>
      </c>
      <c r="AC408" s="60">
        <v>1</v>
      </c>
      <c r="AD408" s="61"/>
      <c r="AE408" s="165" t="s">
        <v>435</v>
      </c>
      <c r="AF408" s="59">
        <v>1</v>
      </c>
      <c r="AG408" s="60">
        <v>0.04</v>
      </c>
      <c r="AH408" s="61"/>
      <c r="AI408" s="165" t="s">
        <v>243</v>
      </c>
      <c r="AJ408" s="45">
        <v>3</v>
      </c>
      <c r="AK408" s="60">
        <v>0.1111111111111111</v>
      </c>
      <c r="AL408" s="61"/>
      <c r="AM408" s="165" t="s">
        <v>258</v>
      </c>
      <c r="AN408" s="45">
        <v>2</v>
      </c>
      <c r="AO408" s="60">
        <v>9.5238095238095233E-2</v>
      </c>
      <c r="AP408" s="61"/>
      <c r="AQ408" s="165" t="s">
        <v>289</v>
      </c>
      <c r="AR408" s="59">
        <v>1</v>
      </c>
      <c r="AS408" s="60">
        <v>3.7037037037037035E-2</v>
      </c>
      <c r="AT408" s="61"/>
      <c r="AU408" s="165" t="s">
        <v>302</v>
      </c>
      <c r="AV408" s="45">
        <v>2</v>
      </c>
      <c r="AW408" s="60">
        <v>9.5238095238095233E-2</v>
      </c>
      <c r="AX408" s="61"/>
      <c r="AY408" s="165" t="s">
        <v>322</v>
      </c>
      <c r="AZ408" s="45">
        <v>0</v>
      </c>
      <c r="BA408" s="60">
        <v>0</v>
      </c>
      <c r="BB408" s="61"/>
      <c r="BC408" s="98"/>
      <c r="BD408" s="45">
        <v>27</v>
      </c>
      <c r="BE408" s="60">
        <v>1</v>
      </c>
      <c r="BF408" s="61"/>
      <c r="BG408" s="98"/>
      <c r="BH408" s="65">
        <v>15</v>
      </c>
      <c r="BI408" s="66">
        <v>1</v>
      </c>
      <c r="BJ408" s="61"/>
      <c r="BK408" s="61"/>
      <c r="BL408" s="61"/>
      <c r="BM408" s="61"/>
      <c r="BN408" s="61"/>
      <c r="BO408" s="61"/>
      <c r="BP408" s="61"/>
      <c r="BQ408" s="61"/>
      <c r="BR408" s="64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</row>
    <row r="409" spans="1:107" ht="25.5" customHeight="1" x14ac:dyDescent="0.2">
      <c r="A409" s="103"/>
      <c r="B409" s="63" t="s">
        <v>379</v>
      </c>
      <c r="C409" s="45">
        <v>1</v>
      </c>
      <c r="D409" s="58">
        <v>3.7037037037037035E-2</v>
      </c>
      <c r="E409" s="64"/>
      <c r="F409" s="75" t="s">
        <v>391</v>
      </c>
      <c r="G409" s="45">
        <v>3</v>
      </c>
      <c r="H409" s="58">
        <v>0.1111111111111111</v>
      </c>
      <c r="I409" s="61"/>
      <c r="J409" s="63" t="s">
        <v>402</v>
      </c>
      <c r="K409" s="45">
        <v>1</v>
      </c>
      <c r="L409" s="58">
        <v>3.7037037037037035E-2</v>
      </c>
      <c r="M409" s="61"/>
      <c r="N409" s="165" t="s">
        <v>206</v>
      </c>
      <c r="O409" s="45">
        <v>1</v>
      </c>
      <c r="P409" s="60">
        <v>3.7037037037037035E-2</v>
      </c>
      <c r="Q409" s="61"/>
      <c r="R409" s="61"/>
      <c r="S409" s="61"/>
      <c r="T409" s="61"/>
      <c r="U409" s="61"/>
      <c r="V409" s="61"/>
      <c r="W409" s="165" t="s">
        <v>220</v>
      </c>
      <c r="X409" s="45">
        <v>1</v>
      </c>
      <c r="Y409" s="60">
        <v>3.7037037037037035E-2</v>
      </c>
      <c r="Z409" s="61"/>
      <c r="AA409" s="61"/>
      <c r="AB409" s="49" t="s">
        <v>141</v>
      </c>
      <c r="AC409" s="49" t="s">
        <v>140</v>
      </c>
      <c r="AD409" s="61"/>
      <c r="AE409" s="165" t="s">
        <v>436</v>
      </c>
      <c r="AF409" s="59">
        <v>4</v>
      </c>
      <c r="AG409" s="60">
        <v>0.16</v>
      </c>
      <c r="AH409" s="61"/>
      <c r="AI409" s="165" t="s">
        <v>244</v>
      </c>
      <c r="AJ409" s="45">
        <v>3</v>
      </c>
      <c r="AK409" s="60">
        <v>0.1111111111111111</v>
      </c>
      <c r="AL409" s="61"/>
      <c r="AM409" s="165" t="s">
        <v>277</v>
      </c>
      <c r="AN409" s="45">
        <v>3</v>
      </c>
      <c r="AO409" s="60">
        <v>0.14285714285714285</v>
      </c>
      <c r="AP409" s="61"/>
      <c r="AQ409" s="165" t="s">
        <v>290</v>
      </c>
      <c r="AR409" s="45">
        <v>1</v>
      </c>
      <c r="AS409" s="60">
        <v>3.7037037037037035E-2</v>
      </c>
      <c r="AT409" s="61"/>
      <c r="AU409" s="165" t="s">
        <v>304</v>
      </c>
      <c r="AV409" s="45">
        <v>5</v>
      </c>
      <c r="AW409" s="60">
        <v>0.23809523809523808</v>
      </c>
      <c r="AX409" s="61"/>
      <c r="AY409" s="165" t="s">
        <v>321</v>
      </c>
      <c r="AZ409" s="45">
        <v>4</v>
      </c>
      <c r="BA409" s="60">
        <v>0.14814814814814814</v>
      </c>
      <c r="BB409" s="61"/>
      <c r="BC409" s="61"/>
      <c r="BD409" s="49" t="s">
        <v>141</v>
      </c>
      <c r="BE409" s="49" t="s">
        <v>140</v>
      </c>
      <c r="BF409" s="61"/>
      <c r="BG409" s="68"/>
      <c r="BH409" s="77" t="s">
        <v>141</v>
      </c>
      <c r="BI409" s="77" t="s">
        <v>140</v>
      </c>
      <c r="BJ409" s="61"/>
      <c r="BK409" s="61"/>
      <c r="BL409" s="61"/>
      <c r="BM409" s="61"/>
      <c r="BN409" s="61"/>
      <c r="BO409" s="61"/>
      <c r="BP409" s="61"/>
      <c r="BQ409" s="61"/>
      <c r="BR409" s="64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</row>
    <row r="410" spans="1:107" ht="25.5" customHeight="1" x14ac:dyDescent="0.2">
      <c r="A410" s="103"/>
      <c r="B410" s="63" t="s">
        <v>380</v>
      </c>
      <c r="C410" s="45">
        <v>0</v>
      </c>
      <c r="D410" s="58">
        <v>0</v>
      </c>
      <c r="E410" s="64"/>
      <c r="F410" s="75" t="s">
        <v>392</v>
      </c>
      <c r="G410" s="45">
        <v>0</v>
      </c>
      <c r="H410" s="58">
        <v>0</v>
      </c>
      <c r="I410" s="61"/>
      <c r="J410" s="63" t="s">
        <v>389</v>
      </c>
      <c r="K410" s="45">
        <v>3</v>
      </c>
      <c r="L410" s="58">
        <v>0.1111111111111111</v>
      </c>
      <c r="M410" s="61"/>
      <c r="N410" s="165" t="s">
        <v>250</v>
      </c>
      <c r="O410" s="45">
        <v>1</v>
      </c>
      <c r="P410" s="60">
        <v>3.7037037037037035E-2</v>
      </c>
      <c r="Q410" s="61"/>
      <c r="R410" s="61"/>
      <c r="S410" s="61"/>
      <c r="T410" s="61"/>
      <c r="U410" s="61"/>
      <c r="V410" s="61"/>
      <c r="W410" s="165" t="s">
        <v>221</v>
      </c>
      <c r="X410" s="45">
        <v>0</v>
      </c>
      <c r="Y410" s="60">
        <v>0</v>
      </c>
      <c r="Z410" s="61"/>
      <c r="AA410" s="61"/>
      <c r="AB410" s="61"/>
      <c r="AC410" s="61"/>
      <c r="AD410" s="61"/>
      <c r="AE410" s="165" t="s">
        <v>437</v>
      </c>
      <c r="AF410" s="59">
        <v>5</v>
      </c>
      <c r="AG410" s="60">
        <v>0.2</v>
      </c>
      <c r="AH410" s="61"/>
      <c r="AI410" s="165" t="s">
        <v>245</v>
      </c>
      <c r="AJ410" s="59">
        <v>2</v>
      </c>
      <c r="AK410" s="60">
        <v>7.407407407407407E-2</v>
      </c>
      <c r="AL410" s="61"/>
      <c r="AM410" s="165" t="s">
        <v>259</v>
      </c>
      <c r="AN410" s="45">
        <v>5</v>
      </c>
      <c r="AO410" s="60">
        <v>0.23809523809523808</v>
      </c>
      <c r="AP410" s="61"/>
      <c r="AQ410" s="165" t="s">
        <v>291</v>
      </c>
      <c r="AR410" s="45">
        <v>0</v>
      </c>
      <c r="AS410" s="60">
        <v>0</v>
      </c>
      <c r="AT410" s="61"/>
      <c r="AU410" s="165" t="s">
        <v>303</v>
      </c>
      <c r="AV410" s="45">
        <v>0</v>
      </c>
      <c r="AW410" s="60">
        <v>0</v>
      </c>
      <c r="AX410" s="61"/>
      <c r="AY410" s="165" t="s">
        <v>318</v>
      </c>
      <c r="AZ410" s="45">
        <v>3</v>
      </c>
      <c r="BA410" s="60">
        <v>0.1111111111111111</v>
      </c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4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</row>
    <row r="411" spans="1:107" ht="25.5" customHeight="1" x14ac:dyDescent="0.2">
      <c r="A411" s="103"/>
      <c r="B411" s="63" t="s">
        <v>381</v>
      </c>
      <c r="C411" s="45">
        <v>0</v>
      </c>
      <c r="D411" s="58">
        <v>0</v>
      </c>
      <c r="E411" s="64"/>
      <c r="F411" s="75" t="s">
        <v>393</v>
      </c>
      <c r="G411" s="45">
        <v>0</v>
      </c>
      <c r="H411" s="58">
        <v>0</v>
      </c>
      <c r="I411" s="61"/>
      <c r="J411" s="63" t="s">
        <v>403</v>
      </c>
      <c r="K411" s="45">
        <v>1</v>
      </c>
      <c r="L411" s="58">
        <v>3.7037037037037035E-2</v>
      </c>
      <c r="M411" s="61"/>
      <c r="N411" s="61"/>
      <c r="O411" s="45">
        <v>27</v>
      </c>
      <c r="P411" s="60">
        <v>1</v>
      </c>
      <c r="Q411" s="61"/>
      <c r="R411" s="61"/>
      <c r="S411" s="61"/>
      <c r="T411" s="61"/>
      <c r="U411" s="61"/>
      <c r="V411" s="61"/>
      <c r="W411" s="165" t="s">
        <v>222</v>
      </c>
      <c r="X411" s="45">
        <v>0</v>
      </c>
      <c r="Y411" s="60">
        <v>0</v>
      </c>
      <c r="Z411" s="61"/>
      <c r="AA411" s="61"/>
      <c r="AB411" s="61"/>
      <c r="AC411" s="61"/>
      <c r="AD411" s="61"/>
      <c r="AE411"/>
      <c r="AF411" s="45">
        <v>25</v>
      </c>
      <c r="AG411" s="60">
        <v>1</v>
      </c>
      <c r="AH411" s="61"/>
      <c r="AI411" s="165" t="s">
        <v>248</v>
      </c>
      <c r="AJ411" s="45">
        <v>0</v>
      </c>
      <c r="AK411" s="60">
        <v>0</v>
      </c>
      <c r="AL411" s="61"/>
      <c r="AM411" s="165" t="s">
        <v>260</v>
      </c>
      <c r="AN411" s="45">
        <v>2</v>
      </c>
      <c r="AO411" s="60">
        <v>9.5238095238095233E-2</v>
      </c>
      <c r="AP411" s="61"/>
      <c r="AQ411" s="165" t="s">
        <v>292</v>
      </c>
      <c r="AR411" s="45">
        <v>2</v>
      </c>
      <c r="AS411" s="60">
        <v>7.407407407407407E-2</v>
      </c>
      <c r="AT411" s="61"/>
      <c r="AU411" s="165" t="s">
        <v>305</v>
      </c>
      <c r="AV411" s="45">
        <v>3</v>
      </c>
      <c r="AW411" s="60">
        <v>0.14285714285714285</v>
      </c>
      <c r="AX411" s="61"/>
      <c r="AY411" s="165" t="s">
        <v>439</v>
      </c>
      <c r="AZ411" s="45">
        <v>4</v>
      </c>
      <c r="BA411" s="60">
        <v>0.14814814814814814</v>
      </c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4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</row>
    <row r="412" spans="1:107" ht="25.5" customHeight="1" x14ac:dyDescent="0.2">
      <c r="A412" s="103"/>
      <c r="B412" s="63" t="s">
        <v>382</v>
      </c>
      <c r="C412" s="45">
        <v>0</v>
      </c>
      <c r="D412" s="58">
        <v>0</v>
      </c>
      <c r="E412" s="64"/>
      <c r="F412" s="75" t="s">
        <v>394</v>
      </c>
      <c r="G412" s="45">
        <v>0</v>
      </c>
      <c r="H412" s="58">
        <v>0</v>
      </c>
      <c r="I412" s="61"/>
      <c r="J412" s="63" t="s">
        <v>404</v>
      </c>
      <c r="K412" s="45">
        <v>0</v>
      </c>
      <c r="L412" s="58">
        <v>0</v>
      </c>
      <c r="M412" s="61"/>
      <c r="N412" s="37"/>
      <c r="O412" s="49" t="s">
        <v>141</v>
      </c>
      <c r="P412" s="49" t="s">
        <v>140</v>
      </c>
      <c r="Q412" s="61"/>
      <c r="R412" s="61"/>
      <c r="S412" s="61"/>
      <c r="T412" s="61"/>
      <c r="U412" s="61"/>
      <c r="V412" s="61"/>
      <c r="W412" s="165" t="s">
        <v>246</v>
      </c>
      <c r="X412" s="45">
        <v>1</v>
      </c>
      <c r="Y412" s="60">
        <v>3.7037037037037035E-2</v>
      </c>
      <c r="Z412" s="61"/>
      <c r="AA412" s="61"/>
      <c r="AB412" s="61"/>
      <c r="AC412" s="61"/>
      <c r="AD412" s="61"/>
      <c r="AE412" s="61"/>
      <c r="AF412" s="49" t="s">
        <v>141</v>
      </c>
      <c r="AG412" s="49" t="s">
        <v>140</v>
      </c>
      <c r="AH412" s="61"/>
      <c r="AI412" s="165" t="s">
        <v>249</v>
      </c>
      <c r="AJ412" s="45">
        <v>1</v>
      </c>
      <c r="AK412" s="60">
        <v>3.7037037037037035E-2</v>
      </c>
      <c r="AL412" s="61"/>
      <c r="AM412" s="165" t="s">
        <v>261</v>
      </c>
      <c r="AN412" s="59">
        <v>2</v>
      </c>
      <c r="AO412" s="60">
        <v>9.5238095238095233E-2</v>
      </c>
      <c r="AP412" s="61"/>
      <c r="AQ412" s="165" t="s">
        <v>293</v>
      </c>
      <c r="AR412" s="45">
        <v>5</v>
      </c>
      <c r="AS412" s="60">
        <v>0.18518518518518517</v>
      </c>
      <c r="AT412" s="61"/>
      <c r="AU412" s="165" t="s">
        <v>262</v>
      </c>
      <c r="AV412" s="59">
        <v>0</v>
      </c>
      <c r="AW412" s="60">
        <v>0</v>
      </c>
      <c r="AX412" s="61"/>
      <c r="AY412" s="165" t="s">
        <v>440</v>
      </c>
      <c r="AZ412" s="45">
        <v>3</v>
      </c>
      <c r="BA412" s="60">
        <v>0.1111111111111111</v>
      </c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4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</row>
    <row r="413" spans="1:107" ht="25.5" customHeight="1" x14ac:dyDescent="0.2">
      <c r="A413" s="103"/>
      <c r="B413" s="63" t="s">
        <v>383</v>
      </c>
      <c r="C413" s="45">
        <v>0</v>
      </c>
      <c r="D413" s="58">
        <v>0</v>
      </c>
      <c r="E413" s="64"/>
      <c r="F413" s="75" t="s">
        <v>395</v>
      </c>
      <c r="G413" s="45">
        <v>0</v>
      </c>
      <c r="H413" s="58">
        <v>0</v>
      </c>
      <c r="I413" s="61"/>
      <c r="J413" s="63" t="s">
        <v>391</v>
      </c>
      <c r="K413" s="45">
        <v>2</v>
      </c>
      <c r="L413" s="58">
        <v>7.407407407407407E-2</v>
      </c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165" t="s">
        <v>247</v>
      </c>
      <c r="X413" s="45">
        <v>0</v>
      </c>
      <c r="Y413" s="60">
        <v>0</v>
      </c>
      <c r="Z413" s="61"/>
      <c r="AA413" s="61"/>
      <c r="AB413" s="61"/>
      <c r="AC413" s="61"/>
      <c r="AD413" s="61"/>
      <c r="AE413" s="61"/>
      <c r="AF413" s="61"/>
      <c r="AG413" s="61"/>
      <c r="AH413" s="61"/>
      <c r="AI413" s="165" t="s">
        <v>273</v>
      </c>
      <c r="AJ413" s="45">
        <v>0</v>
      </c>
      <c r="AK413" s="60">
        <v>0</v>
      </c>
      <c r="AL413" s="61"/>
      <c r="AM413" s="165" t="s">
        <v>278</v>
      </c>
      <c r="AN413" s="59">
        <v>1</v>
      </c>
      <c r="AO413" s="60">
        <v>4.7619047619047616E-2</v>
      </c>
      <c r="AP413" s="61"/>
      <c r="AQ413" s="165" t="s">
        <v>294</v>
      </c>
      <c r="AR413" s="45">
        <v>4</v>
      </c>
      <c r="AS413" s="60">
        <v>0.14814814814814814</v>
      </c>
      <c r="AT413" s="61"/>
      <c r="AU413" s="165" t="s">
        <v>307</v>
      </c>
      <c r="AV413" s="59">
        <v>0</v>
      </c>
      <c r="AW413" s="60">
        <v>0</v>
      </c>
      <c r="AX413" s="61"/>
      <c r="AY413" s="165" t="s">
        <v>440</v>
      </c>
      <c r="AZ413" s="45">
        <v>0</v>
      </c>
      <c r="BA413" s="60">
        <v>0</v>
      </c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4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</row>
    <row r="414" spans="1:107" ht="25.5" customHeight="1" x14ac:dyDescent="0.2">
      <c r="A414" s="103"/>
      <c r="B414" s="61"/>
      <c r="C414" s="45">
        <v>27</v>
      </c>
      <c r="D414" s="58">
        <v>1</v>
      </c>
      <c r="E414" s="64"/>
      <c r="F414" s="61"/>
      <c r="G414" s="45">
        <v>27</v>
      </c>
      <c r="H414" s="58">
        <v>1</v>
      </c>
      <c r="I414" s="61"/>
      <c r="J414" s="63" t="s">
        <v>405</v>
      </c>
      <c r="K414" s="45">
        <v>0</v>
      </c>
      <c r="L414" s="58">
        <v>0</v>
      </c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165" t="s">
        <v>265</v>
      </c>
      <c r="X414" s="45">
        <v>1</v>
      </c>
      <c r="Y414" s="60">
        <v>3.7037037037037035E-2</v>
      </c>
      <c r="Z414" s="61"/>
      <c r="AA414" s="61"/>
      <c r="AB414" s="61"/>
      <c r="AC414" s="61"/>
      <c r="AD414" s="61"/>
      <c r="AE414" s="61"/>
      <c r="AF414" s="61"/>
      <c r="AG414" s="61"/>
      <c r="AH414" s="61"/>
      <c r="AI414" s="165" t="s">
        <v>275</v>
      </c>
      <c r="AJ414" s="45">
        <v>1</v>
      </c>
      <c r="AK414" s="60">
        <v>3.7037037037037035E-2</v>
      </c>
      <c r="AL414" s="61"/>
      <c r="AM414" s="165" t="s">
        <v>262</v>
      </c>
      <c r="AN414" s="45">
        <v>0</v>
      </c>
      <c r="AO414" s="60">
        <v>0</v>
      </c>
      <c r="AP414" s="61"/>
      <c r="AQ414" s="61"/>
      <c r="AR414" s="45">
        <v>27</v>
      </c>
      <c r="AS414" s="60">
        <v>1</v>
      </c>
      <c r="AT414" s="61"/>
      <c r="AU414" s="165" t="s">
        <v>306</v>
      </c>
      <c r="AV414" s="45">
        <v>0</v>
      </c>
      <c r="AW414" s="60">
        <v>0</v>
      </c>
      <c r="AX414" s="61"/>
      <c r="AY414" s="98"/>
      <c r="AZ414" s="45">
        <v>27</v>
      </c>
      <c r="BA414" s="60">
        <v>1</v>
      </c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4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</row>
    <row r="415" spans="1:107" ht="25.5" customHeight="1" x14ac:dyDescent="0.2">
      <c r="A415" s="103"/>
      <c r="B415" s="61"/>
      <c r="C415" s="70" t="s">
        <v>141</v>
      </c>
      <c r="D415" s="70" t="s">
        <v>140</v>
      </c>
      <c r="E415" s="64"/>
      <c r="F415" s="61"/>
      <c r="G415" s="70" t="s">
        <v>141</v>
      </c>
      <c r="H415" s="70" t="s">
        <v>140</v>
      </c>
      <c r="I415" s="61"/>
      <c r="J415" s="63" t="s">
        <v>406</v>
      </c>
      <c r="K415" s="45">
        <v>0</v>
      </c>
      <c r="L415" s="58">
        <v>0</v>
      </c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165" t="s">
        <v>266</v>
      </c>
      <c r="X415" s="45">
        <v>1</v>
      </c>
      <c r="Y415" s="60">
        <v>3.7037037037037035E-2</v>
      </c>
      <c r="Z415" s="61"/>
      <c r="AA415" s="61"/>
      <c r="AB415" s="61"/>
      <c r="AC415" s="61"/>
      <c r="AD415" s="61"/>
      <c r="AE415" s="61"/>
      <c r="AF415" s="61"/>
      <c r="AG415" s="61"/>
      <c r="AH415" s="61"/>
      <c r="AI415" s="165" t="s">
        <v>274</v>
      </c>
      <c r="AJ415" s="45">
        <v>0</v>
      </c>
      <c r="AK415" s="60">
        <v>0</v>
      </c>
      <c r="AL415" s="61"/>
      <c r="AM415" s="165" t="s">
        <v>263</v>
      </c>
      <c r="AN415" s="45">
        <v>0</v>
      </c>
      <c r="AO415" s="60">
        <v>0</v>
      </c>
      <c r="AP415" s="61"/>
      <c r="AQ415" s="61"/>
      <c r="AR415" s="70" t="s">
        <v>141</v>
      </c>
      <c r="AS415" s="70" t="s">
        <v>140</v>
      </c>
      <c r="AT415" s="61"/>
      <c r="AU415" s="165" t="s">
        <v>308</v>
      </c>
      <c r="AV415" s="45">
        <v>0</v>
      </c>
      <c r="AW415" s="60">
        <v>0</v>
      </c>
      <c r="AX415" s="61"/>
      <c r="AY415" s="61"/>
      <c r="AZ415" s="49" t="s">
        <v>141</v>
      </c>
      <c r="BA415" s="49" t="s">
        <v>140</v>
      </c>
      <c r="BB415" s="64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4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</row>
    <row r="416" spans="1:107" ht="25.5" customHeight="1" x14ac:dyDescent="0.2">
      <c r="A416" s="103"/>
      <c r="B416" s="61"/>
      <c r="C416" s="61"/>
      <c r="D416" s="61"/>
      <c r="E416" s="64"/>
      <c r="F416" s="61"/>
      <c r="G416" s="61"/>
      <c r="H416" s="61"/>
      <c r="I416" s="61"/>
      <c r="J416" s="63" t="s">
        <v>393</v>
      </c>
      <c r="K416" s="45">
        <v>0</v>
      </c>
      <c r="L416" s="58">
        <v>0</v>
      </c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165" t="s">
        <v>162</v>
      </c>
      <c r="X416" s="59">
        <v>4</v>
      </c>
      <c r="Y416" s="60">
        <v>0.14814814814814814</v>
      </c>
      <c r="Z416" s="61"/>
      <c r="AA416" s="61"/>
      <c r="AB416" s="61"/>
      <c r="AC416" s="61"/>
      <c r="AD416" s="61"/>
      <c r="AE416" s="61"/>
      <c r="AF416" s="61"/>
      <c r="AG416" s="61"/>
      <c r="AH416" s="61"/>
      <c r="AI416" s="165" t="s">
        <v>273</v>
      </c>
      <c r="AJ416" s="45">
        <v>1</v>
      </c>
      <c r="AK416" s="60">
        <v>3.7037037037037035E-2</v>
      </c>
      <c r="AL416" s="61"/>
      <c r="AM416" s="165" t="s">
        <v>264</v>
      </c>
      <c r="AN416" s="45">
        <v>0</v>
      </c>
      <c r="AO416" s="60">
        <v>0</v>
      </c>
      <c r="AP416" s="61"/>
      <c r="AQ416" s="61"/>
      <c r="AR416" s="61"/>
      <c r="AS416" s="61"/>
      <c r="AT416" s="61"/>
      <c r="AU416" s="165" t="s">
        <v>309</v>
      </c>
      <c r="AV416" s="45">
        <v>1</v>
      </c>
      <c r="AW416" s="60">
        <v>4.7619047619047616E-2</v>
      </c>
      <c r="AX416" s="61"/>
      <c r="AY416"/>
      <c r="AZ416"/>
      <c r="BA416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4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</row>
    <row r="417" spans="1:107" ht="25.5" customHeight="1" x14ac:dyDescent="0.2">
      <c r="A417" s="103"/>
      <c r="B417" s="61"/>
      <c r="C417" s="61"/>
      <c r="D417" s="61"/>
      <c r="E417" s="64"/>
      <c r="F417" s="61"/>
      <c r="G417" s="61"/>
      <c r="H417" s="61"/>
      <c r="I417" s="61"/>
      <c r="J417" s="63" t="s">
        <v>407</v>
      </c>
      <c r="K417" s="45">
        <v>0</v>
      </c>
      <c r="L417" s="58">
        <v>0</v>
      </c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37"/>
      <c r="X417" s="45">
        <v>27</v>
      </c>
      <c r="Y417" s="60">
        <v>1</v>
      </c>
      <c r="Z417" s="61"/>
      <c r="AA417" s="61"/>
      <c r="AB417" s="61"/>
      <c r="AC417" s="61"/>
      <c r="AD417" s="61"/>
      <c r="AE417" s="61"/>
      <c r="AF417" s="61"/>
      <c r="AG417" s="61"/>
      <c r="AH417" s="61"/>
      <c r="AI417" s="165" t="s">
        <v>438</v>
      </c>
      <c r="AJ417" s="45">
        <v>8</v>
      </c>
      <c r="AK417" s="60">
        <v>0.29629629629629628</v>
      </c>
      <c r="AL417" s="61"/>
      <c r="AM417" s="165" t="s">
        <v>279</v>
      </c>
      <c r="AN417" s="45">
        <v>0</v>
      </c>
      <c r="AO417" s="60">
        <v>0</v>
      </c>
      <c r="AP417" s="61"/>
      <c r="AQ417" s="61"/>
      <c r="AR417" s="61"/>
      <c r="AS417" s="61"/>
      <c r="AT417" s="61"/>
      <c r="AU417" s="165" t="s">
        <v>310</v>
      </c>
      <c r="AV417" s="45">
        <v>0</v>
      </c>
      <c r="AW417" s="60">
        <v>0</v>
      </c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4"/>
      <c r="BS417" s="64"/>
      <c r="BT417" s="64"/>
      <c r="BU417" s="64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</row>
    <row r="418" spans="1:107" ht="25.5" customHeight="1" x14ac:dyDescent="0.2">
      <c r="A418" s="103"/>
      <c r="B418" s="61"/>
      <c r="C418" s="61"/>
      <c r="D418" s="61"/>
      <c r="E418" s="64"/>
      <c r="F418" s="61"/>
      <c r="G418" s="61"/>
      <c r="H418" s="61"/>
      <c r="I418" s="61"/>
      <c r="J418" s="63" t="s">
        <v>408</v>
      </c>
      <c r="K418" s="45">
        <v>0</v>
      </c>
      <c r="L418" s="58">
        <v>0</v>
      </c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49" t="s">
        <v>141</v>
      </c>
      <c r="Y418" s="49" t="s">
        <v>140</v>
      </c>
      <c r="Z418" s="61"/>
      <c r="AA418" s="61"/>
      <c r="AB418" s="61"/>
      <c r="AC418" s="61"/>
      <c r="AD418" s="61"/>
      <c r="AE418" s="61"/>
      <c r="AF418" s="61"/>
      <c r="AG418" s="61"/>
      <c r="AH418" s="61"/>
      <c r="AI418" s="37"/>
      <c r="AJ418" s="45">
        <v>27</v>
      </c>
      <c r="AK418" s="60">
        <v>1</v>
      </c>
      <c r="AL418" s="61"/>
      <c r="AM418" s="165" t="s">
        <v>267</v>
      </c>
      <c r="AN418" s="45">
        <v>0</v>
      </c>
      <c r="AO418" s="60">
        <v>0</v>
      </c>
      <c r="AP418" s="61"/>
      <c r="AQ418" s="61"/>
      <c r="AR418" s="61"/>
      <c r="AS418" s="61"/>
      <c r="AT418" s="61"/>
      <c r="AU418" s="165" t="s">
        <v>311</v>
      </c>
      <c r="AV418" s="45">
        <v>1</v>
      </c>
      <c r="AW418" s="60">
        <v>4.7619047619047616E-2</v>
      </c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4"/>
      <c r="BS418" s="64"/>
      <c r="BT418" s="64"/>
      <c r="BU418" s="64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</row>
    <row r="419" spans="1:107" ht="25.5" customHeight="1" x14ac:dyDescent="0.2">
      <c r="A419" s="103"/>
      <c r="B419" s="61"/>
      <c r="C419" s="61"/>
      <c r="D419" s="61"/>
      <c r="E419" s="64"/>
      <c r="F419" s="61"/>
      <c r="G419" s="61"/>
      <c r="H419" s="61"/>
      <c r="I419" s="61"/>
      <c r="J419" s="63" t="s">
        <v>395</v>
      </c>
      <c r="K419" s="45">
        <v>0</v>
      </c>
      <c r="L419" s="58">
        <v>0</v>
      </c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49" t="s">
        <v>141</v>
      </c>
      <c r="AK419" s="49" t="s">
        <v>140</v>
      </c>
      <c r="AL419" s="61"/>
      <c r="AM419" s="165" t="s">
        <v>268</v>
      </c>
      <c r="AN419" s="45">
        <v>0</v>
      </c>
      <c r="AO419" s="60">
        <v>0</v>
      </c>
      <c r="AP419" s="61"/>
      <c r="AQ419" s="61"/>
      <c r="AR419" s="61"/>
      <c r="AS419" s="61"/>
      <c r="AT419" s="61"/>
      <c r="AU419" s="165" t="s">
        <v>312</v>
      </c>
      <c r="AV419" s="45">
        <v>1</v>
      </c>
      <c r="AW419" s="60">
        <v>4.7619047619047616E-2</v>
      </c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4"/>
      <c r="BS419" s="64"/>
      <c r="BT419" s="64"/>
      <c r="BU419" s="64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</row>
    <row r="420" spans="1:107" ht="25.5" customHeight="1" x14ac:dyDescent="0.2">
      <c r="A420" s="103"/>
      <c r="B420" s="61"/>
      <c r="C420" s="61"/>
      <c r="D420" s="61"/>
      <c r="E420" s="64"/>
      <c r="F420" s="61"/>
      <c r="G420" s="61"/>
      <c r="H420" s="61"/>
      <c r="I420" s="61"/>
      <c r="J420" s="61"/>
      <c r="K420" s="45">
        <v>27</v>
      </c>
      <c r="L420" s="58">
        <v>1</v>
      </c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165" t="s">
        <v>269</v>
      </c>
      <c r="AN420" s="45">
        <v>1</v>
      </c>
      <c r="AO420" s="60">
        <v>4.7619047619047616E-2</v>
      </c>
      <c r="AP420" s="61"/>
      <c r="AQ420" s="61"/>
      <c r="AR420" s="61"/>
      <c r="AS420" s="61"/>
      <c r="AT420" s="61"/>
      <c r="AU420" s="165" t="s">
        <v>313</v>
      </c>
      <c r="AV420" s="45">
        <v>0</v>
      </c>
      <c r="AW420" s="60">
        <v>0</v>
      </c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4"/>
      <c r="BS420" s="64"/>
      <c r="BT420" s="64"/>
      <c r="BU420" s="64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</row>
    <row r="421" spans="1:107" ht="25.5" customHeight="1" x14ac:dyDescent="0.2">
      <c r="A421" s="103"/>
      <c r="B421" s="61"/>
      <c r="C421" s="61"/>
      <c r="D421" s="61"/>
      <c r="E421" s="64"/>
      <c r="F421" s="61"/>
      <c r="G421" s="61"/>
      <c r="H421" s="61"/>
      <c r="I421" s="61"/>
      <c r="J421" s="61"/>
      <c r="K421" s="70" t="s">
        <v>141</v>
      </c>
      <c r="L421" s="70" t="s">
        <v>140</v>
      </c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165" t="s">
        <v>280</v>
      </c>
      <c r="AN421" s="45">
        <v>0</v>
      </c>
      <c r="AO421" s="60">
        <v>0</v>
      </c>
      <c r="AP421" s="61"/>
      <c r="AQ421" s="61"/>
      <c r="AR421" s="61"/>
      <c r="AS421" s="61"/>
      <c r="AT421" s="61"/>
      <c r="AU421" s="98"/>
      <c r="AV421" s="45">
        <v>21</v>
      </c>
      <c r="AW421" s="60">
        <v>1</v>
      </c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4"/>
      <c r="BS421" s="64"/>
      <c r="BT421" s="64"/>
      <c r="BU421" s="64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</row>
    <row r="422" spans="1:107" ht="25.5" customHeight="1" x14ac:dyDescent="0.2">
      <c r="A422" s="103"/>
      <c r="B422" s="61"/>
      <c r="C422" s="61"/>
      <c r="D422" s="61"/>
      <c r="E422" s="64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165" t="s">
        <v>270</v>
      </c>
      <c r="AN422" s="45">
        <v>0</v>
      </c>
      <c r="AO422" s="60">
        <v>0</v>
      </c>
      <c r="AP422" s="61"/>
      <c r="AQ422" s="61"/>
      <c r="AR422" s="61"/>
      <c r="AS422" s="61"/>
      <c r="AT422" s="61"/>
      <c r="AU422" s="61"/>
      <c r="AV422" s="49" t="s">
        <v>141</v>
      </c>
      <c r="AW422" s="49" t="s">
        <v>140</v>
      </c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71"/>
      <c r="BQ422" s="61"/>
      <c r="BR422" s="64"/>
      <c r="BS422" s="64"/>
      <c r="BT422" s="64"/>
      <c r="BU422" s="64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</row>
    <row r="423" spans="1:107" ht="25.5" customHeight="1" x14ac:dyDescent="0.2">
      <c r="A423" s="103"/>
      <c r="B423" s="61"/>
      <c r="C423" s="61"/>
      <c r="D423" s="61"/>
      <c r="E423" s="64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165" t="s">
        <v>271</v>
      </c>
      <c r="AN423" s="45">
        <v>1</v>
      </c>
      <c r="AO423" s="60">
        <v>4.7619047619047616E-2</v>
      </c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2"/>
      <c r="BK423" s="62"/>
      <c r="BL423" s="61"/>
      <c r="BM423" s="61"/>
      <c r="BN423" s="61"/>
      <c r="BO423" s="61"/>
      <c r="BP423" s="61"/>
      <c r="BQ423" s="64"/>
      <c r="BR423" s="64"/>
      <c r="BS423" s="64"/>
      <c r="BT423" s="64"/>
      <c r="BU423" s="64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</row>
    <row r="424" spans="1:107" ht="25.5" customHeight="1" x14ac:dyDescent="0.2">
      <c r="A424" s="103"/>
      <c r="B424" s="37"/>
      <c r="C424" s="37"/>
      <c r="D424" s="37"/>
      <c r="E424" s="64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165" t="s">
        <v>272</v>
      </c>
      <c r="AN424" s="45">
        <v>0</v>
      </c>
      <c r="AO424" s="60">
        <v>0</v>
      </c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4"/>
      <c r="BS424" s="64"/>
      <c r="BT424" s="64"/>
      <c r="BU424" s="64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</row>
    <row r="425" spans="1:107" ht="25.5" customHeight="1" x14ac:dyDescent="0.2">
      <c r="A425" s="103"/>
      <c r="B425" s="61"/>
      <c r="C425" s="61"/>
      <c r="D425" s="61"/>
      <c r="E425" s="64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165" t="s">
        <v>281</v>
      </c>
      <c r="AN425" s="30">
        <v>1</v>
      </c>
      <c r="AO425" s="60">
        <v>4.7619047619047616E-2</v>
      </c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4"/>
      <c r="BS425" s="64"/>
      <c r="BT425" s="64"/>
      <c r="BU425" s="64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</row>
    <row r="426" spans="1:107" ht="25.5" customHeight="1" x14ac:dyDescent="0.2">
      <c r="A426" s="103"/>
      <c r="B426" s="61"/>
      <c r="C426" s="61"/>
      <c r="D426" s="61"/>
      <c r="E426" s="64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98"/>
      <c r="AN426" s="45">
        <v>21</v>
      </c>
      <c r="AO426" s="60">
        <v>1</v>
      </c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4"/>
      <c r="BS426" s="64"/>
      <c r="BT426" s="64"/>
      <c r="BU426" s="64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</row>
    <row r="427" spans="1:107" ht="25.5" customHeight="1" x14ac:dyDescent="0.2">
      <c r="A427" s="103"/>
      <c r="B427" s="61"/>
      <c r="C427" s="61"/>
      <c r="D427" s="61"/>
      <c r="E427" s="64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49" t="s">
        <v>141</v>
      </c>
      <c r="AO427" s="49" t="s">
        <v>140</v>
      </c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4"/>
      <c r="BS427" s="64"/>
      <c r="BT427" s="64"/>
      <c r="BU427" s="64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</row>
    <row r="428" spans="1:107" ht="25.5" customHeight="1" x14ac:dyDescent="0.2">
      <c r="A428" s="103"/>
      <c r="B428" s="61"/>
      <c r="C428" s="61"/>
      <c r="D428" s="61"/>
      <c r="E428" s="64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4"/>
      <c r="BS428" s="64"/>
      <c r="BT428" s="64"/>
      <c r="BU428" s="64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</row>
    <row r="429" spans="1:107" ht="25.5" customHeight="1" x14ac:dyDescent="0.2">
      <c r="A429" s="103"/>
      <c r="B429" s="166" t="s">
        <v>425</v>
      </c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  <c r="BI429" s="166"/>
      <c r="BJ429" s="166"/>
      <c r="BK429" s="166"/>
      <c r="BL429" s="166"/>
      <c r="BM429" s="166"/>
      <c r="BN429" s="166"/>
      <c r="BO429" s="166"/>
      <c r="BP429" s="166"/>
      <c r="BQ429" s="166"/>
      <c r="BR429" s="166"/>
      <c r="BS429" s="166"/>
      <c r="BT429" s="166"/>
      <c r="BU429" s="166"/>
      <c r="BV429" s="166"/>
      <c r="BW429" s="166"/>
      <c r="BX429" s="166"/>
      <c r="BY429" s="166"/>
      <c r="BZ429" s="166"/>
      <c r="CA429" s="166"/>
      <c r="CB429" s="166"/>
      <c r="CC429" s="166"/>
      <c r="CD429" s="166"/>
      <c r="CE429" s="166"/>
      <c r="CF429" s="166"/>
      <c r="CG429" s="166"/>
      <c r="CH429" s="166"/>
      <c r="CI429" s="166"/>
      <c r="CJ429" s="166"/>
      <c r="CK429" s="166"/>
      <c r="CL429" s="166"/>
      <c r="CM429" s="166"/>
      <c r="CN429" s="166"/>
      <c r="CO429" s="166"/>
      <c r="CP429" s="166"/>
      <c r="CQ429" s="166"/>
      <c r="CR429" s="166"/>
      <c r="CS429" s="166"/>
      <c r="CT429" s="166"/>
      <c r="CU429" s="166"/>
      <c r="CV429" s="166"/>
      <c r="CW429" s="166"/>
      <c r="CX429" s="166"/>
      <c r="CY429" s="166"/>
      <c r="CZ429" s="166"/>
      <c r="DA429" s="166"/>
      <c r="DB429" s="166"/>
      <c r="DC429" s="166"/>
    </row>
    <row r="430" spans="1:107" ht="25.5" customHeight="1" x14ac:dyDescent="0.2">
      <c r="A430" s="103"/>
      <c r="B430" s="61"/>
      <c r="C430" s="61"/>
      <c r="D430" s="61"/>
      <c r="E430" s="64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/>
      <c r="BS430"/>
      <c r="BT430"/>
      <c r="BU430" s="64"/>
      <c r="BV430" s="61"/>
      <c r="BW430"/>
      <c r="BX430"/>
      <c r="BY430"/>
      <c r="BZ430"/>
      <c r="CA430"/>
      <c r="CB430"/>
      <c r="CC430"/>
      <c r="CD430"/>
      <c r="CE430"/>
      <c r="CF430"/>
      <c r="CG430"/>
      <c r="CH430" s="61"/>
      <c r="CI430" s="61"/>
      <c r="CJ430"/>
      <c r="CK430"/>
      <c r="CL430"/>
      <c r="CM430"/>
      <c r="CN430"/>
      <c r="CO430"/>
      <c r="CP430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</row>
    <row r="431" spans="1:107" ht="25.5" customHeight="1" x14ac:dyDescent="0.2">
      <c r="A431" s="103"/>
      <c r="B431" s="181" t="s">
        <v>427</v>
      </c>
      <c r="C431" s="181"/>
      <c r="D431" s="181"/>
      <c r="E431" s="181"/>
      <c r="F431" s="181"/>
      <c r="G431" s="181"/>
      <c r="H431" s="181"/>
      <c r="I431" s="61"/>
      <c r="J431" s="181" t="s">
        <v>426</v>
      </c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73"/>
      <c r="V431" s="181" t="s">
        <v>428</v>
      </c>
      <c r="W431" s="181"/>
      <c r="X431" s="181"/>
      <c r="Y431" s="181"/>
      <c r="Z431" s="181"/>
      <c r="AA431" s="181"/>
      <c r="AB431" s="181"/>
      <c r="AC431" s="61"/>
      <c r="AD431" s="61"/>
      <c r="AE431" s="181" t="s">
        <v>429</v>
      </c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61"/>
      <c r="AQ431" s="61"/>
      <c r="AR431" s="181" t="s">
        <v>430</v>
      </c>
      <c r="AS431" s="181"/>
      <c r="AT431" s="181"/>
      <c r="AU431" s="181"/>
      <c r="AV431" s="181"/>
      <c r="AW431" s="181"/>
      <c r="AX431" s="181"/>
      <c r="AY431" s="61"/>
      <c r="AZ431" s="61"/>
      <c r="BA431" s="181" t="s">
        <v>431</v>
      </c>
      <c r="BB431" s="181"/>
      <c r="BC431" s="181"/>
      <c r="BD431" s="181"/>
      <c r="BE431" s="181"/>
      <c r="BF431" s="181"/>
      <c r="BG431" s="181"/>
      <c r="BH431" s="181"/>
      <c r="BI431" s="181"/>
      <c r="BJ431" s="181"/>
      <c r="BK431" s="181"/>
      <c r="BL431" s="61"/>
      <c r="BM431" s="61"/>
      <c r="BN431" s="181" t="s">
        <v>432</v>
      </c>
      <c r="BO431" s="181"/>
      <c r="BP431" s="181"/>
      <c r="BQ431" s="181"/>
      <c r="BR431" s="181"/>
      <c r="BS431" s="181"/>
      <c r="BT431" s="181"/>
      <c r="BU431" s="64"/>
      <c r="BV431" s="61"/>
      <c r="BW431" s="181" t="s">
        <v>433</v>
      </c>
      <c r="BX431" s="181"/>
      <c r="BY431" s="181"/>
      <c r="BZ431" s="181"/>
      <c r="CA431" s="181"/>
      <c r="CB431" s="181"/>
      <c r="CC431" s="181"/>
      <c r="CD431" s="181"/>
      <c r="CE431" s="181"/>
      <c r="CF431" s="181"/>
      <c r="CG431" s="181"/>
      <c r="CH431" s="61"/>
      <c r="CI431" s="61"/>
      <c r="CJ431" s="181" t="s">
        <v>434</v>
      </c>
      <c r="CK431" s="181"/>
      <c r="CL431" s="181"/>
      <c r="CM431" s="181"/>
      <c r="CN431" s="181"/>
      <c r="CO431" s="181"/>
      <c r="CP431" s="181"/>
      <c r="CQ431" s="61"/>
      <c r="CR431" s="61"/>
      <c r="CS431" s="181" t="s">
        <v>433</v>
      </c>
      <c r="CT431" s="181"/>
      <c r="CU431" s="181"/>
      <c r="CV431" s="181"/>
      <c r="CW431" s="181"/>
      <c r="CX431" s="181"/>
      <c r="CY431" s="181"/>
      <c r="CZ431" s="181"/>
      <c r="DA431" s="181"/>
      <c r="DB431" s="181"/>
      <c r="DC431" s="181"/>
    </row>
    <row r="432" spans="1:107" ht="25.5" customHeight="1" x14ac:dyDescent="0.2">
      <c r="A432" s="103"/>
      <c r="B432" s="61"/>
      <c r="C432" s="61"/>
      <c r="D432" s="61"/>
      <c r="E432" s="64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/>
      <c r="AF432"/>
      <c r="AG432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4"/>
      <c r="BS432" s="64"/>
      <c r="BT432" s="64"/>
      <c r="BU432" s="64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</row>
    <row r="433" spans="1:107" ht="25.5" customHeight="1" x14ac:dyDescent="0.2">
      <c r="A433" s="103"/>
      <c r="B433" s="175" t="s">
        <v>180</v>
      </c>
      <c r="C433" s="175"/>
      <c r="D433" s="175"/>
      <c r="E433" s="64"/>
      <c r="F433" s="175" t="s">
        <v>14</v>
      </c>
      <c r="G433" s="175"/>
      <c r="H433" s="175"/>
      <c r="I433" s="61"/>
      <c r="J433" s="178" t="s">
        <v>338</v>
      </c>
      <c r="K433" s="179"/>
      <c r="L433" s="180"/>
      <c r="M433" s="61"/>
      <c r="N433" s="178" t="s">
        <v>409</v>
      </c>
      <c r="O433" s="179"/>
      <c r="P433" s="180"/>
      <c r="Q433" s="61"/>
      <c r="R433" s="178" t="s">
        <v>410</v>
      </c>
      <c r="S433" s="179"/>
      <c r="T433" s="180"/>
      <c r="U433" s="61"/>
      <c r="V433" s="175" t="s">
        <v>180</v>
      </c>
      <c r="W433" s="175"/>
      <c r="X433" s="175"/>
      <c r="Y433" s="61"/>
      <c r="Z433" s="175" t="s">
        <v>14</v>
      </c>
      <c r="AA433" s="175"/>
      <c r="AB433" s="175"/>
      <c r="AC433" s="61"/>
      <c r="AD433" s="61"/>
      <c r="AE433" s="175" t="s">
        <v>338</v>
      </c>
      <c r="AF433" s="175"/>
      <c r="AG433" s="175"/>
      <c r="AH433" s="61"/>
      <c r="AI433" s="178" t="s">
        <v>409</v>
      </c>
      <c r="AJ433" s="179"/>
      <c r="AK433" s="180"/>
      <c r="AL433" s="61"/>
      <c r="AM433" s="178" t="s">
        <v>410</v>
      </c>
      <c r="AN433" s="179"/>
      <c r="AO433" s="180"/>
      <c r="AP433" s="61"/>
      <c r="AQ433" s="61"/>
      <c r="AR433" s="175" t="s">
        <v>180</v>
      </c>
      <c r="AS433" s="175"/>
      <c r="AT433" s="175"/>
      <c r="AU433" s="61"/>
      <c r="AV433" s="175" t="s">
        <v>14</v>
      </c>
      <c r="AW433" s="175"/>
      <c r="AX433" s="175"/>
      <c r="AY433" s="61"/>
      <c r="AZ433" s="61"/>
      <c r="BA433" s="175" t="s">
        <v>338</v>
      </c>
      <c r="BB433" s="175"/>
      <c r="BC433" s="175"/>
      <c r="BD433" s="61"/>
      <c r="BE433" s="178" t="s">
        <v>409</v>
      </c>
      <c r="BF433" s="179"/>
      <c r="BG433" s="180"/>
      <c r="BH433" s="61"/>
      <c r="BI433" s="178" t="s">
        <v>410</v>
      </c>
      <c r="BJ433" s="179"/>
      <c r="BK433" s="180"/>
      <c r="BL433" s="61"/>
      <c r="BM433" s="61"/>
      <c r="BN433" s="178" t="s">
        <v>180</v>
      </c>
      <c r="BO433" s="179"/>
      <c r="BP433" s="180"/>
      <c r="BQ433" s="61"/>
      <c r="BR433" s="175" t="s">
        <v>14</v>
      </c>
      <c r="BS433" s="175"/>
      <c r="BT433" s="175"/>
      <c r="BU433" s="64"/>
      <c r="BV433" s="61"/>
      <c r="BW433" s="175" t="s">
        <v>338</v>
      </c>
      <c r="BX433" s="175"/>
      <c r="BY433" s="175"/>
      <c r="BZ433" s="61"/>
      <c r="CA433" s="178" t="s">
        <v>409</v>
      </c>
      <c r="CB433" s="179"/>
      <c r="CC433" s="180"/>
      <c r="CD433" s="61"/>
      <c r="CE433" s="178" t="s">
        <v>410</v>
      </c>
      <c r="CF433" s="179"/>
      <c r="CG433" s="180"/>
      <c r="CH433" s="61"/>
      <c r="CI433" s="61"/>
      <c r="CJ433" s="175" t="s">
        <v>180</v>
      </c>
      <c r="CK433" s="175"/>
      <c r="CL433" s="175"/>
      <c r="CM433" s="61"/>
      <c r="CN433" s="175" t="s">
        <v>14</v>
      </c>
      <c r="CO433" s="175"/>
      <c r="CP433" s="175"/>
      <c r="CQ433" s="61"/>
      <c r="CR433" s="61"/>
      <c r="CS433" s="175" t="s">
        <v>338</v>
      </c>
      <c r="CT433" s="175"/>
      <c r="CU433" s="175"/>
      <c r="CV433" s="61"/>
      <c r="CW433" s="178" t="s">
        <v>409</v>
      </c>
      <c r="CX433" s="179"/>
      <c r="CY433" s="180"/>
      <c r="CZ433" s="61"/>
      <c r="DA433" s="178" t="s">
        <v>410</v>
      </c>
      <c r="DB433" s="179"/>
      <c r="DC433" s="180"/>
    </row>
    <row r="434" spans="1:107" ht="25.5" customHeight="1" x14ac:dyDescent="0.2">
      <c r="A434" s="103"/>
      <c r="B434" s="55" t="s">
        <v>181</v>
      </c>
      <c r="C434" s="57">
        <v>12</v>
      </c>
      <c r="D434" s="58">
        <v>0.44444444444444442</v>
      </c>
      <c r="E434" s="64"/>
      <c r="F434" s="55" t="s">
        <v>186</v>
      </c>
      <c r="G434" s="57">
        <v>25</v>
      </c>
      <c r="H434" s="58">
        <v>0.92592592592592593</v>
      </c>
      <c r="I434" s="61"/>
      <c r="J434" s="55" t="s">
        <v>339</v>
      </c>
      <c r="K434" s="57">
        <v>11</v>
      </c>
      <c r="L434" s="58">
        <v>0.40740740740740738</v>
      </c>
      <c r="M434" s="61"/>
      <c r="N434" s="55" t="s">
        <v>357</v>
      </c>
      <c r="O434" s="57">
        <v>1</v>
      </c>
      <c r="P434" s="58">
        <v>3.7037037037037035E-2</v>
      </c>
      <c r="Q434" s="61"/>
      <c r="R434" s="55" t="s">
        <v>411</v>
      </c>
      <c r="S434" s="57">
        <v>7</v>
      </c>
      <c r="T434" s="58">
        <v>0.25925925925925924</v>
      </c>
      <c r="U434" s="61"/>
      <c r="V434" s="47" t="s">
        <v>181</v>
      </c>
      <c r="W434" s="57">
        <v>7</v>
      </c>
      <c r="X434" s="58">
        <v>0.46666666666666667</v>
      </c>
      <c r="Y434" s="61"/>
      <c r="Z434" s="55" t="s">
        <v>186</v>
      </c>
      <c r="AA434" s="57">
        <v>14</v>
      </c>
      <c r="AB434" s="58">
        <v>0.93333333333333335</v>
      </c>
      <c r="AC434" s="61"/>
      <c r="AD434" s="61"/>
      <c r="AE434" s="55" t="s">
        <v>339</v>
      </c>
      <c r="AF434" s="57">
        <v>7</v>
      </c>
      <c r="AG434" s="58">
        <v>0.46666666666666667</v>
      </c>
      <c r="AH434" s="61"/>
      <c r="AI434" s="55" t="s">
        <v>357</v>
      </c>
      <c r="AJ434" s="57">
        <v>1</v>
      </c>
      <c r="AK434" s="58">
        <v>6.6666666666666666E-2</v>
      </c>
      <c r="AL434" s="61"/>
      <c r="AM434" s="55" t="s">
        <v>411</v>
      </c>
      <c r="AN434" s="57">
        <v>7</v>
      </c>
      <c r="AO434" s="58">
        <v>0.46666666666666667</v>
      </c>
      <c r="AP434" s="61"/>
      <c r="AQ434" s="61"/>
      <c r="AR434" s="55" t="s">
        <v>181</v>
      </c>
      <c r="AS434" s="57">
        <v>0</v>
      </c>
      <c r="AT434" s="58">
        <v>0</v>
      </c>
      <c r="AU434" s="61"/>
      <c r="AV434" s="47" t="s">
        <v>186</v>
      </c>
      <c r="AW434" s="57">
        <v>3</v>
      </c>
      <c r="AX434" s="58">
        <v>1</v>
      </c>
      <c r="AY434" s="61"/>
      <c r="AZ434" s="61"/>
      <c r="BA434" s="55" t="s">
        <v>339</v>
      </c>
      <c r="BB434" s="57">
        <v>0</v>
      </c>
      <c r="BC434" s="58">
        <v>0</v>
      </c>
      <c r="BD434" s="61"/>
      <c r="BE434" s="55" t="s">
        <v>357</v>
      </c>
      <c r="BF434" s="57">
        <v>0</v>
      </c>
      <c r="BG434" s="58">
        <v>0</v>
      </c>
      <c r="BH434" s="61"/>
      <c r="BI434" s="55" t="s">
        <v>411</v>
      </c>
      <c r="BJ434" s="57">
        <v>0</v>
      </c>
      <c r="BK434" s="58">
        <v>0</v>
      </c>
      <c r="BL434" s="61"/>
      <c r="BM434" s="61"/>
      <c r="BN434" s="47" t="s">
        <v>181</v>
      </c>
      <c r="BO434" s="57">
        <v>0</v>
      </c>
      <c r="BP434" s="58" t="e">
        <v>#DIV/0!</v>
      </c>
      <c r="BQ434" s="61"/>
      <c r="BR434" s="47" t="s">
        <v>186</v>
      </c>
      <c r="BS434" s="57">
        <v>0</v>
      </c>
      <c r="BT434" s="58" t="e">
        <v>#DIV/0!</v>
      </c>
      <c r="BU434" s="64"/>
      <c r="BV434" s="61"/>
      <c r="BW434" s="55" t="s">
        <v>339</v>
      </c>
      <c r="BX434" s="57">
        <v>0</v>
      </c>
      <c r="BY434" s="58" t="e">
        <v>#DIV/0!</v>
      </c>
      <c r="BZ434" s="61"/>
      <c r="CA434" s="55" t="s">
        <v>357</v>
      </c>
      <c r="CB434" s="57">
        <v>0</v>
      </c>
      <c r="CC434" s="58" t="e">
        <v>#DIV/0!</v>
      </c>
      <c r="CD434" s="61"/>
      <c r="CE434" s="55" t="s">
        <v>411</v>
      </c>
      <c r="CF434" s="57">
        <v>0</v>
      </c>
      <c r="CG434" s="58" t="e">
        <v>#DIV/0!</v>
      </c>
      <c r="CH434" s="61"/>
      <c r="CI434" s="61"/>
      <c r="CJ434" s="55" t="s">
        <v>181</v>
      </c>
      <c r="CK434" s="57">
        <v>0</v>
      </c>
      <c r="CL434" s="58" t="e">
        <v>#DIV/0!</v>
      </c>
      <c r="CM434" s="61"/>
      <c r="CN434" s="55" t="s">
        <v>186</v>
      </c>
      <c r="CO434" s="57">
        <v>0</v>
      </c>
      <c r="CP434" s="58" t="e">
        <v>#DIV/0!</v>
      </c>
      <c r="CQ434" s="61"/>
      <c r="CR434" s="61"/>
      <c r="CS434" s="55" t="s">
        <v>339</v>
      </c>
      <c r="CT434" s="57">
        <v>0</v>
      </c>
      <c r="CU434" s="58" t="e">
        <v>#DIV/0!</v>
      </c>
      <c r="CV434" s="61"/>
      <c r="CW434" s="55" t="s">
        <v>357</v>
      </c>
      <c r="CX434" s="57">
        <v>0</v>
      </c>
      <c r="CY434" s="58">
        <v>0</v>
      </c>
      <c r="CZ434" s="61"/>
      <c r="DA434" s="55" t="s">
        <v>411</v>
      </c>
      <c r="DB434" s="57">
        <v>0</v>
      </c>
      <c r="DC434" s="58" t="e">
        <v>#DIV/0!</v>
      </c>
    </row>
    <row r="435" spans="1:107" ht="25.5" customHeight="1" x14ac:dyDescent="0.2">
      <c r="A435" s="103"/>
      <c r="B435" s="46" t="s">
        <v>182</v>
      </c>
      <c r="C435" s="57">
        <v>6</v>
      </c>
      <c r="D435" s="58">
        <v>0.22222222222222221</v>
      </c>
      <c r="E435" s="64"/>
      <c r="F435" s="46" t="s">
        <v>187</v>
      </c>
      <c r="G435" s="57">
        <v>2</v>
      </c>
      <c r="H435" s="58">
        <v>7.407407407407407E-2</v>
      </c>
      <c r="I435" s="61"/>
      <c r="J435" s="55" t="s">
        <v>340</v>
      </c>
      <c r="K435" s="57">
        <v>1</v>
      </c>
      <c r="L435" s="58">
        <v>3.7037037037037035E-2</v>
      </c>
      <c r="M435" s="61"/>
      <c r="N435" s="55" t="s">
        <v>359</v>
      </c>
      <c r="O435" s="57">
        <v>11</v>
      </c>
      <c r="P435" s="58">
        <v>0.40740740740740738</v>
      </c>
      <c r="Q435" s="61"/>
      <c r="R435" s="55" t="s">
        <v>412</v>
      </c>
      <c r="S435" s="57">
        <v>5</v>
      </c>
      <c r="T435" s="58">
        <v>0.18518518518518517</v>
      </c>
      <c r="U435" s="61"/>
      <c r="V435" s="46" t="s">
        <v>182</v>
      </c>
      <c r="W435" s="57">
        <v>6</v>
      </c>
      <c r="X435" s="58">
        <v>0.4</v>
      </c>
      <c r="Y435" s="61"/>
      <c r="Z435" s="46" t="s">
        <v>187</v>
      </c>
      <c r="AA435" s="57">
        <v>1</v>
      </c>
      <c r="AB435" s="58">
        <v>6.6666666666666666E-2</v>
      </c>
      <c r="AC435" s="61"/>
      <c r="AD435" s="61"/>
      <c r="AE435" s="55" t="s">
        <v>340</v>
      </c>
      <c r="AF435" s="57">
        <v>0</v>
      </c>
      <c r="AG435" s="58">
        <v>0</v>
      </c>
      <c r="AH435" s="61"/>
      <c r="AI435" s="55" t="s">
        <v>359</v>
      </c>
      <c r="AJ435" s="57">
        <v>6</v>
      </c>
      <c r="AK435" s="58">
        <v>0.4</v>
      </c>
      <c r="AL435" s="61"/>
      <c r="AM435" s="55" t="s">
        <v>412</v>
      </c>
      <c r="AN435" s="57">
        <v>0</v>
      </c>
      <c r="AO435" s="58">
        <v>0</v>
      </c>
      <c r="AP435" s="61"/>
      <c r="AQ435" s="61"/>
      <c r="AR435" s="46" t="s">
        <v>182</v>
      </c>
      <c r="AS435" s="57">
        <v>3</v>
      </c>
      <c r="AT435" s="58">
        <v>1</v>
      </c>
      <c r="AU435" s="61"/>
      <c r="AV435" s="46" t="s">
        <v>187</v>
      </c>
      <c r="AW435" s="57">
        <v>0</v>
      </c>
      <c r="AX435" s="58">
        <v>0</v>
      </c>
      <c r="AY435" s="61"/>
      <c r="AZ435" s="61"/>
      <c r="BA435" s="55" t="s">
        <v>340</v>
      </c>
      <c r="BB435" s="57">
        <v>0</v>
      </c>
      <c r="BC435" s="58">
        <v>0</v>
      </c>
      <c r="BD435" s="61"/>
      <c r="BE435" s="55" t="s">
        <v>359</v>
      </c>
      <c r="BF435" s="57">
        <v>0</v>
      </c>
      <c r="BG435" s="58">
        <v>0</v>
      </c>
      <c r="BH435" s="61"/>
      <c r="BI435" s="55" t="s">
        <v>412</v>
      </c>
      <c r="BJ435" s="57">
        <v>0</v>
      </c>
      <c r="BK435" s="58">
        <v>0</v>
      </c>
      <c r="BL435" s="61"/>
      <c r="BM435" s="61"/>
      <c r="BN435" s="46" t="s">
        <v>182</v>
      </c>
      <c r="BO435" s="57">
        <v>0</v>
      </c>
      <c r="BP435" s="58" t="e">
        <v>#DIV/0!</v>
      </c>
      <c r="BQ435" s="61"/>
      <c r="BR435" s="46" t="s">
        <v>187</v>
      </c>
      <c r="BS435" s="57">
        <v>0</v>
      </c>
      <c r="BT435" s="58" t="e">
        <v>#DIV/0!</v>
      </c>
      <c r="BU435" s="64"/>
      <c r="BV435" s="61"/>
      <c r="BW435" s="55" t="s">
        <v>340</v>
      </c>
      <c r="BX435" s="57">
        <v>0</v>
      </c>
      <c r="BY435" s="58" t="e">
        <v>#DIV/0!</v>
      </c>
      <c r="BZ435" s="61"/>
      <c r="CA435" s="55" t="s">
        <v>359</v>
      </c>
      <c r="CB435" s="57">
        <v>0</v>
      </c>
      <c r="CC435" s="58" t="e">
        <v>#DIV/0!</v>
      </c>
      <c r="CD435" s="61"/>
      <c r="CE435" s="55" t="s">
        <v>412</v>
      </c>
      <c r="CF435" s="57">
        <v>0</v>
      </c>
      <c r="CG435" s="58" t="e">
        <v>#DIV/0!</v>
      </c>
      <c r="CH435" s="61"/>
      <c r="CI435" s="61"/>
      <c r="CJ435" s="46" t="s">
        <v>182</v>
      </c>
      <c r="CK435" s="57">
        <v>0</v>
      </c>
      <c r="CL435" s="58" t="e">
        <v>#DIV/0!</v>
      </c>
      <c r="CM435" s="61"/>
      <c r="CN435" s="46" t="s">
        <v>187</v>
      </c>
      <c r="CO435" s="57">
        <v>0</v>
      </c>
      <c r="CP435" s="58" t="e">
        <v>#DIV/0!</v>
      </c>
      <c r="CQ435" s="61"/>
      <c r="CR435" s="61"/>
      <c r="CS435" s="55" t="s">
        <v>340</v>
      </c>
      <c r="CT435" s="57">
        <v>0</v>
      </c>
      <c r="CU435" s="58" t="e">
        <v>#DIV/0!</v>
      </c>
      <c r="CV435" s="61"/>
      <c r="CW435" s="55" t="s">
        <v>359</v>
      </c>
      <c r="CX435" s="57">
        <v>2</v>
      </c>
      <c r="CY435" s="58">
        <v>1</v>
      </c>
      <c r="CZ435" s="61"/>
      <c r="DA435" s="55" t="s">
        <v>412</v>
      </c>
      <c r="DB435" s="57">
        <v>0</v>
      </c>
      <c r="DC435" s="58" t="e">
        <v>#DIV/0!</v>
      </c>
    </row>
    <row r="436" spans="1:107" ht="25.5" customHeight="1" x14ac:dyDescent="0.2">
      <c r="A436" s="103"/>
      <c r="B436" s="50" t="s">
        <v>183</v>
      </c>
      <c r="C436" s="57">
        <v>7</v>
      </c>
      <c r="D436" s="58">
        <v>0.25925925925925924</v>
      </c>
      <c r="E436" s="64"/>
      <c r="F436" s="46" t="s">
        <v>188</v>
      </c>
      <c r="G436" s="57">
        <v>0</v>
      </c>
      <c r="H436" s="58">
        <v>0</v>
      </c>
      <c r="I436" s="61"/>
      <c r="J436" s="55" t="s">
        <v>341</v>
      </c>
      <c r="K436" s="57">
        <v>0</v>
      </c>
      <c r="L436" s="58">
        <v>0</v>
      </c>
      <c r="M436" s="61"/>
      <c r="N436" s="50" t="s">
        <v>360</v>
      </c>
      <c r="O436" s="57">
        <v>1</v>
      </c>
      <c r="P436" s="58">
        <v>3.7037037037037035E-2</v>
      </c>
      <c r="Q436" s="61"/>
      <c r="R436" s="50" t="s">
        <v>413</v>
      </c>
      <c r="S436" s="57">
        <v>3</v>
      </c>
      <c r="T436" s="58">
        <v>0.1111111111111111</v>
      </c>
      <c r="U436" s="61"/>
      <c r="V436" s="46" t="s">
        <v>183</v>
      </c>
      <c r="W436" s="57">
        <v>1</v>
      </c>
      <c r="X436" s="58">
        <v>6.6666666666666666E-2</v>
      </c>
      <c r="Y436" s="61"/>
      <c r="Z436" s="46" t="s">
        <v>188</v>
      </c>
      <c r="AA436" s="57">
        <v>0</v>
      </c>
      <c r="AB436" s="58">
        <v>0</v>
      </c>
      <c r="AC436" s="61"/>
      <c r="AD436" s="61"/>
      <c r="AE436" s="55" t="s">
        <v>341</v>
      </c>
      <c r="AF436" s="57">
        <v>0</v>
      </c>
      <c r="AG436" s="58">
        <v>0</v>
      </c>
      <c r="AH436" s="61"/>
      <c r="AI436" s="50" t="s">
        <v>360</v>
      </c>
      <c r="AJ436" s="57">
        <v>2</v>
      </c>
      <c r="AK436" s="58">
        <v>0.13333333333333333</v>
      </c>
      <c r="AL436" s="61"/>
      <c r="AM436" s="50" t="s">
        <v>413</v>
      </c>
      <c r="AN436" s="57">
        <v>6</v>
      </c>
      <c r="AO436" s="58">
        <v>0.4</v>
      </c>
      <c r="AP436" s="61"/>
      <c r="AQ436" s="61"/>
      <c r="AR436" s="46" t="s">
        <v>183</v>
      </c>
      <c r="AS436" s="57">
        <v>0</v>
      </c>
      <c r="AT436" s="58">
        <v>0</v>
      </c>
      <c r="AU436" s="61"/>
      <c r="AV436" s="46" t="s">
        <v>188</v>
      </c>
      <c r="AW436" s="57">
        <v>0</v>
      </c>
      <c r="AX436" s="58">
        <v>0</v>
      </c>
      <c r="AY436" s="61"/>
      <c r="AZ436" s="61"/>
      <c r="BA436" s="55" t="s">
        <v>341</v>
      </c>
      <c r="BB436" s="57">
        <v>0</v>
      </c>
      <c r="BC436" s="58">
        <v>0</v>
      </c>
      <c r="BD436" s="61"/>
      <c r="BE436" s="50" t="s">
        <v>360</v>
      </c>
      <c r="BF436" s="57">
        <v>2</v>
      </c>
      <c r="BG436" s="58">
        <v>0.66666666666666663</v>
      </c>
      <c r="BH436" s="61"/>
      <c r="BI436" s="50" t="s">
        <v>413</v>
      </c>
      <c r="BJ436" s="57">
        <v>3</v>
      </c>
      <c r="BK436" s="58">
        <v>1</v>
      </c>
      <c r="BL436" s="61"/>
      <c r="BM436" s="61"/>
      <c r="BN436" s="46" t="s">
        <v>183</v>
      </c>
      <c r="BO436" s="57">
        <v>0</v>
      </c>
      <c r="BP436" s="58" t="e">
        <v>#DIV/0!</v>
      </c>
      <c r="BQ436" s="61"/>
      <c r="BR436" s="46" t="s">
        <v>188</v>
      </c>
      <c r="BS436" s="57">
        <v>0</v>
      </c>
      <c r="BT436" s="58" t="e">
        <v>#DIV/0!</v>
      </c>
      <c r="BU436" s="64"/>
      <c r="BV436" s="61"/>
      <c r="BW436" s="55" t="s">
        <v>341</v>
      </c>
      <c r="BX436" s="57">
        <v>0</v>
      </c>
      <c r="BY436" s="58" t="e">
        <v>#DIV/0!</v>
      </c>
      <c r="BZ436" s="61"/>
      <c r="CA436" s="50" t="s">
        <v>360</v>
      </c>
      <c r="CB436" s="57">
        <v>0</v>
      </c>
      <c r="CC436" s="58" t="e">
        <v>#DIV/0!</v>
      </c>
      <c r="CD436" s="61"/>
      <c r="CE436" s="50" t="s">
        <v>413</v>
      </c>
      <c r="CF436" s="57">
        <v>0</v>
      </c>
      <c r="CG436" s="58" t="e">
        <v>#DIV/0!</v>
      </c>
      <c r="CH436" s="61"/>
      <c r="CI436" s="61"/>
      <c r="CJ436" s="46" t="s">
        <v>183</v>
      </c>
      <c r="CK436" s="57">
        <v>0</v>
      </c>
      <c r="CL436" s="58" t="e">
        <v>#DIV/0!</v>
      </c>
      <c r="CM436" s="61"/>
      <c r="CN436" s="46" t="s">
        <v>188</v>
      </c>
      <c r="CO436" s="57">
        <v>0</v>
      </c>
      <c r="CP436" s="58" t="e">
        <v>#DIV/0!</v>
      </c>
      <c r="CQ436" s="61"/>
      <c r="CR436" s="61"/>
      <c r="CS436" s="55" t="s">
        <v>341</v>
      </c>
      <c r="CT436" s="57">
        <v>0</v>
      </c>
      <c r="CU436" s="58" t="e">
        <v>#DIV/0!</v>
      </c>
      <c r="CV436" s="61"/>
      <c r="CW436" s="50" t="s">
        <v>360</v>
      </c>
      <c r="CX436" s="57">
        <v>0</v>
      </c>
      <c r="CY436" s="58">
        <v>0</v>
      </c>
      <c r="CZ436" s="61"/>
      <c r="DA436" s="50" t="s">
        <v>413</v>
      </c>
      <c r="DB436" s="57">
        <v>0</v>
      </c>
      <c r="DC436" s="58" t="e">
        <v>#DIV/0!</v>
      </c>
    </row>
    <row r="437" spans="1:107" ht="25.5" customHeight="1" x14ac:dyDescent="0.2">
      <c r="A437" s="103"/>
      <c r="B437" s="50" t="s">
        <v>184</v>
      </c>
      <c r="C437" s="57">
        <v>2</v>
      </c>
      <c r="D437" s="58">
        <v>7.407407407407407E-2</v>
      </c>
      <c r="E437" s="64"/>
      <c r="F437" s="77"/>
      <c r="G437" s="54">
        <v>27</v>
      </c>
      <c r="H437" s="76">
        <v>1</v>
      </c>
      <c r="I437" s="61"/>
      <c r="J437" s="50" t="s">
        <v>344</v>
      </c>
      <c r="K437" s="57">
        <v>6</v>
      </c>
      <c r="L437" s="58">
        <v>0.22222222222222221</v>
      </c>
      <c r="M437" s="61"/>
      <c r="N437" s="50" t="s">
        <v>358</v>
      </c>
      <c r="O437" s="57">
        <v>5</v>
      </c>
      <c r="P437" s="58">
        <v>0.18518518518518517</v>
      </c>
      <c r="Q437" s="61"/>
      <c r="R437" s="50" t="s">
        <v>414</v>
      </c>
      <c r="S437" s="57">
        <v>3</v>
      </c>
      <c r="T437" s="58">
        <v>0.1111111111111111</v>
      </c>
      <c r="U437" s="61"/>
      <c r="V437" s="46" t="s">
        <v>184</v>
      </c>
      <c r="W437" s="57">
        <v>0</v>
      </c>
      <c r="X437" s="58">
        <v>0</v>
      </c>
      <c r="Y437" s="61"/>
      <c r="Z437" s="77"/>
      <c r="AA437" s="54">
        <v>15</v>
      </c>
      <c r="AB437" s="76">
        <v>1</v>
      </c>
      <c r="AC437" s="61"/>
      <c r="AD437" s="61"/>
      <c r="AE437" s="50" t="s">
        <v>344</v>
      </c>
      <c r="AF437" s="57">
        <v>6</v>
      </c>
      <c r="AG437" s="58">
        <v>0.4</v>
      </c>
      <c r="AH437" s="61"/>
      <c r="AI437" s="50" t="s">
        <v>358</v>
      </c>
      <c r="AJ437" s="57">
        <v>4</v>
      </c>
      <c r="AK437" s="58">
        <v>0.26666666666666666</v>
      </c>
      <c r="AL437" s="61"/>
      <c r="AM437" s="50" t="s">
        <v>414</v>
      </c>
      <c r="AN437" s="57">
        <v>0</v>
      </c>
      <c r="AO437" s="58">
        <v>0</v>
      </c>
      <c r="AP437" s="61"/>
      <c r="AQ437" s="61"/>
      <c r="AR437" s="46" t="s">
        <v>184</v>
      </c>
      <c r="AS437" s="57">
        <v>0</v>
      </c>
      <c r="AT437" s="58">
        <v>0</v>
      </c>
      <c r="AU437" s="61"/>
      <c r="AV437" s="77"/>
      <c r="AW437" s="54">
        <v>3</v>
      </c>
      <c r="AX437" s="76">
        <v>1</v>
      </c>
      <c r="AY437" s="61"/>
      <c r="AZ437" s="61"/>
      <c r="BA437" s="50" t="s">
        <v>344</v>
      </c>
      <c r="BB437" s="57">
        <v>3</v>
      </c>
      <c r="BC437" s="58">
        <v>1</v>
      </c>
      <c r="BD437" s="61"/>
      <c r="BE437" s="50" t="s">
        <v>358</v>
      </c>
      <c r="BF437" s="57">
        <v>1</v>
      </c>
      <c r="BG437" s="58">
        <v>0.33333333333333331</v>
      </c>
      <c r="BH437" s="61"/>
      <c r="BI437" s="50" t="s">
        <v>414</v>
      </c>
      <c r="BJ437" s="57">
        <v>0</v>
      </c>
      <c r="BK437" s="58">
        <v>0</v>
      </c>
      <c r="BL437" s="61"/>
      <c r="BM437" s="61"/>
      <c r="BN437" s="46" t="s">
        <v>184</v>
      </c>
      <c r="BO437" s="57">
        <v>0</v>
      </c>
      <c r="BP437" s="58" t="e">
        <v>#DIV/0!</v>
      </c>
      <c r="BQ437" s="61"/>
      <c r="BR437" s="77"/>
      <c r="BS437" s="54">
        <v>0</v>
      </c>
      <c r="BT437" s="76" t="e">
        <v>#DIV/0!</v>
      </c>
      <c r="BU437" s="64"/>
      <c r="BV437" s="61"/>
      <c r="BW437" s="50" t="s">
        <v>344</v>
      </c>
      <c r="BX437" s="57">
        <v>0</v>
      </c>
      <c r="BY437" s="58" t="e">
        <v>#DIV/0!</v>
      </c>
      <c r="BZ437" s="61"/>
      <c r="CA437" s="50" t="s">
        <v>358</v>
      </c>
      <c r="CB437" s="57">
        <v>0</v>
      </c>
      <c r="CC437" s="58" t="e">
        <v>#DIV/0!</v>
      </c>
      <c r="CD437" s="61"/>
      <c r="CE437" s="50" t="s">
        <v>414</v>
      </c>
      <c r="CF437" s="57">
        <v>0</v>
      </c>
      <c r="CG437" s="58" t="e">
        <v>#DIV/0!</v>
      </c>
      <c r="CH437" s="61"/>
      <c r="CI437" s="61"/>
      <c r="CJ437" s="46" t="s">
        <v>184</v>
      </c>
      <c r="CK437" s="57">
        <v>0</v>
      </c>
      <c r="CL437" s="58" t="e">
        <v>#DIV/0!</v>
      </c>
      <c r="CM437" s="61"/>
      <c r="CN437" s="77"/>
      <c r="CO437" s="54">
        <v>0</v>
      </c>
      <c r="CP437" s="76" t="e">
        <v>#DIV/0!</v>
      </c>
      <c r="CQ437" s="61"/>
      <c r="CR437" s="61"/>
      <c r="CS437" s="50" t="s">
        <v>344</v>
      </c>
      <c r="CT437" s="57">
        <v>0</v>
      </c>
      <c r="CU437" s="58" t="e">
        <v>#DIV/0!</v>
      </c>
      <c r="CV437" s="61"/>
      <c r="CW437" s="50" t="s">
        <v>358</v>
      </c>
      <c r="CX437" s="57">
        <v>0</v>
      </c>
      <c r="CY437" s="58">
        <v>0</v>
      </c>
      <c r="CZ437" s="61"/>
      <c r="DA437" s="50" t="s">
        <v>414</v>
      </c>
      <c r="DB437" s="57">
        <v>0</v>
      </c>
      <c r="DC437" s="58" t="e">
        <v>#DIV/0!</v>
      </c>
    </row>
    <row r="438" spans="1:107" ht="25.5" customHeight="1" x14ac:dyDescent="0.2">
      <c r="A438" s="103"/>
      <c r="B438" s="50" t="s">
        <v>185</v>
      </c>
      <c r="C438" s="57">
        <v>0</v>
      </c>
      <c r="D438" s="58">
        <v>0</v>
      </c>
      <c r="E438" s="64"/>
      <c r="F438" s="61"/>
      <c r="G438" s="56" t="s">
        <v>141</v>
      </c>
      <c r="H438" s="49" t="s">
        <v>140</v>
      </c>
      <c r="I438" s="61"/>
      <c r="J438" s="50" t="s">
        <v>343</v>
      </c>
      <c r="K438" s="57">
        <v>0</v>
      </c>
      <c r="L438" s="58">
        <v>0</v>
      </c>
      <c r="M438" s="61"/>
      <c r="N438" s="50" t="s">
        <v>361</v>
      </c>
      <c r="O438" s="57">
        <v>3</v>
      </c>
      <c r="P438" s="58">
        <v>0.1111111111111111</v>
      </c>
      <c r="Q438" s="61"/>
      <c r="R438" s="50" t="s">
        <v>415</v>
      </c>
      <c r="S438" s="57">
        <v>2</v>
      </c>
      <c r="T438" s="58">
        <v>7.407407407407407E-2</v>
      </c>
      <c r="U438" s="61"/>
      <c r="V438" s="46" t="s">
        <v>185</v>
      </c>
      <c r="W438" s="57">
        <v>1</v>
      </c>
      <c r="X438" s="58">
        <v>6.6666666666666666E-2</v>
      </c>
      <c r="Y438" s="61"/>
      <c r="Z438" s="37"/>
      <c r="AA438" s="56" t="s">
        <v>141</v>
      </c>
      <c r="AB438" s="49" t="s">
        <v>140</v>
      </c>
      <c r="AC438" s="61"/>
      <c r="AD438" s="61"/>
      <c r="AE438" s="50" t="s">
        <v>343</v>
      </c>
      <c r="AF438" s="57">
        <v>0</v>
      </c>
      <c r="AG438" s="58">
        <v>0</v>
      </c>
      <c r="AH438" s="61"/>
      <c r="AI438" s="50" t="s">
        <v>361</v>
      </c>
      <c r="AJ438" s="57">
        <v>1</v>
      </c>
      <c r="AK438" s="58">
        <v>6.6666666666666666E-2</v>
      </c>
      <c r="AL438" s="61"/>
      <c r="AM438" s="50" t="s">
        <v>415</v>
      </c>
      <c r="AN438" s="57">
        <v>0</v>
      </c>
      <c r="AO438" s="58">
        <v>0</v>
      </c>
      <c r="AP438" s="61"/>
      <c r="AQ438" s="61"/>
      <c r="AR438" s="46" t="s">
        <v>185</v>
      </c>
      <c r="AS438" s="57">
        <v>0</v>
      </c>
      <c r="AT438" s="58">
        <v>0</v>
      </c>
      <c r="AU438" s="61"/>
      <c r="AV438" s="61"/>
      <c r="AW438" s="56" t="s">
        <v>141</v>
      </c>
      <c r="AX438" s="49" t="s">
        <v>140</v>
      </c>
      <c r="AY438" s="61"/>
      <c r="AZ438" s="61"/>
      <c r="BA438" s="50" t="s">
        <v>343</v>
      </c>
      <c r="BB438" s="57">
        <v>0</v>
      </c>
      <c r="BC438" s="58">
        <v>0</v>
      </c>
      <c r="BD438" s="61"/>
      <c r="BE438" s="50" t="s">
        <v>361</v>
      </c>
      <c r="BF438" s="57">
        <v>0</v>
      </c>
      <c r="BG438" s="58">
        <v>0</v>
      </c>
      <c r="BH438" s="61"/>
      <c r="BI438" s="50" t="s">
        <v>415</v>
      </c>
      <c r="BJ438" s="57">
        <v>0</v>
      </c>
      <c r="BK438" s="58">
        <v>0</v>
      </c>
      <c r="BL438" s="61"/>
      <c r="BM438" s="61"/>
      <c r="BN438" s="46" t="s">
        <v>185</v>
      </c>
      <c r="BO438" s="57">
        <v>0</v>
      </c>
      <c r="BP438" s="58" t="e">
        <v>#DIV/0!</v>
      </c>
      <c r="BQ438" s="61"/>
      <c r="BR438" s="77"/>
      <c r="BS438" s="56" t="s">
        <v>141</v>
      </c>
      <c r="BT438" s="49" t="s">
        <v>140</v>
      </c>
      <c r="BU438" s="64"/>
      <c r="BV438" s="61"/>
      <c r="BW438" s="50" t="s">
        <v>343</v>
      </c>
      <c r="BX438" s="57">
        <v>0</v>
      </c>
      <c r="BY438" s="58" t="e">
        <v>#DIV/0!</v>
      </c>
      <c r="BZ438" s="61"/>
      <c r="CA438" s="50" t="s">
        <v>361</v>
      </c>
      <c r="CB438" s="57">
        <v>0</v>
      </c>
      <c r="CC438" s="58" t="e">
        <v>#DIV/0!</v>
      </c>
      <c r="CD438" s="61"/>
      <c r="CE438" s="50" t="s">
        <v>415</v>
      </c>
      <c r="CF438" s="57">
        <v>0</v>
      </c>
      <c r="CG438" s="58" t="e">
        <v>#DIV/0!</v>
      </c>
      <c r="CH438" s="61"/>
      <c r="CI438" s="61"/>
      <c r="CJ438" s="46" t="s">
        <v>185</v>
      </c>
      <c r="CK438" s="57">
        <v>0</v>
      </c>
      <c r="CL438" s="58" t="e">
        <v>#DIV/0!</v>
      </c>
      <c r="CM438" s="61"/>
      <c r="CN438" s="61"/>
      <c r="CO438" s="56" t="s">
        <v>141</v>
      </c>
      <c r="CP438" s="49" t="s">
        <v>140</v>
      </c>
      <c r="CQ438" s="61"/>
      <c r="CR438" s="61"/>
      <c r="CS438" s="50" t="s">
        <v>343</v>
      </c>
      <c r="CT438" s="57">
        <v>0</v>
      </c>
      <c r="CU438" s="58" t="e">
        <v>#DIV/0!</v>
      </c>
      <c r="CV438" s="61"/>
      <c r="CW438" s="50" t="s">
        <v>361</v>
      </c>
      <c r="CX438" s="57">
        <v>0</v>
      </c>
      <c r="CY438" s="58">
        <v>0</v>
      </c>
      <c r="CZ438" s="61"/>
      <c r="DA438" s="50" t="s">
        <v>415</v>
      </c>
      <c r="DB438" s="57">
        <v>0</v>
      </c>
      <c r="DC438" s="58" t="e">
        <v>#DIV/0!</v>
      </c>
    </row>
    <row r="439" spans="1:107" ht="25.5" customHeight="1" x14ac:dyDescent="0.2">
      <c r="A439" s="103"/>
      <c r="B439" s="46" t="s">
        <v>162</v>
      </c>
      <c r="C439" s="57">
        <v>0</v>
      </c>
      <c r="D439" s="58">
        <v>0</v>
      </c>
      <c r="E439" s="64"/>
      <c r="F439" s="61"/>
      <c r="G439" s="61"/>
      <c r="H439" s="61"/>
      <c r="I439" s="61"/>
      <c r="J439" s="50" t="s">
        <v>342</v>
      </c>
      <c r="K439" s="57">
        <v>0</v>
      </c>
      <c r="L439" s="58">
        <v>0</v>
      </c>
      <c r="M439" s="61"/>
      <c r="N439" s="50" t="s">
        <v>362</v>
      </c>
      <c r="O439" s="57">
        <v>4</v>
      </c>
      <c r="P439" s="58">
        <v>0.14814814814814814</v>
      </c>
      <c r="Q439" s="61"/>
      <c r="R439" s="50" t="s">
        <v>416</v>
      </c>
      <c r="S439" s="57">
        <v>5</v>
      </c>
      <c r="T439" s="58">
        <v>0.18518518518518517</v>
      </c>
      <c r="U439" s="61"/>
      <c r="V439" s="46" t="s">
        <v>162</v>
      </c>
      <c r="W439" s="57">
        <v>0</v>
      </c>
      <c r="X439" s="58">
        <v>0</v>
      </c>
      <c r="Y439" s="61"/>
      <c r="Z439" s="61"/>
      <c r="AA439" s="61"/>
      <c r="AB439" s="61"/>
      <c r="AC439" s="61"/>
      <c r="AD439" s="61"/>
      <c r="AE439" s="50" t="s">
        <v>342</v>
      </c>
      <c r="AF439" s="57">
        <v>0</v>
      </c>
      <c r="AG439" s="58">
        <v>0</v>
      </c>
      <c r="AH439" s="61"/>
      <c r="AI439" s="50" t="s">
        <v>362</v>
      </c>
      <c r="AJ439" s="57">
        <v>0</v>
      </c>
      <c r="AK439" s="58">
        <v>0</v>
      </c>
      <c r="AL439" s="61"/>
      <c r="AM439" s="50" t="s">
        <v>416</v>
      </c>
      <c r="AN439" s="57">
        <v>1</v>
      </c>
      <c r="AO439" s="58">
        <v>6.6666666666666666E-2</v>
      </c>
      <c r="AP439" s="61"/>
      <c r="AQ439" s="61"/>
      <c r="AR439" s="46" t="s">
        <v>162</v>
      </c>
      <c r="AS439" s="57">
        <v>0</v>
      </c>
      <c r="AT439" s="58">
        <v>0</v>
      </c>
      <c r="AU439" s="61"/>
      <c r="AV439" s="61"/>
      <c r="AW439" s="61"/>
      <c r="AX439" s="61"/>
      <c r="AY439" s="61"/>
      <c r="AZ439" s="61"/>
      <c r="BA439" s="50" t="s">
        <v>342</v>
      </c>
      <c r="BB439" s="57">
        <v>0</v>
      </c>
      <c r="BC439" s="58">
        <v>0</v>
      </c>
      <c r="BD439" s="61"/>
      <c r="BE439" s="50" t="s">
        <v>362</v>
      </c>
      <c r="BF439" s="57">
        <v>0</v>
      </c>
      <c r="BG439" s="58">
        <v>0</v>
      </c>
      <c r="BH439" s="61"/>
      <c r="BI439" s="50" t="s">
        <v>416</v>
      </c>
      <c r="BJ439" s="57">
        <v>0</v>
      </c>
      <c r="BK439" s="58">
        <v>0</v>
      </c>
      <c r="BL439" s="61"/>
      <c r="BM439" s="61"/>
      <c r="BN439" s="46" t="s">
        <v>162</v>
      </c>
      <c r="BO439" s="57">
        <v>0</v>
      </c>
      <c r="BP439" s="58" t="e">
        <v>#DIV/0!</v>
      </c>
      <c r="BQ439" s="64"/>
      <c r="BR439"/>
      <c r="BS439" s="64"/>
      <c r="BT439" s="64"/>
      <c r="BU439" s="64"/>
      <c r="BV439" s="61"/>
      <c r="BW439" s="50" t="s">
        <v>342</v>
      </c>
      <c r="BX439" s="57">
        <v>0</v>
      </c>
      <c r="BY439" s="58" t="e">
        <v>#DIV/0!</v>
      </c>
      <c r="BZ439" s="61"/>
      <c r="CA439" s="50" t="s">
        <v>362</v>
      </c>
      <c r="CB439" s="57">
        <v>0</v>
      </c>
      <c r="CC439" s="58" t="e">
        <v>#DIV/0!</v>
      </c>
      <c r="CD439" s="61"/>
      <c r="CE439" s="50" t="s">
        <v>416</v>
      </c>
      <c r="CF439" s="57">
        <v>0</v>
      </c>
      <c r="CG439" s="58" t="e">
        <v>#DIV/0!</v>
      </c>
      <c r="CH439" s="61"/>
      <c r="CI439" s="61"/>
      <c r="CJ439" s="46" t="s">
        <v>162</v>
      </c>
      <c r="CK439" s="57">
        <v>0</v>
      </c>
      <c r="CL439" s="58" t="e">
        <v>#DIV/0!</v>
      </c>
      <c r="CM439" s="61"/>
      <c r="CN439" s="61"/>
      <c r="CO439" s="61"/>
      <c r="CP439" s="61"/>
      <c r="CQ439" s="61"/>
      <c r="CR439" s="61"/>
      <c r="CS439" s="50" t="s">
        <v>342</v>
      </c>
      <c r="CT439" s="57">
        <v>0</v>
      </c>
      <c r="CU439" s="58" t="e">
        <v>#DIV/0!</v>
      </c>
      <c r="CV439" s="61"/>
      <c r="CW439" s="50" t="s">
        <v>362</v>
      </c>
      <c r="CX439" s="57">
        <v>0</v>
      </c>
      <c r="CY439" s="58">
        <v>0</v>
      </c>
      <c r="CZ439" s="61"/>
      <c r="DA439" s="50" t="s">
        <v>416</v>
      </c>
      <c r="DB439" s="57">
        <v>0</v>
      </c>
      <c r="DC439" s="58" t="e">
        <v>#DIV/0!</v>
      </c>
    </row>
    <row r="440" spans="1:107" ht="25.5" customHeight="1" x14ac:dyDescent="0.2">
      <c r="A440" s="103"/>
      <c r="B440" s="77"/>
      <c r="C440" s="54">
        <v>27</v>
      </c>
      <c r="D440" s="76">
        <v>1</v>
      </c>
      <c r="E440" s="64"/>
      <c r="F440" s="61"/>
      <c r="G440" s="61"/>
      <c r="H440" s="61"/>
      <c r="I440" s="61"/>
      <c r="J440" s="50" t="s">
        <v>354</v>
      </c>
      <c r="K440" s="57">
        <v>6</v>
      </c>
      <c r="L440" s="58">
        <v>0.22222222222222221</v>
      </c>
      <c r="M440" s="61"/>
      <c r="N440" s="50" t="s">
        <v>363</v>
      </c>
      <c r="O440" s="57">
        <v>1</v>
      </c>
      <c r="P440" s="58">
        <v>3.7037037037037035E-2</v>
      </c>
      <c r="Q440" s="61"/>
      <c r="R440" s="50" t="s">
        <v>417</v>
      </c>
      <c r="S440" s="57">
        <v>1</v>
      </c>
      <c r="T440" s="58">
        <v>3.7037037037037035E-2</v>
      </c>
      <c r="U440" s="61"/>
      <c r="V440" s="77"/>
      <c r="W440" s="54">
        <v>15</v>
      </c>
      <c r="X440" s="76">
        <v>1</v>
      </c>
      <c r="Y440" s="61"/>
      <c r="Z440" s="61"/>
      <c r="AA440" s="61"/>
      <c r="AB440" s="61"/>
      <c r="AC440" s="61"/>
      <c r="AD440" s="61"/>
      <c r="AE440" s="50" t="s">
        <v>354</v>
      </c>
      <c r="AF440" s="57">
        <v>1</v>
      </c>
      <c r="AG440" s="58">
        <v>6.6666666666666666E-2</v>
      </c>
      <c r="AH440" s="61"/>
      <c r="AI440" s="50" t="s">
        <v>363</v>
      </c>
      <c r="AJ440" s="57">
        <v>0</v>
      </c>
      <c r="AK440" s="58">
        <v>0</v>
      </c>
      <c r="AL440" s="61"/>
      <c r="AM440" s="50" t="s">
        <v>417</v>
      </c>
      <c r="AN440" s="57">
        <v>0</v>
      </c>
      <c r="AO440" s="58">
        <v>0</v>
      </c>
      <c r="AP440" s="61"/>
      <c r="AQ440" s="61"/>
      <c r="AR440" s="77" t="s">
        <v>142</v>
      </c>
      <c r="AS440" s="54">
        <v>3</v>
      </c>
      <c r="AT440" s="76">
        <v>1</v>
      </c>
      <c r="AU440" s="61"/>
      <c r="AV440" s="61"/>
      <c r="AW440" s="61"/>
      <c r="AX440" s="61"/>
      <c r="AY440" s="61"/>
      <c r="AZ440" s="61"/>
      <c r="BA440" s="50" t="s">
        <v>354</v>
      </c>
      <c r="BB440" s="57">
        <v>0</v>
      </c>
      <c r="BC440" s="58">
        <v>0</v>
      </c>
      <c r="BD440" s="61"/>
      <c r="BE440" s="50" t="s">
        <v>363</v>
      </c>
      <c r="BF440" s="57">
        <v>0</v>
      </c>
      <c r="BG440" s="58">
        <v>0</v>
      </c>
      <c r="BH440" s="61"/>
      <c r="BI440" s="50" t="s">
        <v>417</v>
      </c>
      <c r="BJ440" s="57">
        <v>0</v>
      </c>
      <c r="BK440" s="58">
        <v>0</v>
      </c>
      <c r="BL440" s="61"/>
      <c r="BM440" s="61"/>
      <c r="BN440" s="81"/>
      <c r="BO440" s="54">
        <v>0</v>
      </c>
      <c r="BP440" s="76" t="e">
        <v>#DIV/0!</v>
      </c>
      <c r="BQ440" s="64"/>
      <c r="BR440"/>
      <c r="BS440"/>
      <c r="BT440"/>
      <c r="BU440" s="64"/>
      <c r="BV440" s="61"/>
      <c r="BW440" s="50" t="s">
        <v>354</v>
      </c>
      <c r="BX440" s="57">
        <v>0</v>
      </c>
      <c r="BY440" s="58" t="e">
        <v>#DIV/0!</v>
      </c>
      <c r="BZ440" s="61"/>
      <c r="CA440" s="50" t="s">
        <v>363</v>
      </c>
      <c r="CB440" s="57">
        <v>0</v>
      </c>
      <c r="CC440" s="58" t="e">
        <v>#DIV/0!</v>
      </c>
      <c r="CD440" s="61"/>
      <c r="CE440" s="50" t="s">
        <v>417</v>
      </c>
      <c r="CF440" s="57">
        <v>0</v>
      </c>
      <c r="CG440" s="58" t="e">
        <v>#DIV/0!</v>
      </c>
      <c r="CH440" s="61"/>
      <c r="CI440" s="61"/>
      <c r="CJ440" s="77"/>
      <c r="CK440" s="54">
        <v>0</v>
      </c>
      <c r="CL440" s="76" t="e">
        <v>#DIV/0!</v>
      </c>
      <c r="CM440" s="61"/>
      <c r="CN440" s="61"/>
      <c r="CO440" s="61"/>
      <c r="CP440" s="61"/>
      <c r="CQ440" s="61"/>
      <c r="CR440" s="61"/>
      <c r="CS440" s="50" t="s">
        <v>354</v>
      </c>
      <c r="CT440" s="57">
        <v>0</v>
      </c>
      <c r="CU440" s="58" t="e">
        <v>#DIV/0!</v>
      </c>
      <c r="CV440" s="61"/>
      <c r="CW440" s="50" t="s">
        <v>363</v>
      </c>
      <c r="CX440" s="57">
        <v>0</v>
      </c>
      <c r="CY440" s="58">
        <v>0</v>
      </c>
      <c r="CZ440" s="61"/>
      <c r="DA440" s="50" t="s">
        <v>417</v>
      </c>
      <c r="DB440" s="57">
        <v>0</v>
      </c>
      <c r="DC440" s="58" t="e">
        <v>#DIV/0!</v>
      </c>
    </row>
    <row r="441" spans="1:107" ht="25.5" customHeight="1" x14ac:dyDescent="0.2">
      <c r="A441" s="103"/>
      <c r="B441" s="61"/>
      <c r="C441" s="80" t="s">
        <v>141</v>
      </c>
      <c r="D441" s="77" t="s">
        <v>140</v>
      </c>
      <c r="E441" s="64"/>
      <c r="F441" s="61"/>
      <c r="G441" s="61"/>
      <c r="H441" s="61"/>
      <c r="I441" s="61"/>
      <c r="J441" s="50" t="s">
        <v>355</v>
      </c>
      <c r="K441" s="57">
        <v>1</v>
      </c>
      <c r="L441" s="58">
        <v>3.7037037037037035E-2</v>
      </c>
      <c r="M441" s="61"/>
      <c r="N441" s="50" t="s">
        <v>364</v>
      </c>
      <c r="O441" s="57">
        <v>1</v>
      </c>
      <c r="P441" s="58">
        <v>3.7037037037037035E-2</v>
      </c>
      <c r="Q441" s="61"/>
      <c r="R441" s="50" t="s">
        <v>418</v>
      </c>
      <c r="S441" s="57">
        <v>1</v>
      </c>
      <c r="T441" s="58">
        <v>3.7037037037037035E-2</v>
      </c>
      <c r="U441" s="61"/>
      <c r="V441" s="61"/>
      <c r="W441" s="56" t="s">
        <v>141</v>
      </c>
      <c r="X441" s="49" t="s">
        <v>140</v>
      </c>
      <c r="Y441" s="61"/>
      <c r="Z441" s="61"/>
      <c r="AA441" s="61"/>
      <c r="AB441" s="61"/>
      <c r="AC441" s="61"/>
      <c r="AD441" s="61"/>
      <c r="AE441" s="50" t="s">
        <v>355</v>
      </c>
      <c r="AF441" s="57">
        <v>0</v>
      </c>
      <c r="AG441" s="58">
        <v>0</v>
      </c>
      <c r="AH441" s="61"/>
      <c r="AI441" s="50" t="s">
        <v>364</v>
      </c>
      <c r="AJ441" s="57">
        <v>0</v>
      </c>
      <c r="AK441" s="58">
        <v>0</v>
      </c>
      <c r="AL441" s="61"/>
      <c r="AM441" s="50" t="s">
        <v>418</v>
      </c>
      <c r="AN441" s="57">
        <v>0</v>
      </c>
      <c r="AO441" s="58">
        <v>0</v>
      </c>
      <c r="AP441" s="61"/>
      <c r="AQ441" s="61"/>
      <c r="AR441" s="69"/>
      <c r="AS441" s="56" t="s">
        <v>141</v>
      </c>
      <c r="AT441" s="49" t="s">
        <v>140</v>
      </c>
      <c r="AU441" s="61"/>
      <c r="AV441" s="61"/>
      <c r="AW441" s="61"/>
      <c r="AX441" s="61"/>
      <c r="AY441" s="61"/>
      <c r="AZ441" s="61"/>
      <c r="BA441" s="50" t="s">
        <v>355</v>
      </c>
      <c r="BB441" s="57">
        <v>0</v>
      </c>
      <c r="BC441" s="58">
        <v>0</v>
      </c>
      <c r="BD441" s="61"/>
      <c r="BE441" s="50" t="s">
        <v>364</v>
      </c>
      <c r="BF441" s="57">
        <v>0</v>
      </c>
      <c r="BG441" s="58">
        <v>0</v>
      </c>
      <c r="BH441" s="61"/>
      <c r="BI441" s="50" t="s">
        <v>418</v>
      </c>
      <c r="BJ441" s="57">
        <v>0</v>
      </c>
      <c r="BK441" s="58">
        <v>0</v>
      </c>
      <c r="BL441" s="61"/>
      <c r="BM441" s="61"/>
      <c r="BN441" s="77"/>
      <c r="BO441" s="56" t="s">
        <v>141</v>
      </c>
      <c r="BP441" s="49" t="s">
        <v>140</v>
      </c>
      <c r="BQ441" s="64"/>
      <c r="BR441"/>
      <c r="BS441"/>
      <c r="BT441"/>
      <c r="BU441" s="64"/>
      <c r="BV441" s="61"/>
      <c r="BW441" s="50" t="s">
        <v>355</v>
      </c>
      <c r="BX441" s="57">
        <v>0</v>
      </c>
      <c r="BY441" s="58" t="e">
        <v>#DIV/0!</v>
      </c>
      <c r="BZ441" s="61"/>
      <c r="CA441" s="50" t="s">
        <v>364</v>
      </c>
      <c r="CB441" s="57">
        <v>0</v>
      </c>
      <c r="CC441" s="58" t="e">
        <v>#DIV/0!</v>
      </c>
      <c r="CD441" s="61"/>
      <c r="CE441" s="50" t="s">
        <v>418</v>
      </c>
      <c r="CF441" s="57">
        <v>0</v>
      </c>
      <c r="CG441" s="58" t="e">
        <v>#DIV/0!</v>
      </c>
      <c r="CH441" s="61"/>
      <c r="CI441" s="61"/>
      <c r="CJ441" s="69"/>
      <c r="CK441" s="56" t="s">
        <v>141</v>
      </c>
      <c r="CL441" s="49" t="s">
        <v>140</v>
      </c>
      <c r="CM441" s="61"/>
      <c r="CN441" s="61"/>
      <c r="CO441" s="61"/>
      <c r="CP441" s="61"/>
      <c r="CQ441" s="61"/>
      <c r="CR441" s="61"/>
      <c r="CS441" s="50" t="s">
        <v>355</v>
      </c>
      <c r="CT441" s="57">
        <v>0</v>
      </c>
      <c r="CU441" s="58" t="e">
        <v>#DIV/0!</v>
      </c>
      <c r="CV441" s="61"/>
      <c r="CW441" s="50" t="s">
        <v>364</v>
      </c>
      <c r="CX441" s="57">
        <v>0</v>
      </c>
      <c r="CY441" s="58">
        <v>0</v>
      </c>
      <c r="CZ441" s="61"/>
      <c r="DA441" s="50" t="s">
        <v>418</v>
      </c>
      <c r="DB441" s="57">
        <v>0</v>
      </c>
      <c r="DC441" s="58" t="e">
        <v>#DIV/0!</v>
      </c>
    </row>
    <row r="442" spans="1:107" ht="25.5" customHeight="1" x14ac:dyDescent="0.2">
      <c r="A442" s="103"/>
      <c r="B442"/>
      <c r="C442"/>
      <c r="D442"/>
      <c r="E442" s="64"/>
      <c r="F442" s="175" t="s">
        <v>16</v>
      </c>
      <c r="G442" s="175"/>
      <c r="H442" s="175"/>
      <c r="I442" s="61"/>
      <c r="J442" s="50" t="s">
        <v>356</v>
      </c>
      <c r="K442" s="57">
        <v>0</v>
      </c>
      <c r="L442" s="58">
        <v>0</v>
      </c>
      <c r="M442" s="61"/>
      <c r="N442" s="50" t="s">
        <v>365</v>
      </c>
      <c r="O442" s="57">
        <v>0</v>
      </c>
      <c r="P442" s="58">
        <v>0</v>
      </c>
      <c r="Q442" s="61"/>
      <c r="R442" s="50" t="s">
        <v>419</v>
      </c>
      <c r="S442" s="57">
        <v>0</v>
      </c>
      <c r="T442" s="58">
        <v>0</v>
      </c>
      <c r="U442" s="61"/>
      <c r="V442"/>
      <c r="W442"/>
      <c r="X442"/>
      <c r="Y442" s="61"/>
      <c r="Z442" s="61"/>
      <c r="AA442" s="61"/>
      <c r="AB442" s="61"/>
      <c r="AC442" s="61"/>
      <c r="AD442" s="61"/>
      <c r="AE442" s="50" t="s">
        <v>356</v>
      </c>
      <c r="AF442" s="57">
        <v>0</v>
      </c>
      <c r="AG442" s="58">
        <v>0</v>
      </c>
      <c r="AH442" s="61"/>
      <c r="AI442" s="50" t="s">
        <v>365</v>
      </c>
      <c r="AJ442" s="57">
        <v>1</v>
      </c>
      <c r="AK442" s="58">
        <v>6.6666666666666666E-2</v>
      </c>
      <c r="AL442" s="61"/>
      <c r="AM442" s="50" t="s">
        <v>419</v>
      </c>
      <c r="AN442" s="57">
        <v>1</v>
      </c>
      <c r="AO442" s="58">
        <v>6.6666666666666666E-2</v>
      </c>
      <c r="AP442" s="61"/>
      <c r="AQ442" s="61"/>
      <c r="AR442"/>
      <c r="AS442"/>
      <c r="AT442"/>
      <c r="AU442" s="61"/>
      <c r="AV442"/>
      <c r="AW442"/>
      <c r="AX442"/>
      <c r="AY442" s="61"/>
      <c r="AZ442" s="61"/>
      <c r="BA442" s="50" t="s">
        <v>356</v>
      </c>
      <c r="BB442" s="57">
        <v>0</v>
      </c>
      <c r="BC442" s="58">
        <v>0</v>
      </c>
      <c r="BD442" s="61"/>
      <c r="BE442" s="50" t="s">
        <v>365</v>
      </c>
      <c r="BF442" s="57">
        <v>0</v>
      </c>
      <c r="BG442" s="58">
        <v>0</v>
      </c>
      <c r="BH442" s="61"/>
      <c r="BI442" s="50" t="s">
        <v>419</v>
      </c>
      <c r="BJ442" s="57">
        <v>0</v>
      </c>
      <c r="BK442" s="58">
        <v>0</v>
      </c>
      <c r="BL442" s="61"/>
      <c r="BM442" s="61"/>
      <c r="BN442"/>
      <c r="BO442"/>
      <c r="BP442"/>
      <c r="BQ442" s="64"/>
      <c r="BR442"/>
      <c r="BS442"/>
      <c r="BT442"/>
      <c r="BU442" s="64"/>
      <c r="BV442" s="61"/>
      <c r="BW442" s="50" t="s">
        <v>356</v>
      </c>
      <c r="BX442" s="57">
        <v>0</v>
      </c>
      <c r="BY442" s="58" t="e">
        <v>#DIV/0!</v>
      </c>
      <c r="BZ442" s="61"/>
      <c r="CA442" s="50" t="s">
        <v>365</v>
      </c>
      <c r="CB442" s="57">
        <v>0</v>
      </c>
      <c r="CC442" s="58" t="e">
        <v>#DIV/0!</v>
      </c>
      <c r="CD442" s="61"/>
      <c r="CE442" s="50" t="s">
        <v>419</v>
      </c>
      <c r="CF442" s="57">
        <v>0</v>
      </c>
      <c r="CG442" s="58" t="e">
        <v>#DIV/0!</v>
      </c>
      <c r="CH442" s="61"/>
      <c r="CI442" s="61"/>
      <c r="CJ442"/>
      <c r="CK442"/>
      <c r="CL442"/>
      <c r="CM442" s="61"/>
      <c r="CN442" s="176" t="s">
        <v>16</v>
      </c>
      <c r="CO442" s="177"/>
      <c r="CP442" s="177"/>
      <c r="CQ442" s="61"/>
      <c r="CR442" s="61"/>
      <c r="CS442" s="50" t="s">
        <v>356</v>
      </c>
      <c r="CT442" s="57">
        <v>0</v>
      </c>
      <c r="CU442" s="58" t="e">
        <v>#DIV/0!</v>
      </c>
      <c r="CV442" s="61"/>
      <c r="CW442" s="50" t="s">
        <v>365</v>
      </c>
      <c r="CX442" s="57">
        <v>0</v>
      </c>
      <c r="CY442" s="58">
        <v>0</v>
      </c>
      <c r="CZ442" s="61"/>
      <c r="DA442" s="50" t="s">
        <v>419</v>
      </c>
      <c r="DB442" s="57">
        <v>0</v>
      </c>
      <c r="DC442" s="58" t="e">
        <v>#DIV/0!</v>
      </c>
    </row>
    <row r="443" spans="1:107" ht="25.5" customHeight="1" x14ac:dyDescent="0.2">
      <c r="A443" s="103"/>
      <c r="B443"/>
      <c r="C443"/>
      <c r="D443"/>
      <c r="E443" s="64"/>
      <c r="F443" s="55" t="s">
        <v>191</v>
      </c>
      <c r="G443" s="57">
        <v>13</v>
      </c>
      <c r="H443" s="58">
        <v>0.48148148148148145</v>
      </c>
      <c r="I443" s="61"/>
      <c r="J443" s="50" t="s">
        <v>345</v>
      </c>
      <c r="K443" s="57">
        <v>2</v>
      </c>
      <c r="L443" s="58">
        <v>7.407407407407407E-2</v>
      </c>
      <c r="M443" s="61"/>
      <c r="N443" s="50" t="s">
        <v>366</v>
      </c>
      <c r="O443" s="57">
        <v>0</v>
      </c>
      <c r="P443" s="58">
        <v>0</v>
      </c>
      <c r="Q443" s="61"/>
      <c r="R443" s="50" t="s">
        <v>420</v>
      </c>
      <c r="S443" s="57">
        <v>0</v>
      </c>
      <c r="T443" s="58">
        <v>0</v>
      </c>
      <c r="U443" s="61"/>
      <c r="V443" s="175" t="s">
        <v>15</v>
      </c>
      <c r="W443" s="175"/>
      <c r="X443" s="175"/>
      <c r="Y443" s="61"/>
      <c r="Z443" s="175" t="s">
        <v>16</v>
      </c>
      <c r="AA443" s="175"/>
      <c r="AB443" s="175"/>
      <c r="AC443" s="61"/>
      <c r="AD443" s="61"/>
      <c r="AE443" s="50" t="s">
        <v>345</v>
      </c>
      <c r="AF443" s="57">
        <v>0</v>
      </c>
      <c r="AG443" s="58">
        <v>0</v>
      </c>
      <c r="AH443" s="61"/>
      <c r="AI443" s="50" t="s">
        <v>366</v>
      </c>
      <c r="AJ443" s="57">
        <v>0</v>
      </c>
      <c r="AK443" s="58">
        <v>0</v>
      </c>
      <c r="AL443" s="61"/>
      <c r="AM443" s="50" t="s">
        <v>420</v>
      </c>
      <c r="AN443" s="57">
        <v>0</v>
      </c>
      <c r="AO443" s="58">
        <v>0</v>
      </c>
      <c r="AP443" s="61"/>
      <c r="AQ443" s="61"/>
      <c r="AR443" s="178" t="s">
        <v>15</v>
      </c>
      <c r="AS443" s="179"/>
      <c r="AT443" s="179"/>
      <c r="AU443" s="61"/>
      <c r="AV443" s="176" t="s">
        <v>16</v>
      </c>
      <c r="AW443" s="177"/>
      <c r="AX443" s="177"/>
      <c r="AY443" s="61"/>
      <c r="AZ443" s="61"/>
      <c r="BA443" s="50" t="s">
        <v>345</v>
      </c>
      <c r="BB443" s="57">
        <v>0</v>
      </c>
      <c r="BC443" s="58">
        <v>0</v>
      </c>
      <c r="BD443" s="61"/>
      <c r="BE443" s="50" t="s">
        <v>366</v>
      </c>
      <c r="BF443" s="57">
        <v>0</v>
      </c>
      <c r="BG443" s="58">
        <v>0</v>
      </c>
      <c r="BH443" s="61"/>
      <c r="BI443" s="50" t="s">
        <v>420</v>
      </c>
      <c r="BJ443" s="57">
        <v>0</v>
      </c>
      <c r="BK443" s="58">
        <v>0</v>
      </c>
      <c r="BL443" s="61"/>
      <c r="BM443" s="61"/>
      <c r="BN443" s="178" t="s">
        <v>15</v>
      </c>
      <c r="BO443" s="179"/>
      <c r="BP443" s="179"/>
      <c r="BQ443" s="64"/>
      <c r="BR443" s="175" t="s">
        <v>16</v>
      </c>
      <c r="BS443" s="175"/>
      <c r="BT443" s="175"/>
      <c r="BU443" s="64"/>
      <c r="BV443" s="61"/>
      <c r="BW443" s="50" t="s">
        <v>345</v>
      </c>
      <c r="BX443" s="57">
        <v>0</v>
      </c>
      <c r="BY443" s="58" t="e">
        <v>#DIV/0!</v>
      </c>
      <c r="BZ443" s="61"/>
      <c r="CA443" s="50" t="s">
        <v>366</v>
      </c>
      <c r="CB443" s="57">
        <v>0</v>
      </c>
      <c r="CC443" s="58" t="e">
        <v>#DIV/0!</v>
      </c>
      <c r="CD443" s="61"/>
      <c r="CE443" s="50" t="s">
        <v>420</v>
      </c>
      <c r="CF443" s="57">
        <v>0</v>
      </c>
      <c r="CG443" s="58" t="e">
        <v>#DIV/0!</v>
      </c>
      <c r="CH443" s="61"/>
      <c r="CI443" s="61"/>
      <c r="CJ443" s="175" t="s">
        <v>15</v>
      </c>
      <c r="CK443" s="175"/>
      <c r="CL443" s="175"/>
      <c r="CM443" s="61"/>
      <c r="CN443" s="47" t="s">
        <v>191</v>
      </c>
      <c r="CO443" s="57">
        <v>0</v>
      </c>
      <c r="CP443" s="58" t="e">
        <v>#DIV/0!</v>
      </c>
      <c r="CQ443" s="61"/>
      <c r="CR443" s="61"/>
      <c r="CS443" s="50" t="s">
        <v>345</v>
      </c>
      <c r="CT443" s="57">
        <v>0</v>
      </c>
      <c r="CU443" s="58" t="e">
        <v>#DIV/0!</v>
      </c>
      <c r="CV443" s="61"/>
      <c r="CW443" s="50" t="s">
        <v>366</v>
      </c>
      <c r="CX443" s="57">
        <v>0</v>
      </c>
      <c r="CY443" s="58">
        <v>0</v>
      </c>
      <c r="CZ443" s="61"/>
      <c r="DA443" s="50" t="s">
        <v>420</v>
      </c>
      <c r="DB443" s="57">
        <v>0</v>
      </c>
      <c r="DC443" s="58" t="e">
        <v>#DIV/0!</v>
      </c>
    </row>
    <row r="444" spans="1:107" ht="25.5" customHeight="1" x14ac:dyDescent="0.2">
      <c r="A444" s="103"/>
      <c r="B444"/>
      <c r="C444"/>
      <c r="D444"/>
      <c r="E444" s="64"/>
      <c r="F444" s="46" t="s">
        <v>192</v>
      </c>
      <c r="G444" s="57">
        <v>6</v>
      </c>
      <c r="H444" s="58">
        <v>0.22222222222222221</v>
      </c>
      <c r="I444" s="61"/>
      <c r="J444" s="50" t="s">
        <v>347</v>
      </c>
      <c r="K444" s="57">
        <v>0</v>
      </c>
      <c r="L444" s="58">
        <v>0</v>
      </c>
      <c r="M444" s="61"/>
      <c r="N444" s="50" t="s">
        <v>367</v>
      </c>
      <c r="O444" s="57">
        <v>0</v>
      </c>
      <c r="P444" s="58">
        <v>0</v>
      </c>
      <c r="Q444" s="61"/>
      <c r="R444" s="50" t="s">
        <v>421</v>
      </c>
      <c r="S444" s="57">
        <v>0</v>
      </c>
      <c r="T444" s="58">
        <v>0</v>
      </c>
      <c r="U444" s="61"/>
      <c r="V444" s="47" t="s">
        <v>189</v>
      </c>
      <c r="W444" s="57">
        <v>7</v>
      </c>
      <c r="X444" s="58">
        <v>0.46666666666666667</v>
      </c>
      <c r="Y444" s="61"/>
      <c r="Z444" s="47" t="s">
        <v>191</v>
      </c>
      <c r="AA444" s="57">
        <v>14</v>
      </c>
      <c r="AB444" s="58">
        <v>0.93333333333333335</v>
      </c>
      <c r="AC444" s="61"/>
      <c r="AD444" s="61"/>
      <c r="AE444" s="50" t="s">
        <v>347</v>
      </c>
      <c r="AF444" s="57">
        <v>0</v>
      </c>
      <c r="AG444" s="58">
        <v>0</v>
      </c>
      <c r="AH444" s="61"/>
      <c r="AI444" s="50" t="s">
        <v>367</v>
      </c>
      <c r="AJ444" s="57">
        <v>0</v>
      </c>
      <c r="AK444" s="58">
        <v>0</v>
      </c>
      <c r="AL444" s="61"/>
      <c r="AM444" s="50" t="s">
        <v>421</v>
      </c>
      <c r="AN444" s="57">
        <v>0</v>
      </c>
      <c r="AO444" s="58">
        <v>0</v>
      </c>
      <c r="AP444" s="61"/>
      <c r="AQ444" s="61"/>
      <c r="AR444" s="47" t="s">
        <v>189</v>
      </c>
      <c r="AS444" s="57">
        <v>1</v>
      </c>
      <c r="AT444" s="58">
        <v>0.33333333333333331</v>
      </c>
      <c r="AU444" s="61"/>
      <c r="AV444" s="47" t="s">
        <v>191</v>
      </c>
      <c r="AW444" s="57">
        <v>3</v>
      </c>
      <c r="AX444" s="58">
        <v>1</v>
      </c>
      <c r="AY444" s="61"/>
      <c r="AZ444" s="61"/>
      <c r="BA444" s="50" t="s">
        <v>347</v>
      </c>
      <c r="BB444" s="57">
        <v>0</v>
      </c>
      <c r="BC444" s="58">
        <v>0</v>
      </c>
      <c r="BD444" s="61"/>
      <c r="BE444" s="50" t="s">
        <v>367</v>
      </c>
      <c r="BF444" s="57">
        <v>0</v>
      </c>
      <c r="BG444" s="58">
        <v>0</v>
      </c>
      <c r="BH444" s="61"/>
      <c r="BI444" s="50" t="s">
        <v>421</v>
      </c>
      <c r="BJ444" s="57">
        <v>0</v>
      </c>
      <c r="BK444" s="58">
        <v>0</v>
      </c>
      <c r="BL444" s="61"/>
      <c r="BM444" s="61"/>
      <c r="BN444" s="47" t="s">
        <v>189</v>
      </c>
      <c r="BO444" s="57">
        <v>0</v>
      </c>
      <c r="BP444" s="58" t="e">
        <v>#DIV/0!</v>
      </c>
      <c r="BQ444" s="64"/>
      <c r="BR444" s="55" t="s">
        <v>191</v>
      </c>
      <c r="BS444" s="57">
        <v>0</v>
      </c>
      <c r="BT444" s="58" t="e">
        <v>#DIV/0!</v>
      </c>
      <c r="BU444" s="64"/>
      <c r="BV444" s="61"/>
      <c r="BW444" s="50" t="s">
        <v>347</v>
      </c>
      <c r="BX444" s="57">
        <v>0</v>
      </c>
      <c r="BY444" s="58" t="e">
        <v>#DIV/0!</v>
      </c>
      <c r="BZ444" s="61"/>
      <c r="CA444" s="50" t="s">
        <v>367</v>
      </c>
      <c r="CB444" s="57">
        <v>0</v>
      </c>
      <c r="CC444" s="58" t="e">
        <v>#DIV/0!</v>
      </c>
      <c r="CD444" s="61"/>
      <c r="CE444" s="50" t="s">
        <v>421</v>
      </c>
      <c r="CF444" s="57">
        <v>0</v>
      </c>
      <c r="CG444" s="58" t="e">
        <v>#DIV/0!</v>
      </c>
      <c r="CH444" s="61"/>
      <c r="CI444" s="61"/>
      <c r="CJ444" s="55" t="s">
        <v>189</v>
      </c>
      <c r="CK444" s="57">
        <v>0</v>
      </c>
      <c r="CL444" s="58" t="e">
        <v>#DIV/0!</v>
      </c>
      <c r="CM444" s="61"/>
      <c r="CN444" s="46" t="s">
        <v>192</v>
      </c>
      <c r="CO444" s="57">
        <v>0</v>
      </c>
      <c r="CP444" s="58" t="e">
        <v>#DIV/0!</v>
      </c>
      <c r="CQ444" s="61"/>
      <c r="CR444" s="61"/>
      <c r="CS444" s="50" t="s">
        <v>347</v>
      </c>
      <c r="CT444" s="57">
        <v>0</v>
      </c>
      <c r="CU444" s="58" t="e">
        <v>#DIV/0!</v>
      </c>
      <c r="CV444" s="61"/>
      <c r="CW444" s="50" t="s">
        <v>367</v>
      </c>
      <c r="CX444" s="57">
        <v>0</v>
      </c>
      <c r="CY444" s="58">
        <v>0</v>
      </c>
      <c r="CZ444" s="61"/>
      <c r="DA444" s="50" t="s">
        <v>421</v>
      </c>
      <c r="DB444" s="57">
        <v>0</v>
      </c>
      <c r="DC444" s="58" t="e">
        <v>#DIV/0!</v>
      </c>
    </row>
    <row r="445" spans="1:107" ht="25.5" customHeight="1" x14ac:dyDescent="0.2">
      <c r="A445" s="103"/>
      <c r="B445"/>
      <c r="C445"/>
      <c r="D445"/>
      <c r="E445" s="64"/>
      <c r="F445" s="46" t="s">
        <v>193</v>
      </c>
      <c r="G445" s="57">
        <v>4</v>
      </c>
      <c r="H445" s="58">
        <v>0.14814814814814814</v>
      </c>
      <c r="I445" s="61"/>
      <c r="J445" s="50" t="s">
        <v>346</v>
      </c>
      <c r="K445" s="57">
        <v>0</v>
      </c>
      <c r="L445" s="58">
        <v>0</v>
      </c>
      <c r="M445" s="61"/>
      <c r="N445" s="50" t="s">
        <v>368</v>
      </c>
      <c r="O445" s="57">
        <v>0</v>
      </c>
      <c r="P445" s="58">
        <v>0</v>
      </c>
      <c r="Q445" s="61"/>
      <c r="R445" s="50" t="s">
        <v>422</v>
      </c>
      <c r="S445" s="57">
        <v>0</v>
      </c>
      <c r="T445" s="58">
        <v>0</v>
      </c>
      <c r="U445" s="61"/>
      <c r="V445" s="46" t="s">
        <v>190</v>
      </c>
      <c r="W445" s="57">
        <v>8</v>
      </c>
      <c r="X445" s="58">
        <v>0.53333333333333333</v>
      </c>
      <c r="Y445" s="61"/>
      <c r="Z445" s="46" t="s">
        <v>192</v>
      </c>
      <c r="AA445" s="57">
        <v>0</v>
      </c>
      <c r="AB445" s="58">
        <v>0</v>
      </c>
      <c r="AC445" s="61"/>
      <c r="AD445" s="61"/>
      <c r="AE445" s="50" t="s">
        <v>346</v>
      </c>
      <c r="AF445" s="57">
        <v>0</v>
      </c>
      <c r="AG445" s="58">
        <v>0</v>
      </c>
      <c r="AH445" s="61"/>
      <c r="AI445" s="50" t="s">
        <v>368</v>
      </c>
      <c r="AJ445" s="57">
        <v>0</v>
      </c>
      <c r="AK445" s="58">
        <v>0</v>
      </c>
      <c r="AL445" s="61"/>
      <c r="AM445" s="50" t="s">
        <v>422</v>
      </c>
      <c r="AN445" s="57">
        <v>0</v>
      </c>
      <c r="AO445" s="58">
        <v>0</v>
      </c>
      <c r="AP445" s="61"/>
      <c r="AQ445" s="61"/>
      <c r="AR445" s="46" t="s">
        <v>190</v>
      </c>
      <c r="AS445" s="57">
        <v>2</v>
      </c>
      <c r="AT445" s="58">
        <v>0.66666666666666663</v>
      </c>
      <c r="AU445" s="61"/>
      <c r="AV445" s="46" t="s">
        <v>192</v>
      </c>
      <c r="AW445" s="57">
        <v>0</v>
      </c>
      <c r="AX445" s="58">
        <v>0</v>
      </c>
      <c r="AY445" s="61"/>
      <c r="AZ445" s="61"/>
      <c r="BA445" s="50" t="s">
        <v>346</v>
      </c>
      <c r="BB445" s="57">
        <v>0</v>
      </c>
      <c r="BC445" s="58">
        <v>0</v>
      </c>
      <c r="BD445" s="61"/>
      <c r="BE445" s="50" t="s">
        <v>368</v>
      </c>
      <c r="BF445" s="57">
        <v>0</v>
      </c>
      <c r="BG445" s="58">
        <v>0</v>
      </c>
      <c r="BH445" s="61"/>
      <c r="BI445" s="50" t="s">
        <v>422</v>
      </c>
      <c r="BJ445" s="57">
        <v>0</v>
      </c>
      <c r="BK445" s="58">
        <v>0</v>
      </c>
      <c r="BL445" s="61"/>
      <c r="BM445" s="61"/>
      <c r="BN445" s="46" t="s">
        <v>190</v>
      </c>
      <c r="BO445" s="57">
        <v>0</v>
      </c>
      <c r="BP445" s="58" t="e">
        <v>#DIV/0!</v>
      </c>
      <c r="BQ445" s="64"/>
      <c r="BR445" s="46" t="s">
        <v>192</v>
      </c>
      <c r="BS445" s="57">
        <v>0</v>
      </c>
      <c r="BT445" s="58" t="e">
        <v>#DIV/0!</v>
      </c>
      <c r="BU445" s="64"/>
      <c r="BV445" s="61"/>
      <c r="BW445" s="50" t="s">
        <v>346</v>
      </c>
      <c r="BX445" s="57">
        <v>0</v>
      </c>
      <c r="BY445" s="58" t="e">
        <v>#DIV/0!</v>
      </c>
      <c r="BZ445" s="61"/>
      <c r="CA445" s="50" t="s">
        <v>368</v>
      </c>
      <c r="CB445" s="57">
        <v>0</v>
      </c>
      <c r="CC445" s="58" t="e">
        <v>#DIV/0!</v>
      </c>
      <c r="CD445" s="61"/>
      <c r="CE445" s="50" t="s">
        <v>422</v>
      </c>
      <c r="CF445" s="57">
        <v>0</v>
      </c>
      <c r="CG445" s="58" t="e">
        <v>#DIV/0!</v>
      </c>
      <c r="CH445" s="61"/>
      <c r="CI445" s="61"/>
      <c r="CJ445" s="46" t="s">
        <v>190</v>
      </c>
      <c r="CK445" s="57">
        <v>0</v>
      </c>
      <c r="CL445" s="58" t="e">
        <v>#DIV/0!</v>
      </c>
      <c r="CM445" s="61"/>
      <c r="CN445" s="46" t="s">
        <v>193</v>
      </c>
      <c r="CO445" s="57">
        <v>0</v>
      </c>
      <c r="CP445" s="58" t="e">
        <v>#DIV/0!</v>
      </c>
      <c r="CQ445" s="61"/>
      <c r="CR445" s="61"/>
      <c r="CS445" s="50" t="s">
        <v>346</v>
      </c>
      <c r="CT445" s="57">
        <v>0</v>
      </c>
      <c r="CU445" s="58" t="e">
        <v>#DIV/0!</v>
      </c>
      <c r="CV445" s="61"/>
      <c r="CW445" s="50" t="s">
        <v>368</v>
      </c>
      <c r="CX445" s="57">
        <v>0</v>
      </c>
      <c r="CY445" s="58">
        <v>0</v>
      </c>
      <c r="CZ445" s="61"/>
      <c r="DA445" s="50" t="s">
        <v>422</v>
      </c>
      <c r="DB445" s="57">
        <v>0</v>
      </c>
      <c r="DC445" s="58" t="e">
        <v>#DIV/0!</v>
      </c>
    </row>
    <row r="446" spans="1:107" ht="25.5" customHeight="1" x14ac:dyDescent="0.2">
      <c r="A446" s="103"/>
      <c r="B446" s="175" t="s">
        <v>15</v>
      </c>
      <c r="C446" s="175"/>
      <c r="D446" s="175"/>
      <c r="E446" s="64"/>
      <c r="F446" s="46" t="s">
        <v>194</v>
      </c>
      <c r="G446" s="57">
        <v>4</v>
      </c>
      <c r="H446" s="58">
        <v>0.14814814814814814</v>
      </c>
      <c r="I446" s="61"/>
      <c r="J446" s="50" t="s">
        <v>350</v>
      </c>
      <c r="K446" s="57">
        <v>0</v>
      </c>
      <c r="L446" s="58">
        <v>0</v>
      </c>
      <c r="M446" s="61"/>
      <c r="N446" s="37"/>
      <c r="O446" s="45">
        <v>27</v>
      </c>
      <c r="P446" s="58">
        <v>1</v>
      </c>
      <c r="Q446" s="61"/>
      <c r="R446" s="37"/>
      <c r="S446" s="45">
        <v>27</v>
      </c>
      <c r="T446" s="58">
        <v>1</v>
      </c>
      <c r="U446" s="61"/>
      <c r="V446" s="77"/>
      <c r="W446" s="54">
        <v>15</v>
      </c>
      <c r="X446" s="76">
        <v>1</v>
      </c>
      <c r="Y446" s="61"/>
      <c r="Z446" s="46" t="s">
        <v>193</v>
      </c>
      <c r="AA446" s="57">
        <v>0</v>
      </c>
      <c r="AB446" s="58">
        <v>0</v>
      </c>
      <c r="AC446" s="61"/>
      <c r="AD446" s="61"/>
      <c r="AE446" s="50" t="s">
        <v>350</v>
      </c>
      <c r="AF446" s="57">
        <v>0</v>
      </c>
      <c r="AG446" s="58">
        <v>0</v>
      </c>
      <c r="AH446" s="61"/>
      <c r="AI446" s="37"/>
      <c r="AJ446" s="45">
        <v>15</v>
      </c>
      <c r="AK446" s="58">
        <v>1</v>
      </c>
      <c r="AL446" s="61"/>
      <c r="AM446" s="37"/>
      <c r="AN446" s="45">
        <v>15</v>
      </c>
      <c r="AO446" s="58">
        <v>1</v>
      </c>
      <c r="AP446" s="61"/>
      <c r="AQ446" s="61"/>
      <c r="AR446" s="77"/>
      <c r="AS446" s="54">
        <v>3</v>
      </c>
      <c r="AT446" s="76">
        <v>1</v>
      </c>
      <c r="AU446" s="61"/>
      <c r="AV446" s="46" t="s">
        <v>193</v>
      </c>
      <c r="AW446" s="57">
        <v>0</v>
      </c>
      <c r="AX446" s="58">
        <v>0</v>
      </c>
      <c r="AY446" s="61"/>
      <c r="AZ446" s="61"/>
      <c r="BA446" s="50" t="s">
        <v>350</v>
      </c>
      <c r="BB446" s="57">
        <v>0</v>
      </c>
      <c r="BC446" s="58">
        <v>0</v>
      </c>
      <c r="BD446" s="61"/>
      <c r="BE446" s="37"/>
      <c r="BF446" s="45">
        <v>3</v>
      </c>
      <c r="BG446" s="58">
        <v>1</v>
      </c>
      <c r="BH446" s="61"/>
      <c r="BI446" s="37"/>
      <c r="BJ446" s="45">
        <v>3</v>
      </c>
      <c r="BK446" s="58">
        <v>1</v>
      </c>
      <c r="BL446" s="61"/>
      <c r="BM446" s="61"/>
      <c r="BN446" s="77"/>
      <c r="BO446" s="54">
        <v>0</v>
      </c>
      <c r="BP446" s="76" t="e">
        <v>#DIV/0!</v>
      </c>
      <c r="BQ446" s="64"/>
      <c r="BR446" s="46" t="s">
        <v>193</v>
      </c>
      <c r="BS446" s="57">
        <v>0</v>
      </c>
      <c r="BT446" s="58" t="e">
        <v>#DIV/0!</v>
      </c>
      <c r="BU446" s="64"/>
      <c r="BV446" s="61"/>
      <c r="BW446" s="50" t="s">
        <v>350</v>
      </c>
      <c r="BX446" s="57">
        <v>0</v>
      </c>
      <c r="BY446" s="58" t="e">
        <v>#DIV/0!</v>
      </c>
      <c r="BZ446" s="61"/>
      <c r="CA446" s="37"/>
      <c r="CB446" s="45">
        <v>0</v>
      </c>
      <c r="CC446" s="58" t="e">
        <v>#DIV/0!</v>
      </c>
      <c r="CD446" s="61"/>
      <c r="CE446" s="37"/>
      <c r="CF446" s="45">
        <v>0</v>
      </c>
      <c r="CG446" s="58" t="e">
        <v>#DIV/0!</v>
      </c>
      <c r="CH446" s="61"/>
      <c r="CI446" s="61"/>
      <c r="CJ446" s="77"/>
      <c r="CK446" s="54">
        <v>0</v>
      </c>
      <c r="CL446" s="76" t="e">
        <v>#DIV/0!</v>
      </c>
      <c r="CM446" s="61"/>
      <c r="CN446" s="46" t="s">
        <v>194</v>
      </c>
      <c r="CO446" s="57">
        <v>0</v>
      </c>
      <c r="CP446" s="58" t="e">
        <v>#DIV/0!</v>
      </c>
      <c r="CQ446" s="61"/>
      <c r="CR446" s="61"/>
      <c r="CS446" s="50" t="s">
        <v>350</v>
      </c>
      <c r="CT446" s="57">
        <v>0</v>
      </c>
      <c r="CU446" s="58" t="e">
        <v>#DIV/0!</v>
      </c>
      <c r="CV446" s="61"/>
      <c r="CW446" s="37"/>
      <c r="CX446" s="45">
        <v>2</v>
      </c>
      <c r="CY446" s="58">
        <v>1</v>
      </c>
      <c r="CZ446" s="61"/>
      <c r="DA446" s="37"/>
      <c r="DB446" s="45">
        <v>0</v>
      </c>
      <c r="DC446" s="58" t="e">
        <v>#DIV/0!</v>
      </c>
    </row>
    <row r="447" spans="1:107" ht="25.5" customHeight="1" x14ac:dyDescent="0.2">
      <c r="A447" s="103"/>
      <c r="B447" s="55" t="s">
        <v>189</v>
      </c>
      <c r="C447" s="57">
        <v>26</v>
      </c>
      <c r="D447" s="58">
        <v>0.96296296296296291</v>
      </c>
      <c r="E447" s="64"/>
      <c r="F447" s="77"/>
      <c r="G447" s="54">
        <v>27</v>
      </c>
      <c r="H447" s="76">
        <v>1</v>
      </c>
      <c r="I447" s="61"/>
      <c r="J447" s="50" t="s">
        <v>349</v>
      </c>
      <c r="K447" s="57">
        <v>0</v>
      </c>
      <c r="L447" s="58">
        <v>0</v>
      </c>
      <c r="M447" s="61"/>
      <c r="N447" s="61"/>
      <c r="O447" s="49" t="s">
        <v>141</v>
      </c>
      <c r="P447" s="49" t="s">
        <v>140</v>
      </c>
      <c r="Q447" s="61"/>
      <c r="R447" s="61"/>
      <c r="S447" s="49" t="s">
        <v>141</v>
      </c>
      <c r="T447" s="49" t="s">
        <v>140</v>
      </c>
      <c r="U447" s="61"/>
      <c r="V447" s="61"/>
      <c r="W447" s="56" t="s">
        <v>141</v>
      </c>
      <c r="X447" s="49" t="s">
        <v>140</v>
      </c>
      <c r="Y447" s="61"/>
      <c r="Z447" s="46" t="s">
        <v>194</v>
      </c>
      <c r="AA447" s="57">
        <v>1</v>
      </c>
      <c r="AB447" s="58">
        <v>6.6666666666666666E-2</v>
      </c>
      <c r="AC447" s="61"/>
      <c r="AD447" s="61"/>
      <c r="AE447" s="50" t="s">
        <v>349</v>
      </c>
      <c r="AF447" s="57">
        <v>1</v>
      </c>
      <c r="AG447" s="58">
        <v>6.6666666666666666E-2</v>
      </c>
      <c r="AH447" s="61"/>
      <c r="AI447" s="61"/>
      <c r="AJ447" s="49" t="s">
        <v>141</v>
      </c>
      <c r="AK447" s="49" t="s">
        <v>140</v>
      </c>
      <c r="AL447" s="61"/>
      <c r="AM447" s="61"/>
      <c r="AN447" s="49" t="s">
        <v>141</v>
      </c>
      <c r="AO447" s="49" t="s">
        <v>140</v>
      </c>
      <c r="AP447" s="61"/>
      <c r="AQ447" s="61"/>
      <c r="AR447" s="61"/>
      <c r="AS447" s="56" t="s">
        <v>141</v>
      </c>
      <c r="AT447" s="49" t="s">
        <v>140</v>
      </c>
      <c r="AU447" s="61"/>
      <c r="AV447" s="46" t="s">
        <v>194</v>
      </c>
      <c r="AW447" s="57">
        <v>0</v>
      </c>
      <c r="AX447" s="58">
        <v>0</v>
      </c>
      <c r="AY447" s="61"/>
      <c r="AZ447" s="61"/>
      <c r="BA447" s="50" t="s">
        <v>349</v>
      </c>
      <c r="BB447" s="57">
        <v>0</v>
      </c>
      <c r="BC447" s="58">
        <v>0</v>
      </c>
      <c r="BD447" s="61"/>
      <c r="BE447" s="61"/>
      <c r="BF447" s="49" t="s">
        <v>141</v>
      </c>
      <c r="BG447" s="49" t="s">
        <v>140</v>
      </c>
      <c r="BH447" s="61"/>
      <c r="BI447" s="61"/>
      <c r="BJ447" s="49" t="s">
        <v>141</v>
      </c>
      <c r="BK447" s="49" t="s">
        <v>140</v>
      </c>
      <c r="BL447" s="61"/>
      <c r="BM447" s="61"/>
      <c r="BN447" s="61"/>
      <c r="BO447" s="56" t="s">
        <v>141</v>
      </c>
      <c r="BP447" s="49" t="s">
        <v>140</v>
      </c>
      <c r="BQ447" s="64"/>
      <c r="BR447" s="46" t="s">
        <v>194</v>
      </c>
      <c r="BS447" s="57">
        <v>0</v>
      </c>
      <c r="BT447" s="58" t="e">
        <v>#DIV/0!</v>
      </c>
      <c r="BU447" s="64"/>
      <c r="BV447" s="61"/>
      <c r="BW447" s="50" t="s">
        <v>349</v>
      </c>
      <c r="BX447" s="57">
        <v>0</v>
      </c>
      <c r="BY447" s="58" t="e">
        <v>#DIV/0!</v>
      </c>
      <c r="BZ447" s="61"/>
      <c r="CA447" s="61"/>
      <c r="CB447" s="49" t="s">
        <v>141</v>
      </c>
      <c r="CC447" s="49" t="s">
        <v>140</v>
      </c>
      <c r="CD447" s="61"/>
      <c r="CE447" s="61"/>
      <c r="CF447" s="49" t="s">
        <v>141</v>
      </c>
      <c r="CG447" s="49" t="s">
        <v>140</v>
      </c>
      <c r="CH447" s="61"/>
      <c r="CI447" s="61"/>
      <c r="CJ447" s="61"/>
      <c r="CK447" s="56" t="s">
        <v>141</v>
      </c>
      <c r="CL447" s="49" t="s">
        <v>140</v>
      </c>
      <c r="CM447" s="61"/>
      <c r="CN447" s="77"/>
      <c r="CO447" s="54">
        <v>0</v>
      </c>
      <c r="CP447" s="76" t="e">
        <v>#DIV/0!</v>
      </c>
      <c r="CQ447" s="61"/>
      <c r="CR447" s="61"/>
      <c r="CS447" s="50" t="s">
        <v>349</v>
      </c>
      <c r="CT447" s="57">
        <v>0</v>
      </c>
      <c r="CU447" s="58" t="e">
        <v>#DIV/0!</v>
      </c>
      <c r="CV447" s="61"/>
      <c r="CW447" s="61"/>
      <c r="CX447" s="49" t="s">
        <v>141</v>
      </c>
      <c r="CY447" s="49" t="s">
        <v>140</v>
      </c>
      <c r="CZ447" s="61"/>
      <c r="DA447" s="61"/>
      <c r="DB447" s="49" t="s">
        <v>141</v>
      </c>
      <c r="DC447" s="49" t="s">
        <v>140</v>
      </c>
    </row>
    <row r="448" spans="1:107" ht="25.5" customHeight="1" x14ac:dyDescent="0.2">
      <c r="A448" s="103"/>
      <c r="B448" s="46" t="s">
        <v>190</v>
      </c>
      <c r="C448" s="57">
        <v>1</v>
      </c>
      <c r="D448" s="58">
        <v>3.7037037037037035E-2</v>
      </c>
      <c r="E448" s="64"/>
      <c r="F448" s="61"/>
      <c r="G448" s="56" t="s">
        <v>141</v>
      </c>
      <c r="H448" s="49" t="s">
        <v>140</v>
      </c>
      <c r="I448" s="61"/>
      <c r="J448" s="50" t="s">
        <v>348</v>
      </c>
      <c r="K448" s="57">
        <v>0</v>
      </c>
      <c r="L448" s="58">
        <v>0</v>
      </c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77"/>
      <c r="AA448" s="54">
        <v>15</v>
      </c>
      <c r="AB448" s="76">
        <v>1</v>
      </c>
      <c r="AC448" s="61"/>
      <c r="AD448" s="61"/>
      <c r="AE448" s="50" t="s">
        <v>348</v>
      </c>
      <c r="AF448" s="57">
        <v>0</v>
      </c>
      <c r="AG448" s="58">
        <v>0</v>
      </c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77"/>
      <c r="AW448" s="54">
        <v>3</v>
      </c>
      <c r="AX448" s="76">
        <v>1</v>
      </c>
      <c r="AY448" s="61"/>
      <c r="AZ448" s="61"/>
      <c r="BA448" s="50" t="s">
        <v>348</v>
      </c>
      <c r="BB448" s="57">
        <v>0</v>
      </c>
      <c r="BC448" s="58">
        <v>0</v>
      </c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4"/>
      <c r="BR448" s="77"/>
      <c r="BS448" s="54">
        <v>0</v>
      </c>
      <c r="BT448" s="76" t="e">
        <v>#DIV/0!</v>
      </c>
      <c r="BU448" s="64"/>
      <c r="BV448" s="61"/>
      <c r="BW448" s="50" t="s">
        <v>348</v>
      </c>
      <c r="BX448" s="57">
        <v>0</v>
      </c>
      <c r="BY448" s="58" t="e">
        <v>#DIV/0!</v>
      </c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/>
      <c r="CK448"/>
      <c r="CL448"/>
      <c r="CM448" s="61"/>
      <c r="CN448" s="61"/>
      <c r="CO448" s="56" t="s">
        <v>141</v>
      </c>
      <c r="CP448" s="49" t="s">
        <v>140</v>
      </c>
      <c r="CQ448" s="61"/>
      <c r="CR448" s="61"/>
      <c r="CS448" s="50" t="s">
        <v>348</v>
      </c>
      <c r="CT448" s="57">
        <v>0</v>
      </c>
      <c r="CU448" s="58" t="e">
        <v>#DIV/0!</v>
      </c>
      <c r="CV448" s="61"/>
      <c r="CW448" s="61"/>
      <c r="CX448" s="61"/>
      <c r="CY448" s="61"/>
      <c r="CZ448" s="61"/>
      <c r="DA448" s="61"/>
      <c r="DB448" s="61"/>
      <c r="DC448" s="61"/>
    </row>
    <row r="449" spans="1:107" ht="25.5" customHeight="1" x14ac:dyDescent="0.2">
      <c r="A449" s="103"/>
      <c r="B449" s="77"/>
      <c r="C449" s="54">
        <v>27</v>
      </c>
      <c r="D449" s="76">
        <v>1</v>
      </c>
      <c r="E449" s="64"/>
      <c r="F449" s="61"/>
      <c r="G449" s="61"/>
      <c r="H449" s="61"/>
      <c r="I449" s="61"/>
      <c r="J449" s="46" t="s">
        <v>351</v>
      </c>
      <c r="K449" s="57">
        <v>0</v>
      </c>
      <c r="L449" s="58">
        <v>0</v>
      </c>
      <c r="M449" s="61"/>
      <c r="N449" s="61"/>
      <c r="O449" s="61"/>
      <c r="P449" s="61"/>
      <c r="Q449" s="61"/>
      <c r="R449" s="61"/>
      <c r="S449" s="61"/>
      <c r="T449" s="61"/>
      <c r="U449" s="61"/>
      <c r="V449" s="176" t="s">
        <v>17</v>
      </c>
      <c r="W449" s="177"/>
      <c r="X449" s="177"/>
      <c r="Y449"/>
      <c r="Z449" s="61"/>
      <c r="AA449" s="56" t="s">
        <v>141</v>
      </c>
      <c r="AB449" s="49" t="s">
        <v>140</v>
      </c>
      <c r="AC449" s="61"/>
      <c r="AD449" s="61"/>
      <c r="AE449" s="46" t="s">
        <v>351</v>
      </c>
      <c r="AF449" s="57">
        <v>0</v>
      </c>
      <c r="AG449" s="58">
        <v>0</v>
      </c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175" t="s">
        <v>17</v>
      </c>
      <c r="AS449" s="175"/>
      <c r="AT449" s="175"/>
      <c r="AU449" s="61"/>
      <c r="AV449" s="61"/>
      <c r="AW449" s="56" t="s">
        <v>141</v>
      </c>
      <c r="AX449" s="49" t="s">
        <v>140</v>
      </c>
      <c r="AY449" s="61"/>
      <c r="AZ449" s="61"/>
      <c r="BA449" s="46" t="s">
        <v>351</v>
      </c>
      <c r="BB449" s="57">
        <v>0</v>
      </c>
      <c r="BC449" s="58">
        <v>0</v>
      </c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175" t="s">
        <v>17</v>
      </c>
      <c r="BO449" s="175"/>
      <c r="BP449" s="175"/>
      <c r="BQ449" s="64"/>
      <c r="BR449" s="61"/>
      <c r="BS449" s="56" t="s">
        <v>141</v>
      </c>
      <c r="BT449" s="49" t="s">
        <v>140</v>
      </c>
      <c r="BU449" s="64"/>
      <c r="BV449" s="61"/>
      <c r="BW449" s="46" t="s">
        <v>351</v>
      </c>
      <c r="BX449" s="57">
        <v>0</v>
      </c>
      <c r="BY449" s="58" t="e">
        <v>#DIV/0!</v>
      </c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175" t="s">
        <v>17</v>
      </c>
      <c r="CK449" s="175"/>
      <c r="CL449" s="175"/>
      <c r="CM449" s="61"/>
      <c r="CN449" s="61"/>
      <c r="CO449" s="61"/>
      <c r="CP449" s="61"/>
      <c r="CQ449" s="61"/>
      <c r="CR449" s="61"/>
      <c r="CS449" s="46" t="s">
        <v>351</v>
      </c>
      <c r="CT449" s="57">
        <v>0</v>
      </c>
      <c r="CU449" s="58" t="e">
        <v>#DIV/0!</v>
      </c>
      <c r="CV449" s="61"/>
      <c r="CW449" s="61"/>
      <c r="CX449" s="61"/>
      <c r="CY449" s="61"/>
      <c r="CZ449" s="61"/>
      <c r="DA449" s="61"/>
      <c r="DB449" s="61"/>
      <c r="DC449" s="61"/>
    </row>
    <row r="450" spans="1:107" ht="25.5" customHeight="1" x14ac:dyDescent="0.2">
      <c r="A450" s="103"/>
      <c r="B450"/>
      <c r="C450" s="56" t="s">
        <v>141</v>
      </c>
      <c r="D450" s="49" t="s">
        <v>140</v>
      </c>
      <c r="E450" s="64"/>
      <c r="F450" s="61"/>
      <c r="G450" s="61"/>
      <c r="H450" s="61"/>
      <c r="I450" s="61"/>
      <c r="J450" s="46" t="s">
        <v>352</v>
      </c>
      <c r="K450" s="57">
        <v>0</v>
      </c>
      <c r="L450" s="58">
        <v>0</v>
      </c>
      <c r="M450" s="61"/>
      <c r="N450" s="61"/>
      <c r="O450" s="61"/>
      <c r="P450" s="61"/>
      <c r="Q450" s="61"/>
      <c r="R450" s="61"/>
      <c r="S450" s="61"/>
      <c r="T450" s="61"/>
      <c r="U450" s="61"/>
      <c r="V450" s="47" t="s">
        <v>195</v>
      </c>
      <c r="W450" s="57">
        <v>5</v>
      </c>
      <c r="X450" s="58">
        <v>0.33333333333333331</v>
      </c>
      <c r="Y450"/>
      <c r="Z450" s="61"/>
      <c r="AA450" s="61"/>
      <c r="AB450" s="61"/>
      <c r="AC450" s="61"/>
      <c r="AD450" s="61"/>
      <c r="AE450" s="46" t="s">
        <v>352</v>
      </c>
      <c r="AF450" s="57">
        <v>0</v>
      </c>
      <c r="AG450" s="58">
        <v>0</v>
      </c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55" t="s">
        <v>195</v>
      </c>
      <c r="AS450" s="57">
        <v>2</v>
      </c>
      <c r="AT450" s="58">
        <v>0.66666666666666663</v>
      </c>
      <c r="AU450" s="61"/>
      <c r="AV450" s="61"/>
      <c r="AW450" s="61"/>
      <c r="AX450" s="61"/>
      <c r="AY450" s="61"/>
      <c r="AZ450" s="61"/>
      <c r="BA450" s="46" t="s">
        <v>352</v>
      </c>
      <c r="BB450" s="57">
        <v>0</v>
      </c>
      <c r="BC450" s="58">
        <v>0</v>
      </c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55" t="s">
        <v>195</v>
      </c>
      <c r="BO450" s="57">
        <v>0</v>
      </c>
      <c r="BP450" s="58" t="e">
        <v>#DIV/0!</v>
      </c>
      <c r="BQ450" s="64"/>
      <c r="BR450" s="64"/>
      <c r="BS450" s="64"/>
      <c r="BT450" s="64"/>
      <c r="BU450" s="61"/>
      <c r="BV450" s="61"/>
      <c r="BW450" s="46" t="s">
        <v>352</v>
      </c>
      <c r="BX450" s="57">
        <v>0</v>
      </c>
      <c r="BY450" s="58" t="e">
        <v>#DIV/0!</v>
      </c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55" t="s">
        <v>195</v>
      </c>
      <c r="CK450" s="57">
        <v>0</v>
      </c>
      <c r="CL450" s="58" t="e">
        <v>#DIV/0!</v>
      </c>
      <c r="CM450" s="61"/>
      <c r="CN450" s="61"/>
      <c r="CO450" s="61"/>
      <c r="CP450" s="61"/>
      <c r="CQ450" s="61"/>
      <c r="CR450" s="61"/>
      <c r="CS450" s="46" t="s">
        <v>352</v>
      </c>
      <c r="CT450" s="57">
        <v>0</v>
      </c>
      <c r="CU450" s="58" t="e">
        <v>#DIV/0!</v>
      </c>
      <c r="CV450" s="61"/>
      <c r="CW450" s="61"/>
      <c r="CX450" s="61"/>
      <c r="CY450" s="61"/>
      <c r="CZ450" s="61"/>
      <c r="DA450" s="61"/>
      <c r="DB450" s="61"/>
      <c r="DC450" s="61"/>
    </row>
    <row r="451" spans="1:107" ht="25.5" customHeight="1" x14ac:dyDescent="0.2">
      <c r="A451" s="103"/>
      <c r="B451"/>
      <c r="C451"/>
      <c r="D451"/>
      <c r="E451" s="64"/>
      <c r="F451" s="61"/>
      <c r="G451" s="61"/>
      <c r="H451" s="61"/>
      <c r="I451" s="61"/>
      <c r="J451" s="46" t="s">
        <v>353</v>
      </c>
      <c r="K451" s="57">
        <v>0</v>
      </c>
      <c r="L451" s="58">
        <v>0</v>
      </c>
      <c r="M451" s="61"/>
      <c r="N451" s="61"/>
      <c r="O451" s="61"/>
      <c r="P451" s="61"/>
      <c r="Q451" s="61"/>
      <c r="R451" s="61"/>
      <c r="S451" s="61"/>
      <c r="T451" s="61"/>
      <c r="U451" s="61"/>
      <c r="V451" s="46" t="s">
        <v>196</v>
      </c>
      <c r="W451" s="57">
        <v>10</v>
      </c>
      <c r="X451" s="58">
        <v>0.66666666666666663</v>
      </c>
      <c r="Y451"/>
      <c r="Z451" s="61"/>
      <c r="AA451" s="61"/>
      <c r="AB451" s="61"/>
      <c r="AC451" s="61"/>
      <c r="AD451" s="61"/>
      <c r="AE451" s="46" t="s">
        <v>353</v>
      </c>
      <c r="AF451" s="57">
        <v>0</v>
      </c>
      <c r="AG451" s="58">
        <v>0</v>
      </c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46" t="s">
        <v>196</v>
      </c>
      <c r="AS451" s="57">
        <v>1</v>
      </c>
      <c r="AT451" s="58">
        <v>0.33333333333333331</v>
      </c>
      <c r="AU451" s="61"/>
      <c r="AV451" s="61"/>
      <c r="AW451" s="61"/>
      <c r="AX451" s="61"/>
      <c r="AY451" s="61"/>
      <c r="AZ451" s="61"/>
      <c r="BA451" s="46" t="s">
        <v>353</v>
      </c>
      <c r="BB451" s="57">
        <v>0</v>
      </c>
      <c r="BC451" s="58">
        <v>0</v>
      </c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46" t="s">
        <v>196</v>
      </c>
      <c r="BO451" s="57">
        <v>0</v>
      </c>
      <c r="BP451" s="58" t="e">
        <v>#DIV/0!</v>
      </c>
      <c r="BQ451" s="64"/>
      <c r="BR451" s="64"/>
      <c r="BS451" s="61"/>
      <c r="BT451" s="61"/>
      <c r="BU451" s="61"/>
      <c r="BV451" s="61"/>
      <c r="BW451" s="46" t="s">
        <v>353</v>
      </c>
      <c r="BX451" s="57">
        <v>0</v>
      </c>
      <c r="BY451" s="58" t="e">
        <v>#DIV/0!</v>
      </c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46" t="s">
        <v>196</v>
      </c>
      <c r="CK451" s="57">
        <v>0</v>
      </c>
      <c r="CL451" s="58" t="e">
        <v>#DIV/0!</v>
      </c>
      <c r="CM451" s="61"/>
      <c r="CN451"/>
      <c r="CO451"/>
      <c r="CP451"/>
      <c r="CQ451" s="61"/>
      <c r="CR451" s="61"/>
      <c r="CS451" s="46" t="s">
        <v>353</v>
      </c>
      <c r="CT451" s="57">
        <v>0</v>
      </c>
      <c r="CU451" s="58" t="e">
        <v>#DIV/0!</v>
      </c>
      <c r="CV451" s="61"/>
      <c r="CW451" s="61"/>
      <c r="CX451" s="61"/>
      <c r="CY451" s="61"/>
      <c r="CZ451" s="61"/>
      <c r="DA451" s="61"/>
      <c r="DB451" s="61"/>
      <c r="DC451" s="61"/>
    </row>
    <row r="452" spans="1:107" ht="25.5" customHeight="1" x14ac:dyDescent="0.2">
      <c r="A452" s="103"/>
      <c r="B452" s="175" t="s">
        <v>17</v>
      </c>
      <c r="C452" s="175"/>
      <c r="D452" s="175"/>
      <c r="E452" s="64"/>
      <c r="F452" s="61"/>
      <c r="G452" s="61"/>
      <c r="H452" s="61"/>
      <c r="I452" s="61"/>
      <c r="J452" s="37"/>
      <c r="K452" s="45">
        <v>27</v>
      </c>
      <c r="L452" s="58">
        <v>1</v>
      </c>
      <c r="M452" s="61"/>
      <c r="N452" s="61"/>
      <c r="O452" s="61"/>
      <c r="P452" s="61"/>
      <c r="Q452" s="61"/>
      <c r="R452" s="61"/>
      <c r="S452" s="61"/>
      <c r="T452" s="61"/>
      <c r="U452" s="61"/>
      <c r="V452" s="77"/>
      <c r="W452" s="54">
        <v>15</v>
      </c>
      <c r="X452" s="76">
        <v>1</v>
      </c>
      <c r="Y452"/>
      <c r="Z452" s="61"/>
      <c r="AA452" s="61"/>
      <c r="AB452" s="61"/>
      <c r="AC452" s="61"/>
      <c r="AD452" s="61"/>
      <c r="AE452" s="37"/>
      <c r="AF452" s="45">
        <v>15</v>
      </c>
      <c r="AG452" s="58">
        <v>1</v>
      </c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77"/>
      <c r="AS452" s="54">
        <v>3</v>
      </c>
      <c r="AT452" s="76">
        <v>1</v>
      </c>
      <c r="AU452" s="61"/>
      <c r="AV452"/>
      <c r="AW452"/>
      <c r="AX452"/>
      <c r="AY452" s="61"/>
      <c r="AZ452" s="61"/>
      <c r="BA452" s="37"/>
      <c r="BB452" s="45">
        <v>3</v>
      </c>
      <c r="BC452" s="58">
        <v>1</v>
      </c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77"/>
      <c r="BO452" s="54">
        <v>0</v>
      </c>
      <c r="BP452" s="76" t="e">
        <v>#DIV/0!</v>
      </c>
      <c r="BQ452" s="64"/>
      <c r="BR452" s="61"/>
      <c r="BS452" s="61"/>
      <c r="BT452" s="61"/>
      <c r="BU452" s="61"/>
      <c r="BV452" s="61"/>
      <c r="BW452" s="37"/>
      <c r="BX452" s="45">
        <v>0</v>
      </c>
      <c r="BY452" s="58" t="e">
        <v>#DIV/0!</v>
      </c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77"/>
      <c r="CK452" s="54">
        <v>0</v>
      </c>
      <c r="CL452" s="76" t="e">
        <v>#DIV/0!</v>
      </c>
      <c r="CM452" s="61"/>
      <c r="CN452"/>
      <c r="CO452"/>
      <c r="CP452"/>
      <c r="CQ452" s="61"/>
      <c r="CR452" s="61"/>
      <c r="CS452" s="37"/>
      <c r="CT452" s="45">
        <v>0</v>
      </c>
      <c r="CU452" s="58" t="e">
        <v>#DIV/0!</v>
      </c>
      <c r="CV452" s="61"/>
      <c r="CW452" s="61"/>
      <c r="CX452" s="61"/>
      <c r="CY452" s="61"/>
      <c r="CZ452" s="61"/>
      <c r="DA452" s="61"/>
      <c r="DB452" s="61"/>
      <c r="DC452" s="61"/>
    </row>
    <row r="453" spans="1:107" ht="25.5" customHeight="1" x14ac:dyDescent="0.2">
      <c r="A453" s="103"/>
      <c r="B453" s="55" t="s">
        <v>195</v>
      </c>
      <c r="C453" s="57">
        <v>6</v>
      </c>
      <c r="D453" s="58">
        <v>0.22222222222222221</v>
      </c>
      <c r="E453" s="64"/>
      <c r="F453" s="61"/>
      <c r="G453" s="61"/>
      <c r="H453" s="61"/>
      <c r="I453" s="61"/>
      <c r="J453" s="61"/>
      <c r="K453" s="49" t="s">
        <v>141</v>
      </c>
      <c r="L453" s="74" t="s">
        <v>140</v>
      </c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56" t="s">
        <v>141</v>
      </c>
      <c r="X453" s="49" t="s">
        <v>140</v>
      </c>
      <c r="Y453"/>
      <c r="Z453" s="61"/>
      <c r="AA453" s="61"/>
      <c r="AB453" s="61"/>
      <c r="AC453" s="61"/>
      <c r="AD453" s="61"/>
      <c r="AE453" s="61"/>
      <c r="AF453" s="49" t="s">
        <v>141</v>
      </c>
      <c r="AG453" s="74" t="s">
        <v>140</v>
      </c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/>
      <c r="AS453" s="56" t="s">
        <v>141</v>
      </c>
      <c r="AT453" s="49" t="s">
        <v>140</v>
      </c>
      <c r="AU453" s="61"/>
      <c r="AV453"/>
      <c r="AW453"/>
      <c r="AX453"/>
      <c r="AY453" s="61"/>
      <c r="AZ453" s="61"/>
      <c r="BA453" s="61"/>
      <c r="BB453" s="49" t="s">
        <v>141</v>
      </c>
      <c r="BC453" s="74" t="s">
        <v>140</v>
      </c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56" t="s">
        <v>141</v>
      </c>
      <c r="BP453" s="49" t="s">
        <v>140</v>
      </c>
      <c r="BQ453" s="64"/>
      <c r="BR453" s="61"/>
      <c r="BS453" s="61"/>
      <c r="BT453" s="61"/>
      <c r="BU453" s="61"/>
      <c r="BV453" s="61"/>
      <c r="BW453" s="61"/>
      <c r="BX453" s="49" t="s">
        <v>141</v>
      </c>
      <c r="BY453" s="74" t="s">
        <v>140</v>
      </c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56" t="s">
        <v>141</v>
      </c>
      <c r="CL453" s="49" t="s">
        <v>140</v>
      </c>
      <c r="CM453" s="61"/>
      <c r="CN453"/>
      <c r="CO453"/>
      <c r="CP453"/>
      <c r="CQ453" s="61"/>
      <c r="CR453" s="61"/>
      <c r="CS453" s="61"/>
      <c r="CT453" s="49" t="s">
        <v>141</v>
      </c>
      <c r="CU453" s="74" t="s">
        <v>140</v>
      </c>
      <c r="CV453" s="61"/>
      <c r="CW453" s="61"/>
      <c r="CX453" s="61"/>
      <c r="CY453" s="61"/>
      <c r="CZ453" s="61"/>
      <c r="DA453" s="61"/>
      <c r="DB453" s="61"/>
      <c r="DC453" s="61"/>
    </row>
    <row r="454" spans="1:107" ht="25.5" customHeight="1" x14ac:dyDescent="0.2">
      <c r="A454" s="103"/>
      <c r="B454" s="46" t="s">
        <v>196</v>
      </c>
      <c r="C454" s="57">
        <v>21</v>
      </c>
      <c r="D454" s="58">
        <v>0.77777777777777779</v>
      </c>
      <c r="E454" s="64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/>
      <c r="W454"/>
      <c r="X454"/>
      <c r="Y454" s="61"/>
      <c r="Z454" s="61"/>
      <c r="AA454" s="61"/>
      <c r="AB454" s="61"/>
      <c r="AC454" s="61"/>
      <c r="AD454" s="61"/>
      <c r="AE454"/>
      <c r="AF454"/>
      <c r="AG454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/>
      <c r="AS454"/>
      <c r="AT454"/>
      <c r="AU454" s="61"/>
      <c r="AV454"/>
      <c r="AW454"/>
      <c r="AX454"/>
      <c r="AY454" s="61"/>
      <c r="AZ454" s="61"/>
      <c r="BA454" s="37"/>
      <c r="BB454" s="37"/>
      <c r="BC454" s="37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4"/>
      <c r="BR454" s="61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</row>
    <row r="455" spans="1:107" ht="25.5" customHeight="1" x14ac:dyDescent="0.2">
      <c r="A455" s="103"/>
      <c r="B455" s="77"/>
      <c r="C455" s="54">
        <v>27</v>
      </c>
      <c r="D455" s="76">
        <v>1</v>
      </c>
      <c r="E455" s="2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 s="2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</row>
    <row r="456" spans="1:107" ht="25.5" customHeight="1" x14ac:dyDescent="0.2">
      <c r="A456" s="103"/>
      <c r="B456"/>
      <c r="C456" s="56" t="s">
        <v>141</v>
      </c>
      <c r="D456" s="49" t="s">
        <v>140</v>
      </c>
      <c r="E456" s="2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 s="37"/>
      <c r="AF456" s="37"/>
      <c r="AG456" s="37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 s="2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</row>
    <row r="457" spans="1:107" ht="25.5" customHeight="1" x14ac:dyDescent="0.2">
      <c r="A457" s="103"/>
      <c r="B457" s="103"/>
      <c r="C457" s="103"/>
      <c r="D457" s="103"/>
      <c r="E457" s="103"/>
      <c r="F457" s="103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  <c r="DA457" s="102"/>
      <c r="DB457" s="102"/>
      <c r="DC457" s="102"/>
    </row>
    <row r="458" spans="1:107" ht="25.5" customHeight="1" x14ac:dyDescent="0.2">
      <c r="A458" s="103"/>
      <c r="B458" s="167" t="s">
        <v>3779</v>
      </c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  <c r="DA458" s="102"/>
      <c r="DB458" s="102"/>
      <c r="DC458" s="102"/>
    </row>
    <row r="459" spans="1:107" ht="25.5" customHeight="1" x14ac:dyDescent="0.2">
      <c r="A459" s="103"/>
      <c r="B459" s="103"/>
      <c r="C459" s="103"/>
      <c r="D459" s="103"/>
      <c r="E459" s="103"/>
      <c r="F459" s="103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  <c r="DA459" s="102"/>
      <c r="DB459" s="102"/>
      <c r="DC459" s="102"/>
    </row>
    <row r="460" spans="1:107" ht="25.5" customHeight="1" x14ac:dyDescent="0.2">
      <c r="B460" s="205" t="s">
        <v>423</v>
      </c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</row>
    <row r="461" spans="1:107" ht="25.5" customHeight="1" x14ac:dyDescent="0.2">
      <c r="B461"/>
      <c r="C461"/>
      <c r="D461"/>
      <c r="E461" s="8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 s="8"/>
      <c r="BR461" s="8"/>
      <c r="BS461"/>
      <c r="BT461"/>
      <c r="BU461"/>
      <c r="BV461"/>
      <c r="BW461"/>
      <c r="BX461"/>
      <c r="BY461" s="2"/>
      <c r="BZ461"/>
      <c r="CA461"/>
      <c r="CB461"/>
      <c r="CC461"/>
      <c r="CD461"/>
      <c r="CE461"/>
      <c r="CF461" s="2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</row>
    <row r="462" spans="1:107" ht="25.5" customHeight="1" x14ac:dyDescent="0.2">
      <c r="B462" s="206" t="s">
        <v>138</v>
      </c>
      <c r="C462" s="206"/>
      <c r="D462" s="206"/>
      <c r="E462" s="8"/>
      <c r="F462" s="187" t="s">
        <v>3</v>
      </c>
      <c r="G462" s="187"/>
      <c r="H462" s="187"/>
      <c r="I462"/>
      <c r="J462" s="188" t="s">
        <v>145</v>
      </c>
      <c r="K462" s="188"/>
      <c r="L462" s="188"/>
      <c r="M462"/>
      <c r="N462" s="188" t="s">
        <v>5</v>
      </c>
      <c r="O462" s="188"/>
      <c r="P462" s="188"/>
      <c r="Q462"/>
      <c r="R462" s="187" t="s">
        <v>158</v>
      </c>
      <c r="S462" s="187"/>
      <c r="T462" s="187"/>
      <c r="U462"/>
      <c r="V462" s="186" t="s">
        <v>159</v>
      </c>
      <c r="W462" s="186"/>
      <c r="X462" s="186"/>
      <c r="Y462"/>
      <c r="Z462" s="206" t="s">
        <v>8</v>
      </c>
      <c r="AA462" s="206"/>
      <c r="AB462" s="206"/>
      <c r="AC462"/>
      <c r="AD462" s="186" t="s">
        <v>9</v>
      </c>
      <c r="AE462" s="186"/>
      <c r="AF462" s="186"/>
      <c r="AG462"/>
      <c r="AH462" s="186" t="s">
        <v>172</v>
      </c>
      <c r="AI462" s="186"/>
      <c r="AJ462" s="186"/>
      <c r="AK462"/>
      <c r="AL462" s="186" t="s">
        <v>11</v>
      </c>
      <c r="AM462" s="186"/>
      <c r="AN462" s="186"/>
      <c r="AO462"/>
      <c r="AP462" s="186" t="s">
        <v>179</v>
      </c>
      <c r="AQ462" s="186"/>
      <c r="AR462" s="186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 s="8"/>
      <c r="BS462"/>
      <c r="BT462"/>
      <c r="BU462"/>
      <c r="BV462"/>
      <c r="BW462"/>
      <c r="BX462"/>
      <c r="BY462" s="2"/>
      <c r="BZ462"/>
      <c r="CA462"/>
      <c r="CB462"/>
      <c r="CC462"/>
      <c r="CD462"/>
      <c r="CE462"/>
      <c r="CF462" s="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</row>
    <row r="463" spans="1:107" ht="25.5" customHeight="1" x14ac:dyDescent="0.2">
      <c r="B463" s="90" t="s">
        <v>40</v>
      </c>
      <c r="C463" s="42">
        <v>13</v>
      </c>
      <c r="D463" s="44">
        <v>0.4642857142857143</v>
      </c>
      <c r="E463" s="8"/>
      <c r="F463" s="91" t="s">
        <v>143</v>
      </c>
      <c r="G463" s="43">
        <v>4</v>
      </c>
      <c r="H463" s="44">
        <v>0.14285714285714285</v>
      </c>
      <c r="I463"/>
      <c r="J463" s="92" t="s">
        <v>147</v>
      </c>
      <c r="K463" s="45">
        <v>0</v>
      </c>
      <c r="L463" s="44">
        <v>0</v>
      </c>
      <c r="M463"/>
      <c r="N463" s="91" t="s">
        <v>154</v>
      </c>
      <c r="O463" s="43">
        <v>28</v>
      </c>
      <c r="P463" s="44">
        <v>1</v>
      </c>
      <c r="Q463"/>
      <c r="R463" s="93">
        <v>1</v>
      </c>
      <c r="S463" s="43">
        <v>16</v>
      </c>
      <c r="T463" s="44">
        <v>0.5714285714285714</v>
      </c>
      <c r="U463"/>
      <c r="V463" s="94" t="s">
        <v>160</v>
      </c>
      <c r="W463" s="57">
        <v>13</v>
      </c>
      <c r="X463" s="58">
        <v>0.4642857142857143</v>
      </c>
      <c r="Y463"/>
      <c r="Z463" s="95" t="s">
        <v>163</v>
      </c>
      <c r="AA463" s="42">
        <v>4</v>
      </c>
      <c r="AB463" s="44">
        <v>0.14285714285714285</v>
      </c>
      <c r="AC463"/>
      <c r="AD463" s="95" t="s">
        <v>799</v>
      </c>
      <c r="AE463" s="57">
        <v>2</v>
      </c>
      <c r="AF463" s="58">
        <v>7.1428571428571425E-2</v>
      </c>
      <c r="AG463"/>
      <c r="AH463" s="97" t="s">
        <v>143</v>
      </c>
      <c r="AI463" s="42">
        <v>9</v>
      </c>
      <c r="AJ463" s="44">
        <v>0.32142857142857145</v>
      </c>
      <c r="AK463"/>
      <c r="AL463" s="95" t="s">
        <v>175</v>
      </c>
      <c r="AM463" s="42">
        <v>2</v>
      </c>
      <c r="AN463" s="44">
        <v>7.1428571428571425E-2</v>
      </c>
      <c r="AO463"/>
      <c r="AP463" s="95" t="s">
        <v>143</v>
      </c>
      <c r="AQ463" s="42">
        <v>13</v>
      </c>
      <c r="AR463" s="44">
        <v>0.4642857142857143</v>
      </c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 s="8"/>
      <c r="BS463"/>
      <c r="BT463"/>
      <c r="BU463"/>
      <c r="BV463"/>
      <c r="BW463"/>
      <c r="BX463"/>
      <c r="BY463" s="2"/>
      <c r="BZ463"/>
      <c r="CA463"/>
      <c r="CB463"/>
      <c r="CC463"/>
      <c r="CD463"/>
      <c r="CE463"/>
      <c r="CF463" s="2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</row>
    <row r="464" spans="1:107" ht="25.5" customHeight="1" x14ac:dyDescent="0.2">
      <c r="B464" s="90" t="s">
        <v>27</v>
      </c>
      <c r="C464" s="42">
        <v>1</v>
      </c>
      <c r="D464" s="44">
        <v>3.5714285714285712E-2</v>
      </c>
      <c r="E464" s="8"/>
      <c r="F464" s="91" t="s">
        <v>144</v>
      </c>
      <c r="G464" s="43">
        <v>24</v>
      </c>
      <c r="H464" s="44">
        <v>0.8571428571428571</v>
      </c>
      <c r="I464"/>
      <c r="J464" s="92" t="s">
        <v>148</v>
      </c>
      <c r="K464" s="45">
        <v>0</v>
      </c>
      <c r="L464" s="44">
        <v>0</v>
      </c>
      <c r="M464"/>
      <c r="N464" s="91" t="s">
        <v>155</v>
      </c>
      <c r="O464" s="43">
        <v>0</v>
      </c>
      <c r="P464" s="44">
        <v>0</v>
      </c>
      <c r="Q464"/>
      <c r="R464" s="93">
        <v>2</v>
      </c>
      <c r="S464" s="43">
        <v>5</v>
      </c>
      <c r="T464" s="44">
        <v>0.17857142857142858</v>
      </c>
      <c r="U464"/>
      <c r="V464" s="95" t="s">
        <v>161</v>
      </c>
      <c r="W464" s="57">
        <v>7</v>
      </c>
      <c r="X464" s="58">
        <v>0.25</v>
      </c>
      <c r="Y464"/>
      <c r="Z464" s="90" t="s">
        <v>164</v>
      </c>
      <c r="AA464" s="42">
        <v>3</v>
      </c>
      <c r="AB464" s="44">
        <v>0.10714285714285714</v>
      </c>
      <c r="AC464"/>
      <c r="AD464" s="94" t="s">
        <v>800</v>
      </c>
      <c r="AE464" s="57">
        <v>9</v>
      </c>
      <c r="AF464" s="58">
        <v>0.32142857142857145</v>
      </c>
      <c r="AG464"/>
      <c r="AH464" s="96" t="s">
        <v>173</v>
      </c>
      <c r="AI464" s="42">
        <v>5</v>
      </c>
      <c r="AJ464" s="44">
        <v>0.17857142857142858</v>
      </c>
      <c r="AK464"/>
      <c r="AL464" s="90" t="s">
        <v>176</v>
      </c>
      <c r="AM464" s="42">
        <v>23</v>
      </c>
      <c r="AN464" s="44">
        <v>0.8214285714285714</v>
      </c>
      <c r="AO464"/>
      <c r="AP464" s="90" t="s">
        <v>173</v>
      </c>
      <c r="AQ464" s="42">
        <v>15</v>
      </c>
      <c r="AR464" s="44">
        <v>0.5357142857142857</v>
      </c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 s="8"/>
      <c r="BS464"/>
      <c r="BT464"/>
      <c r="BU464"/>
      <c r="BV464"/>
      <c r="BW464"/>
      <c r="BX464"/>
      <c r="BY464" s="2"/>
      <c r="BZ464"/>
      <c r="CA464"/>
      <c r="CB464"/>
      <c r="CC464"/>
      <c r="CD464"/>
      <c r="CE464"/>
      <c r="CF464" s="2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</row>
    <row r="465" spans="2:107" ht="25.5" customHeight="1" x14ac:dyDescent="0.2">
      <c r="B465" s="90" t="s">
        <v>31</v>
      </c>
      <c r="C465" s="42">
        <v>5</v>
      </c>
      <c r="D465" s="44">
        <v>0.17857142857142858</v>
      </c>
      <c r="E465" s="8"/>
      <c r="F465" s="83"/>
      <c r="G465" s="85">
        <v>28</v>
      </c>
      <c r="H465" s="86">
        <v>1</v>
      </c>
      <c r="I465"/>
      <c r="J465" s="92" t="s">
        <v>146</v>
      </c>
      <c r="K465" s="45">
        <v>5</v>
      </c>
      <c r="L465" s="44">
        <v>0.17857142857142858</v>
      </c>
      <c r="M465"/>
      <c r="N465" s="91" t="s">
        <v>156</v>
      </c>
      <c r="O465" s="43">
        <v>0</v>
      </c>
      <c r="P465" s="44">
        <v>0</v>
      </c>
      <c r="Q465"/>
      <c r="R465" s="93">
        <v>3</v>
      </c>
      <c r="S465" s="43">
        <v>6</v>
      </c>
      <c r="T465" s="44">
        <v>0.21428571428571427</v>
      </c>
      <c r="U465"/>
      <c r="V465" s="94" t="s">
        <v>162</v>
      </c>
      <c r="W465" s="57">
        <v>8</v>
      </c>
      <c r="X465" s="58">
        <v>0.2857142857142857</v>
      </c>
      <c r="Y465"/>
      <c r="Z465" s="90" t="s">
        <v>165</v>
      </c>
      <c r="AA465" s="42">
        <v>3</v>
      </c>
      <c r="AB465" s="44">
        <v>0.10714285714285714</v>
      </c>
      <c r="AC465"/>
      <c r="AD465" s="94" t="s">
        <v>801</v>
      </c>
      <c r="AE465" s="57">
        <v>4</v>
      </c>
      <c r="AF465" s="58">
        <v>0.14285714285714285</v>
      </c>
      <c r="AG465"/>
      <c r="AH465" s="96" t="s">
        <v>174</v>
      </c>
      <c r="AI465" s="42">
        <v>14</v>
      </c>
      <c r="AJ465" s="44">
        <v>0.5</v>
      </c>
      <c r="AK465"/>
      <c r="AL465" s="90" t="s">
        <v>177</v>
      </c>
      <c r="AM465" s="42">
        <v>3</v>
      </c>
      <c r="AN465" s="44">
        <v>0.10714285714285714</v>
      </c>
      <c r="AO465"/>
      <c r="AP465" s="90" t="s">
        <v>171</v>
      </c>
      <c r="AQ465" s="42">
        <v>0</v>
      </c>
      <c r="AR465" s="44">
        <v>0</v>
      </c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 s="8"/>
      <c r="BS465"/>
      <c r="BT465"/>
      <c r="BU465"/>
      <c r="BV465"/>
      <c r="BW465"/>
      <c r="BX465"/>
      <c r="BY465" s="2"/>
      <c r="BZ465"/>
      <c r="CA465"/>
      <c r="CB465"/>
      <c r="CC465"/>
      <c r="CD465"/>
      <c r="CE465"/>
      <c r="CF465" s="2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</row>
    <row r="466" spans="2:107" ht="25.5" customHeight="1" x14ac:dyDescent="0.2">
      <c r="B466" s="90" t="s">
        <v>36</v>
      </c>
      <c r="C466" s="42">
        <v>4</v>
      </c>
      <c r="D466" s="44">
        <v>0.14285714285714285</v>
      </c>
      <c r="E466" s="8"/>
      <c r="F466"/>
      <c r="G466" s="41" t="s">
        <v>141</v>
      </c>
      <c r="H466" s="41" t="s">
        <v>140</v>
      </c>
      <c r="I466"/>
      <c r="J466" s="92" t="s">
        <v>150</v>
      </c>
      <c r="K466" s="45">
        <v>0</v>
      </c>
      <c r="L466" s="44">
        <v>0</v>
      </c>
      <c r="M466"/>
      <c r="N466" s="91" t="s">
        <v>157</v>
      </c>
      <c r="O466" s="43">
        <v>0</v>
      </c>
      <c r="P466" s="44">
        <v>0</v>
      </c>
      <c r="Q466"/>
      <c r="R466" s="93">
        <v>4</v>
      </c>
      <c r="S466" s="43">
        <v>1</v>
      </c>
      <c r="T466" s="44">
        <v>3.5714285714285712E-2</v>
      </c>
      <c r="U466"/>
      <c r="V466" s="77"/>
      <c r="W466" s="54">
        <v>28</v>
      </c>
      <c r="X466" s="66">
        <v>1</v>
      </c>
      <c r="Y466"/>
      <c r="Z466" s="90" t="s">
        <v>166</v>
      </c>
      <c r="AA466" s="42">
        <v>2</v>
      </c>
      <c r="AB466" s="44">
        <v>7.1428571428571425E-2</v>
      </c>
      <c r="AC466"/>
      <c r="AD466" s="94" t="s">
        <v>802</v>
      </c>
      <c r="AE466" s="57">
        <v>13</v>
      </c>
      <c r="AF466" s="58">
        <v>0.4642857142857143</v>
      </c>
      <c r="AG466"/>
      <c r="AH466" s="96" t="s">
        <v>171</v>
      </c>
      <c r="AI466" s="42">
        <v>0</v>
      </c>
      <c r="AJ466" s="44">
        <v>0</v>
      </c>
      <c r="AK466"/>
      <c r="AL466" s="90" t="s">
        <v>178</v>
      </c>
      <c r="AM466" s="42">
        <v>0</v>
      </c>
      <c r="AN466" s="44">
        <v>0</v>
      </c>
      <c r="AO466"/>
      <c r="AP466" s="82"/>
      <c r="AQ466" s="83">
        <v>28</v>
      </c>
      <c r="AR466" s="87">
        <v>1</v>
      </c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 s="8"/>
      <c r="BS466"/>
      <c r="BT466"/>
      <c r="BU466"/>
      <c r="BV466"/>
      <c r="BW466"/>
      <c r="BX466"/>
      <c r="BY466" s="2"/>
      <c r="BZ466"/>
      <c r="CA466"/>
      <c r="CB466"/>
      <c r="CC466"/>
      <c r="CD466"/>
      <c r="CE466"/>
      <c r="CF466" s="2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</row>
    <row r="467" spans="2:107" ht="25.5" customHeight="1" x14ac:dyDescent="0.2">
      <c r="B467" s="90" t="s">
        <v>139</v>
      </c>
      <c r="C467" s="42">
        <v>3</v>
      </c>
      <c r="D467" s="44">
        <v>0.10714285714285714</v>
      </c>
      <c r="E467" s="8"/>
      <c r="F467"/>
      <c r="G467"/>
      <c r="H467"/>
      <c r="I467"/>
      <c r="J467" s="92" t="s">
        <v>151</v>
      </c>
      <c r="K467" s="45">
        <v>16</v>
      </c>
      <c r="L467" s="44">
        <v>0.5714285714285714</v>
      </c>
      <c r="M467"/>
      <c r="N467" s="83"/>
      <c r="O467" s="85">
        <v>28</v>
      </c>
      <c r="P467" s="87">
        <v>1</v>
      </c>
      <c r="Q467"/>
      <c r="R467" s="93">
        <v>5</v>
      </c>
      <c r="S467" s="43">
        <v>0</v>
      </c>
      <c r="T467" s="44">
        <v>0</v>
      </c>
      <c r="U467"/>
      <c r="V467"/>
      <c r="W467" s="56" t="s">
        <v>141</v>
      </c>
      <c r="X467" s="49" t="s">
        <v>140</v>
      </c>
      <c r="Y467"/>
      <c r="Z467" s="96" t="s">
        <v>167</v>
      </c>
      <c r="AA467" s="42">
        <v>2</v>
      </c>
      <c r="AB467" s="44">
        <v>7.1428571428571425E-2</v>
      </c>
      <c r="AC467"/>
      <c r="AD467" s="77"/>
      <c r="AE467" s="54">
        <v>28</v>
      </c>
      <c r="AF467" s="76">
        <v>1</v>
      </c>
      <c r="AG467"/>
      <c r="AH467" s="82"/>
      <c r="AI467" s="83">
        <v>28</v>
      </c>
      <c r="AJ467" s="87">
        <v>1</v>
      </c>
      <c r="AK467"/>
      <c r="AL467" s="82"/>
      <c r="AM467" s="83">
        <v>28</v>
      </c>
      <c r="AN467" s="87">
        <v>1</v>
      </c>
      <c r="AO467"/>
      <c r="AP467"/>
      <c r="AQ467" s="40" t="s">
        <v>141</v>
      </c>
      <c r="AR467" s="41" t="s">
        <v>140</v>
      </c>
      <c r="AS467"/>
      <c r="AT467"/>
      <c r="AU467"/>
      <c r="AV467"/>
      <c r="AW467"/>
      <c r="AX467"/>
      <c r="AY467"/>
      <c r="AZ467"/>
      <c r="BA467"/>
      <c r="BB467"/>
      <c r="BC467"/>
      <c r="BD467"/>
      <c r="BE467" s="8"/>
      <c r="BF467" s="8"/>
      <c r="BG467" s="8"/>
      <c r="BH467"/>
      <c r="BI467"/>
      <c r="BJ467"/>
      <c r="BK467"/>
      <c r="BL467"/>
      <c r="BM467"/>
      <c r="BN467"/>
      <c r="BO467"/>
      <c r="BP467"/>
      <c r="BQ467"/>
      <c r="BR467" s="8"/>
      <c r="BS467"/>
      <c r="BT467"/>
      <c r="BU467"/>
      <c r="BV467"/>
      <c r="BW467"/>
      <c r="BX467"/>
      <c r="BY467" s="2"/>
      <c r="BZ467"/>
      <c r="CA467"/>
      <c r="CB467"/>
      <c r="CC467"/>
      <c r="CD467"/>
      <c r="CE467"/>
      <c r="CF467" s="2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</row>
    <row r="468" spans="2:107" ht="25.5" customHeight="1" x14ac:dyDescent="0.2">
      <c r="B468" s="90" t="s">
        <v>50</v>
      </c>
      <c r="C468" s="42">
        <v>2</v>
      </c>
      <c r="D468" s="44">
        <v>7.1428571428571425E-2</v>
      </c>
      <c r="E468" s="8"/>
      <c r="F468"/>
      <c r="G468"/>
      <c r="H468"/>
      <c r="I468"/>
      <c r="J468" s="92" t="s">
        <v>149</v>
      </c>
      <c r="K468" s="45">
        <v>5</v>
      </c>
      <c r="L468" s="44">
        <v>0.17857142857142858</v>
      </c>
      <c r="M468"/>
      <c r="N468"/>
      <c r="O468" s="41" t="s">
        <v>153</v>
      </c>
      <c r="P468" s="41" t="s">
        <v>140</v>
      </c>
      <c r="Q468"/>
      <c r="R468" s="83"/>
      <c r="S468" s="85">
        <v>48</v>
      </c>
      <c r="T468" s="87">
        <v>1</v>
      </c>
      <c r="U468"/>
      <c r="V468"/>
      <c r="W468"/>
      <c r="X468"/>
      <c r="Y468"/>
      <c r="Z468" s="96" t="s">
        <v>168</v>
      </c>
      <c r="AA468" s="42">
        <v>0</v>
      </c>
      <c r="AB468" s="44">
        <v>0</v>
      </c>
      <c r="AC468"/>
      <c r="AD468"/>
      <c r="AE468" s="56" t="s">
        <v>141</v>
      </c>
      <c r="AF468" s="49" t="s">
        <v>140</v>
      </c>
      <c r="AG468"/>
      <c r="AH468"/>
      <c r="AI468" s="40" t="s">
        <v>141</v>
      </c>
      <c r="AJ468" s="41" t="s">
        <v>140</v>
      </c>
      <c r="AK468"/>
      <c r="AL468" s="81"/>
      <c r="AM468" s="40" t="s">
        <v>141</v>
      </c>
      <c r="AN468" s="41" t="s">
        <v>140</v>
      </c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 s="8"/>
      <c r="BS468"/>
      <c r="BT468"/>
      <c r="BU468"/>
      <c r="BV468"/>
      <c r="BW468"/>
      <c r="BX468"/>
      <c r="BY468" s="2"/>
      <c r="BZ468"/>
      <c r="CA468"/>
      <c r="CB468"/>
      <c r="CC468"/>
      <c r="CD468"/>
      <c r="CE468"/>
      <c r="CF468" s="2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</row>
    <row r="469" spans="2:107" ht="25.5" customHeight="1" x14ac:dyDescent="0.2">
      <c r="B469" s="82"/>
      <c r="C469" s="83">
        <v>28</v>
      </c>
      <c r="D469" s="84">
        <v>1</v>
      </c>
      <c r="E469" s="8"/>
      <c r="F469"/>
      <c r="G469"/>
      <c r="H469"/>
      <c r="I469"/>
      <c r="J469" s="92" t="s">
        <v>152</v>
      </c>
      <c r="K469" s="45">
        <v>2</v>
      </c>
      <c r="L469" s="44">
        <v>7.1428571428571425E-2</v>
      </c>
      <c r="M469"/>
      <c r="N469"/>
      <c r="O469"/>
      <c r="P469"/>
      <c r="Q469"/>
      <c r="R469"/>
      <c r="S469" s="49" t="s">
        <v>197</v>
      </c>
      <c r="T469" s="89" t="s">
        <v>369</v>
      </c>
      <c r="U469"/>
      <c r="V469"/>
      <c r="W469"/>
      <c r="X469"/>
      <c r="Y469"/>
      <c r="Z469" s="96" t="s">
        <v>169</v>
      </c>
      <c r="AA469" s="42">
        <v>4</v>
      </c>
      <c r="AB469" s="44">
        <v>0.14285714285714285</v>
      </c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 s="48"/>
      <c r="BM469" s="8"/>
      <c r="BN469" s="8"/>
      <c r="BO469"/>
      <c r="BP469"/>
      <c r="BQ469"/>
      <c r="BR469" s="8"/>
      <c r="BS469"/>
      <c r="BT469"/>
      <c r="BU469"/>
      <c r="BV469"/>
      <c r="BW469"/>
      <c r="BX469"/>
      <c r="BY469" s="2"/>
      <c r="BZ469"/>
      <c r="CA469"/>
      <c r="CB469"/>
      <c r="CC469"/>
      <c r="CD469"/>
      <c r="CE469"/>
      <c r="CF469" s="2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</row>
    <row r="470" spans="2:107" ht="25.5" customHeight="1" x14ac:dyDescent="0.2">
      <c r="B470"/>
      <c r="C470" s="40" t="s">
        <v>141</v>
      </c>
      <c r="D470" s="41" t="s">
        <v>140</v>
      </c>
      <c r="E470" s="8"/>
      <c r="F470"/>
      <c r="G470"/>
      <c r="H470"/>
      <c r="I470"/>
      <c r="J470" s="88"/>
      <c r="K470" s="65">
        <v>28</v>
      </c>
      <c r="L470" s="87">
        <v>1</v>
      </c>
      <c r="M470"/>
      <c r="N470"/>
      <c r="O470"/>
      <c r="P470"/>
      <c r="Q470"/>
      <c r="R470"/>
      <c r="S470"/>
      <c r="T470"/>
      <c r="U470"/>
      <c r="V470"/>
      <c r="W470"/>
      <c r="X470"/>
      <c r="Y470"/>
      <c r="Z470" s="96" t="s">
        <v>170</v>
      </c>
      <c r="AA470" s="42">
        <v>2</v>
      </c>
      <c r="AB470" s="44">
        <v>7.1428571428571425E-2</v>
      </c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 s="8"/>
      <c r="BS470" s="48"/>
      <c r="BT470" s="8"/>
      <c r="BU470" s="8"/>
      <c r="BV470"/>
      <c r="BW470"/>
      <c r="BX470"/>
      <c r="BY470" s="2"/>
      <c r="BZ470"/>
      <c r="CA470"/>
      <c r="CB470"/>
      <c r="CC470"/>
      <c r="CD470"/>
      <c r="CE470"/>
      <c r="CF470" s="2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</row>
    <row r="471" spans="2:107" ht="25.5" customHeight="1" x14ac:dyDescent="0.2">
      <c r="B471"/>
      <c r="C471"/>
      <c r="D471"/>
      <c r="E471" s="8"/>
      <c r="F471"/>
      <c r="G471"/>
      <c r="H471"/>
      <c r="I471"/>
      <c r="J471" s="79"/>
      <c r="K471" s="41" t="s">
        <v>141</v>
      </c>
      <c r="L471" s="41" t="s">
        <v>140</v>
      </c>
      <c r="M471"/>
      <c r="N471"/>
      <c r="O471"/>
      <c r="P471"/>
      <c r="Q471"/>
      <c r="R471"/>
      <c r="S471"/>
      <c r="T471"/>
      <c r="U471"/>
      <c r="V471"/>
      <c r="W471"/>
      <c r="X471"/>
      <c r="Y471"/>
      <c r="Z471" s="96" t="s">
        <v>162</v>
      </c>
      <c r="AA471" s="42">
        <v>0</v>
      </c>
      <c r="AB471" s="44">
        <v>0</v>
      </c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 s="8"/>
      <c r="BS471"/>
      <c r="BT471"/>
      <c r="BU471"/>
      <c r="BV471"/>
      <c r="BW471"/>
      <c r="BX471"/>
      <c r="BY471" s="2"/>
      <c r="BZ471"/>
      <c r="CA471"/>
      <c r="CB471"/>
      <c r="CC471"/>
      <c r="CD471"/>
      <c r="CE471"/>
      <c r="CF471" s="2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</row>
    <row r="472" spans="2:107" ht="25.5" customHeight="1" x14ac:dyDescent="0.2">
      <c r="B472"/>
      <c r="C472"/>
      <c r="D472"/>
      <c r="E472" s="8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 s="96" t="s">
        <v>171</v>
      </c>
      <c r="AA472" s="42">
        <v>8</v>
      </c>
      <c r="AB472" s="44">
        <v>0.2857142857142857</v>
      </c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 s="8"/>
      <c r="BJ472" s="52"/>
      <c r="BK472" s="52"/>
      <c r="BL472"/>
      <c r="BM472"/>
      <c r="BN472"/>
      <c r="BO472"/>
      <c r="BP472"/>
      <c r="BQ472"/>
      <c r="BR472" s="8"/>
      <c r="BS472"/>
      <c r="BT472"/>
      <c r="BU472"/>
      <c r="BV472"/>
      <c r="BW472"/>
      <c r="BX472"/>
      <c r="BY472" s="2"/>
      <c r="BZ472"/>
      <c r="CA472"/>
      <c r="CB472"/>
      <c r="CC472"/>
      <c r="CD472"/>
      <c r="CE472"/>
      <c r="CF472" s="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</row>
    <row r="473" spans="2:107" ht="25.5" customHeight="1" x14ac:dyDescent="0.2">
      <c r="B473"/>
      <c r="C473"/>
      <c r="D473"/>
      <c r="E473" s="8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 s="82"/>
      <c r="AA473" s="83">
        <v>28</v>
      </c>
      <c r="AB473" s="87">
        <v>1</v>
      </c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 s="8"/>
      <c r="BF473" s="8"/>
      <c r="BG473" s="8"/>
      <c r="BH473"/>
      <c r="BI473"/>
      <c r="BJ473"/>
      <c r="BK473"/>
      <c r="BL473"/>
      <c r="BM473"/>
      <c r="BN473"/>
      <c r="BO473"/>
      <c r="BP473"/>
      <c r="BQ473"/>
      <c r="BR473" s="8"/>
      <c r="BS473" s="61"/>
      <c r="BT473" s="61"/>
      <c r="BU473" s="61"/>
      <c r="BV473" s="61"/>
      <c r="BW473" s="61"/>
      <c r="BX473" s="61"/>
      <c r="BY473" s="64"/>
      <c r="BZ473" s="61"/>
      <c r="CA473" s="61"/>
      <c r="CB473" s="61"/>
      <c r="CC473" s="61"/>
      <c r="CD473" s="61"/>
      <c r="CE473" s="61"/>
      <c r="CF473" s="64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/>
      <c r="CT473"/>
      <c r="CU473"/>
      <c r="CV473"/>
      <c r="CW473"/>
      <c r="CX473"/>
      <c r="CY473"/>
      <c r="CZ473"/>
      <c r="DA473"/>
      <c r="DB473"/>
      <c r="DC473"/>
    </row>
    <row r="474" spans="2:107" ht="25.5" customHeight="1" x14ac:dyDescent="0.2">
      <c r="B474" s="61"/>
      <c r="C474" s="61"/>
      <c r="D474" s="61"/>
      <c r="E474" s="37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78"/>
      <c r="AA474" s="40" t="s">
        <v>141</v>
      </c>
      <c r="AB474" s="41" t="s">
        <v>140</v>
      </c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37"/>
      <c r="BS474" s="61"/>
      <c r="BT474" s="61"/>
      <c r="BU474" s="61"/>
      <c r="BV474" s="61"/>
      <c r="BW474" s="61"/>
      <c r="BX474" s="61"/>
      <c r="BY474" s="64"/>
      <c r="BZ474" s="61"/>
      <c r="CA474" s="61"/>
      <c r="CB474" s="61"/>
      <c r="CC474" s="61"/>
      <c r="CD474" s="61"/>
      <c r="CE474" s="61"/>
      <c r="CF474" s="64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</row>
    <row r="475" spans="2:107" ht="25.5" customHeight="1" x14ac:dyDescent="0.2">
      <c r="B475" s="182" t="s">
        <v>424</v>
      </c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  <c r="AG475" s="182"/>
      <c r="AH475" s="182"/>
      <c r="AI475" s="182"/>
      <c r="AJ475" s="182"/>
      <c r="AK475" s="182"/>
      <c r="AL475" s="182"/>
      <c r="AM475" s="182"/>
      <c r="AN475" s="182"/>
      <c r="AO475" s="182"/>
      <c r="AP475" s="182"/>
      <c r="AQ475" s="182"/>
      <c r="AR475" s="182"/>
      <c r="AS475" s="182"/>
      <c r="AT475" s="182"/>
      <c r="AU475" s="182"/>
      <c r="AV475" s="182"/>
      <c r="AW475" s="182"/>
      <c r="AX475" s="182"/>
      <c r="AY475" s="182"/>
      <c r="AZ475" s="182"/>
      <c r="BA475" s="182"/>
      <c r="BB475" s="182"/>
      <c r="BC475" s="182"/>
      <c r="BD475" s="182"/>
      <c r="BE475" s="182"/>
      <c r="BF475" s="182"/>
      <c r="BG475" s="182"/>
      <c r="BH475" s="182"/>
      <c r="BI475" s="182"/>
      <c r="BJ475" s="61"/>
      <c r="BK475" s="61"/>
      <c r="BL475" s="37"/>
      <c r="BM475" s="37"/>
      <c r="BN475" s="37"/>
      <c r="BO475" s="61"/>
      <c r="BP475" s="61"/>
      <c r="BQ475" s="61"/>
      <c r="BR475" s="37"/>
      <c r="BS475" s="61"/>
      <c r="BT475" s="61"/>
      <c r="BU475" s="61"/>
      <c r="BV475" s="61"/>
      <c r="BW475" s="61"/>
      <c r="BX475" s="61"/>
      <c r="BY475" s="64"/>
      <c r="BZ475" s="61"/>
      <c r="CA475" s="61"/>
      <c r="CB475" s="61"/>
      <c r="CC475" s="61"/>
      <c r="CD475" s="61"/>
      <c r="CE475" s="61"/>
      <c r="CF475" s="64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</row>
    <row r="476" spans="2:107" ht="25.5" customHeight="1" x14ac:dyDescent="0.2">
      <c r="B476" s="61"/>
      <c r="C476" s="61"/>
      <c r="D476" s="61"/>
      <c r="E476" s="37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37"/>
      <c r="BS476" s="61"/>
      <c r="BT476" s="61"/>
      <c r="BU476" s="61"/>
      <c r="BV476" s="61"/>
      <c r="BW476" s="61"/>
      <c r="BX476" s="61"/>
      <c r="BY476" s="64"/>
      <c r="BZ476" s="61"/>
      <c r="CA476" s="61"/>
      <c r="CB476" s="61"/>
      <c r="CC476" s="61"/>
      <c r="CD476" s="61"/>
      <c r="CE476" s="61"/>
      <c r="CF476" s="64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</row>
    <row r="477" spans="2:107" ht="25.5" customHeight="1" x14ac:dyDescent="0.2">
      <c r="B477" s="189" t="s">
        <v>373</v>
      </c>
      <c r="C477" s="192"/>
      <c r="D477" s="192"/>
      <c r="E477" s="37"/>
      <c r="F477" s="189" t="s">
        <v>370</v>
      </c>
      <c r="G477" s="192"/>
      <c r="H477" s="192"/>
      <c r="I477" s="61"/>
      <c r="J477" s="189" t="s">
        <v>396</v>
      </c>
      <c r="K477" s="192"/>
      <c r="L477" s="192"/>
      <c r="M477" s="61"/>
      <c r="N477" s="190" t="s">
        <v>198</v>
      </c>
      <c r="O477" s="191"/>
      <c r="P477" s="191"/>
      <c r="Q477" s="61"/>
      <c r="R477" s="190" t="s">
        <v>207</v>
      </c>
      <c r="S477" s="191"/>
      <c r="T477" s="191"/>
      <c r="U477" s="61"/>
      <c r="V477" s="61"/>
      <c r="W477" s="190" t="s">
        <v>212</v>
      </c>
      <c r="X477" s="191"/>
      <c r="Y477" s="191"/>
      <c r="Z477" s="61"/>
      <c r="AA477" s="190" t="s">
        <v>223</v>
      </c>
      <c r="AB477" s="191"/>
      <c r="AC477" s="191"/>
      <c r="AD477" s="61"/>
      <c r="AE477" s="190" t="s">
        <v>230</v>
      </c>
      <c r="AF477" s="190"/>
      <c r="AG477" s="190"/>
      <c r="AH477" s="61"/>
      <c r="AI477" s="190" t="s">
        <v>235</v>
      </c>
      <c r="AJ477" s="190"/>
      <c r="AK477" s="190"/>
      <c r="AL477" s="61"/>
      <c r="AM477" s="190" t="s">
        <v>252</v>
      </c>
      <c r="AN477" s="190"/>
      <c r="AO477" s="190"/>
      <c r="AP477" s="61"/>
      <c r="AQ477" s="190" t="s">
        <v>282</v>
      </c>
      <c r="AR477" s="190"/>
      <c r="AS477" s="190"/>
      <c r="AT477" s="61"/>
      <c r="AU477" s="189" t="s">
        <v>295</v>
      </c>
      <c r="AV477" s="189"/>
      <c r="AW477" s="189"/>
      <c r="AX477" s="61"/>
      <c r="AY477" s="189" t="s">
        <v>323</v>
      </c>
      <c r="AZ477" s="189"/>
      <c r="BA477" s="189"/>
      <c r="BB477" s="61"/>
      <c r="BC477" s="189" t="s">
        <v>324</v>
      </c>
      <c r="BD477" s="189"/>
      <c r="BE477" s="189"/>
      <c r="BF477" s="61"/>
      <c r="BG477" s="189" t="s">
        <v>331</v>
      </c>
      <c r="BH477" s="189"/>
      <c r="BI477" s="189"/>
      <c r="BJ477" s="61"/>
      <c r="BK477" s="61"/>
      <c r="BL477" s="61"/>
      <c r="BM477" s="61"/>
      <c r="BN477" s="61"/>
      <c r="BO477" s="61"/>
      <c r="BP477" s="61"/>
      <c r="BQ477" s="61"/>
      <c r="BR477" s="37"/>
      <c r="BS477" s="61"/>
      <c r="BT477" s="61"/>
      <c r="BU477" s="61"/>
      <c r="BV477" s="61"/>
      <c r="BW477" s="61"/>
      <c r="BX477" s="61"/>
      <c r="BY477" s="64"/>
      <c r="BZ477" s="61"/>
      <c r="CA477" s="61"/>
      <c r="CB477" s="61"/>
      <c r="CC477" s="61"/>
      <c r="CD477" s="61"/>
      <c r="CE477" s="61"/>
      <c r="CF477" s="64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</row>
    <row r="478" spans="2:107" ht="25.5" customHeight="1" x14ac:dyDescent="0.2">
      <c r="B478" s="63" t="s">
        <v>371</v>
      </c>
      <c r="C478" s="45">
        <v>6</v>
      </c>
      <c r="D478" s="58">
        <v>0.21428571428571427</v>
      </c>
      <c r="E478" s="37"/>
      <c r="F478" s="75" t="s">
        <v>384</v>
      </c>
      <c r="G478" s="45">
        <v>2</v>
      </c>
      <c r="H478" s="58">
        <v>7.1428571428571425E-2</v>
      </c>
      <c r="I478" s="61"/>
      <c r="J478" s="63" t="s">
        <v>397</v>
      </c>
      <c r="K478" s="45">
        <v>6</v>
      </c>
      <c r="L478" s="58">
        <v>0.21428571428571427</v>
      </c>
      <c r="M478" s="61"/>
      <c r="N478" s="165" t="s">
        <v>199</v>
      </c>
      <c r="O478" s="59">
        <v>5</v>
      </c>
      <c r="P478" s="60">
        <v>0.17857142857142858</v>
      </c>
      <c r="Q478" s="61"/>
      <c r="R478" s="165" t="s">
        <v>208</v>
      </c>
      <c r="S478" s="59">
        <v>16</v>
      </c>
      <c r="T478" s="60">
        <v>0.5714285714285714</v>
      </c>
      <c r="U478" s="61"/>
      <c r="V478" s="61"/>
      <c r="W478" s="165" t="s">
        <v>213</v>
      </c>
      <c r="X478" s="59">
        <v>4</v>
      </c>
      <c r="Y478" s="60">
        <v>0.14285714285714285</v>
      </c>
      <c r="Z478" s="61"/>
      <c r="AA478" s="165" t="s">
        <v>224</v>
      </c>
      <c r="AB478" s="59">
        <v>7</v>
      </c>
      <c r="AC478" s="60">
        <v>0.25</v>
      </c>
      <c r="AD478" s="61"/>
      <c r="AE478" s="165" t="s">
        <v>231</v>
      </c>
      <c r="AF478" s="59">
        <v>5</v>
      </c>
      <c r="AG478" s="60">
        <v>0.17857142857142858</v>
      </c>
      <c r="AH478" s="61"/>
      <c r="AI478" s="165" t="s">
        <v>236</v>
      </c>
      <c r="AJ478" s="59">
        <v>0</v>
      </c>
      <c r="AK478" s="60">
        <v>0</v>
      </c>
      <c r="AL478" s="61"/>
      <c r="AM478" s="165" t="s">
        <v>253</v>
      </c>
      <c r="AN478" s="59">
        <v>0</v>
      </c>
      <c r="AO478" s="60">
        <v>0</v>
      </c>
      <c r="AP478" s="61"/>
      <c r="AQ478" s="165" t="s">
        <v>283</v>
      </c>
      <c r="AR478" s="59">
        <v>1</v>
      </c>
      <c r="AS478" s="60">
        <v>3.5714285714285712E-2</v>
      </c>
      <c r="AT478" s="61"/>
      <c r="AU478" s="165" t="s">
        <v>296</v>
      </c>
      <c r="AV478" s="59">
        <v>1</v>
      </c>
      <c r="AW478" s="60">
        <v>5.5555555555555552E-2</v>
      </c>
      <c r="AX478" s="61"/>
      <c r="AY478" s="165" t="s">
        <v>314</v>
      </c>
      <c r="AZ478" s="59">
        <v>0</v>
      </c>
      <c r="BA478" s="60">
        <v>0</v>
      </c>
      <c r="BB478" s="61"/>
      <c r="BC478" s="165" t="s">
        <v>325</v>
      </c>
      <c r="BD478" s="59">
        <v>10</v>
      </c>
      <c r="BE478" s="60">
        <v>0.35714285714285715</v>
      </c>
      <c r="BF478" s="61"/>
      <c r="BG478" s="63" t="s">
        <v>332</v>
      </c>
      <c r="BH478" s="54">
        <v>1</v>
      </c>
      <c r="BI478" s="66">
        <v>6.25E-2</v>
      </c>
      <c r="BJ478" s="61"/>
      <c r="BK478" s="61"/>
      <c r="BL478" s="61"/>
      <c r="BM478" s="61"/>
      <c r="BN478" s="61"/>
      <c r="BO478" s="61"/>
      <c r="BP478" s="61"/>
      <c r="BQ478" s="61"/>
      <c r="BR478" s="37"/>
      <c r="BS478" s="61"/>
      <c r="BT478" s="61"/>
      <c r="BU478" s="61"/>
      <c r="BV478" s="61"/>
      <c r="BW478" s="61"/>
      <c r="BX478" s="61"/>
      <c r="BY478" s="64"/>
      <c r="BZ478" s="61"/>
      <c r="CA478" s="61"/>
      <c r="CB478" s="61"/>
      <c r="CC478" s="61"/>
      <c r="CD478" s="61"/>
      <c r="CE478" s="61"/>
      <c r="CF478" s="64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</row>
    <row r="479" spans="2:107" ht="25.5" customHeight="1" x14ac:dyDescent="0.2">
      <c r="B479" s="63" t="s">
        <v>372</v>
      </c>
      <c r="C479" s="45">
        <v>7</v>
      </c>
      <c r="D479" s="58">
        <v>0.25</v>
      </c>
      <c r="E479" s="64"/>
      <c r="F479" s="75" t="s">
        <v>385</v>
      </c>
      <c r="G479" s="45">
        <v>11</v>
      </c>
      <c r="H479" s="58">
        <v>0.39285714285714285</v>
      </c>
      <c r="I479" s="61"/>
      <c r="J479" s="63" t="s">
        <v>398</v>
      </c>
      <c r="K479" s="45">
        <v>4</v>
      </c>
      <c r="L479" s="58">
        <v>0.14285714285714285</v>
      </c>
      <c r="M479" s="61"/>
      <c r="N479" s="165" t="s">
        <v>200</v>
      </c>
      <c r="O479" s="45">
        <v>16</v>
      </c>
      <c r="P479" s="60">
        <v>0.5714285714285714</v>
      </c>
      <c r="Q479" s="61"/>
      <c r="R479" s="165" t="s">
        <v>209</v>
      </c>
      <c r="S479" s="59">
        <v>12</v>
      </c>
      <c r="T479" s="60">
        <v>0.42857142857142855</v>
      </c>
      <c r="U479" s="61"/>
      <c r="V479" s="61"/>
      <c r="W479" s="165" t="s">
        <v>214</v>
      </c>
      <c r="X479" s="45">
        <v>0</v>
      </c>
      <c r="Y479" s="60">
        <v>0</v>
      </c>
      <c r="Z479" s="61"/>
      <c r="AA479" s="165" t="s">
        <v>225</v>
      </c>
      <c r="AB479" s="45">
        <v>6</v>
      </c>
      <c r="AC479" s="60">
        <v>0.21428571428571427</v>
      </c>
      <c r="AD479" s="61"/>
      <c r="AE479" s="165" t="s">
        <v>232</v>
      </c>
      <c r="AF479" s="45">
        <v>1</v>
      </c>
      <c r="AG479" s="60">
        <v>3.5714285714285712E-2</v>
      </c>
      <c r="AH479" s="61"/>
      <c r="AI479" s="165" t="s">
        <v>238</v>
      </c>
      <c r="AJ479" s="45">
        <v>0</v>
      </c>
      <c r="AK479" s="60">
        <v>0</v>
      </c>
      <c r="AL479" s="61"/>
      <c r="AM479" s="165" t="s">
        <v>254</v>
      </c>
      <c r="AN479" s="45">
        <v>0</v>
      </c>
      <c r="AO479" s="60">
        <v>0</v>
      </c>
      <c r="AP479" s="61"/>
      <c r="AQ479" s="165" t="s">
        <v>284</v>
      </c>
      <c r="AR479" s="45">
        <v>5</v>
      </c>
      <c r="AS479" s="60">
        <v>0.17857142857142858</v>
      </c>
      <c r="AT479" s="61"/>
      <c r="AU479" s="165" t="s">
        <v>297</v>
      </c>
      <c r="AV479" s="45">
        <v>3</v>
      </c>
      <c r="AW479" s="60">
        <v>0.16666666666666666</v>
      </c>
      <c r="AX479" s="61"/>
      <c r="AY479" s="165" t="s">
        <v>316</v>
      </c>
      <c r="AZ479" s="45">
        <v>2</v>
      </c>
      <c r="BA479" s="60">
        <v>7.1428571428571425E-2</v>
      </c>
      <c r="BB479" s="61"/>
      <c r="BC479" s="165" t="s">
        <v>326</v>
      </c>
      <c r="BD479" s="45">
        <v>3</v>
      </c>
      <c r="BE479" s="60">
        <v>0.10714285714285714</v>
      </c>
      <c r="BF479" s="61"/>
      <c r="BG479" s="63" t="s">
        <v>333</v>
      </c>
      <c r="BH479" s="65">
        <v>1</v>
      </c>
      <c r="BI479" s="66">
        <v>6.25E-2</v>
      </c>
      <c r="BJ479" s="61"/>
      <c r="BK479" s="61"/>
      <c r="BL479" s="61"/>
      <c r="BM479" s="61"/>
      <c r="BN479" s="61"/>
      <c r="BO479" s="61"/>
      <c r="BP479" s="61"/>
      <c r="BQ479" s="61"/>
      <c r="BR479" s="64"/>
      <c r="BS479" s="61"/>
      <c r="BT479" s="61"/>
      <c r="BU479" s="61"/>
      <c r="BV479" s="61"/>
      <c r="BW479" s="61"/>
      <c r="BX479" s="61"/>
      <c r="BY479" s="64"/>
      <c r="BZ479" s="61"/>
      <c r="CA479" s="61"/>
      <c r="CB479" s="61"/>
      <c r="CC479" s="61"/>
      <c r="CD479" s="61"/>
      <c r="CE479" s="61"/>
      <c r="CF479" s="64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</row>
    <row r="480" spans="2:107" ht="25.5" customHeight="1" x14ac:dyDescent="0.2">
      <c r="B480" s="63" t="s">
        <v>374</v>
      </c>
      <c r="C480" s="45">
        <v>0</v>
      </c>
      <c r="D480" s="58">
        <v>0</v>
      </c>
      <c r="E480" s="64"/>
      <c r="F480" s="75" t="s">
        <v>386</v>
      </c>
      <c r="G480" s="45">
        <v>0</v>
      </c>
      <c r="H480" s="58">
        <v>0</v>
      </c>
      <c r="I480" s="61"/>
      <c r="J480" s="63" t="s">
        <v>385</v>
      </c>
      <c r="K480" s="45">
        <v>3</v>
      </c>
      <c r="L480" s="58">
        <v>0.10714285714285714</v>
      </c>
      <c r="M480" s="61"/>
      <c r="N480" s="165" t="s">
        <v>201</v>
      </c>
      <c r="O480" s="45">
        <v>5</v>
      </c>
      <c r="P480" s="60">
        <v>0.17857142857142858</v>
      </c>
      <c r="Q480" s="61"/>
      <c r="R480" s="165" t="s">
        <v>210</v>
      </c>
      <c r="S480" s="59">
        <v>0</v>
      </c>
      <c r="T480" s="60">
        <v>0</v>
      </c>
      <c r="U480" s="61"/>
      <c r="V480" s="61"/>
      <c r="W480" s="165" t="s">
        <v>215</v>
      </c>
      <c r="X480" s="45">
        <v>1</v>
      </c>
      <c r="Y480" s="60">
        <v>3.5714285714285712E-2</v>
      </c>
      <c r="Z480" s="61"/>
      <c r="AA480" s="165" t="s">
        <v>226</v>
      </c>
      <c r="AB480" s="45">
        <v>3</v>
      </c>
      <c r="AC480" s="60">
        <v>0.10714285714285714</v>
      </c>
      <c r="AD480" s="61"/>
      <c r="AE480" s="165" t="s">
        <v>233</v>
      </c>
      <c r="AF480" s="45">
        <v>4</v>
      </c>
      <c r="AG480" s="60">
        <v>0.14285714285714285</v>
      </c>
      <c r="AH480" s="61"/>
      <c r="AI480" s="165" t="s">
        <v>239</v>
      </c>
      <c r="AJ480" s="45">
        <v>4</v>
      </c>
      <c r="AK480" s="60">
        <v>0.14285714285714285</v>
      </c>
      <c r="AL480" s="61"/>
      <c r="AM480" s="165" t="s">
        <v>255</v>
      </c>
      <c r="AN480" s="45">
        <v>0</v>
      </c>
      <c r="AO480" s="60">
        <v>0</v>
      </c>
      <c r="AP480" s="61"/>
      <c r="AQ480" s="165" t="s">
        <v>285</v>
      </c>
      <c r="AR480" s="45">
        <v>0</v>
      </c>
      <c r="AS480" s="60">
        <v>0</v>
      </c>
      <c r="AT480" s="61"/>
      <c r="AU480" s="165" t="s">
        <v>298</v>
      </c>
      <c r="AV480" s="45">
        <v>0</v>
      </c>
      <c r="AW480" s="60">
        <v>0</v>
      </c>
      <c r="AX480" s="61"/>
      <c r="AY480" s="165" t="s">
        <v>315</v>
      </c>
      <c r="AZ480" s="45">
        <v>0</v>
      </c>
      <c r="BA480" s="60">
        <v>0</v>
      </c>
      <c r="BB480" s="61"/>
      <c r="BC480" s="165" t="s">
        <v>327</v>
      </c>
      <c r="BD480" s="45">
        <v>3</v>
      </c>
      <c r="BE480" s="60">
        <v>0.10714285714285714</v>
      </c>
      <c r="BF480" s="61"/>
      <c r="BG480" s="63" t="s">
        <v>334</v>
      </c>
      <c r="BH480" s="65">
        <v>0</v>
      </c>
      <c r="BI480" s="66">
        <v>0</v>
      </c>
      <c r="BJ480" s="62"/>
      <c r="BK480" s="62"/>
      <c r="BL480" s="61"/>
      <c r="BM480" s="61"/>
      <c r="BN480" s="61"/>
      <c r="BO480" s="61"/>
      <c r="BP480" s="61"/>
      <c r="BQ480" s="61"/>
      <c r="BR480" s="64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</row>
    <row r="481" spans="2:107" ht="25.5" customHeight="1" x14ac:dyDescent="0.2">
      <c r="B481" s="63" t="s">
        <v>375</v>
      </c>
      <c r="C481" s="45">
        <v>1</v>
      </c>
      <c r="D481" s="58">
        <v>3.5714285714285712E-2</v>
      </c>
      <c r="E481" s="64"/>
      <c r="F481" s="75" t="s">
        <v>387</v>
      </c>
      <c r="G481" s="45">
        <v>1</v>
      </c>
      <c r="H481" s="58">
        <v>3.5714285714285712E-2</v>
      </c>
      <c r="I481" s="61"/>
      <c r="J481" s="63" t="s">
        <v>399</v>
      </c>
      <c r="K481" s="45">
        <v>0</v>
      </c>
      <c r="L481" s="58">
        <v>0</v>
      </c>
      <c r="M481" s="61"/>
      <c r="N481" s="165" t="s">
        <v>202</v>
      </c>
      <c r="O481" s="45">
        <v>2</v>
      </c>
      <c r="P481" s="60">
        <v>7.1428571428571425E-2</v>
      </c>
      <c r="Q481" s="61"/>
      <c r="R481" s="165" t="s">
        <v>211</v>
      </c>
      <c r="S481" s="59">
        <v>0</v>
      </c>
      <c r="T481" s="60">
        <v>0</v>
      </c>
      <c r="U481" s="61"/>
      <c r="V481" s="61"/>
      <c r="W481" s="165" t="s">
        <v>216</v>
      </c>
      <c r="X481" s="45">
        <v>2</v>
      </c>
      <c r="Y481" s="60">
        <v>7.1428571428571425E-2</v>
      </c>
      <c r="Z481" s="61"/>
      <c r="AA481" s="165" t="s">
        <v>227</v>
      </c>
      <c r="AB481" s="45">
        <v>4</v>
      </c>
      <c r="AC481" s="60">
        <v>0.14285714285714285</v>
      </c>
      <c r="AD481" s="61"/>
      <c r="AE481" s="165" t="s">
        <v>234</v>
      </c>
      <c r="AF481" s="45">
        <v>0</v>
      </c>
      <c r="AG481" s="60">
        <v>0</v>
      </c>
      <c r="AH481" s="61"/>
      <c r="AI481" s="165" t="s">
        <v>240</v>
      </c>
      <c r="AJ481" s="45">
        <v>2</v>
      </c>
      <c r="AK481" s="60">
        <v>7.1428571428571425E-2</v>
      </c>
      <c r="AL481" s="61"/>
      <c r="AM481" s="165" t="s">
        <v>276</v>
      </c>
      <c r="AN481" s="45">
        <v>4</v>
      </c>
      <c r="AO481" s="60">
        <v>0.22222222222222221</v>
      </c>
      <c r="AP481" s="61"/>
      <c r="AQ481" s="165" t="s">
        <v>286</v>
      </c>
      <c r="AR481" s="45">
        <v>7</v>
      </c>
      <c r="AS481" s="60">
        <v>0.25</v>
      </c>
      <c r="AT481" s="61"/>
      <c r="AU481" s="165" t="s">
        <v>299</v>
      </c>
      <c r="AV481" s="45">
        <v>0</v>
      </c>
      <c r="AW481" s="60">
        <v>0</v>
      </c>
      <c r="AX481" s="61"/>
      <c r="AY481" s="165" t="s">
        <v>317</v>
      </c>
      <c r="AZ481" s="45">
        <v>0</v>
      </c>
      <c r="BA481" s="60">
        <v>0</v>
      </c>
      <c r="BB481" s="61"/>
      <c r="BC481" s="165" t="s">
        <v>328</v>
      </c>
      <c r="BD481" s="59">
        <v>4</v>
      </c>
      <c r="BE481" s="60">
        <v>0.14285714285714285</v>
      </c>
      <c r="BF481" s="61"/>
      <c r="BG481" s="63" t="s">
        <v>335</v>
      </c>
      <c r="BH481" s="54">
        <v>6</v>
      </c>
      <c r="BI481" s="66">
        <v>0.375</v>
      </c>
      <c r="BJ481" s="61"/>
      <c r="BK481" s="61"/>
      <c r="BL481" s="61"/>
      <c r="BM481" s="61"/>
      <c r="BN481" s="61"/>
      <c r="BO481" s="61"/>
      <c r="BP481" s="61"/>
      <c r="BQ481" s="61"/>
      <c r="BR481" s="64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</row>
    <row r="482" spans="2:107" ht="25.5" customHeight="1" x14ac:dyDescent="0.2">
      <c r="B482" s="63" t="s">
        <v>376</v>
      </c>
      <c r="C482" s="45">
        <v>3</v>
      </c>
      <c r="D482" s="58">
        <v>0.10714285714285714</v>
      </c>
      <c r="E482" s="64"/>
      <c r="F482" s="75" t="s">
        <v>388</v>
      </c>
      <c r="G482" s="45">
        <v>1</v>
      </c>
      <c r="H482" s="58">
        <v>3.5714285714285712E-2</v>
      </c>
      <c r="I482" s="61"/>
      <c r="J482" s="63" t="s">
        <v>400</v>
      </c>
      <c r="K482" s="45">
        <v>1</v>
      </c>
      <c r="L482" s="58">
        <v>3.5714285714285712E-2</v>
      </c>
      <c r="M482" s="61"/>
      <c r="N482" s="165" t="s">
        <v>203</v>
      </c>
      <c r="O482" s="45">
        <v>0</v>
      </c>
      <c r="P482" s="60">
        <v>0</v>
      </c>
      <c r="Q482" s="61"/>
      <c r="R482" s="37"/>
      <c r="S482" s="45">
        <v>28</v>
      </c>
      <c r="T482" s="60">
        <v>1</v>
      </c>
      <c r="U482" s="61"/>
      <c r="V482" s="61"/>
      <c r="W482" s="165" t="s">
        <v>217</v>
      </c>
      <c r="X482" s="45">
        <v>2</v>
      </c>
      <c r="Y482" s="60">
        <v>7.1428571428571425E-2</v>
      </c>
      <c r="Z482" s="61"/>
      <c r="AA482" s="165" t="s">
        <v>228</v>
      </c>
      <c r="AB482" s="45">
        <v>6</v>
      </c>
      <c r="AC482" s="60">
        <v>0.21428571428571427</v>
      </c>
      <c r="AD482" s="61"/>
      <c r="AE482" s="165" t="s">
        <v>237</v>
      </c>
      <c r="AF482" s="45">
        <v>7</v>
      </c>
      <c r="AG482" s="60">
        <v>0.25</v>
      </c>
      <c r="AH482" s="61"/>
      <c r="AI482" s="165" t="s">
        <v>241</v>
      </c>
      <c r="AJ482" s="45">
        <v>0</v>
      </c>
      <c r="AK482" s="60">
        <v>0</v>
      </c>
      <c r="AL482" s="61"/>
      <c r="AM482" s="165" t="s">
        <v>257</v>
      </c>
      <c r="AN482" s="45">
        <v>0</v>
      </c>
      <c r="AO482" s="60">
        <v>0</v>
      </c>
      <c r="AP482" s="61"/>
      <c r="AQ482" s="165" t="s">
        <v>287</v>
      </c>
      <c r="AR482" s="45">
        <v>1</v>
      </c>
      <c r="AS482" s="60">
        <v>3.5714285714285712E-2</v>
      </c>
      <c r="AT482" s="61"/>
      <c r="AU482" s="165" t="s">
        <v>300</v>
      </c>
      <c r="AV482" s="45">
        <v>3</v>
      </c>
      <c r="AW482" s="60">
        <v>0.16666666666666666</v>
      </c>
      <c r="AX482" s="61"/>
      <c r="AY482" s="165" t="s">
        <v>319</v>
      </c>
      <c r="AZ482" s="45">
        <v>9</v>
      </c>
      <c r="BA482" s="60">
        <v>0.32142857142857145</v>
      </c>
      <c r="BB482" s="61"/>
      <c r="BC482" s="165" t="s">
        <v>329</v>
      </c>
      <c r="BD482" s="59">
        <v>0</v>
      </c>
      <c r="BE482" s="60">
        <v>0</v>
      </c>
      <c r="BF482" s="61"/>
      <c r="BG482" s="63" t="s">
        <v>336</v>
      </c>
      <c r="BH482" s="54">
        <v>8</v>
      </c>
      <c r="BI482" s="66">
        <v>0.5</v>
      </c>
      <c r="BJ482" s="61"/>
      <c r="BK482" s="61"/>
      <c r="BL482" s="61"/>
      <c r="BM482" s="61"/>
      <c r="BN482" s="61"/>
      <c r="BO482" s="37"/>
      <c r="BP482" s="37"/>
      <c r="BQ482" s="61"/>
      <c r="BR482" s="64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</row>
    <row r="483" spans="2:107" ht="25.5" customHeight="1" x14ac:dyDescent="0.2">
      <c r="B483" s="63" t="s">
        <v>377</v>
      </c>
      <c r="C483" s="45">
        <v>2</v>
      </c>
      <c r="D483" s="58">
        <v>7.1428571428571425E-2</v>
      </c>
      <c r="E483" s="64"/>
      <c r="F483" s="75" t="s">
        <v>389</v>
      </c>
      <c r="G483" s="45">
        <v>4</v>
      </c>
      <c r="H483" s="58">
        <v>0.14285714285714285</v>
      </c>
      <c r="I483" s="61"/>
      <c r="J483" s="63" t="s">
        <v>387</v>
      </c>
      <c r="K483" s="45">
        <v>0</v>
      </c>
      <c r="L483" s="58">
        <v>0</v>
      </c>
      <c r="M483" s="61"/>
      <c r="N483" s="165" t="s">
        <v>204</v>
      </c>
      <c r="O483" s="45">
        <v>0</v>
      </c>
      <c r="P483" s="60">
        <v>0</v>
      </c>
      <c r="Q483" s="61"/>
      <c r="R483" s="61"/>
      <c r="S483" s="49" t="s">
        <v>141</v>
      </c>
      <c r="T483" s="49" t="s">
        <v>140</v>
      </c>
      <c r="U483" s="61"/>
      <c r="V483" s="61"/>
      <c r="W483" s="165" t="s">
        <v>218</v>
      </c>
      <c r="X483" s="45">
        <v>1</v>
      </c>
      <c r="Y483" s="60">
        <v>3.5714285714285712E-2</v>
      </c>
      <c r="Z483" s="61"/>
      <c r="AA483" s="165" t="s">
        <v>229</v>
      </c>
      <c r="AB483" s="45">
        <v>2</v>
      </c>
      <c r="AC483" s="60">
        <v>7.1428571428571425E-2</v>
      </c>
      <c r="AD483" s="61"/>
      <c r="AE483" s="165" t="s">
        <v>251</v>
      </c>
      <c r="AF483" s="59">
        <v>3</v>
      </c>
      <c r="AG483" s="60">
        <v>0.10714285714285714</v>
      </c>
      <c r="AH483" s="61"/>
      <c r="AI483" s="165" t="s">
        <v>242</v>
      </c>
      <c r="AJ483" s="45">
        <v>1</v>
      </c>
      <c r="AK483" s="60">
        <v>3.5714285714285712E-2</v>
      </c>
      <c r="AL483" s="61"/>
      <c r="AM483" s="165" t="s">
        <v>256</v>
      </c>
      <c r="AN483" s="45">
        <v>2</v>
      </c>
      <c r="AO483" s="60">
        <v>0.1111111111111111</v>
      </c>
      <c r="AP483" s="61"/>
      <c r="AQ483" s="165" t="s">
        <v>288</v>
      </c>
      <c r="AR483" s="59">
        <v>4</v>
      </c>
      <c r="AS483" s="60">
        <v>0.14285714285714285</v>
      </c>
      <c r="AT483" s="61"/>
      <c r="AU483" s="165" t="s">
        <v>301</v>
      </c>
      <c r="AV483" s="45">
        <v>0</v>
      </c>
      <c r="AW483" s="60">
        <v>0</v>
      </c>
      <c r="AX483" s="61"/>
      <c r="AY483" s="165" t="s">
        <v>320</v>
      </c>
      <c r="AZ483" s="45">
        <v>0</v>
      </c>
      <c r="BA483" s="60">
        <v>0</v>
      </c>
      <c r="BB483" s="61"/>
      <c r="BC483" s="165" t="s">
        <v>330</v>
      </c>
      <c r="BD483" s="45">
        <v>8</v>
      </c>
      <c r="BE483" s="60">
        <v>0.2857142857142857</v>
      </c>
      <c r="BF483" s="61"/>
      <c r="BG483" s="63" t="s">
        <v>337</v>
      </c>
      <c r="BH483" s="65">
        <v>0</v>
      </c>
      <c r="BI483" s="66">
        <v>0</v>
      </c>
      <c r="BJ483" s="61"/>
      <c r="BK483" s="61"/>
      <c r="BL483" s="61"/>
      <c r="BM483" s="61"/>
      <c r="BN483" s="61"/>
      <c r="BO483" s="61"/>
      <c r="BP483" s="61"/>
      <c r="BQ483" s="37"/>
      <c r="BR483" s="64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7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</row>
    <row r="484" spans="2:107" ht="25.5" customHeight="1" x14ac:dyDescent="0.2">
      <c r="B484" s="63" t="s">
        <v>378</v>
      </c>
      <c r="C484" s="45">
        <v>4</v>
      </c>
      <c r="D484" s="58">
        <v>0.14285714285714285</v>
      </c>
      <c r="E484" s="64"/>
      <c r="F484" s="75" t="s">
        <v>390</v>
      </c>
      <c r="G484" s="45">
        <v>0</v>
      </c>
      <c r="H484" s="58">
        <v>0</v>
      </c>
      <c r="I484" s="61"/>
      <c r="J484" s="63" t="s">
        <v>401</v>
      </c>
      <c r="K484" s="45">
        <v>2</v>
      </c>
      <c r="L484" s="58">
        <v>7.1428571428571425E-2</v>
      </c>
      <c r="M484" s="61"/>
      <c r="N484" s="165" t="s">
        <v>205</v>
      </c>
      <c r="O484" s="45">
        <v>0</v>
      </c>
      <c r="P484" s="60">
        <v>0</v>
      </c>
      <c r="Q484" s="61"/>
      <c r="R484" s="61"/>
      <c r="S484" s="61"/>
      <c r="T484" s="61"/>
      <c r="U484" s="61"/>
      <c r="V484" s="61"/>
      <c r="W484" s="165" t="s">
        <v>219</v>
      </c>
      <c r="X484" s="45">
        <v>0</v>
      </c>
      <c r="Y484" s="60">
        <v>0</v>
      </c>
      <c r="Z484" s="61"/>
      <c r="AA484" s="37"/>
      <c r="AB484" s="45">
        <v>28</v>
      </c>
      <c r="AC484" s="60">
        <v>1</v>
      </c>
      <c r="AD484" s="61"/>
      <c r="AE484" s="165" t="s">
        <v>435</v>
      </c>
      <c r="AF484" s="59">
        <v>0</v>
      </c>
      <c r="AG484" s="60">
        <v>0</v>
      </c>
      <c r="AH484" s="61"/>
      <c r="AI484" s="165" t="s">
        <v>243</v>
      </c>
      <c r="AJ484" s="45">
        <v>0</v>
      </c>
      <c r="AK484" s="60">
        <v>0</v>
      </c>
      <c r="AL484" s="61"/>
      <c r="AM484" s="165" t="s">
        <v>258</v>
      </c>
      <c r="AN484" s="45">
        <v>0</v>
      </c>
      <c r="AO484" s="60">
        <v>0</v>
      </c>
      <c r="AP484" s="61"/>
      <c r="AQ484" s="165" t="s">
        <v>289</v>
      </c>
      <c r="AR484" s="59">
        <v>0</v>
      </c>
      <c r="AS484" s="60">
        <v>0</v>
      </c>
      <c r="AT484" s="61"/>
      <c r="AU484" s="165" t="s">
        <v>302</v>
      </c>
      <c r="AV484" s="45">
        <v>1</v>
      </c>
      <c r="AW484" s="60">
        <v>5.5555555555555552E-2</v>
      </c>
      <c r="AX484" s="61"/>
      <c r="AY484" s="165" t="s">
        <v>322</v>
      </c>
      <c r="AZ484" s="45">
        <v>0</v>
      </c>
      <c r="BA484" s="60">
        <v>0</v>
      </c>
      <c r="BB484" s="61"/>
      <c r="BC484" s="98"/>
      <c r="BD484" s="45">
        <v>28</v>
      </c>
      <c r="BE484" s="60">
        <v>1</v>
      </c>
      <c r="BF484" s="61"/>
      <c r="BG484" s="98"/>
      <c r="BH484" s="65">
        <v>16</v>
      </c>
      <c r="BI484" s="66">
        <v>1</v>
      </c>
      <c r="BJ484" s="61"/>
      <c r="BK484" s="61"/>
      <c r="BL484" s="61"/>
      <c r="BM484" s="61"/>
      <c r="BN484" s="61"/>
      <c r="BO484" s="61"/>
      <c r="BP484" s="61"/>
      <c r="BQ484" s="61"/>
      <c r="BR484" s="64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</row>
    <row r="485" spans="2:107" ht="25.5" customHeight="1" x14ac:dyDescent="0.2">
      <c r="B485" s="63" t="s">
        <v>379</v>
      </c>
      <c r="C485" s="45">
        <v>0</v>
      </c>
      <c r="D485" s="58">
        <v>0</v>
      </c>
      <c r="E485" s="64"/>
      <c r="F485" s="75" t="s">
        <v>391</v>
      </c>
      <c r="G485" s="45">
        <v>4</v>
      </c>
      <c r="H485" s="58">
        <v>0.14285714285714285</v>
      </c>
      <c r="I485" s="61"/>
      <c r="J485" s="63" t="s">
        <v>402</v>
      </c>
      <c r="K485" s="45">
        <v>0</v>
      </c>
      <c r="L485" s="58">
        <v>0</v>
      </c>
      <c r="M485" s="61"/>
      <c r="N485" s="165" t="s">
        <v>206</v>
      </c>
      <c r="O485" s="45">
        <v>0</v>
      </c>
      <c r="P485" s="60">
        <v>0</v>
      </c>
      <c r="Q485" s="61"/>
      <c r="R485" s="61"/>
      <c r="S485" s="61"/>
      <c r="T485" s="61"/>
      <c r="U485" s="61"/>
      <c r="V485" s="61"/>
      <c r="W485" s="165" t="s">
        <v>220</v>
      </c>
      <c r="X485" s="45">
        <v>2</v>
      </c>
      <c r="Y485" s="60">
        <v>7.1428571428571425E-2</v>
      </c>
      <c r="Z485" s="61"/>
      <c r="AA485" s="61"/>
      <c r="AB485" s="49" t="s">
        <v>141</v>
      </c>
      <c r="AC485" s="49" t="s">
        <v>140</v>
      </c>
      <c r="AD485" s="61"/>
      <c r="AE485" s="165" t="s">
        <v>436</v>
      </c>
      <c r="AF485" s="59">
        <v>4</v>
      </c>
      <c r="AG485" s="60">
        <v>0.14285714285714285</v>
      </c>
      <c r="AH485" s="61"/>
      <c r="AI485" s="165" t="s">
        <v>244</v>
      </c>
      <c r="AJ485" s="45">
        <v>0</v>
      </c>
      <c r="AK485" s="60">
        <v>0</v>
      </c>
      <c r="AL485" s="61"/>
      <c r="AM485" s="165" t="s">
        <v>277</v>
      </c>
      <c r="AN485" s="45">
        <v>1</v>
      </c>
      <c r="AO485" s="60">
        <v>5.5555555555555552E-2</v>
      </c>
      <c r="AP485" s="61"/>
      <c r="AQ485" s="165" t="s">
        <v>290</v>
      </c>
      <c r="AR485" s="45">
        <v>2</v>
      </c>
      <c r="AS485" s="60">
        <v>7.1428571428571425E-2</v>
      </c>
      <c r="AT485" s="61"/>
      <c r="AU485" s="165" t="s">
        <v>304</v>
      </c>
      <c r="AV485" s="45">
        <v>2</v>
      </c>
      <c r="AW485" s="60">
        <v>0.1111111111111111</v>
      </c>
      <c r="AX485" s="61"/>
      <c r="AY485" s="165" t="s">
        <v>321</v>
      </c>
      <c r="AZ485" s="45">
        <v>2</v>
      </c>
      <c r="BA485" s="60">
        <v>7.1428571428571425E-2</v>
      </c>
      <c r="BB485" s="61"/>
      <c r="BC485" s="61"/>
      <c r="BD485" s="49" t="s">
        <v>141</v>
      </c>
      <c r="BE485" s="49" t="s">
        <v>140</v>
      </c>
      <c r="BF485" s="61"/>
      <c r="BG485" s="68"/>
      <c r="BH485" s="77" t="s">
        <v>141</v>
      </c>
      <c r="BI485" s="77" t="s">
        <v>140</v>
      </c>
      <c r="BJ485" s="61"/>
      <c r="BK485" s="61"/>
      <c r="BL485" s="61"/>
      <c r="BM485" s="61"/>
      <c r="BN485" s="61"/>
      <c r="BO485" s="61"/>
      <c r="BP485" s="61"/>
      <c r="BQ485" s="61"/>
      <c r="BR485" s="64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</row>
    <row r="486" spans="2:107" ht="25.5" customHeight="1" x14ac:dyDescent="0.2">
      <c r="B486" s="63" t="s">
        <v>380</v>
      </c>
      <c r="C486" s="45">
        <v>1</v>
      </c>
      <c r="D486" s="58">
        <v>3.5714285714285712E-2</v>
      </c>
      <c r="E486" s="64"/>
      <c r="F486" s="75" t="s">
        <v>392</v>
      </c>
      <c r="G486" s="45">
        <v>0</v>
      </c>
      <c r="H486" s="58">
        <v>0</v>
      </c>
      <c r="I486" s="61"/>
      <c r="J486" s="63" t="s">
        <v>389</v>
      </c>
      <c r="K486" s="45">
        <v>3</v>
      </c>
      <c r="L486" s="58">
        <v>0.10714285714285714</v>
      </c>
      <c r="M486" s="61"/>
      <c r="N486" s="165" t="s">
        <v>250</v>
      </c>
      <c r="O486" s="45">
        <v>0</v>
      </c>
      <c r="P486" s="60">
        <v>0</v>
      </c>
      <c r="Q486" s="61"/>
      <c r="R486" s="61"/>
      <c r="S486" s="61"/>
      <c r="T486" s="61"/>
      <c r="U486" s="61"/>
      <c r="V486" s="61"/>
      <c r="W486" s="165" t="s">
        <v>221</v>
      </c>
      <c r="X486" s="45">
        <v>2</v>
      </c>
      <c r="Y486" s="60">
        <v>7.1428571428571425E-2</v>
      </c>
      <c r="Z486" s="61"/>
      <c r="AA486" s="61"/>
      <c r="AB486" s="61"/>
      <c r="AC486" s="61"/>
      <c r="AD486" s="61"/>
      <c r="AE486" s="165" t="s">
        <v>437</v>
      </c>
      <c r="AF486" s="59">
        <v>4</v>
      </c>
      <c r="AG486" s="60">
        <v>0.14285714285714285</v>
      </c>
      <c r="AH486" s="61"/>
      <c r="AI486" s="165" t="s">
        <v>245</v>
      </c>
      <c r="AJ486" s="59">
        <v>3</v>
      </c>
      <c r="AK486" s="60">
        <v>0.10714285714285714</v>
      </c>
      <c r="AL486" s="61"/>
      <c r="AM486" s="165" t="s">
        <v>259</v>
      </c>
      <c r="AN486" s="45">
        <v>0</v>
      </c>
      <c r="AO486" s="60">
        <v>0</v>
      </c>
      <c r="AP486" s="61"/>
      <c r="AQ486" s="165" t="s">
        <v>291</v>
      </c>
      <c r="AR486" s="45">
        <v>0</v>
      </c>
      <c r="AS486" s="60">
        <v>0</v>
      </c>
      <c r="AT486" s="61"/>
      <c r="AU486" s="165" t="s">
        <v>303</v>
      </c>
      <c r="AV486" s="45">
        <v>0</v>
      </c>
      <c r="AW486" s="60">
        <v>0</v>
      </c>
      <c r="AX486" s="61"/>
      <c r="AY486" s="165" t="s">
        <v>318</v>
      </c>
      <c r="AZ486" s="45">
        <v>2</v>
      </c>
      <c r="BA486" s="60">
        <v>7.1428571428571425E-2</v>
      </c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4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</row>
    <row r="487" spans="2:107" ht="25.5" customHeight="1" x14ac:dyDescent="0.2">
      <c r="B487" s="63" t="s">
        <v>381</v>
      </c>
      <c r="C487" s="45">
        <v>2</v>
      </c>
      <c r="D487" s="58">
        <v>7.1428571428571425E-2</v>
      </c>
      <c r="E487" s="64"/>
      <c r="F487" s="75" t="s">
        <v>393</v>
      </c>
      <c r="G487" s="45">
        <v>3</v>
      </c>
      <c r="H487" s="58">
        <v>0.10714285714285714</v>
      </c>
      <c r="I487" s="61"/>
      <c r="J487" s="63" t="s">
        <v>403</v>
      </c>
      <c r="K487" s="45">
        <v>1</v>
      </c>
      <c r="L487" s="58">
        <v>3.5714285714285712E-2</v>
      </c>
      <c r="M487" s="61"/>
      <c r="N487" s="61"/>
      <c r="O487" s="45">
        <v>28</v>
      </c>
      <c r="P487" s="60">
        <v>1</v>
      </c>
      <c r="Q487" s="61"/>
      <c r="R487" s="61"/>
      <c r="S487" s="61"/>
      <c r="T487" s="61"/>
      <c r="U487" s="61"/>
      <c r="V487" s="61"/>
      <c r="W487" s="165" t="s">
        <v>222</v>
      </c>
      <c r="X487" s="45">
        <v>0</v>
      </c>
      <c r="Y487" s="60">
        <v>0</v>
      </c>
      <c r="Z487" s="61"/>
      <c r="AA487" s="61"/>
      <c r="AB487" s="61"/>
      <c r="AC487" s="61"/>
      <c r="AD487" s="61"/>
      <c r="AE487"/>
      <c r="AF487" s="45">
        <v>28</v>
      </c>
      <c r="AG487" s="60">
        <v>1</v>
      </c>
      <c r="AH487" s="61"/>
      <c r="AI487" s="165" t="s">
        <v>248</v>
      </c>
      <c r="AJ487" s="45">
        <v>0</v>
      </c>
      <c r="AK487" s="60">
        <v>0</v>
      </c>
      <c r="AL487" s="61"/>
      <c r="AM487" s="165" t="s">
        <v>260</v>
      </c>
      <c r="AN487" s="45">
        <v>0</v>
      </c>
      <c r="AO487" s="60">
        <v>0</v>
      </c>
      <c r="AP487" s="61"/>
      <c r="AQ487" s="165" t="s">
        <v>292</v>
      </c>
      <c r="AR487" s="45">
        <v>0</v>
      </c>
      <c r="AS487" s="60">
        <v>0</v>
      </c>
      <c r="AT487" s="61"/>
      <c r="AU487" s="165" t="s">
        <v>305</v>
      </c>
      <c r="AV487" s="45">
        <v>0</v>
      </c>
      <c r="AW487" s="60">
        <v>0</v>
      </c>
      <c r="AX487" s="61"/>
      <c r="AY487" s="165" t="s">
        <v>439</v>
      </c>
      <c r="AZ487" s="45">
        <v>2</v>
      </c>
      <c r="BA487" s="60">
        <v>7.1428571428571425E-2</v>
      </c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4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</row>
    <row r="488" spans="2:107" ht="25.5" customHeight="1" x14ac:dyDescent="0.2">
      <c r="B488" s="63" t="s">
        <v>382</v>
      </c>
      <c r="C488" s="45">
        <v>2</v>
      </c>
      <c r="D488" s="58">
        <v>7.1428571428571425E-2</v>
      </c>
      <c r="E488" s="64"/>
      <c r="F488" s="75" t="s">
        <v>394</v>
      </c>
      <c r="G488" s="45">
        <v>1</v>
      </c>
      <c r="H488" s="58">
        <v>3.5714285714285712E-2</v>
      </c>
      <c r="I488" s="61"/>
      <c r="J488" s="63" t="s">
        <v>404</v>
      </c>
      <c r="K488" s="45">
        <v>1</v>
      </c>
      <c r="L488" s="58">
        <v>3.5714285714285712E-2</v>
      </c>
      <c r="M488" s="61"/>
      <c r="N488" s="37"/>
      <c r="O488" s="49" t="s">
        <v>141</v>
      </c>
      <c r="P488" s="49" t="s">
        <v>140</v>
      </c>
      <c r="Q488" s="61"/>
      <c r="R488" s="61"/>
      <c r="S488" s="61"/>
      <c r="T488" s="61"/>
      <c r="U488" s="61"/>
      <c r="V488" s="61"/>
      <c r="W488" s="165" t="s">
        <v>246</v>
      </c>
      <c r="X488" s="45">
        <v>4</v>
      </c>
      <c r="Y488" s="60">
        <v>0.14285714285714285</v>
      </c>
      <c r="Z488" s="61"/>
      <c r="AA488" s="61"/>
      <c r="AB488" s="61"/>
      <c r="AC488" s="61"/>
      <c r="AD488" s="61"/>
      <c r="AE488" s="61"/>
      <c r="AF488" s="49" t="s">
        <v>141</v>
      </c>
      <c r="AG488" s="49" t="s">
        <v>140</v>
      </c>
      <c r="AH488" s="61"/>
      <c r="AI488" s="165" t="s">
        <v>249</v>
      </c>
      <c r="AJ488" s="45">
        <v>1</v>
      </c>
      <c r="AK488" s="60">
        <v>3.5714285714285712E-2</v>
      </c>
      <c r="AL488" s="61"/>
      <c r="AM488" s="165" t="s">
        <v>261</v>
      </c>
      <c r="AN488" s="59">
        <v>0</v>
      </c>
      <c r="AO488" s="60">
        <v>0</v>
      </c>
      <c r="AP488" s="61"/>
      <c r="AQ488" s="165" t="s">
        <v>293</v>
      </c>
      <c r="AR488" s="45">
        <v>4</v>
      </c>
      <c r="AS488" s="60">
        <v>0.14285714285714285</v>
      </c>
      <c r="AT488" s="61"/>
      <c r="AU488" s="165" t="s">
        <v>262</v>
      </c>
      <c r="AV488" s="59">
        <v>0</v>
      </c>
      <c r="AW488" s="60">
        <v>0</v>
      </c>
      <c r="AX488" s="61"/>
      <c r="AY488" s="165" t="s">
        <v>440</v>
      </c>
      <c r="AZ488" s="45">
        <v>10</v>
      </c>
      <c r="BA488" s="60">
        <v>0.35714285714285715</v>
      </c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4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</row>
    <row r="489" spans="2:107" ht="25.5" customHeight="1" x14ac:dyDescent="0.2">
      <c r="B489" s="63" t="s">
        <v>383</v>
      </c>
      <c r="C489" s="45">
        <v>0</v>
      </c>
      <c r="D489" s="58">
        <v>0</v>
      </c>
      <c r="E489" s="64"/>
      <c r="F489" s="75" t="s">
        <v>395</v>
      </c>
      <c r="G489" s="45">
        <v>1</v>
      </c>
      <c r="H489" s="58">
        <v>3.5714285714285712E-2</v>
      </c>
      <c r="I489" s="61"/>
      <c r="J489" s="63" t="s">
        <v>391</v>
      </c>
      <c r="K489" s="45">
        <v>2</v>
      </c>
      <c r="L489" s="58">
        <v>7.1428571428571425E-2</v>
      </c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165" t="s">
        <v>247</v>
      </c>
      <c r="X489" s="45">
        <v>0</v>
      </c>
      <c r="Y489" s="60">
        <v>0</v>
      </c>
      <c r="Z489" s="61"/>
      <c r="AA489" s="61"/>
      <c r="AB489" s="61"/>
      <c r="AC489" s="61"/>
      <c r="AD489" s="61"/>
      <c r="AE489" s="61"/>
      <c r="AF489" s="61"/>
      <c r="AG489" s="61"/>
      <c r="AH489" s="61"/>
      <c r="AI489" s="165" t="s">
        <v>273</v>
      </c>
      <c r="AJ489" s="45">
        <v>3</v>
      </c>
      <c r="AK489" s="60">
        <v>0.10714285714285714</v>
      </c>
      <c r="AL489" s="61"/>
      <c r="AM489" s="165" t="s">
        <v>278</v>
      </c>
      <c r="AN489" s="59">
        <v>3</v>
      </c>
      <c r="AO489" s="60">
        <v>0.16666666666666666</v>
      </c>
      <c r="AP489" s="61"/>
      <c r="AQ489" s="165" t="s">
        <v>294</v>
      </c>
      <c r="AR489" s="45">
        <v>4</v>
      </c>
      <c r="AS489" s="60">
        <v>0.14285714285714285</v>
      </c>
      <c r="AT489" s="61"/>
      <c r="AU489" s="165" t="s">
        <v>307</v>
      </c>
      <c r="AV489" s="59">
        <v>2</v>
      </c>
      <c r="AW489" s="60">
        <v>0.1111111111111111</v>
      </c>
      <c r="AX489" s="61"/>
      <c r="AY489" s="165" t="s">
        <v>440</v>
      </c>
      <c r="AZ489" s="45">
        <v>1</v>
      </c>
      <c r="BA489" s="60">
        <v>3.5714285714285712E-2</v>
      </c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4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</row>
    <row r="490" spans="2:107" ht="25.5" customHeight="1" x14ac:dyDescent="0.2">
      <c r="B490" s="61"/>
      <c r="C490" s="45">
        <v>28</v>
      </c>
      <c r="D490" s="58">
        <v>1</v>
      </c>
      <c r="E490" s="64"/>
      <c r="F490" s="61"/>
      <c r="G490" s="45">
        <v>28</v>
      </c>
      <c r="H490" s="58">
        <v>1</v>
      </c>
      <c r="I490" s="61"/>
      <c r="J490" s="63" t="s">
        <v>405</v>
      </c>
      <c r="K490" s="45">
        <v>2</v>
      </c>
      <c r="L490" s="58">
        <v>7.1428571428571425E-2</v>
      </c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165" t="s">
        <v>265</v>
      </c>
      <c r="X490" s="45">
        <v>0</v>
      </c>
      <c r="Y490" s="60">
        <v>0</v>
      </c>
      <c r="Z490" s="61"/>
      <c r="AA490" s="61"/>
      <c r="AB490" s="61"/>
      <c r="AC490" s="61"/>
      <c r="AD490" s="61"/>
      <c r="AE490" s="61"/>
      <c r="AF490" s="61"/>
      <c r="AG490" s="61"/>
      <c r="AH490" s="61"/>
      <c r="AI490" s="165" t="s">
        <v>275</v>
      </c>
      <c r="AJ490" s="45">
        <v>1</v>
      </c>
      <c r="AK490" s="60">
        <v>3.5714285714285712E-2</v>
      </c>
      <c r="AL490" s="61"/>
      <c r="AM490" s="165" t="s">
        <v>262</v>
      </c>
      <c r="AN490" s="45">
        <v>1</v>
      </c>
      <c r="AO490" s="60">
        <v>5.5555555555555552E-2</v>
      </c>
      <c r="AP490" s="61"/>
      <c r="AQ490" s="61"/>
      <c r="AR490" s="45">
        <v>28</v>
      </c>
      <c r="AS490" s="60">
        <v>1</v>
      </c>
      <c r="AT490" s="61"/>
      <c r="AU490" s="165" t="s">
        <v>306</v>
      </c>
      <c r="AV490" s="45">
        <v>0</v>
      </c>
      <c r="AW490" s="60">
        <v>0</v>
      </c>
      <c r="AX490" s="61"/>
      <c r="AY490" s="98"/>
      <c r="AZ490" s="45">
        <v>28</v>
      </c>
      <c r="BA490" s="60">
        <v>1</v>
      </c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4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</row>
    <row r="491" spans="2:107" ht="25.5" customHeight="1" x14ac:dyDescent="0.2">
      <c r="B491" s="61"/>
      <c r="C491" s="70" t="s">
        <v>141</v>
      </c>
      <c r="D491" s="70" t="s">
        <v>140</v>
      </c>
      <c r="E491" s="64"/>
      <c r="F491" s="61"/>
      <c r="G491" s="70" t="s">
        <v>141</v>
      </c>
      <c r="H491" s="70" t="s">
        <v>140</v>
      </c>
      <c r="I491" s="61"/>
      <c r="J491" s="63" t="s">
        <v>406</v>
      </c>
      <c r="K491" s="45">
        <v>1</v>
      </c>
      <c r="L491" s="58">
        <v>3.5714285714285712E-2</v>
      </c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165" t="s">
        <v>266</v>
      </c>
      <c r="X491" s="45">
        <v>2</v>
      </c>
      <c r="Y491" s="60">
        <v>7.1428571428571425E-2</v>
      </c>
      <c r="Z491" s="61"/>
      <c r="AA491" s="61"/>
      <c r="AB491" s="61"/>
      <c r="AC491" s="61"/>
      <c r="AD491" s="61"/>
      <c r="AE491" s="61"/>
      <c r="AF491" s="61"/>
      <c r="AG491" s="61"/>
      <c r="AH491" s="61"/>
      <c r="AI491" s="165" t="s">
        <v>274</v>
      </c>
      <c r="AJ491" s="45">
        <v>1</v>
      </c>
      <c r="AK491" s="60">
        <v>3.5714285714285712E-2</v>
      </c>
      <c r="AL491" s="61"/>
      <c r="AM491" s="165" t="s">
        <v>263</v>
      </c>
      <c r="AN491" s="45">
        <v>0</v>
      </c>
      <c r="AO491" s="60">
        <v>0</v>
      </c>
      <c r="AP491" s="61"/>
      <c r="AQ491" s="61"/>
      <c r="AR491" s="70" t="s">
        <v>141</v>
      </c>
      <c r="AS491" s="70" t="s">
        <v>140</v>
      </c>
      <c r="AT491" s="61"/>
      <c r="AU491" s="165" t="s">
        <v>308</v>
      </c>
      <c r="AV491" s="45">
        <v>0</v>
      </c>
      <c r="AW491" s="60">
        <v>0</v>
      </c>
      <c r="AX491" s="61"/>
      <c r="AY491" s="61"/>
      <c r="AZ491" s="49" t="s">
        <v>141</v>
      </c>
      <c r="BA491" s="49" t="s">
        <v>140</v>
      </c>
      <c r="BB491" s="64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4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</row>
    <row r="492" spans="2:107" ht="25.5" customHeight="1" x14ac:dyDescent="0.2">
      <c r="B492" s="61"/>
      <c r="C492" s="61"/>
      <c r="D492" s="61"/>
      <c r="E492" s="64"/>
      <c r="F492" s="61"/>
      <c r="G492" s="61"/>
      <c r="H492" s="61"/>
      <c r="I492" s="61"/>
      <c r="J492" s="63" t="s">
        <v>393</v>
      </c>
      <c r="K492" s="45">
        <v>0</v>
      </c>
      <c r="L492" s="58">
        <v>0</v>
      </c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165" t="s">
        <v>162</v>
      </c>
      <c r="X492" s="59">
        <v>8</v>
      </c>
      <c r="Y492" s="60">
        <v>0.2857142857142857</v>
      </c>
      <c r="Z492" s="61"/>
      <c r="AA492" s="61"/>
      <c r="AB492" s="61"/>
      <c r="AC492" s="61"/>
      <c r="AD492" s="61"/>
      <c r="AE492" s="61"/>
      <c r="AF492" s="61"/>
      <c r="AG492" s="61"/>
      <c r="AH492" s="61"/>
      <c r="AI492" s="165" t="s">
        <v>273</v>
      </c>
      <c r="AJ492" s="45">
        <v>0</v>
      </c>
      <c r="AK492" s="60">
        <v>0</v>
      </c>
      <c r="AL492" s="61"/>
      <c r="AM492" s="165" t="s">
        <v>264</v>
      </c>
      <c r="AN492" s="45">
        <v>0</v>
      </c>
      <c r="AO492" s="60">
        <v>0</v>
      </c>
      <c r="AP492" s="61"/>
      <c r="AQ492" s="61"/>
      <c r="AR492" s="61"/>
      <c r="AS492" s="61"/>
      <c r="AT492" s="61"/>
      <c r="AU492" s="165" t="s">
        <v>309</v>
      </c>
      <c r="AV492" s="45">
        <v>3</v>
      </c>
      <c r="AW492" s="60">
        <v>0.16666666666666666</v>
      </c>
      <c r="AX492" s="61"/>
      <c r="AY492"/>
      <c r="AZ492"/>
      <c r="BA492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4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</row>
    <row r="493" spans="2:107" ht="25.5" customHeight="1" x14ac:dyDescent="0.2">
      <c r="B493" s="61"/>
      <c r="C493" s="61"/>
      <c r="D493" s="61"/>
      <c r="E493" s="64"/>
      <c r="F493" s="61"/>
      <c r="G493" s="61"/>
      <c r="H493" s="61"/>
      <c r="I493" s="61"/>
      <c r="J493" s="63" t="s">
        <v>407</v>
      </c>
      <c r="K493" s="45">
        <v>2</v>
      </c>
      <c r="L493" s="58">
        <v>7.1428571428571425E-2</v>
      </c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37"/>
      <c r="X493" s="45">
        <v>28</v>
      </c>
      <c r="Y493" s="60">
        <v>1</v>
      </c>
      <c r="Z493" s="61"/>
      <c r="AA493" s="61"/>
      <c r="AB493" s="61"/>
      <c r="AC493" s="61"/>
      <c r="AD493" s="61"/>
      <c r="AE493" s="61"/>
      <c r="AF493" s="61"/>
      <c r="AG493" s="61"/>
      <c r="AH493" s="61"/>
      <c r="AI493" s="165" t="s">
        <v>438</v>
      </c>
      <c r="AJ493" s="45">
        <v>12</v>
      </c>
      <c r="AK493" s="60">
        <v>0.42857142857142855</v>
      </c>
      <c r="AL493" s="61"/>
      <c r="AM493" s="165" t="s">
        <v>279</v>
      </c>
      <c r="AN493" s="45">
        <v>1</v>
      </c>
      <c r="AO493" s="60">
        <v>5.5555555555555552E-2</v>
      </c>
      <c r="AP493" s="61"/>
      <c r="AQ493" s="61"/>
      <c r="AR493" s="61"/>
      <c r="AS493" s="61"/>
      <c r="AT493" s="61"/>
      <c r="AU493" s="165" t="s">
        <v>310</v>
      </c>
      <c r="AV493" s="45">
        <v>1</v>
      </c>
      <c r="AW493" s="60">
        <v>5.5555555555555552E-2</v>
      </c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4"/>
      <c r="BS493" s="64"/>
      <c r="BT493" s="64"/>
      <c r="BU493" s="64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</row>
    <row r="494" spans="2:107" ht="25.5" customHeight="1" x14ac:dyDescent="0.2">
      <c r="B494" s="61"/>
      <c r="C494" s="61"/>
      <c r="D494" s="61"/>
      <c r="E494" s="64"/>
      <c r="F494" s="61"/>
      <c r="G494" s="61"/>
      <c r="H494" s="61"/>
      <c r="I494" s="61"/>
      <c r="J494" s="63" t="s">
        <v>408</v>
      </c>
      <c r="K494" s="45">
        <v>0</v>
      </c>
      <c r="L494" s="58">
        <v>0</v>
      </c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49" t="s">
        <v>141</v>
      </c>
      <c r="Y494" s="49" t="s">
        <v>140</v>
      </c>
      <c r="Z494" s="61"/>
      <c r="AA494" s="61"/>
      <c r="AB494" s="61"/>
      <c r="AC494" s="61"/>
      <c r="AD494" s="61"/>
      <c r="AE494" s="61"/>
      <c r="AF494" s="61"/>
      <c r="AG494" s="61"/>
      <c r="AH494" s="61"/>
      <c r="AI494" s="37"/>
      <c r="AJ494" s="45">
        <v>28</v>
      </c>
      <c r="AK494" s="60">
        <v>1</v>
      </c>
      <c r="AL494" s="61"/>
      <c r="AM494" s="165" t="s">
        <v>267</v>
      </c>
      <c r="AN494" s="45">
        <v>0</v>
      </c>
      <c r="AO494" s="60">
        <v>0</v>
      </c>
      <c r="AP494" s="61"/>
      <c r="AQ494" s="61"/>
      <c r="AR494" s="61"/>
      <c r="AS494" s="61"/>
      <c r="AT494" s="61"/>
      <c r="AU494" s="165" t="s">
        <v>311</v>
      </c>
      <c r="AV494" s="45">
        <v>0</v>
      </c>
      <c r="AW494" s="60">
        <v>0</v>
      </c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4"/>
      <c r="BS494" s="64"/>
      <c r="BT494" s="64"/>
      <c r="BU494" s="64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</row>
    <row r="495" spans="2:107" ht="25.5" customHeight="1" x14ac:dyDescent="0.2">
      <c r="B495" s="61"/>
      <c r="C495" s="61"/>
      <c r="D495" s="61"/>
      <c r="E495" s="64"/>
      <c r="F495" s="61"/>
      <c r="G495" s="61"/>
      <c r="H495" s="61"/>
      <c r="I495" s="61"/>
      <c r="J495" s="63" t="s">
        <v>395</v>
      </c>
      <c r="K495" s="45">
        <v>0</v>
      </c>
      <c r="L495" s="58">
        <v>0</v>
      </c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49" t="s">
        <v>141</v>
      </c>
      <c r="AK495" s="49" t="s">
        <v>140</v>
      </c>
      <c r="AL495" s="61"/>
      <c r="AM495" s="165" t="s">
        <v>268</v>
      </c>
      <c r="AN495" s="45">
        <v>0</v>
      </c>
      <c r="AO495" s="60">
        <v>0</v>
      </c>
      <c r="AP495" s="61"/>
      <c r="AQ495" s="61"/>
      <c r="AR495" s="61"/>
      <c r="AS495" s="61"/>
      <c r="AT495" s="61"/>
      <c r="AU495" s="165" t="s">
        <v>312</v>
      </c>
      <c r="AV495" s="45">
        <v>2</v>
      </c>
      <c r="AW495" s="60">
        <v>0.1111111111111111</v>
      </c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4"/>
      <c r="BS495" s="64"/>
      <c r="BT495" s="64"/>
      <c r="BU495" s="64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</row>
    <row r="496" spans="2:107" ht="25.5" customHeight="1" x14ac:dyDescent="0.2">
      <c r="B496" s="61"/>
      <c r="C496" s="61"/>
      <c r="D496" s="61"/>
      <c r="E496" s="64"/>
      <c r="F496" s="61"/>
      <c r="G496" s="61"/>
      <c r="H496" s="61"/>
      <c r="I496" s="61"/>
      <c r="J496" s="61"/>
      <c r="K496" s="45">
        <v>28</v>
      </c>
      <c r="L496" s="58">
        <v>1</v>
      </c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165" t="s">
        <v>269</v>
      </c>
      <c r="AN496" s="45">
        <v>1</v>
      </c>
      <c r="AO496" s="60">
        <v>5.5555555555555552E-2</v>
      </c>
      <c r="AP496" s="61"/>
      <c r="AQ496" s="61"/>
      <c r="AR496" s="61"/>
      <c r="AS496" s="61"/>
      <c r="AT496" s="61"/>
      <c r="AU496" s="165" t="s">
        <v>313</v>
      </c>
      <c r="AV496" s="45">
        <v>0</v>
      </c>
      <c r="AW496" s="60">
        <v>0</v>
      </c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4"/>
      <c r="BS496" s="64"/>
      <c r="BT496" s="64"/>
      <c r="BU496" s="64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</row>
    <row r="497" spans="2:107" ht="25.5" customHeight="1" x14ac:dyDescent="0.2">
      <c r="B497" s="61"/>
      <c r="C497" s="61"/>
      <c r="D497" s="61"/>
      <c r="E497" s="64"/>
      <c r="F497" s="61"/>
      <c r="G497" s="61"/>
      <c r="H497" s="61"/>
      <c r="I497" s="61"/>
      <c r="J497" s="61"/>
      <c r="K497" s="70" t="s">
        <v>141</v>
      </c>
      <c r="L497" s="70" t="s">
        <v>140</v>
      </c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165" t="s">
        <v>280</v>
      </c>
      <c r="AN497" s="45">
        <v>3</v>
      </c>
      <c r="AO497" s="60">
        <v>0.16666666666666666</v>
      </c>
      <c r="AP497" s="61"/>
      <c r="AQ497" s="61"/>
      <c r="AR497" s="61"/>
      <c r="AS497" s="61"/>
      <c r="AT497" s="61"/>
      <c r="AU497" s="98"/>
      <c r="AV497" s="45">
        <v>18</v>
      </c>
      <c r="AW497" s="60">
        <v>1</v>
      </c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4"/>
      <c r="BS497" s="64"/>
      <c r="BT497" s="64"/>
      <c r="BU497" s="64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</row>
    <row r="498" spans="2:107" ht="25.5" customHeight="1" x14ac:dyDescent="0.2">
      <c r="B498" s="61"/>
      <c r="C498" s="61"/>
      <c r="D498" s="61"/>
      <c r="E498" s="64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165" t="s">
        <v>270</v>
      </c>
      <c r="AN498" s="45">
        <v>0</v>
      </c>
      <c r="AO498" s="60">
        <v>0</v>
      </c>
      <c r="AP498" s="61"/>
      <c r="AQ498" s="61"/>
      <c r="AR498" s="61"/>
      <c r="AS498" s="61"/>
      <c r="AT498" s="61"/>
      <c r="AU498" s="61"/>
      <c r="AV498" s="49" t="s">
        <v>141</v>
      </c>
      <c r="AW498" s="49" t="s">
        <v>140</v>
      </c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71"/>
      <c r="BQ498" s="61"/>
      <c r="BR498" s="64"/>
      <c r="BS498" s="64"/>
      <c r="BT498" s="64"/>
      <c r="BU498" s="64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</row>
    <row r="499" spans="2:107" ht="25.5" customHeight="1" x14ac:dyDescent="0.2">
      <c r="B499" s="61"/>
      <c r="C499" s="61"/>
      <c r="D499" s="61"/>
      <c r="E499" s="64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165" t="s">
        <v>271</v>
      </c>
      <c r="AN499" s="45">
        <v>1</v>
      </c>
      <c r="AO499" s="60">
        <v>5.5555555555555552E-2</v>
      </c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2"/>
      <c r="BK499" s="62"/>
      <c r="BL499" s="61"/>
      <c r="BM499" s="61"/>
      <c r="BN499" s="61"/>
      <c r="BO499" s="61"/>
      <c r="BP499" s="61"/>
      <c r="BQ499" s="64"/>
      <c r="BR499" s="64"/>
      <c r="BS499" s="64"/>
      <c r="BT499" s="64"/>
      <c r="BU499" s="64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</row>
    <row r="500" spans="2:107" ht="25.5" customHeight="1" x14ac:dyDescent="0.2">
      <c r="B500" s="37"/>
      <c r="C500" s="37"/>
      <c r="D500" s="37"/>
      <c r="E500" s="64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165" t="s">
        <v>272</v>
      </c>
      <c r="AN500" s="45">
        <v>1</v>
      </c>
      <c r="AO500" s="60">
        <v>5.5555555555555552E-2</v>
      </c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4"/>
      <c r="BS500" s="64"/>
      <c r="BT500" s="64"/>
      <c r="BU500" s="64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</row>
    <row r="501" spans="2:107" ht="25.5" customHeight="1" x14ac:dyDescent="0.2">
      <c r="B501" s="61"/>
      <c r="C501" s="61"/>
      <c r="D501" s="61"/>
      <c r="E501" s="64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165" t="s">
        <v>281</v>
      </c>
      <c r="AN501" s="30">
        <v>0</v>
      </c>
      <c r="AO501" s="60">
        <v>0</v>
      </c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4"/>
      <c r="BS501" s="64"/>
      <c r="BT501" s="64"/>
      <c r="BU501" s="64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</row>
    <row r="502" spans="2:107" ht="25.5" customHeight="1" x14ac:dyDescent="0.2">
      <c r="B502" s="61"/>
      <c r="C502" s="61"/>
      <c r="D502" s="61"/>
      <c r="E502" s="64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98"/>
      <c r="AN502" s="45">
        <v>18</v>
      </c>
      <c r="AO502" s="60">
        <v>1</v>
      </c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4"/>
      <c r="BS502" s="64"/>
      <c r="BT502" s="64"/>
      <c r="BU502" s="64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</row>
    <row r="503" spans="2:107" ht="25.5" customHeight="1" x14ac:dyDescent="0.2">
      <c r="B503" s="61"/>
      <c r="C503" s="61"/>
      <c r="D503" s="61"/>
      <c r="E503" s="64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49" t="s">
        <v>141</v>
      </c>
      <c r="AO503" s="49" t="s">
        <v>140</v>
      </c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4"/>
      <c r="BS503" s="64"/>
      <c r="BT503" s="64"/>
      <c r="BU503" s="64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</row>
    <row r="504" spans="2:107" ht="25.5" customHeight="1" x14ac:dyDescent="0.2">
      <c r="B504" s="61"/>
      <c r="C504" s="61"/>
      <c r="D504" s="61"/>
      <c r="E504" s="64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4"/>
      <c r="BS504" s="64"/>
      <c r="BT504" s="64"/>
      <c r="BU504" s="64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</row>
    <row r="505" spans="2:107" ht="25.5" customHeight="1" x14ac:dyDescent="0.2">
      <c r="B505" s="166" t="s">
        <v>425</v>
      </c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  <c r="BI505" s="166"/>
      <c r="BJ505" s="166"/>
      <c r="BK505" s="166"/>
      <c r="BL505" s="166"/>
      <c r="BM505" s="166"/>
      <c r="BN505" s="166"/>
      <c r="BO505" s="166"/>
      <c r="BP505" s="166"/>
      <c r="BQ505" s="166"/>
      <c r="BR505" s="166"/>
      <c r="BS505" s="166"/>
      <c r="BT505" s="166"/>
      <c r="BU505" s="166"/>
      <c r="BV505" s="166"/>
      <c r="BW505" s="166"/>
      <c r="BX505" s="166"/>
      <c r="BY505" s="166"/>
      <c r="BZ505" s="166"/>
      <c r="CA505" s="166"/>
      <c r="CB505" s="166"/>
      <c r="CC505" s="166"/>
      <c r="CD505" s="166"/>
      <c r="CE505" s="166"/>
      <c r="CF505" s="166"/>
      <c r="CG505" s="166"/>
      <c r="CH505" s="166"/>
      <c r="CI505" s="166"/>
      <c r="CJ505" s="166"/>
      <c r="CK505" s="166"/>
      <c r="CL505" s="166"/>
      <c r="CM505" s="166"/>
      <c r="CN505" s="166"/>
      <c r="CO505" s="166"/>
      <c r="CP505" s="166"/>
      <c r="CQ505" s="166"/>
      <c r="CR505" s="166"/>
      <c r="CS505" s="166"/>
      <c r="CT505" s="166"/>
      <c r="CU505" s="166"/>
      <c r="CV505" s="166"/>
      <c r="CW505" s="166"/>
      <c r="CX505" s="166"/>
      <c r="CY505" s="166"/>
      <c r="CZ505" s="166"/>
      <c r="DA505" s="166"/>
      <c r="DB505" s="166"/>
      <c r="DC505" s="166"/>
    </row>
    <row r="506" spans="2:107" ht="25.5" customHeight="1" x14ac:dyDescent="0.2">
      <c r="B506" s="61"/>
      <c r="C506" s="61"/>
      <c r="D506" s="61"/>
      <c r="E506" s="64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/>
      <c r="BS506"/>
      <c r="BT506"/>
      <c r="BU506" s="64"/>
      <c r="BV506" s="61"/>
      <c r="BW506"/>
      <c r="BX506"/>
      <c r="BY506"/>
      <c r="BZ506"/>
      <c r="CA506"/>
      <c r="CB506"/>
      <c r="CC506"/>
      <c r="CD506"/>
      <c r="CE506"/>
      <c r="CF506"/>
      <c r="CG506"/>
      <c r="CH506" s="61"/>
      <c r="CI506" s="61"/>
      <c r="CJ506"/>
      <c r="CK506"/>
      <c r="CL506"/>
      <c r="CM506"/>
      <c r="CN506"/>
      <c r="CO506"/>
      <c r="CP506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</row>
    <row r="507" spans="2:107" ht="25.5" customHeight="1" x14ac:dyDescent="0.2">
      <c r="B507" s="181" t="s">
        <v>427</v>
      </c>
      <c r="C507" s="181"/>
      <c r="D507" s="181"/>
      <c r="E507" s="181"/>
      <c r="F507" s="181"/>
      <c r="G507" s="181"/>
      <c r="H507" s="181"/>
      <c r="I507" s="61"/>
      <c r="J507" s="181" t="s">
        <v>426</v>
      </c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73"/>
      <c r="V507" s="181" t="s">
        <v>428</v>
      </c>
      <c r="W507" s="181"/>
      <c r="X507" s="181"/>
      <c r="Y507" s="181"/>
      <c r="Z507" s="181"/>
      <c r="AA507" s="181"/>
      <c r="AB507" s="181"/>
      <c r="AC507" s="61"/>
      <c r="AD507" s="61"/>
      <c r="AE507" s="181" t="s">
        <v>429</v>
      </c>
      <c r="AF507" s="181"/>
      <c r="AG507" s="181"/>
      <c r="AH507" s="181"/>
      <c r="AI507" s="181"/>
      <c r="AJ507" s="181"/>
      <c r="AK507" s="181"/>
      <c r="AL507" s="181"/>
      <c r="AM507" s="181"/>
      <c r="AN507" s="181"/>
      <c r="AO507" s="181"/>
      <c r="AP507" s="61"/>
      <c r="AQ507" s="61"/>
      <c r="AR507" s="181" t="s">
        <v>430</v>
      </c>
      <c r="AS507" s="181"/>
      <c r="AT507" s="181"/>
      <c r="AU507" s="181"/>
      <c r="AV507" s="181"/>
      <c r="AW507" s="181"/>
      <c r="AX507" s="181"/>
      <c r="AY507" s="61"/>
      <c r="AZ507" s="61"/>
      <c r="BA507" s="181" t="s">
        <v>431</v>
      </c>
      <c r="BB507" s="181"/>
      <c r="BC507" s="181"/>
      <c r="BD507" s="181"/>
      <c r="BE507" s="181"/>
      <c r="BF507" s="181"/>
      <c r="BG507" s="181"/>
      <c r="BH507" s="181"/>
      <c r="BI507" s="181"/>
      <c r="BJ507" s="181"/>
      <c r="BK507" s="181"/>
      <c r="BL507" s="61"/>
      <c r="BM507" s="61"/>
      <c r="BN507" s="181" t="s">
        <v>432</v>
      </c>
      <c r="BO507" s="181"/>
      <c r="BP507" s="181"/>
      <c r="BQ507" s="181"/>
      <c r="BR507" s="181"/>
      <c r="BS507" s="181"/>
      <c r="BT507" s="181"/>
      <c r="BU507" s="64"/>
      <c r="BV507" s="61"/>
      <c r="BW507" s="181" t="s">
        <v>433</v>
      </c>
      <c r="BX507" s="181"/>
      <c r="BY507" s="181"/>
      <c r="BZ507" s="181"/>
      <c r="CA507" s="181"/>
      <c r="CB507" s="181"/>
      <c r="CC507" s="181"/>
      <c r="CD507" s="181"/>
      <c r="CE507" s="181"/>
      <c r="CF507" s="181"/>
      <c r="CG507" s="181"/>
      <c r="CH507" s="61"/>
      <c r="CI507" s="61"/>
      <c r="CJ507" s="181" t="s">
        <v>434</v>
      </c>
      <c r="CK507" s="181"/>
      <c r="CL507" s="181"/>
      <c r="CM507" s="181"/>
      <c r="CN507" s="181"/>
      <c r="CO507" s="181"/>
      <c r="CP507" s="181"/>
      <c r="CQ507" s="61"/>
      <c r="CR507" s="61"/>
      <c r="CS507" s="181" t="s">
        <v>433</v>
      </c>
      <c r="CT507" s="181"/>
      <c r="CU507" s="181"/>
      <c r="CV507" s="181"/>
      <c r="CW507" s="181"/>
      <c r="CX507" s="181"/>
      <c r="CY507" s="181"/>
      <c r="CZ507" s="181"/>
      <c r="DA507" s="181"/>
      <c r="DB507" s="181"/>
      <c r="DC507" s="181"/>
    </row>
    <row r="508" spans="2:107" ht="25.5" customHeight="1" x14ac:dyDescent="0.2">
      <c r="B508" s="61"/>
      <c r="C508" s="61"/>
      <c r="D508" s="61"/>
      <c r="E508" s="64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/>
      <c r="AF508"/>
      <c r="AG508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4"/>
      <c r="BS508" s="64"/>
      <c r="BT508" s="64"/>
      <c r="BU508" s="64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</row>
    <row r="509" spans="2:107" ht="25.5" customHeight="1" x14ac:dyDescent="0.2">
      <c r="B509" s="175" t="s">
        <v>180</v>
      </c>
      <c r="C509" s="175"/>
      <c r="D509" s="175"/>
      <c r="E509" s="64"/>
      <c r="F509" s="175" t="s">
        <v>14</v>
      </c>
      <c r="G509" s="175"/>
      <c r="H509" s="175"/>
      <c r="I509" s="61"/>
      <c r="J509" s="178" t="s">
        <v>338</v>
      </c>
      <c r="K509" s="179"/>
      <c r="L509" s="180"/>
      <c r="M509" s="61"/>
      <c r="N509" s="178" t="s">
        <v>409</v>
      </c>
      <c r="O509" s="179"/>
      <c r="P509" s="180"/>
      <c r="Q509" s="61"/>
      <c r="R509" s="178" t="s">
        <v>410</v>
      </c>
      <c r="S509" s="179"/>
      <c r="T509" s="180"/>
      <c r="U509" s="61"/>
      <c r="V509" s="175" t="s">
        <v>180</v>
      </c>
      <c r="W509" s="175"/>
      <c r="X509" s="175"/>
      <c r="Y509" s="61"/>
      <c r="Z509" s="175" t="s">
        <v>14</v>
      </c>
      <c r="AA509" s="175"/>
      <c r="AB509" s="175"/>
      <c r="AC509" s="61"/>
      <c r="AD509" s="61"/>
      <c r="AE509" s="175" t="s">
        <v>338</v>
      </c>
      <c r="AF509" s="175"/>
      <c r="AG509" s="175"/>
      <c r="AH509" s="61"/>
      <c r="AI509" s="178" t="s">
        <v>409</v>
      </c>
      <c r="AJ509" s="179"/>
      <c r="AK509" s="180"/>
      <c r="AL509" s="61"/>
      <c r="AM509" s="178" t="s">
        <v>410</v>
      </c>
      <c r="AN509" s="179"/>
      <c r="AO509" s="180"/>
      <c r="AP509" s="61"/>
      <c r="AQ509" s="61"/>
      <c r="AR509" s="175" t="s">
        <v>180</v>
      </c>
      <c r="AS509" s="175"/>
      <c r="AT509" s="175"/>
      <c r="AU509" s="61"/>
      <c r="AV509" s="175" t="s">
        <v>14</v>
      </c>
      <c r="AW509" s="175"/>
      <c r="AX509" s="175"/>
      <c r="AY509" s="61"/>
      <c r="AZ509" s="61"/>
      <c r="BA509" s="175" t="s">
        <v>338</v>
      </c>
      <c r="BB509" s="175"/>
      <c r="BC509" s="175"/>
      <c r="BD509" s="61"/>
      <c r="BE509" s="178" t="s">
        <v>409</v>
      </c>
      <c r="BF509" s="179"/>
      <c r="BG509" s="180"/>
      <c r="BH509" s="61"/>
      <c r="BI509" s="178" t="s">
        <v>410</v>
      </c>
      <c r="BJ509" s="179"/>
      <c r="BK509" s="180"/>
      <c r="BL509" s="61"/>
      <c r="BM509" s="61"/>
      <c r="BN509" s="178" t="s">
        <v>180</v>
      </c>
      <c r="BO509" s="179"/>
      <c r="BP509" s="180"/>
      <c r="BQ509" s="61"/>
      <c r="BR509" s="175" t="s">
        <v>14</v>
      </c>
      <c r="BS509" s="175"/>
      <c r="BT509" s="175"/>
      <c r="BU509" s="64"/>
      <c r="BV509" s="61"/>
      <c r="BW509" s="175" t="s">
        <v>338</v>
      </c>
      <c r="BX509" s="175"/>
      <c r="BY509" s="175"/>
      <c r="BZ509" s="61"/>
      <c r="CA509" s="178" t="s">
        <v>409</v>
      </c>
      <c r="CB509" s="179"/>
      <c r="CC509" s="180"/>
      <c r="CD509" s="61"/>
      <c r="CE509" s="178" t="s">
        <v>410</v>
      </c>
      <c r="CF509" s="179"/>
      <c r="CG509" s="180"/>
      <c r="CH509" s="61"/>
      <c r="CI509" s="61"/>
      <c r="CJ509" s="175" t="s">
        <v>180</v>
      </c>
      <c r="CK509" s="175"/>
      <c r="CL509" s="175"/>
      <c r="CM509" s="61"/>
      <c r="CN509" s="175" t="s">
        <v>14</v>
      </c>
      <c r="CO509" s="175"/>
      <c r="CP509" s="175"/>
      <c r="CQ509" s="61"/>
      <c r="CR509" s="61"/>
      <c r="CS509" s="175" t="s">
        <v>338</v>
      </c>
      <c r="CT509" s="175"/>
      <c r="CU509" s="175"/>
      <c r="CV509" s="61"/>
      <c r="CW509" s="178" t="s">
        <v>409</v>
      </c>
      <c r="CX509" s="179"/>
      <c r="CY509" s="180"/>
      <c r="CZ509" s="61"/>
      <c r="DA509" s="178" t="s">
        <v>410</v>
      </c>
      <c r="DB509" s="179"/>
      <c r="DC509" s="180"/>
    </row>
    <row r="510" spans="2:107" ht="25.5" customHeight="1" x14ac:dyDescent="0.2">
      <c r="B510" s="55" t="s">
        <v>181</v>
      </c>
      <c r="C510" s="57">
        <v>14</v>
      </c>
      <c r="D510" s="58">
        <v>0.5</v>
      </c>
      <c r="E510" s="64"/>
      <c r="F510" s="55" t="s">
        <v>186</v>
      </c>
      <c r="G510" s="57">
        <v>27</v>
      </c>
      <c r="H510" s="58">
        <v>0.9642857142857143</v>
      </c>
      <c r="I510" s="61"/>
      <c r="J510" s="55" t="s">
        <v>339</v>
      </c>
      <c r="K510" s="57">
        <v>14</v>
      </c>
      <c r="L510" s="58">
        <v>0.5</v>
      </c>
      <c r="M510" s="61"/>
      <c r="N510" s="55" t="s">
        <v>357</v>
      </c>
      <c r="O510" s="57">
        <v>2</v>
      </c>
      <c r="P510" s="58">
        <v>7.1428571428571425E-2</v>
      </c>
      <c r="Q510" s="61"/>
      <c r="R510" s="55" t="s">
        <v>411</v>
      </c>
      <c r="S510" s="57">
        <v>8</v>
      </c>
      <c r="T510" s="58">
        <v>0.2857142857142857</v>
      </c>
      <c r="U510" s="61"/>
      <c r="V510" s="47" t="s">
        <v>181</v>
      </c>
      <c r="W510" s="57">
        <v>4</v>
      </c>
      <c r="X510" s="58">
        <v>0.33333333333333331</v>
      </c>
      <c r="Y510" s="61"/>
      <c r="Z510" s="55" t="s">
        <v>186</v>
      </c>
      <c r="AA510" s="57">
        <v>9</v>
      </c>
      <c r="AB510" s="58">
        <v>0.75</v>
      </c>
      <c r="AC510" s="61"/>
      <c r="AD510" s="61"/>
      <c r="AE510" s="55" t="s">
        <v>339</v>
      </c>
      <c r="AF510" s="57">
        <v>3</v>
      </c>
      <c r="AG510" s="58">
        <v>0.25</v>
      </c>
      <c r="AH510" s="61"/>
      <c r="AI510" s="55" t="s">
        <v>357</v>
      </c>
      <c r="AJ510" s="57">
        <v>1</v>
      </c>
      <c r="AK510" s="58">
        <v>8.3333333333333329E-2</v>
      </c>
      <c r="AL510" s="61"/>
      <c r="AM510" s="55" t="s">
        <v>411</v>
      </c>
      <c r="AN510" s="57">
        <v>3</v>
      </c>
      <c r="AO510" s="58">
        <v>0.25</v>
      </c>
      <c r="AP510" s="61"/>
      <c r="AQ510" s="61"/>
      <c r="AR510" s="55" t="s">
        <v>181</v>
      </c>
      <c r="AS510" s="57">
        <v>3</v>
      </c>
      <c r="AT510" s="58">
        <v>0.5</v>
      </c>
      <c r="AU510" s="61"/>
      <c r="AV510" s="47" t="s">
        <v>186</v>
      </c>
      <c r="AW510" s="57">
        <v>6</v>
      </c>
      <c r="AX510" s="58">
        <v>1</v>
      </c>
      <c r="AY510" s="61"/>
      <c r="AZ510" s="61"/>
      <c r="BA510" s="55" t="s">
        <v>339</v>
      </c>
      <c r="BB510" s="57">
        <v>3</v>
      </c>
      <c r="BC510" s="58">
        <v>0.5</v>
      </c>
      <c r="BD510" s="61"/>
      <c r="BE510" s="55" t="s">
        <v>357</v>
      </c>
      <c r="BF510" s="57">
        <v>2</v>
      </c>
      <c r="BG510" s="58">
        <v>0.33333333333333331</v>
      </c>
      <c r="BH510" s="61"/>
      <c r="BI510" s="55" t="s">
        <v>411</v>
      </c>
      <c r="BJ510" s="57">
        <v>3</v>
      </c>
      <c r="BK510" s="58">
        <v>0.5</v>
      </c>
      <c r="BL510" s="61"/>
      <c r="BM510" s="61"/>
      <c r="BN510" s="47" t="s">
        <v>181</v>
      </c>
      <c r="BO510" s="57">
        <v>1</v>
      </c>
      <c r="BP510" s="58">
        <v>1</v>
      </c>
      <c r="BQ510" s="61"/>
      <c r="BR510" s="47" t="s">
        <v>186</v>
      </c>
      <c r="BS510" s="57">
        <v>1</v>
      </c>
      <c r="BT510" s="58">
        <v>1</v>
      </c>
      <c r="BU510" s="64"/>
      <c r="BV510" s="61"/>
      <c r="BW510" s="55" t="s">
        <v>339</v>
      </c>
      <c r="BX510" s="57">
        <v>1</v>
      </c>
      <c r="BY510" s="58">
        <v>1</v>
      </c>
      <c r="BZ510" s="61"/>
      <c r="CA510" s="55" t="s">
        <v>357</v>
      </c>
      <c r="CB510" s="57">
        <v>1</v>
      </c>
      <c r="CC510" s="58">
        <v>1</v>
      </c>
      <c r="CD510" s="61"/>
      <c r="CE510" s="55" t="s">
        <v>411</v>
      </c>
      <c r="CF510" s="57">
        <v>1</v>
      </c>
      <c r="CG510" s="58">
        <v>1</v>
      </c>
      <c r="CH510" s="61"/>
      <c r="CI510" s="61"/>
      <c r="CJ510" s="55" t="s">
        <v>181</v>
      </c>
      <c r="CK510" s="57">
        <v>0</v>
      </c>
      <c r="CL510" s="58" t="e">
        <v>#DIV/0!</v>
      </c>
      <c r="CM510" s="61"/>
      <c r="CN510" s="55" t="s">
        <v>186</v>
      </c>
      <c r="CO510" s="57">
        <v>0</v>
      </c>
      <c r="CP510" s="58" t="e">
        <v>#DIV/0!</v>
      </c>
      <c r="CQ510" s="61"/>
      <c r="CR510" s="61"/>
      <c r="CS510" s="55" t="s">
        <v>339</v>
      </c>
      <c r="CT510" s="57">
        <v>0</v>
      </c>
      <c r="CU510" s="58" t="e">
        <v>#DIV/0!</v>
      </c>
      <c r="CV510" s="61"/>
      <c r="CW510" s="55" t="s">
        <v>357</v>
      </c>
      <c r="CX510" s="57">
        <v>0</v>
      </c>
      <c r="CY510" s="58">
        <v>0</v>
      </c>
      <c r="CZ510" s="61"/>
      <c r="DA510" s="55" t="s">
        <v>411</v>
      </c>
      <c r="DB510" s="57">
        <v>0</v>
      </c>
      <c r="DC510" s="58" t="e">
        <v>#DIV/0!</v>
      </c>
    </row>
    <row r="511" spans="2:107" ht="25.5" customHeight="1" x14ac:dyDescent="0.2">
      <c r="B511" s="46" t="s">
        <v>182</v>
      </c>
      <c r="C511" s="57">
        <v>7</v>
      </c>
      <c r="D511" s="58">
        <v>0.25</v>
      </c>
      <c r="E511" s="64"/>
      <c r="F511" s="46" t="s">
        <v>187</v>
      </c>
      <c r="G511" s="57">
        <v>1</v>
      </c>
      <c r="H511" s="58">
        <v>3.5714285714285712E-2</v>
      </c>
      <c r="I511" s="61"/>
      <c r="J511" s="55" t="s">
        <v>340</v>
      </c>
      <c r="K511" s="57">
        <v>0</v>
      </c>
      <c r="L511" s="58">
        <v>0</v>
      </c>
      <c r="M511" s="61"/>
      <c r="N511" s="55" t="s">
        <v>359</v>
      </c>
      <c r="O511" s="57">
        <v>12</v>
      </c>
      <c r="P511" s="58">
        <v>0.42857142857142855</v>
      </c>
      <c r="Q511" s="61"/>
      <c r="R511" s="55" t="s">
        <v>412</v>
      </c>
      <c r="S511" s="57">
        <v>6</v>
      </c>
      <c r="T511" s="58">
        <v>0.21428571428571427</v>
      </c>
      <c r="U511" s="61"/>
      <c r="V511" s="46" t="s">
        <v>182</v>
      </c>
      <c r="W511" s="57">
        <v>4</v>
      </c>
      <c r="X511" s="58">
        <v>0.33333333333333331</v>
      </c>
      <c r="Y511" s="61"/>
      <c r="Z511" s="46" t="s">
        <v>187</v>
      </c>
      <c r="AA511" s="57">
        <v>3</v>
      </c>
      <c r="AB511" s="58">
        <v>0.25</v>
      </c>
      <c r="AC511" s="61"/>
      <c r="AD511" s="61"/>
      <c r="AE511" s="55" t="s">
        <v>340</v>
      </c>
      <c r="AF511" s="57">
        <v>1</v>
      </c>
      <c r="AG511" s="58">
        <v>8.3333333333333329E-2</v>
      </c>
      <c r="AH511" s="61"/>
      <c r="AI511" s="55" t="s">
        <v>359</v>
      </c>
      <c r="AJ511" s="57">
        <v>3</v>
      </c>
      <c r="AK511" s="58">
        <v>0.25</v>
      </c>
      <c r="AL511" s="61"/>
      <c r="AM511" s="55" t="s">
        <v>412</v>
      </c>
      <c r="AN511" s="57">
        <v>1</v>
      </c>
      <c r="AO511" s="58">
        <v>8.3333333333333329E-2</v>
      </c>
      <c r="AP511" s="61"/>
      <c r="AQ511" s="61"/>
      <c r="AR511" s="46" t="s">
        <v>182</v>
      </c>
      <c r="AS511" s="57">
        <v>3</v>
      </c>
      <c r="AT511" s="58">
        <v>0.5</v>
      </c>
      <c r="AU511" s="61"/>
      <c r="AV511" s="46" t="s">
        <v>187</v>
      </c>
      <c r="AW511" s="57">
        <v>0</v>
      </c>
      <c r="AX511" s="58">
        <v>0</v>
      </c>
      <c r="AY511" s="61"/>
      <c r="AZ511" s="61"/>
      <c r="BA511" s="55" t="s">
        <v>340</v>
      </c>
      <c r="BB511" s="57">
        <v>0</v>
      </c>
      <c r="BC511" s="58">
        <v>0</v>
      </c>
      <c r="BD511" s="61"/>
      <c r="BE511" s="55" t="s">
        <v>359</v>
      </c>
      <c r="BF511" s="57">
        <v>1</v>
      </c>
      <c r="BG511" s="58">
        <v>0.16666666666666666</v>
      </c>
      <c r="BH511" s="61"/>
      <c r="BI511" s="55" t="s">
        <v>412</v>
      </c>
      <c r="BJ511" s="57">
        <v>0</v>
      </c>
      <c r="BK511" s="58">
        <v>0</v>
      </c>
      <c r="BL511" s="61"/>
      <c r="BM511" s="61"/>
      <c r="BN511" s="46" t="s">
        <v>182</v>
      </c>
      <c r="BO511" s="57">
        <v>0</v>
      </c>
      <c r="BP511" s="58">
        <v>0</v>
      </c>
      <c r="BQ511" s="61"/>
      <c r="BR511" s="46" t="s">
        <v>187</v>
      </c>
      <c r="BS511" s="57">
        <v>0</v>
      </c>
      <c r="BT511" s="58">
        <v>0</v>
      </c>
      <c r="BU511" s="64"/>
      <c r="BV511" s="61"/>
      <c r="BW511" s="55" t="s">
        <v>340</v>
      </c>
      <c r="BX511" s="57">
        <v>0</v>
      </c>
      <c r="BY511" s="58">
        <v>0</v>
      </c>
      <c r="BZ511" s="61"/>
      <c r="CA511" s="55" t="s">
        <v>359</v>
      </c>
      <c r="CB511" s="57">
        <v>0</v>
      </c>
      <c r="CC511" s="58">
        <v>0</v>
      </c>
      <c r="CD511" s="61"/>
      <c r="CE511" s="55" t="s">
        <v>412</v>
      </c>
      <c r="CF511" s="57">
        <v>0</v>
      </c>
      <c r="CG511" s="58">
        <v>0</v>
      </c>
      <c r="CH511" s="61"/>
      <c r="CI511" s="61"/>
      <c r="CJ511" s="46" t="s">
        <v>182</v>
      </c>
      <c r="CK511" s="57">
        <v>0</v>
      </c>
      <c r="CL511" s="58" t="e">
        <v>#DIV/0!</v>
      </c>
      <c r="CM511" s="61"/>
      <c r="CN511" s="46" t="s">
        <v>187</v>
      </c>
      <c r="CO511" s="57">
        <v>0</v>
      </c>
      <c r="CP511" s="58" t="e">
        <v>#DIV/0!</v>
      </c>
      <c r="CQ511" s="61"/>
      <c r="CR511" s="61"/>
      <c r="CS511" s="55" t="s">
        <v>340</v>
      </c>
      <c r="CT511" s="57">
        <v>0</v>
      </c>
      <c r="CU511" s="58" t="e">
        <v>#DIV/0!</v>
      </c>
      <c r="CV511" s="61"/>
      <c r="CW511" s="55" t="s">
        <v>359</v>
      </c>
      <c r="CX511" s="57">
        <v>2</v>
      </c>
      <c r="CY511" s="58">
        <v>1</v>
      </c>
      <c r="CZ511" s="61"/>
      <c r="DA511" s="55" t="s">
        <v>412</v>
      </c>
      <c r="DB511" s="57">
        <v>0</v>
      </c>
      <c r="DC511" s="58" t="e">
        <v>#DIV/0!</v>
      </c>
    </row>
    <row r="512" spans="2:107" ht="25.5" customHeight="1" x14ac:dyDescent="0.2">
      <c r="B512" s="50" t="s">
        <v>183</v>
      </c>
      <c r="C512" s="57">
        <v>1</v>
      </c>
      <c r="D512" s="58">
        <v>3.5714285714285712E-2</v>
      </c>
      <c r="E512" s="64"/>
      <c r="F512" s="46" t="s">
        <v>188</v>
      </c>
      <c r="G512" s="57">
        <v>0</v>
      </c>
      <c r="H512" s="58">
        <v>0</v>
      </c>
      <c r="I512" s="61"/>
      <c r="J512" s="55" t="s">
        <v>341</v>
      </c>
      <c r="K512" s="57">
        <v>0</v>
      </c>
      <c r="L512" s="58">
        <v>0</v>
      </c>
      <c r="M512" s="61"/>
      <c r="N512" s="50" t="s">
        <v>360</v>
      </c>
      <c r="O512" s="57">
        <v>0</v>
      </c>
      <c r="P512" s="58">
        <v>0</v>
      </c>
      <c r="Q512" s="61"/>
      <c r="R512" s="50" t="s">
        <v>413</v>
      </c>
      <c r="S512" s="57">
        <v>4</v>
      </c>
      <c r="T512" s="58">
        <v>0.14285714285714285</v>
      </c>
      <c r="U512" s="61"/>
      <c r="V512" s="46" t="s">
        <v>183</v>
      </c>
      <c r="W512" s="57">
        <v>0</v>
      </c>
      <c r="X512" s="58">
        <v>0</v>
      </c>
      <c r="Y512" s="61"/>
      <c r="Z512" s="46" t="s">
        <v>188</v>
      </c>
      <c r="AA512" s="57">
        <v>0</v>
      </c>
      <c r="AB512" s="58">
        <v>0</v>
      </c>
      <c r="AC512" s="61"/>
      <c r="AD512" s="61"/>
      <c r="AE512" s="55" t="s">
        <v>341</v>
      </c>
      <c r="AF512" s="57">
        <v>0</v>
      </c>
      <c r="AG512" s="58">
        <v>0</v>
      </c>
      <c r="AH512" s="61"/>
      <c r="AI512" s="50" t="s">
        <v>360</v>
      </c>
      <c r="AJ512" s="57">
        <v>1</v>
      </c>
      <c r="AK512" s="58">
        <v>8.3333333333333329E-2</v>
      </c>
      <c r="AL512" s="61"/>
      <c r="AM512" s="50" t="s">
        <v>413</v>
      </c>
      <c r="AN512" s="57">
        <v>4</v>
      </c>
      <c r="AO512" s="58">
        <v>0.33333333333333331</v>
      </c>
      <c r="AP512" s="61"/>
      <c r="AQ512" s="61"/>
      <c r="AR512" s="46" t="s">
        <v>183</v>
      </c>
      <c r="AS512" s="57">
        <v>0</v>
      </c>
      <c r="AT512" s="58">
        <v>0</v>
      </c>
      <c r="AU512" s="61"/>
      <c r="AV512" s="46" t="s">
        <v>188</v>
      </c>
      <c r="AW512" s="57">
        <v>0</v>
      </c>
      <c r="AX512" s="58">
        <v>0</v>
      </c>
      <c r="AY512" s="61"/>
      <c r="AZ512" s="61"/>
      <c r="BA512" s="55" t="s">
        <v>341</v>
      </c>
      <c r="BB512" s="57">
        <v>0</v>
      </c>
      <c r="BC512" s="58">
        <v>0</v>
      </c>
      <c r="BD512" s="61"/>
      <c r="BE512" s="50" t="s">
        <v>360</v>
      </c>
      <c r="BF512" s="57">
        <v>0</v>
      </c>
      <c r="BG512" s="58">
        <v>0</v>
      </c>
      <c r="BH512" s="61"/>
      <c r="BI512" s="50" t="s">
        <v>413</v>
      </c>
      <c r="BJ512" s="57">
        <v>3</v>
      </c>
      <c r="BK512" s="58">
        <v>0.5</v>
      </c>
      <c r="BL512" s="61"/>
      <c r="BM512" s="61"/>
      <c r="BN512" s="46" t="s">
        <v>183</v>
      </c>
      <c r="BO512" s="57">
        <v>0</v>
      </c>
      <c r="BP512" s="58">
        <v>0</v>
      </c>
      <c r="BQ512" s="61"/>
      <c r="BR512" s="46" t="s">
        <v>188</v>
      </c>
      <c r="BS512" s="57">
        <v>0</v>
      </c>
      <c r="BT512" s="58">
        <v>0</v>
      </c>
      <c r="BU512" s="64"/>
      <c r="BV512" s="61"/>
      <c r="BW512" s="55" t="s">
        <v>341</v>
      </c>
      <c r="BX512" s="57">
        <v>0</v>
      </c>
      <c r="BY512" s="58">
        <v>0</v>
      </c>
      <c r="BZ512" s="61"/>
      <c r="CA512" s="50" t="s">
        <v>360</v>
      </c>
      <c r="CB512" s="57">
        <v>0</v>
      </c>
      <c r="CC512" s="58">
        <v>0</v>
      </c>
      <c r="CD512" s="61"/>
      <c r="CE512" s="50" t="s">
        <v>413</v>
      </c>
      <c r="CF512" s="57">
        <v>0</v>
      </c>
      <c r="CG512" s="58">
        <v>0</v>
      </c>
      <c r="CH512" s="61"/>
      <c r="CI512" s="61"/>
      <c r="CJ512" s="46" t="s">
        <v>183</v>
      </c>
      <c r="CK512" s="57">
        <v>0</v>
      </c>
      <c r="CL512" s="58" t="e">
        <v>#DIV/0!</v>
      </c>
      <c r="CM512" s="61"/>
      <c r="CN512" s="46" t="s">
        <v>188</v>
      </c>
      <c r="CO512" s="57">
        <v>0</v>
      </c>
      <c r="CP512" s="58" t="e">
        <v>#DIV/0!</v>
      </c>
      <c r="CQ512" s="61"/>
      <c r="CR512" s="61"/>
      <c r="CS512" s="55" t="s">
        <v>341</v>
      </c>
      <c r="CT512" s="57">
        <v>0</v>
      </c>
      <c r="CU512" s="58" t="e">
        <v>#DIV/0!</v>
      </c>
      <c r="CV512" s="61"/>
      <c r="CW512" s="50" t="s">
        <v>360</v>
      </c>
      <c r="CX512" s="57">
        <v>0</v>
      </c>
      <c r="CY512" s="58">
        <v>0</v>
      </c>
      <c r="CZ512" s="61"/>
      <c r="DA512" s="50" t="s">
        <v>413</v>
      </c>
      <c r="DB512" s="57">
        <v>0</v>
      </c>
      <c r="DC512" s="58" t="e">
        <v>#DIV/0!</v>
      </c>
    </row>
    <row r="513" spans="2:107" ht="25.5" customHeight="1" x14ac:dyDescent="0.2">
      <c r="B513" s="50" t="s">
        <v>184</v>
      </c>
      <c r="C513" s="57">
        <v>5</v>
      </c>
      <c r="D513" s="58">
        <v>0.17857142857142858</v>
      </c>
      <c r="E513" s="64"/>
      <c r="F513" s="77"/>
      <c r="G513" s="54">
        <v>28</v>
      </c>
      <c r="H513" s="76">
        <v>1</v>
      </c>
      <c r="I513" s="61"/>
      <c r="J513" s="50" t="s">
        <v>344</v>
      </c>
      <c r="K513" s="57">
        <v>7</v>
      </c>
      <c r="L513" s="58">
        <v>0.25</v>
      </c>
      <c r="M513" s="61"/>
      <c r="N513" s="50" t="s">
        <v>358</v>
      </c>
      <c r="O513" s="57">
        <v>7</v>
      </c>
      <c r="P513" s="58">
        <v>0.25</v>
      </c>
      <c r="Q513" s="61"/>
      <c r="R513" s="50" t="s">
        <v>414</v>
      </c>
      <c r="S513" s="57">
        <v>3</v>
      </c>
      <c r="T513" s="58">
        <v>0.10714285714285714</v>
      </c>
      <c r="U513" s="61"/>
      <c r="V513" s="46" t="s">
        <v>184</v>
      </c>
      <c r="W513" s="57">
        <v>4</v>
      </c>
      <c r="X513" s="58">
        <v>0.33333333333333331</v>
      </c>
      <c r="Y513" s="61"/>
      <c r="Z513" s="77"/>
      <c r="AA513" s="54">
        <v>12</v>
      </c>
      <c r="AB513" s="76">
        <v>1</v>
      </c>
      <c r="AC513" s="61"/>
      <c r="AD513" s="61"/>
      <c r="AE513" s="50" t="s">
        <v>344</v>
      </c>
      <c r="AF513" s="57">
        <v>4</v>
      </c>
      <c r="AG513" s="58">
        <v>0.33333333333333331</v>
      </c>
      <c r="AH513" s="61"/>
      <c r="AI513" s="50" t="s">
        <v>358</v>
      </c>
      <c r="AJ513" s="57">
        <v>3</v>
      </c>
      <c r="AK513" s="58">
        <v>0.25</v>
      </c>
      <c r="AL513" s="61"/>
      <c r="AM513" s="50" t="s">
        <v>414</v>
      </c>
      <c r="AN513" s="57">
        <v>0</v>
      </c>
      <c r="AO513" s="58">
        <v>0</v>
      </c>
      <c r="AP513" s="61"/>
      <c r="AQ513" s="61"/>
      <c r="AR513" s="46" t="s">
        <v>184</v>
      </c>
      <c r="AS513" s="57">
        <v>0</v>
      </c>
      <c r="AT513" s="58">
        <v>0</v>
      </c>
      <c r="AU513" s="61"/>
      <c r="AV513" s="77"/>
      <c r="AW513" s="54">
        <v>6</v>
      </c>
      <c r="AX513" s="76">
        <v>1</v>
      </c>
      <c r="AY513" s="61"/>
      <c r="AZ513" s="61"/>
      <c r="BA513" s="50" t="s">
        <v>344</v>
      </c>
      <c r="BB513" s="57">
        <v>3</v>
      </c>
      <c r="BC513" s="58">
        <v>0.5</v>
      </c>
      <c r="BD513" s="61"/>
      <c r="BE513" s="50" t="s">
        <v>358</v>
      </c>
      <c r="BF513" s="57">
        <v>3</v>
      </c>
      <c r="BG513" s="58">
        <v>0.5</v>
      </c>
      <c r="BH513" s="61"/>
      <c r="BI513" s="50" t="s">
        <v>414</v>
      </c>
      <c r="BJ513" s="57">
        <v>0</v>
      </c>
      <c r="BK513" s="58">
        <v>0</v>
      </c>
      <c r="BL513" s="61"/>
      <c r="BM513" s="61"/>
      <c r="BN513" s="46" t="s">
        <v>184</v>
      </c>
      <c r="BO513" s="57">
        <v>0</v>
      </c>
      <c r="BP513" s="58">
        <v>0</v>
      </c>
      <c r="BQ513" s="61"/>
      <c r="BR513" s="77"/>
      <c r="BS513" s="54">
        <v>1</v>
      </c>
      <c r="BT513" s="76">
        <v>1</v>
      </c>
      <c r="BU513" s="64"/>
      <c r="BV513" s="61"/>
      <c r="BW513" s="50" t="s">
        <v>344</v>
      </c>
      <c r="BX513" s="57">
        <v>0</v>
      </c>
      <c r="BY513" s="58">
        <v>0</v>
      </c>
      <c r="BZ513" s="61"/>
      <c r="CA513" s="50" t="s">
        <v>358</v>
      </c>
      <c r="CB513" s="57">
        <v>0</v>
      </c>
      <c r="CC513" s="58">
        <v>0</v>
      </c>
      <c r="CD513" s="61"/>
      <c r="CE513" s="50" t="s">
        <v>414</v>
      </c>
      <c r="CF513" s="57">
        <v>0</v>
      </c>
      <c r="CG513" s="58">
        <v>0</v>
      </c>
      <c r="CH513" s="61"/>
      <c r="CI513" s="61"/>
      <c r="CJ513" s="46" t="s">
        <v>184</v>
      </c>
      <c r="CK513" s="57">
        <v>0</v>
      </c>
      <c r="CL513" s="58" t="e">
        <v>#DIV/0!</v>
      </c>
      <c r="CM513" s="61"/>
      <c r="CN513" s="77"/>
      <c r="CO513" s="54">
        <v>0</v>
      </c>
      <c r="CP513" s="76" t="e">
        <v>#DIV/0!</v>
      </c>
      <c r="CQ513" s="61"/>
      <c r="CR513" s="61"/>
      <c r="CS513" s="50" t="s">
        <v>344</v>
      </c>
      <c r="CT513" s="57">
        <v>0</v>
      </c>
      <c r="CU513" s="58" t="e">
        <v>#DIV/0!</v>
      </c>
      <c r="CV513" s="61"/>
      <c r="CW513" s="50" t="s">
        <v>358</v>
      </c>
      <c r="CX513" s="57">
        <v>0</v>
      </c>
      <c r="CY513" s="58">
        <v>0</v>
      </c>
      <c r="CZ513" s="61"/>
      <c r="DA513" s="50" t="s">
        <v>414</v>
      </c>
      <c r="DB513" s="57">
        <v>0</v>
      </c>
      <c r="DC513" s="58" t="e">
        <v>#DIV/0!</v>
      </c>
    </row>
    <row r="514" spans="2:107" ht="25.5" customHeight="1" x14ac:dyDescent="0.2">
      <c r="B514" s="50" t="s">
        <v>185</v>
      </c>
      <c r="C514" s="57">
        <v>1</v>
      </c>
      <c r="D514" s="58">
        <v>3.5714285714285712E-2</v>
      </c>
      <c r="E514" s="64"/>
      <c r="F514" s="61"/>
      <c r="G514" s="56" t="s">
        <v>141</v>
      </c>
      <c r="H514" s="49" t="s">
        <v>140</v>
      </c>
      <c r="I514" s="61"/>
      <c r="J514" s="50" t="s">
        <v>343</v>
      </c>
      <c r="K514" s="57">
        <v>0</v>
      </c>
      <c r="L514" s="58">
        <v>0</v>
      </c>
      <c r="M514" s="61"/>
      <c r="N514" s="50" t="s">
        <v>361</v>
      </c>
      <c r="O514" s="57">
        <v>0</v>
      </c>
      <c r="P514" s="58">
        <v>0</v>
      </c>
      <c r="Q514" s="61"/>
      <c r="R514" s="50" t="s">
        <v>415</v>
      </c>
      <c r="S514" s="57">
        <v>0</v>
      </c>
      <c r="T514" s="58">
        <v>0</v>
      </c>
      <c r="U514" s="61"/>
      <c r="V514" s="46" t="s">
        <v>185</v>
      </c>
      <c r="W514" s="57">
        <v>0</v>
      </c>
      <c r="X514" s="58">
        <v>0</v>
      </c>
      <c r="Y514" s="61"/>
      <c r="Z514" s="37"/>
      <c r="AA514" s="56" t="s">
        <v>141</v>
      </c>
      <c r="AB514" s="49" t="s">
        <v>140</v>
      </c>
      <c r="AC514" s="61"/>
      <c r="AD514" s="61"/>
      <c r="AE514" s="50" t="s">
        <v>343</v>
      </c>
      <c r="AF514" s="57">
        <v>0</v>
      </c>
      <c r="AG514" s="58">
        <v>0</v>
      </c>
      <c r="AH514" s="61"/>
      <c r="AI514" s="50" t="s">
        <v>361</v>
      </c>
      <c r="AJ514" s="57">
        <v>0</v>
      </c>
      <c r="AK514" s="58">
        <v>0</v>
      </c>
      <c r="AL514" s="61"/>
      <c r="AM514" s="50" t="s">
        <v>415</v>
      </c>
      <c r="AN514" s="57">
        <v>0</v>
      </c>
      <c r="AO514" s="58">
        <v>0</v>
      </c>
      <c r="AP514" s="61"/>
      <c r="AQ514" s="61"/>
      <c r="AR514" s="46" t="s">
        <v>185</v>
      </c>
      <c r="AS514" s="57">
        <v>0</v>
      </c>
      <c r="AT514" s="58">
        <v>0</v>
      </c>
      <c r="AU514" s="61"/>
      <c r="AV514" s="61"/>
      <c r="AW514" s="56" t="s">
        <v>141</v>
      </c>
      <c r="AX514" s="49" t="s">
        <v>140</v>
      </c>
      <c r="AY514" s="61"/>
      <c r="AZ514" s="61"/>
      <c r="BA514" s="50" t="s">
        <v>343</v>
      </c>
      <c r="BB514" s="57">
        <v>0</v>
      </c>
      <c r="BC514" s="58">
        <v>0</v>
      </c>
      <c r="BD514" s="61"/>
      <c r="BE514" s="50" t="s">
        <v>361</v>
      </c>
      <c r="BF514" s="57">
        <v>0</v>
      </c>
      <c r="BG514" s="58">
        <v>0</v>
      </c>
      <c r="BH514" s="61"/>
      <c r="BI514" s="50" t="s">
        <v>415</v>
      </c>
      <c r="BJ514" s="57">
        <v>0</v>
      </c>
      <c r="BK514" s="58">
        <v>0</v>
      </c>
      <c r="BL514" s="61"/>
      <c r="BM514" s="61"/>
      <c r="BN514" s="46" t="s">
        <v>185</v>
      </c>
      <c r="BO514" s="57">
        <v>0</v>
      </c>
      <c r="BP514" s="58">
        <v>0</v>
      </c>
      <c r="BQ514" s="61"/>
      <c r="BR514" s="77"/>
      <c r="BS514" s="56" t="s">
        <v>141</v>
      </c>
      <c r="BT514" s="49" t="s">
        <v>140</v>
      </c>
      <c r="BU514" s="64"/>
      <c r="BV514" s="61"/>
      <c r="BW514" s="50" t="s">
        <v>343</v>
      </c>
      <c r="BX514" s="57">
        <v>0</v>
      </c>
      <c r="BY514" s="58">
        <v>0</v>
      </c>
      <c r="BZ514" s="61"/>
      <c r="CA514" s="50" t="s">
        <v>361</v>
      </c>
      <c r="CB514" s="57">
        <v>0</v>
      </c>
      <c r="CC514" s="58">
        <v>0</v>
      </c>
      <c r="CD514" s="61"/>
      <c r="CE514" s="50" t="s">
        <v>415</v>
      </c>
      <c r="CF514" s="57">
        <v>0</v>
      </c>
      <c r="CG514" s="58">
        <v>0</v>
      </c>
      <c r="CH514" s="61"/>
      <c r="CI514" s="61"/>
      <c r="CJ514" s="46" t="s">
        <v>185</v>
      </c>
      <c r="CK514" s="57">
        <v>0</v>
      </c>
      <c r="CL514" s="58" t="e">
        <v>#DIV/0!</v>
      </c>
      <c r="CM514" s="61"/>
      <c r="CN514" s="61"/>
      <c r="CO514" s="56" t="s">
        <v>141</v>
      </c>
      <c r="CP514" s="49" t="s">
        <v>140</v>
      </c>
      <c r="CQ514" s="61"/>
      <c r="CR514" s="61"/>
      <c r="CS514" s="50" t="s">
        <v>343</v>
      </c>
      <c r="CT514" s="57">
        <v>0</v>
      </c>
      <c r="CU514" s="58" t="e">
        <v>#DIV/0!</v>
      </c>
      <c r="CV514" s="61"/>
      <c r="CW514" s="50" t="s">
        <v>361</v>
      </c>
      <c r="CX514" s="57">
        <v>0</v>
      </c>
      <c r="CY514" s="58">
        <v>0</v>
      </c>
      <c r="CZ514" s="61"/>
      <c r="DA514" s="50" t="s">
        <v>415</v>
      </c>
      <c r="DB514" s="57">
        <v>0</v>
      </c>
      <c r="DC514" s="58" t="e">
        <v>#DIV/0!</v>
      </c>
    </row>
    <row r="515" spans="2:107" ht="25.5" customHeight="1" x14ac:dyDescent="0.2">
      <c r="B515" s="46" t="s">
        <v>162</v>
      </c>
      <c r="C515" s="57">
        <v>0</v>
      </c>
      <c r="D515" s="58">
        <v>0</v>
      </c>
      <c r="E515" s="64"/>
      <c r="F515" s="61"/>
      <c r="G515" s="61"/>
      <c r="H515" s="61"/>
      <c r="I515" s="61"/>
      <c r="J515" s="50" t="s">
        <v>342</v>
      </c>
      <c r="K515" s="57">
        <v>0</v>
      </c>
      <c r="L515" s="58">
        <v>0</v>
      </c>
      <c r="M515" s="61"/>
      <c r="N515" s="50" t="s">
        <v>362</v>
      </c>
      <c r="O515" s="57">
        <v>1</v>
      </c>
      <c r="P515" s="58">
        <v>3.5714285714285712E-2</v>
      </c>
      <c r="Q515" s="61"/>
      <c r="R515" s="50" t="s">
        <v>416</v>
      </c>
      <c r="S515" s="57">
        <v>1</v>
      </c>
      <c r="T515" s="58">
        <v>3.5714285714285712E-2</v>
      </c>
      <c r="U515" s="61"/>
      <c r="V515" s="46" t="s">
        <v>162</v>
      </c>
      <c r="W515" s="57">
        <v>0</v>
      </c>
      <c r="X515" s="58">
        <v>0</v>
      </c>
      <c r="Y515" s="61"/>
      <c r="Z515" s="61"/>
      <c r="AA515" s="61"/>
      <c r="AB515" s="61"/>
      <c r="AC515" s="61"/>
      <c r="AD515" s="61"/>
      <c r="AE515" s="50" t="s">
        <v>342</v>
      </c>
      <c r="AF515" s="57">
        <v>0</v>
      </c>
      <c r="AG515" s="58">
        <v>0</v>
      </c>
      <c r="AH515" s="61"/>
      <c r="AI515" s="50" t="s">
        <v>362</v>
      </c>
      <c r="AJ515" s="57">
        <v>0</v>
      </c>
      <c r="AK515" s="58">
        <v>0</v>
      </c>
      <c r="AL515" s="61"/>
      <c r="AM515" s="50" t="s">
        <v>416</v>
      </c>
      <c r="AN515" s="57">
        <v>0</v>
      </c>
      <c r="AO515" s="58">
        <v>0</v>
      </c>
      <c r="AP515" s="61"/>
      <c r="AQ515" s="61"/>
      <c r="AR515" s="46" t="s">
        <v>162</v>
      </c>
      <c r="AS515" s="57">
        <v>0</v>
      </c>
      <c r="AT515" s="58">
        <v>0</v>
      </c>
      <c r="AU515" s="61"/>
      <c r="AV515" s="61"/>
      <c r="AW515" s="61"/>
      <c r="AX515" s="61"/>
      <c r="AY515" s="61"/>
      <c r="AZ515" s="61"/>
      <c r="BA515" s="50" t="s">
        <v>342</v>
      </c>
      <c r="BB515" s="57">
        <v>0</v>
      </c>
      <c r="BC515" s="58">
        <v>0</v>
      </c>
      <c r="BD515" s="61"/>
      <c r="BE515" s="50" t="s">
        <v>362</v>
      </c>
      <c r="BF515" s="57">
        <v>0</v>
      </c>
      <c r="BG515" s="58">
        <v>0</v>
      </c>
      <c r="BH515" s="61"/>
      <c r="BI515" s="50" t="s">
        <v>416</v>
      </c>
      <c r="BJ515" s="57">
        <v>0</v>
      </c>
      <c r="BK515" s="58">
        <v>0</v>
      </c>
      <c r="BL515" s="61"/>
      <c r="BM515" s="61"/>
      <c r="BN515" s="46" t="s">
        <v>162</v>
      </c>
      <c r="BO515" s="57">
        <v>0</v>
      </c>
      <c r="BP515" s="58">
        <v>0</v>
      </c>
      <c r="BQ515" s="64"/>
      <c r="BR515"/>
      <c r="BS515" s="64"/>
      <c r="BT515" s="64"/>
      <c r="BU515" s="64"/>
      <c r="BV515" s="61"/>
      <c r="BW515" s="50" t="s">
        <v>342</v>
      </c>
      <c r="BX515" s="57">
        <v>0</v>
      </c>
      <c r="BY515" s="58">
        <v>0</v>
      </c>
      <c r="BZ515" s="61"/>
      <c r="CA515" s="50" t="s">
        <v>362</v>
      </c>
      <c r="CB515" s="57">
        <v>0</v>
      </c>
      <c r="CC515" s="58">
        <v>0</v>
      </c>
      <c r="CD515" s="61"/>
      <c r="CE515" s="50" t="s">
        <v>416</v>
      </c>
      <c r="CF515" s="57">
        <v>0</v>
      </c>
      <c r="CG515" s="58">
        <v>0</v>
      </c>
      <c r="CH515" s="61"/>
      <c r="CI515" s="61"/>
      <c r="CJ515" s="46" t="s">
        <v>162</v>
      </c>
      <c r="CK515" s="57">
        <v>0</v>
      </c>
      <c r="CL515" s="58" t="e">
        <v>#DIV/0!</v>
      </c>
      <c r="CM515" s="61"/>
      <c r="CN515" s="61"/>
      <c r="CO515" s="61"/>
      <c r="CP515" s="61"/>
      <c r="CQ515" s="61"/>
      <c r="CR515" s="61"/>
      <c r="CS515" s="50" t="s">
        <v>342</v>
      </c>
      <c r="CT515" s="57">
        <v>0</v>
      </c>
      <c r="CU515" s="58" t="e">
        <v>#DIV/0!</v>
      </c>
      <c r="CV515" s="61"/>
      <c r="CW515" s="50" t="s">
        <v>362</v>
      </c>
      <c r="CX515" s="57">
        <v>0</v>
      </c>
      <c r="CY515" s="58">
        <v>0</v>
      </c>
      <c r="CZ515" s="61"/>
      <c r="DA515" s="50" t="s">
        <v>416</v>
      </c>
      <c r="DB515" s="57">
        <v>0</v>
      </c>
      <c r="DC515" s="58" t="e">
        <v>#DIV/0!</v>
      </c>
    </row>
    <row r="516" spans="2:107" ht="25.5" customHeight="1" x14ac:dyDescent="0.2">
      <c r="B516" s="77"/>
      <c r="C516" s="54">
        <v>28</v>
      </c>
      <c r="D516" s="76">
        <v>1</v>
      </c>
      <c r="E516" s="64"/>
      <c r="F516" s="61"/>
      <c r="G516" s="61"/>
      <c r="H516" s="61"/>
      <c r="I516" s="61"/>
      <c r="J516" s="50" t="s">
        <v>354</v>
      </c>
      <c r="K516" s="57">
        <v>1</v>
      </c>
      <c r="L516" s="58">
        <v>3.5714285714285712E-2</v>
      </c>
      <c r="M516" s="61"/>
      <c r="N516" s="50" t="s">
        <v>363</v>
      </c>
      <c r="O516" s="57">
        <v>3</v>
      </c>
      <c r="P516" s="58">
        <v>0.10714285714285714</v>
      </c>
      <c r="Q516" s="61"/>
      <c r="R516" s="50" t="s">
        <v>417</v>
      </c>
      <c r="S516" s="57">
        <v>3</v>
      </c>
      <c r="T516" s="58">
        <v>0.10714285714285714</v>
      </c>
      <c r="U516" s="61"/>
      <c r="V516" s="77"/>
      <c r="W516" s="54">
        <v>12</v>
      </c>
      <c r="X516" s="76">
        <v>1</v>
      </c>
      <c r="Y516" s="61"/>
      <c r="Z516" s="61"/>
      <c r="AA516" s="61"/>
      <c r="AB516" s="61"/>
      <c r="AC516" s="61"/>
      <c r="AD516" s="61"/>
      <c r="AE516" s="50" t="s">
        <v>354</v>
      </c>
      <c r="AF516" s="57">
        <v>0</v>
      </c>
      <c r="AG516" s="58">
        <v>0</v>
      </c>
      <c r="AH516" s="61"/>
      <c r="AI516" s="50" t="s">
        <v>363</v>
      </c>
      <c r="AJ516" s="57">
        <v>4</v>
      </c>
      <c r="AK516" s="58">
        <v>0.33333333333333331</v>
      </c>
      <c r="AL516" s="61"/>
      <c r="AM516" s="50" t="s">
        <v>417</v>
      </c>
      <c r="AN516" s="57">
        <v>2</v>
      </c>
      <c r="AO516" s="58">
        <v>0.16666666666666666</v>
      </c>
      <c r="AP516" s="61"/>
      <c r="AQ516" s="61"/>
      <c r="AR516" s="77" t="s">
        <v>142</v>
      </c>
      <c r="AS516" s="54">
        <v>6</v>
      </c>
      <c r="AT516" s="76">
        <v>1</v>
      </c>
      <c r="AU516" s="61"/>
      <c r="AV516" s="61"/>
      <c r="AW516" s="61"/>
      <c r="AX516" s="61"/>
      <c r="AY516" s="61"/>
      <c r="AZ516" s="61"/>
      <c r="BA516" s="50" t="s">
        <v>354</v>
      </c>
      <c r="BB516" s="57">
        <v>0</v>
      </c>
      <c r="BC516" s="58">
        <v>0</v>
      </c>
      <c r="BD516" s="61"/>
      <c r="BE516" s="50" t="s">
        <v>363</v>
      </c>
      <c r="BF516" s="57">
        <v>0</v>
      </c>
      <c r="BG516" s="58">
        <v>0</v>
      </c>
      <c r="BH516" s="61"/>
      <c r="BI516" s="50" t="s">
        <v>417</v>
      </c>
      <c r="BJ516" s="57">
        <v>0</v>
      </c>
      <c r="BK516" s="58">
        <v>0</v>
      </c>
      <c r="BL516" s="61"/>
      <c r="BM516" s="61"/>
      <c r="BN516" s="81"/>
      <c r="BO516" s="54">
        <v>1</v>
      </c>
      <c r="BP516" s="76">
        <v>1</v>
      </c>
      <c r="BQ516" s="64"/>
      <c r="BR516"/>
      <c r="BS516"/>
      <c r="BT516"/>
      <c r="BU516" s="64"/>
      <c r="BV516" s="61"/>
      <c r="BW516" s="50" t="s">
        <v>354</v>
      </c>
      <c r="BX516" s="57">
        <v>0</v>
      </c>
      <c r="BY516" s="58">
        <v>0</v>
      </c>
      <c r="BZ516" s="61"/>
      <c r="CA516" s="50" t="s">
        <v>363</v>
      </c>
      <c r="CB516" s="57">
        <v>0</v>
      </c>
      <c r="CC516" s="58">
        <v>0</v>
      </c>
      <c r="CD516" s="61"/>
      <c r="CE516" s="50" t="s">
        <v>417</v>
      </c>
      <c r="CF516" s="57">
        <v>0</v>
      </c>
      <c r="CG516" s="58">
        <v>0</v>
      </c>
      <c r="CH516" s="61"/>
      <c r="CI516" s="61"/>
      <c r="CJ516" s="77"/>
      <c r="CK516" s="54">
        <v>0</v>
      </c>
      <c r="CL516" s="76" t="e">
        <v>#DIV/0!</v>
      </c>
      <c r="CM516" s="61"/>
      <c r="CN516" s="61"/>
      <c r="CO516" s="61"/>
      <c r="CP516" s="61"/>
      <c r="CQ516" s="61"/>
      <c r="CR516" s="61"/>
      <c r="CS516" s="50" t="s">
        <v>354</v>
      </c>
      <c r="CT516" s="57">
        <v>0</v>
      </c>
      <c r="CU516" s="58" t="e">
        <v>#DIV/0!</v>
      </c>
      <c r="CV516" s="61"/>
      <c r="CW516" s="50" t="s">
        <v>363</v>
      </c>
      <c r="CX516" s="57">
        <v>0</v>
      </c>
      <c r="CY516" s="58">
        <v>0</v>
      </c>
      <c r="CZ516" s="61"/>
      <c r="DA516" s="50" t="s">
        <v>417</v>
      </c>
      <c r="DB516" s="57">
        <v>0</v>
      </c>
      <c r="DC516" s="58" t="e">
        <v>#DIV/0!</v>
      </c>
    </row>
    <row r="517" spans="2:107" ht="25.5" customHeight="1" x14ac:dyDescent="0.2">
      <c r="B517" s="61"/>
      <c r="C517" s="80" t="s">
        <v>141</v>
      </c>
      <c r="D517" s="77" t="s">
        <v>140</v>
      </c>
      <c r="E517" s="64"/>
      <c r="F517" s="61"/>
      <c r="G517" s="61"/>
      <c r="H517" s="61"/>
      <c r="I517" s="61"/>
      <c r="J517" s="50" t="s">
        <v>355</v>
      </c>
      <c r="K517" s="57">
        <v>0</v>
      </c>
      <c r="L517" s="58">
        <v>0</v>
      </c>
      <c r="M517" s="61"/>
      <c r="N517" s="50" t="s">
        <v>364</v>
      </c>
      <c r="O517" s="57">
        <v>2</v>
      </c>
      <c r="P517" s="58">
        <v>7.1428571428571425E-2</v>
      </c>
      <c r="Q517" s="61"/>
      <c r="R517" s="50" t="s">
        <v>418</v>
      </c>
      <c r="S517" s="57">
        <v>2</v>
      </c>
      <c r="T517" s="58">
        <v>7.1428571428571425E-2</v>
      </c>
      <c r="U517" s="61"/>
      <c r="V517" s="61"/>
      <c r="W517" s="56" t="s">
        <v>141</v>
      </c>
      <c r="X517" s="49" t="s">
        <v>140</v>
      </c>
      <c r="Y517" s="61"/>
      <c r="Z517" s="61"/>
      <c r="AA517" s="61"/>
      <c r="AB517" s="61"/>
      <c r="AC517" s="61"/>
      <c r="AD517" s="61"/>
      <c r="AE517" s="50" t="s">
        <v>355</v>
      </c>
      <c r="AF517" s="57">
        <v>0</v>
      </c>
      <c r="AG517" s="58">
        <v>0</v>
      </c>
      <c r="AH517" s="61"/>
      <c r="AI517" s="50" t="s">
        <v>364</v>
      </c>
      <c r="AJ517" s="57">
        <v>0</v>
      </c>
      <c r="AK517" s="58">
        <v>0</v>
      </c>
      <c r="AL517" s="61"/>
      <c r="AM517" s="50" t="s">
        <v>418</v>
      </c>
      <c r="AN517" s="57">
        <v>2</v>
      </c>
      <c r="AO517" s="58">
        <v>0.16666666666666666</v>
      </c>
      <c r="AP517" s="61"/>
      <c r="AQ517" s="61"/>
      <c r="AR517" s="69"/>
      <c r="AS517" s="56" t="s">
        <v>141</v>
      </c>
      <c r="AT517" s="49" t="s">
        <v>140</v>
      </c>
      <c r="AU517" s="61"/>
      <c r="AV517" s="61"/>
      <c r="AW517" s="61"/>
      <c r="AX517" s="61"/>
      <c r="AY517" s="61"/>
      <c r="AZ517" s="61"/>
      <c r="BA517" s="50" t="s">
        <v>355</v>
      </c>
      <c r="BB517" s="57">
        <v>0</v>
      </c>
      <c r="BC517" s="58">
        <v>0</v>
      </c>
      <c r="BD517" s="61"/>
      <c r="BE517" s="50" t="s">
        <v>364</v>
      </c>
      <c r="BF517" s="57">
        <v>0</v>
      </c>
      <c r="BG517" s="58">
        <v>0</v>
      </c>
      <c r="BH517" s="61"/>
      <c r="BI517" s="50" t="s">
        <v>418</v>
      </c>
      <c r="BJ517" s="57">
        <v>0</v>
      </c>
      <c r="BK517" s="58">
        <v>0</v>
      </c>
      <c r="BL517" s="61"/>
      <c r="BM517" s="61"/>
      <c r="BN517" s="77"/>
      <c r="BO517" s="56" t="s">
        <v>141</v>
      </c>
      <c r="BP517" s="49" t="s">
        <v>140</v>
      </c>
      <c r="BQ517" s="64"/>
      <c r="BR517"/>
      <c r="BS517"/>
      <c r="BT517"/>
      <c r="BU517" s="64"/>
      <c r="BV517" s="61"/>
      <c r="BW517" s="50" t="s">
        <v>355</v>
      </c>
      <c r="BX517" s="57">
        <v>0</v>
      </c>
      <c r="BY517" s="58">
        <v>0</v>
      </c>
      <c r="BZ517" s="61"/>
      <c r="CA517" s="50" t="s">
        <v>364</v>
      </c>
      <c r="CB517" s="57">
        <v>0</v>
      </c>
      <c r="CC517" s="58">
        <v>0</v>
      </c>
      <c r="CD517" s="61"/>
      <c r="CE517" s="50" t="s">
        <v>418</v>
      </c>
      <c r="CF517" s="57">
        <v>0</v>
      </c>
      <c r="CG517" s="58">
        <v>0</v>
      </c>
      <c r="CH517" s="61"/>
      <c r="CI517" s="61"/>
      <c r="CJ517" s="69"/>
      <c r="CK517" s="56" t="s">
        <v>141</v>
      </c>
      <c r="CL517" s="49" t="s">
        <v>140</v>
      </c>
      <c r="CM517" s="61"/>
      <c r="CN517" s="61"/>
      <c r="CO517" s="61"/>
      <c r="CP517" s="61"/>
      <c r="CQ517" s="61"/>
      <c r="CR517" s="61"/>
      <c r="CS517" s="50" t="s">
        <v>355</v>
      </c>
      <c r="CT517" s="57">
        <v>0</v>
      </c>
      <c r="CU517" s="58" t="e">
        <v>#DIV/0!</v>
      </c>
      <c r="CV517" s="61"/>
      <c r="CW517" s="50" t="s">
        <v>364</v>
      </c>
      <c r="CX517" s="57">
        <v>0</v>
      </c>
      <c r="CY517" s="58">
        <v>0</v>
      </c>
      <c r="CZ517" s="61"/>
      <c r="DA517" s="50" t="s">
        <v>418</v>
      </c>
      <c r="DB517" s="57">
        <v>0</v>
      </c>
      <c r="DC517" s="58" t="e">
        <v>#DIV/0!</v>
      </c>
    </row>
    <row r="518" spans="2:107" ht="25.5" customHeight="1" x14ac:dyDescent="0.2">
      <c r="B518"/>
      <c r="C518"/>
      <c r="D518"/>
      <c r="E518" s="64"/>
      <c r="F518" s="175" t="s">
        <v>16</v>
      </c>
      <c r="G518" s="175"/>
      <c r="H518" s="175"/>
      <c r="I518" s="61"/>
      <c r="J518" s="50" t="s">
        <v>356</v>
      </c>
      <c r="K518" s="57">
        <v>0</v>
      </c>
      <c r="L518" s="58">
        <v>0</v>
      </c>
      <c r="M518" s="61"/>
      <c r="N518" s="50" t="s">
        <v>365</v>
      </c>
      <c r="O518" s="57">
        <v>1</v>
      </c>
      <c r="P518" s="58">
        <v>3.5714285714285712E-2</v>
      </c>
      <c r="Q518" s="61"/>
      <c r="R518" s="50" t="s">
        <v>419</v>
      </c>
      <c r="S518" s="57">
        <v>1</v>
      </c>
      <c r="T518" s="58">
        <v>3.5714285714285712E-2</v>
      </c>
      <c r="U518" s="61"/>
      <c r="V518"/>
      <c r="W518"/>
      <c r="X518"/>
      <c r="Y518" s="61"/>
      <c r="Z518" s="61"/>
      <c r="AA518" s="61"/>
      <c r="AB518" s="61"/>
      <c r="AC518" s="61"/>
      <c r="AD518" s="61"/>
      <c r="AE518" s="50" t="s">
        <v>356</v>
      </c>
      <c r="AF518" s="57">
        <v>0</v>
      </c>
      <c r="AG518" s="58">
        <v>0</v>
      </c>
      <c r="AH518" s="61"/>
      <c r="AI518" s="50" t="s">
        <v>365</v>
      </c>
      <c r="AJ518" s="57">
        <v>0</v>
      </c>
      <c r="AK518" s="58">
        <v>0</v>
      </c>
      <c r="AL518" s="61"/>
      <c r="AM518" s="50" t="s">
        <v>419</v>
      </c>
      <c r="AN518" s="57">
        <v>0</v>
      </c>
      <c r="AO518" s="58">
        <v>0</v>
      </c>
      <c r="AP518" s="61"/>
      <c r="AQ518" s="61"/>
      <c r="AR518"/>
      <c r="AS518"/>
      <c r="AT518"/>
      <c r="AU518" s="61"/>
      <c r="AV518"/>
      <c r="AW518"/>
      <c r="AX518"/>
      <c r="AY518" s="61"/>
      <c r="AZ518" s="61"/>
      <c r="BA518" s="50" t="s">
        <v>356</v>
      </c>
      <c r="BB518" s="57">
        <v>0</v>
      </c>
      <c r="BC518" s="58">
        <v>0</v>
      </c>
      <c r="BD518" s="61"/>
      <c r="BE518" s="50" t="s">
        <v>365</v>
      </c>
      <c r="BF518" s="57">
        <v>0</v>
      </c>
      <c r="BG518" s="58">
        <v>0</v>
      </c>
      <c r="BH518" s="61"/>
      <c r="BI518" s="50" t="s">
        <v>419</v>
      </c>
      <c r="BJ518" s="57">
        <v>0</v>
      </c>
      <c r="BK518" s="58">
        <v>0</v>
      </c>
      <c r="BL518" s="61"/>
      <c r="BM518" s="61"/>
      <c r="BN518"/>
      <c r="BO518"/>
      <c r="BP518"/>
      <c r="BQ518" s="64"/>
      <c r="BR518"/>
      <c r="BS518"/>
      <c r="BT518"/>
      <c r="BU518" s="64"/>
      <c r="BV518" s="61"/>
      <c r="BW518" s="50" t="s">
        <v>356</v>
      </c>
      <c r="BX518" s="57">
        <v>0</v>
      </c>
      <c r="BY518" s="58">
        <v>0</v>
      </c>
      <c r="BZ518" s="61"/>
      <c r="CA518" s="50" t="s">
        <v>365</v>
      </c>
      <c r="CB518" s="57">
        <v>0</v>
      </c>
      <c r="CC518" s="58">
        <v>0</v>
      </c>
      <c r="CD518" s="61"/>
      <c r="CE518" s="50" t="s">
        <v>419</v>
      </c>
      <c r="CF518" s="57">
        <v>0</v>
      </c>
      <c r="CG518" s="58">
        <v>0</v>
      </c>
      <c r="CH518" s="61"/>
      <c r="CI518" s="61"/>
      <c r="CJ518"/>
      <c r="CK518"/>
      <c r="CL518"/>
      <c r="CM518" s="61"/>
      <c r="CN518" s="176" t="s">
        <v>16</v>
      </c>
      <c r="CO518" s="177"/>
      <c r="CP518" s="177"/>
      <c r="CQ518" s="61"/>
      <c r="CR518" s="61"/>
      <c r="CS518" s="50" t="s">
        <v>356</v>
      </c>
      <c r="CT518" s="57">
        <v>0</v>
      </c>
      <c r="CU518" s="58" t="e">
        <v>#DIV/0!</v>
      </c>
      <c r="CV518" s="61"/>
      <c r="CW518" s="50" t="s">
        <v>365</v>
      </c>
      <c r="CX518" s="57">
        <v>0</v>
      </c>
      <c r="CY518" s="58">
        <v>0</v>
      </c>
      <c r="CZ518" s="61"/>
      <c r="DA518" s="50" t="s">
        <v>419</v>
      </c>
      <c r="DB518" s="57">
        <v>0</v>
      </c>
      <c r="DC518" s="58" t="e">
        <v>#DIV/0!</v>
      </c>
    </row>
    <row r="519" spans="2:107" ht="25.5" customHeight="1" x14ac:dyDescent="0.2">
      <c r="B519"/>
      <c r="C519"/>
      <c r="D519"/>
      <c r="E519" s="64"/>
      <c r="F519" s="55" t="s">
        <v>191</v>
      </c>
      <c r="G519" s="57">
        <v>16</v>
      </c>
      <c r="H519" s="58">
        <v>0.5714285714285714</v>
      </c>
      <c r="I519" s="61"/>
      <c r="J519" s="50" t="s">
        <v>345</v>
      </c>
      <c r="K519" s="57">
        <v>5</v>
      </c>
      <c r="L519" s="58">
        <v>0.17857142857142858</v>
      </c>
      <c r="M519" s="61"/>
      <c r="N519" s="50" t="s">
        <v>366</v>
      </c>
      <c r="O519" s="57">
        <v>0</v>
      </c>
      <c r="P519" s="58">
        <v>0</v>
      </c>
      <c r="Q519" s="61"/>
      <c r="R519" s="50" t="s">
        <v>420</v>
      </c>
      <c r="S519" s="57">
        <v>0</v>
      </c>
      <c r="T519" s="58">
        <v>0</v>
      </c>
      <c r="U519" s="61"/>
      <c r="V519" s="175" t="s">
        <v>15</v>
      </c>
      <c r="W519" s="175"/>
      <c r="X519" s="175"/>
      <c r="Y519" s="61"/>
      <c r="Z519" s="175" t="s">
        <v>16</v>
      </c>
      <c r="AA519" s="175"/>
      <c r="AB519" s="175"/>
      <c r="AC519" s="61"/>
      <c r="AD519" s="61"/>
      <c r="AE519" s="50" t="s">
        <v>345</v>
      </c>
      <c r="AF519" s="57">
        <v>2</v>
      </c>
      <c r="AG519" s="58">
        <v>0.16666666666666666</v>
      </c>
      <c r="AH519" s="61"/>
      <c r="AI519" s="50" t="s">
        <v>366</v>
      </c>
      <c r="AJ519" s="57">
        <v>0</v>
      </c>
      <c r="AK519" s="58">
        <v>0</v>
      </c>
      <c r="AL519" s="61"/>
      <c r="AM519" s="50" t="s">
        <v>420</v>
      </c>
      <c r="AN519" s="57">
        <v>0</v>
      </c>
      <c r="AO519" s="58">
        <v>0</v>
      </c>
      <c r="AP519" s="61"/>
      <c r="AQ519" s="61"/>
      <c r="AR519" s="178" t="s">
        <v>15</v>
      </c>
      <c r="AS519" s="179"/>
      <c r="AT519" s="179"/>
      <c r="AU519" s="61"/>
      <c r="AV519" s="176" t="s">
        <v>16</v>
      </c>
      <c r="AW519" s="177"/>
      <c r="AX519" s="177"/>
      <c r="AY519" s="61"/>
      <c r="AZ519" s="61"/>
      <c r="BA519" s="50" t="s">
        <v>345</v>
      </c>
      <c r="BB519" s="57">
        <v>0</v>
      </c>
      <c r="BC519" s="58">
        <v>0</v>
      </c>
      <c r="BD519" s="61"/>
      <c r="BE519" s="50" t="s">
        <v>366</v>
      </c>
      <c r="BF519" s="57">
        <v>0</v>
      </c>
      <c r="BG519" s="58">
        <v>0</v>
      </c>
      <c r="BH519" s="61"/>
      <c r="BI519" s="50" t="s">
        <v>420</v>
      </c>
      <c r="BJ519" s="57">
        <v>0</v>
      </c>
      <c r="BK519" s="58">
        <v>0</v>
      </c>
      <c r="BL519" s="61"/>
      <c r="BM519" s="61"/>
      <c r="BN519" s="178" t="s">
        <v>15</v>
      </c>
      <c r="BO519" s="179"/>
      <c r="BP519" s="179"/>
      <c r="BQ519" s="64"/>
      <c r="BR519" s="175" t="s">
        <v>16</v>
      </c>
      <c r="BS519" s="175"/>
      <c r="BT519" s="175"/>
      <c r="BU519" s="64"/>
      <c r="BV519" s="61"/>
      <c r="BW519" s="50" t="s">
        <v>345</v>
      </c>
      <c r="BX519" s="57">
        <v>0</v>
      </c>
      <c r="BY519" s="58">
        <v>0</v>
      </c>
      <c r="BZ519" s="61"/>
      <c r="CA519" s="50" t="s">
        <v>366</v>
      </c>
      <c r="CB519" s="57">
        <v>0</v>
      </c>
      <c r="CC519" s="58">
        <v>0</v>
      </c>
      <c r="CD519" s="61"/>
      <c r="CE519" s="50" t="s">
        <v>420</v>
      </c>
      <c r="CF519" s="57">
        <v>0</v>
      </c>
      <c r="CG519" s="58">
        <v>0</v>
      </c>
      <c r="CH519" s="61"/>
      <c r="CI519" s="61"/>
      <c r="CJ519" s="175" t="s">
        <v>15</v>
      </c>
      <c r="CK519" s="175"/>
      <c r="CL519" s="175"/>
      <c r="CM519" s="61"/>
      <c r="CN519" s="47" t="s">
        <v>191</v>
      </c>
      <c r="CO519" s="57">
        <v>0</v>
      </c>
      <c r="CP519" s="58" t="e">
        <v>#DIV/0!</v>
      </c>
      <c r="CQ519" s="61"/>
      <c r="CR519" s="61"/>
      <c r="CS519" s="50" t="s">
        <v>345</v>
      </c>
      <c r="CT519" s="57">
        <v>0</v>
      </c>
      <c r="CU519" s="58" t="e">
        <v>#DIV/0!</v>
      </c>
      <c r="CV519" s="61"/>
      <c r="CW519" s="50" t="s">
        <v>366</v>
      </c>
      <c r="CX519" s="57">
        <v>0</v>
      </c>
      <c r="CY519" s="58">
        <v>0</v>
      </c>
      <c r="CZ519" s="61"/>
      <c r="DA519" s="50" t="s">
        <v>420</v>
      </c>
      <c r="DB519" s="57">
        <v>0</v>
      </c>
      <c r="DC519" s="58" t="e">
        <v>#DIV/0!</v>
      </c>
    </row>
    <row r="520" spans="2:107" ht="25.5" customHeight="1" x14ac:dyDescent="0.2">
      <c r="B520"/>
      <c r="C520"/>
      <c r="D520"/>
      <c r="E520" s="64"/>
      <c r="F520" s="46" t="s">
        <v>192</v>
      </c>
      <c r="G520" s="57">
        <v>9</v>
      </c>
      <c r="H520" s="58">
        <v>0.32142857142857145</v>
      </c>
      <c r="I520" s="61"/>
      <c r="J520" s="50" t="s">
        <v>347</v>
      </c>
      <c r="K520" s="57">
        <v>0</v>
      </c>
      <c r="L520" s="58">
        <v>0</v>
      </c>
      <c r="M520" s="61"/>
      <c r="N520" s="50" t="s">
        <v>367</v>
      </c>
      <c r="O520" s="57">
        <v>0</v>
      </c>
      <c r="P520" s="58">
        <v>0</v>
      </c>
      <c r="Q520" s="61"/>
      <c r="R520" s="50" t="s">
        <v>421</v>
      </c>
      <c r="S520" s="57">
        <v>0</v>
      </c>
      <c r="T520" s="58">
        <v>0</v>
      </c>
      <c r="U520" s="61"/>
      <c r="V520" s="47" t="s">
        <v>189</v>
      </c>
      <c r="W520" s="57">
        <v>6</v>
      </c>
      <c r="X520" s="58">
        <v>0.5</v>
      </c>
      <c r="Y520" s="61"/>
      <c r="Z520" s="47" t="s">
        <v>191</v>
      </c>
      <c r="AA520" s="57">
        <v>9</v>
      </c>
      <c r="AB520" s="58">
        <v>0.75</v>
      </c>
      <c r="AC520" s="61"/>
      <c r="AD520" s="61"/>
      <c r="AE520" s="50" t="s">
        <v>347</v>
      </c>
      <c r="AF520" s="57">
        <v>2</v>
      </c>
      <c r="AG520" s="58">
        <v>0.16666666666666666</v>
      </c>
      <c r="AH520" s="61"/>
      <c r="AI520" s="50" t="s">
        <v>367</v>
      </c>
      <c r="AJ520" s="57">
        <v>0</v>
      </c>
      <c r="AK520" s="58">
        <v>0</v>
      </c>
      <c r="AL520" s="61"/>
      <c r="AM520" s="50" t="s">
        <v>421</v>
      </c>
      <c r="AN520" s="57">
        <v>0</v>
      </c>
      <c r="AO520" s="58">
        <v>0</v>
      </c>
      <c r="AP520" s="61"/>
      <c r="AQ520" s="61"/>
      <c r="AR520" s="47" t="s">
        <v>189</v>
      </c>
      <c r="AS520" s="57">
        <v>2</v>
      </c>
      <c r="AT520" s="58">
        <v>0.33333333333333331</v>
      </c>
      <c r="AU520" s="61"/>
      <c r="AV520" s="47" t="s">
        <v>191</v>
      </c>
      <c r="AW520" s="57">
        <v>6</v>
      </c>
      <c r="AX520" s="58">
        <v>1</v>
      </c>
      <c r="AY520" s="61"/>
      <c r="AZ520" s="61"/>
      <c r="BA520" s="50" t="s">
        <v>347</v>
      </c>
      <c r="BB520" s="57">
        <v>0</v>
      </c>
      <c r="BC520" s="58">
        <v>0</v>
      </c>
      <c r="BD520" s="61"/>
      <c r="BE520" s="50" t="s">
        <v>367</v>
      </c>
      <c r="BF520" s="57">
        <v>0</v>
      </c>
      <c r="BG520" s="58">
        <v>0</v>
      </c>
      <c r="BH520" s="61"/>
      <c r="BI520" s="50" t="s">
        <v>421</v>
      </c>
      <c r="BJ520" s="57">
        <v>0</v>
      </c>
      <c r="BK520" s="58">
        <v>0</v>
      </c>
      <c r="BL520" s="61"/>
      <c r="BM520" s="61"/>
      <c r="BN520" s="47" t="s">
        <v>189</v>
      </c>
      <c r="BO520" s="57">
        <v>1</v>
      </c>
      <c r="BP520" s="58">
        <v>1</v>
      </c>
      <c r="BQ520" s="64"/>
      <c r="BR520" s="55" t="s">
        <v>191</v>
      </c>
      <c r="BS520" s="57">
        <v>1</v>
      </c>
      <c r="BT520" s="58">
        <v>1</v>
      </c>
      <c r="BU520" s="64"/>
      <c r="BV520" s="61"/>
      <c r="BW520" s="50" t="s">
        <v>347</v>
      </c>
      <c r="BX520" s="57">
        <v>0</v>
      </c>
      <c r="BY520" s="58">
        <v>0</v>
      </c>
      <c r="BZ520" s="61"/>
      <c r="CA520" s="50" t="s">
        <v>367</v>
      </c>
      <c r="CB520" s="57">
        <v>0</v>
      </c>
      <c r="CC520" s="58">
        <v>0</v>
      </c>
      <c r="CD520" s="61"/>
      <c r="CE520" s="50" t="s">
        <v>421</v>
      </c>
      <c r="CF520" s="57">
        <v>0</v>
      </c>
      <c r="CG520" s="58">
        <v>0</v>
      </c>
      <c r="CH520" s="61"/>
      <c r="CI520" s="61"/>
      <c r="CJ520" s="55" t="s">
        <v>189</v>
      </c>
      <c r="CK520" s="57">
        <v>0</v>
      </c>
      <c r="CL520" s="58" t="e">
        <v>#DIV/0!</v>
      </c>
      <c r="CM520" s="61"/>
      <c r="CN520" s="46" t="s">
        <v>192</v>
      </c>
      <c r="CO520" s="57">
        <v>0</v>
      </c>
      <c r="CP520" s="58" t="e">
        <v>#DIV/0!</v>
      </c>
      <c r="CQ520" s="61"/>
      <c r="CR520" s="61"/>
      <c r="CS520" s="50" t="s">
        <v>347</v>
      </c>
      <c r="CT520" s="57">
        <v>0</v>
      </c>
      <c r="CU520" s="58" t="e">
        <v>#DIV/0!</v>
      </c>
      <c r="CV520" s="61"/>
      <c r="CW520" s="50" t="s">
        <v>367</v>
      </c>
      <c r="CX520" s="57">
        <v>0</v>
      </c>
      <c r="CY520" s="58">
        <v>0</v>
      </c>
      <c r="CZ520" s="61"/>
      <c r="DA520" s="50" t="s">
        <v>421</v>
      </c>
      <c r="DB520" s="57">
        <v>0</v>
      </c>
      <c r="DC520" s="58" t="e">
        <v>#DIV/0!</v>
      </c>
    </row>
    <row r="521" spans="2:107" ht="25.5" customHeight="1" x14ac:dyDescent="0.2">
      <c r="B521"/>
      <c r="C521"/>
      <c r="D521"/>
      <c r="E521" s="64"/>
      <c r="F521" s="46" t="s">
        <v>193</v>
      </c>
      <c r="G521" s="57">
        <v>1</v>
      </c>
      <c r="H521" s="58">
        <v>3.5714285714285712E-2</v>
      </c>
      <c r="I521" s="61"/>
      <c r="J521" s="50" t="s">
        <v>346</v>
      </c>
      <c r="K521" s="57">
        <v>0</v>
      </c>
      <c r="L521" s="58">
        <v>0</v>
      </c>
      <c r="M521" s="61"/>
      <c r="N521" s="50" t="s">
        <v>368</v>
      </c>
      <c r="O521" s="57">
        <v>0</v>
      </c>
      <c r="P521" s="58">
        <v>0</v>
      </c>
      <c r="Q521" s="61"/>
      <c r="R521" s="50" t="s">
        <v>422</v>
      </c>
      <c r="S521" s="57">
        <v>0</v>
      </c>
      <c r="T521" s="58">
        <v>0</v>
      </c>
      <c r="U521" s="61"/>
      <c r="V521" s="46" t="s">
        <v>190</v>
      </c>
      <c r="W521" s="57">
        <v>6</v>
      </c>
      <c r="X521" s="58">
        <v>0.5</v>
      </c>
      <c r="Y521" s="61"/>
      <c r="Z521" s="46" t="s">
        <v>192</v>
      </c>
      <c r="AA521" s="57">
        <v>3</v>
      </c>
      <c r="AB521" s="58">
        <v>0.25</v>
      </c>
      <c r="AC521" s="61"/>
      <c r="AD521" s="61"/>
      <c r="AE521" s="50" t="s">
        <v>346</v>
      </c>
      <c r="AF521" s="57">
        <v>0</v>
      </c>
      <c r="AG521" s="58">
        <v>0</v>
      </c>
      <c r="AH521" s="61"/>
      <c r="AI521" s="50" t="s">
        <v>368</v>
      </c>
      <c r="AJ521" s="57">
        <v>0</v>
      </c>
      <c r="AK521" s="58">
        <v>0</v>
      </c>
      <c r="AL521" s="61"/>
      <c r="AM521" s="50" t="s">
        <v>422</v>
      </c>
      <c r="AN521" s="57">
        <v>0</v>
      </c>
      <c r="AO521" s="58">
        <v>0</v>
      </c>
      <c r="AP521" s="61"/>
      <c r="AQ521" s="61"/>
      <c r="AR521" s="46" t="s">
        <v>190</v>
      </c>
      <c r="AS521" s="57">
        <v>4</v>
      </c>
      <c r="AT521" s="58">
        <v>0.66666666666666663</v>
      </c>
      <c r="AU521" s="61"/>
      <c r="AV521" s="46" t="s">
        <v>192</v>
      </c>
      <c r="AW521" s="57">
        <v>0</v>
      </c>
      <c r="AX521" s="58">
        <v>0</v>
      </c>
      <c r="AY521" s="61"/>
      <c r="AZ521" s="61"/>
      <c r="BA521" s="50" t="s">
        <v>346</v>
      </c>
      <c r="BB521" s="57">
        <v>0</v>
      </c>
      <c r="BC521" s="58">
        <v>0</v>
      </c>
      <c r="BD521" s="61"/>
      <c r="BE521" s="50" t="s">
        <v>368</v>
      </c>
      <c r="BF521" s="57">
        <v>0</v>
      </c>
      <c r="BG521" s="58">
        <v>0</v>
      </c>
      <c r="BH521" s="61"/>
      <c r="BI521" s="50" t="s">
        <v>422</v>
      </c>
      <c r="BJ521" s="57">
        <v>0</v>
      </c>
      <c r="BK521" s="58">
        <v>0</v>
      </c>
      <c r="BL521" s="61"/>
      <c r="BM521" s="61"/>
      <c r="BN521" s="46" t="s">
        <v>190</v>
      </c>
      <c r="BO521" s="57">
        <v>0</v>
      </c>
      <c r="BP521" s="58">
        <v>0</v>
      </c>
      <c r="BQ521" s="64"/>
      <c r="BR521" s="46" t="s">
        <v>192</v>
      </c>
      <c r="BS521" s="57">
        <v>0</v>
      </c>
      <c r="BT521" s="58">
        <v>0</v>
      </c>
      <c r="BU521" s="64"/>
      <c r="BV521" s="61"/>
      <c r="BW521" s="50" t="s">
        <v>346</v>
      </c>
      <c r="BX521" s="57">
        <v>0</v>
      </c>
      <c r="BY521" s="58">
        <v>0</v>
      </c>
      <c r="BZ521" s="61"/>
      <c r="CA521" s="50" t="s">
        <v>368</v>
      </c>
      <c r="CB521" s="57">
        <v>0</v>
      </c>
      <c r="CC521" s="58">
        <v>0</v>
      </c>
      <c r="CD521" s="61"/>
      <c r="CE521" s="50" t="s">
        <v>422</v>
      </c>
      <c r="CF521" s="57">
        <v>0</v>
      </c>
      <c r="CG521" s="58">
        <v>0</v>
      </c>
      <c r="CH521" s="61"/>
      <c r="CI521" s="61"/>
      <c r="CJ521" s="46" t="s">
        <v>190</v>
      </c>
      <c r="CK521" s="57">
        <v>0</v>
      </c>
      <c r="CL521" s="58" t="e">
        <v>#DIV/0!</v>
      </c>
      <c r="CM521" s="61"/>
      <c r="CN521" s="46" t="s">
        <v>193</v>
      </c>
      <c r="CO521" s="57">
        <v>0</v>
      </c>
      <c r="CP521" s="58" t="e">
        <v>#DIV/0!</v>
      </c>
      <c r="CQ521" s="61"/>
      <c r="CR521" s="61"/>
      <c r="CS521" s="50" t="s">
        <v>346</v>
      </c>
      <c r="CT521" s="57">
        <v>0</v>
      </c>
      <c r="CU521" s="58" t="e">
        <v>#DIV/0!</v>
      </c>
      <c r="CV521" s="61"/>
      <c r="CW521" s="50" t="s">
        <v>368</v>
      </c>
      <c r="CX521" s="57">
        <v>0</v>
      </c>
      <c r="CY521" s="58">
        <v>0</v>
      </c>
      <c r="CZ521" s="61"/>
      <c r="DA521" s="50" t="s">
        <v>422</v>
      </c>
      <c r="DB521" s="57">
        <v>0</v>
      </c>
      <c r="DC521" s="58" t="e">
        <v>#DIV/0!</v>
      </c>
    </row>
    <row r="522" spans="2:107" ht="25.5" customHeight="1" x14ac:dyDescent="0.2">
      <c r="B522" s="175" t="s">
        <v>15</v>
      </c>
      <c r="C522" s="175"/>
      <c r="D522" s="175"/>
      <c r="E522" s="64"/>
      <c r="F522" s="46" t="s">
        <v>194</v>
      </c>
      <c r="G522" s="57">
        <v>2</v>
      </c>
      <c r="H522" s="58">
        <v>7.1428571428571425E-2</v>
      </c>
      <c r="I522" s="61"/>
      <c r="J522" s="50" t="s">
        <v>350</v>
      </c>
      <c r="K522" s="57">
        <v>0</v>
      </c>
      <c r="L522" s="58">
        <v>0</v>
      </c>
      <c r="M522" s="61"/>
      <c r="N522" s="37"/>
      <c r="O522" s="45">
        <v>28</v>
      </c>
      <c r="P522" s="58">
        <v>1</v>
      </c>
      <c r="Q522" s="61"/>
      <c r="R522" s="37"/>
      <c r="S522" s="45">
        <v>28</v>
      </c>
      <c r="T522" s="58">
        <v>1</v>
      </c>
      <c r="U522" s="61"/>
      <c r="V522" s="77"/>
      <c r="W522" s="54">
        <v>12</v>
      </c>
      <c r="X522" s="76">
        <v>1</v>
      </c>
      <c r="Y522" s="61"/>
      <c r="Z522" s="46" t="s">
        <v>193</v>
      </c>
      <c r="AA522" s="57">
        <v>0</v>
      </c>
      <c r="AB522" s="58">
        <v>0</v>
      </c>
      <c r="AC522" s="61"/>
      <c r="AD522" s="61"/>
      <c r="AE522" s="50" t="s">
        <v>350</v>
      </c>
      <c r="AF522" s="57">
        <v>0</v>
      </c>
      <c r="AG522" s="58">
        <v>0</v>
      </c>
      <c r="AH522" s="61"/>
      <c r="AI522" s="37"/>
      <c r="AJ522" s="45">
        <v>12</v>
      </c>
      <c r="AK522" s="58">
        <v>1</v>
      </c>
      <c r="AL522" s="61"/>
      <c r="AM522" s="37"/>
      <c r="AN522" s="45">
        <v>12</v>
      </c>
      <c r="AO522" s="58">
        <v>1</v>
      </c>
      <c r="AP522" s="61"/>
      <c r="AQ522" s="61"/>
      <c r="AR522" s="77"/>
      <c r="AS522" s="54">
        <v>6</v>
      </c>
      <c r="AT522" s="76">
        <v>1</v>
      </c>
      <c r="AU522" s="61"/>
      <c r="AV522" s="46" t="s">
        <v>193</v>
      </c>
      <c r="AW522" s="57">
        <v>0</v>
      </c>
      <c r="AX522" s="58">
        <v>0</v>
      </c>
      <c r="AY522" s="61"/>
      <c r="AZ522" s="61"/>
      <c r="BA522" s="50" t="s">
        <v>350</v>
      </c>
      <c r="BB522" s="57">
        <v>0</v>
      </c>
      <c r="BC522" s="58">
        <v>0</v>
      </c>
      <c r="BD522" s="61"/>
      <c r="BE522" s="37"/>
      <c r="BF522" s="45">
        <v>6</v>
      </c>
      <c r="BG522" s="58">
        <v>1</v>
      </c>
      <c r="BH522" s="61"/>
      <c r="BI522" s="37"/>
      <c r="BJ522" s="45">
        <v>6</v>
      </c>
      <c r="BK522" s="58">
        <v>1</v>
      </c>
      <c r="BL522" s="61"/>
      <c r="BM522" s="61"/>
      <c r="BN522" s="77"/>
      <c r="BO522" s="54">
        <v>1</v>
      </c>
      <c r="BP522" s="76">
        <v>1</v>
      </c>
      <c r="BQ522" s="64"/>
      <c r="BR522" s="46" t="s">
        <v>193</v>
      </c>
      <c r="BS522" s="57">
        <v>0</v>
      </c>
      <c r="BT522" s="58">
        <v>0</v>
      </c>
      <c r="BU522" s="64"/>
      <c r="BV522" s="61"/>
      <c r="BW522" s="50" t="s">
        <v>350</v>
      </c>
      <c r="BX522" s="57">
        <v>0</v>
      </c>
      <c r="BY522" s="58">
        <v>0</v>
      </c>
      <c r="BZ522" s="61"/>
      <c r="CA522" s="37"/>
      <c r="CB522" s="45">
        <v>1</v>
      </c>
      <c r="CC522" s="58">
        <v>1</v>
      </c>
      <c r="CD522" s="61"/>
      <c r="CE522" s="37"/>
      <c r="CF522" s="45">
        <v>1</v>
      </c>
      <c r="CG522" s="58">
        <v>1</v>
      </c>
      <c r="CH522" s="61"/>
      <c r="CI522" s="61"/>
      <c r="CJ522" s="77"/>
      <c r="CK522" s="54">
        <v>0</v>
      </c>
      <c r="CL522" s="76" t="e">
        <v>#DIV/0!</v>
      </c>
      <c r="CM522" s="61"/>
      <c r="CN522" s="46" t="s">
        <v>194</v>
      </c>
      <c r="CO522" s="57">
        <v>0</v>
      </c>
      <c r="CP522" s="58" t="e">
        <v>#DIV/0!</v>
      </c>
      <c r="CQ522" s="61"/>
      <c r="CR522" s="61"/>
      <c r="CS522" s="50" t="s">
        <v>350</v>
      </c>
      <c r="CT522" s="57">
        <v>0</v>
      </c>
      <c r="CU522" s="58" t="e">
        <v>#DIV/0!</v>
      </c>
      <c r="CV522" s="61"/>
      <c r="CW522" s="37"/>
      <c r="CX522" s="45">
        <v>2</v>
      </c>
      <c r="CY522" s="58">
        <v>1</v>
      </c>
      <c r="CZ522" s="61"/>
      <c r="DA522" s="37"/>
      <c r="DB522" s="45">
        <v>0</v>
      </c>
      <c r="DC522" s="58" t="e">
        <v>#DIV/0!</v>
      </c>
    </row>
    <row r="523" spans="2:107" ht="25.5" customHeight="1" x14ac:dyDescent="0.2">
      <c r="B523" s="55" t="s">
        <v>189</v>
      </c>
      <c r="C523" s="57">
        <v>28</v>
      </c>
      <c r="D523" s="58">
        <v>1</v>
      </c>
      <c r="E523" s="64"/>
      <c r="F523" s="77"/>
      <c r="G523" s="54">
        <v>28</v>
      </c>
      <c r="H523" s="76">
        <v>1</v>
      </c>
      <c r="I523" s="61"/>
      <c r="J523" s="50" t="s">
        <v>349</v>
      </c>
      <c r="K523" s="57">
        <v>1</v>
      </c>
      <c r="L523" s="58">
        <v>3.5714285714285712E-2</v>
      </c>
      <c r="M523" s="61"/>
      <c r="N523" s="61"/>
      <c r="O523" s="49" t="s">
        <v>141</v>
      </c>
      <c r="P523" s="49" t="s">
        <v>140</v>
      </c>
      <c r="Q523" s="61"/>
      <c r="R523" s="61"/>
      <c r="S523" s="49" t="s">
        <v>141</v>
      </c>
      <c r="T523" s="49" t="s">
        <v>140</v>
      </c>
      <c r="U523" s="61"/>
      <c r="V523" s="61"/>
      <c r="W523" s="56" t="s">
        <v>141</v>
      </c>
      <c r="X523" s="49" t="s">
        <v>140</v>
      </c>
      <c r="Y523" s="61"/>
      <c r="Z523" s="46" t="s">
        <v>194</v>
      </c>
      <c r="AA523" s="57">
        <v>0</v>
      </c>
      <c r="AB523" s="58">
        <v>0</v>
      </c>
      <c r="AC523" s="61"/>
      <c r="AD523" s="61"/>
      <c r="AE523" s="50" t="s">
        <v>349</v>
      </c>
      <c r="AF523" s="57">
        <v>0</v>
      </c>
      <c r="AG523" s="58">
        <v>0</v>
      </c>
      <c r="AH523" s="61"/>
      <c r="AI523" s="61"/>
      <c r="AJ523" s="49" t="s">
        <v>141</v>
      </c>
      <c r="AK523" s="49" t="s">
        <v>140</v>
      </c>
      <c r="AL523" s="61"/>
      <c r="AM523" s="61"/>
      <c r="AN523" s="49" t="s">
        <v>141</v>
      </c>
      <c r="AO523" s="49" t="s">
        <v>140</v>
      </c>
      <c r="AP523" s="61"/>
      <c r="AQ523" s="61"/>
      <c r="AR523" s="61"/>
      <c r="AS523" s="56" t="s">
        <v>141</v>
      </c>
      <c r="AT523" s="49" t="s">
        <v>140</v>
      </c>
      <c r="AU523" s="61"/>
      <c r="AV523" s="46" t="s">
        <v>194</v>
      </c>
      <c r="AW523" s="57">
        <v>0</v>
      </c>
      <c r="AX523" s="58">
        <v>0</v>
      </c>
      <c r="AY523" s="61"/>
      <c r="AZ523" s="61"/>
      <c r="BA523" s="50" t="s">
        <v>349</v>
      </c>
      <c r="BB523" s="57">
        <v>0</v>
      </c>
      <c r="BC523" s="58">
        <v>0</v>
      </c>
      <c r="BD523" s="61"/>
      <c r="BE523" s="61"/>
      <c r="BF523" s="49" t="s">
        <v>141</v>
      </c>
      <c r="BG523" s="49" t="s">
        <v>140</v>
      </c>
      <c r="BH523" s="61"/>
      <c r="BI523" s="61"/>
      <c r="BJ523" s="49" t="s">
        <v>141</v>
      </c>
      <c r="BK523" s="49" t="s">
        <v>140</v>
      </c>
      <c r="BL523" s="61"/>
      <c r="BM523" s="61"/>
      <c r="BN523" s="61"/>
      <c r="BO523" s="56" t="s">
        <v>141</v>
      </c>
      <c r="BP523" s="49" t="s">
        <v>140</v>
      </c>
      <c r="BQ523" s="64"/>
      <c r="BR523" s="46" t="s">
        <v>194</v>
      </c>
      <c r="BS523" s="57">
        <v>0</v>
      </c>
      <c r="BT523" s="58">
        <v>0</v>
      </c>
      <c r="BU523" s="64"/>
      <c r="BV523" s="61"/>
      <c r="BW523" s="50" t="s">
        <v>349</v>
      </c>
      <c r="BX523" s="57">
        <v>0</v>
      </c>
      <c r="BY523" s="58">
        <v>0</v>
      </c>
      <c r="BZ523" s="61"/>
      <c r="CA523" s="61"/>
      <c r="CB523" s="49" t="s">
        <v>141</v>
      </c>
      <c r="CC523" s="49" t="s">
        <v>140</v>
      </c>
      <c r="CD523" s="61"/>
      <c r="CE523" s="61"/>
      <c r="CF523" s="49" t="s">
        <v>141</v>
      </c>
      <c r="CG523" s="49" t="s">
        <v>140</v>
      </c>
      <c r="CH523" s="61"/>
      <c r="CI523" s="61"/>
      <c r="CJ523" s="61"/>
      <c r="CK523" s="56" t="s">
        <v>141</v>
      </c>
      <c r="CL523" s="49" t="s">
        <v>140</v>
      </c>
      <c r="CM523" s="61"/>
      <c r="CN523" s="77"/>
      <c r="CO523" s="54">
        <v>0</v>
      </c>
      <c r="CP523" s="76" t="e">
        <v>#DIV/0!</v>
      </c>
      <c r="CQ523" s="61"/>
      <c r="CR523" s="61"/>
      <c r="CS523" s="50" t="s">
        <v>349</v>
      </c>
      <c r="CT523" s="57">
        <v>0</v>
      </c>
      <c r="CU523" s="58" t="e">
        <v>#DIV/0!</v>
      </c>
      <c r="CV523" s="61"/>
      <c r="CW523" s="61"/>
      <c r="CX523" s="49" t="s">
        <v>141</v>
      </c>
      <c r="CY523" s="49" t="s">
        <v>140</v>
      </c>
      <c r="CZ523" s="61"/>
      <c r="DA523" s="61"/>
      <c r="DB523" s="49" t="s">
        <v>141</v>
      </c>
      <c r="DC523" s="49" t="s">
        <v>140</v>
      </c>
    </row>
    <row r="524" spans="2:107" ht="25.5" customHeight="1" x14ac:dyDescent="0.2">
      <c r="B524" s="46" t="s">
        <v>190</v>
      </c>
      <c r="C524" s="57">
        <v>0</v>
      </c>
      <c r="D524" s="58">
        <v>0</v>
      </c>
      <c r="E524" s="64"/>
      <c r="F524" s="61"/>
      <c r="G524" s="56" t="s">
        <v>141</v>
      </c>
      <c r="H524" s="49" t="s">
        <v>140</v>
      </c>
      <c r="I524" s="61"/>
      <c r="J524" s="50" t="s">
        <v>348</v>
      </c>
      <c r="K524" s="57">
        <v>0</v>
      </c>
      <c r="L524" s="58">
        <v>0</v>
      </c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77"/>
      <c r="AA524" s="54">
        <v>12</v>
      </c>
      <c r="AB524" s="76">
        <v>1</v>
      </c>
      <c r="AC524" s="61"/>
      <c r="AD524" s="61"/>
      <c r="AE524" s="50" t="s">
        <v>348</v>
      </c>
      <c r="AF524" s="57">
        <v>0</v>
      </c>
      <c r="AG524" s="58">
        <v>0</v>
      </c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77"/>
      <c r="AW524" s="54">
        <v>6</v>
      </c>
      <c r="AX524" s="76">
        <v>1</v>
      </c>
      <c r="AY524" s="61"/>
      <c r="AZ524" s="61"/>
      <c r="BA524" s="50" t="s">
        <v>348</v>
      </c>
      <c r="BB524" s="57">
        <v>0</v>
      </c>
      <c r="BC524" s="58">
        <v>0</v>
      </c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4"/>
      <c r="BR524" s="77"/>
      <c r="BS524" s="54">
        <v>1</v>
      </c>
      <c r="BT524" s="76">
        <v>1</v>
      </c>
      <c r="BU524" s="64"/>
      <c r="BV524" s="61"/>
      <c r="BW524" s="50" t="s">
        <v>348</v>
      </c>
      <c r="BX524" s="57">
        <v>0</v>
      </c>
      <c r="BY524" s="58">
        <v>0</v>
      </c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/>
      <c r="CK524"/>
      <c r="CL524"/>
      <c r="CM524" s="61"/>
      <c r="CN524" s="61"/>
      <c r="CO524" s="56" t="s">
        <v>141</v>
      </c>
      <c r="CP524" s="49" t="s">
        <v>140</v>
      </c>
      <c r="CQ524" s="61"/>
      <c r="CR524" s="61"/>
      <c r="CS524" s="50" t="s">
        <v>348</v>
      </c>
      <c r="CT524" s="57">
        <v>0</v>
      </c>
      <c r="CU524" s="58" t="e">
        <v>#DIV/0!</v>
      </c>
      <c r="CV524" s="61"/>
      <c r="CW524" s="61"/>
      <c r="CX524" s="61"/>
      <c r="CY524" s="61"/>
      <c r="CZ524" s="61"/>
      <c r="DA524" s="61"/>
      <c r="DB524" s="61"/>
      <c r="DC524" s="61"/>
    </row>
    <row r="525" spans="2:107" ht="25.5" customHeight="1" x14ac:dyDescent="0.2">
      <c r="B525" s="77"/>
      <c r="C525" s="54">
        <v>28</v>
      </c>
      <c r="D525" s="76">
        <v>1</v>
      </c>
      <c r="E525" s="64"/>
      <c r="F525" s="61"/>
      <c r="G525" s="61"/>
      <c r="H525" s="61"/>
      <c r="I525" s="61"/>
      <c r="J525" s="46" t="s">
        <v>351</v>
      </c>
      <c r="K525" s="57">
        <v>0</v>
      </c>
      <c r="L525" s="58">
        <v>0</v>
      </c>
      <c r="M525" s="61"/>
      <c r="N525" s="61"/>
      <c r="O525" s="61"/>
      <c r="P525" s="61"/>
      <c r="Q525" s="61"/>
      <c r="R525" s="61"/>
      <c r="S525" s="61"/>
      <c r="T525" s="61"/>
      <c r="U525" s="61"/>
      <c r="V525" s="176" t="s">
        <v>17</v>
      </c>
      <c r="W525" s="177"/>
      <c r="X525" s="177"/>
      <c r="Y525"/>
      <c r="Z525" s="61"/>
      <c r="AA525" s="56" t="s">
        <v>141</v>
      </c>
      <c r="AB525" s="49" t="s">
        <v>140</v>
      </c>
      <c r="AC525" s="61"/>
      <c r="AD525" s="61"/>
      <c r="AE525" s="46" t="s">
        <v>351</v>
      </c>
      <c r="AF525" s="57">
        <v>0</v>
      </c>
      <c r="AG525" s="58">
        <v>0</v>
      </c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175" t="s">
        <v>17</v>
      </c>
      <c r="AS525" s="175"/>
      <c r="AT525" s="175"/>
      <c r="AU525" s="61"/>
      <c r="AV525" s="61"/>
      <c r="AW525" s="56" t="s">
        <v>141</v>
      </c>
      <c r="AX525" s="49" t="s">
        <v>140</v>
      </c>
      <c r="AY525" s="61"/>
      <c r="AZ525" s="61"/>
      <c r="BA525" s="46" t="s">
        <v>351</v>
      </c>
      <c r="BB525" s="57">
        <v>0</v>
      </c>
      <c r="BC525" s="58">
        <v>0</v>
      </c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175" t="s">
        <v>17</v>
      </c>
      <c r="BO525" s="175"/>
      <c r="BP525" s="175"/>
      <c r="BQ525" s="64"/>
      <c r="BR525" s="61"/>
      <c r="BS525" s="56" t="s">
        <v>141</v>
      </c>
      <c r="BT525" s="49" t="s">
        <v>140</v>
      </c>
      <c r="BU525" s="64"/>
      <c r="BV525" s="61"/>
      <c r="BW525" s="46" t="s">
        <v>351</v>
      </c>
      <c r="BX525" s="57">
        <v>0</v>
      </c>
      <c r="BY525" s="58">
        <v>0</v>
      </c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175" t="s">
        <v>17</v>
      </c>
      <c r="CK525" s="175"/>
      <c r="CL525" s="175"/>
      <c r="CM525" s="61"/>
      <c r="CN525" s="61"/>
      <c r="CO525" s="61"/>
      <c r="CP525" s="61"/>
      <c r="CQ525" s="61"/>
      <c r="CR525" s="61"/>
      <c r="CS525" s="46" t="s">
        <v>351</v>
      </c>
      <c r="CT525" s="57">
        <v>0</v>
      </c>
      <c r="CU525" s="58" t="e">
        <v>#DIV/0!</v>
      </c>
      <c r="CV525" s="61"/>
      <c r="CW525" s="61"/>
      <c r="CX525" s="61"/>
      <c r="CY525" s="61"/>
      <c r="CZ525" s="61"/>
      <c r="DA525" s="61"/>
      <c r="DB525" s="61"/>
      <c r="DC525" s="61"/>
    </row>
    <row r="526" spans="2:107" ht="25.5" customHeight="1" x14ac:dyDescent="0.2">
      <c r="B526"/>
      <c r="C526" s="56" t="s">
        <v>141</v>
      </c>
      <c r="D526" s="49" t="s">
        <v>140</v>
      </c>
      <c r="E526" s="64"/>
      <c r="F526" s="61"/>
      <c r="G526" s="61"/>
      <c r="H526" s="61"/>
      <c r="I526" s="61"/>
      <c r="J526" s="46" t="s">
        <v>352</v>
      </c>
      <c r="K526" s="57">
        <v>0</v>
      </c>
      <c r="L526" s="58">
        <v>0</v>
      </c>
      <c r="M526" s="61"/>
      <c r="N526" s="61"/>
      <c r="O526" s="61"/>
      <c r="P526" s="61"/>
      <c r="Q526" s="61"/>
      <c r="R526" s="61"/>
      <c r="S526" s="61"/>
      <c r="T526" s="61"/>
      <c r="U526" s="61"/>
      <c r="V526" s="47" t="s">
        <v>195</v>
      </c>
      <c r="W526" s="57">
        <v>6</v>
      </c>
      <c r="X526" s="58">
        <v>0.5</v>
      </c>
      <c r="Y526"/>
      <c r="Z526" s="61"/>
      <c r="AA526" s="61"/>
      <c r="AB526" s="61"/>
      <c r="AC526" s="61"/>
      <c r="AD526" s="61"/>
      <c r="AE526" s="46" t="s">
        <v>352</v>
      </c>
      <c r="AF526" s="57">
        <v>0</v>
      </c>
      <c r="AG526" s="58">
        <v>0</v>
      </c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55" t="s">
        <v>195</v>
      </c>
      <c r="AS526" s="57">
        <v>2</v>
      </c>
      <c r="AT526" s="58">
        <v>0.33333333333333331</v>
      </c>
      <c r="AU526" s="61"/>
      <c r="AV526" s="61"/>
      <c r="AW526" s="61"/>
      <c r="AX526" s="61"/>
      <c r="AY526" s="61"/>
      <c r="AZ526" s="61"/>
      <c r="BA526" s="46" t="s">
        <v>352</v>
      </c>
      <c r="BB526" s="57">
        <v>0</v>
      </c>
      <c r="BC526" s="58">
        <v>0</v>
      </c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55" t="s">
        <v>195</v>
      </c>
      <c r="BO526" s="57">
        <v>1</v>
      </c>
      <c r="BP526" s="58">
        <v>1</v>
      </c>
      <c r="BQ526" s="64"/>
      <c r="BR526" s="64"/>
      <c r="BS526" s="64"/>
      <c r="BT526" s="64"/>
      <c r="BU526" s="61"/>
      <c r="BV526" s="61"/>
      <c r="BW526" s="46" t="s">
        <v>352</v>
      </c>
      <c r="BX526" s="57">
        <v>0</v>
      </c>
      <c r="BY526" s="58">
        <v>0</v>
      </c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55" t="s">
        <v>195</v>
      </c>
      <c r="CK526" s="57">
        <v>0</v>
      </c>
      <c r="CL526" s="58" t="e">
        <v>#DIV/0!</v>
      </c>
      <c r="CM526" s="61"/>
      <c r="CN526" s="61"/>
      <c r="CO526" s="61"/>
      <c r="CP526" s="61"/>
      <c r="CQ526" s="61"/>
      <c r="CR526" s="61"/>
      <c r="CS526" s="46" t="s">
        <v>352</v>
      </c>
      <c r="CT526" s="57">
        <v>0</v>
      </c>
      <c r="CU526" s="58" t="e">
        <v>#DIV/0!</v>
      </c>
      <c r="CV526" s="61"/>
      <c r="CW526" s="61"/>
      <c r="CX526" s="61"/>
      <c r="CY526" s="61"/>
      <c r="CZ526" s="61"/>
      <c r="DA526" s="61"/>
      <c r="DB526" s="61"/>
      <c r="DC526" s="61"/>
    </row>
    <row r="527" spans="2:107" ht="25.5" customHeight="1" x14ac:dyDescent="0.2">
      <c r="B527"/>
      <c r="C527"/>
      <c r="D527"/>
      <c r="E527" s="64"/>
      <c r="F527" s="61"/>
      <c r="G527" s="61"/>
      <c r="H527" s="61"/>
      <c r="I527" s="61"/>
      <c r="J527" s="46" t="s">
        <v>353</v>
      </c>
      <c r="K527" s="57">
        <v>0</v>
      </c>
      <c r="L527" s="58">
        <v>0</v>
      </c>
      <c r="M527" s="61"/>
      <c r="N527" s="61"/>
      <c r="O527" s="61"/>
      <c r="P527" s="61"/>
      <c r="Q527" s="61"/>
      <c r="R527" s="61"/>
      <c r="S527" s="61"/>
      <c r="T527" s="61"/>
      <c r="U527" s="61"/>
      <c r="V527" s="46" t="s">
        <v>196</v>
      </c>
      <c r="W527" s="57">
        <v>6</v>
      </c>
      <c r="X527" s="58">
        <v>0.5</v>
      </c>
      <c r="Y527"/>
      <c r="Z527" s="61"/>
      <c r="AA527" s="61"/>
      <c r="AB527" s="61"/>
      <c r="AC527" s="61"/>
      <c r="AD527" s="61"/>
      <c r="AE527" s="46" t="s">
        <v>353</v>
      </c>
      <c r="AF527" s="57">
        <v>0</v>
      </c>
      <c r="AG527" s="58">
        <v>0</v>
      </c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46" t="s">
        <v>196</v>
      </c>
      <c r="AS527" s="57">
        <v>4</v>
      </c>
      <c r="AT527" s="58">
        <v>0.66666666666666663</v>
      </c>
      <c r="AU527" s="61"/>
      <c r="AV527" s="61"/>
      <c r="AW527" s="61"/>
      <c r="AX527" s="61"/>
      <c r="AY527" s="61"/>
      <c r="AZ527" s="61"/>
      <c r="BA527" s="46" t="s">
        <v>353</v>
      </c>
      <c r="BB527" s="57">
        <v>0</v>
      </c>
      <c r="BC527" s="58">
        <v>0</v>
      </c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46" t="s">
        <v>196</v>
      </c>
      <c r="BO527" s="57">
        <v>0</v>
      </c>
      <c r="BP527" s="58">
        <v>0</v>
      </c>
      <c r="BQ527" s="64"/>
      <c r="BR527" s="64"/>
      <c r="BS527" s="61"/>
      <c r="BT527" s="61"/>
      <c r="BU527" s="61"/>
      <c r="BV527" s="61"/>
      <c r="BW527" s="46" t="s">
        <v>353</v>
      </c>
      <c r="BX527" s="57">
        <v>0</v>
      </c>
      <c r="BY527" s="58">
        <v>0</v>
      </c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46" t="s">
        <v>196</v>
      </c>
      <c r="CK527" s="57">
        <v>0</v>
      </c>
      <c r="CL527" s="58" t="e">
        <v>#DIV/0!</v>
      </c>
      <c r="CM527" s="61"/>
      <c r="CN527"/>
      <c r="CO527"/>
      <c r="CP527"/>
      <c r="CQ527" s="61"/>
      <c r="CR527" s="61"/>
      <c r="CS527" s="46" t="s">
        <v>353</v>
      </c>
      <c r="CT527" s="57">
        <v>0</v>
      </c>
      <c r="CU527" s="58" t="e">
        <v>#DIV/0!</v>
      </c>
      <c r="CV527" s="61"/>
      <c r="CW527" s="61"/>
      <c r="CX527" s="61"/>
      <c r="CY527" s="61"/>
      <c r="CZ527" s="61"/>
      <c r="DA527" s="61"/>
      <c r="DB527" s="61"/>
      <c r="DC527" s="61"/>
    </row>
    <row r="528" spans="2:107" ht="25.5" customHeight="1" x14ac:dyDescent="0.2">
      <c r="B528" s="175" t="s">
        <v>17</v>
      </c>
      <c r="C528" s="175"/>
      <c r="D528" s="175"/>
      <c r="E528" s="64"/>
      <c r="F528" s="61"/>
      <c r="G528" s="61"/>
      <c r="H528" s="61"/>
      <c r="I528" s="61"/>
      <c r="J528" s="37"/>
      <c r="K528" s="45">
        <v>28</v>
      </c>
      <c r="L528" s="58">
        <v>1</v>
      </c>
      <c r="M528" s="61"/>
      <c r="N528" s="61"/>
      <c r="O528" s="61"/>
      <c r="P528" s="61"/>
      <c r="Q528" s="61"/>
      <c r="R528" s="61"/>
      <c r="S528" s="61"/>
      <c r="T528" s="61"/>
      <c r="U528" s="61"/>
      <c r="V528" s="77"/>
      <c r="W528" s="54">
        <v>12</v>
      </c>
      <c r="X528" s="76">
        <v>1</v>
      </c>
      <c r="Y528"/>
      <c r="Z528" s="61"/>
      <c r="AA528" s="61"/>
      <c r="AB528" s="61"/>
      <c r="AC528" s="61"/>
      <c r="AD528" s="61"/>
      <c r="AE528" s="37"/>
      <c r="AF528" s="45">
        <v>12</v>
      </c>
      <c r="AG528" s="58">
        <v>1</v>
      </c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77"/>
      <c r="AS528" s="54">
        <v>6</v>
      </c>
      <c r="AT528" s="76">
        <v>1</v>
      </c>
      <c r="AU528" s="61"/>
      <c r="AV528"/>
      <c r="AW528"/>
      <c r="AX528"/>
      <c r="AY528" s="61"/>
      <c r="AZ528" s="61"/>
      <c r="BA528" s="37"/>
      <c r="BB528" s="45">
        <v>6</v>
      </c>
      <c r="BC528" s="58">
        <v>1</v>
      </c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77"/>
      <c r="BO528" s="54">
        <v>1</v>
      </c>
      <c r="BP528" s="76">
        <v>1</v>
      </c>
      <c r="BQ528" s="64"/>
      <c r="BR528" s="61"/>
      <c r="BS528" s="61"/>
      <c r="BT528" s="61"/>
      <c r="BU528" s="61"/>
      <c r="BV528" s="61"/>
      <c r="BW528" s="37"/>
      <c r="BX528" s="45">
        <v>1</v>
      </c>
      <c r="BY528" s="58">
        <v>1</v>
      </c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77"/>
      <c r="CK528" s="54">
        <v>0</v>
      </c>
      <c r="CL528" s="76" t="e">
        <v>#DIV/0!</v>
      </c>
      <c r="CM528" s="61"/>
      <c r="CN528"/>
      <c r="CO528"/>
      <c r="CP528"/>
      <c r="CQ528" s="61"/>
      <c r="CR528" s="61"/>
      <c r="CS528" s="37"/>
      <c r="CT528" s="45">
        <v>0</v>
      </c>
      <c r="CU528" s="58" t="e">
        <v>#DIV/0!</v>
      </c>
      <c r="CV528" s="61"/>
      <c r="CW528" s="61"/>
      <c r="CX528" s="61"/>
      <c r="CY528" s="61"/>
      <c r="CZ528" s="61"/>
      <c r="DA528" s="61"/>
      <c r="DB528" s="61"/>
      <c r="DC528" s="61"/>
    </row>
    <row r="529" spans="2:107" ht="25.5" customHeight="1" x14ac:dyDescent="0.2">
      <c r="B529" s="55" t="s">
        <v>195</v>
      </c>
      <c r="C529" s="57">
        <v>6</v>
      </c>
      <c r="D529" s="58">
        <v>0.21428571428571427</v>
      </c>
      <c r="E529" s="64"/>
      <c r="F529" s="61"/>
      <c r="G529" s="61"/>
      <c r="H529" s="61"/>
      <c r="I529" s="61"/>
      <c r="J529" s="61"/>
      <c r="K529" s="49" t="s">
        <v>141</v>
      </c>
      <c r="L529" s="74" t="s">
        <v>140</v>
      </c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56" t="s">
        <v>141</v>
      </c>
      <c r="X529" s="49" t="s">
        <v>140</v>
      </c>
      <c r="Y529"/>
      <c r="Z529" s="61"/>
      <c r="AA529" s="61"/>
      <c r="AB529" s="61"/>
      <c r="AC529" s="61"/>
      <c r="AD529" s="61"/>
      <c r="AE529" s="61"/>
      <c r="AF529" s="49" t="s">
        <v>141</v>
      </c>
      <c r="AG529" s="74" t="s">
        <v>140</v>
      </c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/>
      <c r="AS529" s="56" t="s">
        <v>141</v>
      </c>
      <c r="AT529" s="49" t="s">
        <v>140</v>
      </c>
      <c r="AU529" s="61"/>
      <c r="AV529"/>
      <c r="AW529"/>
      <c r="AX529"/>
      <c r="AY529" s="61"/>
      <c r="AZ529" s="61"/>
      <c r="BA529" s="61"/>
      <c r="BB529" s="49" t="s">
        <v>141</v>
      </c>
      <c r="BC529" s="74" t="s">
        <v>140</v>
      </c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56" t="s">
        <v>141</v>
      </c>
      <c r="BP529" s="49" t="s">
        <v>140</v>
      </c>
      <c r="BQ529" s="64"/>
      <c r="BR529" s="61"/>
      <c r="BS529" s="61"/>
      <c r="BT529" s="61"/>
      <c r="BU529" s="61"/>
      <c r="BV529" s="61"/>
      <c r="BW529" s="61"/>
      <c r="BX529" s="49" t="s">
        <v>141</v>
      </c>
      <c r="BY529" s="74" t="s">
        <v>140</v>
      </c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56" t="s">
        <v>141</v>
      </c>
      <c r="CL529" s="49" t="s">
        <v>140</v>
      </c>
      <c r="CM529" s="61"/>
      <c r="CN529"/>
      <c r="CO529"/>
      <c r="CP529"/>
      <c r="CQ529" s="61"/>
      <c r="CR529" s="61"/>
      <c r="CS529" s="61"/>
      <c r="CT529" s="49" t="s">
        <v>141</v>
      </c>
      <c r="CU529" s="74" t="s">
        <v>140</v>
      </c>
      <c r="CV529" s="61"/>
      <c r="CW529" s="61"/>
      <c r="CX529" s="61"/>
      <c r="CY529" s="61"/>
      <c r="CZ529" s="61"/>
      <c r="DA529" s="61"/>
      <c r="DB529" s="61"/>
      <c r="DC529" s="61"/>
    </row>
    <row r="530" spans="2:107" ht="25.5" customHeight="1" x14ac:dyDescent="0.2">
      <c r="B530" s="46" t="s">
        <v>196</v>
      </c>
      <c r="C530" s="57">
        <v>22</v>
      </c>
      <c r="D530" s="58">
        <v>0.7857142857142857</v>
      </c>
      <c r="E530" s="64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/>
      <c r="W530"/>
      <c r="X530"/>
      <c r="Y530" s="61"/>
      <c r="Z530" s="61"/>
      <c r="AA530" s="61"/>
      <c r="AB530" s="61"/>
      <c r="AC530" s="61"/>
      <c r="AD530" s="61"/>
      <c r="AE530"/>
      <c r="AF530"/>
      <c r="AG530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/>
      <c r="AS530"/>
      <c r="AT530"/>
      <c r="AU530" s="61"/>
      <c r="AV530"/>
      <c r="AW530"/>
      <c r="AX530"/>
      <c r="AY530" s="61"/>
      <c r="AZ530" s="61"/>
      <c r="BA530" s="37"/>
      <c r="BB530" s="37"/>
      <c r="BC530" s="37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4"/>
      <c r="BR530" s="61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</row>
    <row r="531" spans="2:107" ht="25.5" customHeight="1" x14ac:dyDescent="0.2">
      <c r="B531" s="77"/>
      <c r="C531" s="54">
        <v>28</v>
      </c>
      <c r="D531" s="76">
        <v>1</v>
      </c>
      <c r="E531" s="2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 s="2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</row>
    <row r="532" spans="2:107" ht="25.5" customHeight="1" x14ac:dyDescent="0.2">
      <c r="B532"/>
      <c r="C532" s="56" t="s">
        <v>141</v>
      </c>
      <c r="D532" s="49" t="s">
        <v>140</v>
      </c>
      <c r="E532" s="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 s="37"/>
      <c r="AF532" s="37"/>
      <c r="AG532" s="37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 s="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</row>
    <row r="535" spans="2:107" ht="25.5" customHeight="1" x14ac:dyDescent="0.2">
      <c r="B535" s="222" t="s">
        <v>3780</v>
      </c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3"/>
      <c r="AV535" s="223"/>
      <c r="AW535" s="223"/>
      <c r="AX535" s="223"/>
      <c r="AY535" s="223"/>
      <c r="AZ535" s="223"/>
      <c r="BA535" s="223"/>
      <c r="BB535" s="223"/>
      <c r="BC535" s="224"/>
    </row>
    <row r="537" spans="2:107" ht="25.5" customHeight="1" x14ac:dyDescent="0.2">
      <c r="B537" s="205" t="s">
        <v>423</v>
      </c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</row>
    <row r="538" spans="2:107" ht="25.5" customHeight="1" x14ac:dyDescent="0.2">
      <c r="B538"/>
      <c r="C538"/>
      <c r="D538"/>
      <c r="E538" s="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 s="8"/>
      <c r="BR538" s="8"/>
      <c r="BS538"/>
      <c r="BT538"/>
      <c r="BU538"/>
      <c r="BV538"/>
      <c r="BW538"/>
      <c r="BX538"/>
      <c r="BY538" s="2"/>
      <c r="BZ538"/>
      <c r="CA538"/>
      <c r="CB538"/>
      <c r="CC538"/>
      <c r="CD538"/>
      <c r="CE538"/>
      <c r="CF538" s="2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</row>
    <row r="539" spans="2:107" ht="25.5" customHeight="1" x14ac:dyDescent="0.2">
      <c r="B539" s="206" t="s">
        <v>138</v>
      </c>
      <c r="C539" s="206"/>
      <c r="D539" s="206"/>
      <c r="E539" s="8"/>
      <c r="F539" s="187" t="s">
        <v>3</v>
      </c>
      <c r="G539" s="187"/>
      <c r="H539" s="187"/>
      <c r="I539"/>
      <c r="J539" s="188" t="s">
        <v>145</v>
      </c>
      <c r="K539" s="188"/>
      <c r="L539" s="188"/>
      <c r="M539"/>
      <c r="N539" s="188" t="s">
        <v>5</v>
      </c>
      <c r="O539" s="188"/>
      <c r="P539" s="188"/>
      <c r="Q539"/>
      <c r="R539" s="187" t="s">
        <v>158</v>
      </c>
      <c r="S539" s="187"/>
      <c r="T539" s="187"/>
      <c r="U539"/>
      <c r="V539" s="186" t="s">
        <v>159</v>
      </c>
      <c r="W539" s="186"/>
      <c r="X539" s="186"/>
      <c r="Y539"/>
      <c r="Z539" s="206" t="s">
        <v>8</v>
      </c>
      <c r="AA539" s="206"/>
      <c r="AB539" s="206"/>
      <c r="AC539"/>
      <c r="AD539" s="186" t="s">
        <v>9</v>
      </c>
      <c r="AE539" s="186"/>
      <c r="AF539" s="186"/>
      <c r="AG539"/>
      <c r="AH539" s="186" t="s">
        <v>172</v>
      </c>
      <c r="AI539" s="186"/>
      <c r="AJ539" s="186"/>
      <c r="AK539"/>
      <c r="AL539" s="186" t="s">
        <v>11</v>
      </c>
      <c r="AM539" s="186"/>
      <c r="AN539" s="186"/>
      <c r="AO539"/>
      <c r="AP539" s="186" t="s">
        <v>179</v>
      </c>
      <c r="AQ539" s="186"/>
      <c r="AR539" s="186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 s="8"/>
      <c r="BS539"/>
      <c r="BT539"/>
      <c r="BU539"/>
      <c r="BV539"/>
      <c r="BW539"/>
      <c r="BX539"/>
      <c r="BY539" s="2"/>
      <c r="BZ539"/>
      <c r="CA539"/>
      <c r="CB539"/>
      <c r="CC539"/>
      <c r="CD539"/>
      <c r="CE539"/>
      <c r="CF539" s="2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</row>
    <row r="540" spans="2:107" ht="25.5" customHeight="1" x14ac:dyDescent="0.2">
      <c r="B540" s="90" t="s">
        <v>40</v>
      </c>
      <c r="C540" s="42">
        <v>8</v>
      </c>
      <c r="D540" s="44">
        <v>0.2857142857142857</v>
      </c>
      <c r="E540" s="8"/>
      <c r="F540" s="91" t="s">
        <v>143</v>
      </c>
      <c r="G540" s="43">
        <v>10</v>
      </c>
      <c r="H540" s="44">
        <v>0.35714285714285715</v>
      </c>
      <c r="I540"/>
      <c r="J540" s="92" t="s">
        <v>147</v>
      </c>
      <c r="K540" s="45">
        <v>0</v>
      </c>
      <c r="L540" s="44">
        <v>0</v>
      </c>
      <c r="M540"/>
      <c r="N540" s="91" t="s">
        <v>154</v>
      </c>
      <c r="O540" s="43">
        <v>26</v>
      </c>
      <c r="P540" s="44">
        <v>0.9285714285714286</v>
      </c>
      <c r="Q540"/>
      <c r="R540" s="93">
        <v>1</v>
      </c>
      <c r="S540" s="43">
        <v>21</v>
      </c>
      <c r="T540" s="44">
        <v>0.75</v>
      </c>
      <c r="U540"/>
      <c r="V540" s="94" t="s">
        <v>160</v>
      </c>
      <c r="W540" s="57">
        <v>18</v>
      </c>
      <c r="X540" s="58">
        <v>0.6428571428571429</v>
      </c>
      <c r="Y540"/>
      <c r="Z540" s="95" t="s">
        <v>163</v>
      </c>
      <c r="AA540" s="42">
        <v>6</v>
      </c>
      <c r="AB540" s="44">
        <v>0.21428571428571427</v>
      </c>
      <c r="AC540"/>
      <c r="AD540" s="95" t="s">
        <v>799</v>
      </c>
      <c r="AE540" s="57">
        <v>5</v>
      </c>
      <c r="AF540" s="58">
        <v>0.17857142857142858</v>
      </c>
      <c r="AG540"/>
      <c r="AH540" s="97" t="s">
        <v>143</v>
      </c>
      <c r="AI540" s="42">
        <v>6</v>
      </c>
      <c r="AJ540" s="44">
        <v>0.21428571428571427</v>
      </c>
      <c r="AK540"/>
      <c r="AL540" s="95" t="s">
        <v>175</v>
      </c>
      <c r="AM540" s="42">
        <v>6</v>
      </c>
      <c r="AN540" s="44">
        <v>0.21428571428571427</v>
      </c>
      <c r="AO540"/>
      <c r="AP540" s="95" t="s">
        <v>143</v>
      </c>
      <c r="AQ540" s="42">
        <v>19</v>
      </c>
      <c r="AR540" s="44">
        <v>0.6785714285714286</v>
      </c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 s="8"/>
      <c r="BS540"/>
      <c r="BT540"/>
      <c r="BU540"/>
      <c r="BV540"/>
      <c r="BW540"/>
      <c r="BX540"/>
      <c r="BY540" s="2"/>
      <c r="BZ540"/>
      <c r="CA540"/>
      <c r="CB540"/>
      <c r="CC540"/>
      <c r="CD540"/>
      <c r="CE540"/>
      <c r="CF540" s="2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</row>
    <row r="541" spans="2:107" ht="25.5" customHeight="1" x14ac:dyDescent="0.2">
      <c r="B541" s="90" t="s">
        <v>27</v>
      </c>
      <c r="C541" s="42">
        <v>2</v>
      </c>
      <c r="D541" s="44">
        <v>7.1428571428571425E-2</v>
      </c>
      <c r="E541" s="8"/>
      <c r="F541" s="91" t="s">
        <v>144</v>
      </c>
      <c r="G541" s="43">
        <v>18</v>
      </c>
      <c r="H541" s="44">
        <v>0.6428571428571429</v>
      </c>
      <c r="I541"/>
      <c r="J541" s="92" t="s">
        <v>148</v>
      </c>
      <c r="K541" s="45">
        <v>1</v>
      </c>
      <c r="L541" s="44">
        <v>3.5714285714285712E-2</v>
      </c>
      <c r="M541"/>
      <c r="N541" s="91" t="s">
        <v>155</v>
      </c>
      <c r="O541" s="43">
        <v>0</v>
      </c>
      <c r="P541" s="44">
        <v>0</v>
      </c>
      <c r="Q541"/>
      <c r="R541" s="93">
        <v>2</v>
      </c>
      <c r="S541" s="43">
        <v>2</v>
      </c>
      <c r="T541" s="44">
        <v>7.1428571428571425E-2</v>
      </c>
      <c r="U541"/>
      <c r="V541" s="95" t="s">
        <v>161</v>
      </c>
      <c r="W541" s="57">
        <v>3</v>
      </c>
      <c r="X541" s="58">
        <v>0.10714285714285714</v>
      </c>
      <c r="Y541"/>
      <c r="Z541" s="90" t="s">
        <v>164</v>
      </c>
      <c r="AA541" s="42">
        <v>6</v>
      </c>
      <c r="AB541" s="44">
        <v>0.21428571428571427</v>
      </c>
      <c r="AC541"/>
      <c r="AD541" s="94" t="s">
        <v>800</v>
      </c>
      <c r="AE541" s="57">
        <v>3</v>
      </c>
      <c r="AF541" s="58">
        <v>0.10714285714285714</v>
      </c>
      <c r="AG541"/>
      <c r="AH541" s="96" t="s">
        <v>173</v>
      </c>
      <c r="AI541" s="42">
        <v>7</v>
      </c>
      <c r="AJ541" s="44">
        <v>0.25</v>
      </c>
      <c r="AK541"/>
      <c r="AL541" s="90" t="s">
        <v>176</v>
      </c>
      <c r="AM541" s="42">
        <v>19</v>
      </c>
      <c r="AN541" s="44">
        <v>0.6785714285714286</v>
      </c>
      <c r="AO541"/>
      <c r="AP541" s="90" t="s">
        <v>173</v>
      </c>
      <c r="AQ541" s="42">
        <v>9</v>
      </c>
      <c r="AR541" s="44">
        <v>0.32142857142857145</v>
      </c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 s="8"/>
      <c r="BS541"/>
      <c r="BT541"/>
      <c r="BU541"/>
      <c r="BV541"/>
      <c r="BW541"/>
      <c r="BX541"/>
      <c r="BY541" s="2"/>
      <c r="BZ541"/>
      <c r="CA541"/>
      <c r="CB541"/>
      <c r="CC541"/>
      <c r="CD541"/>
      <c r="CE541"/>
      <c r="CF541" s="2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</row>
    <row r="542" spans="2:107" ht="25.5" customHeight="1" x14ac:dyDescent="0.2">
      <c r="B542" s="90" t="s">
        <v>31</v>
      </c>
      <c r="C542" s="42">
        <v>5</v>
      </c>
      <c r="D542" s="44">
        <v>0.17857142857142858</v>
      </c>
      <c r="E542" s="8"/>
      <c r="F542" s="83"/>
      <c r="G542" s="85">
        <v>28</v>
      </c>
      <c r="H542" s="86">
        <v>1</v>
      </c>
      <c r="I542"/>
      <c r="J542" s="92" t="s">
        <v>146</v>
      </c>
      <c r="K542" s="45">
        <v>11</v>
      </c>
      <c r="L542" s="44">
        <v>0.39285714285714285</v>
      </c>
      <c r="M542"/>
      <c r="N542" s="91" t="s">
        <v>156</v>
      </c>
      <c r="O542" s="43">
        <v>0</v>
      </c>
      <c r="P542" s="44">
        <v>0</v>
      </c>
      <c r="Q542"/>
      <c r="R542" s="93">
        <v>3</v>
      </c>
      <c r="S542" s="43">
        <v>2</v>
      </c>
      <c r="T542" s="44">
        <v>7.1428571428571425E-2</v>
      </c>
      <c r="U542"/>
      <c r="V542" s="94" t="s">
        <v>162</v>
      </c>
      <c r="W542" s="57">
        <v>7</v>
      </c>
      <c r="X542" s="58">
        <v>0.25</v>
      </c>
      <c r="Y542"/>
      <c r="Z542" s="90" t="s">
        <v>165</v>
      </c>
      <c r="AA542" s="42">
        <v>2</v>
      </c>
      <c r="AB542" s="44">
        <v>7.1428571428571425E-2</v>
      </c>
      <c r="AC542"/>
      <c r="AD542" s="94" t="s">
        <v>801</v>
      </c>
      <c r="AE542" s="57">
        <v>6</v>
      </c>
      <c r="AF542" s="58">
        <v>0.21428571428571427</v>
      </c>
      <c r="AG542"/>
      <c r="AH542" s="96" t="s">
        <v>174</v>
      </c>
      <c r="AI542" s="42">
        <v>15</v>
      </c>
      <c r="AJ542" s="44">
        <v>0.5357142857142857</v>
      </c>
      <c r="AK542"/>
      <c r="AL542" s="90" t="s">
        <v>177</v>
      </c>
      <c r="AM542" s="42">
        <v>3</v>
      </c>
      <c r="AN542" s="44">
        <v>0.10714285714285714</v>
      </c>
      <c r="AO542"/>
      <c r="AP542" s="90" t="s">
        <v>171</v>
      </c>
      <c r="AQ542" s="42">
        <v>0</v>
      </c>
      <c r="AR542" s="44">
        <v>0</v>
      </c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 s="8"/>
      <c r="BS542"/>
      <c r="BT542"/>
      <c r="BU542"/>
      <c r="BV542"/>
      <c r="BW542"/>
      <c r="BX542"/>
      <c r="BY542" s="2"/>
      <c r="BZ542"/>
      <c r="CA542"/>
      <c r="CB542"/>
      <c r="CC542"/>
      <c r="CD542"/>
      <c r="CE542"/>
      <c r="CF542" s="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</row>
    <row r="543" spans="2:107" ht="25.5" customHeight="1" x14ac:dyDescent="0.2">
      <c r="B543" s="90" t="s">
        <v>36</v>
      </c>
      <c r="C543" s="42">
        <v>3</v>
      </c>
      <c r="D543" s="44">
        <v>0.10714285714285714</v>
      </c>
      <c r="E543" s="8"/>
      <c r="F543"/>
      <c r="G543" s="41" t="s">
        <v>141</v>
      </c>
      <c r="H543" s="41" t="s">
        <v>140</v>
      </c>
      <c r="I543"/>
      <c r="J543" s="92" t="s">
        <v>150</v>
      </c>
      <c r="K543" s="45">
        <v>0</v>
      </c>
      <c r="L543" s="44">
        <v>0</v>
      </c>
      <c r="M543"/>
      <c r="N543" s="91" t="s">
        <v>157</v>
      </c>
      <c r="O543" s="43">
        <v>2</v>
      </c>
      <c r="P543" s="44">
        <v>7.1428571428571425E-2</v>
      </c>
      <c r="Q543"/>
      <c r="R543" s="93">
        <v>4</v>
      </c>
      <c r="S543" s="43">
        <v>3</v>
      </c>
      <c r="T543" s="44">
        <v>0.10714285714285714</v>
      </c>
      <c r="U543"/>
      <c r="V543" s="77"/>
      <c r="W543" s="54">
        <v>28</v>
      </c>
      <c r="X543" s="66">
        <v>1</v>
      </c>
      <c r="Y543"/>
      <c r="Z543" s="90" t="s">
        <v>166</v>
      </c>
      <c r="AA543" s="42">
        <v>1</v>
      </c>
      <c r="AB543" s="44">
        <v>3.5714285714285712E-2</v>
      </c>
      <c r="AC543"/>
      <c r="AD543" s="94" t="s">
        <v>802</v>
      </c>
      <c r="AE543" s="57">
        <v>14</v>
      </c>
      <c r="AF543" s="58">
        <v>0.5</v>
      </c>
      <c r="AG543"/>
      <c r="AH543" s="96" t="s">
        <v>171</v>
      </c>
      <c r="AI543" s="42">
        <v>0</v>
      </c>
      <c r="AJ543" s="44">
        <v>0</v>
      </c>
      <c r="AK543"/>
      <c r="AL543" s="90" t="s">
        <v>178</v>
      </c>
      <c r="AM543" s="42">
        <v>0</v>
      </c>
      <c r="AN543" s="44">
        <v>0</v>
      </c>
      <c r="AO543"/>
      <c r="AP543" s="82"/>
      <c r="AQ543" s="83">
        <v>28</v>
      </c>
      <c r="AR543" s="87">
        <v>1</v>
      </c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 s="8"/>
      <c r="BS543"/>
      <c r="BT543"/>
      <c r="BU543"/>
      <c r="BV543"/>
      <c r="BW543"/>
      <c r="BX543"/>
      <c r="BY543" s="2"/>
      <c r="BZ543"/>
      <c r="CA543"/>
      <c r="CB543"/>
      <c r="CC543"/>
      <c r="CD543"/>
      <c r="CE543"/>
      <c r="CF543" s="2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</row>
    <row r="544" spans="2:107" ht="25.5" customHeight="1" x14ac:dyDescent="0.2">
      <c r="B544" s="90" t="s">
        <v>139</v>
      </c>
      <c r="C544" s="42">
        <v>4</v>
      </c>
      <c r="D544" s="44">
        <v>0.14285714285714285</v>
      </c>
      <c r="E544" s="8"/>
      <c r="F544"/>
      <c r="G544"/>
      <c r="H544"/>
      <c r="I544"/>
      <c r="J544" s="92" t="s">
        <v>151</v>
      </c>
      <c r="K544" s="45">
        <v>10</v>
      </c>
      <c r="L544" s="44">
        <v>0.35714285714285715</v>
      </c>
      <c r="M544"/>
      <c r="N544" s="83"/>
      <c r="O544" s="85">
        <v>28</v>
      </c>
      <c r="P544" s="87">
        <v>1</v>
      </c>
      <c r="Q544"/>
      <c r="R544" s="93">
        <v>5</v>
      </c>
      <c r="S544" s="43">
        <v>0</v>
      </c>
      <c r="T544" s="44">
        <v>0</v>
      </c>
      <c r="U544"/>
      <c r="V544"/>
      <c r="W544" s="56" t="s">
        <v>141</v>
      </c>
      <c r="X544" s="49" t="s">
        <v>140</v>
      </c>
      <c r="Y544"/>
      <c r="Z544" s="96" t="s">
        <v>167</v>
      </c>
      <c r="AA544" s="42">
        <v>6</v>
      </c>
      <c r="AB544" s="44">
        <v>0.21428571428571427</v>
      </c>
      <c r="AC544"/>
      <c r="AD544" s="77"/>
      <c r="AE544" s="54">
        <v>28</v>
      </c>
      <c r="AF544" s="76">
        <v>1</v>
      </c>
      <c r="AG544"/>
      <c r="AH544" s="82"/>
      <c r="AI544" s="83">
        <v>28</v>
      </c>
      <c r="AJ544" s="87">
        <v>1</v>
      </c>
      <c r="AK544"/>
      <c r="AL544" s="82"/>
      <c r="AM544" s="83">
        <v>28</v>
      </c>
      <c r="AN544" s="87">
        <v>1</v>
      </c>
      <c r="AO544"/>
      <c r="AP544"/>
      <c r="AQ544" s="40" t="s">
        <v>141</v>
      </c>
      <c r="AR544" s="41" t="s">
        <v>140</v>
      </c>
      <c r="AS544"/>
      <c r="AT544"/>
      <c r="AU544"/>
      <c r="AV544"/>
      <c r="AW544"/>
      <c r="AX544"/>
      <c r="AY544"/>
      <c r="AZ544"/>
      <c r="BA544"/>
      <c r="BB544"/>
      <c r="BC544"/>
      <c r="BD544"/>
      <c r="BE544" s="8"/>
      <c r="BF544" s="8"/>
      <c r="BG544" s="8"/>
      <c r="BH544"/>
      <c r="BI544"/>
      <c r="BJ544"/>
      <c r="BK544"/>
      <c r="BL544"/>
      <c r="BM544"/>
      <c r="BN544"/>
      <c r="BO544"/>
      <c r="BP544"/>
      <c r="BQ544"/>
      <c r="BR544" s="8"/>
      <c r="BS544"/>
      <c r="BT544"/>
      <c r="BU544"/>
      <c r="BV544"/>
      <c r="BW544"/>
      <c r="BX544"/>
      <c r="BY544" s="2"/>
      <c r="BZ544"/>
      <c r="CA544"/>
      <c r="CB544"/>
      <c r="CC544"/>
      <c r="CD544"/>
      <c r="CE544"/>
      <c r="CF544" s="2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</row>
    <row r="545" spans="2:107" ht="25.5" customHeight="1" x14ac:dyDescent="0.2">
      <c r="B545" s="90" t="s">
        <v>50</v>
      </c>
      <c r="C545" s="42">
        <v>6</v>
      </c>
      <c r="D545" s="44">
        <v>0.21428571428571427</v>
      </c>
      <c r="E545" s="8"/>
      <c r="F545"/>
      <c r="G545"/>
      <c r="H545"/>
      <c r="I545"/>
      <c r="J545" s="92" t="s">
        <v>149</v>
      </c>
      <c r="K545" s="45">
        <v>2</v>
      </c>
      <c r="L545" s="44">
        <v>7.1428571428571425E-2</v>
      </c>
      <c r="M545"/>
      <c r="N545"/>
      <c r="O545" s="41" t="s">
        <v>153</v>
      </c>
      <c r="P545" s="41" t="s">
        <v>140</v>
      </c>
      <c r="Q545"/>
      <c r="R545" s="83"/>
      <c r="S545" s="85">
        <v>43</v>
      </c>
      <c r="T545" s="87">
        <v>0.99999999999999989</v>
      </c>
      <c r="U545"/>
      <c r="V545"/>
      <c r="W545"/>
      <c r="X545"/>
      <c r="Y545"/>
      <c r="Z545" s="96" t="s">
        <v>168</v>
      </c>
      <c r="AA545" s="42">
        <v>0</v>
      </c>
      <c r="AB545" s="44">
        <v>0</v>
      </c>
      <c r="AC545"/>
      <c r="AD545"/>
      <c r="AE545" s="56" t="s">
        <v>141</v>
      </c>
      <c r="AF545" s="49" t="s">
        <v>140</v>
      </c>
      <c r="AG545"/>
      <c r="AH545"/>
      <c r="AI545" s="40" t="s">
        <v>141</v>
      </c>
      <c r="AJ545" s="41" t="s">
        <v>140</v>
      </c>
      <c r="AK545"/>
      <c r="AL545" s="81"/>
      <c r="AM545" s="40" t="s">
        <v>141</v>
      </c>
      <c r="AN545" s="41" t="s">
        <v>140</v>
      </c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 s="8"/>
      <c r="BS545"/>
      <c r="BT545"/>
      <c r="BU545"/>
      <c r="BV545"/>
      <c r="BW545"/>
      <c r="BX545"/>
      <c r="BY545" s="2"/>
      <c r="BZ545"/>
      <c r="CA545"/>
      <c r="CB545"/>
      <c r="CC545"/>
      <c r="CD545"/>
      <c r="CE545"/>
      <c r="CF545" s="2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</row>
    <row r="546" spans="2:107" ht="25.5" customHeight="1" x14ac:dyDescent="0.2">
      <c r="B546" s="82"/>
      <c r="C546" s="83">
        <v>28</v>
      </c>
      <c r="D546" s="84">
        <v>1</v>
      </c>
      <c r="E546" s="8"/>
      <c r="F546"/>
      <c r="G546"/>
      <c r="H546"/>
      <c r="I546"/>
      <c r="J546" s="92" t="s">
        <v>152</v>
      </c>
      <c r="K546" s="45">
        <v>4</v>
      </c>
      <c r="L546" s="44">
        <v>0.14285714285714285</v>
      </c>
      <c r="M546"/>
      <c r="N546"/>
      <c r="O546"/>
      <c r="P546"/>
      <c r="Q546"/>
      <c r="R546"/>
      <c r="S546" s="49" t="s">
        <v>197</v>
      </c>
      <c r="T546" s="89" t="s">
        <v>369</v>
      </c>
      <c r="U546"/>
      <c r="V546"/>
      <c r="W546"/>
      <c r="X546"/>
      <c r="Y546"/>
      <c r="Z546" s="96" t="s">
        <v>169</v>
      </c>
      <c r="AA546" s="42">
        <v>1</v>
      </c>
      <c r="AB546" s="44">
        <v>3.5714285714285712E-2</v>
      </c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 s="48"/>
      <c r="BM546" s="8"/>
      <c r="BN546" s="8"/>
      <c r="BO546"/>
      <c r="BP546"/>
      <c r="BQ546"/>
      <c r="BR546" s="8"/>
      <c r="BS546"/>
      <c r="BT546"/>
      <c r="BU546"/>
      <c r="BV546"/>
      <c r="BW546"/>
      <c r="BX546"/>
      <c r="BY546" s="2"/>
      <c r="BZ546"/>
      <c r="CA546"/>
      <c r="CB546"/>
      <c r="CC546"/>
      <c r="CD546"/>
      <c r="CE546"/>
      <c r="CF546" s="2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</row>
    <row r="547" spans="2:107" ht="25.5" customHeight="1" x14ac:dyDescent="0.2">
      <c r="B547"/>
      <c r="C547" s="40" t="s">
        <v>141</v>
      </c>
      <c r="D547" s="41" t="s">
        <v>140</v>
      </c>
      <c r="E547" s="8"/>
      <c r="F547"/>
      <c r="G547"/>
      <c r="H547"/>
      <c r="I547"/>
      <c r="J547" s="88"/>
      <c r="K547" s="65">
        <v>28</v>
      </c>
      <c r="L547" s="87">
        <v>1</v>
      </c>
      <c r="M547"/>
      <c r="N547"/>
      <c r="O547"/>
      <c r="P547"/>
      <c r="Q547"/>
      <c r="R547"/>
      <c r="S547"/>
      <c r="T547"/>
      <c r="U547"/>
      <c r="V547"/>
      <c r="W547"/>
      <c r="X547"/>
      <c r="Y547"/>
      <c r="Z547" s="96" t="s">
        <v>170</v>
      </c>
      <c r="AA547" s="42">
        <v>2</v>
      </c>
      <c r="AB547" s="44">
        <v>7.1428571428571425E-2</v>
      </c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 s="8"/>
      <c r="BS547" s="48"/>
      <c r="BT547" s="8"/>
      <c r="BU547" s="8"/>
      <c r="BV547"/>
      <c r="BW547"/>
      <c r="BX547"/>
      <c r="BY547" s="2"/>
      <c r="BZ547"/>
      <c r="CA547"/>
      <c r="CB547"/>
      <c r="CC547"/>
      <c r="CD547"/>
      <c r="CE547"/>
      <c r="CF547" s="2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</row>
    <row r="548" spans="2:107" ht="25.5" customHeight="1" x14ac:dyDescent="0.2">
      <c r="B548"/>
      <c r="C548"/>
      <c r="D548"/>
      <c r="E548" s="8"/>
      <c r="F548"/>
      <c r="G548"/>
      <c r="H548"/>
      <c r="I548"/>
      <c r="J548" s="79"/>
      <c r="K548" s="41" t="s">
        <v>141</v>
      </c>
      <c r="L548" s="41" t="s">
        <v>140</v>
      </c>
      <c r="M548"/>
      <c r="N548"/>
      <c r="O548"/>
      <c r="P548"/>
      <c r="Q548"/>
      <c r="R548"/>
      <c r="S548"/>
      <c r="T548"/>
      <c r="U548"/>
      <c r="V548"/>
      <c r="W548"/>
      <c r="X548"/>
      <c r="Y548"/>
      <c r="Z548" s="96" t="s">
        <v>162</v>
      </c>
      <c r="AA548" s="42">
        <v>0</v>
      </c>
      <c r="AB548" s="44">
        <v>0</v>
      </c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 s="8"/>
      <c r="BS548"/>
      <c r="BT548"/>
      <c r="BU548"/>
      <c r="BV548"/>
      <c r="BW548"/>
      <c r="BX548"/>
      <c r="BY548" s="2"/>
      <c r="BZ548"/>
      <c r="CA548"/>
      <c r="CB548"/>
      <c r="CC548"/>
      <c r="CD548"/>
      <c r="CE548"/>
      <c r="CF548" s="2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</row>
    <row r="549" spans="2:107" ht="25.5" customHeight="1" x14ac:dyDescent="0.2">
      <c r="B549"/>
      <c r="C549"/>
      <c r="D549"/>
      <c r="E549" s="8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 s="96" t="s">
        <v>171</v>
      </c>
      <c r="AA549" s="42">
        <v>4</v>
      </c>
      <c r="AB549" s="44">
        <v>0.14285714285714285</v>
      </c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 s="8"/>
      <c r="BJ549" s="52"/>
      <c r="BK549" s="52"/>
      <c r="BL549"/>
      <c r="BM549"/>
      <c r="BN549"/>
      <c r="BO549"/>
      <c r="BP549"/>
      <c r="BQ549"/>
      <c r="BR549" s="8"/>
      <c r="BS549"/>
      <c r="BT549"/>
      <c r="BU549"/>
      <c r="BV549"/>
      <c r="BW549"/>
      <c r="BX549"/>
      <c r="BY549" s="2"/>
      <c r="BZ549"/>
      <c r="CA549"/>
      <c r="CB549"/>
      <c r="CC549"/>
      <c r="CD549"/>
      <c r="CE549"/>
      <c r="CF549" s="2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</row>
    <row r="550" spans="2:107" ht="25.5" customHeight="1" x14ac:dyDescent="0.2">
      <c r="B550"/>
      <c r="C550"/>
      <c r="D550"/>
      <c r="E550" s="8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 s="82"/>
      <c r="AA550" s="83">
        <v>28</v>
      </c>
      <c r="AB550" s="87">
        <v>1</v>
      </c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 s="8"/>
      <c r="BF550" s="8"/>
      <c r="BG550" s="8"/>
      <c r="BH550"/>
      <c r="BI550"/>
      <c r="BJ550"/>
      <c r="BK550"/>
      <c r="BL550"/>
      <c r="BM550"/>
      <c r="BN550"/>
      <c r="BO550"/>
      <c r="BP550"/>
      <c r="BQ550"/>
      <c r="BR550" s="8"/>
      <c r="BS550" s="61"/>
      <c r="BT550" s="61"/>
      <c r="BU550" s="61"/>
      <c r="BV550" s="61"/>
      <c r="BW550" s="61"/>
      <c r="BX550" s="61"/>
      <c r="BY550" s="64"/>
      <c r="BZ550" s="61"/>
      <c r="CA550" s="61"/>
      <c r="CB550" s="61"/>
      <c r="CC550" s="61"/>
      <c r="CD550" s="61"/>
      <c r="CE550" s="61"/>
      <c r="CF550" s="64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/>
      <c r="CT550"/>
      <c r="CU550"/>
      <c r="CV550"/>
      <c r="CW550"/>
      <c r="CX550"/>
      <c r="CY550"/>
      <c r="CZ550"/>
      <c r="DA550"/>
      <c r="DB550"/>
      <c r="DC550"/>
    </row>
    <row r="551" spans="2:107" ht="25.5" customHeight="1" x14ac:dyDescent="0.2">
      <c r="B551" s="61"/>
      <c r="C551" s="61"/>
      <c r="D551" s="61"/>
      <c r="E551" s="37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78"/>
      <c r="AA551" s="40" t="s">
        <v>141</v>
      </c>
      <c r="AB551" s="41" t="s">
        <v>140</v>
      </c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37"/>
      <c r="BS551" s="61"/>
      <c r="BT551" s="61"/>
      <c r="BU551" s="61"/>
      <c r="BV551" s="61"/>
      <c r="BW551" s="61"/>
      <c r="BX551" s="61"/>
      <c r="BY551" s="64"/>
      <c r="BZ551" s="61"/>
      <c r="CA551" s="61"/>
      <c r="CB551" s="61"/>
      <c r="CC551" s="61"/>
      <c r="CD551" s="61"/>
      <c r="CE551" s="61"/>
      <c r="CF551" s="64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</row>
    <row r="552" spans="2:107" ht="25.5" customHeight="1" x14ac:dyDescent="0.2">
      <c r="B552" s="182" t="s">
        <v>424</v>
      </c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2"/>
      <c r="AT552" s="182"/>
      <c r="AU552" s="182"/>
      <c r="AV552" s="182"/>
      <c r="AW552" s="182"/>
      <c r="AX552" s="182"/>
      <c r="AY552" s="182"/>
      <c r="AZ552" s="182"/>
      <c r="BA552" s="182"/>
      <c r="BB552" s="182"/>
      <c r="BC552" s="182"/>
      <c r="BD552" s="182"/>
      <c r="BE552" s="182"/>
      <c r="BF552" s="182"/>
      <c r="BG552" s="182"/>
      <c r="BH552" s="182"/>
      <c r="BI552" s="182"/>
      <c r="BJ552" s="61"/>
      <c r="BK552" s="61"/>
      <c r="BL552" s="37"/>
      <c r="BM552" s="37"/>
      <c r="BN552" s="37"/>
      <c r="BO552" s="61"/>
      <c r="BP552" s="61"/>
      <c r="BQ552" s="61"/>
      <c r="BR552" s="37"/>
      <c r="BS552" s="61"/>
      <c r="BT552" s="61"/>
      <c r="BU552" s="61"/>
      <c r="BV552" s="61"/>
      <c r="BW552" s="61"/>
      <c r="BX552" s="61"/>
      <c r="BY552" s="64"/>
      <c r="BZ552" s="61"/>
      <c r="CA552" s="61"/>
      <c r="CB552" s="61"/>
      <c r="CC552" s="61"/>
      <c r="CD552" s="61"/>
      <c r="CE552" s="61"/>
      <c r="CF552" s="64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</row>
    <row r="553" spans="2:107" ht="25.5" customHeight="1" x14ac:dyDescent="0.2">
      <c r="B553" s="61"/>
      <c r="C553" s="61"/>
      <c r="D553" s="61"/>
      <c r="E553" s="37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37"/>
      <c r="BS553" s="61"/>
      <c r="BT553" s="61"/>
      <c r="BU553" s="61"/>
      <c r="BV553" s="61"/>
      <c r="BW553" s="61"/>
      <c r="BX553" s="61"/>
      <c r="BY553" s="64"/>
      <c r="BZ553" s="61"/>
      <c r="CA553" s="61"/>
      <c r="CB553" s="61"/>
      <c r="CC553" s="61"/>
      <c r="CD553" s="61"/>
      <c r="CE553" s="61"/>
      <c r="CF553" s="64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</row>
    <row r="554" spans="2:107" ht="25.5" customHeight="1" x14ac:dyDescent="0.2">
      <c r="B554" s="189" t="s">
        <v>373</v>
      </c>
      <c r="C554" s="192"/>
      <c r="D554" s="192"/>
      <c r="E554" s="37"/>
      <c r="F554" s="189" t="s">
        <v>370</v>
      </c>
      <c r="G554" s="192"/>
      <c r="H554" s="192"/>
      <c r="I554" s="61"/>
      <c r="J554" s="189" t="s">
        <v>396</v>
      </c>
      <c r="K554" s="192"/>
      <c r="L554" s="192"/>
      <c r="M554" s="61"/>
      <c r="N554" s="190" t="s">
        <v>198</v>
      </c>
      <c r="O554" s="191"/>
      <c r="P554" s="191"/>
      <c r="Q554" s="61"/>
      <c r="R554" s="190" t="s">
        <v>207</v>
      </c>
      <c r="S554" s="191"/>
      <c r="T554" s="191"/>
      <c r="U554" s="61"/>
      <c r="V554" s="61"/>
      <c r="W554" s="190" t="s">
        <v>212</v>
      </c>
      <c r="X554" s="191"/>
      <c r="Y554" s="191"/>
      <c r="Z554" s="61"/>
      <c r="AA554" s="190" t="s">
        <v>223</v>
      </c>
      <c r="AB554" s="191"/>
      <c r="AC554" s="191"/>
      <c r="AD554" s="61"/>
      <c r="AE554" s="190" t="s">
        <v>230</v>
      </c>
      <c r="AF554" s="190"/>
      <c r="AG554" s="190"/>
      <c r="AH554" s="61"/>
      <c r="AI554" s="190" t="s">
        <v>235</v>
      </c>
      <c r="AJ554" s="190"/>
      <c r="AK554" s="190"/>
      <c r="AL554" s="61"/>
      <c r="AM554" s="190" t="s">
        <v>252</v>
      </c>
      <c r="AN554" s="190"/>
      <c r="AO554" s="190"/>
      <c r="AP554" s="61"/>
      <c r="AQ554" s="190" t="s">
        <v>282</v>
      </c>
      <c r="AR554" s="190"/>
      <c r="AS554" s="190"/>
      <c r="AT554" s="61"/>
      <c r="AU554" s="189" t="s">
        <v>295</v>
      </c>
      <c r="AV554" s="189"/>
      <c r="AW554" s="189"/>
      <c r="AX554" s="61"/>
      <c r="AY554" s="189" t="s">
        <v>323</v>
      </c>
      <c r="AZ554" s="189"/>
      <c r="BA554" s="189"/>
      <c r="BB554" s="61"/>
      <c r="BC554" s="189" t="s">
        <v>324</v>
      </c>
      <c r="BD554" s="189"/>
      <c r="BE554" s="189"/>
      <c r="BF554" s="61"/>
      <c r="BG554" s="189" t="s">
        <v>331</v>
      </c>
      <c r="BH554" s="189"/>
      <c r="BI554" s="189"/>
      <c r="BJ554" s="61"/>
      <c r="BK554" s="61"/>
      <c r="BL554" s="61"/>
      <c r="BM554" s="61"/>
      <c r="BN554" s="61"/>
      <c r="BO554" s="61"/>
      <c r="BP554" s="61"/>
      <c r="BQ554" s="61"/>
      <c r="BR554" s="37"/>
      <c r="BS554" s="61"/>
      <c r="BT554" s="61"/>
      <c r="BU554" s="61"/>
      <c r="BV554" s="61"/>
      <c r="BW554" s="61"/>
      <c r="BX554" s="61"/>
      <c r="BY554" s="64"/>
      <c r="BZ554" s="61"/>
      <c r="CA554" s="61"/>
      <c r="CB554" s="61"/>
      <c r="CC554" s="61"/>
      <c r="CD554" s="61"/>
      <c r="CE554" s="61"/>
      <c r="CF554" s="64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</row>
    <row r="555" spans="2:107" ht="25.5" customHeight="1" x14ac:dyDescent="0.2">
      <c r="B555" s="63" t="s">
        <v>371</v>
      </c>
      <c r="C555" s="45">
        <v>5</v>
      </c>
      <c r="D555" s="58">
        <v>0.17857142857142858</v>
      </c>
      <c r="E555" s="37"/>
      <c r="F555" s="75" t="s">
        <v>384</v>
      </c>
      <c r="G555" s="45">
        <v>2</v>
      </c>
      <c r="H555" s="58">
        <v>7.1428571428571425E-2</v>
      </c>
      <c r="I555" s="61"/>
      <c r="J555" s="63" t="s">
        <v>397</v>
      </c>
      <c r="K555" s="45">
        <v>6</v>
      </c>
      <c r="L555" s="58">
        <v>0.21428571428571427</v>
      </c>
      <c r="M555" s="61"/>
      <c r="N555" s="169" t="s">
        <v>199</v>
      </c>
      <c r="O555" s="59">
        <v>10</v>
      </c>
      <c r="P555" s="60">
        <v>0.37037037037037035</v>
      </c>
      <c r="Q555" s="61"/>
      <c r="R555" s="169" t="s">
        <v>208</v>
      </c>
      <c r="S555" s="59">
        <v>20</v>
      </c>
      <c r="T555" s="60">
        <v>0.7142857142857143</v>
      </c>
      <c r="U555" s="61"/>
      <c r="V555" s="61"/>
      <c r="W555" s="169" t="s">
        <v>213</v>
      </c>
      <c r="X555" s="59">
        <v>6</v>
      </c>
      <c r="Y555" s="60">
        <v>0.21428571428571427</v>
      </c>
      <c r="Z555" s="61"/>
      <c r="AA555" s="169" t="s">
        <v>224</v>
      </c>
      <c r="AB555" s="59">
        <v>14</v>
      </c>
      <c r="AC555" s="60">
        <v>0.5</v>
      </c>
      <c r="AD555" s="61"/>
      <c r="AE555" s="169" t="s">
        <v>231</v>
      </c>
      <c r="AF555" s="59">
        <v>4</v>
      </c>
      <c r="AG555" s="60">
        <v>0.14285714285714285</v>
      </c>
      <c r="AH555" s="61"/>
      <c r="AI555" s="169" t="s">
        <v>236</v>
      </c>
      <c r="AJ555" s="59">
        <v>0</v>
      </c>
      <c r="AK555" s="60">
        <v>0</v>
      </c>
      <c r="AL555" s="61"/>
      <c r="AM555" s="169" t="s">
        <v>253</v>
      </c>
      <c r="AN555" s="59">
        <v>0</v>
      </c>
      <c r="AO555" s="60">
        <v>0</v>
      </c>
      <c r="AP555" s="61"/>
      <c r="AQ555" s="169" t="s">
        <v>283</v>
      </c>
      <c r="AR555" s="59">
        <v>5</v>
      </c>
      <c r="AS555" s="60">
        <v>0.17857142857142858</v>
      </c>
      <c r="AT555" s="61"/>
      <c r="AU555" s="169" t="s">
        <v>296</v>
      </c>
      <c r="AV555" s="59">
        <v>2</v>
      </c>
      <c r="AW555" s="60">
        <v>8.6956521739130432E-2</v>
      </c>
      <c r="AX555" s="61"/>
      <c r="AY555" s="169" t="s">
        <v>314</v>
      </c>
      <c r="AZ555" s="59">
        <v>2</v>
      </c>
      <c r="BA555" s="60">
        <v>7.1428571428571425E-2</v>
      </c>
      <c r="BB555" s="61"/>
      <c r="BC555" s="169" t="s">
        <v>325</v>
      </c>
      <c r="BD555" s="59">
        <v>16</v>
      </c>
      <c r="BE555" s="60">
        <v>0.5714285714285714</v>
      </c>
      <c r="BF555" s="61"/>
      <c r="BG555" s="63" t="s">
        <v>332</v>
      </c>
      <c r="BH555" s="54">
        <v>2</v>
      </c>
      <c r="BI555" s="66">
        <v>0.1111111111111111</v>
      </c>
      <c r="BJ555" s="61"/>
      <c r="BK555" s="61"/>
      <c r="BL555" s="61"/>
      <c r="BM555" s="61"/>
      <c r="BN555" s="61"/>
      <c r="BO555" s="61"/>
      <c r="BP555" s="61"/>
      <c r="BQ555" s="61"/>
      <c r="BR555" s="37"/>
      <c r="BS555" s="61"/>
      <c r="BT555" s="61"/>
      <c r="BU555" s="61"/>
      <c r="BV555" s="61"/>
      <c r="BW555" s="61"/>
      <c r="BX555" s="61"/>
      <c r="BY555" s="64"/>
      <c r="BZ555" s="61"/>
      <c r="CA555" s="61"/>
      <c r="CB555" s="61"/>
      <c r="CC555" s="61"/>
      <c r="CD555" s="61"/>
      <c r="CE555" s="61"/>
      <c r="CF555" s="64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</row>
    <row r="556" spans="2:107" ht="25.5" customHeight="1" x14ac:dyDescent="0.2">
      <c r="B556" s="63" t="s">
        <v>372</v>
      </c>
      <c r="C556" s="45">
        <v>3</v>
      </c>
      <c r="D556" s="58">
        <v>0.10714285714285714</v>
      </c>
      <c r="E556" s="64"/>
      <c r="F556" s="75" t="s">
        <v>385</v>
      </c>
      <c r="G556" s="45">
        <v>6</v>
      </c>
      <c r="H556" s="58">
        <v>0.21428571428571427</v>
      </c>
      <c r="I556" s="61"/>
      <c r="J556" s="63" t="s">
        <v>398</v>
      </c>
      <c r="K556" s="45">
        <v>1</v>
      </c>
      <c r="L556" s="58">
        <v>3.5714285714285712E-2</v>
      </c>
      <c r="M556" s="61"/>
      <c r="N556" s="169" t="s">
        <v>200</v>
      </c>
      <c r="O556" s="45">
        <v>10</v>
      </c>
      <c r="P556" s="60">
        <v>0.37037037037037035</v>
      </c>
      <c r="Q556" s="61"/>
      <c r="R556" s="169" t="s">
        <v>209</v>
      </c>
      <c r="S556" s="59">
        <v>6</v>
      </c>
      <c r="T556" s="60">
        <v>0.21428571428571427</v>
      </c>
      <c r="U556" s="61"/>
      <c r="V556" s="61"/>
      <c r="W556" s="169" t="s">
        <v>214</v>
      </c>
      <c r="X556" s="45">
        <v>0</v>
      </c>
      <c r="Y556" s="60">
        <v>0</v>
      </c>
      <c r="Z556" s="61"/>
      <c r="AA556" s="169" t="s">
        <v>225</v>
      </c>
      <c r="AB556" s="45">
        <v>4</v>
      </c>
      <c r="AC556" s="60">
        <v>0.14285714285714285</v>
      </c>
      <c r="AD556" s="61"/>
      <c r="AE556" s="169" t="s">
        <v>232</v>
      </c>
      <c r="AF556" s="45">
        <v>3</v>
      </c>
      <c r="AG556" s="60">
        <v>0.10714285714285714</v>
      </c>
      <c r="AH556" s="61"/>
      <c r="AI556" s="169" t="s">
        <v>238</v>
      </c>
      <c r="AJ556" s="45">
        <v>0</v>
      </c>
      <c r="AK556" s="60">
        <v>0</v>
      </c>
      <c r="AL556" s="61"/>
      <c r="AM556" s="169" t="s">
        <v>254</v>
      </c>
      <c r="AN556" s="45">
        <v>0</v>
      </c>
      <c r="AO556" s="60">
        <v>0</v>
      </c>
      <c r="AP556" s="61"/>
      <c r="AQ556" s="169" t="s">
        <v>284</v>
      </c>
      <c r="AR556" s="45">
        <v>2</v>
      </c>
      <c r="AS556" s="60">
        <v>7.1428571428571425E-2</v>
      </c>
      <c r="AT556" s="61"/>
      <c r="AU556" s="169" t="s">
        <v>297</v>
      </c>
      <c r="AV556" s="45">
        <v>4</v>
      </c>
      <c r="AW556" s="60">
        <v>0.17391304347826086</v>
      </c>
      <c r="AX556" s="61"/>
      <c r="AY556" s="169" t="s">
        <v>316</v>
      </c>
      <c r="AZ556" s="45">
        <v>2</v>
      </c>
      <c r="BA556" s="60">
        <v>7.1428571428571425E-2</v>
      </c>
      <c r="BB556" s="61"/>
      <c r="BC556" s="169" t="s">
        <v>326</v>
      </c>
      <c r="BD556" s="45">
        <v>2</v>
      </c>
      <c r="BE556" s="60">
        <v>7.1428571428571425E-2</v>
      </c>
      <c r="BF556" s="61"/>
      <c r="BG556" s="63" t="s">
        <v>333</v>
      </c>
      <c r="BH556" s="65">
        <v>2</v>
      </c>
      <c r="BI556" s="66">
        <v>0.1111111111111111</v>
      </c>
      <c r="BJ556" s="61"/>
      <c r="BK556" s="61"/>
      <c r="BL556" s="61"/>
      <c r="BM556" s="61"/>
      <c r="BN556" s="61"/>
      <c r="BO556" s="61"/>
      <c r="BP556" s="61"/>
      <c r="BQ556" s="61"/>
      <c r="BR556" s="64"/>
      <c r="BS556" s="61"/>
      <c r="BT556" s="61"/>
      <c r="BU556" s="61"/>
      <c r="BV556" s="61"/>
      <c r="BW556" s="61"/>
      <c r="BX556" s="61"/>
      <c r="BY556" s="64"/>
      <c r="BZ556" s="61"/>
      <c r="CA556" s="61"/>
      <c r="CB556" s="61"/>
      <c r="CC556" s="61"/>
      <c r="CD556" s="61"/>
      <c r="CE556" s="61"/>
      <c r="CF556" s="64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</row>
    <row r="557" spans="2:107" ht="25.5" customHeight="1" x14ac:dyDescent="0.2">
      <c r="B557" s="63" t="s">
        <v>374</v>
      </c>
      <c r="C557" s="45">
        <v>2</v>
      </c>
      <c r="D557" s="58">
        <v>7.1428571428571425E-2</v>
      </c>
      <c r="E557" s="64"/>
      <c r="F557" s="75" t="s">
        <v>386</v>
      </c>
      <c r="G557" s="45">
        <v>0</v>
      </c>
      <c r="H557" s="58">
        <v>0</v>
      </c>
      <c r="I557" s="61"/>
      <c r="J557" s="63" t="s">
        <v>385</v>
      </c>
      <c r="K557" s="45">
        <v>1</v>
      </c>
      <c r="L557" s="58">
        <v>3.5714285714285712E-2</v>
      </c>
      <c r="M557" s="61"/>
      <c r="N557" s="169" t="s">
        <v>201</v>
      </c>
      <c r="O557" s="45">
        <v>2</v>
      </c>
      <c r="P557" s="60">
        <v>7.407407407407407E-2</v>
      </c>
      <c r="Q557" s="61"/>
      <c r="R557" s="169" t="s">
        <v>210</v>
      </c>
      <c r="S557" s="59">
        <v>1</v>
      </c>
      <c r="T557" s="60">
        <v>3.5714285714285712E-2</v>
      </c>
      <c r="U557" s="61"/>
      <c r="V557" s="61"/>
      <c r="W557" s="169" t="s">
        <v>215</v>
      </c>
      <c r="X557" s="45">
        <v>5</v>
      </c>
      <c r="Y557" s="60">
        <v>0.17857142857142858</v>
      </c>
      <c r="Z557" s="61"/>
      <c r="AA557" s="169" t="s">
        <v>226</v>
      </c>
      <c r="AB557" s="45">
        <v>0</v>
      </c>
      <c r="AC557" s="60">
        <v>0</v>
      </c>
      <c r="AD557" s="61"/>
      <c r="AE557" s="169" t="s">
        <v>233</v>
      </c>
      <c r="AF557" s="45">
        <v>2</v>
      </c>
      <c r="AG557" s="60">
        <v>7.1428571428571425E-2</v>
      </c>
      <c r="AH557" s="61"/>
      <c r="AI557" s="169" t="s">
        <v>239</v>
      </c>
      <c r="AJ557" s="45">
        <v>6</v>
      </c>
      <c r="AK557" s="60">
        <v>0.22222222222222221</v>
      </c>
      <c r="AL557" s="61"/>
      <c r="AM557" s="169" t="s">
        <v>255</v>
      </c>
      <c r="AN557" s="45">
        <v>0</v>
      </c>
      <c r="AO557" s="60">
        <v>0</v>
      </c>
      <c r="AP557" s="61"/>
      <c r="AQ557" s="169" t="s">
        <v>285</v>
      </c>
      <c r="AR557" s="45">
        <v>1</v>
      </c>
      <c r="AS557" s="60">
        <v>3.5714285714285712E-2</v>
      </c>
      <c r="AT557" s="61"/>
      <c r="AU557" s="169" t="s">
        <v>298</v>
      </c>
      <c r="AV557" s="45">
        <v>0</v>
      </c>
      <c r="AW557" s="60">
        <v>0</v>
      </c>
      <c r="AX557" s="61"/>
      <c r="AY557" s="169" t="s">
        <v>315</v>
      </c>
      <c r="AZ557" s="45">
        <v>1</v>
      </c>
      <c r="BA557" s="60">
        <v>3.5714285714285712E-2</v>
      </c>
      <c r="BB557" s="61"/>
      <c r="BC557" s="169" t="s">
        <v>327</v>
      </c>
      <c r="BD557" s="45">
        <v>3</v>
      </c>
      <c r="BE557" s="60">
        <v>0.10714285714285714</v>
      </c>
      <c r="BF557" s="61"/>
      <c r="BG557" s="63" t="s">
        <v>334</v>
      </c>
      <c r="BH557" s="65">
        <v>0</v>
      </c>
      <c r="BI557" s="66">
        <v>0</v>
      </c>
      <c r="BJ557" s="62"/>
      <c r="BK557" s="62"/>
      <c r="BL557" s="61"/>
      <c r="BM557" s="61"/>
      <c r="BN557" s="61"/>
      <c r="BO557" s="61"/>
      <c r="BP557" s="61"/>
      <c r="BQ557" s="61"/>
      <c r="BR557" s="64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</row>
    <row r="558" spans="2:107" ht="25.5" customHeight="1" x14ac:dyDescent="0.2">
      <c r="B558" s="63" t="s">
        <v>375</v>
      </c>
      <c r="C558" s="45">
        <v>0</v>
      </c>
      <c r="D558" s="58">
        <v>0</v>
      </c>
      <c r="E558" s="64"/>
      <c r="F558" s="75" t="s">
        <v>387</v>
      </c>
      <c r="G558" s="45">
        <v>2</v>
      </c>
      <c r="H558" s="58">
        <v>7.1428571428571425E-2</v>
      </c>
      <c r="I558" s="61"/>
      <c r="J558" s="63" t="s">
        <v>399</v>
      </c>
      <c r="K558" s="45">
        <v>2</v>
      </c>
      <c r="L558" s="58">
        <v>7.1428571428571425E-2</v>
      </c>
      <c r="M558" s="61"/>
      <c r="N558" s="169" t="s">
        <v>202</v>
      </c>
      <c r="O558" s="45">
        <v>3</v>
      </c>
      <c r="P558" s="60">
        <v>0.1111111111111111</v>
      </c>
      <c r="Q558" s="61"/>
      <c r="R558" s="169" t="s">
        <v>211</v>
      </c>
      <c r="S558" s="59">
        <v>1</v>
      </c>
      <c r="T558" s="60">
        <v>3.5714285714285712E-2</v>
      </c>
      <c r="U558" s="61"/>
      <c r="V558" s="61"/>
      <c r="W558" s="169" t="s">
        <v>216</v>
      </c>
      <c r="X558" s="45">
        <v>1</v>
      </c>
      <c r="Y558" s="60">
        <v>3.5714285714285712E-2</v>
      </c>
      <c r="Z558" s="61"/>
      <c r="AA558" s="169" t="s">
        <v>227</v>
      </c>
      <c r="AB558" s="45">
        <v>3</v>
      </c>
      <c r="AC558" s="60">
        <v>0.10714285714285714</v>
      </c>
      <c r="AD558" s="61"/>
      <c r="AE558" s="169" t="s">
        <v>234</v>
      </c>
      <c r="AF558" s="45">
        <v>0</v>
      </c>
      <c r="AG558" s="60">
        <v>0</v>
      </c>
      <c r="AH558" s="61"/>
      <c r="AI558" s="169" t="s">
        <v>240</v>
      </c>
      <c r="AJ558" s="45">
        <v>1</v>
      </c>
      <c r="AK558" s="60">
        <v>3.7037037037037035E-2</v>
      </c>
      <c r="AL558" s="61"/>
      <c r="AM558" s="169" t="s">
        <v>276</v>
      </c>
      <c r="AN558" s="45">
        <v>6</v>
      </c>
      <c r="AO558" s="60">
        <v>0.2608695652173913</v>
      </c>
      <c r="AP558" s="61"/>
      <c r="AQ558" s="169" t="s">
        <v>286</v>
      </c>
      <c r="AR558" s="45">
        <v>10</v>
      </c>
      <c r="AS558" s="60">
        <v>0.35714285714285715</v>
      </c>
      <c r="AT558" s="61"/>
      <c r="AU558" s="169" t="s">
        <v>299</v>
      </c>
      <c r="AV558" s="45">
        <v>1</v>
      </c>
      <c r="AW558" s="60">
        <v>4.3478260869565216E-2</v>
      </c>
      <c r="AX558" s="61"/>
      <c r="AY558" s="169" t="s">
        <v>317</v>
      </c>
      <c r="AZ558" s="45">
        <v>1</v>
      </c>
      <c r="BA558" s="60">
        <v>3.5714285714285712E-2</v>
      </c>
      <c r="BB558" s="61"/>
      <c r="BC558" s="169" t="s">
        <v>328</v>
      </c>
      <c r="BD558" s="59">
        <v>0</v>
      </c>
      <c r="BE558" s="60">
        <v>0</v>
      </c>
      <c r="BF558" s="61"/>
      <c r="BG558" s="63" t="s">
        <v>335</v>
      </c>
      <c r="BH558" s="54">
        <v>10</v>
      </c>
      <c r="BI558" s="66">
        <v>0.55555555555555558</v>
      </c>
      <c r="BJ558" s="61"/>
      <c r="BK558" s="61"/>
      <c r="BL558" s="61"/>
      <c r="BM558" s="61"/>
      <c r="BN558" s="61"/>
      <c r="BO558" s="61"/>
      <c r="BP558" s="61"/>
      <c r="BQ558" s="61"/>
      <c r="BR558" s="64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</row>
    <row r="559" spans="2:107" ht="25.5" customHeight="1" x14ac:dyDescent="0.2">
      <c r="B559" s="63" t="s">
        <v>376</v>
      </c>
      <c r="C559" s="45">
        <v>4</v>
      </c>
      <c r="D559" s="58">
        <v>0.14285714285714285</v>
      </c>
      <c r="E559" s="64"/>
      <c r="F559" s="75" t="s">
        <v>388</v>
      </c>
      <c r="G559" s="45">
        <v>1</v>
      </c>
      <c r="H559" s="58">
        <v>3.5714285714285712E-2</v>
      </c>
      <c r="I559" s="61"/>
      <c r="J559" s="63" t="s">
        <v>400</v>
      </c>
      <c r="K559" s="45">
        <v>0</v>
      </c>
      <c r="L559" s="58">
        <v>0</v>
      </c>
      <c r="M559" s="61"/>
      <c r="N559" s="169" t="s">
        <v>203</v>
      </c>
      <c r="O559" s="45">
        <v>1</v>
      </c>
      <c r="P559" s="60">
        <v>3.7037037037037035E-2</v>
      </c>
      <c r="Q559" s="61"/>
      <c r="R559" s="37"/>
      <c r="S559" s="45">
        <v>28</v>
      </c>
      <c r="T559" s="60">
        <v>1</v>
      </c>
      <c r="U559" s="61"/>
      <c r="V559" s="61"/>
      <c r="W559" s="169" t="s">
        <v>217</v>
      </c>
      <c r="X559" s="45">
        <v>0</v>
      </c>
      <c r="Y559" s="60">
        <v>0</v>
      </c>
      <c r="Z559" s="61"/>
      <c r="AA559" s="169" t="s">
        <v>228</v>
      </c>
      <c r="AB559" s="45">
        <v>7</v>
      </c>
      <c r="AC559" s="60">
        <v>0.25</v>
      </c>
      <c r="AD559" s="61"/>
      <c r="AE559" s="169" t="s">
        <v>237</v>
      </c>
      <c r="AF559" s="45">
        <v>11</v>
      </c>
      <c r="AG559" s="60">
        <v>0.39285714285714285</v>
      </c>
      <c r="AH559" s="61"/>
      <c r="AI559" s="169" t="s">
        <v>241</v>
      </c>
      <c r="AJ559" s="45">
        <v>1</v>
      </c>
      <c r="AK559" s="60">
        <v>3.7037037037037035E-2</v>
      </c>
      <c r="AL559" s="61"/>
      <c r="AM559" s="169" t="s">
        <v>257</v>
      </c>
      <c r="AN559" s="45">
        <v>1</v>
      </c>
      <c r="AO559" s="60">
        <v>4.3478260869565216E-2</v>
      </c>
      <c r="AP559" s="61"/>
      <c r="AQ559" s="169" t="s">
        <v>287</v>
      </c>
      <c r="AR559" s="45">
        <v>0</v>
      </c>
      <c r="AS559" s="60">
        <v>0</v>
      </c>
      <c r="AT559" s="61"/>
      <c r="AU559" s="169" t="s">
        <v>300</v>
      </c>
      <c r="AV559" s="45">
        <v>5</v>
      </c>
      <c r="AW559" s="60">
        <v>0.21739130434782608</v>
      </c>
      <c r="AX559" s="61"/>
      <c r="AY559" s="169" t="s">
        <v>319</v>
      </c>
      <c r="AZ559" s="45">
        <v>1</v>
      </c>
      <c r="BA559" s="60">
        <v>3.5714285714285712E-2</v>
      </c>
      <c r="BB559" s="61"/>
      <c r="BC559" s="169" t="s">
        <v>329</v>
      </c>
      <c r="BD559" s="59">
        <v>0</v>
      </c>
      <c r="BE559" s="60">
        <v>0</v>
      </c>
      <c r="BF559" s="61"/>
      <c r="BG559" s="63" t="s">
        <v>336</v>
      </c>
      <c r="BH559" s="54">
        <v>4</v>
      </c>
      <c r="BI559" s="66">
        <v>0.22222222222222221</v>
      </c>
      <c r="BJ559" s="61"/>
      <c r="BK559" s="61"/>
      <c r="BL559" s="61"/>
      <c r="BM559" s="61"/>
      <c r="BN559" s="61"/>
      <c r="BO559" s="37"/>
      <c r="BP559" s="37"/>
      <c r="BQ559" s="61"/>
      <c r="BR559" s="64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</row>
    <row r="560" spans="2:107" ht="25.5" customHeight="1" x14ac:dyDescent="0.2">
      <c r="B560" s="63" t="s">
        <v>377</v>
      </c>
      <c r="C560" s="45">
        <v>1</v>
      </c>
      <c r="D560" s="58">
        <v>3.5714285714285712E-2</v>
      </c>
      <c r="E560" s="64"/>
      <c r="F560" s="75" t="s">
        <v>389</v>
      </c>
      <c r="G560" s="45">
        <v>4</v>
      </c>
      <c r="H560" s="58">
        <v>0.14285714285714285</v>
      </c>
      <c r="I560" s="61"/>
      <c r="J560" s="63" t="s">
        <v>387</v>
      </c>
      <c r="K560" s="45">
        <v>0</v>
      </c>
      <c r="L560" s="58">
        <v>0</v>
      </c>
      <c r="M560" s="61"/>
      <c r="N560" s="169" t="s">
        <v>204</v>
      </c>
      <c r="O560" s="45">
        <v>0</v>
      </c>
      <c r="P560" s="60">
        <v>0</v>
      </c>
      <c r="Q560" s="61"/>
      <c r="R560" s="61"/>
      <c r="S560" s="49" t="s">
        <v>141</v>
      </c>
      <c r="T560" s="49" t="s">
        <v>140</v>
      </c>
      <c r="U560" s="61"/>
      <c r="V560" s="61"/>
      <c r="W560" s="169" t="s">
        <v>218</v>
      </c>
      <c r="X560" s="45">
        <v>2</v>
      </c>
      <c r="Y560" s="60">
        <v>7.1428571428571425E-2</v>
      </c>
      <c r="Z560" s="61"/>
      <c r="AA560" s="169" t="s">
        <v>229</v>
      </c>
      <c r="AB560" s="45">
        <v>0</v>
      </c>
      <c r="AC560" s="60">
        <v>0</v>
      </c>
      <c r="AD560" s="61"/>
      <c r="AE560" s="169" t="s">
        <v>251</v>
      </c>
      <c r="AF560" s="59">
        <v>1</v>
      </c>
      <c r="AG560" s="60">
        <v>3.5714285714285712E-2</v>
      </c>
      <c r="AH560" s="61"/>
      <c r="AI560" s="169" t="s">
        <v>242</v>
      </c>
      <c r="AJ560" s="45">
        <v>4</v>
      </c>
      <c r="AK560" s="60">
        <v>0.14814814814814814</v>
      </c>
      <c r="AL560" s="61"/>
      <c r="AM560" s="169" t="s">
        <v>256</v>
      </c>
      <c r="AN560" s="45">
        <v>1</v>
      </c>
      <c r="AO560" s="60">
        <v>4.3478260869565216E-2</v>
      </c>
      <c r="AP560" s="61"/>
      <c r="AQ560" s="169" t="s">
        <v>288</v>
      </c>
      <c r="AR560" s="59">
        <v>1</v>
      </c>
      <c r="AS560" s="60">
        <v>3.5714285714285712E-2</v>
      </c>
      <c r="AT560" s="61"/>
      <c r="AU560" s="169" t="s">
        <v>301</v>
      </c>
      <c r="AV560" s="45">
        <v>0</v>
      </c>
      <c r="AW560" s="60">
        <v>0</v>
      </c>
      <c r="AX560" s="61"/>
      <c r="AY560" s="169" t="s">
        <v>320</v>
      </c>
      <c r="AZ560" s="45">
        <v>1</v>
      </c>
      <c r="BA560" s="60">
        <v>3.5714285714285712E-2</v>
      </c>
      <c r="BB560" s="61"/>
      <c r="BC560" s="169" t="s">
        <v>330</v>
      </c>
      <c r="BD560" s="45">
        <v>7</v>
      </c>
      <c r="BE560" s="60">
        <v>0.25</v>
      </c>
      <c r="BF560" s="61"/>
      <c r="BG560" s="63" t="s">
        <v>337</v>
      </c>
      <c r="BH560" s="65">
        <v>0</v>
      </c>
      <c r="BI560" s="66">
        <v>0</v>
      </c>
      <c r="BJ560" s="61"/>
      <c r="BK560" s="61"/>
      <c r="BL560" s="61"/>
      <c r="BM560" s="61"/>
      <c r="BN560" s="61"/>
      <c r="BO560" s="61"/>
      <c r="BP560" s="61"/>
      <c r="BQ560" s="37"/>
      <c r="BR560" s="64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7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</row>
    <row r="561" spans="2:107" ht="25.5" customHeight="1" x14ac:dyDescent="0.2">
      <c r="B561" s="63" t="s">
        <v>378</v>
      </c>
      <c r="C561" s="45">
        <v>2</v>
      </c>
      <c r="D561" s="58">
        <v>7.1428571428571425E-2</v>
      </c>
      <c r="E561" s="64"/>
      <c r="F561" s="75" t="s">
        <v>390</v>
      </c>
      <c r="G561" s="45">
        <v>1</v>
      </c>
      <c r="H561" s="58">
        <v>3.5714285714285712E-2</v>
      </c>
      <c r="I561" s="61"/>
      <c r="J561" s="63" t="s">
        <v>401</v>
      </c>
      <c r="K561" s="45">
        <v>3</v>
      </c>
      <c r="L561" s="58">
        <v>0.10714285714285714</v>
      </c>
      <c r="M561" s="61"/>
      <c r="N561" s="169" t="s">
        <v>205</v>
      </c>
      <c r="O561" s="45">
        <v>0</v>
      </c>
      <c r="P561" s="60">
        <v>0</v>
      </c>
      <c r="Q561" s="61"/>
      <c r="R561" s="61"/>
      <c r="S561" s="61"/>
      <c r="T561" s="61"/>
      <c r="U561" s="61"/>
      <c r="V561" s="61"/>
      <c r="W561" s="169" t="s">
        <v>219</v>
      </c>
      <c r="X561" s="45">
        <v>0</v>
      </c>
      <c r="Y561" s="60">
        <v>0</v>
      </c>
      <c r="Z561" s="61"/>
      <c r="AA561" s="37"/>
      <c r="AB561" s="45">
        <v>28</v>
      </c>
      <c r="AC561" s="60">
        <v>1</v>
      </c>
      <c r="AD561" s="61"/>
      <c r="AE561" s="169" t="s">
        <v>435</v>
      </c>
      <c r="AF561" s="59">
        <v>0</v>
      </c>
      <c r="AG561" s="60">
        <v>0</v>
      </c>
      <c r="AH561" s="61"/>
      <c r="AI561" s="169" t="s">
        <v>243</v>
      </c>
      <c r="AJ561" s="45">
        <v>2</v>
      </c>
      <c r="AK561" s="60">
        <v>7.407407407407407E-2</v>
      </c>
      <c r="AL561" s="61"/>
      <c r="AM561" s="169" t="s">
        <v>258</v>
      </c>
      <c r="AN561" s="45">
        <v>0</v>
      </c>
      <c r="AO561" s="60">
        <v>0</v>
      </c>
      <c r="AP561" s="61"/>
      <c r="AQ561" s="169" t="s">
        <v>289</v>
      </c>
      <c r="AR561" s="59">
        <v>1</v>
      </c>
      <c r="AS561" s="60">
        <v>3.5714285714285712E-2</v>
      </c>
      <c r="AT561" s="61"/>
      <c r="AU561" s="169" t="s">
        <v>302</v>
      </c>
      <c r="AV561" s="45">
        <v>1</v>
      </c>
      <c r="AW561" s="60">
        <v>4.3478260869565216E-2</v>
      </c>
      <c r="AX561" s="61"/>
      <c r="AY561" s="169" t="s">
        <v>322</v>
      </c>
      <c r="AZ561" s="45">
        <v>0</v>
      </c>
      <c r="BA561" s="60">
        <v>0</v>
      </c>
      <c r="BB561" s="61"/>
      <c r="BC561" s="98"/>
      <c r="BD561" s="45">
        <v>28</v>
      </c>
      <c r="BE561" s="60">
        <v>1</v>
      </c>
      <c r="BF561" s="61"/>
      <c r="BG561" s="98"/>
      <c r="BH561" s="65">
        <v>18</v>
      </c>
      <c r="BI561" s="66">
        <v>1</v>
      </c>
      <c r="BJ561" s="61"/>
      <c r="BK561" s="61"/>
      <c r="BL561" s="61"/>
      <c r="BM561" s="61"/>
      <c r="BN561" s="61"/>
      <c r="BO561" s="61"/>
      <c r="BP561" s="61"/>
      <c r="BQ561" s="61"/>
      <c r="BR561" s="64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</row>
    <row r="562" spans="2:107" ht="25.5" customHeight="1" x14ac:dyDescent="0.2">
      <c r="B562" s="63" t="s">
        <v>379</v>
      </c>
      <c r="C562" s="45">
        <v>1</v>
      </c>
      <c r="D562" s="58">
        <v>3.5714285714285712E-2</v>
      </c>
      <c r="E562" s="64"/>
      <c r="F562" s="75" t="s">
        <v>391</v>
      </c>
      <c r="G562" s="45">
        <v>2</v>
      </c>
      <c r="H562" s="58">
        <v>7.1428571428571425E-2</v>
      </c>
      <c r="I562" s="61"/>
      <c r="J562" s="63" t="s">
        <v>402</v>
      </c>
      <c r="K562" s="45">
        <v>1</v>
      </c>
      <c r="L562" s="58">
        <v>3.5714285714285712E-2</v>
      </c>
      <c r="M562" s="61"/>
      <c r="N562" s="169" t="s">
        <v>206</v>
      </c>
      <c r="O562" s="45">
        <v>1</v>
      </c>
      <c r="P562" s="60">
        <v>3.7037037037037035E-2</v>
      </c>
      <c r="Q562" s="61"/>
      <c r="R562" s="61"/>
      <c r="S562" s="61"/>
      <c r="T562" s="61"/>
      <c r="U562" s="61"/>
      <c r="V562" s="61"/>
      <c r="W562" s="169" t="s">
        <v>220</v>
      </c>
      <c r="X562" s="45">
        <v>1</v>
      </c>
      <c r="Y562" s="60">
        <v>3.5714285714285712E-2</v>
      </c>
      <c r="Z562" s="61"/>
      <c r="AA562" s="61"/>
      <c r="AB562" s="49" t="s">
        <v>141</v>
      </c>
      <c r="AC562" s="49" t="s">
        <v>140</v>
      </c>
      <c r="AD562" s="61"/>
      <c r="AE562" s="169" t="s">
        <v>436</v>
      </c>
      <c r="AF562" s="59">
        <v>4</v>
      </c>
      <c r="AG562" s="60">
        <v>0.14285714285714285</v>
      </c>
      <c r="AH562" s="61"/>
      <c r="AI562" s="169" t="s">
        <v>244</v>
      </c>
      <c r="AJ562" s="45">
        <v>0</v>
      </c>
      <c r="AK562" s="60">
        <v>0</v>
      </c>
      <c r="AL562" s="61"/>
      <c r="AM562" s="169" t="s">
        <v>277</v>
      </c>
      <c r="AN562" s="45">
        <v>4</v>
      </c>
      <c r="AO562" s="60">
        <v>0.17391304347826086</v>
      </c>
      <c r="AP562" s="61"/>
      <c r="AQ562" s="169" t="s">
        <v>290</v>
      </c>
      <c r="AR562" s="45">
        <v>1</v>
      </c>
      <c r="AS562" s="60">
        <v>3.5714285714285712E-2</v>
      </c>
      <c r="AT562" s="61"/>
      <c r="AU562" s="169" t="s">
        <v>304</v>
      </c>
      <c r="AV562" s="45">
        <v>1</v>
      </c>
      <c r="AW562" s="60">
        <v>4.3478260869565216E-2</v>
      </c>
      <c r="AX562" s="61"/>
      <c r="AY562" s="169" t="s">
        <v>321</v>
      </c>
      <c r="AZ562" s="45">
        <v>5</v>
      </c>
      <c r="BA562" s="60">
        <v>0.17857142857142858</v>
      </c>
      <c r="BB562" s="61"/>
      <c r="BC562" s="61"/>
      <c r="BD562" s="49" t="s">
        <v>141</v>
      </c>
      <c r="BE562" s="49" t="s">
        <v>140</v>
      </c>
      <c r="BF562" s="61"/>
      <c r="BG562" s="68"/>
      <c r="BH562" s="77" t="s">
        <v>141</v>
      </c>
      <c r="BI562" s="77" t="s">
        <v>140</v>
      </c>
      <c r="BJ562" s="61"/>
      <c r="BK562" s="61"/>
      <c r="BL562" s="61"/>
      <c r="BM562" s="61"/>
      <c r="BN562" s="61"/>
      <c r="BO562" s="61"/>
      <c r="BP562" s="61"/>
      <c r="BQ562" s="61"/>
      <c r="BR562" s="64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</row>
    <row r="563" spans="2:107" ht="25.5" customHeight="1" x14ac:dyDescent="0.2">
      <c r="B563" s="63" t="s">
        <v>380</v>
      </c>
      <c r="C563" s="45">
        <v>3</v>
      </c>
      <c r="D563" s="58">
        <v>0.10714285714285714</v>
      </c>
      <c r="E563" s="64"/>
      <c r="F563" s="75" t="s">
        <v>392</v>
      </c>
      <c r="G563" s="45">
        <v>1</v>
      </c>
      <c r="H563" s="58">
        <v>3.5714285714285712E-2</v>
      </c>
      <c r="I563" s="61"/>
      <c r="J563" s="63" t="s">
        <v>389</v>
      </c>
      <c r="K563" s="45">
        <v>1</v>
      </c>
      <c r="L563" s="58">
        <v>3.5714285714285712E-2</v>
      </c>
      <c r="M563" s="61"/>
      <c r="N563" s="169" t="s">
        <v>250</v>
      </c>
      <c r="O563" s="45">
        <v>0</v>
      </c>
      <c r="P563" s="60">
        <v>0</v>
      </c>
      <c r="Q563" s="61"/>
      <c r="R563" s="61"/>
      <c r="S563" s="61"/>
      <c r="T563" s="61"/>
      <c r="U563" s="61"/>
      <c r="V563" s="61"/>
      <c r="W563" s="169" t="s">
        <v>221</v>
      </c>
      <c r="X563" s="45">
        <v>4</v>
      </c>
      <c r="Y563" s="60">
        <v>0.14285714285714285</v>
      </c>
      <c r="Z563" s="61"/>
      <c r="AA563" s="61"/>
      <c r="AB563" s="61"/>
      <c r="AC563" s="61"/>
      <c r="AD563" s="61"/>
      <c r="AE563" s="169" t="s">
        <v>437</v>
      </c>
      <c r="AF563" s="59">
        <v>3</v>
      </c>
      <c r="AG563" s="60">
        <v>0.10714285714285714</v>
      </c>
      <c r="AH563" s="61"/>
      <c r="AI563" s="169" t="s">
        <v>245</v>
      </c>
      <c r="AJ563" s="59">
        <v>0</v>
      </c>
      <c r="AK563" s="60">
        <v>0</v>
      </c>
      <c r="AL563" s="61"/>
      <c r="AM563" s="169" t="s">
        <v>259</v>
      </c>
      <c r="AN563" s="45">
        <v>0</v>
      </c>
      <c r="AO563" s="60">
        <v>0</v>
      </c>
      <c r="AP563" s="61"/>
      <c r="AQ563" s="169" t="s">
        <v>291</v>
      </c>
      <c r="AR563" s="45">
        <v>0</v>
      </c>
      <c r="AS563" s="60">
        <v>0</v>
      </c>
      <c r="AT563" s="61"/>
      <c r="AU563" s="169" t="s">
        <v>303</v>
      </c>
      <c r="AV563" s="45">
        <v>0</v>
      </c>
      <c r="AW563" s="60">
        <v>0</v>
      </c>
      <c r="AX563" s="61"/>
      <c r="AY563" s="169" t="s">
        <v>318</v>
      </c>
      <c r="AZ563" s="45">
        <v>1</v>
      </c>
      <c r="BA563" s="60">
        <v>3.5714285714285712E-2</v>
      </c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4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</row>
    <row r="564" spans="2:107" ht="25.5" customHeight="1" x14ac:dyDescent="0.2">
      <c r="B564" s="63" t="s">
        <v>381</v>
      </c>
      <c r="C564" s="45">
        <v>1</v>
      </c>
      <c r="D564" s="58">
        <v>3.5714285714285712E-2</v>
      </c>
      <c r="E564" s="64"/>
      <c r="F564" s="75" t="s">
        <v>393</v>
      </c>
      <c r="G564" s="45">
        <v>3</v>
      </c>
      <c r="H564" s="58">
        <v>0.10714285714285714</v>
      </c>
      <c r="I564" s="61"/>
      <c r="J564" s="63" t="s">
        <v>403</v>
      </c>
      <c r="K564" s="45">
        <v>1</v>
      </c>
      <c r="L564" s="58">
        <v>3.5714285714285712E-2</v>
      </c>
      <c r="M564" s="61"/>
      <c r="N564" s="61"/>
      <c r="O564" s="45">
        <v>27</v>
      </c>
      <c r="P564" s="60">
        <v>1</v>
      </c>
      <c r="Q564" s="61"/>
      <c r="R564" s="61"/>
      <c r="S564" s="61"/>
      <c r="T564" s="61"/>
      <c r="U564" s="61"/>
      <c r="V564" s="61"/>
      <c r="W564" s="169" t="s">
        <v>222</v>
      </c>
      <c r="X564" s="45">
        <v>2</v>
      </c>
      <c r="Y564" s="60">
        <v>7.1428571428571425E-2</v>
      </c>
      <c r="Z564" s="61"/>
      <c r="AA564" s="61"/>
      <c r="AB564" s="61"/>
      <c r="AC564" s="61"/>
      <c r="AD564" s="61"/>
      <c r="AE564"/>
      <c r="AF564" s="45">
        <v>28</v>
      </c>
      <c r="AG564" s="60">
        <v>1</v>
      </c>
      <c r="AH564" s="61"/>
      <c r="AI564" s="169" t="s">
        <v>248</v>
      </c>
      <c r="AJ564" s="45">
        <v>0</v>
      </c>
      <c r="AK564" s="60">
        <v>0</v>
      </c>
      <c r="AL564" s="61"/>
      <c r="AM564" s="169" t="s">
        <v>260</v>
      </c>
      <c r="AN564" s="45">
        <v>1</v>
      </c>
      <c r="AO564" s="60">
        <v>4.3478260869565216E-2</v>
      </c>
      <c r="AP564" s="61"/>
      <c r="AQ564" s="169" t="s">
        <v>292</v>
      </c>
      <c r="AR564" s="45">
        <v>0</v>
      </c>
      <c r="AS564" s="60">
        <v>0</v>
      </c>
      <c r="AT564" s="61"/>
      <c r="AU564" s="169" t="s">
        <v>305</v>
      </c>
      <c r="AV564" s="45">
        <v>0</v>
      </c>
      <c r="AW564" s="60">
        <v>0</v>
      </c>
      <c r="AX564" s="61"/>
      <c r="AY564" s="169" t="s">
        <v>439</v>
      </c>
      <c r="AZ564" s="45">
        <v>3</v>
      </c>
      <c r="BA564" s="60">
        <v>0.10714285714285714</v>
      </c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4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</row>
    <row r="565" spans="2:107" ht="25.5" customHeight="1" x14ac:dyDescent="0.2">
      <c r="B565" s="63" t="s">
        <v>382</v>
      </c>
      <c r="C565" s="45">
        <v>5</v>
      </c>
      <c r="D565" s="58">
        <v>0.17857142857142858</v>
      </c>
      <c r="E565" s="64"/>
      <c r="F565" s="75" t="s">
        <v>394</v>
      </c>
      <c r="G565" s="45">
        <v>1</v>
      </c>
      <c r="H565" s="58">
        <v>3.5714285714285712E-2</v>
      </c>
      <c r="I565" s="61"/>
      <c r="J565" s="63" t="s">
        <v>404</v>
      </c>
      <c r="K565" s="45">
        <v>1</v>
      </c>
      <c r="L565" s="58">
        <v>3.5714285714285712E-2</v>
      </c>
      <c r="M565" s="61"/>
      <c r="N565" s="37"/>
      <c r="O565" s="49" t="s">
        <v>141</v>
      </c>
      <c r="P565" s="49" t="s">
        <v>140</v>
      </c>
      <c r="Q565" s="61"/>
      <c r="R565" s="61"/>
      <c r="S565" s="61"/>
      <c r="T565" s="61"/>
      <c r="U565" s="61"/>
      <c r="V565" s="61"/>
      <c r="W565" s="169" t="s">
        <v>246</v>
      </c>
      <c r="X565" s="45">
        <v>1</v>
      </c>
      <c r="Y565" s="60">
        <v>3.5714285714285712E-2</v>
      </c>
      <c r="Z565" s="61"/>
      <c r="AA565" s="61"/>
      <c r="AB565" s="61"/>
      <c r="AC565" s="61"/>
      <c r="AD565" s="61"/>
      <c r="AE565" s="61"/>
      <c r="AF565" s="49" t="s">
        <v>141</v>
      </c>
      <c r="AG565" s="49" t="s">
        <v>140</v>
      </c>
      <c r="AH565" s="61"/>
      <c r="AI565" s="169" t="s">
        <v>249</v>
      </c>
      <c r="AJ565" s="45">
        <v>1</v>
      </c>
      <c r="AK565" s="60">
        <v>3.7037037037037035E-2</v>
      </c>
      <c r="AL565" s="61"/>
      <c r="AM565" s="169" t="s">
        <v>261</v>
      </c>
      <c r="AN565" s="59">
        <v>1</v>
      </c>
      <c r="AO565" s="60">
        <v>4.3478260869565216E-2</v>
      </c>
      <c r="AP565" s="61"/>
      <c r="AQ565" s="169" t="s">
        <v>293</v>
      </c>
      <c r="AR565" s="45">
        <v>4</v>
      </c>
      <c r="AS565" s="60">
        <v>0.14285714285714285</v>
      </c>
      <c r="AT565" s="61"/>
      <c r="AU565" s="169" t="s">
        <v>262</v>
      </c>
      <c r="AV565" s="59">
        <v>2</v>
      </c>
      <c r="AW565" s="60">
        <v>8.6956521739130432E-2</v>
      </c>
      <c r="AX565" s="61"/>
      <c r="AY565" s="169" t="s">
        <v>440</v>
      </c>
      <c r="AZ565" s="45">
        <v>11</v>
      </c>
      <c r="BA565" s="60">
        <v>0.39285714285714285</v>
      </c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4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</row>
    <row r="566" spans="2:107" ht="25.5" customHeight="1" x14ac:dyDescent="0.2">
      <c r="B566" s="63" t="s">
        <v>383</v>
      </c>
      <c r="C566" s="45">
        <v>1</v>
      </c>
      <c r="D566" s="58">
        <v>3.5714285714285712E-2</v>
      </c>
      <c r="E566" s="64"/>
      <c r="F566" s="75" t="s">
        <v>395</v>
      </c>
      <c r="G566" s="45">
        <v>5</v>
      </c>
      <c r="H566" s="58">
        <v>0.17857142857142858</v>
      </c>
      <c r="I566" s="61"/>
      <c r="J566" s="63" t="s">
        <v>391</v>
      </c>
      <c r="K566" s="45">
        <v>1</v>
      </c>
      <c r="L566" s="58">
        <v>3.5714285714285712E-2</v>
      </c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169" t="s">
        <v>247</v>
      </c>
      <c r="X566" s="45">
        <v>0</v>
      </c>
      <c r="Y566" s="60">
        <v>0</v>
      </c>
      <c r="Z566" s="61"/>
      <c r="AA566" s="61"/>
      <c r="AB566" s="61"/>
      <c r="AC566" s="61"/>
      <c r="AD566" s="61"/>
      <c r="AE566" s="61"/>
      <c r="AF566" s="61"/>
      <c r="AG566" s="61"/>
      <c r="AH566" s="61"/>
      <c r="AI566" s="169" t="s">
        <v>273</v>
      </c>
      <c r="AJ566" s="45">
        <v>0</v>
      </c>
      <c r="AK566" s="60">
        <v>0</v>
      </c>
      <c r="AL566" s="61"/>
      <c r="AM566" s="169" t="s">
        <v>278</v>
      </c>
      <c r="AN566" s="59">
        <v>0</v>
      </c>
      <c r="AO566" s="60">
        <v>0</v>
      </c>
      <c r="AP566" s="61"/>
      <c r="AQ566" s="169" t="s">
        <v>294</v>
      </c>
      <c r="AR566" s="45">
        <v>3</v>
      </c>
      <c r="AS566" s="60">
        <v>0.10714285714285714</v>
      </c>
      <c r="AT566" s="61"/>
      <c r="AU566" s="169" t="s">
        <v>307</v>
      </c>
      <c r="AV566" s="59">
        <v>4</v>
      </c>
      <c r="AW566" s="60">
        <v>0.17391304347826086</v>
      </c>
      <c r="AX566" s="61"/>
      <c r="AY566" s="169" t="s">
        <v>440</v>
      </c>
      <c r="AZ566" s="45">
        <v>0</v>
      </c>
      <c r="BA566" s="60">
        <v>0</v>
      </c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4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</row>
    <row r="567" spans="2:107" ht="25.5" customHeight="1" x14ac:dyDescent="0.2">
      <c r="B567" s="61"/>
      <c r="C567" s="45">
        <v>28</v>
      </c>
      <c r="D567" s="58">
        <v>1</v>
      </c>
      <c r="E567" s="64"/>
      <c r="F567" s="61"/>
      <c r="G567" s="45">
        <v>28</v>
      </c>
      <c r="H567" s="58">
        <v>1</v>
      </c>
      <c r="I567" s="61"/>
      <c r="J567" s="63" t="s">
        <v>405</v>
      </c>
      <c r="K567" s="45">
        <v>3</v>
      </c>
      <c r="L567" s="58">
        <v>0.10714285714285714</v>
      </c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169" t="s">
        <v>265</v>
      </c>
      <c r="X567" s="45">
        <v>2</v>
      </c>
      <c r="Y567" s="60">
        <v>7.1428571428571425E-2</v>
      </c>
      <c r="Z567" s="61"/>
      <c r="AA567" s="61"/>
      <c r="AB567" s="61"/>
      <c r="AC567" s="61"/>
      <c r="AD567" s="61"/>
      <c r="AE567" s="61"/>
      <c r="AF567" s="61"/>
      <c r="AG567" s="61"/>
      <c r="AH567" s="61"/>
      <c r="AI567" s="169" t="s">
        <v>275</v>
      </c>
      <c r="AJ567" s="45">
        <v>0</v>
      </c>
      <c r="AK567" s="60">
        <v>0</v>
      </c>
      <c r="AL567" s="61"/>
      <c r="AM567" s="169" t="s">
        <v>262</v>
      </c>
      <c r="AN567" s="45">
        <v>1</v>
      </c>
      <c r="AO567" s="60">
        <v>4.3478260869565216E-2</v>
      </c>
      <c r="AP567" s="61"/>
      <c r="AQ567" s="61"/>
      <c r="AR567" s="45">
        <v>28</v>
      </c>
      <c r="AS567" s="60">
        <v>1</v>
      </c>
      <c r="AT567" s="61"/>
      <c r="AU567" s="169" t="s">
        <v>306</v>
      </c>
      <c r="AV567" s="45">
        <v>0</v>
      </c>
      <c r="AW567" s="60">
        <v>0</v>
      </c>
      <c r="AX567" s="61"/>
      <c r="AY567" s="98"/>
      <c r="AZ567" s="45">
        <v>28</v>
      </c>
      <c r="BA567" s="60">
        <v>1</v>
      </c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4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</row>
    <row r="568" spans="2:107" ht="25.5" customHeight="1" x14ac:dyDescent="0.2">
      <c r="B568" s="61"/>
      <c r="C568" s="70" t="s">
        <v>141</v>
      </c>
      <c r="D568" s="70" t="s">
        <v>140</v>
      </c>
      <c r="E568" s="64"/>
      <c r="F568" s="61"/>
      <c r="G568" s="70" t="s">
        <v>141</v>
      </c>
      <c r="H568" s="70" t="s">
        <v>140</v>
      </c>
      <c r="I568" s="61"/>
      <c r="J568" s="63" t="s">
        <v>406</v>
      </c>
      <c r="K568" s="45">
        <v>0</v>
      </c>
      <c r="L568" s="58">
        <v>0</v>
      </c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169" t="s">
        <v>266</v>
      </c>
      <c r="X568" s="45">
        <v>0</v>
      </c>
      <c r="Y568" s="60">
        <v>0</v>
      </c>
      <c r="Z568" s="61"/>
      <c r="AA568" s="61"/>
      <c r="AB568" s="61"/>
      <c r="AC568" s="61"/>
      <c r="AD568" s="61"/>
      <c r="AE568" s="61"/>
      <c r="AF568" s="61"/>
      <c r="AG568" s="61"/>
      <c r="AH568" s="61"/>
      <c r="AI568" s="169" t="s">
        <v>274</v>
      </c>
      <c r="AJ568" s="45">
        <v>1</v>
      </c>
      <c r="AK568" s="60">
        <v>3.7037037037037035E-2</v>
      </c>
      <c r="AL568" s="61"/>
      <c r="AM568" s="169" t="s">
        <v>263</v>
      </c>
      <c r="AN568" s="45">
        <v>0</v>
      </c>
      <c r="AO568" s="60">
        <v>0</v>
      </c>
      <c r="AP568" s="61"/>
      <c r="AQ568" s="61"/>
      <c r="AR568" s="70" t="s">
        <v>141</v>
      </c>
      <c r="AS568" s="70" t="s">
        <v>140</v>
      </c>
      <c r="AT568" s="61"/>
      <c r="AU568" s="169" t="s">
        <v>308</v>
      </c>
      <c r="AV568" s="45">
        <v>0</v>
      </c>
      <c r="AW568" s="60">
        <v>0</v>
      </c>
      <c r="AX568" s="61"/>
      <c r="AY568" s="61"/>
      <c r="AZ568" s="49" t="s">
        <v>141</v>
      </c>
      <c r="BA568" s="49" t="s">
        <v>140</v>
      </c>
      <c r="BB568" s="64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4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</row>
    <row r="569" spans="2:107" ht="25.5" customHeight="1" x14ac:dyDescent="0.2">
      <c r="B569" s="61"/>
      <c r="C569" s="61"/>
      <c r="D569" s="61"/>
      <c r="E569" s="64"/>
      <c r="F569" s="61"/>
      <c r="G569" s="61"/>
      <c r="H569" s="61"/>
      <c r="I569" s="61"/>
      <c r="J569" s="63" t="s">
        <v>393</v>
      </c>
      <c r="K569" s="45">
        <v>1</v>
      </c>
      <c r="L569" s="58">
        <v>3.5714285714285712E-2</v>
      </c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169" t="s">
        <v>162</v>
      </c>
      <c r="X569" s="59">
        <v>4</v>
      </c>
      <c r="Y569" s="60">
        <v>0.14285714285714285</v>
      </c>
      <c r="Z569" s="61"/>
      <c r="AA569" s="61"/>
      <c r="AB569" s="61"/>
      <c r="AC569" s="61"/>
      <c r="AD569" s="61"/>
      <c r="AE569" s="61"/>
      <c r="AF569" s="61"/>
      <c r="AG569" s="61"/>
      <c r="AH569" s="61"/>
      <c r="AI569" s="169" t="s">
        <v>273</v>
      </c>
      <c r="AJ569" s="45">
        <v>0</v>
      </c>
      <c r="AK569" s="60">
        <v>0</v>
      </c>
      <c r="AL569" s="61"/>
      <c r="AM569" s="169" t="s">
        <v>264</v>
      </c>
      <c r="AN569" s="45">
        <v>2</v>
      </c>
      <c r="AO569" s="60">
        <v>8.6956521739130432E-2</v>
      </c>
      <c r="AP569" s="61"/>
      <c r="AQ569" s="61"/>
      <c r="AR569" s="61"/>
      <c r="AS569" s="61"/>
      <c r="AT569" s="61"/>
      <c r="AU569" s="169" t="s">
        <v>309</v>
      </c>
      <c r="AV569" s="45">
        <v>1</v>
      </c>
      <c r="AW569" s="60">
        <v>4.3478260869565216E-2</v>
      </c>
      <c r="AX569" s="61"/>
      <c r="AY569"/>
      <c r="AZ569"/>
      <c r="BA569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4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</row>
    <row r="570" spans="2:107" ht="25.5" customHeight="1" x14ac:dyDescent="0.2">
      <c r="B570" s="61"/>
      <c r="C570" s="61"/>
      <c r="D570" s="61"/>
      <c r="E570" s="64"/>
      <c r="F570" s="61"/>
      <c r="G570" s="61"/>
      <c r="H570" s="61"/>
      <c r="I570" s="61"/>
      <c r="J570" s="63" t="s">
        <v>407</v>
      </c>
      <c r="K570" s="45">
        <v>3</v>
      </c>
      <c r="L570" s="58">
        <v>0.10714285714285714</v>
      </c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37"/>
      <c r="X570" s="45">
        <v>28</v>
      </c>
      <c r="Y570" s="60">
        <v>1</v>
      </c>
      <c r="Z570" s="61"/>
      <c r="AA570" s="61"/>
      <c r="AB570" s="61"/>
      <c r="AC570" s="61"/>
      <c r="AD570" s="61"/>
      <c r="AE570" s="61"/>
      <c r="AF570" s="61"/>
      <c r="AG570" s="61"/>
      <c r="AH570" s="61"/>
      <c r="AI570" s="169" t="s">
        <v>438</v>
      </c>
      <c r="AJ570" s="45">
        <v>11</v>
      </c>
      <c r="AK570" s="60">
        <v>0.40740740740740738</v>
      </c>
      <c r="AL570" s="61"/>
      <c r="AM570" s="169" t="s">
        <v>279</v>
      </c>
      <c r="AN570" s="45">
        <v>3</v>
      </c>
      <c r="AO570" s="60">
        <v>0.13043478260869565</v>
      </c>
      <c r="AP570" s="61"/>
      <c r="AQ570" s="61"/>
      <c r="AR570" s="61"/>
      <c r="AS570" s="61"/>
      <c r="AT570" s="61"/>
      <c r="AU570" s="169" t="s">
        <v>310</v>
      </c>
      <c r="AV570" s="45">
        <v>0</v>
      </c>
      <c r="AW570" s="60">
        <v>0</v>
      </c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4"/>
      <c r="BS570" s="64"/>
      <c r="BT570" s="64"/>
      <c r="BU570" s="64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</row>
    <row r="571" spans="2:107" ht="25.5" customHeight="1" x14ac:dyDescent="0.2">
      <c r="B571" s="61"/>
      <c r="C571" s="61"/>
      <c r="D571" s="61"/>
      <c r="E571" s="64"/>
      <c r="F571" s="61"/>
      <c r="G571" s="61"/>
      <c r="H571" s="61"/>
      <c r="I571" s="61"/>
      <c r="J571" s="63" t="s">
        <v>408</v>
      </c>
      <c r="K571" s="45">
        <v>0</v>
      </c>
      <c r="L571" s="58">
        <v>0</v>
      </c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49" t="s">
        <v>141</v>
      </c>
      <c r="Y571" s="49" t="s">
        <v>140</v>
      </c>
      <c r="Z571" s="61"/>
      <c r="AA571" s="61"/>
      <c r="AB571" s="61"/>
      <c r="AC571" s="61"/>
      <c r="AD571" s="61"/>
      <c r="AE571" s="61"/>
      <c r="AF571" s="61"/>
      <c r="AG571" s="61"/>
      <c r="AH571" s="61"/>
      <c r="AI571" s="37"/>
      <c r="AJ571" s="45">
        <v>27</v>
      </c>
      <c r="AK571" s="60">
        <v>1</v>
      </c>
      <c r="AL571" s="61"/>
      <c r="AM571" s="169" t="s">
        <v>267</v>
      </c>
      <c r="AN571" s="45">
        <v>0</v>
      </c>
      <c r="AO571" s="60">
        <v>0</v>
      </c>
      <c r="AP571" s="61"/>
      <c r="AQ571" s="61"/>
      <c r="AR571" s="61"/>
      <c r="AS571" s="61"/>
      <c r="AT571" s="61"/>
      <c r="AU571" s="169" t="s">
        <v>311</v>
      </c>
      <c r="AV571" s="45">
        <v>0</v>
      </c>
      <c r="AW571" s="60">
        <v>0</v>
      </c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4"/>
      <c r="BS571" s="64"/>
      <c r="BT571" s="64"/>
      <c r="BU571" s="64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</row>
    <row r="572" spans="2:107" ht="25.5" customHeight="1" x14ac:dyDescent="0.2">
      <c r="B572" s="61"/>
      <c r="C572" s="61"/>
      <c r="D572" s="61"/>
      <c r="E572" s="64"/>
      <c r="F572" s="61"/>
      <c r="G572" s="61"/>
      <c r="H572" s="61"/>
      <c r="I572" s="61"/>
      <c r="J572" s="63" t="s">
        <v>395</v>
      </c>
      <c r="K572" s="45">
        <v>3</v>
      </c>
      <c r="L572" s="58">
        <v>0.10714285714285714</v>
      </c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49" t="s">
        <v>141</v>
      </c>
      <c r="AK572" s="49" t="s">
        <v>140</v>
      </c>
      <c r="AL572" s="61"/>
      <c r="AM572" s="169" t="s">
        <v>268</v>
      </c>
      <c r="AN572" s="45">
        <v>0</v>
      </c>
      <c r="AO572" s="60">
        <v>0</v>
      </c>
      <c r="AP572" s="61"/>
      <c r="AQ572" s="61"/>
      <c r="AR572" s="61"/>
      <c r="AS572" s="61"/>
      <c r="AT572" s="61"/>
      <c r="AU572" s="169" t="s">
        <v>312</v>
      </c>
      <c r="AV572" s="45">
        <v>2</v>
      </c>
      <c r="AW572" s="60">
        <v>8.6956521739130432E-2</v>
      </c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4"/>
      <c r="BS572" s="64"/>
      <c r="BT572" s="64"/>
      <c r="BU572" s="64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</row>
    <row r="573" spans="2:107" ht="25.5" customHeight="1" x14ac:dyDescent="0.2">
      <c r="B573" s="61"/>
      <c r="C573" s="61"/>
      <c r="D573" s="61"/>
      <c r="E573" s="64"/>
      <c r="F573" s="61"/>
      <c r="G573" s="61"/>
      <c r="H573" s="61"/>
      <c r="I573" s="61"/>
      <c r="J573" s="61"/>
      <c r="K573" s="45">
        <v>28</v>
      </c>
      <c r="L573" s="58">
        <v>1</v>
      </c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169" t="s">
        <v>269</v>
      </c>
      <c r="AN573" s="45">
        <v>1</v>
      </c>
      <c r="AO573" s="60">
        <v>4.3478260869565216E-2</v>
      </c>
      <c r="AP573" s="61"/>
      <c r="AQ573" s="61"/>
      <c r="AR573" s="61"/>
      <c r="AS573" s="61"/>
      <c r="AT573" s="61"/>
      <c r="AU573" s="169" t="s">
        <v>313</v>
      </c>
      <c r="AV573" s="45">
        <v>0</v>
      </c>
      <c r="AW573" s="60">
        <v>0</v>
      </c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4"/>
      <c r="BS573" s="64"/>
      <c r="BT573" s="64"/>
      <c r="BU573" s="64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</row>
    <row r="574" spans="2:107" ht="25.5" customHeight="1" x14ac:dyDescent="0.2">
      <c r="B574" s="61"/>
      <c r="C574" s="61"/>
      <c r="D574" s="61"/>
      <c r="E574" s="64"/>
      <c r="F574" s="61"/>
      <c r="G574" s="61"/>
      <c r="H574" s="61"/>
      <c r="I574" s="61"/>
      <c r="J574" s="61"/>
      <c r="K574" s="70" t="s">
        <v>141</v>
      </c>
      <c r="L574" s="70" t="s">
        <v>140</v>
      </c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169" t="s">
        <v>280</v>
      </c>
      <c r="AN574" s="45">
        <v>0</v>
      </c>
      <c r="AO574" s="60">
        <v>0</v>
      </c>
      <c r="AP574" s="61"/>
      <c r="AQ574" s="61"/>
      <c r="AR574" s="61"/>
      <c r="AS574" s="61"/>
      <c r="AT574" s="61"/>
      <c r="AU574" s="98"/>
      <c r="AV574" s="45">
        <v>23</v>
      </c>
      <c r="AW574" s="60">
        <v>1</v>
      </c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4"/>
      <c r="BS574" s="64"/>
      <c r="BT574" s="64"/>
      <c r="BU574" s="64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</row>
    <row r="575" spans="2:107" ht="25.5" customHeight="1" x14ac:dyDescent="0.2">
      <c r="B575" s="61"/>
      <c r="C575" s="61"/>
      <c r="D575" s="61"/>
      <c r="E575" s="64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169" t="s">
        <v>270</v>
      </c>
      <c r="AN575" s="45">
        <v>0</v>
      </c>
      <c r="AO575" s="60">
        <v>0</v>
      </c>
      <c r="AP575" s="61"/>
      <c r="AQ575" s="61"/>
      <c r="AR575" s="61"/>
      <c r="AS575" s="61"/>
      <c r="AT575" s="61"/>
      <c r="AU575" s="61"/>
      <c r="AV575" s="49" t="s">
        <v>141</v>
      </c>
      <c r="AW575" s="49" t="s">
        <v>140</v>
      </c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71"/>
      <c r="BQ575" s="61"/>
      <c r="BR575" s="64"/>
      <c r="BS575" s="64"/>
      <c r="BT575" s="64"/>
      <c r="BU575" s="64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</row>
    <row r="576" spans="2:107" ht="25.5" customHeight="1" x14ac:dyDescent="0.2">
      <c r="B576" s="61"/>
      <c r="C576" s="61"/>
      <c r="D576" s="61"/>
      <c r="E576" s="64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169" t="s">
        <v>271</v>
      </c>
      <c r="AN576" s="45">
        <v>0</v>
      </c>
      <c r="AO576" s="60">
        <v>0</v>
      </c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2"/>
      <c r="BK576" s="62"/>
      <c r="BL576" s="61"/>
      <c r="BM576" s="61"/>
      <c r="BN576" s="61"/>
      <c r="BO576" s="61"/>
      <c r="BP576" s="61"/>
      <c r="BQ576" s="64"/>
      <c r="BR576" s="64"/>
      <c r="BS576" s="64"/>
      <c r="BT576" s="64"/>
      <c r="BU576" s="64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</row>
    <row r="577" spans="2:107" ht="25.5" customHeight="1" x14ac:dyDescent="0.2">
      <c r="B577" s="37"/>
      <c r="C577" s="37"/>
      <c r="D577" s="37"/>
      <c r="E577" s="64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169" t="s">
        <v>272</v>
      </c>
      <c r="AN577" s="45">
        <v>1</v>
      </c>
      <c r="AO577" s="60">
        <v>4.3478260869565216E-2</v>
      </c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4"/>
      <c r="BS577" s="64"/>
      <c r="BT577" s="64"/>
      <c r="BU577" s="64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</row>
    <row r="578" spans="2:107" ht="25.5" customHeight="1" x14ac:dyDescent="0.2">
      <c r="B578" s="61"/>
      <c r="C578" s="61"/>
      <c r="D578" s="61"/>
      <c r="E578" s="64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169" t="s">
        <v>281</v>
      </c>
      <c r="AN578" s="30">
        <v>1</v>
      </c>
      <c r="AO578" s="60">
        <v>4.3478260869565216E-2</v>
      </c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4"/>
      <c r="BS578" s="64"/>
      <c r="BT578" s="64"/>
      <c r="BU578" s="64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</row>
    <row r="579" spans="2:107" ht="25.5" customHeight="1" x14ac:dyDescent="0.2">
      <c r="B579" s="61"/>
      <c r="C579" s="61"/>
      <c r="D579" s="61"/>
      <c r="E579" s="64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98"/>
      <c r="AN579" s="45">
        <v>23</v>
      </c>
      <c r="AO579" s="60">
        <v>1</v>
      </c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4"/>
      <c r="BS579" s="64"/>
      <c r="BT579" s="64"/>
      <c r="BU579" s="64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</row>
    <row r="580" spans="2:107" ht="25.5" customHeight="1" x14ac:dyDescent="0.2">
      <c r="B580" s="61"/>
      <c r="C580" s="61"/>
      <c r="D580" s="61"/>
      <c r="E580" s="64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49" t="s">
        <v>141</v>
      </c>
      <c r="AO580" s="49" t="s">
        <v>140</v>
      </c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4"/>
      <c r="BS580" s="64"/>
      <c r="BT580" s="64"/>
      <c r="BU580" s="64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</row>
    <row r="581" spans="2:107" ht="25.5" customHeight="1" x14ac:dyDescent="0.2">
      <c r="B581" s="61"/>
      <c r="C581" s="61"/>
      <c r="D581" s="61"/>
      <c r="E581" s="64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4"/>
      <c r="BS581" s="64"/>
      <c r="BT581" s="64"/>
      <c r="BU581" s="64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</row>
    <row r="582" spans="2:107" ht="25.5" customHeight="1" x14ac:dyDescent="0.2">
      <c r="B582" s="170" t="s">
        <v>425</v>
      </c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  <c r="AN582" s="170"/>
      <c r="AO582" s="170"/>
      <c r="AP582" s="170"/>
      <c r="AQ582" s="170"/>
      <c r="AR582" s="170"/>
      <c r="AS582" s="170"/>
      <c r="AT582" s="170"/>
      <c r="AU582" s="170"/>
      <c r="AV582" s="170"/>
      <c r="AW582" s="170"/>
      <c r="AX582" s="170"/>
      <c r="AY582" s="170"/>
      <c r="AZ582" s="170"/>
      <c r="BA582" s="170"/>
      <c r="BB582" s="170"/>
      <c r="BC582" s="170"/>
      <c r="BD582" s="170"/>
      <c r="BE582" s="170"/>
      <c r="BF582" s="170"/>
      <c r="BG582" s="170"/>
      <c r="BH582" s="170"/>
      <c r="BI582" s="170"/>
      <c r="BJ582" s="170"/>
      <c r="BK582" s="170"/>
      <c r="BL582" s="170"/>
      <c r="BM582" s="170"/>
      <c r="BN582" s="170"/>
      <c r="BO582" s="170"/>
      <c r="BP582" s="170"/>
      <c r="BQ582" s="170"/>
      <c r="BR582" s="170"/>
      <c r="BS582" s="170"/>
      <c r="BT582" s="170"/>
      <c r="BU582" s="170"/>
      <c r="BV582" s="170"/>
      <c r="BW582" s="170"/>
      <c r="BX582" s="170"/>
      <c r="BY582" s="170"/>
      <c r="BZ582" s="170"/>
      <c r="CA582" s="170"/>
      <c r="CB582" s="170"/>
      <c r="CC582" s="170"/>
      <c r="CD582" s="170"/>
      <c r="CE582" s="170"/>
      <c r="CF582" s="170"/>
      <c r="CG582" s="170"/>
      <c r="CH582" s="170"/>
      <c r="CI582" s="170"/>
      <c r="CJ582" s="170"/>
      <c r="CK582" s="170"/>
      <c r="CL582" s="170"/>
      <c r="CM582" s="170"/>
      <c r="CN582" s="170"/>
      <c r="CO582" s="170"/>
      <c r="CP582" s="170"/>
      <c r="CQ582" s="170"/>
      <c r="CR582" s="170"/>
      <c r="CS582" s="170"/>
      <c r="CT582" s="170"/>
      <c r="CU582" s="170"/>
      <c r="CV582" s="170"/>
      <c r="CW582" s="170"/>
      <c r="CX582" s="170"/>
      <c r="CY582" s="170"/>
      <c r="CZ582" s="170"/>
      <c r="DA582" s="170"/>
      <c r="DB582" s="170"/>
      <c r="DC582" s="170"/>
    </row>
    <row r="583" spans="2:107" ht="25.5" customHeight="1" x14ac:dyDescent="0.2">
      <c r="B583" s="61"/>
      <c r="C583" s="61"/>
      <c r="D583" s="61"/>
      <c r="E583" s="64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/>
      <c r="BS583"/>
      <c r="BT583"/>
      <c r="BU583" s="64"/>
      <c r="BV583" s="61"/>
      <c r="BW583"/>
      <c r="BX583"/>
      <c r="BY583"/>
      <c r="BZ583"/>
      <c r="CA583"/>
      <c r="CB583"/>
      <c r="CC583"/>
      <c r="CD583"/>
      <c r="CE583"/>
      <c r="CF583"/>
      <c r="CG583"/>
      <c r="CH583" s="61"/>
      <c r="CI583" s="61"/>
      <c r="CJ583"/>
      <c r="CK583"/>
      <c r="CL583"/>
      <c r="CM583"/>
      <c r="CN583"/>
      <c r="CO583"/>
      <c r="CP583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</row>
    <row r="584" spans="2:107" ht="25.5" customHeight="1" x14ac:dyDescent="0.2">
      <c r="B584" s="181" t="s">
        <v>427</v>
      </c>
      <c r="C584" s="181"/>
      <c r="D584" s="181"/>
      <c r="E584" s="181"/>
      <c r="F584" s="181"/>
      <c r="G584" s="181"/>
      <c r="H584" s="181"/>
      <c r="I584" s="61"/>
      <c r="J584" s="181" t="s">
        <v>426</v>
      </c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73"/>
      <c r="V584" s="181" t="s">
        <v>428</v>
      </c>
      <c r="W584" s="181"/>
      <c r="X584" s="181"/>
      <c r="Y584" s="181"/>
      <c r="Z584" s="181"/>
      <c r="AA584" s="181"/>
      <c r="AB584" s="181"/>
      <c r="AC584" s="61"/>
      <c r="AD584" s="61"/>
      <c r="AE584" s="181" t="s">
        <v>429</v>
      </c>
      <c r="AF584" s="181"/>
      <c r="AG584" s="181"/>
      <c r="AH584" s="181"/>
      <c r="AI584" s="181"/>
      <c r="AJ584" s="181"/>
      <c r="AK584" s="181"/>
      <c r="AL584" s="181"/>
      <c r="AM584" s="181"/>
      <c r="AN584" s="181"/>
      <c r="AO584" s="181"/>
      <c r="AP584" s="61"/>
      <c r="AQ584" s="61"/>
      <c r="AR584" s="181" t="s">
        <v>430</v>
      </c>
      <c r="AS584" s="181"/>
      <c r="AT584" s="181"/>
      <c r="AU584" s="181"/>
      <c r="AV584" s="181"/>
      <c r="AW584" s="181"/>
      <c r="AX584" s="181"/>
      <c r="AY584" s="61"/>
      <c r="AZ584" s="61"/>
      <c r="BA584" s="181" t="s">
        <v>431</v>
      </c>
      <c r="BB584" s="181"/>
      <c r="BC584" s="181"/>
      <c r="BD584" s="181"/>
      <c r="BE584" s="181"/>
      <c r="BF584" s="181"/>
      <c r="BG584" s="181"/>
      <c r="BH584" s="181"/>
      <c r="BI584" s="181"/>
      <c r="BJ584" s="181"/>
      <c r="BK584" s="181"/>
      <c r="BL584" s="61"/>
      <c r="BM584" s="61"/>
      <c r="BN584" s="181" t="s">
        <v>432</v>
      </c>
      <c r="BO584" s="181"/>
      <c r="BP584" s="181"/>
      <c r="BQ584" s="181"/>
      <c r="BR584" s="181"/>
      <c r="BS584" s="181"/>
      <c r="BT584" s="181"/>
      <c r="BU584" s="64"/>
      <c r="BV584" s="61"/>
      <c r="BW584" s="181" t="s">
        <v>433</v>
      </c>
      <c r="BX584" s="181"/>
      <c r="BY584" s="181"/>
      <c r="BZ584" s="181"/>
      <c r="CA584" s="181"/>
      <c r="CB584" s="181"/>
      <c r="CC584" s="181"/>
      <c r="CD584" s="181"/>
      <c r="CE584" s="181"/>
      <c r="CF584" s="181"/>
      <c r="CG584" s="181"/>
      <c r="CH584" s="61"/>
      <c r="CI584" s="61"/>
      <c r="CJ584" s="181" t="s">
        <v>434</v>
      </c>
      <c r="CK584" s="181"/>
      <c r="CL584" s="181"/>
      <c r="CM584" s="181"/>
      <c r="CN584" s="181"/>
      <c r="CO584" s="181"/>
      <c r="CP584" s="181"/>
      <c r="CQ584" s="61"/>
      <c r="CR584" s="61"/>
      <c r="CS584" s="181" t="s">
        <v>433</v>
      </c>
      <c r="CT584" s="181"/>
      <c r="CU584" s="181"/>
      <c r="CV584" s="181"/>
      <c r="CW584" s="181"/>
      <c r="CX584" s="181"/>
      <c r="CY584" s="181"/>
      <c r="CZ584" s="181"/>
      <c r="DA584" s="181"/>
      <c r="DB584" s="181"/>
      <c r="DC584" s="181"/>
    </row>
    <row r="585" spans="2:107" ht="25.5" customHeight="1" x14ac:dyDescent="0.2">
      <c r="B585" s="61"/>
      <c r="C585" s="61"/>
      <c r="D585" s="61"/>
      <c r="E585" s="64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/>
      <c r="AF585"/>
      <c r="AG585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4"/>
      <c r="BS585" s="64"/>
      <c r="BT585" s="64"/>
      <c r="BU585" s="64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</row>
    <row r="586" spans="2:107" ht="25.5" customHeight="1" x14ac:dyDescent="0.2">
      <c r="B586" s="175" t="s">
        <v>180</v>
      </c>
      <c r="C586" s="175"/>
      <c r="D586" s="175"/>
      <c r="E586" s="64"/>
      <c r="F586" s="175" t="s">
        <v>14</v>
      </c>
      <c r="G586" s="175"/>
      <c r="H586" s="175"/>
      <c r="I586" s="61"/>
      <c r="J586" s="178" t="s">
        <v>338</v>
      </c>
      <c r="K586" s="179"/>
      <c r="L586" s="180"/>
      <c r="M586" s="61"/>
      <c r="N586" s="178" t="s">
        <v>409</v>
      </c>
      <c r="O586" s="179"/>
      <c r="P586" s="180"/>
      <c r="Q586" s="61"/>
      <c r="R586" s="178" t="s">
        <v>410</v>
      </c>
      <c r="S586" s="179"/>
      <c r="T586" s="180"/>
      <c r="U586" s="61"/>
      <c r="V586" s="175" t="s">
        <v>180</v>
      </c>
      <c r="W586" s="175"/>
      <c r="X586" s="175"/>
      <c r="Y586" s="61"/>
      <c r="Z586" s="175" t="s">
        <v>14</v>
      </c>
      <c r="AA586" s="175"/>
      <c r="AB586" s="175"/>
      <c r="AC586" s="61"/>
      <c r="AD586" s="61"/>
      <c r="AE586" s="175" t="s">
        <v>338</v>
      </c>
      <c r="AF586" s="175"/>
      <c r="AG586" s="175"/>
      <c r="AH586" s="61"/>
      <c r="AI586" s="178" t="s">
        <v>409</v>
      </c>
      <c r="AJ586" s="179"/>
      <c r="AK586" s="180"/>
      <c r="AL586" s="61"/>
      <c r="AM586" s="178" t="s">
        <v>410</v>
      </c>
      <c r="AN586" s="179"/>
      <c r="AO586" s="180"/>
      <c r="AP586" s="61"/>
      <c r="AQ586" s="61"/>
      <c r="AR586" s="175" t="s">
        <v>180</v>
      </c>
      <c r="AS586" s="175"/>
      <c r="AT586" s="175"/>
      <c r="AU586" s="61"/>
      <c r="AV586" s="175" t="s">
        <v>14</v>
      </c>
      <c r="AW586" s="175"/>
      <c r="AX586" s="175"/>
      <c r="AY586" s="61"/>
      <c r="AZ586" s="61"/>
      <c r="BA586" s="175" t="s">
        <v>338</v>
      </c>
      <c r="BB586" s="175"/>
      <c r="BC586" s="175"/>
      <c r="BD586" s="61"/>
      <c r="BE586" s="178" t="s">
        <v>409</v>
      </c>
      <c r="BF586" s="179"/>
      <c r="BG586" s="180"/>
      <c r="BH586" s="61"/>
      <c r="BI586" s="178" t="s">
        <v>410</v>
      </c>
      <c r="BJ586" s="179"/>
      <c r="BK586" s="180"/>
      <c r="BL586" s="61"/>
      <c r="BM586" s="61"/>
      <c r="BN586" s="178" t="s">
        <v>180</v>
      </c>
      <c r="BO586" s="179"/>
      <c r="BP586" s="180"/>
      <c r="BQ586" s="61"/>
      <c r="BR586" s="175" t="s">
        <v>14</v>
      </c>
      <c r="BS586" s="175"/>
      <c r="BT586" s="175"/>
      <c r="BU586" s="64"/>
      <c r="BV586" s="61"/>
      <c r="BW586" s="175" t="s">
        <v>338</v>
      </c>
      <c r="BX586" s="175"/>
      <c r="BY586" s="175"/>
      <c r="BZ586" s="61"/>
      <c r="CA586" s="178" t="s">
        <v>409</v>
      </c>
      <c r="CB586" s="179"/>
      <c r="CC586" s="180"/>
      <c r="CD586" s="61"/>
      <c r="CE586" s="178" t="s">
        <v>410</v>
      </c>
      <c r="CF586" s="179"/>
      <c r="CG586" s="180"/>
      <c r="CH586" s="61"/>
      <c r="CI586" s="61"/>
      <c r="CJ586" s="175" t="s">
        <v>180</v>
      </c>
      <c r="CK586" s="175"/>
      <c r="CL586" s="175"/>
      <c r="CM586" s="61"/>
      <c r="CN586" s="175" t="s">
        <v>14</v>
      </c>
      <c r="CO586" s="175"/>
      <c r="CP586" s="175"/>
      <c r="CQ586" s="61"/>
      <c r="CR586" s="61"/>
      <c r="CS586" s="175" t="s">
        <v>338</v>
      </c>
      <c r="CT586" s="175"/>
      <c r="CU586" s="175"/>
      <c r="CV586" s="61"/>
      <c r="CW586" s="178" t="s">
        <v>409</v>
      </c>
      <c r="CX586" s="179"/>
      <c r="CY586" s="180"/>
      <c r="CZ586" s="61"/>
      <c r="DA586" s="178" t="s">
        <v>410</v>
      </c>
      <c r="DB586" s="179"/>
      <c r="DC586" s="180"/>
    </row>
    <row r="587" spans="2:107" ht="25.5" customHeight="1" x14ac:dyDescent="0.2">
      <c r="B587" s="55" t="s">
        <v>181</v>
      </c>
      <c r="C587" s="57">
        <v>19</v>
      </c>
      <c r="D587" s="58">
        <v>0.6785714285714286</v>
      </c>
      <c r="E587" s="64"/>
      <c r="F587" s="55" t="s">
        <v>186</v>
      </c>
      <c r="G587" s="57">
        <v>24</v>
      </c>
      <c r="H587" s="58">
        <v>0.8571428571428571</v>
      </c>
      <c r="I587" s="61"/>
      <c r="J587" s="55" t="s">
        <v>339</v>
      </c>
      <c r="K587" s="57">
        <v>17</v>
      </c>
      <c r="L587" s="58">
        <v>0.6071428571428571</v>
      </c>
      <c r="M587" s="61"/>
      <c r="N587" s="55" t="s">
        <v>357</v>
      </c>
      <c r="O587" s="57">
        <v>3</v>
      </c>
      <c r="P587" s="58">
        <v>0.10714285714285714</v>
      </c>
      <c r="Q587" s="61"/>
      <c r="R587" s="55" t="s">
        <v>411</v>
      </c>
      <c r="S587" s="57">
        <v>9</v>
      </c>
      <c r="T587" s="58">
        <v>0.32142857142857145</v>
      </c>
      <c r="U587" s="61"/>
      <c r="V587" s="47" t="s">
        <v>181</v>
      </c>
      <c r="W587" s="57">
        <v>2</v>
      </c>
      <c r="X587" s="58">
        <v>0.2857142857142857</v>
      </c>
      <c r="Y587" s="61"/>
      <c r="Z587" s="55" t="s">
        <v>186</v>
      </c>
      <c r="AA587" s="57">
        <v>7</v>
      </c>
      <c r="AB587" s="58">
        <v>1</v>
      </c>
      <c r="AC587" s="61"/>
      <c r="AD587" s="61"/>
      <c r="AE587" s="55" t="s">
        <v>339</v>
      </c>
      <c r="AF587" s="57">
        <v>2</v>
      </c>
      <c r="AG587" s="58">
        <v>0.2857142857142857</v>
      </c>
      <c r="AH587" s="61"/>
      <c r="AI587" s="55" t="s">
        <v>357</v>
      </c>
      <c r="AJ587" s="57">
        <v>1</v>
      </c>
      <c r="AK587" s="58">
        <v>0.14285714285714285</v>
      </c>
      <c r="AL587" s="61"/>
      <c r="AM587" s="55" t="s">
        <v>411</v>
      </c>
      <c r="AN587" s="57">
        <v>2</v>
      </c>
      <c r="AO587" s="58">
        <v>0.2857142857142857</v>
      </c>
      <c r="AP587" s="61"/>
      <c r="AQ587" s="61"/>
      <c r="AR587" s="55" t="s">
        <v>181</v>
      </c>
      <c r="AS587" s="57">
        <v>1</v>
      </c>
      <c r="AT587" s="58">
        <v>0.2</v>
      </c>
      <c r="AU587" s="61"/>
      <c r="AV587" s="47" t="s">
        <v>186</v>
      </c>
      <c r="AW587" s="57">
        <v>4</v>
      </c>
      <c r="AX587" s="58">
        <v>0.8</v>
      </c>
      <c r="AY587" s="61"/>
      <c r="AZ587" s="61"/>
      <c r="BA587" s="55" t="s">
        <v>339</v>
      </c>
      <c r="BB587" s="57">
        <v>1</v>
      </c>
      <c r="BC587" s="58">
        <v>0.2</v>
      </c>
      <c r="BD587" s="61"/>
      <c r="BE587" s="55" t="s">
        <v>357</v>
      </c>
      <c r="BF587" s="57">
        <v>0</v>
      </c>
      <c r="BG587" s="58">
        <v>0</v>
      </c>
      <c r="BH587" s="61"/>
      <c r="BI587" s="55" t="s">
        <v>411</v>
      </c>
      <c r="BJ587" s="57">
        <v>1</v>
      </c>
      <c r="BK587" s="58">
        <v>0.2</v>
      </c>
      <c r="BL587" s="61"/>
      <c r="BM587" s="61"/>
      <c r="BN587" s="47" t="s">
        <v>181</v>
      </c>
      <c r="BO587" s="57">
        <v>0</v>
      </c>
      <c r="BP587" s="58">
        <v>0</v>
      </c>
      <c r="BQ587" s="61"/>
      <c r="BR587" s="47" t="s">
        <v>186</v>
      </c>
      <c r="BS587" s="57">
        <v>2</v>
      </c>
      <c r="BT587" s="58">
        <v>1</v>
      </c>
      <c r="BU587" s="64"/>
      <c r="BV587" s="61"/>
      <c r="BW587" s="55" t="s">
        <v>339</v>
      </c>
      <c r="BX587" s="57">
        <v>0</v>
      </c>
      <c r="BY587" s="58">
        <v>0</v>
      </c>
      <c r="BZ587" s="61"/>
      <c r="CA587" s="55" t="s">
        <v>357</v>
      </c>
      <c r="CB587" s="57">
        <v>0</v>
      </c>
      <c r="CC587" s="58">
        <v>0</v>
      </c>
      <c r="CD587" s="61"/>
      <c r="CE587" s="55" t="s">
        <v>411</v>
      </c>
      <c r="CF587" s="57">
        <v>0</v>
      </c>
      <c r="CG587" s="58">
        <v>0</v>
      </c>
      <c r="CH587" s="61"/>
      <c r="CI587" s="61"/>
      <c r="CJ587" s="55" t="s">
        <v>181</v>
      </c>
      <c r="CK587" s="57">
        <v>0</v>
      </c>
      <c r="CL587" s="58" t="e">
        <v>#DIV/0!</v>
      </c>
      <c r="CM587" s="61"/>
      <c r="CN587" s="55" t="s">
        <v>186</v>
      </c>
      <c r="CO587" s="57">
        <v>0</v>
      </c>
      <c r="CP587" s="58" t="e">
        <v>#DIV/0!</v>
      </c>
      <c r="CQ587" s="61"/>
      <c r="CR587" s="61"/>
      <c r="CS587" s="55" t="s">
        <v>339</v>
      </c>
      <c r="CT587" s="57">
        <v>0</v>
      </c>
      <c r="CU587" s="58" t="e">
        <v>#DIV/0!</v>
      </c>
      <c r="CV587" s="61"/>
      <c r="CW587" s="55" t="s">
        <v>357</v>
      </c>
      <c r="CX587" s="57">
        <v>0</v>
      </c>
      <c r="CY587" s="58">
        <v>0</v>
      </c>
      <c r="CZ587" s="61"/>
      <c r="DA587" s="55" t="s">
        <v>411</v>
      </c>
      <c r="DB587" s="57">
        <v>0</v>
      </c>
      <c r="DC587" s="58" t="e">
        <v>#DIV/0!</v>
      </c>
    </row>
    <row r="588" spans="2:107" ht="25.5" customHeight="1" x14ac:dyDescent="0.2">
      <c r="B588" s="46" t="s">
        <v>182</v>
      </c>
      <c r="C588" s="57">
        <v>1</v>
      </c>
      <c r="D588" s="58">
        <v>3.5714285714285712E-2</v>
      </c>
      <c r="E588" s="64"/>
      <c r="F588" s="46" t="s">
        <v>187</v>
      </c>
      <c r="G588" s="57">
        <v>3</v>
      </c>
      <c r="H588" s="58">
        <v>0.10714285714285714</v>
      </c>
      <c r="I588" s="61"/>
      <c r="J588" s="55" t="s">
        <v>340</v>
      </c>
      <c r="K588" s="57">
        <v>1</v>
      </c>
      <c r="L588" s="58">
        <v>3.5714285714285712E-2</v>
      </c>
      <c r="M588" s="61"/>
      <c r="N588" s="55" t="s">
        <v>359</v>
      </c>
      <c r="O588" s="57">
        <v>16</v>
      </c>
      <c r="P588" s="58">
        <v>0.5714285714285714</v>
      </c>
      <c r="Q588" s="61"/>
      <c r="R588" s="55" t="s">
        <v>412</v>
      </c>
      <c r="S588" s="57">
        <v>10</v>
      </c>
      <c r="T588" s="58">
        <v>0.35714285714285715</v>
      </c>
      <c r="U588" s="61"/>
      <c r="V588" s="46" t="s">
        <v>182</v>
      </c>
      <c r="W588" s="57">
        <v>1</v>
      </c>
      <c r="X588" s="58">
        <v>0.14285714285714285</v>
      </c>
      <c r="Y588" s="61"/>
      <c r="Z588" s="46" t="s">
        <v>187</v>
      </c>
      <c r="AA588" s="57">
        <v>0</v>
      </c>
      <c r="AB588" s="58">
        <v>0</v>
      </c>
      <c r="AC588" s="61"/>
      <c r="AD588" s="61"/>
      <c r="AE588" s="55" t="s">
        <v>340</v>
      </c>
      <c r="AF588" s="57">
        <v>0</v>
      </c>
      <c r="AG588" s="58">
        <v>0</v>
      </c>
      <c r="AH588" s="61"/>
      <c r="AI588" s="55" t="s">
        <v>359</v>
      </c>
      <c r="AJ588" s="57">
        <v>1</v>
      </c>
      <c r="AK588" s="58">
        <v>0.14285714285714285</v>
      </c>
      <c r="AL588" s="61"/>
      <c r="AM588" s="55" t="s">
        <v>412</v>
      </c>
      <c r="AN588" s="57">
        <v>0</v>
      </c>
      <c r="AO588" s="58">
        <v>0</v>
      </c>
      <c r="AP588" s="61"/>
      <c r="AQ588" s="61"/>
      <c r="AR588" s="46" t="s">
        <v>182</v>
      </c>
      <c r="AS588" s="57">
        <v>3</v>
      </c>
      <c r="AT588" s="58">
        <v>0.6</v>
      </c>
      <c r="AU588" s="61"/>
      <c r="AV588" s="46" t="s">
        <v>187</v>
      </c>
      <c r="AW588" s="57">
        <v>1</v>
      </c>
      <c r="AX588" s="58">
        <v>0.2</v>
      </c>
      <c r="AY588" s="61"/>
      <c r="AZ588" s="61"/>
      <c r="BA588" s="55" t="s">
        <v>340</v>
      </c>
      <c r="BB588" s="57">
        <v>0</v>
      </c>
      <c r="BC588" s="58">
        <v>0</v>
      </c>
      <c r="BD588" s="61"/>
      <c r="BE588" s="55" t="s">
        <v>359</v>
      </c>
      <c r="BF588" s="57">
        <v>1</v>
      </c>
      <c r="BG588" s="58">
        <v>0.2</v>
      </c>
      <c r="BH588" s="61"/>
      <c r="BI588" s="55" t="s">
        <v>412</v>
      </c>
      <c r="BJ588" s="57">
        <v>0</v>
      </c>
      <c r="BK588" s="58">
        <v>0</v>
      </c>
      <c r="BL588" s="61"/>
      <c r="BM588" s="61"/>
      <c r="BN588" s="46" t="s">
        <v>182</v>
      </c>
      <c r="BO588" s="57">
        <v>1</v>
      </c>
      <c r="BP588" s="58">
        <v>0.5</v>
      </c>
      <c r="BQ588" s="61"/>
      <c r="BR588" s="46" t="s">
        <v>187</v>
      </c>
      <c r="BS588" s="57">
        <v>0</v>
      </c>
      <c r="BT588" s="58">
        <v>0</v>
      </c>
      <c r="BU588" s="64"/>
      <c r="BV588" s="61"/>
      <c r="BW588" s="55" t="s">
        <v>340</v>
      </c>
      <c r="BX588" s="57">
        <v>0</v>
      </c>
      <c r="BY588" s="58">
        <v>0</v>
      </c>
      <c r="BZ588" s="61"/>
      <c r="CA588" s="55" t="s">
        <v>359</v>
      </c>
      <c r="CB588" s="57">
        <v>0</v>
      </c>
      <c r="CC588" s="58">
        <v>0</v>
      </c>
      <c r="CD588" s="61"/>
      <c r="CE588" s="55" t="s">
        <v>412</v>
      </c>
      <c r="CF588" s="57">
        <v>0</v>
      </c>
      <c r="CG588" s="58">
        <v>0</v>
      </c>
      <c r="CH588" s="61"/>
      <c r="CI588" s="61"/>
      <c r="CJ588" s="46" t="s">
        <v>182</v>
      </c>
      <c r="CK588" s="57">
        <v>0</v>
      </c>
      <c r="CL588" s="58" t="e">
        <v>#DIV/0!</v>
      </c>
      <c r="CM588" s="61"/>
      <c r="CN588" s="46" t="s">
        <v>187</v>
      </c>
      <c r="CO588" s="57">
        <v>0</v>
      </c>
      <c r="CP588" s="58" t="e">
        <v>#DIV/0!</v>
      </c>
      <c r="CQ588" s="61"/>
      <c r="CR588" s="61"/>
      <c r="CS588" s="55" t="s">
        <v>340</v>
      </c>
      <c r="CT588" s="57">
        <v>0</v>
      </c>
      <c r="CU588" s="58" t="e">
        <v>#DIV/0!</v>
      </c>
      <c r="CV588" s="61"/>
      <c r="CW588" s="55" t="s">
        <v>359</v>
      </c>
      <c r="CX588" s="57">
        <v>2</v>
      </c>
      <c r="CY588" s="58">
        <v>1</v>
      </c>
      <c r="CZ588" s="61"/>
      <c r="DA588" s="55" t="s">
        <v>412</v>
      </c>
      <c r="DB588" s="57">
        <v>0</v>
      </c>
      <c r="DC588" s="58" t="e">
        <v>#DIV/0!</v>
      </c>
    </row>
    <row r="589" spans="2:107" ht="25.5" customHeight="1" x14ac:dyDescent="0.2">
      <c r="B589" s="50" t="s">
        <v>183</v>
      </c>
      <c r="C589" s="57">
        <v>4</v>
      </c>
      <c r="D589" s="58">
        <v>0.14285714285714285</v>
      </c>
      <c r="E589" s="64"/>
      <c r="F589" s="46" t="s">
        <v>188</v>
      </c>
      <c r="G589" s="57">
        <v>1</v>
      </c>
      <c r="H589" s="58">
        <v>3.5714285714285712E-2</v>
      </c>
      <c r="I589" s="61"/>
      <c r="J589" s="55" t="s">
        <v>341</v>
      </c>
      <c r="K589" s="57">
        <v>1</v>
      </c>
      <c r="L589" s="58">
        <v>3.5714285714285712E-2</v>
      </c>
      <c r="M589" s="61"/>
      <c r="N589" s="50" t="s">
        <v>360</v>
      </c>
      <c r="O589" s="57">
        <v>0</v>
      </c>
      <c r="P589" s="58">
        <v>0</v>
      </c>
      <c r="Q589" s="61"/>
      <c r="R589" s="50" t="s">
        <v>413</v>
      </c>
      <c r="S589" s="57">
        <v>0</v>
      </c>
      <c r="T589" s="58">
        <v>0</v>
      </c>
      <c r="U589" s="61"/>
      <c r="V589" s="46" t="s">
        <v>183</v>
      </c>
      <c r="W589" s="57">
        <v>3</v>
      </c>
      <c r="X589" s="58">
        <v>0.42857142857142855</v>
      </c>
      <c r="Y589" s="61"/>
      <c r="Z589" s="46" t="s">
        <v>188</v>
      </c>
      <c r="AA589" s="57">
        <v>0</v>
      </c>
      <c r="AB589" s="58">
        <v>0</v>
      </c>
      <c r="AC589" s="61"/>
      <c r="AD589" s="61"/>
      <c r="AE589" s="55" t="s">
        <v>341</v>
      </c>
      <c r="AF589" s="57">
        <v>0</v>
      </c>
      <c r="AG589" s="58">
        <v>0</v>
      </c>
      <c r="AH589" s="61"/>
      <c r="AI589" s="50" t="s">
        <v>360</v>
      </c>
      <c r="AJ589" s="57">
        <v>0</v>
      </c>
      <c r="AK589" s="58">
        <v>0</v>
      </c>
      <c r="AL589" s="61"/>
      <c r="AM589" s="50" t="s">
        <v>413</v>
      </c>
      <c r="AN589" s="57">
        <v>1</v>
      </c>
      <c r="AO589" s="58">
        <v>0.14285714285714285</v>
      </c>
      <c r="AP589" s="61"/>
      <c r="AQ589" s="61"/>
      <c r="AR589" s="46" t="s">
        <v>183</v>
      </c>
      <c r="AS589" s="57">
        <v>1</v>
      </c>
      <c r="AT589" s="58">
        <v>0.2</v>
      </c>
      <c r="AU589" s="61"/>
      <c r="AV589" s="46" t="s">
        <v>188</v>
      </c>
      <c r="AW589" s="57">
        <v>0</v>
      </c>
      <c r="AX589" s="58">
        <v>0</v>
      </c>
      <c r="AY589" s="61"/>
      <c r="AZ589" s="61"/>
      <c r="BA589" s="55" t="s">
        <v>341</v>
      </c>
      <c r="BB589" s="57">
        <v>0</v>
      </c>
      <c r="BC589" s="58">
        <v>0</v>
      </c>
      <c r="BD589" s="61"/>
      <c r="BE589" s="50" t="s">
        <v>360</v>
      </c>
      <c r="BF589" s="57">
        <v>1</v>
      </c>
      <c r="BG589" s="58">
        <v>0.2</v>
      </c>
      <c r="BH589" s="61"/>
      <c r="BI589" s="50" t="s">
        <v>413</v>
      </c>
      <c r="BJ589" s="57">
        <v>2</v>
      </c>
      <c r="BK589" s="58">
        <v>0.4</v>
      </c>
      <c r="BL589" s="61"/>
      <c r="BM589" s="61"/>
      <c r="BN589" s="46" t="s">
        <v>183</v>
      </c>
      <c r="BO589" s="57">
        <v>0</v>
      </c>
      <c r="BP589" s="58">
        <v>0</v>
      </c>
      <c r="BQ589" s="61"/>
      <c r="BR589" s="46" t="s">
        <v>188</v>
      </c>
      <c r="BS589" s="57">
        <v>0</v>
      </c>
      <c r="BT589" s="58">
        <v>0</v>
      </c>
      <c r="BU589" s="64"/>
      <c r="BV589" s="61"/>
      <c r="BW589" s="55" t="s">
        <v>341</v>
      </c>
      <c r="BX589" s="57">
        <v>0</v>
      </c>
      <c r="BY589" s="58">
        <v>0</v>
      </c>
      <c r="BZ589" s="61"/>
      <c r="CA589" s="50" t="s">
        <v>360</v>
      </c>
      <c r="CB589" s="57">
        <v>1</v>
      </c>
      <c r="CC589" s="58">
        <v>0.5</v>
      </c>
      <c r="CD589" s="61"/>
      <c r="CE589" s="50" t="s">
        <v>413</v>
      </c>
      <c r="CF589" s="57">
        <v>1</v>
      </c>
      <c r="CG589" s="58">
        <v>0.5</v>
      </c>
      <c r="CH589" s="61"/>
      <c r="CI589" s="61"/>
      <c r="CJ589" s="46" t="s">
        <v>183</v>
      </c>
      <c r="CK589" s="57">
        <v>0</v>
      </c>
      <c r="CL589" s="58" t="e">
        <v>#DIV/0!</v>
      </c>
      <c r="CM589" s="61"/>
      <c r="CN589" s="46" t="s">
        <v>188</v>
      </c>
      <c r="CO589" s="57">
        <v>0</v>
      </c>
      <c r="CP589" s="58" t="e">
        <v>#DIV/0!</v>
      </c>
      <c r="CQ589" s="61"/>
      <c r="CR589" s="61"/>
      <c r="CS589" s="55" t="s">
        <v>341</v>
      </c>
      <c r="CT589" s="57">
        <v>0</v>
      </c>
      <c r="CU589" s="58" t="e">
        <v>#DIV/0!</v>
      </c>
      <c r="CV589" s="61"/>
      <c r="CW589" s="50" t="s">
        <v>360</v>
      </c>
      <c r="CX589" s="57">
        <v>0</v>
      </c>
      <c r="CY589" s="58">
        <v>0</v>
      </c>
      <c r="CZ589" s="61"/>
      <c r="DA589" s="50" t="s">
        <v>413</v>
      </c>
      <c r="DB589" s="57">
        <v>0</v>
      </c>
      <c r="DC589" s="58" t="e">
        <v>#DIV/0!</v>
      </c>
    </row>
    <row r="590" spans="2:107" ht="25.5" customHeight="1" x14ac:dyDescent="0.2">
      <c r="B590" s="50" t="s">
        <v>184</v>
      </c>
      <c r="C590" s="57">
        <v>3</v>
      </c>
      <c r="D590" s="58">
        <v>0.10714285714285714</v>
      </c>
      <c r="E590" s="64"/>
      <c r="F590" s="77"/>
      <c r="G590" s="54">
        <v>28</v>
      </c>
      <c r="H590" s="76">
        <v>1</v>
      </c>
      <c r="I590" s="61"/>
      <c r="J590" s="50" t="s">
        <v>344</v>
      </c>
      <c r="K590" s="57">
        <v>1</v>
      </c>
      <c r="L590" s="58">
        <v>3.5714285714285712E-2</v>
      </c>
      <c r="M590" s="61"/>
      <c r="N590" s="50" t="s">
        <v>358</v>
      </c>
      <c r="O590" s="57">
        <v>1</v>
      </c>
      <c r="P590" s="58">
        <v>3.5714285714285712E-2</v>
      </c>
      <c r="Q590" s="61"/>
      <c r="R590" s="50" t="s">
        <v>414</v>
      </c>
      <c r="S590" s="57">
        <v>1</v>
      </c>
      <c r="T590" s="58">
        <v>3.5714285714285712E-2</v>
      </c>
      <c r="U590" s="61"/>
      <c r="V590" s="46" t="s">
        <v>184</v>
      </c>
      <c r="W590" s="57">
        <v>1</v>
      </c>
      <c r="X590" s="58">
        <v>0.14285714285714285</v>
      </c>
      <c r="Y590" s="61"/>
      <c r="Z590" s="77"/>
      <c r="AA590" s="54">
        <v>7</v>
      </c>
      <c r="AB590" s="76">
        <v>1</v>
      </c>
      <c r="AC590" s="61"/>
      <c r="AD590" s="61"/>
      <c r="AE590" s="50" t="s">
        <v>344</v>
      </c>
      <c r="AF590" s="57">
        <v>1</v>
      </c>
      <c r="AG590" s="58">
        <v>0.14285714285714285</v>
      </c>
      <c r="AH590" s="61"/>
      <c r="AI590" s="50" t="s">
        <v>358</v>
      </c>
      <c r="AJ590" s="57">
        <v>1</v>
      </c>
      <c r="AK590" s="58">
        <v>0.14285714285714285</v>
      </c>
      <c r="AL590" s="61"/>
      <c r="AM590" s="50" t="s">
        <v>414</v>
      </c>
      <c r="AN590" s="57">
        <v>0</v>
      </c>
      <c r="AO590" s="58">
        <v>0</v>
      </c>
      <c r="AP590" s="61"/>
      <c r="AQ590" s="61"/>
      <c r="AR590" s="46" t="s">
        <v>184</v>
      </c>
      <c r="AS590" s="57">
        <v>0</v>
      </c>
      <c r="AT590" s="58">
        <v>0</v>
      </c>
      <c r="AU590" s="61"/>
      <c r="AV590" s="77"/>
      <c r="AW590" s="54">
        <v>5</v>
      </c>
      <c r="AX590" s="76">
        <v>1</v>
      </c>
      <c r="AY590" s="61"/>
      <c r="AZ590" s="61"/>
      <c r="BA590" s="50" t="s">
        <v>344</v>
      </c>
      <c r="BB590" s="57">
        <v>2</v>
      </c>
      <c r="BC590" s="58">
        <v>0.4</v>
      </c>
      <c r="BD590" s="61"/>
      <c r="BE590" s="50" t="s">
        <v>358</v>
      </c>
      <c r="BF590" s="57">
        <v>2</v>
      </c>
      <c r="BG590" s="58">
        <v>0.4</v>
      </c>
      <c r="BH590" s="61"/>
      <c r="BI590" s="50" t="s">
        <v>414</v>
      </c>
      <c r="BJ590" s="57">
        <v>1</v>
      </c>
      <c r="BK590" s="58">
        <v>0.2</v>
      </c>
      <c r="BL590" s="61"/>
      <c r="BM590" s="61"/>
      <c r="BN590" s="46" t="s">
        <v>184</v>
      </c>
      <c r="BO590" s="57">
        <v>1</v>
      </c>
      <c r="BP590" s="58">
        <v>0.5</v>
      </c>
      <c r="BQ590" s="61"/>
      <c r="BR590" s="77"/>
      <c r="BS590" s="54">
        <v>2</v>
      </c>
      <c r="BT590" s="76">
        <v>1</v>
      </c>
      <c r="BU590" s="64"/>
      <c r="BV590" s="61"/>
      <c r="BW590" s="50" t="s">
        <v>344</v>
      </c>
      <c r="BX590" s="57">
        <v>1</v>
      </c>
      <c r="BY590" s="58">
        <v>0.5</v>
      </c>
      <c r="BZ590" s="61"/>
      <c r="CA590" s="50" t="s">
        <v>358</v>
      </c>
      <c r="CB590" s="57">
        <v>0</v>
      </c>
      <c r="CC590" s="58">
        <v>0</v>
      </c>
      <c r="CD590" s="61"/>
      <c r="CE590" s="50" t="s">
        <v>414</v>
      </c>
      <c r="CF590" s="57">
        <v>0</v>
      </c>
      <c r="CG590" s="58">
        <v>0</v>
      </c>
      <c r="CH590" s="61"/>
      <c r="CI590" s="61"/>
      <c r="CJ590" s="46" t="s">
        <v>184</v>
      </c>
      <c r="CK590" s="57">
        <v>0</v>
      </c>
      <c r="CL590" s="58" t="e">
        <v>#DIV/0!</v>
      </c>
      <c r="CM590" s="61"/>
      <c r="CN590" s="77"/>
      <c r="CO590" s="54">
        <v>0</v>
      </c>
      <c r="CP590" s="76" t="e">
        <v>#DIV/0!</v>
      </c>
      <c r="CQ590" s="61"/>
      <c r="CR590" s="61"/>
      <c r="CS590" s="50" t="s">
        <v>344</v>
      </c>
      <c r="CT590" s="57">
        <v>0</v>
      </c>
      <c r="CU590" s="58" t="e">
        <v>#DIV/0!</v>
      </c>
      <c r="CV590" s="61"/>
      <c r="CW590" s="50" t="s">
        <v>358</v>
      </c>
      <c r="CX590" s="57">
        <v>0</v>
      </c>
      <c r="CY590" s="58">
        <v>0</v>
      </c>
      <c r="CZ590" s="61"/>
      <c r="DA590" s="50" t="s">
        <v>414</v>
      </c>
      <c r="DB590" s="57">
        <v>0</v>
      </c>
      <c r="DC590" s="58" t="e">
        <v>#DIV/0!</v>
      </c>
    </row>
    <row r="591" spans="2:107" ht="25.5" customHeight="1" x14ac:dyDescent="0.2">
      <c r="B591" s="50" t="s">
        <v>185</v>
      </c>
      <c r="C591" s="57">
        <v>1</v>
      </c>
      <c r="D591" s="58">
        <v>3.5714285714285712E-2</v>
      </c>
      <c r="E591" s="64"/>
      <c r="F591" s="61"/>
      <c r="G591" s="56" t="s">
        <v>141</v>
      </c>
      <c r="H591" s="49" t="s">
        <v>140</v>
      </c>
      <c r="I591" s="61"/>
      <c r="J591" s="50" t="s">
        <v>343</v>
      </c>
      <c r="K591" s="57">
        <v>0</v>
      </c>
      <c r="L591" s="58">
        <v>0</v>
      </c>
      <c r="M591" s="61"/>
      <c r="N591" s="50" t="s">
        <v>361</v>
      </c>
      <c r="O591" s="57">
        <v>0</v>
      </c>
      <c r="P591" s="58">
        <v>0</v>
      </c>
      <c r="Q591" s="61"/>
      <c r="R591" s="50" t="s">
        <v>415</v>
      </c>
      <c r="S591" s="57">
        <v>3</v>
      </c>
      <c r="T591" s="58">
        <v>0.10714285714285714</v>
      </c>
      <c r="U591" s="61"/>
      <c r="V591" s="46" t="s">
        <v>185</v>
      </c>
      <c r="W591" s="57">
        <v>0</v>
      </c>
      <c r="X591" s="58">
        <v>0</v>
      </c>
      <c r="Y591" s="61"/>
      <c r="Z591" s="37"/>
      <c r="AA591" s="56" t="s">
        <v>141</v>
      </c>
      <c r="AB591" s="49" t="s">
        <v>140</v>
      </c>
      <c r="AC591" s="61"/>
      <c r="AD591" s="61"/>
      <c r="AE591" s="50" t="s">
        <v>343</v>
      </c>
      <c r="AF591" s="57">
        <v>0</v>
      </c>
      <c r="AG591" s="58">
        <v>0</v>
      </c>
      <c r="AH591" s="61"/>
      <c r="AI591" s="50" t="s">
        <v>361</v>
      </c>
      <c r="AJ591" s="57">
        <v>1</v>
      </c>
      <c r="AK591" s="58">
        <v>0.14285714285714285</v>
      </c>
      <c r="AL591" s="61"/>
      <c r="AM591" s="50" t="s">
        <v>415</v>
      </c>
      <c r="AN591" s="57">
        <v>2</v>
      </c>
      <c r="AO591" s="58">
        <v>0.2857142857142857</v>
      </c>
      <c r="AP591" s="61"/>
      <c r="AQ591" s="61"/>
      <c r="AR591" s="46" t="s">
        <v>185</v>
      </c>
      <c r="AS591" s="57">
        <v>0</v>
      </c>
      <c r="AT591" s="58">
        <v>0</v>
      </c>
      <c r="AU591" s="61"/>
      <c r="AV591" s="61"/>
      <c r="AW591" s="56" t="s">
        <v>141</v>
      </c>
      <c r="AX591" s="49" t="s">
        <v>140</v>
      </c>
      <c r="AY591" s="61"/>
      <c r="AZ591" s="61"/>
      <c r="BA591" s="50" t="s">
        <v>343</v>
      </c>
      <c r="BB591" s="57">
        <v>1</v>
      </c>
      <c r="BC591" s="58">
        <v>0.2</v>
      </c>
      <c r="BD591" s="61"/>
      <c r="BE591" s="50" t="s">
        <v>361</v>
      </c>
      <c r="BF591" s="57">
        <v>0</v>
      </c>
      <c r="BG591" s="58">
        <v>0</v>
      </c>
      <c r="BH591" s="61"/>
      <c r="BI591" s="50" t="s">
        <v>415</v>
      </c>
      <c r="BJ591" s="57">
        <v>0</v>
      </c>
      <c r="BK591" s="58">
        <v>0</v>
      </c>
      <c r="BL591" s="61"/>
      <c r="BM591" s="61"/>
      <c r="BN591" s="46" t="s">
        <v>185</v>
      </c>
      <c r="BO591" s="57">
        <v>0</v>
      </c>
      <c r="BP591" s="58">
        <v>0</v>
      </c>
      <c r="BQ591" s="61"/>
      <c r="BR591" s="77"/>
      <c r="BS591" s="56" t="s">
        <v>141</v>
      </c>
      <c r="BT591" s="49" t="s">
        <v>140</v>
      </c>
      <c r="BU591" s="64"/>
      <c r="BV591" s="61"/>
      <c r="BW591" s="50" t="s">
        <v>343</v>
      </c>
      <c r="BX591" s="57">
        <v>0</v>
      </c>
      <c r="BY591" s="58">
        <v>0</v>
      </c>
      <c r="BZ591" s="61"/>
      <c r="CA591" s="50" t="s">
        <v>361</v>
      </c>
      <c r="CB591" s="57">
        <v>0</v>
      </c>
      <c r="CC591" s="58">
        <v>0</v>
      </c>
      <c r="CD591" s="61"/>
      <c r="CE591" s="50" t="s">
        <v>415</v>
      </c>
      <c r="CF591" s="57">
        <v>0</v>
      </c>
      <c r="CG591" s="58">
        <v>0</v>
      </c>
      <c r="CH591" s="61"/>
      <c r="CI591" s="61"/>
      <c r="CJ591" s="46" t="s">
        <v>185</v>
      </c>
      <c r="CK591" s="57">
        <v>0</v>
      </c>
      <c r="CL591" s="58" t="e">
        <v>#DIV/0!</v>
      </c>
      <c r="CM591" s="61"/>
      <c r="CN591" s="61"/>
      <c r="CO591" s="56" t="s">
        <v>141</v>
      </c>
      <c r="CP591" s="49" t="s">
        <v>140</v>
      </c>
      <c r="CQ591" s="61"/>
      <c r="CR591" s="61"/>
      <c r="CS591" s="50" t="s">
        <v>343</v>
      </c>
      <c r="CT591" s="57">
        <v>0</v>
      </c>
      <c r="CU591" s="58" t="e">
        <v>#DIV/0!</v>
      </c>
      <c r="CV591" s="61"/>
      <c r="CW591" s="50" t="s">
        <v>361</v>
      </c>
      <c r="CX591" s="57">
        <v>0</v>
      </c>
      <c r="CY591" s="58">
        <v>0</v>
      </c>
      <c r="CZ591" s="61"/>
      <c r="DA591" s="50" t="s">
        <v>415</v>
      </c>
      <c r="DB591" s="57">
        <v>0</v>
      </c>
      <c r="DC591" s="58" t="e">
        <v>#DIV/0!</v>
      </c>
    </row>
    <row r="592" spans="2:107" ht="25.5" customHeight="1" x14ac:dyDescent="0.2">
      <c r="B592" s="46" t="s">
        <v>162</v>
      </c>
      <c r="C592" s="57">
        <v>0</v>
      </c>
      <c r="D592" s="58">
        <v>0</v>
      </c>
      <c r="E592" s="64"/>
      <c r="F592" s="61"/>
      <c r="G592" s="61"/>
      <c r="H592" s="61"/>
      <c r="I592" s="61"/>
      <c r="J592" s="50" t="s">
        <v>342</v>
      </c>
      <c r="K592" s="57">
        <v>0</v>
      </c>
      <c r="L592" s="58">
        <v>0</v>
      </c>
      <c r="M592" s="61"/>
      <c r="N592" s="50" t="s">
        <v>362</v>
      </c>
      <c r="O592" s="57">
        <v>4</v>
      </c>
      <c r="P592" s="58">
        <v>0.14285714285714285</v>
      </c>
      <c r="Q592" s="61"/>
      <c r="R592" s="50" t="s">
        <v>416</v>
      </c>
      <c r="S592" s="57">
        <v>1</v>
      </c>
      <c r="T592" s="58">
        <v>3.5714285714285712E-2</v>
      </c>
      <c r="U592" s="61"/>
      <c r="V592" s="46" t="s">
        <v>162</v>
      </c>
      <c r="W592" s="57">
        <v>0</v>
      </c>
      <c r="X592" s="58">
        <v>0</v>
      </c>
      <c r="Y592" s="61"/>
      <c r="Z592" s="61"/>
      <c r="AA592" s="61"/>
      <c r="AB592" s="61"/>
      <c r="AC592" s="61"/>
      <c r="AD592" s="61"/>
      <c r="AE592" s="50" t="s">
        <v>342</v>
      </c>
      <c r="AF592" s="57">
        <v>0</v>
      </c>
      <c r="AG592" s="58">
        <v>0</v>
      </c>
      <c r="AH592" s="61"/>
      <c r="AI592" s="50" t="s">
        <v>362</v>
      </c>
      <c r="AJ592" s="57">
        <v>2</v>
      </c>
      <c r="AK592" s="58">
        <v>0.2857142857142857</v>
      </c>
      <c r="AL592" s="61"/>
      <c r="AM592" s="50" t="s">
        <v>416</v>
      </c>
      <c r="AN592" s="57">
        <v>1</v>
      </c>
      <c r="AO592" s="58">
        <v>0.14285714285714285</v>
      </c>
      <c r="AP592" s="61"/>
      <c r="AQ592" s="61"/>
      <c r="AR592" s="46" t="s">
        <v>162</v>
      </c>
      <c r="AS592" s="57">
        <v>0</v>
      </c>
      <c r="AT592" s="58">
        <v>0</v>
      </c>
      <c r="AU592" s="61"/>
      <c r="AV592" s="61"/>
      <c r="AW592" s="61"/>
      <c r="AX592" s="61"/>
      <c r="AY592" s="61"/>
      <c r="AZ592" s="61"/>
      <c r="BA592" s="50" t="s">
        <v>342</v>
      </c>
      <c r="BB592" s="57">
        <v>0</v>
      </c>
      <c r="BC592" s="58">
        <v>0</v>
      </c>
      <c r="BD592" s="61"/>
      <c r="BE592" s="50" t="s">
        <v>362</v>
      </c>
      <c r="BF592" s="57">
        <v>1</v>
      </c>
      <c r="BG592" s="58">
        <v>0.2</v>
      </c>
      <c r="BH592" s="61"/>
      <c r="BI592" s="50" t="s">
        <v>416</v>
      </c>
      <c r="BJ592" s="57">
        <v>1</v>
      </c>
      <c r="BK592" s="58">
        <v>0.2</v>
      </c>
      <c r="BL592" s="61"/>
      <c r="BM592" s="61"/>
      <c r="BN592" s="46" t="s">
        <v>162</v>
      </c>
      <c r="BO592" s="57">
        <v>0</v>
      </c>
      <c r="BP592" s="58">
        <v>0</v>
      </c>
      <c r="BQ592" s="64"/>
      <c r="BR592"/>
      <c r="BS592" s="64"/>
      <c r="BT592" s="64"/>
      <c r="BU592" s="64"/>
      <c r="BV592" s="61"/>
      <c r="BW592" s="50" t="s">
        <v>342</v>
      </c>
      <c r="BX592" s="57">
        <v>0</v>
      </c>
      <c r="BY592" s="58">
        <v>0</v>
      </c>
      <c r="BZ592" s="61"/>
      <c r="CA592" s="50" t="s">
        <v>362</v>
      </c>
      <c r="CB592" s="57">
        <v>0</v>
      </c>
      <c r="CC592" s="58">
        <v>0</v>
      </c>
      <c r="CD592" s="61"/>
      <c r="CE592" s="50" t="s">
        <v>416</v>
      </c>
      <c r="CF592" s="57">
        <v>0</v>
      </c>
      <c r="CG592" s="58">
        <v>0</v>
      </c>
      <c r="CH592" s="61"/>
      <c r="CI592" s="61"/>
      <c r="CJ592" s="46" t="s">
        <v>162</v>
      </c>
      <c r="CK592" s="57">
        <v>0</v>
      </c>
      <c r="CL592" s="58" t="e">
        <v>#DIV/0!</v>
      </c>
      <c r="CM592" s="61"/>
      <c r="CN592" s="61"/>
      <c r="CO592" s="61"/>
      <c r="CP592" s="61"/>
      <c r="CQ592" s="61"/>
      <c r="CR592" s="61"/>
      <c r="CS592" s="50" t="s">
        <v>342</v>
      </c>
      <c r="CT592" s="57">
        <v>0</v>
      </c>
      <c r="CU592" s="58" t="e">
        <v>#DIV/0!</v>
      </c>
      <c r="CV592" s="61"/>
      <c r="CW592" s="50" t="s">
        <v>362</v>
      </c>
      <c r="CX592" s="57">
        <v>0</v>
      </c>
      <c r="CY592" s="58">
        <v>0</v>
      </c>
      <c r="CZ592" s="61"/>
      <c r="DA592" s="50" t="s">
        <v>416</v>
      </c>
      <c r="DB592" s="57">
        <v>0</v>
      </c>
      <c r="DC592" s="58" t="e">
        <v>#DIV/0!</v>
      </c>
    </row>
    <row r="593" spans="2:107" ht="25.5" customHeight="1" x14ac:dyDescent="0.2">
      <c r="B593" s="77"/>
      <c r="C593" s="54">
        <v>28</v>
      </c>
      <c r="D593" s="76">
        <v>1</v>
      </c>
      <c r="E593" s="64"/>
      <c r="F593" s="61"/>
      <c r="G593" s="61"/>
      <c r="H593" s="61"/>
      <c r="I593" s="61"/>
      <c r="J593" s="50" t="s">
        <v>354</v>
      </c>
      <c r="K593" s="57">
        <v>4</v>
      </c>
      <c r="L593" s="58">
        <v>0.14285714285714285</v>
      </c>
      <c r="M593" s="61"/>
      <c r="N593" s="50" t="s">
        <v>363</v>
      </c>
      <c r="O593" s="57">
        <v>2</v>
      </c>
      <c r="P593" s="58">
        <v>7.1428571428571425E-2</v>
      </c>
      <c r="Q593" s="61"/>
      <c r="R593" s="50" t="s">
        <v>417</v>
      </c>
      <c r="S593" s="57">
        <v>1</v>
      </c>
      <c r="T593" s="58">
        <v>3.5714285714285712E-2</v>
      </c>
      <c r="U593" s="61"/>
      <c r="V593" s="77"/>
      <c r="W593" s="54">
        <v>7</v>
      </c>
      <c r="X593" s="76">
        <v>1</v>
      </c>
      <c r="Y593" s="61"/>
      <c r="Z593" s="61"/>
      <c r="AA593" s="61"/>
      <c r="AB593" s="61"/>
      <c r="AC593" s="61"/>
      <c r="AD593" s="61"/>
      <c r="AE593" s="50" t="s">
        <v>354</v>
      </c>
      <c r="AF593" s="57">
        <v>3</v>
      </c>
      <c r="AG593" s="58">
        <v>0.42857142857142855</v>
      </c>
      <c r="AH593" s="61"/>
      <c r="AI593" s="50" t="s">
        <v>363</v>
      </c>
      <c r="AJ593" s="57">
        <v>0</v>
      </c>
      <c r="AK593" s="58">
        <v>0</v>
      </c>
      <c r="AL593" s="61"/>
      <c r="AM593" s="50" t="s">
        <v>417</v>
      </c>
      <c r="AN593" s="57">
        <v>1</v>
      </c>
      <c r="AO593" s="58">
        <v>0.14285714285714285</v>
      </c>
      <c r="AP593" s="61"/>
      <c r="AQ593" s="61"/>
      <c r="AR593" s="77" t="s">
        <v>142</v>
      </c>
      <c r="AS593" s="54">
        <v>5</v>
      </c>
      <c r="AT593" s="76">
        <v>1</v>
      </c>
      <c r="AU593" s="61"/>
      <c r="AV593" s="61"/>
      <c r="AW593" s="61"/>
      <c r="AX593" s="61"/>
      <c r="AY593" s="61"/>
      <c r="AZ593" s="61"/>
      <c r="BA593" s="50" t="s">
        <v>354</v>
      </c>
      <c r="BB593" s="57">
        <v>1</v>
      </c>
      <c r="BC593" s="58">
        <v>0.2</v>
      </c>
      <c r="BD593" s="61"/>
      <c r="BE593" s="50" t="s">
        <v>363</v>
      </c>
      <c r="BF593" s="57">
        <v>0</v>
      </c>
      <c r="BG593" s="58">
        <v>0</v>
      </c>
      <c r="BH593" s="61"/>
      <c r="BI593" s="50" t="s">
        <v>417</v>
      </c>
      <c r="BJ593" s="57">
        <v>0</v>
      </c>
      <c r="BK593" s="58">
        <v>0</v>
      </c>
      <c r="BL593" s="61"/>
      <c r="BM593" s="61"/>
      <c r="BN593" s="81"/>
      <c r="BO593" s="54">
        <v>2</v>
      </c>
      <c r="BP593" s="76">
        <v>1</v>
      </c>
      <c r="BQ593" s="64"/>
      <c r="BR593"/>
      <c r="BS593"/>
      <c r="BT593"/>
      <c r="BU593" s="64"/>
      <c r="BV593" s="61"/>
      <c r="BW593" s="50" t="s">
        <v>354</v>
      </c>
      <c r="BX593" s="57">
        <v>0</v>
      </c>
      <c r="BY593" s="58">
        <v>0</v>
      </c>
      <c r="BZ593" s="61"/>
      <c r="CA593" s="50" t="s">
        <v>363</v>
      </c>
      <c r="CB593" s="57">
        <v>0</v>
      </c>
      <c r="CC593" s="58">
        <v>0</v>
      </c>
      <c r="CD593" s="61"/>
      <c r="CE593" s="50" t="s">
        <v>417</v>
      </c>
      <c r="CF593" s="57">
        <v>1</v>
      </c>
      <c r="CG593" s="58">
        <v>0.5</v>
      </c>
      <c r="CH593" s="61"/>
      <c r="CI593" s="61"/>
      <c r="CJ593" s="77"/>
      <c r="CK593" s="54">
        <v>0</v>
      </c>
      <c r="CL593" s="76" t="e">
        <v>#DIV/0!</v>
      </c>
      <c r="CM593" s="61"/>
      <c r="CN593" s="61"/>
      <c r="CO593" s="61"/>
      <c r="CP593" s="61"/>
      <c r="CQ593" s="61"/>
      <c r="CR593" s="61"/>
      <c r="CS593" s="50" t="s">
        <v>354</v>
      </c>
      <c r="CT593" s="57">
        <v>0</v>
      </c>
      <c r="CU593" s="58" t="e">
        <v>#DIV/0!</v>
      </c>
      <c r="CV593" s="61"/>
      <c r="CW593" s="50" t="s">
        <v>363</v>
      </c>
      <c r="CX593" s="57">
        <v>0</v>
      </c>
      <c r="CY593" s="58">
        <v>0</v>
      </c>
      <c r="CZ593" s="61"/>
      <c r="DA593" s="50" t="s">
        <v>417</v>
      </c>
      <c r="DB593" s="57">
        <v>0</v>
      </c>
      <c r="DC593" s="58" t="e">
        <v>#DIV/0!</v>
      </c>
    </row>
    <row r="594" spans="2:107" ht="25.5" customHeight="1" x14ac:dyDescent="0.2">
      <c r="B594" s="61"/>
      <c r="C594" s="80" t="s">
        <v>141</v>
      </c>
      <c r="D594" s="77" t="s">
        <v>140</v>
      </c>
      <c r="E594" s="64"/>
      <c r="F594" s="61"/>
      <c r="G594" s="61"/>
      <c r="H594" s="61"/>
      <c r="I594" s="61"/>
      <c r="J594" s="50" t="s">
        <v>355</v>
      </c>
      <c r="K594" s="57">
        <v>0</v>
      </c>
      <c r="L594" s="58">
        <v>0</v>
      </c>
      <c r="M594" s="61"/>
      <c r="N594" s="50" t="s">
        <v>364</v>
      </c>
      <c r="O594" s="57">
        <v>1</v>
      </c>
      <c r="P594" s="58">
        <v>3.5714285714285712E-2</v>
      </c>
      <c r="Q594" s="61"/>
      <c r="R594" s="50" t="s">
        <v>418</v>
      </c>
      <c r="S594" s="57">
        <v>2</v>
      </c>
      <c r="T594" s="58">
        <v>7.1428571428571425E-2</v>
      </c>
      <c r="U594" s="61"/>
      <c r="V594" s="61"/>
      <c r="W594" s="56" t="s">
        <v>141</v>
      </c>
      <c r="X594" s="49" t="s">
        <v>140</v>
      </c>
      <c r="Y594" s="61"/>
      <c r="Z594" s="61"/>
      <c r="AA594" s="61"/>
      <c r="AB594" s="61"/>
      <c r="AC594" s="61"/>
      <c r="AD594" s="61"/>
      <c r="AE594" s="50" t="s">
        <v>355</v>
      </c>
      <c r="AF594" s="57">
        <v>0</v>
      </c>
      <c r="AG594" s="58">
        <v>0</v>
      </c>
      <c r="AH594" s="61"/>
      <c r="AI594" s="50" t="s">
        <v>364</v>
      </c>
      <c r="AJ594" s="57">
        <v>1</v>
      </c>
      <c r="AK594" s="58">
        <v>0.14285714285714285</v>
      </c>
      <c r="AL594" s="61"/>
      <c r="AM594" s="50" t="s">
        <v>418</v>
      </c>
      <c r="AN594" s="57">
        <v>0</v>
      </c>
      <c r="AO594" s="58">
        <v>0</v>
      </c>
      <c r="AP594" s="61"/>
      <c r="AQ594" s="61"/>
      <c r="AR594" s="69"/>
      <c r="AS594" s="56" t="s">
        <v>141</v>
      </c>
      <c r="AT594" s="49" t="s">
        <v>140</v>
      </c>
      <c r="AU594" s="61"/>
      <c r="AV594" s="61"/>
      <c r="AW594" s="61"/>
      <c r="AX594" s="61"/>
      <c r="AY594" s="61"/>
      <c r="AZ594" s="61"/>
      <c r="BA594" s="50" t="s">
        <v>355</v>
      </c>
      <c r="BB594" s="57">
        <v>0</v>
      </c>
      <c r="BC594" s="58">
        <v>0</v>
      </c>
      <c r="BD594" s="61"/>
      <c r="BE594" s="50" t="s">
        <v>364</v>
      </c>
      <c r="BF594" s="57">
        <v>0</v>
      </c>
      <c r="BG594" s="58">
        <v>0</v>
      </c>
      <c r="BH594" s="61"/>
      <c r="BI594" s="50" t="s">
        <v>418</v>
      </c>
      <c r="BJ594" s="57">
        <v>0</v>
      </c>
      <c r="BK594" s="58">
        <v>0</v>
      </c>
      <c r="BL594" s="61"/>
      <c r="BM594" s="61"/>
      <c r="BN594" s="77"/>
      <c r="BO594" s="56" t="s">
        <v>141</v>
      </c>
      <c r="BP594" s="49" t="s">
        <v>140</v>
      </c>
      <c r="BQ594" s="64"/>
      <c r="BR594"/>
      <c r="BS594"/>
      <c r="BT594"/>
      <c r="BU594" s="64"/>
      <c r="BV594" s="61"/>
      <c r="BW594" s="50" t="s">
        <v>355</v>
      </c>
      <c r="BX594" s="57">
        <v>0</v>
      </c>
      <c r="BY594" s="58">
        <v>0</v>
      </c>
      <c r="BZ594" s="61"/>
      <c r="CA594" s="50" t="s">
        <v>364</v>
      </c>
      <c r="CB594" s="57">
        <v>1</v>
      </c>
      <c r="CC594" s="58">
        <v>0.5</v>
      </c>
      <c r="CD594" s="61"/>
      <c r="CE594" s="50" t="s">
        <v>418</v>
      </c>
      <c r="CF594" s="57">
        <v>0</v>
      </c>
      <c r="CG594" s="58">
        <v>0</v>
      </c>
      <c r="CH594" s="61"/>
      <c r="CI594" s="61"/>
      <c r="CJ594" s="69"/>
      <c r="CK594" s="56" t="s">
        <v>141</v>
      </c>
      <c r="CL594" s="49" t="s">
        <v>140</v>
      </c>
      <c r="CM594" s="61"/>
      <c r="CN594" s="61"/>
      <c r="CO594" s="61"/>
      <c r="CP594" s="61"/>
      <c r="CQ594" s="61"/>
      <c r="CR594" s="61"/>
      <c r="CS594" s="50" t="s">
        <v>355</v>
      </c>
      <c r="CT594" s="57">
        <v>0</v>
      </c>
      <c r="CU594" s="58" t="e">
        <v>#DIV/0!</v>
      </c>
      <c r="CV594" s="61"/>
      <c r="CW594" s="50" t="s">
        <v>364</v>
      </c>
      <c r="CX594" s="57">
        <v>0</v>
      </c>
      <c r="CY594" s="58">
        <v>0</v>
      </c>
      <c r="CZ594" s="61"/>
      <c r="DA594" s="50" t="s">
        <v>418</v>
      </c>
      <c r="DB594" s="57">
        <v>0</v>
      </c>
      <c r="DC594" s="58" t="e">
        <v>#DIV/0!</v>
      </c>
    </row>
    <row r="595" spans="2:107" ht="25.5" customHeight="1" x14ac:dyDescent="0.2">
      <c r="B595"/>
      <c r="C595"/>
      <c r="D595"/>
      <c r="E595" s="64"/>
      <c r="F595" s="175" t="s">
        <v>16</v>
      </c>
      <c r="G595" s="175"/>
      <c r="H595" s="175"/>
      <c r="I595" s="61"/>
      <c r="J595" s="50" t="s">
        <v>356</v>
      </c>
      <c r="K595" s="57">
        <v>0</v>
      </c>
      <c r="L595" s="58">
        <v>0</v>
      </c>
      <c r="M595" s="61"/>
      <c r="N595" s="50" t="s">
        <v>365</v>
      </c>
      <c r="O595" s="57">
        <v>1</v>
      </c>
      <c r="P595" s="58">
        <v>3.5714285714285712E-2</v>
      </c>
      <c r="Q595" s="61"/>
      <c r="R595" s="50" t="s">
        <v>419</v>
      </c>
      <c r="S595" s="57">
        <v>1</v>
      </c>
      <c r="T595" s="58">
        <v>3.5714285714285712E-2</v>
      </c>
      <c r="U595" s="61"/>
      <c r="V595"/>
      <c r="W595"/>
      <c r="X595"/>
      <c r="Y595" s="61"/>
      <c r="Z595" s="61"/>
      <c r="AA595" s="61"/>
      <c r="AB595" s="61"/>
      <c r="AC595" s="61"/>
      <c r="AD595" s="61"/>
      <c r="AE595" s="50" t="s">
        <v>356</v>
      </c>
      <c r="AF595" s="57">
        <v>0</v>
      </c>
      <c r="AG595" s="58">
        <v>0</v>
      </c>
      <c r="AH595" s="61"/>
      <c r="AI595" s="50" t="s">
        <v>365</v>
      </c>
      <c r="AJ595" s="57">
        <v>0</v>
      </c>
      <c r="AK595" s="58">
        <v>0</v>
      </c>
      <c r="AL595" s="61"/>
      <c r="AM595" s="50" t="s">
        <v>419</v>
      </c>
      <c r="AN595" s="57">
        <v>0</v>
      </c>
      <c r="AO595" s="58">
        <v>0</v>
      </c>
      <c r="AP595" s="61"/>
      <c r="AQ595" s="61"/>
      <c r="AR595"/>
      <c r="AS595"/>
      <c r="AT595"/>
      <c r="AU595" s="61"/>
      <c r="AV595"/>
      <c r="AW595"/>
      <c r="AX595"/>
      <c r="AY595" s="61"/>
      <c r="AZ595" s="61"/>
      <c r="BA595" s="50" t="s">
        <v>356</v>
      </c>
      <c r="BB595" s="57">
        <v>0</v>
      </c>
      <c r="BC595" s="58">
        <v>0</v>
      </c>
      <c r="BD595" s="61"/>
      <c r="BE595" s="50" t="s">
        <v>365</v>
      </c>
      <c r="BF595" s="57">
        <v>0</v>
      </c>
      <c r="BG595" s="58">
        <v>0</v>
      </c>
      <c r="BH595" s="61"/>
      <c r="BI595" s="50" t="s">
        <v>419</v>
      </c>
      <c r="BJ595" s="57">
        <v>0</v>
      </c>
      <c r="BK595" s="58">
        <v>0</v>
      </c>
      <c r="BL595" s="61"/>
      <c r="BM595" s="61"/>
      <c r="BN595"/>
      <c r="BO595"/>
      <c r="BP595"/>
      <c r="BQ595" s="64"/>
      <c r="BR595"/>
      <c r="BS595"/>
      <c r="BT595"/>
      <c r="BU595" s="64"/>
      <c r="BV595" s="61"/>
      <c r="BW595" s="50" t="s">
        <v>356</v>
      </c>
      <c r="BX595" s="57">
        <v>0</v>
      </c>
      <c r="BY595" s="58">
        <v>0</v>
      </c>
      <c r="BZ595" s="61"/>
      <c r="CA595" s="50" t="s">
        <v>365</v>
      </c>
      <c r="CB595" s="57">
        <v>0</v>
      </c>
      <c r="CC595" s="58">
        <v>0</v>
      </c>
      <c r="CD595" s="61"/>
      <c r="CE595" s="50" t="s">
        <v>419</v>
      </c>
      <c r="CF595" s="57">
        <v>0</v>
      </c>
      <c r="CG595" s="58">
        <v>0</v>
      </c>
      <c r="CH595" s="61"/>
      <c r="CI595" s="61"/>
      <c r="CJ595"/>
      <c r="CK595"/>
      <c r="CL595"/>
      <c r="CM595" s="61"/>
      <c r="CN595" s="176" t="s">
        <v>16</v>
      </c>
      <c r="CO595" s="177"/>
      <c r="CP595" s="177"/>
      <c r="CQ595" s="61"/>
      <c r="CR595" s="61"/>
      <c r="CS595" s="50" t="s">
        <v>356</v>
      </c>
      <c r="CT595" s="57">
        <v>0</v>
      </c>
      <c r="CU595" s="58" t="e">
        <v>#DIV/0!</v>
      </c>
      <c r="CV595" s="61"/>
      <c r="CW595" s="50" t="s">
        <v>365</v>
      </c>
      <c r="CX595" s="57">
        <v>0</v>
      </c>
      <c r="CY595" s="58">
        <v>0</v>
      </c>
      <c r="CZ595" s="61"/>
      <c r="DA595" s="50" t="s">
        <v>419</v>
      </c>
      <c r="DB595" s="57">
        <v>0</v>
      </c>
      <c r="DC595" s="58" t="e">
        <v>#DIV/0!</v>
      </c>
    </row>
    <row r="596" spans="2:107" ht="25.5" customHeight="1" x14ac:dyDescent="0.2">
      <c r="B596"/>
      <c r="C596"/>
      <c r="D596"/>
      <c r="E596" s="64"/>
      <c r="F596" s="55" t="s">
        <v>191</v>
      </c>
      <c r="G596" s="57">
        <v>14</v>
      </c>
      <c r="H596" s="58">
        <v>0.5</v>
      </c>
      <c r="I596" s="61"/>
      <c r="J596" s="50" t="s">
        <v>345</v>
      </c>
      <c r="K596" s="57">
        <v>2</v>
      </c>
      <c r="L596" s="58">
        <v>7.1428571428571425E-2</v>
      </c>
      <c r="M596" s="61"/>
      <c r="N596" s="50" t="s">
        <v>366</v>
      </c>
      <c r="O596" s="57">
        <v>0</v>
      </c>
      <c r="P596" s="58">
        <v>0</v>
      </c>
      <c r="Q596" s="61"/>
      <c r="R596" s="50" t="s">
        <v>420</v>
      </c>
      <c r="S596" s="57">
        <v>0</v>
      </c>
      <c r="T596" s="58">
        <v>0</v>
      </c>
      <c r="U596" s="61"/>
      <c r="V596" s="175" t="s">
        <v>15</v>
      </c>
      <c r="W596" s="175"/>
      <c r="X596" s="175"/>
      <c r="Y596" s="61"/>
      <c r="Z596" s="175" t="s">
        <v>16</v>
      </c>
      <c r="AA596" s="175"/>
      <c r="AB596" s="175"/>
      <c r="AC596" s="61"/>
      <c r="AD596" s="61"/>
      <c r="AE596" s="50" t="s">
        <v>345</v>
      </c>
      <c r="AF596" s="57">
        <v>1</v>
      </c>
      <c r="AG596" s="58">
        <v>0.14285714285714285</v>
      </c>
      <c r="AH596" s="61"/>
      <c r="AI596" s="50" t="s">
        <v>366</v>
      </c>
      <c r="AJ596" s="57">
        <v>0</v>
      </c>
      <c r="AK596" s="58">
        <v>0</v>
      </c>
      <c r="AL596" s="61"/>
      <c r="AM596" s="50" t="s">
        <v>420</v>
      </c>
      <c r="AN596" s="57">
        <v>0</v>
      </c>
      <c r="AO596" s="58">
        <v>0</v>
      </c>
      <c r="AP596" s="61"/>
      <c r="AQ596" s="61"/>
      <c r="AR596" s="178" t="s">
        <v>15</v>
      </c>
      <c r="AS596" s="179"/>
      <c r="AT596" s="179"/>
      <c r="AU596" s="61"/>
      <c r="AV596" s="176" t="s">
        <v>16</v>
      </c>
      <c r="AW596" s="177"/>
      <c r="AX596" s="177"/>
      <c r="AY596" s="61"/>
      <c r="AZ596" s="61"/>
      <c r="BA596" s="50" t="s">
        <v>345</v>
      </c>
      <c r="BB596" s="57">
        <v>0</v>
      </c>
      <c r="BC596" s="58">
        <v>0</v>
      </c>
      <c r="BD596" s="61"/>
      <c r="BE596" s="50" t="s">
        <v>366</v>
      </c>
      <c r="BF596" s="57">
        <v>0</v>
      </c>
      <c r="BG596" s="58">
        <v>0</v>
      </c>
      <c r="BH596" s="61"/>
      <c r="BI596" s="50" t="s">
        <v>420</v>
      </c>
      <c r="BJ596" s="57">
        <v>0</v>
      </c>
      <c r="BK596" s="58">
        <v>0</v>
      </c>
      <c r="BL596" s="61"/>
      <c r="BM596" s="61"/>
      <c r="BN596" s="178" t="s">
        <v>15</v>
      </c>
      <c r="BO596" s="179"/>
      <c r="BP596" s="179"/>
      <c r="BQ596" s="64"/>
      <c r="BR596" s="175" t="s">
        <v>16</v>
      </c>
      <c r="BS596" s="175"/>
      <c r="BT596" s="175"/>
      <c r="BU596" s="64"/>
      <c r="BV596" s="61"/>
      <c r="BW596" s="50" t="s">
        <v>345</v>
      </c>
      <c r="BX596" s="57">
        <v>1</v>
      </c>
      <c r="BY596" s="58">
        <v>0.5</v>
      </c>
      <c r="BZ596" s="61"/>
      <c r="CA596" s="50" t="s">
        <v>366</v>
      </c>
      <c r="CB596" s="57">
        <v>0</v>
      </c>
      <c r="CC596" s="58">
        <v>0</v>
      </c>
      <c r="CD596" s="61"/>
      <c r="CE596" s="50" t="s">
        <v>420</v>
      </c>
      <c r="CF596" s="57">
        <v>0</v>
      </c>
      <c r="CG596" s="58">
        <v>0</v>
      </c>
      <c r="CH596" s="61"/>
      <c r="CI596" s="61"/>
      <c r="CJ596" s="175" t="s">
        <v>15</v>
      </c>
      <c r="CK596" s="175"/>
      <c r="CL596" s="175"/>
      <c r="CM596" s="61"/>
      <c r="CN596" s="47" t="s">
        <v>191</v>
      </c>
      <c r="CO596" s="57">
        <v>0</v>
      </c>
      <c r="CP596" s="58" t="e">
        <v>#DIV/0!</v>
      </c>
      <c r="CQ596" s="61"/>
      <c r="CR596" s="61"/>
      <c r="CS596" s="50" t="s">
        <v>345</v>
      </c>
      <c r="CT596" s="57">
        <v>0</v>
      </c>
      <c r="CU596" s="58" t="e">
        <v>#DIV/0!</v>
      </c>
      <c r="CV596" s="61"/>
      <c r="CW596" s="50" t="s">
        <v>366</v>
      </c>
      <c r="CX596" s="57">
        <v>0</v>
      </c>
      <c r="CY596" s="58">
        <v>0</v>
      </c>
      <c r="CZ596" s="61"/>
      <c r="DA596" s="50" t="s">
        <v>420</v>
      </c>
      <c r="DB596" s="57">
        <v>0</v>
      </c>
      <c r="DC596" s="58" t="e">
        <v>#DIV/0!</v>
      </c>
    </row>
    <row r="597" spans="2:107" ht="25.5" customHeight="1" x14ac:dyDescent="0.2">
      <c r="B597"/>
      <c r="C597"/>
      <c r="D597"/>
      <c r="E597" s="64"/>
      <c r="F597" s="46" t="s">
        <v>192</v>
      </c>
      <c r="G597" s="57">
        <v>5</v>
      </c>
      <c r="H597" s="58">
        <v>0.17857142857142858</v>
      </c>
      <c r="I597" s="61"/>
      <c r="J597" s="50" t="s">
        <v>347</v>
      </c>
      <c r="K597" s="57">
        <v>1</v>
      </c>
      <c r="L597" s="58">
        <v>3.5714285714285712E-2</v>
      </c>
      <c r="M597" s="61"/>
      <c r="N597" s="50" t="s">
        <v>367</v>
      </c>
      <c r="O597" s="57">
        <v>0</v>
      </c>
      <c r="P597" s="58">
        <v>0</v>
      </c>
      <c r="Q597" s="61"/>
      <c r="R597" s="50" t="s">
        <v>421</v>
      </c>
      <c r="S597" s="57">
        <v>0</v>
      </c>
      <c r="T597" s="58">
        <v>0</v>
      </c>
      <c r="U597" s="61"/>
      <c r="V597" s="47" t="s">
        <v>189</v>
      </c>
      <c r="W597" s="57">
        <v>4</v>
      </c>
      <c r="X597" s="58">
        <v>0.5714285714285714</v>
      </c>
      <c r="Y597" s="61"/>
      <c r="Z597" s="47" t="s">
        <v>191</v>
      </c>
      <c r="AA597" s="57">
        <v>6</v>
      </c>
      <c r="AB597" s="58">
        <v>0.8571428571428571</v>
      </c>
      <c r="AC597" s="61"/>
      <c r="AD597" s="61"/>
      <c r="AE597" s="50" t="s">
        <v>347</v>
      </c>
      <c r="AF597" s="57">
        <v>0</v>
      </c>
      <c r="AG597" s="58">
        <v>0</v>
      </c>
      <c r="AH597" s="61"/>
      <c r="AI597" s="50" t="s">
        <v>367</v>
      </c>
      <c r="AJ597" s="57">
        <v>0</v>
      </c>
      <c r="AK597" s="58">
        <v>0</v>
      </c>
      <c r="AL597" s="61"/>
      <c r="AM597" s="50" t="s">
        <v>421</v>
      </c>
      <c r="AN597" s="57">
        <v>0</v>
      </c>
      <c r="AO597" s="58">
        <v>0</v>
      </c>
      <c r="AP597" s="61"/>
      <c r="AQ597" s="61"/>
      <c r="AR597" s="47" t="s">
        <v>189</v>
      </c>
      <c r="AS597" s="57">
        <v>3</v>
      </c>
      <c r="AT597" s="58">
        <v>0.6</v>
      </c>
      <c r="AU597" s="61"/>
      <c r="AV597" s="47" t="s">
        <v>191</v>
      </c>
      <c r="AW597" s="57">
        <v>3</v>
      </c>
      <c r="AX597" s="58">
        <v>0.6</v>
      </c>
      <c r="AY597" s="61"/>
      <c r="AZ597" s="61"/>
      <c r="BA597" s="50" t="s">
        <v>347</v>
      </c>
      <c r="BB597" s="57">
        <v>0</v>
      </c>
      <c r="BC597" s="58">
        <v>0</v>
      </c>
      <c r="BD597" s="61"/>
      <c r="BE597" s="50" t="s">
        <v>367</v>
      </c>
      <c r="BF597" s="57">
        <v>0</v>
      </c>
      <c r="BG597" s="58">
        <v>0</v>
      </c>
      <c r="BH597" s="61"/>
      <c r="BI597" s="50" t="s">
        <v>421</v>
      </c>
      <c r="BJ597" s="57">
        <v>0</v>
      </c>
      <c r="BK597" s="58">
        <v>0</v>
      </c>
      <c r="BL597" s="61"/>
      <c r="BM597" s="61"/>
      <c r="BN597" s="47" t="s">
        <v>189</v>
      </c>
      <c r="BO597" s="57">
        <v>1</v>
      </c>
      <c r="BP597" s="58">
        <v>0.5</v>
      </c>
      <c r="BQ597" s="64"/>
      <c r="BR597" s="55" t="s">
        <v>191</v>
      </c>
      <c r="BS597" s="57">
        <v>2</v>
      </c>
      <c r="BT597" s="58">
        <v>1</v>
      </c>
      <c r="BU597" s="64"/>
      <c r="BV597" s="61"/>
      <c r="BW597" s="50" t="s">
        <v>347</v>
      </c>
      <c r="BX597" s="57">
        <v>0</v>
      </c>
      <c r="BY597" s="58">
        <v>0</v>
      </c>
      <c r="BZ597" s="61"/>
      <c r="CA597" s="50" t="s">
        <v>367</v>
      </c>
      <c r="CB597" s="57">
        <v>0</v>
      </c>
      <c r="CC597" s="58">
        <v>0</v>
      </c>
      <c r="CD597" s="61"/>
      <c r="CE597" s="50" t="s">
        <v>421</v>
      </c>
      <c r="CF597" s="57">
        <v>0</v>
      </c>
      <c r="CG597" s="58">
        <v>0</v>
      </c>
      <c r="CH597" s="61"/>
      <c r="CI597" s="61"/>
      <c r="CJ597" s="55" t="s">
        <v>189</v>
      </c>
      <c r="CK597" s="57">
        <v>0</v>
      </c>
      <c r="CL597" s="58" t="e">
        <v>#DIV/0!</v>
      </c>
      <c r="CM597" s="61"/>
      <c r="CN597" s="46" t="s">
        <v>192</v>
      </c>
      <c r="CO597" s="57">
        <v>0</v>
      </c>
      <c r="CP597" s="58" t="e">
        <v>#DIV/0!</v>
      </c>
      <c r="CQ597" s="61"/>
      <c r="CR597" s="61"/>
      <c r="CS597" s="50" t="s">
        <v>347</v>
      </c>
      <c r="CT597" s="57">
        <v>0</v>
      </c>
      <c r="CU597" s="58" t="e">
        <v>#DIV/0!</v>
      </c>
      <c r="CV597" s="61"/>
      <c r="CW597" s="50" t="s">
        <v>367</v>
      </c>
      <c r="CX597" s="57">
        <v>0</v>
      </c>
      <c r="CY597" s="58">
        <v>0</v>
      </c>
      <c r="CZ597" s="61"/>
      <c r="DA597" s="50" t="s">
        <v>421</v>
      </c>
      <c r="DB597" s="57">
        <v>0</v>
      </c>
      <c r="DC597" s="58" t="e">
        <v>#DIV/0!</v>
      </c>
    </row>
    <row r="598" spans="2:107" ht="25.5" customHeight="1" x14ac:dyDescent="0.2">
      <c r="B598"/>
      <c r="C598"/>
      <c r="D598"/>
      <c r="E598" s="64"/>
      <c r="F598" s="46" t="s">
        <v>193</v>
      </c>
      <c r="G598" s="57">
        <v>7</v>
      </c>
      <c r="H598" s="58">
        <v>0.25</v>
      </c>
      <c r="I598" s="61"/>
      <c r="J598" s="50" t="s">
        <v>346</v>
      </c>
      <c r="K598" s="57">
        <v>0</v>
      </c>
      <c r="L598" s="58">
        <v>0</v>
      </c>
      <c r="M598" s="61"/>
      <c r="N598" s="50" t="s">
        <v>368</v>
      </c>
      <c r="O598" s="57">
        <v>0</v>
      </c>
      <c r="P598" s="58">
        <v>0</v>
      </c>
      <c r="Q598" s="61"/>
      <c r="R598" s="50" t="s">
        <v>422</v>
      </c>
      <c r="S598" s="57">
        <v>0</v>
      </c>
      <c r="T598" s="58">
        <v>0</v>
      </c>
      <c r="U598" s="61"/>
      <c r="V598" s="46" t="s">
        <v>190</v>
      </c>
      <c r="W598" s="57">
        <v>3</v>
      </c>
      <c r="X598" s="58">
        <v>0.42857142857142855</v>
      </c>
      <c r="Y598" s="61"/>
      <c r="Z598" s="46" t="s">
        <v>192</v>
      </c>
      <c r="AA598" s="57">
        <v>1</v>
      </c>
      <c r="AB598" s="58">
        <v>0.14285714285714285</v>
      </c>
      <c r="AC598" s="61"/>
      <c r="AD598" s="61"/>
      <c r="AE598" s="50" t="s">
        <v>346</v>
      </c>
      <c r="AF598" s="57">
        <v>0</v>
      </c>
      <c r="AG598" s="58">
        <v>0</v>
      </c>
      <c r="AH598" s="61"/>
      <c r="AI598" s="50" t="s">
        <v>368</v>
      </c>
      <c r="AJ598" s="57">
        <v>0</v>
      </c>
      <c r="AK598" s="58">
        <v>0</v>
      </c>
      <c r="AL598" s="61"/>
      <c r="AM598" s="50" t="s">
        <v>422</v>
      </c>
      <c r="AN598" s="57">
        <v>0</v>
      </c>
      <c r="AO598" s="58">
        <v>0</v>
      </c>
      <c r="AP598" s="61"/>
      <c r="AQ598" s="61"/>
      <c r="AR598" s="46" t="s">
        <v>190</v>
      </c>
      <c r="AS598" s="57">
        <v>2</v>
      </c>
      <c r="AT598" s="58">
        <v>0.4</v>
      </c>
      <c r="AU598" s="61"/>
      <c r="AV598" s="46" t="s">
        <v>192</v>
      </c>
      <c r="AW598" s="57">
        <v>2</v>
      </c>
      <c r="AX598" s="58">
        <v>0.4</v>
      </c>
      <c r="AY598" s="61"/>
      <c r="AZ598" s="61"/>
      <c r="BA598" s="50" t="s">
        <v>346</v>
      </c>
      <c r="BB598" s="57">
        <v>0</v>
      </c>
      <c r="BC598" s="58">
        <v>0</v>
      </c>
      <c r="BD598" s="61"/>
      <c r="BE598" s="50" t="s">
        <v>368</v>
      </c>
      <c r="BF598" s="57">
        <v>0</v>
      </c>
      <c r="BG598" s="58">
        <v>0</v>
      </c>
      <c r="BH598" s="61"/>
      <c r="BI598" s="50" t="s">
        <v>422</v>
      </c>
      <c r="BJ598" s="57">
        <v>0</v>
      </c>
      <c r="BK598" s="58">
        <v>0</v>
      </c>
      <c r="BL598" s="61"/>
      <c r="BM598" s="61"/>
      <c r="BN598" s="46" t="s">
        <v>190</v>
      </c>
      <c r="BO598" s="57">
        <v>1</v>
      </c>
      <c r="BP598" s="58">
        <v>0.5</v>
      </c>
      <c r="BQ598" s="64"/>
      <c r="BR598" s="46" t="s">
        <v>192</v>
      </c>
      <c r="BS598" s="57">
        <v>0</v>
      </c>
      <c r="BT598" s="58">
        <v>0</v>
      </c>
      <c r="BU598" s="64"/>
      <c r="BV598" s="61"/>
      <c r="BW598" s="50" t="s">
        <v>346</v>
      </c>
      <c r="BX598" s="57">
        <v>0</v>
      </c>
      <c r="BY598" s="58">
        <v>0</v>
      </c>
      <c r="BZ598" s="61"/>
      <c r="CA598" s="50" t="s">
        <v>368</v>
      </c>
      <c r="CB598" s="57">
        <v>0</v>
      </c>
      <c r="CC598" s="58">
        <v>0</v>
      </c>
      <c r="CD598" s="61"/>
      <c r="CE598" s="50" t="s">
        <v>422</v>
      </c>
      <c r="CF598" s="57">
        <v>0</v>
      </c>
      <c r="CG598" s="58">
        <v>0</v>
      </c>
      <c r="CH598" s="61"/>
      <c r="CI598" s="61"/>
      <c r="CJ598" s="46" t="s">
        <v>190</v>
      </c>
      <c r="CK598" s="57">
        <v>0</v>
      </c>
      <c r="CL598" s="58" t="e">
        <v>#DIV/0!</v>
      </c>
      <c r="CM598" s="61"/>
      <c r="CN598" s="46" t="s">
        <v>193</v>
      </c>
      <c r="CO598" s="57">
        <v>0</v>
      </c>
      <c r="CP598" s="58" t="e">
        <v>#DIV/0!</v>
      </c>
      <c r="CQ598" s="61"/>
      <c r="CR598" s="61"/>
      <c r="CS598" s="50" t="s">
        <v>346</v>
      </c>
      <c r="CT598" s="57">
        <v>0</v>
      </c>
      <c r="CU598" s="58" t="e">
        <v>#DIV/0!</v>
      </c>
      <c r="CV598" s="61"/>
      <c r="CW598" s="50" t="s">
        <v>368</v>
      </c>
      <c r="CX598" s="57">
        <v>0</v>
      </c>
      <c r="CY598" s="58">
        <v>0</v>
      </c>
      <c r="CZ598" s="61"/>
      <c r="DA598" s="50" t="s">
        <v>422</v>
      </c>
      <c r="DB598" s="57">
        <v>0</v>
      </c>
      <c r="DC598" s="58" t="e">
        <v>#DIV/0!</v>
      </c>
    </row>
    <row r="599" spans="2:107" ht="25.5" customHeight="1" x14ac:dyDescent="0.2">
      <c r="B599" s="175" t="s">
        <v>15</v>
      </c>
      <c r="C599" s="175"/>
      <c r="D599" s="175"/>
      <c r="E599" s="64"/>
      <c r="F599" s="46" t="s">
        <v>194</v>
      </c>
      <c r="G599" s="57">
        <v>2</v>
      </c>
      <c r="H599" s="58">
        <v>7.1428571428571425E-2</v>
      </c>
      <c r="I599" s="61"/>
      <c r="J599" s="50" t="s">
        <v>350</v>
      </c>
      <c r="K599" s="57">
        <v>0</v>
      </c>
      <c r="L599" s="58">
        <v>0</v>
      </c>
      <c r="M599" s="61"/>
      <c r="N599" s="37"/>
      <c r="O599" s="45">
        <v>28</v>
      </c>
      <c r="P599" s="58">
        <v>1</v>
      </c>
      <c r="Q599" s="61"/>
      <c r="R599" s="37"/>
      <c r="S599" s="45">
        <v>28</v>
      </c>
      <c r="T599" s="58">
        <v>1</v>
      </c>
      <c r="U599" s="61"/>
      <c r="V599" s="77"/>
      <c r="W599" s="54">
        <v>7</v>
      </c>
      <c r="X599" s="76">
        <v>1</v>
      </c>
      <c r="Y599" s="61"/>
      <c r="Z599" s="46" t="s">
        <v>193</v>
      </c>
      <c r="AA599" s="57">
        <v>0</v>
      </c>
      <c r="AB599" s="58">
        <v>0</v>
      </c>
      <c r="AC599" s="61"/>
      <c r="AD599" s="61"/>
      <c r="AE599" s="50" t="s">
        <v>350</v>
      </c>
      <c r="AF599" s="57">
        <v>0</v>
      </c>
      <c r="AG599" s="58">
        <v>0</v>
      </c>
      <c r="AH599" s="61"/>
      <c r="AI599" s="37"/>
      <c r="AJ599" s="45">
        <v>7</v>
      </c>
      <c r="AK599" s="58">
        <v>1</v>
      </c>
      <c r="AL599" s="61"/>
      <c r="AM599" s="37"/>
      <c r="AN599" s="45">
        <v>7</v>
      </c>
      <c r="AO599" s="58">
        <v>1</v>
      </c>
      <c r="AP599" s="61"/>
      <c r="AQ599" s="61"/>
      <c r="AR599" s="77"/>
      <c r="AS599" s="54">
        <v>5</v>
      </c>
      <c r="AT599" s="76">
        <v>1</v>
      </c>
      <c r="AU599" s="61"/>
      <c r="AV599" s="46" t="s">
        <v>193</v>
      </c>
      <c r="AW599" s="57">
        <v>0</v>
      </c>
      <c r="AX599" s="58">
        <v>0</v>
      </c>
      <c r="AY599" s="61"/>
      <c r="AZ599" s="61"/>
      <c r="BA599" s="50" t="s">
        <v>350</v>
      </c>
      <c r="BB599" s="57">
        <v>0</v>
      </c>
      <c r="BC599" s="58">
        <v>0</v>
      </c>
      <c r="BD599" s="61"/>
      <c r="BE599" s="37"/>
      <c r="BF599" s="45">
        <v>5</v>
      </c>
      <c r="BG599" s="58">
        <v>1</v>
      </c>
      <c r="BH599" s="61"/>
      <c r="BI599" s="37"/>
      <c r="BJ599" s="45">
        <v>5</v>
      </c>
      <c r="BK599" s="58">
        <v>1</v>
      </c>
      <c r="BL599" s="61"/>
      <c r="BM599" s="61"/>
      <c r="BN599" s="77"/>
      <c r="BO599" s="54">
        <v>2</v>
      </c>
      <c r="BP599" s="76">
        <v>1</v>
      </c>
      <c r="BQ599" s="64"/>
      <c r="BR599" s="46" t="s">
        <v>193</v>
      </c>
      <c r="BS599" s="57">
        <v>0</v>
      </c>
      <c r="BT599" s="58">
        <v>0</v>
      </c>
      <c r="BU599" s="64"/>
      <c r="BV599" s="61"/>
      <c r="BW599" s="50" t="s">
        <v>350</v>
      </c>
      <c r="BX599" s="57">
        <v>0</v>
      </c>
      <c r="BY599" s="58">
        <v>0</v>
      </c>
      <c r="BZ599" s="61"/>
      <c r="CA599" s="37"/>
      <c r="CB599" s="45">
        <v>2</v>
      </c>
      <c r="CC599" s="58">
        <v>1</v>
      </c>
      <c r="CD599" s="61"/>
      <c r="CE599" s="37"/>
      <c r="CF599" s="45">
        <v>2</v>
      </c>
      <c r="CG599" s="58">
        <v>1</v>
      </c>
      <c r="CH599" s="61"/>
      <c r="CI599" s="61"/>
      <c r="CJ599" s="77"/>
      <c r="CK599" s="54">
        <v>0</v>
      </c>
      <c r="CL599" s="76" t="e">
        <v>#DIV/0!</v>
      </c>
      <c r="CM599" s="61"/>
      <c r="CN599" s="46" t="s">
        <v>194</v>
      </c>
      <c r="CO599" s="57">
        <v>0</v>
      </c>
      <c r="CP599" s="58" t="e">
        <v>#DIV/0!</v>
      </c>
      <c r="CQ599" s="61"/>
      <c r="CR599" s="61"/>
      <c r="CS599" s="50" t="s">
        <v>350</v>
      </c>
      <c r="CT599" s="57">
        <v>0</v>
      </c>
      <c r="CU599" s="58" t="e">
        <v>#DIV/0!</v>
      </c>
      <c r="CV599" s="61"/>
      <c r="CW599" s="37"/>
      <c r="CX599" s="45">
        <v>2</v>
      </c>
      <c r="CY599" s="58">
        <v>1</v>
      </c>
      <c r="CZ599" s="61"/>
      <c r="DA599" s="37"/>
      <c r="DB599" s="45">
        <v>0</v>
      </c>
      <c r="DC599" s="58" t="e">
        <v>#DIV/0!</v>
      </c>
    </row>
    <row r="600" spans="2:107" ht="25.5" customHeight="1" x14ac:dyDescent="0.2">
      <c r="B600" s="55" t="s">
        <v>189</v>
      </c>
      <c r="C600" s="57">
        <v>28</v>
      </c>
      <c r="D600" s="58">
        <v>1</v>
      </c>
      <c r="E600" s="64"/>
      <c r="F600" s="77"/>
      <c r="G600" s="54">
        <v>28</v>
      </c>
      <c r="H600" s="76">
        <v>1</v>
      </c>
      <c r="I600" s="61"/>
      <c r="J600" s="50" t="s">
        <v>349</v>
      </c>
      <c r="K600" s="57">
        <v>1</v>
      </c>
      <c r="L600" s="58">
        <v>3.5714285714285712E-2</v>
      </c>
      <c r="M600" s="61"/>
      <c r="N600" s="61"/>
      <c r="O600" s="49" t="s">
        <v>141</v>
      </c>
      <c r="P600" s="49" t="s">
        <v>140</v>
      </c>
      <c r="Q600" s="61"/>
      <c r="R600" s="61"/>
      <c r="S600" s="49" t="s">
        <v>141</v>
      </c>
      <c r="T600" s="49" t="s">
        <v>140</v>
      </c>
      <c r="U600" s="61"/>
      <c r="V600" s="61"/>
      <c r="W600" s="56" t="s">
        <v>141</v>
      </c>
      <c r="X600" s="49" t="s">
        <v>140</v>
      </c>
      <c r="Y600" s="61"/>
      <c r="Z600" s="46" t="s">
        <v>194</v>
      </c>
      <c r="AA600" s="57">
        <v>0</v>
      </c>
      <c r="AB600" s="58">
        <v>0</v>
      </c>
      <c r="AC600" s="61"/>
      <c r="AD600" s="61"/>
      <c r="AE600" s="50" t="s">
        <v>349</v>
      </c>
      <c r="AF600" s="57">
        <v>0</v>
      </c>
      <c r="AG600" s="58">
        <v>0</v>
      </c>
      <c r="AH600" s="61"/>
      <c r="AI600" s="61"/>
      <c r="AJ600" s="49" t="s">
        <v>141</v>
      </c>
      <c r="AK600" s="49" t="s">
        <v>140</v>
      </c>
      <c r="AL600" s="61"/>
      <c r="AM600" s="61"/>
      <c r="AN600" s="49" t="s">
        <v>141</v>
      </c>
      <c r="AO600" s="49" t="s">
        <v>140</v>
      </c>
      <c r="AP600" s="61"/>
      <c r="AQ600" s="61"/>
      <c r="AR600" s="61"/>
      <c r="AS600" s="56" t="s">
        <v>141</v>
      </c>
      <c r="AT600" s="49" t="s">
        <v>140</v>
      </c>
      <c r="AU600" s="61"/>
      <c r="AV600" s="46" t="s">
        <v>194</v>
      </c>
      <c r="AW600" s="57">
        <v>0</v>
      </c>
      <c r="AX600" s="58">
        <v>0</v>
      </c>
      <c r="AY600" s="61"/>
      <c r="AZ600" s="61"/>
      <c r="BA600" s="50" t="s">
        <v>349</v>
      </c>
      <c r="BB600" s="57">
        <v>0</v>
      </c>
      <c r="BC600" s="58">
        <v>0</v>
      </c>
      <c r="BD600" s="61"/>
      <c r="BE600" s="61"/>
      <c r="BF600" s="49" t="s">
        <v>141</v>
      </c>
      <c r="BG600" s="49" t="s">
        <v>140</v>
      </c>
      <c r="BH600" s="61"/>
      <c r="BI600" s="61"/>
      <c r="BJ600" s="49" t="s">
        <v>141</v>
      </c>
      <c r="BK600" s="49" t="s">
        <v>140</v>
      </c>
      <c r="BL600" s="61"/>
      <c r="BM600" s="61"/>
      <c r="BN600" s="61"/>
      <c r="BO600" s="56" t="s">
        <v>141</v>
      </c>
      <c r="BP600" s="49" t="s">
        <v>140</v>
      </c>
      <c r="BQ600" s="64"/>
      <c r="BR600" s="46" t="s">
        <v>194</v>
      </c>
      <c r="BS600" s="57">
        <v>0</v>
      </c>
      <c r="BT600" s="58">
        <v>0</v>
      </c>
      <c r="BU600" s="64"/>
      <c r="BV600" s="61"/>
      <c r="BW600" s="50" t="s">
        <v>349</v>
      </c>
      <c r="BX600" s="57">
        <v>0</v>
      </c>
      <c r="BY600" s="58">
        <v>0</v>
      </c>
      <c r="BZ600" s="61"/>
      <c r="CA600" s="61"/>
      <c r="CB600" s="49" t="s">
        <v>141</v>
      </c>
      <c r="CC600" s="49" t="s">
        <v>140</v>
      </c>
      <c r="CD600" s="61"/>
      <c r="CE600" s="61"/>
      <c r="CF600" s="49" t="s">
        <v>141</v>
      </c>
      <c r="CG600" s="49" t="s">
        <v>140</v>
      </c>
      <c r="CH600" s="61"/>
      <c r="CI600" s="61"/>
      <c r="CJ600" s="61"/>
      <c r="CK600" s="56" t="s">
        <v>141</v>
      </c>
      <c r="CL600" s="49" t="s">
        <v>140</v>
      </c>
      <c r="CM600" s="61"/>
      <c r="CN600" s="77"/>
      <c r="CO600" s="54">
        <v>0</v>
      </c>
      <c r="CP600" s="76" t="e">
        <v>#DIV/0!</v>
      </c>
      <c r="CQ600" s="61"/>
      <c r="CR600" s="61"/>
      <c r="CS600" s="50" t="s">
        <v>349</v>
      </c>
      <c r="CT600" s="57">
        <v>0</v>
      </c>
      <c r="CU600" s="58" t="e">
        <v>#DIV/0!</v>
      </c>
      <c r="CV600" s="61"/>
      <c r="CW600" s="61"/>
      <c r="CX600" s="49" t="s">
        <v>141</v>
      </c>
      <c r="CY600" s="49" t="s">
        <v>140</v>
      </c>
      <c r="CZ600" s="61"/>
      <c r="DA600" s="61"/>
      <c r="DB600" s="49" t="s">
        <v>141</v>
      </c>
      <c r="DC600" s="49" t="s">
        <v>140</v>
      </c>
    </row>
    <row r="601" spans="2:107" ht="25.5" customHeight="1" x14ac:dyDescent="0.2">
      <c r="B601" s="46" t="s">
        <v>190</v>
      </c>
      <c r="C601" s="57">
        <v>0</v>
      </c>
      <c r="D601" s="58">
        <v>0</v>
      </c>
      <c r="E601" s="64"/>
      <c r="F601" s="61"/>
      <c r="G601" s="56" t="s">
        <v>141</v>
      </c>
      <c r="H601" s="49" t="s">
        <v>140</v>
      </c>
      <c r="I601" s="61"/>
      <c r="J601" s="50" t="s">
        <v>348</v>
      </c>
      <c r="K601" s="57">
        <v>0</v>
      </c>
      <c r="L601" s="58">
        <v>0</v>
      </c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77"/>
      <c r="AA601" s="54">
        <v>7</v>
      </c>
      <c r="AB601" s="76">
        <v>1</v>
      </c>
      <c r="AC601" s="61"/>
      <c r="AD601" s="61"/>
      <c r="AE601" s="50" t="s">
        <v>348</v>
      </c>
      <c r="AF601" s="57">
        <v>0</v>
      </c>
      <c r="AG601" s="58">
        <v>0</v>
      </c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77"/>
      <c r="AW601" s="54">
        <v>5</v>
      </c>
      <c r="AX601" s="76">
        <v>1</v>
      </c>
      <c r="AY601" s="61"/>
      <c r="AZ601" s="61"/>
      <c r="BA601" s="50" t="s">
        <v>348</v>
      </c>
      <c r="BB601" s="57">
        <v>0</v>
      </c>
      <c r="BC601" s="58">
        <v>0</v>
      </c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4"/>
      <c r="BR601" s="77"/>
      <c r="BS601" s="54">
        <v>2</v>
      </c>
      <c r="BT601" s="76">
        <v>1</v>
      </c>
      <c r="BU601" s="64"/>
      <c r="BV601" s="61"/>
      <c r="BW601" s="50" t="s">
        <v>348</v>
      </c>
      <c r="BX601" s="57">
        <v>0</v>
      </c>
      <c r="BY601" s="58">
        <v>0</v>
      </c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/>
      <c r="CK601"/>
      <c r="CL601"/>
      <c r="CM601" s="61"/>
      <c r="CN601" s="61"/>
      <c r="CO601" s="56" t="s">
        <v>141</v>
      </c>
      <c r="CP601" s="49" t="s">
        <v>140</v>
      </c>
      <c r="CQ601" s="61"/>
      <c r="CR601" s="61"/>
      <c r="CS601" s="50" t="s">
        <v>348</v>
      </c>
      <c r="CT601" s="57">
        <v>0</v>
      </c>
      <c r="CU601" s="58" t="e">
        <v>#DIV/0!</v>
      </c>
      <c r="CV601" s="61"/>
      <c r="CW601" s="61"/>
      <c r="CX601" s="61"/>
      <c r="CY601" s="61"/>
      <c r="CZ601" s="61"/>
      <c r="DA601" s="61"/>
      <c r="DB601" s="61"/>
      <c r="DC601" s="61"/>
    </row>
    <row r="602" spans="2:107" ht="25.5" customHeight="1" x14ac:dyDescent="0.2">
      <c r="B602" s="77"/>
      <c r="C602" s="54">
        <v>28</v>
      </c>
      <c r="D602" s="76">
        <v>1</v>
      </c>
      <c r="E602" s="64"/>
      <c r="F602" s="61"/>
      <c r="G602" s="61"/>
      <c r="H602" s="61"/>
      <c r="I602" s="61"/>
      <c r="J602" s="46" t="s">
        <v>351</v>
      </c>
      <c r="K602" s="57">
        <v>0</v>
      </c>
      <c r="L602" s="58">
        <v>0</v>
      </c>
      <c r="M602" s="61"/>
      <c r="N602" s="61"/>
      <c r="O602" s="61"/>
      <c r="P602" s="61"/>
      <c r="Q602" s="61"/>
      <c r="R602" s="61"/>
      <c r="S602" s="61"/>
      <c r="T602" s="61"/>
      <c r="U602" s="61"/>
      <c r="V602" s="176" t="s">
        <v>17</v>
      </c>
      <c r="W602" s="177"/>
      <c r="X602" s="177"/>
      <c r="Y602"/>
      <c r="Z602" s="61"/>
      <c r="AA602" s="56" t="s">
        <v>141</v>
      </c>
      <c r="AB602" s="49" t="s">
        <v>140</v>
      </c>
      <c r="AC602" s="61"/>
      <c r="AD602" s="61"/>
      <c r="AE602" s="46" t="s">
        <v>351</v>
      </c>
      <c r="AF602" s="57">
        <v>0</v>
      </c>
      <c r="AG602" s="58">
        <v>0</v>
      </c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175" t="s">
        <v>17</v>
      </c>
      <c r="AS602" s="175"/>
      <c r="AT602" s="175"/>
      <c r="AU602" s="61"/>
      <c r="AV602" s="61"/>
      <c r="AW602" s="56" t="s">
        <v>141</v>
      </c>
      <c r="AX602" s="49" t="s">
        <v>140</v>
      </c>
      <c r="AY602" s="61"/>
      <c r="AZ602" s="61"/>
      <c r="BA602" s="46" t="s">
        <v>351</v>
      </c>
      <c r="BB602" s="57">
        <v>0</v>
      </c>
      <c r="BC602" s="58">
        <v>0</v>
      </c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175" t="s">
        <v>17</v>
      </c>
      <c r="BO602" s="175"/>
      <c r="BP602" s="175"/>
      <c r="BQ602" s="64"/>
      <c r="BR602" s="61"/>
      <c r="BS602" s="56" t="s">
        <v>141</v>
      </c>
      <c r="BT602" s="49" t="s">
        <v>140</v>
      </c>
      <c r="BU602" s="64"/>
      <c r="BV602" s="61"/>
      <c r="BW602" s="46" t="s">
        <v>351</v>
      </c>
      <c r="BX602" s="57">
        <v>0</v>
      </c>
      <c r="BY602" s="58">
        <v>0</v>
      </c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175" t="s">
        <v>17</v>
      </c>
      <c r="CK602" s="175"/>
      <c r="CL602" s="175"/>
      <c r="CM602" s="61"/>
      <c r="CN602" s="61"/>
      <c r="CO602" s="61"/>
      <c r="CP602" s="61"/>
      <c r="CQ602" s="61"/>
      <c r="CR602" s="61"/>
      <c r="CS602" s="46" t="s">
        <v>351</v>
      </c>
      <c r="CT602" s="57">
        <v>0</v>
      </c>
      <c r="CU602" s="58" t="e">
        <v>#DIV/0!</v>
      </c>
      <c r="CV602" s="61"/>
      <c r="CW602" s="61"/>
      <c r="CX602" s="61"/>
      <c r="CY602" s="61"/>
      <c r="CZ602" s="61"/>
      <c r="DA602" s="61"/>
      <c r="DB602" s="61"/>
      <c r="DC602" s="61"/>
    </row>
    <row r="603" spans="2:107" ht="25.5" customHeight="1" x14ac:dyDescent="0.2">
      <c r="B603"/>
      <c r="C603" s="56" t="s">
        <v>141</v>
      </c>
      <c r="D603" s="49" t="s">
        <v>140</v>
      </c>
      <c r="E603" s="64"/>
      <c r="F603" s="61"/>
      <c r="G603" s="61"/>
      <c r="H603" s="61"/>
      <c r="I603" s="61"/>
      <c r="J603" s="46" t="s">
        <v>352</v>
      </c>
      <c r="K603" s="57">
        <v>0</v>
      </c>
      <c r="L603" s="58">
        <v>0</v>
      </c>
      <c r="M603" s="61"/>
      <c r="N603" s="61"/>
      <c r="O603" s="61"/>
      <c r="P603" s="61"/>
      <c r="Q603" s="61"/>
      <c r="R603" s="61"/>
      <c r="S603" s="61"/>
      <c r="T603" s="61"/>
      <c r="U603" s="61"/>
      <c r="V603" s="47" t="s">
        <v>195</v>
      </c>
      <c r="W603" s="57">
        <v>2</v>
      </c>
      <c r="X603" s="58">
        <v>0.2857142857142857</v>
      </c>
      <c r="Y603"/>
      <c r="Z603" s="61"/>
      <c r="AA603" s="61"/>
      <c r="AB603" s="61"/>
      <c r="AC603" s="61"/>
      <c r="AD603" s="61"/>
      <c r="AE603" s="46" t="s">
        <v>352</v>
      </c>
      <c r="AF603" s="57">
        <v>0</v>
      </c>
      <c r="AG603" s="58">
        <v>0</v>
      </c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55" t="s">
        <v>195</v>
      </c>
      <c r="AS603" s="57">
        <v>1</v>
      </c>
      <c r="AT603" s="58">
        <v>0.2</v>
      </c>
      <c r="AU603" s="61"/>
      <c r="AV603" s="61"/>
      <c r="AW603" s="61"/>
      <c r="AX603" s="61"/>
      <c r="AY603" s="61"/>
      <c r="AZ603" s="61"/>
      <c r="BA603" s="46" t="s">
        <v>352</v>
      </c>
      <c r="BB603" s="57">
        <v>0</v>
      </c>
      <c r="BC603" s="58">
        <v>0</v>
      </c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55" t="s">
        <v>195</v>
      </c>
      <c r="BO603" s="57">
        <v>1</v>
      </c>
      <c r="BP603" s="58">
        <v>0.5</v>
      </c>
      <c r="BQ603" s="64"/>
      <c r="BR603" s="64"/>
      <c r="BS603" s="64"/>
      <c r="BT603" s="64"/>
      <c r="BU603" s="61"/>
      <c r="BV603" s="61"/>
      <c r="BW603" s="46" t="s">
        <v>352</v>
      </c>
      <c r="BX603" s="57">
        <v>0</v>
      </c>
      <c r="BY603" s="58">
        <v>0</v>
      </c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55" t="s">
        <v>195</v>
      </c>
      <c r="CK603" s="57">
        <v>0</v>
      </c>
      <c r="CL603" s="58" t="e">
        <v>#DIV/0!</v>
      </c>
      <c r="CM603" s="61"/>
      <c r="CN603" s="61"/>
      <c r="CO603" s="61"/>
      <c r="CP603" s="61"/>
      <c r="CQ603" s="61"/>
      <c r="CR603" s="61"/>
      <c r="CS603" s="46" t="s">
        <v>352</v>
      </c>
      <c r="CT603" s="57">
        <v>0</v>
      </c>
      <c r="CU603" s="58" t="e">
        <v>#DIV/0!</v>
      </c>
      <c r="CV603" s="61"/>
      <c r="CW603" s="61"/>
      <c r="CX603" s="61"/>
      <c r="CY603" s="61"/>
      <c r="CZ603" s="61"/>
      <c r="DA603" s="61"/>
      <c r="DB603" s="61"/>
      <c r="DC603" s="61"/>
    </row>
    <row r="604" spans="2:107" ht="25.5" customHeight="1" x14ac:dyDescent="0.2">
      <c r="B604"/>
      <c r="C604"/>
      <c r="D604"/>
      <c r="E604" s="64"/>
      <c r="F604" s="61"/>
      <c r="G604" s="61"/>
      <c r="H604" s="61"/>
      <c r="I604" s="61"/>
      <c r="J604" s="46" t="s">
        <v>353</v>
      </c>
      <c r="K604" s="57">
        <v>0</v>
      </c>
      <c r="L604" s="58">
        <v>0</v>
      </c>
      <c r="M604" s="61"/>
      <c r="N604" s="61"/>
      <c r="O604" s="61"/>
      <c r="P604" s="61"/>
      <c r="Q604" s="61"/>
      <c r="R604" s="61"/>
      <c r="S604" s="61"/>
      <c r="T604" s="61"/>
      <c r="U604" s="61"/>
      <c r="V604" s="46" t="s">
        <v>196</v>
      </c>
      <c r="W604" s="57">
        <v>5</v>
      </c>
      <c r="X604" s="58">
        <v>0.7142857142857143</v>
      </c>
      <c r="Y604"/>
      <c r="Z604" s="61"/>
      <c r="AA604" s="61"/>
      <c r="AB604" s="61"/>
      <c r="AC604" s="61"/>
      <c r="AD604" s="61"/>
      <c r="AE604" s="46" t="s">
        <v>353</v>
      </c>
      <c r="AF604" s="57">
        <v>0</v>
      </c>
      <c r="AG604" s="58">
        <v>0</v>
      </c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46" t="s">
        <v>196</v>
      </c>
      <c r="AS604" s="57">
        <v>4</v>
      </c>
      <c r="AT604" s="58">
        <v>0.8</v>
      </c>
      <c r="AU604" s="61"/>
      <c r="AV604" s="61"/>
      <c r="AW604" s="61"/>
      <c r="AX604" s="61"/>
      <c r="AY604" s="61"/>
      <c r="AZ604" s="61"/>
      <c r="BA604" s="46" t="s">
        <v>353</v>
      </c>
      <c r="BB604" s="57">
        <v>0</v>
      </c>
      <c r="BC604" s="58">
        <v>0</v>
      </c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46" t="s">
        <v>196</v>
      </c>
      <c r="BO604" s="57">
        <v>1</v>
      </c>
      <c r="BP604" s="58">
        <v>0.5</v>
      </c>
      <c r="BQ604" s="64"/>
      <c r="BR604" s="64"/>
      <c r="BS604" s="61"/>
      <c r="BT604" s="61"/>
      <c r="BU604" s="61"/>
      <c r="BV604" s="61"/>
      <c r="BW604" s="46" t="s">
        <v>353</v>
      </c>
      <c r="BX604" s="57">
        <v>0</v>
      </c>
      <c r="BY604" s="58">
        <v>0</v>
      </c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46" t="s">
        <v>196</v>
      </c>
      <c r="CK604" s="57">
        <v>0</v>
      </c>
      <c r="CL604" s="58" t="e">
        <v>#DIV/0!</v>
      </c>
      <c r="CM604" s="61"/>
      <c r="CN604"/>
      <c r="CO604"/>
      <c r="CP604"/>
      <c r="CQ604" s="61"/>
      <c r="CR604" s="61"/>
      <c r="CS604" s="46" t="s">
        <v>353</v>
      </c>
      <c r="CT604" s="57">
        <v>0</v>
      </c>
      <c r="CU604" s="58" t="e">
        <v>#DIV/0!</v>
      </c>
      <c r="CV604" s="61"/>
      <c r="CW604" s="61"/>
      <c r="CX604" s="61"/>
      <c r="CY604" s="61"/>
      <c r="CZ604" s="61"/>
      <c r="DA604" s="61"/>
      <c r="DB604" s="61"/>
      <c r="DC604" s="61"/>
    </row>
    <row r="605" spans="2:107" ht="25.5" customHeight="1" x14ac:dyDescent="0.2">
      <c r="B605" s="175" t="s">
        <v>17</v>
      </c>
      <c r="C605" s="175"/>
      <c r="D605" s="175"/>
      <c r="E605" s="64"/>
      <c r="F605" s="61"/>
      <c r="G605" s="61"/>
      <c r="H605" s="61"/>
      <c r="I605" s="61"/>
      <c r="J605" s="37"/>
      <c r="K605" s="45">
        <v>28</v>
      </c>
      <c r="L605" s="58">
        <v>1</v>
      </c>
      <c r="M605" s="61"/>
      <c r="N605" s="61"/>
      <c r="O605" s="61"/>
      <c r="P605" s="61"/>
      <c r="Q605" s="61"/>
      <c r="R605" s="61"/>
      <c r="S605" s="61"/>
      <c r="T605" s="61"/>
      <c r="U605" s="61"/>
      <c r="V605" s="77"/>
      <c r="W605" s="54">
        <v>7</v>
      </c>
      <c r="X605" s="76">
        <v>1</v>
      </c>
      <c r="Y605"/>
      <c r="Z605" s="61"/>
      <c r="AA605" s="61"/>
      <c r="AB605" s="61"/>
      <c r="AC605" s="61"/>
      <c r="AD605" s="61"/>
      <c r="AE605" s="37"/>
      <c r="AF605" s="45">
        <v>7</v>
      </c>
      <c r="AG605" s="58">
        <v>1</v>
      </c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77"/>
      <c r="AS605" s="54">
        <v>5</v>
      </c>
      <c r="AT605" s="76">
        <v>1</v>
      </c>
      <c r="AU605" s="61"/>
      <c r="AV605"/>
      <c r="AW605"/>
      <c r="AX605"/>
      <c r="AY605" s="61"/>
      <c r="AZ605" s="61"/>
      <c r="BA605" s="37"/>
      <c r="BB605" s="45">
        <v>5</v>
      </c>
      <c r="BC605" s="58">
        <v>1</v>
      </c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77"/>
      <c r="BO605" s="54">
        <v>2</v>
      </c>
      <c r="BP605" s="76">
        <v>1</v>
      </c>
      <c r="BQ605" s="64"/>
      <c r="BR605" s="61"/>
      <c r="BS605" s="61"/>
      <c r="BT605" s="61"/>
      <c r="BU605" s="61"/>
      <c r="BV605" s="61"/>
      <c r="BW605" s="37"/>
      <c r="BX605" s="45">
        <v>2</v>
      </c>
      <c r="BY605" s="58">
        <v>1</v>
      </c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77"/>
      <c r="CK605" s="54">
        <v>0</v>
      </c>
      <c r="CL605" s="76" t="e">
        <v>#DIV/0!</v>
      </c>
      <c r="CM605" s="61"/>
      <c r="CN605"/>
      <c r="CO605"/>
      <c r="CP605"/>
      <c r="CQ605" s="61"/>
      <c r="CR605" s="61"/>
      <c r="CS605" s="37"/>
      <c r="CT605" s="45">
        <v>0</v>
      </c>
      <c r="CU605" s="58" t="e">
        <v>#DIV/0!</v>
      </c>
      <c r="CV605" s="61"/>
      <c r="CW605" s="61"/>
      <c r="CX605" s="61"/>
      <c r="CY605" s="61"/>
      <c r="CZ605" s="61"/>
      <c r="DA605" s="61"/>
      <c r="DB605" s="61"/>
      <c r="DC605" s="61"/>
    </row>
    <row r="606" spans="2:107" ht="25.5" customHeight="1" x14ac:dyDescent="0.2">
      <c r="B606" s="55" t="s">
        <v>195</v>
      </c>
      <c r="C606" s="57">
        <v>6</v>
      </c>
      <c r="D606" s="58">
        <v>0.21428571428571427</v>
      </c>
      <c r="E606" s="64"/>
      <c r="F606" s="61"/>
      <c r="G606" s="61"/>
      <c r="H606" s="61"/>
      <c r="I606" s="61"/>
      <c r="J606" s="61"/>
      <c r="K606" s="49" t="s">
        <v>141</v>
      </c>
      <c r="L606" s="74" t="s">
        <v>140</v>
      </c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56" t="s">
        <v>141</v>
      </c>
      <c r="X606" s="49" t="s">
        <v>140</v>
      </c>
      <c r="Y606"/>
      <c r="Z606" s="61"/>
      <c r="AA606" s="61"/>
      <c r="AB606" s="61"/>
      <c r="AC606" s="61"/>
      <c r="AD606" s="61"/>
      <c r="AE606" s="61"/>
      <c r="AF606" s="49" t="s">
        <v>141</v>
      </c>
      <c r="AG606" s="74" t="s">
        <v>140</v>
      </c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/>
      <c r="AS606" s="56" t="s">
        <v>141</v>
      </c>
      <c r="AT606" s="49" t="s">
        <v>140</v>
      </c>
      <c r="AU606" s="61"/>
      <c r="AV606"/>
      <c r="AW606"/>
      <c r="AX606"/>
      <c r="AY606" s="61"/>
      <c r="AZ606" s="61"/>
      <c r="BA606" s="61"/>
      <c r="BB606" s="49" t="s">
        <v>141</v>
      </c>
      <c r="BC606" s="74" t="s">
        <v>140</v>
      </c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56" t="s">
        <v>141</v>
      </c>
      <c r="BP606" s="49" t="s">
        <v>140</v>
      </c>
      <c r="BQ606" s="64"/>
      <c r="BR606" s="61"/>
      <c r="BS606" s="61"/>
      <c r="BT606" s="61"/>
      <c r="BU606" s="61"/>
      <c r="BV606" s="61"/>
      <c r="BW606" s="61"/>
      <c r="BX606" s="49" t="s">
        <v>141</v>
      </c>
      <c r="BY606" s="74" t="s">
        <v>140</v>
      </c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56" t="s">
        <v>141</v>
      </c>
      <c r="CL606" s="49" t="s">
        <v>140</v>
      </c>
      <c r="CM606" s="61"/>
      <c r="CN606"/>
      <c r="CO606"/>
      <c r="CP606"/>
      <c r="CQ606" s="61"/>
      <c r="CR606" s="61"/>
      <c r="CS606" s="61"/>
      <c r="CT606" s="49" t="s">
        <v>141</v>
      </c>
      <c r="CU606" s="74" t="s">
        <v>140</v>
      </c>
      <c r="CV606" s="61"/>
      <c r="CW606" s="61"/>
      <c r="CX606" s="61"/>
      <c r="CY606" s="61"/>
      <c r="CZ606" s="61"/>
      <c r="DA606" s="61"/>
      <c r="DB606" s="61"/>
      <c r="DC606" s="61"/>
    </row>
    <row r="607" spans="2:107" ht="25.5" customHeight="1" x14ac:dyDescent="0.2">
      <c r="B607" s="46" t="s">
        <v>196</v>
      </c>
      <c r="C607" s="57">
        <v>22</v>
      </c>
      <c r="D607" s="58">
        <v>0.7857142857142857</v>
      </c>
      <c r="E607" s="64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/>
      <c r="W607"/>
      <c r="X607"/>
      <c r="Y607" s="61"/>
      <c r="Z607" s="61"/>
      <c r="AA607" s="61"/>
      <c r="AB607" s="61"/>
      <c r="AC607" s="61"/>
      <c r="AD607" s="61"/>
      <c r="AE607"/>
      <c r="AF607"/>
      <c r="AG607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/>
      <c r="AS607"/>
      <c r="AT607"/>
      <c r="AU607" s="61"/>
      <c r="AV607"/>
      <c r="AW607"/>
      <c r="AX607"/>
      <c r="AY607" s="61"/>
      <c r="AZ607" s="61"/>
      <c r="BA607" s="37"/>
      <c r="BB607" s="37"/>
      <c r="BC607" s="37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4"/>
      <c r="BR607" s="61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</row>
    <row r="608" spans="2:107" ht="25.5" customHeight="1" x14ac:dyDescent="0.2">
      <c r="B608" s="77"/>
      <c r="C608" s="54">
        <v>28</v>
      </c>
      <c r="D608" s="76">
        <v>1</v>
      </c>
      <c r="E608" s="2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 s="2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</row>
    <row r="609" spans="2:107" ht="25.5" customHeight="1" x14ac:dyDescent="0.2">
      <c r="B609"/>
      <c r="C609" s="56" t="s">
        <v>141</v>
      </c>
      <c r="D609" s="49" t="s">
        <v>140</v>
      </c>
      <c r="E609" s="2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 s="37"/>
      <c r="AF609" s="37"/>
      <c r="AG609" s="37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 s="2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</row>
    <row r="611" spans="2:107" ht="25.5" customHeight="1" x14ac:dyDescent="0.2">
      <c r="B611" s="222" t="s">
        <v>3781</v>
      </c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4"/>
    </row>
    <row r="613" spans="2:107" ht="25.5" customHeight="1" x14ac:dyDescent="0.2">
      <c r="B613" s="205" t="s">
        <v>423</v>
      </c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</row>
    <row r="614" spans="2:107" ht="25.5" customHeight="1" x14ac:dyDescent="0.2">
      <c r="B614"/>
      <c r="C614"/>
      <c r="D614"/>
      <c r="E614" s="8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 s="8"/>
      <c r="BR614" s="8"/>
      <c r="BS614"/>
      <c r="BT614"/>
      <c r="BU614"/>
      <c r="BV614"/>
      <c r="BW614"/>
      <c r="BX614"/>
      <c r="BY614" s="2"/>
      <c r="BZ614"/>
      <c r="CA614"/>
      <c r="CB614"/>
      <c r="CC614"/>
      <c r="CD614"/>
      <c r="CE614"/>
      <c r="CF614" s="2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</row>
    <row r="615" spans="2:107" ht="25.5" customHeight="1" x14ac:dyDescent="0.2">
      <c r="B615" s="206" t="s">
        <v>138</v>
      </c>
      <c r="C615" s="206"/>
      <c r="D615" s="206"/>
      <c r="E615" s="8"/>
      <c r="F615" s="187" t="s">
        <v>3</v>
      </c>
      <c r="G615" s="187"/>
      <c r="H615" s="187"/>
      <c r="I615"/>
      <c r="J615" s="188" t="s">
        <v>145</v>
      </c>
      <c r="K615" s="188"/>
      <c r="L615" s="188"/>
      <c r="M615"/>
      <c r="N615" s="188" t="s">
        <v>5</v>
      </c>
      <c r="O615" s="188"/>
      <c r="P615" s="188"/>
      <c r="Q615"/>
      <c r="R615" s="187" t="s">
        <v>158</v>
      </c>
      <c r="S615" s="187"/>
      <c r="T615" s="187"/>
      <c r="U615"/>
      <c r="V615" s="186" t="s">
        <v>159</v>
      </c>
      <c r="W615" s="186"/>
      <c r="X615" s="186"/>
      <c r="Y615"/>
      <c r="Z615" s="206" t="s">
        <v>8</v>
      </c>
      <c r="AA615" s="206"/>
      <c r="AB615" s="206"/>
      <c r="AC615"/>
      <c r="AD615" s="186" t="s">
        <v>9</v>
      </c>
      <c r="AE615" s="186"/>
      <c r="AF615" s="186"/>
      <c r="AG615"/>
      <c r="AH615" s="186" t="s">
        <v>172</v>
      </c>
      <c r="AI615" s="186"/>
      <c r="AJ615" s="186"/>
      <c r="AK615"/>
      <c r="AL615" s="186" t="s">
        <v>11</v>
      </c>
      <c r="AM615" s="186"/>
      <c r="AN615" s="186"/>
      <c r="AO615"/>
      <c r="AP615" s="186" t="s">
        <v>179</v>
      </c>
      <c r="AQ615" s="186"/>
      <c r="AR615" s="186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 s="8"/>
      <c r="BS615"/>
      <c r="BT615"/>
      <c r="BU615"/>
      <c r="BV615"/>
      <c r="BW615"/>
      <c r="BX615"/>
      <c r="BY615" s="2"/>
      <c r="BZ615"/>
      <c r="CA615"/>
      <c r="CB615"/>
      <c r="CC615"/>
      <c r="CD615"/>
      <c r="CE615"/>
      <c r="CF615" s="2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</row>
    <row r="616" spans="2:107" ht="25.5" customHeight="1" x14ac:dyDescent="0.2">
      <c r="B616" s="90" t="s">
        <v>40</v>
      </c>
      <c r="C616" s="42">
        <v>8</v>
      </c>
      <c r="D616" s="44">
        <v>0.29629629629629628</v>
      </c>
      <c r="E616" s="8"/>
      <c r="F616" s="91" t="s">
        <v>143</v>
      </c>
      <c r="G616" s="43">
        <v>7</v>
      </c>
      <c r="H616" s="44">
        <v>0.25925925925925924</v>
      </c>
      <c r="I616"/>
      <c r="J616" s="92" t="s">
        <v>147</v>
      </c>
      <c r="K616" s="45">
        <v>0</v>
      </c>
      <c r="L616" s="44">
        <v>0</v>
      </c>
      <c r="M616"/>
      <c r="N616" s="91" t="s">
        <v>154</v>
      </c>
      <c r="O616" s="43">
        <v>25</v>
      </c>
      <c r="P616" s="44">
        <v>0.92592592592592593</v>
      </c>
      <c r="Q616"/>
      <c r="R616" s="93">
        <v>1</v>
      </c>
      <c r="S616" s="43">
        <v>18</v>
      </c>
      <c r="T616" s="44">
        <v>0.66666666666666663</v>
      </c>
      <c r="U616"/>
      <c r="V616" s="94" t="s">
        <v>160</v>
      </c>
      <c r="W616" s="57">
        <v>16</v>
      </c>
      <c r="X616" s="58">
        <v>0.59259259259259256</v>
      </c>
      <c r="Y616"/>
      <c r="Z616" s="95" t="s">
        <v>163</v>
      </c>
      <c r="AA616" s="42">
        <v>5</v>
      </c>
      <c r="AB616" s="44">
        <v>0.18518518518518517</v>
      </c>
      <c r="AC616"/>
      <c r="AD616" s="95" t="s">
        <v>799</v>
      </c>
      <c r="AE616" s="57">
        <v>7</v>
      </c>
      <c r="AF616" s="58">
        <v>0.25925925925925924</v>
      </c>
      <c r="AG616"/>
      <c r="AH616" s="97" t="s">
        <v>143</v>
      </c>
      <c r="AI616" s="42">
        <v>8</v>
      </c>
      <c r="AJ616" s="44">
        <v>0.29629629629629628</v>
      </c>
      <c r="AK616"/>
      <c r="AL616" s="95" t="s">
        <v>175</v>
      </c>
      <c r="AM616" s="42">
        <v>4</v>
      </c>
      <c r="AN616" s="44">
        <v>0.14814814814814814</v>
      </c>
      <c r="AO616"/>
      <c r="AP616" s="95" t="s">
        <v>143</v>
      </c>
      <c r="AQ616" s="42">
        <v>16</v>
      </c>
      <c r="AR616" s="44">
        <v>0.59259259259259256</v>
      </c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 s="8"/>
      <c r="BS616"/>
      <c r="BT616"/>
      <c r="BU616"/>
      <c r="BV616"/>
      <c r="BW616"/>
      <c r="BX616"/>
      <c r="BY616" s="2"/>
      <c r="BZ616"/>
      <c r="CA616"/>
      <c r="CB616"/>
      <c r="CC616"/>
      <c r="CD616"/>
      <c r="CE616"/>
      <c r="CF616" s="2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</row>
    <row r="617" spans="2:107" ht="25.5" customHeight="1" x14ac:dyDescent="0.2">
      <c r="B617" s="90" t="s">
        <v>27</v>
      </c>
      <c r="C617" s="42">
        <v>6</v>
      </c>
      <c r="D617" s="44">
        <v>0.22222222222222221</v>
      </c>
      <c r="E617" s="8"/>
      <c r="F617" s="91" t="s">
        <v>144</v>
      </c>
      <c r="G617" s="43">
        <v>20</v>
      </c>
      <c r="H617" s="44">
        <v>0.7407407407407407</v>
      </c>
      <c r="I617"/>
      <c r="J617" s="92" t="s">
        <v>148</v>
      </c>
      <c r="K617" s="45">
        <v>0</v>
      </c>
      <c r="L617" s="44">
        <v>0</v>
      </c>
      <c r="M617"/>
      <c r="N617" s="91" t="s">
        <v>155</v>
      </c>
      <c r="O617" s="43">
        <v>1</v>
      </c>
      <c r="P617" s="44">
        <v>3.7037037037037035E-2</v>
      </c>
      <c r="Q617"/>
      <c r="R617" s="93">
        <v>2</v>
      </c>
      <c r="S617" s="43">
        <v>7</v>
      </c>
      <c r="T617" s="44">
        <v>0.25925925925925924</v>
      </c>
      <c r="U617"/>
      <c r="V617" s="95" t="s">
        <v>161</v>
      </c>
      <c r="W617" s="57">
        <v>2</v>
      </c>
      <c r="X617" s="58">
        <v>7.407407407407407E-2</v>
      </c>
      <c r="Y617"/>
      <c r="Z617" s="90" t="s">
        <v>164</v>
      </c>
      <c r="AA617" s="42">
        <v>8</v>
      </c>
      <c r="AB617" s="44">
        <v>0.29629629629629628</v>
      </c>
      <c r="AC617"/>
      <c r="AD617" s="94" t="s">
        <v>800</v>
      </c>
      <c r="AE617" s="57">
        <v>4</v>
      </c>
      <c r="AF617" s="58">
        <v>0.14814814814814814</v>
      </c>
      <c r="AG617"/>
      <c r="AH617" s="96" t="s">
        <v>173</v>
      </c>
      <c r="AI617" s="42">
        <v>6</v>
      </c>
      <c r="AJ617" s="44">
        <v>0.22222222222222221</v>
      </c>
      <c r="AK617"/>
      <c r="AL617" s="90" t="s">
        <v>176</v>
      </c>
      <c r="AM617" s="42">
        <v>20</v>
      </c>
      <c r="AN617" s="44">
        <v>0.7407407407407407</v>
      </c>
      <c r="AO617"/>
      <c r="AP617" s="90" t="s">
        <v>173</v>
      </c>
      <c r="AQ617" s="42">
        <v>11</v>
      </c>
      <c r="AR617" s="44">
        <v>0.40740740740740738</v>
      </c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 s="8"/>
      <c r="BS617"/>
      <c r="BT617"/>
      <c r="BU617"/>
      <c r="BV617"/>
      <c r="BW617"/>
      <c r="BX617"/>
      <c r="BY617" s="2"/>
      <c r="BZ617"/>
      <c r="CA617"/>
      <c r="CB617"/>
      <c r="CC617"/>
      <c r="CD617"/>
      <c r="CE617"/>
      <c r="CF617" s="2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</row>
    <row r="618" spans="2:107" ht="25.5" customHeight="1" x14ac:dyDescent="0.2">
      <c r="B618" s="90" t="s">
        <v>31</v>
      </c>
      <c r="C618" s="42">
        <v>7</v>
      </c>
      <c r="D618" s="44">
        <v>0.25925925925925924</v>
      </c>
      <c r="E618" s="8"/>
      <c r="F618" s="83"/>
      <c r="G618" s="85">
        <v>27</v>
      </c>
      <c r="H618" s="86">
        <v>1</v>
      </c>
      <c r="I618"/>
      <c r="J618" s="92" t="s">
        <v>146</v>
      </c>
      <c r="K618" s="45">
        <v>11</v>
      </c>
      <c r="L618" s="44">
        <v>0.40740740740740738</v>
      </c>
      <c r="M618"/>
      <c r="N618" s="91" t="s">
        <v>156</v>
      </c>
      <c r="O618" s="43">
        <v>0</v>
      </c>
      <c r="P618" s="44">
        <v>0</v>
      </c>
      <c r="Q618"/>
      <c r="R618" s="93">
        <v>3</v>
      </c>
      <c r="S618" s="43">
        <v>1</v>
      </c>
      <c r="T618" s="44">
        <v>3.7037037037037035E-2</v>
      </c>
      <c r="U618"/>
      <c r="V618" s="94" t="s">
        <v>162</v>
      </c>
      <c r="W618" s="57">
        <v>9</v>
      </c>
      <c r="X618" s="58">
        <v>0.33333333333333331</v>
      </c>
      <c r="Y618"/>
      <c r="Z618" s="90" t="s">
        <v>165</v>
      </c>
      <c r="AA618" s="42">
        <v>4</v>
      </c>
      <c r="AB618" s="44">
        <v>0.14814814814814814</v>
      </c>
      <c r="AC618"/>
      <c r="AD618" s="94" t="s">
        <v>801</v>
      </c>
      <c r="AE618" s="57">
        <v>4</v>
      </c>
      <c r="AF618" s="58">
        <v>0.14814814814814814</v>
      </c>
      <c r="AG618"/>
      <c r="AH618" s="96" t="s">
        <v>174</v>
      </c>
      <c r="AI618" s="42">
        <v>13</v>
      </c>
      <c r="AJ618" s="44">
        <v>0.48148148148148145</v>
      </c>
      <c r="AK618"/>
      <c r="AL618" s="90" t="s">
        <v>177</v>
      </c>
      <c r="AM618" s="42">
        <v>3</v>
      </c>
      <c r="AN618" s="44">
        <v>0.1111111111111111</v>
      </c>
      <c r="AO618"/>
      <c r="AP618" s="90" t="s">
        <v>171</v>
      </c>
      <c r="AQ618" s="42">
        <v>0</v>
      </c>
      <c r="AR618" s="44">
        <v>0</v>
      </c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 s="8"/>
      <c r="BS618"/>
      <c r="BT618"/>
      <c r="BU618"/>
      <c r="BV618"/>
      <c r="BW618"/>
      <c r="BX618"/>
      <c r="BY618" s="2"/>
      <c r="BZ618"/>
      <c r="CA618"/>
      <c r="CB618"/>
      <c r="CC618"/>
      <c r="CD618"/>
      <c r="CE618"/>
      <c r="CF618" s="2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</row>
    <row r="619" spans="2:107" ht="25.5" customHeight="1" x14ac:dyDescent="0.2">
      <c r="B619" s="90" t="s">
        <v>36</v>
      </c>
      <c r="C619" s="42">
        <v>1</v>
      </c>
      <c r="D619" s="44">
        <v>3.7037037037037035E-2</v>
      </c>
      <c r="E619" s="8"/>
      <c r="F619"/>
      <c r="G619" s="41" t="s">
        <v>141</v>
      </c>
      <c r="H619" s="41" t="s">
        <v>140</v>
      </c>
      <c r="I619"/>
      <c r="J619" s="92" t="s">
        <v>150</v>
      </c>
      <c r="K619" s="45">
        <v>0</v>
      </c>
      <c r="L619" s="44">
        <v>0</v>
      </c>
      <c r="M619"/>
      <c r="N619" s="91" t="s">
        <v>157</v>
      </c>
      <c r="O619" s="43">
        <v>1</v>
      </c>
      <c r="P619" s="44">
        <v>3.7037037037037035E-2</v>
      </c>
      <c r="Q619"/>
      <c r="R619" s="93">
        <v>4</v>
      </c>
      <c r="S619" s="43">
        <v>0</v>
      </c>
      <c r="T619" s="44">
        <v>0</v>
      </c>
      <c r="U619"/>
      <c r="V619" s="77"/>
      <c r="W619" s="54">
        <v>27</v>
      </c>
      <c r="X619" s="66">
        <v>1</v>
      </c>
      <c r="Y619"/>
      <c r="Z619" s="90" t="s">
        <v>166</v>
      </c>
      <c r="AA619" s="42">
        <v>2</v>
      </c>
      <c r="AB619" s="44">
        <v>7.407407407407407E-2</v>
      </c>
      <c r="AC619"/>
      <c r="AD619" s="94" t="s">
        <v>802</v>
      </c>
      <c r="AE619" s="57">
        <v>12</v>
      </c>
      <c r="AF619" s="58">
        <v>0.44444444444444442</v>
      </c>
      <c r="AG619"/>
      <c r="AH619" s="96" t="s">
        <v>171</v>
      </c>
      <c r="AI619" s="42">
        <v>0</v>
      </c>
      <c r="AJ619" s="44">
        <v>0</v>
      </c>
      <c r="AK619"/>
      <c r="AL619" s="90" t="s">
        <v>178</v>
      </c>
      <c r="AM619" s="42">
        <v>0</v>
      </c>
      <c r="AN619" s="44">
        <v>0</v>
      </c>
      <c r="AO619"/>
      <c r="AP619" s="82"/>
      <c r="AQ619" s="83">
        <v>27</v>
      </c>
      <c r="AR619" s="87">
        <v>1</v>
      </c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 s="8"/>
      <c r="BS619"/>
      <c r="BT619"/>
      <c r="BU619"/>
      <c r="BV619"/>
      <c r="BW619"/>
      <c r="BX619"/>
      <c r="BY619" s="2"/>
      <c r="BZ619"/>
      <c r="CA619"/>
      <c r="CB619"/>
      <c r="CC619"/>
      <c r="CD619"/>
      <c r="CE619"/>
      <c r="CF619" s="2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</row>
    <row r="620" spans="2:107" ht="25.5" customHeight="1" x14ac:dyDescent="0.2">
      <c r="B620" s="90" t="s">
        <v>139</v>
      </c>
      <c r="C620" s="42">
        <v>2</v>
      </c>
      <c r="D620" s="44">
        <v>7.407407407407407E-2</v>
      </c>
      <c r="E620" s="8"/>
      <c r="F620"/>
      <c r="G620"/>
      <c r="H620"/>
      <c r="I620"/>
      <c r="J620" s="92" t="s">
        <v>151</v>
      </c>
      <c r="K620" s="45">
        <v>10</v>
      </c>
      <c r="L620" s="44">
        <v>0.37037037037037035</v>
      </c>
      <c r="M620"/>
      <c r="N620" s="83"/>
      <c r="O620" s="85">
        <v>27</v>
      </c>
      <c r="P620" s="87">
        <v>1</v>
      </c>
      <c r="Q620"/>
      <c r="R620" s="93">
        <v>5</v>
      </c>
      <c r="S620" s="43">
        <v>1</v>
      </c>
      <c r="T620" s="44">
        <v>3.7037037037037035E-2</v>
      </c>
      <c r="U620"/>
      <c r="V620"/>
      <c r="W620" s="56" t="s">
        <v>141</v>
      </c>
      <c r="X620" s="49" t="s">
        <v>140</v>
      </c>
      <c r="Y620"/>
      <c r="Z620" s="96" t="s">
        <v>167</v>
      </c>
      <c r="AA620" s="42">
        <v>1</v>
      </c>
      <c r="AB620" s="44">
        <v>3.7037037037037035E-2</v>
      </c>
      <c r="AC620"/>
      <c r="AD620" s="77"/>
      <c r="AE620" s="54">
        <v>27</v>
      </c>
      <c r="AF620" s="76">
        <v>1</v>
      </c>
      <c r="AG620"/>
      <c r="AH620" s="82"/>
      <c r="AI620" s="83">
        <v>27</v>
      </c>
      <c r="AJ620" s="87">
        <v>1</v>
      </c>
      <c r="AK620"/>
      <c r="AL620" s="82"/>
      <c r="AM620" s="83">
        <v>27</v>
      </c>
      <c r="AN620" s="87">
        <v>1</v>
      </c>
      <c r="AO620"/>
      <c r="AP620"/>
      <c r="AQ620" s="40" t="s">
        <v>141</v>
      </c>
      <c r="AR620" s="41" t="s">
        <v>140</v>
      </c>
      <c r="AS620"/>
      <c r="AT620"/>
      <c r="AU620"/>
      <c r="AV620"/>
      <c r="AW620"/>
      <c r="AX620"/>
      <c r="AY620"/>
      <c r="AZ620"/>
      <c r="BA620"/>
      <c r="BB620"/>
      <c r="BC620"/>
      <c r="BD620"/>
      <c r="BE620" s="8"/>
      <c r="BF620" s="8"/>
      <c r="BG620" s="8"/>
      <c r="BH620"/>
      <c r="BI620"/>
      <c r="BJ620"/>
      <c r="BK620"/>
      <c r="BL620"/>
      <c r="BM620"/>
      <c r="BN620"/>
      <c r="BO620"/>
      <c r="BP620"/>
      <c r="BQ620"/>
      <c r="BR620" s="8"/>
      <c r="BS620"/>
      <c r="BT620"/>
      <c r="BU620"/>
      <c r="BV620"/>
      <c r="BW620"/>
      <c r="BX620"/>
      <c r="BY620" s="2"/>
      <c r="BZ620"/>
      <c r="CA620"/>
      <c r="CB620"/>
      <c r="CC620"/>
      <c r="CD620"/>
      <c r="CE620"/>
      <c r="CF620" s="2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</row>
    <row r="621" spans="2:107" ht="25.5" customHeight="1" x14ac:dyDescent="0.2">
      <c r="B621" s="90" t="s">
        <v>50</v>
      </c>
      <c r="C621" s="42">
        <v>3</v>
      </c>
      <c r="D621" s="44">
        <v>0.1111111111111111</v>
      </c>
      <c r="E621" s="8"/>
      <c r="F621"/>
      <c r="G621"/>
      <c r="H621"/>
      <c r="I621"/>
      <c r="J621" s="92" t="s">
        <v>149</v>
      </c>
      <c r="K621" s="45">
        <v>3</v>
      </c>
      <c r="L621" s="44">
        <v>0.1111111111111111</v>
      </c>
      <c r="M621"/>
      <c r="N621"/>
      <c r="O621" s="41" t="s">
        <v>153</v>
      </c>
      <c r="P621" s="41" t="s">
        <v>140</v>
      </c>
      <c r="Q621"/>
      <c r="R621" s="83"/>
      <c r="S621" s="85">
        <v>40</v>
      </c>
      <c r="T621" s="87">
        <v>0.99999999999999978</v>
      </c>
      <c r="U621"/>
      <c r="V621"/>
      <c r="W621"/>
      <c r="X621"/>
      <c r="Y621"/>
      <c r="Z621" s="96" t="s">
        <v>168</v>
      </c>
      <c r="AA621" s="42">
        <v>1</v>
      </c>
      <c r="AB621" s="44">
        <v>3.7037037037037035E-2</v>
      </c>
      <c r="AC621"/>
      <c r="AD621"/>
      <c r="AE621" s="56" t="s">
        <v>141</v>
      </c>
      <c r="AF621" s="49" t="s">
        <v>140</v>
      </c>
      <c r="AG621"/>
      <c r="AH621"/>
      <c r="AI621" s="40" t="s">
        <v>141</v>
      </c>
      <c r="AJ621" s="41" t="s">
        <v>140</v>
      </c>
      <c r="AK621"/>
      <c r="AL621" s="81"/>
      <c r="AM621" s="40" t="s">
        <v>141</v>
      </c>
      <c r="AN621" s="41" t="s">
        <v>140</v>
      </c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 s="8"/>
      <c r="BS621"/>
      <c r="BT621"/>
      <c r="BU621"/>
      <c r="BV621"/>
      <c r="BW621"/>
      <c r="BX621"/>
      <c r="BY621" s="2"/>
      <c r="BZ621"/>
      <c r="CA621"/>
      <c r="CB621"/>
      <c r="CC621"/>
      <c r="CD621"/>
      <c r="CE621"/>
      <c r="CF621" s="2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</row>
    <row r="622" spans="2:107" ht="25.5" customHeight="1" x14ac:dyDescent="0.2">
      <c r="B622" s="82"/>
      <c r="C622" s="83">
        <v>27</v>
      </c>
      <c r="D622" s="84">
        <v>1</v>
      </c>
      <c r="E622" s="8"/>
      <c r="F622"/>
      <c r="G622"/>
      <c r="H622"/>
      <c r="I622"/>
      <c r="J622" s="92" t="s">
        <v>152</v>
      </c>
      <c r="K622" s="45">
        <v>3</v>
      </c>
      <c r="L622" s="44">
        <v>0.1111111111111111</v>
      </c>
      <c r="M622"/>
      <c r="N622"/>
      <c r="O622"/>
      <c r="P622"/>
      <c r="Q622"/>
      <c r="R622"/>
      <c r="S622" s="49" t="s">
        <v>197</v>
      </c>
      <c r="T622" s="89" t="s">
        <v>369</v>
      </c>
      <c r="U622"/>
      <c r="V622"/>
      <c r="W622"/>
      <c r="X622"/>
      <c r="Y622"/>
      <c r="Z622" s="96" t="s">
        <v>169</v>
      </c>
      <c r="AA622" s="42">
        <v>1</v>
      </c>
      <c r="AB622" s="44">
        <v>3.7037037037037035E-2</v>
      </c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 s="48"/>
      <c r="BM622" s="8"/>
      <c r="BN622" s="8"/>
      <c r="BO622"/>
      <c r="BP622"/>
      <c r="BQ622"/>
      <c r="BR622" s="8"/>
      <c r="BS622"/>
      <c r="BT622"/>
      <c r="BU622"/>
      <c r="BV622"/>
      <c r="BW622"/>
      <c r="BX622"/>
      <c r="BY622" s="2"/>
      <c r="BZ622"/>
      <c r="CA622"/>
      <c r="CB622"/>
      <c r="CC622"/>
      <c r="CD622"/>
      <c r="CE622"/>
      <c r="CF622" s="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</row>
    <row r="623" spans="2:107" ht="25.5" customHeight="1" x14ac:dyDescent="0.2">
      <c r="B623"/>
      <c r="C623" s="40" t="s">
        <v>141</v>
      </c>
      <c r="D623" s="41" t="s">
        <v>140</v>
      </c>
      <c r="E623" s="8"/>
      <c r="F623"/>
      <c r="G623"/>
      <c r="H623"/>
      <c r="I623"/>
      <c r="J623" s="88"/>
      <c r="K623" s="65">
        <v>27</v>
      </c>
      <c r="L623" s="87">
        <v>1</v>
      </c>
      <c r="M623"/>
      <c r="N623"/>
      <c r="O623"/>
      <c r="P623"/>
      <c r="Q623"/>
      <c r="R623"/>
      <c r="S623"/>
      <c r="T623"/>
      <c r="U623"/>
      <c r="V623"/>
      <c r="W623"/>
      <c r="X623"/>
      <c r="Y623"/>
      <c r="Z623" s="96" t="s">
        <v>170</v>
      </c>
      <c r="AA623" s="42">
        <v>2</v>
      </c>
      <c r="AB623" s="44">
        <v>7.407407407407407E-2</v>
      </c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 s="8"/>
      <c r="BS623" s="48"/>
      <c r="BT623" s="8"/>
      <c r="BU623" s="8"/>
      <c r="BV623"/>
      <c r="BW623"/>
      <c r="BX623"/>
      <c r="BY623" s="2"/>
      <c r="BZ623"/>
      <c r="CA623"/>
      <c r="CB623"/>
      <c r="CC623"/>
      <c r="CD623"/>
      <c r="CE623"/>
      <c r="CF623" s="2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</row>
    <row r="624" spans="2:107" ht="25.5" customHeight="1" x14ac:dyDescent="0.2">
      <c r="B624"/>
      <c r="C624"/>
      <c r="D624"/>
      <c r="E624" s="8"/>
      <c r="F624"/>
      <c r="G624"/>
      <c r="H624"/>
      <c r="I624"/>
      <c r="J624" s="79"/>
      <c r="K624" s="41" t="s">
        <v>141</v>
      </c>
      <c r="L624" s="41" t="s">
        <v>140</v>
      </c>
      <c r="M624"/>
      <c r="N624"/>
      <c r="O624"/>
      <c r="P624"/>
      <c r="Q624"/>
      <c r="R624"/>
      <c r="S624"/>
      <c r="T624"/>
      <c r="U624"/>
      <c r="V624"/>
      <c r="W624"/>
      <c r="X624"/>
      <c r="Y624"/>
      <c r="Z624" s="96" t="s">
        <v>162</v>
      </c>
      <c r="AA624" s="42">
        <v>0</v>
      </c>
      <c r="AB624" s="44">
        <v>0</v>
      </c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 s="8"/>
      <c r="BS624"/>
      <c r="BT624"/>
      <c r="BU624"/>
      <c r="BV624"/>
      <c r="BW624"/>
      <c r="BX624"/>
      <c r="BY624" s="2"/>
      <c r="BZ624"/>
      <c r="CA624"/>
      <c r="CB624"/>
      <c r="CC624"/>
      <c r="CD624"/>
      <c r="CE624"/>
      <c r="CF624" s="2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</row>
    <row r="625" spans="2:107" ht="25.5" customHeight="1" x14ac:dyDescent="0.2">
      <c r="B625"/>
      <c r="C625"/>
      <c r="D625"/>
      <c r="E625" s="8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 s="96" t="s">
        <v>171</v>
      </c>
      <c r="AA625" s="42">
        <v>3</v>
      </c>
      <c r="AB625" s="44">
        <v>0.1111111111111111</v>
      </c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 s="8"/>
      <c r="BJ625" s="52"/>
      <c r="BK625" s="52"/>
      <c r="BL625"/>
      <c r="BM625"/>
      <c r="BN625"/>
      <c r="BO625"/>
      <c r="BP625"/>
      <c r="BQ625"/>
      <c r="BR625" s="8"/>
      <c r="BS625"/>
      <c r="BT625"/>
      <c r="BU625"/>
      <c r="BV625"/>
      <c r="BW625"/>
      <c r="BX625"/>
      <c r="BY625" s="2"/>
      <c r="BZ625"/>
      <c r="CA625"/>
      <c r="CB625"/>
      <c r="CC625"/>
      <c r="CD625"/>
      <c r="CE625"/>
      <c r="CF625" s="2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</row>
    <row r="626" spans="2:107" ht="25.5" customHeight="1" x14ac:dyDescent="0.2">
      <c r="B626"/>
      <c r="C626"/>
      <c r="D626"/>
      <c r="E626" s="8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 s="82"/>
      <c r="AA626" s="83">
        <v>27</v>
      </c>
      <c r="AB626" s="87">
        <v>1</v>
      </c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 s="8"/>
      <c r="BF626" s="8"/>
      <c r="BG626" s="8"/>
      <c r="BH626"/>
      <c r="BI626"/>
      <c r="BJ626"/>
      <c r="BK626"/>
      <c r="BL626"/>
      <c r="BM626"/>
      <c r="BN626"/>
      <c r="BO626"/>
      <c r="BP626"/>
      <c r="BQ626"/>
      <c r="BR626" s="8"/>
      <c r="BS626" s="61"/>
      <c r="BT626" s="61"/>
      <c r="BU626" s="61"/>
      <c r="BV626" s="61"/>
      <c r="BW626" s="61"/>
      <c r="BX626" s="61"/>
      <c r="BY626" s="64"/>
      <c r="BZ626" s="61"/>
      <c r="CA626" s="61"/>
      <c r="CB626" s="61"/>
      <c r="CC626" s="61"/>
      <c r="CD626" s="61"/>
      <c r="CE626" s="61"/>
      <c r="CF626" s="64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/>
      <c r="CT626"/>
      <c r="CU626"/>
      <c r="CV626"/>
      <c r="CW626"/>
      <c r="CX626"/>
      <c r="CY626"/>
      <c r="CZ626"/>
      <c r="DA626"/>
      <c r="DB626"/>
      <c r="DC626"/>
    </row>
    <row r="627" spans="2:107" ht="25.5" customHeight="1" x14ac:dyDescent="0.2">
      <c r="B627" s="61"/>
      <c r="C627" s="61"/>
      <c r="D627" s="61"/>
      <c r="E627" s="37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78"/>
      <c r="AA627" s="40" t="s">
        <v>141</v>
      </c>
      <c r="AB627" s="41" t="s">
        <v>140</v>
      </c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37"/>
      <c r="BS627" s="61"/>
      <c r="BT627" s="61"/>
      <c r="BU627" s="61"/>
      <c r="BV627" s="61"/>
      <c r="BW627" s="61"/>
      <c r="BX627" s="61"/>
      <c r="BY627" s="64"/>
      <c r="BZ627" s="61"/>
      <c r="CA627" s="61"/>
      <c r="CB627" s="61"/>
      <c r="CC627" s="61"/>
      <c r="CD627" s="61"/>
      <c r="CE627" s="61"/>
      <c r="CF627" s="64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</row>
    <row r="628" spans="2:107" ht="25.5" customHeight="1" x14ac:dyDescent="0.2">
      <c r="B628" s="182" t="s">
        <v>424</v>
      </c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  <c r="AU628" s="182"/>
      <c r="AV628" s="182"/>
      <c r="AW628" s="182"/>
      <c r="AX628" s="182"/>
      <c r="AY628" s="182"/>
      <c r="AZ628" s="182"/>
      <c r="BA628" s="182"/>
      <c r="BB628" s="182"/>
      <c r="BC628" s="182"/>
      <c r="BD628" s="182"/>
      <c r="BE628" s="182"/>
      <c r="BF628" s="182"/>
      <c r="BG628" s="182"/>
      <c r="BH628" s="182"/>
      <c r="BI628" s="182"/>
      <c r="BJ628" s="61"/>
      <c r="BK628" s="61"/>
      <c r="BL628" s="37"/>
      <c r="BM628" s="37"/>
      <c r="BN628" s="37"/>
      <c r="BO628" s="61"/>
      <c r="BP628" s="61"/>
      <c r="BQ628" s="61"/>
      <c r="BR628" s="37"/>
      <c r="BS628" s="61"/>
      <c r="BT628" s="61"/>
      <c r="BU628" s="61"/>
      <c r="BV628" s="61"/>
      <c r="BW628" s="61"/>
      <c r="BX628" s="61"/>
      <c r="BY628" s="64"/>
      <c r="BZ628" s="61"/>
      <c r="CA628" s="61"/>
      <c r="CB628" s="61"/>
      <c r="CC628" s="61"/>
      <c r="CD628" s="61"/>
      <c r="CE628" s="61"/>
      <c r="CF628" s="64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</row>
    <row r="629" spans="2:107" ht="25.5" customHeight="1" x14ac:dyDescent="0.2">
      <c r="B629" s="61"/>
      <c r="C629" s="61"/>
      <c r="D629" s="61"/>
      <c r="E629" s="37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37"/>
      <c r="BS629" s="61"/>
      <c r="BT629" s="61"/>
      <c r="BU629" s="61"/>
      <c r="BV629" s="61"/>
      <c r="BW629" s="61"/>
      <c r="BX629" s="61"/>
      <c r="BY629" s="64"/>
      <c r="BZ629" s="61"/>
      <c r="CA629" s="61"/>
      <c r="CB629" s="61"/>
      <c r="CC629" s="61"/>
      <c r="CD629" s="61"/>
      <c r="CE629" s="61"/>
      <c r="CF629" s="64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</row>
    <row r="630" spans="2:107" ht="25.5" customHeight="1" x14ac:dyDescent="0.2">
      <c r="B630" s="189" t="s">
        <v>373</v>
      </c>
      <c r="C630" s="192"/>
      <c r="D630" s="192"/>
      <c r="E630" s="37"/>
      <c r="F630" s="189" t="s">
        <v>370</v>
      </c>
      <c r="G630" s="192"/>
      <c r="H630" s="192"/>
      <c r="I630" s="61"/>
      <c r="J630" s="189" t="s">
        <v>396</v>
      </c>
      <c r="K630" s="192"/>
      <c r="L630" s="192"/>
      <c r="M630" s="61"/>
      <c r="N630" s="190" t="s">
        <v>198</v>
      </c>
      <c r="O630" s="191"/>
      <c r="P630" s="191"/>
      <c r="Q630" s="61"/>
      <c r="R630" s="190" t="s">
        <v>207</v>
      </c>
      <c r="S630" s="191"/>
      <c r="T630" s="191"/>
      <c r="U630" s="61"/>
      <c r="V630" s="61"/>
      <c r="W630" s="190" t="s">
        <v>212</v>
      </c>
      <c r="X630" s="191"/>
      <c r="Y630" s="191"/>
      <c r="Z630" s="61"/>
      <c r="AA630" s="190" t="s">
        <v>223</v>
      </c>
      <c r="AB630" s="191"/>
      <c r="AC630" s="191"/>
      <c r="AD630" s="61"/>
      <c r="AE630" s="190" t="s">
        <v>230</v>
      </c>
      <c r="AF630" s="190"/>
      <c r="AG630" s="190"/>
      <c r="AH630" s="61"/>
      <c r="AI630" s="190" t="s">
        <v>235</v>
      </c>
      <c r="AJ630" s="190"/>
      <c r="AK630" s="190"/>
      <c r="AL630" s="61"/>
      <c r="AM630" s="190" t="s">
        <v>252</v>
      </c>
      <c r="AN630" s="190"/>
      <c r="AO630" s="190"/>
      <c r="AP630" s="61"/>
      <c r="AQ630" s="190" t="s">
        <v>282</v>
      </c>
      <c r="AR630" s="190"/>
      <c r="AS630" s="190"/>
      <c r="AT630" s="61"/>
      <c r="AU630" s="189" t="s">
        <v>295</v>
      </c>
      <c r="AV630" s="189"/>
      <c r="AW630" s="189"/>
      <c r="AX630" s="61"/>
      <c r="AY630" s="189" t="s">
        <v>323</v>
      </c>
      <c r="AZ630" s="189"/>
      <c r="BA630" s="189"/>
      <c r="BB630" s="61"/>
      <c r="BC630" s="189" t="s">
        <v>324</v>
      </c>
      <c r="BD630" s="189"/>
      <c r="BE630" s="189"/>
      <c r="BF630" s="61"/>
      <c r="BG630" s="189" t="s">
        <v>331</v>
      </c>
      <c r="BH630" s="189"/>
      <c r="BI630" s="189"/>
      <c r="BJ630" s="61"/>
      <c r="BK630" s="61"/>
      <c r="BL630" s="61"/>
      <c r="BM630" s="61"/>
      <c r="BN630" s="61"/>
      <c r="BO630" s="61"/>
      <c r="BP630" s="61"/>
      <c r="BQ630" s="61"/>
      <c r="BR630" s="37"/>
      <c r="BS630" s="61"/>
      <c r="BT630" s="61"/>
      <c r="BU630" s="61"/>
      <c r="BV630" s="61"/>
      <c r="BW630" s="61"/>
      <c r="BX630" s="61"/>
      <c r="BY630" s="64"/>
      <c r="BZ630" s="61"/>
      <c r="CA630" s="61"/>
      <c r="CB630" s="61"/>
      <c r="CC630" s="61"/>
      <c r="CD630" s="61"/>
      <c r="CE630" s="61"/>
      <c r="CF630" s="64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</row>
    <row r="631" spans="2:107" ht="25.5" customHeight="1" x14ac:dyDescent="0.2">
      <c r="B631" s="63" t="s">
        <v>371</v>
      </c>
      <c r="C631" s="45">
        <v>5</v>
      </c>
      <c r="D631" s="58">
        <v>0.18518518518518517</v>
      </c>
      <c r="E631" s="37"/>
      <c r="F631" s="75" t="s">
        <v>384</v>
      </c>
      <c r="G631" s="45">
        <v>1</v>
      </c>
      <c r="H631" s="58">
        <v>3.7037037037037035E-2</v>
      </c>
      <c r="I631" s="61"/>
      <c r="J631" s="63" t="s">
        <v>397</v>
      </c>
      <c r="K631" s="45">
        <v>6</v>
      </c>
      <c r="L631" s="58">
        <v>0.22222222222222221</v>
      </c>
      <c r="M631" s="61"/>
      <c r="N631" s="169" t="s">
        <v>199</v>
      </c>
      <c r="O631" s="59">
        <v>11</v>
      </c>
      <c r="P631" s="60">
        <v>0.42307692307692307</v>
      </c>
      <c r="Q631" s="61"/>
      <c r="R631" s="169" t="s">
        <v>208</v>
      </c>
      <c r="S631" s="59">
        <v>16</v>
      </c>
      <c r="T631" s="60">
        <v>0.61538461538461542</v>
      </c>
      <c r="U631" s="61"/>
      <c r="V631" s="61"/>
      <c r="W631" s="169" t="s">
        <v>213</v>
      </c>
      <c r="X631" s="59">
        <v>5</v>
      </c>
      <c r="Y631" s="60">
        <v>0.18518518518518517</v>
      </c>
      <c r="Z631" s="61"/>
      <c r="AA631" s="169" t="s">
        <v>224</v>
      </c>
      <c r="AB631" s="59">
        <v>11</v>
      </c>
      <c r="AC631" s="60">
        <v>0.40740740740740738</v>
      </c>
      <c r="AD631" s="61"/>
      <c r="AE631" s="169" t="s">
        <v>231</v>
      </c>
      <c r="AF631" s="59">
        <v>5</v>
      </c>
      <c r="AG631" s="60">
        <v>0.18518518518518517</v>
      </c>
      <c r="AH631" s="61"/>
      <c r="AI631" s="169" t="s">
        <v>236</v>
      </c>
      <c r="AJ631" s="59">
        <v>0</v>
      </c>
      <c r="AK631" s="60">
        <v>0</v>
      </c>
      <c r="AL631" s="61"/>
      <c r="AM631" s="169" t="s">
        <v>253</v>
      </c>
      <c r="AN631" s="59">
        <v>0</v>
      </c>
      <c r="AO631" s="60">
        <v>0</v>
      </c>
      <c r="AP631" s="61"/>
      <c r="AQ631" s="169" t="s">
        <v>283</v>
      </c>
      <c r="AR631" s="59">
        <v>7</v>
      </c>
      <c r="AS631" s="60">
        <v>0.25925925925925924</v>
      </c>
      <c r="AT631" s="61"/>
      <c r="AU631" s="169" t="s">
        <v>296</v>
      </c>
      <c r="AV631" s="59">
        <v>0</v>
      </c>
      <c r="AW631" s="60">
        <v>0</v>
      </c>
      <c r="AX631" s="61"/>
      <c r="AY631" s="169" t="s">
        <v>314</v>
      </c>
      <c r="AZ631" s="59">
        <v>3</v>
      </c>
      <c r="BA631" s="60">
        <v>0.1111111111111111</v>
      </c>
      <c r="BB631" s="61"/>
      <c r="BC631" s="169" t="s">
        <v>325</v>
      </c>
      <c r="BD631" s="59">
        <v>15</v>
      </c>
      <c r="BE631" s="60">
        <v>0.55555555555555558</v>
      </c>
      <c r="BF631" s="61"/>
      <c r="BG631" s="63" t="s">
        <v>332</v>
      </c>
      <c r="BH631" s="54">
        <v>1</v>
      </c>
      <c r="BI631" s="66">
        <v>5.8823529411764705E-2</v>
      </c>
      <c r="BJ631" s="61"/>
      <c r="BK631" s="61"/>
      <c r="BL631" s="61"/>
      <c r="BM631" s="61"/>
      <c r="BN631" s="61"/>
      <c r="BO631" s="61"/>
      <c r="BP631" s="61"/>
      <c r="BQ631" s="61"/>
      <c r="BR631" s="37"/>
      <c r="BS631" s="61"/>
      <c r="BT631" s="61"/>
      <c r="BU631" s="61"/>
      <c r="BV631" s="61"/>
      <c r="BW631" s="61"/>
      <c r="BX631" s="61"/>
      <c r="BY631" s="64"/>
      <c r="BZ631" s="61"/>
      <c r="CA631" s="61"/>
      <c r="CB631" s="61"/>
      <c r="CC631" s="61"/>
      <c r="CD631" s="61"/>
      <c r="CE631" s="61"/>
      <c r="CF631" s="64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</row>
    <row r="632" spans="2:107" ht="25.5" customHeight="1" x14ac:dyDescent="0.2">
      <c r="B632" s="63" t="s">
        <v>372</v>
      </c>
      <c r="C632" s="45">
        <v>3</v>
      </c>
      <c r="D632" s="58">
        <v>0.1111111111111111</v>
      </c>
      <c r="E632" s="64"/>
      <c r="F632" s="75" t="s">
        <v>385</v>
      </c>
      <c r="G632" s="45">
        <v>7</v>
      </c>
      <c r="H632" s="58">
        <v>0.25925925925925924</v>
      </c>
      <c r="I632" s="61"/>
      <c r="J632" s="63" t="s">
        <v>398</v>
      </c>
      <c r="K632" s="45">
        <v>0</v>
      </c>
      <c r="L632" s="58">
        <v>0</v>
      </c>
      <c r="M632" s="61"/>
      <c r="N632" s="169" t="s">
        <v>200</v>
      </c>
      <c r="O632" s="45">
        <v>10</v>
      </c>
      <c r="P632" s="60">
        <v>0.38461538461538464</v>
      </c>
      <c r="Q632" s="61"/>
      <c r="R632" s="169" t="s">
        <v>209</v>
      </c>
      <c r="S632" s="59">
        <v>9</v>
      </c>
      <c r="T632" s="60">
        <v>0.34615384615384615</v>
      </c>
      <c r="U632" s="61"/>
      <c r="V632" s="61"/>
      <c r="W632" s="169" t="s">
        <v>214</v>
      </c>
      <c r="X632" s="45">
        <v>0</v>
      </c>
      <c r="Y632" s="60">
        <v>0</v>
      </c>
      <c r="Z632" s="61"/>
      <c r="AA632" s="169" t="s">
        <v>225</v>
      </c>
      <c r="AB632" s="45">
        <v>5</v>
      </c>
      <c r="AC632" s="60">
        <v>0.18518518518518517</v>
      </c>
      <c r="AD632" s="61"/>
      <c r="AE632" s="169" t="s">
        <v>232</v>
      </c>
      <c r="AF632" s="45">
        <v>4</v>
      </c>
      <c r="AG632" s="60">
        <v>0.14814814814814814</v>
      </c>
      <c r="AH632" s="61"/>
      <c r="AI632" s="169" t="s">
        <v>238</v>
      </c>
      <c r="AJ632" s="45">
        <v>0</v>
      </c>
      <c r="AK632" s="60">
        <v>0</v>
      </c>
      <c r="AL632" s="61"/>
      <c r="AM632" s="169" t="s">
        <v>254</v>
      </c>
      <c r="AN632" s="45">
        <v>0</v>
      </c>
      <c r="AO632" s="60">
        <v>0</v>
      </c>
      <c r="AP632" s="61"/>
      <c r="AQ632" s="169" t="s">
        <v>284</v>
      </c>
      <c r="AR632" s="45">
        <v>2</v>
      </c>
      <c r="AS632" s="60">
        <v>7.407407407407407E-2</v>
      </c>
      <c r="AT632" s="61"/>
      <c r="AU632" s="169" t="s">
        <v>297</v>
      </c>
      <c r="AV632" s="45">
        <v>5</v>
      </c>
      <c r="AW632" s="60">
        <v>0.23809523809523808</v>
      </c>
      <c r="AX632" s="61"/>
      <c r="AY632" s="169" t="s">
        <v>316</v>
      </c>
      <c r="AZ632" s="45">
        <v>4</v>
      </c>
      <c r="BA632" s="60">
        <v>0.14814814814814814</v>
      </c>
      <c r="BB632" s="61"/>
      <c r="BC632" s="169" t="s">
        <v>326</v>
      </c>
      <c r="BD632" s="45">
        <v>1</v>
      </c>
      <c r="BE632" s="60">
        <v>3.7037037037037035E-2</v>
      </c>
      <c r="BF632" s="61"/>
      <c r="BG632" s="63" t="s">
        <v>333</v>
      </c>
      <c r="BH632" s="65">
        <v>1</v>
      </c>
      <c r="BI632" s="66">
        <v>5.8823529411764705E-2</v>
      </c>
      <c r="BJ632" s="61"/>
      <c r="BK632" s="61"/>
      <c r="BL632" s="61"/>
      <c r="BM632" s="61"/>
      <c r="BN632" s="61"/>
      <c r="BO632" s="61"/>
      <c r="BP632" s="61"/>
      <c r="BQ632" s="61"/>
      <c r="BR632" s="64"/>
      <c r="BS632" s="61"/>
      <c r="BT632" s="61"/>
      <c r="BU632" s="61"/>
      <c r="BV632" s="61"/>
      <c r="BW632" s="61"/>
      <c r="BX632" s="61"/>
      <c r="BY632" s="64"/>
      <c r="BZ632" s="61"/>
      <c r="CA632" s="61"/>
      <c r="CB632" s="61"/>
      <c r="CC632" s="61"/>
      <c r="CD632" s="61"/>
      <c r="CE632" s="61"/>
      <c r="CF632" s="64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</row>
    <row r="633" spans="2:107" ht="25.5" customHeight="1" x14ac:dyDescent="0.2">
      <c r="B633" s="63" t="s">
        <v>374</v>
      </c>
      <c r="C633" s="45">
        <v>6</v>
      </c>
      <c r="D633" s="58">
        <v>0.22222222222222221</v>
      </c>
      <c r="E633" s="64"/>
      <c r="F633" s="75" t="s">
        <v>386</v>
      </c>
      <c r="G633" s="45">
        <v>3</v>
      </c>
      <c r="H633" s="58">
        <v>0.1111111111111111</v>
      </c>
      <c r="I633" s="61"/>
      <c r="J633" s="63" t="s">
        <v>385</v>
      </c>
      <c r="K633" s="45">
        <v>2</v>
      </c>
      <c r="L633" s="58">
        <v>7.407407407407407E-2</v>
      </c>
      <c r="M633" s="61"/>
      <c r="N633" s="169" t="s">
        <v>201</v>
      </c>
      <c r="O633" s="45">
        <v>2</v>
      </c>
      <c r="P633" s="60">
        <v>7.6923076923076927E-2</v>
      </c>
      <c r="Q633" s="61"/>
      <c r="R633" s="169" t="s">
        <v>210</v>
      </c>
      <c r="S633" s="59">
        <v>1</v>
      </c>
      <c r="T633" s="60">
        <v>3.8461538461538464E-2</v>
      </c>
      <c r="U633" s="61"/>
      <c r="V633" s="61"/>
      <c r="W633" s="169" t="s">
        <v>215</v>
      </c>
      <c r="X633" s="45">
        <v>5</v>
      </c>
      <c r="Y633" s="60">
        <v>0.18518518518518517</v>
      </c>
      <c r="Z633" s="61"/>
      <c r="AA633" s="169" t="s">
        <v>226</v>
      </c>
      <c r="AB633" s="45">
        <v>0</v>
      </c>
      <c r="AC633" s="60">
        <v>0</v>
      </c>
      <c r="AD633" s="61"/>
      <c r="AE633" s="169" t="s">
        <v>233</v>
      </c>
      <c r="AF633" s="45">
        <v>2</v>
      </c>
      <c r="AG633" s="60">
        <v>7.407407407407407E-2</v>
      </c>
      <c r="AH633" s="61"/>
      <c r="AI633" s="169" t="s">
        <v>239</v>
      </c>
      <c r="AJ633" s="45">
        <v>5</v>
      </c>
      <c r="AK633" s="60">
        <v>0.18518518518518517</v>
      </c>
      <c r="AL633" s="61"/>
      <c r="AM633" s="169" t="s">
        <v>255</v>
      </c>
      <c r="AN633" s="45">
        <v>0</v>
      </c>
      <c r="AO633" s="60">
        <v>0</v>
      </c>
      <c r="AP633" s="61"/>
      <c r="AQ633" s="169" t="s">
        <v>285</v>
      </c>
      <c r="AR633" s="45">
        <v>0</v>
      </c>
      <c r="AS633" s="60">
        <v>0</v>
      </c>
      <c r="AT633" s="61"/>
      <c r="AU633" s="169" t="s">
        <v>298</v>
      </c>
      <c r="AV633" s="45">
        <v>0</v>
      </c>
      <c r="AW633" s="60">
        <v>0</v>
      </c>
      <c r="AX633" s="61"/>
      <c r="AY633" s="169" t="s">
        <v>315</v>
      </c>
      <c r="AZ633" s="45">
        <v>0</v>
      </c>
      <c r="BA633" s="60">
        <v>0</v>
      </c>
      <c r="BB633" s="61"/>
      <c r="BC633" s="169" t="s">
        <v>327</v>
      </c>
      <c r="BD633" s="45">
        <v>1</v>
      </c>
      <c r="BE633" s="60">
        <v>3.7037037037037035E-2</v>
      </c>
      <c r="BF633" s="61"/>
      <c r="BG633" s="63" t="s">
        <v>334</v>
      </c>
      <c r="BH633" s="65">
        <v>0</v>
      </c>
      <c r="BI633" s="66">
        <v>0</v>
      </c>
      <c r="BJ633" s="62"/>
      <c r="BK633" s="62"/>
      <c r="BL633" s="61"/>
      <c r="BM633" s="61"/>
      <c r="BN633" s="61"/>
      <c r="BO633" s="61"/>
      <c r="BP633" s="61"/>
      <c r="BQ633" s="61"/>
      <c r="BR633" s="64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</row>
    <row r="634" spans="2:107" ht="25.5" customHeight="1" x14ac:dyDescent="0.2">
      <c r="B634" s="63" t="s">
        <v>375</v>
      </c>
      <c r="C634" s="45">
        <v>0</v>
      </c>
      <c r="D634" s="58">
        <v>0</v>
      </c>
      <c r="E634" s="64"/>
      <c r="F634" s="75" t="s">
        <v>387</v>
      </c>
      <c r="G634" s="45">
        <v>3</v>
      </c>
      <c r="H634" s="58">
        <v>0.1111111111111111</v>
      </c>
      <c r="I634" s="61"/>
      <c r="J634" s="63" t="s">
        <v>399</v>
      </c>
      <c r="K634" s="45">
        <v>5</v>
      </c>
      <c r="L634" s="58">
        <v>0.18518518518518517</v>
      </c>
      <c r="M634" s="61"/>
      <c r="N634" s="169" t="s">
        <v>202</v>
      </c>
      <c r="O634" s="45">
        <v>2</v>
      </c>
      <c r="P634" s="60">
        <v>7.6923076923076927E-2</v>
      </c>
      <c r="Q634" s="61"/>
      <c r="R634" s="169" t="s">
        <v>211</v>
      </c>
      <c r="S634" s="59">
        <v>0</v>
      </c>
      <c r="T634" s="60">
        <v>0</v>
      </c>
      <c r="U634" s="61"/>
      <c r="V634" s="61"/>
      <c r="W634" s="169" t="s">
        <v>216</v>
      </c>
      <c r="X634" s="45">
        <v>3</v>
      </c>
      <c r="Y634" s="60">
        <v>0.1111111111111111</v>
      </c>
      <c r="Z634" s="61"/>
      <c r="AA634" s="169" t="s">
        <v>227</v>
      </c>
      <c r="AB634" s="45">
        <v>2</v>
      </c>
      <c r="AC634" s="60">
        <v>7.407407407407407E-2</v>
      </c>
      <c r="AD634" s="61"/>
      <c r="AE634" s="169" t="s">
        <v>234</v>
      </c>
      <c r="AF634" s="45">
        <v>0</v>
      </c>
      <c r="AG634" s="60">
        <v>0</v>
      </c>
      <c r="AH634" s="61"/>
      <c r="AI634" s="169" t="s">
        <v>240</v>
      </c>
      <c r="AJ634" s="45">
        <v>3</v>
      </c>
      <c r="AK634" s="60">
        <v>0.1111111111111111</v>
      </c>
      <c r="AL634" s="61"/>
      <c r="AM634" s="169" t="s">
        <v>276</v>
      </c>
      <c r="AN634" s="45">
        <v>5</v>
      </c>
      <c r="AO634" s="60">
        <v>0.23809523809523808</v>
      </c>
      <c r="AP634" s="61"/>
      <c r="AQ634" s="169" t="s">
        <v>286</v>
      </c>
      <c r="AR634" s="45">
        <v>7</v>
      </c>
      <c r="AS634" s="60">
        <v>0.25925925925925924</v>
      </c>
      <c r="AT634" s="61"/>
      <c r="AU634" s="169" t="s">
        <v>299</v>
      </c>
      <c r="AV634" s="45">
        <v>2</v>
      </c>
      <c r="AW634" s="60">
        <v>9.5238095238095233E-2</v>
      </c>
      <c r="AX634" s="61"/>
      <c r="AY634" s="169" t="s">
        <v>317</v>
      </c>
      <c r="AZ634" s="45">
        <v>1</v>
      </c>
      <c r="BA634" s="60">
        <v>3.7037037037037035E-2</v>
      </c>
      <c r="BB634" s="61"/>
      <c r="BC634" s="169" t="s">
        <v>328</v>
      </c>
      <c r="BD634" s="59">
        <v>1</v>
      </c>
      <c r="BE634" s="60">
        <v>3.7037037037037035E-2</v>
      </c>
      <c r="BF634" s="61"/>
      <c r="BG634" s="63" t="s">
        <v>335</v>
      </c>
      <c r="BH634" s="54">
        <v>8</v>
      </c>
      <c r="BI634" s="66">
        <v>0.47058823529411764</v>
      </c>
      <c r="BJ634" s="61"/>
      <c r="BK634" s="61"/>
      <c r="BL634" s="61"/>
      <c r="BM634" s="61"/>
      <c r="BN634" s="61"/>
      <c r="BO634" s="61"/>
      <c r="BP634" s="61"/>
      <c r="BQ634" s="61"/>
      <c r="BR634" s="64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</row>
    <row r="635" spans="2:107" ht="25.5" customHeight="1" x14ac:dyDescent="0.2">
      <c r="B635" s="63" t="s">
        <v>376</v>
      </c>
      <c r="C635" s="45">
        <v>3</v>
      </c>
      <c r="D635" s="58">
        <v>0.1111111111111111</v>
      </c>
      <c r="E635" s="64"/>
      <c r="F635" s="75" t="s">
        <v>388</v>
      </c>
      <c r="G635" s="45">
        <v>0</v>
      </c>
      <c r="H635" s="58">
        <v>0</v>
      </c>
      <c r="I635" s="61"/>
      <c r="J635" s="63" t="s">
        <v>400</v>
      </c>
      <c r="K635" s="45">
        <v>0</v>
      </c>
      <c r="L635" s="58">
        <v>0</v>
      </c>
      <c r="M635" s="61"/>
      <c r="N635" s="169" t="s">
        <v>203</v>
      </c>
      <c r="O635" s="45">
        <v>0</v>
      </c>
      <c r="P635" s="60">
        <v>0</v>
      </c>
      <c r="Q635" s="61"/>
      <c r="R635" s="37"/>
      <c r="S635" s="45">
        <v>26</v>
      </c>
      <c r="T635" s="60">
        <v>1</v>
      </c>
      <c r="U635" s="61"/>
      <c r="V635" s="61"/>
      <c r="W635" s="169" t="s">
        <v>217</v>
      </c>
      <c r="X635" s="45">
        <v>1</v>
      </c>
      <c r="Y635" s="60">
        <v>3.7037037037037035E-2</v>
      </c>
      <c r="Z635" s="61"/>
      <c r="AA635" s="169" t="s">
        <v>228</v>
      </c>
      <c r="AB635" s="45">
        <v>7</v>
      </c>
      <c r="AC635" s="60">
        <v>0.25925925925925924</v>
      </c>
      <c r="AD635" s="61"/>
      <c r="AE635" s="169" t="s">
        <v>237</v>
      </c>
      <c r="AF635" s="45">
        <v>7</v>
      </c>
      <c r="AG635" s="60">
        <v>0.25925925925925924</v>
      </c>
      <c r="AH635" s="61"/>
      <c r="AI635" s="169" t="s">
        <v>241</v>
      </c>
      <c r="AJ635" s="45">
        <v>3</v>
      </c>
      <c r="AK635" s="60">
        <v>0.1111111111111111</v>
      </c>
      <c r="AL635" s="61"/>
      <c r="AM635" s="169" t="s">
        <v>257</v>
      </c>
      <c r="AN635" s="45">
        <v>4</v>
      </c>
      <c r="AO635" s="60">
        <v>0.19047619047619047</v>
      </c>
      <c r="AP635" s="61"/>
      <c r="AQ635" s="169" t="s">
        <v>287</v>
      </c>
      <c r="AR635" s="45">
        <v>0</v>
      </c>
      <c r="AS635" s="60">
        <v>0</v>
      </c>
      <c r="AT635" s="61"/>
      <c r="AU635" s="169" t="s">
        <v>300</v>
      </c>
      <c r="AV635" s="45">
        <v>5</v>
      </c>
      <c r="AW635" s="60">
        <v>0.23809523809523808</v>
      </c>
      <c r="AX635" s="61"/>
      <c r="AY635" s="169" t="s">
        <v>319</v>
      </c>
      <c r="AZ635" s="45">
        <v>3</v>
      </c>
      <c r="BA635" s="60">
        <v>0.1111111111111111</v>
      </c>
      <c r="BB635" s="61"/>
      <c r="BC635" s="169" t="s">
        <v>329</v>
      </c>
      <c r="BD635" s="59">
        <v>0</v>
      </c>
      <c r="BE635" s="60">
        <v>0</v>
      </c>
      <c r="BF635" s="61"/>
      <c r="BG635" s="63" t="s">
        <v>336</v>
      </c>
      <c r="BH635" s="54">
        <v>7</v>
      </c>
      <c r="BI635" s="66">
        <v>0.41176470588235292</v>
      </c>
      <c r="BJ635" s="61"/>
      <c r="BK635" s="61"/>
      <c r="BL635" s="61"/>
      <c r="BM635" s="61"/>
      <c r="BN635" s="61"/>
      <c r="BO635" s="37"/>
      <c r="BP635" s="37"/>
      <c r="BQ635" s="61"/>
      <c r="BR635" s="64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</row>
    <row r="636" spans="2:107" ht="25.5" customHeight="1" x14ac:dyDescent="0.2">
      <c r="B636" s="63" t="s">
        <v>377</v>
      </c>
      <c r="C636" s="45">
        <v>4</v>
      </c>
      <c r="D636" s="58">
        <v>0.14814814814814814</v>
      </c>
      <c r="E636" s="64"/>
      <c r="F636" s="75" t="s">
        <v>389</v>
      </c>
      <c r="G636" s="45">
        <v>7</v>
      </c>
      <c r="H636" s="58">
        <v>0.25925925925925924</v>
      </c>
      <c r="I636" s="61"/>
      <c r="J636" s="63" t="s">
        <v>387</v>
      </c>
      <c r="K636" s="45">
        <v>1</v>
      </c>
      <c r="L636" s="58">
        <v>3.7037037037037035E-2</v>
      </c>
      <c r="M636" s="61"/>
      <c r="N636" s="169" t="s">
        <v>204</v>
      </c>
      <c r="O636" s="45">
        <v>0</v>
      </c>
      <c r="P636" s="60">
        <v>0</v>
      </c>
      <c r="Q636" s="61"/>
      <c r="R636" s="61"/>
      <c r="S636" s="49" t="s">
        <v>141</v>
      </c>
      <c r="T636" s="49" t="s">
        <v>140</v>
      </c>
      <c r="U636" s="61"/>
      <c r="V636" s="61"/>
      <c r="W636" s="169" t="s">
        <v>218</v>
      </c>
      <c r="X636" s="45">
        <v>3</v>
      </c>
      <c r="Y636" s="60">
        <v>0.1111111111111111</v>
      </c>
      <c r="Z636" s="61"/>
      <c r="AA636" s="169" t="s">
        <v>229</v>
      </c>
      <c r="AB636" s="45">
        <v>2</v>
      </c>
      <c r="AC636" s="60">
        <v>7.407407407407407E-2</v>
      </c>
      <c r="AD636" s="61"/>
      <c r="AE636" s="169" t="s">
        <v>251</v>
      </c>
      <c r="AF636" s="59">
        <v>0</v>
      </c>
      <c r="AG636" s="60">
        <v>0</v>
      </c>
      <c r="AH636" s="61"/>
      <c r="AI636" s="169" t="s">
        <v>242</v>
      </c>
      <c r="AJ636" s="45">
        <v>2</v>
      </c>
      <c r="AK636" s="60">
        <v>7.407407407407407E-2</v>
      </c>
      <c r="AL636" s="61"/>
      <c r="AM636" s="169" t="s">
        <v>256</v>
      </c>
      <c r="AN636" s="45">
        <v>1</v>
      </c>
      <c r="AO636" s="60">
        <v>4.7619047619047616E-2</v>
      </c>
      <c r="AP636" s="61"/>
      <c r="AQ636" s="169" t="s">
        <v>288</v>
      </c>
      <c r="AR636" s="59">
        <v>1</v>
      </c>
      <c r="AS636" s="60">
        <v>3.7037037037037035E-2</v>
      </c>
      <c r="AT636" s="61"/>
      <c r="AU636" s="169" t="s">
        <v>301</v>
      </c>
      <c r="AV636" s="45">
        <v>1</v>
      </c>
      <c r="AW636" s="60">
        <v>4.7619047619047616E-2</v>
      </c>
      <c r="AX636" s="61"/>
      <c r="AY636" s="169" t="s">
        <v>320</v>
      </c>
      <c r="AZ636" s="45">
        <v>0</v>
      </c>
      <c r="BA636" s="60">
        <v>0</v>
      </c>
      <c r="BB636" s="61"/>
      <c r="BC636" s="169" t="s">
        <v>330</v>
      </c>
      <c r="BD636" s="45">
        <v>9</v>
      </c>
      <c r="BE636" s="60">
        <v>0.33333333333333331</v>
      </c>
      <c r="BF636" s="61"/>
      <c r="BG636" s="63" t="s">
        <v>337</v>
      </c>
      <c r="BH636" s="65">
        <v>0</v>
      </c>
      <c r="BI636" s="66">
        <v>0</v>
      </c>
      <c r="BJ636" s="61"/>
      <c r="BK636" s="61"/>
      <c r="BL636" s="61"/>
      <c r="BM636" s="61"/>
      <c r="BN636" s="61"/>
      <c r="BO636" s="61"/>
      <c r="BP636" s="61"/>
      <c r="BQ636" s="37"/>
      <c r="BR636" s="64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7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</row>
    <row r="637" spans="2:107" ht="25.5" customHeight="1" x14ac:dyDescent="0.2">
      <c r="B637" s="63" t="s">
        <v>378</v>
      </c>
      <c r="C637" s="45">
        <v>1</v>
      </c>
      <c r="D637" s="58">
        <v>3.7037037037037035E-2</v>
      </c>
      <c r="E637" s="64"/>
      <c r="F637" s="75" t="s">
        <v>390</v>
      </c>
      <c r="G637" s="45">
        <v>0</v>
      </c>
      <c r="H637" s="58">
        <v>0</v>
      </c>
      <c r="I637" s="61"/>
      <c r="J637" s="63" t="s">
        <v>401</v>
      </c>
      <c r="K637" s="45">
        <v>3</v>
      </c>
      <c r="L637" s="58">
        <v>0.1111111111111111</v>
      </c>
      <c r="M637" s="61"/>
      <c r="N637" s="169" t="s">
        <v>205</v>
      </c>
      <c r="O637" s="45">
        <v>1</v>
      </c>
      <c r="P637" s="60">
        <v>3.8461538461538464E-2</v>
      </c>
      <c r="Q637" s="61"/>
      <c r="R637" s="61"/>
      <c r="S637" s="61"/>
      <c r="T637" s="61"/>
      <c r="U637" s="61"/>
      <c r="V637" s="61"/>
      <c r="W637" s="169" t="s">
        <v>219</v>
      </c>
      <c r="X637" s="45">
        <v>1</v>
      </c>
      <c r="Y637" s="60">
        <v>3.7037037037037035E-2</v>
      </c>
      <c r="Z637" s="61"/>
      <c r="AA637" s="37"/>
      <c r="AB637" s="45">
        <v>27</v>
      </c>
      <c r="AC637" s="60">
        <v>1</v>
      </c>
      <c r="AD637" s="61"/>
      <c r="AE637" s="169" t="s">
        <v>435</v>
      </c>
      <c r="AF637" s="59">
        <v>1</v>
      </c>
      <c r="AG637" s="60">
        <v>3.7037037037037035E-2</v>
      </c>
      <c r="AH637" s="61"/>
      <c r="AI637" s="169" t="s">
        <v>243</v>
      </c>
      <c r="AJ637" s="45">
        <v>3</v>
      </c>
      <c r="AK637" s="60">
        <v>0.1111111111111111</v>
      </c>
      <c r="AL637" s="61"/>
      <c r="AM637" s="169" t="s">
        <v>258</v>
      </c>
      <c r="AN637" s="45">
        <v>1</v>
      </c>
      <c r="AO637" s="60">
        <v>4.7619047619047616E-2</v>
      </c>
      <c r="AP637" s="61"/>
      <c r="AQ637" s="169" t="s">
        <v>289</v>
      </c>
      <c r="AR637" s="59">
        <v>1</v>
      </c>
      <c r="AS637" s="60">
        <v>3.7037037037037035E-2</v>
      </c>
      <c r="AT637" s="61"/>
      <c r="AU637" s="169" t="s">
        <v>302</v>
      </c>
      <c r="AV637" s="45">
        <v>0</v>
      </c>
      <c r="AW637" s="60">
        <v>0</v>
      </c>
      <c r="AX637" s="61"/>
      <c r="AY637" s="169" t="s">
        <v>322</v>
      </c>
      <c r="AZ637" s="45">
        <v>0</v>
      </c>
      <c r="BA637" s="60">
        <v>0</v>
      </c>
      <c r="BB637" s="61"/>
      <c r="BC637" s="98"/>
      <c r="BD637" s="45">
        <v>27</v>
      </c>
      <c r="BE637" s="60">
        <v>1</v>
      </c>
      <c r="BF637" s="61"/>
      <c r="BG637" s="98"/>
      <c r="BH637" s="65">
        <v>17</v>
      </c>
      <c r="BI637" s="66">
        <v>1</v>
      </c>
      <c r="BJ637" s="61"/>
      <c r="BK637" s="61"/>
      <c r="BL637" s="61"/>
      <c r="BM637" s="61"/>
      <c r="BN637" s="61"/>
      <c r="BO637" s="61"/>
      <c r="BP637" s="61"/>
      <c r="BQ637" s="61"/>
      <c r="BR637" s="64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</row>
    <row r="638" spans="2:107" ht="25.5" customHeight="1" x14ac:dyDescent="0.2">
      <c r="B638" s="63" t="s">
        <v>379</v>
      </c>
      <c r="C638" s="45">
        <v>0</v>
      </c>
      <c r="D638" s="58">
        <v>0</v>
      </c>
      <c r="E638" s="64"/>
      <c r="F638" s="75" t="s">
        <v>391</v>
      </c>
      <c r="G638" s="45">
        <v>1</v>
      </c>
      <c r="H638" s="58">
        <v>3.7037037037037035E-2</v>
      </c>
      <c r="I638" s="61"/>
      <c r="J638" s="63" t="s">
        <v>402</v>
      </c>
      <c r="K638" s="45">
        <v>0</v>
      </c>
      <c r="L638" s="58">
        <v>0</v>
      </c>
      <c r="M638" s="61"/>
      <c r="N638" s="169" t="s">
        <v>206</v>
      </c>
      <c r="O638" s="45">
        <v>0</v>
      </c>
      <c r="P638" s="60">
        <v>0</v>
      </c>
      <c r="Q638" s="61"/>
      <c r="R638" s="61"/>
      <c r="S638" s="61"/>
      <c r="T638" s="61"/>
      <c r="U638" s="61"/>
      <c r="V638" s="61"/>
      <c r="W638" s="169" t="s">
        <v>220</v>
      </c>
      <c r="X638" s="45">
        <v>1</v>
      </c>
      <c r="Y638" s="60">
        <v>3.7037037037037035E-2</v>
      </c>
      <c r="Z638" s="61"/>
      <c r="AA638" s="61"/>
      <c r="AB638" s="49" t="s">
        <v>141</v>
      </c>
      <c r="AC638" s="49" t="s">
        <v>140</v>
      </c>
      <c r="AD638" s="61"/>
      <c r="AE638" s="169" t="s">
        <v>436</v>
      </c>
      <c r="AF638" s="59">
        <v>2</v>
      </c>
      <c r="AG638" s="60">
        <v>7.407407407407407E-2</v>
      </c>
      <c r="AH638" s="61"/>
      <c r="AI638" s="169" t="s">
        <v>244</v>
      </c>
      <c r="AJ638" s="45">
        <v>0</v>
      </c>
      <c r="AK638" s="60">
        <v>0</v>
      </c>
      <c r="AL638" s="61"/>
      <c r="AM638" s="169" t="s">
        <v>277</v>
      </c>
      <c r="AN638" s="45">
        <v>2</v>
      </c>
      <c r="AO638" s="60">
        <v>9.5238095238095233E-2</v>
      </c>
      <c r="AP638" s="61"/>
      <c r="AQ638" s="169" t="s">
        <v>290</v>
      </c>
      <c r="AR638" s="45">
        <v>0</v>
      </c>
      <c r="AS638" s="60">
        <v>0</v>
      </c>
      <c r="AT638" s="61"/>
      <c r="AU638" s="169" t="s">
        <v>304</v>
      </c>
      <c r="AV638" s="45">
        <v>3</v>
      </c>
      <c r="AW638" s="60">
        <v>0.14285714285714285</v>
      </c>
      <c r="AX638" s="61"/>
      <c r="AY638" s="169" t="s">
        <v>321</v>
      </c>
      <c r="AZ638" s="45">
        <v>1</v>
      </c>
      <c r="BA638" s="60">
        <v>3.7037037037037035E-2</v>
      </c>
      <c r="BB638" s="61"/>
      <c r="BC638" s="61"/>
      <c r="BD638" s="49" t="s">
        <v>141</v>
      </c>
      <c r="BE638" s="49" t="s">
        <v>140</v>
      </c>
      <c r="BF638" s="61"/>
      <c r="BG638" s="68"/>
      <c r="BH638" s="77" t="s">
        <v>141</v>
      </c>
      <c r="BI638" s="77" t="s">
        <v>140</v>
      </c>
      <c r="BJ638" s="61"/>
      <c r="BK638" s="61"/>
      <c r="BL638" s="61"/>
      <c r="BM638" s="61"/>
      <c r="BN638" s="61"/>
      <c r="BO638" s="61"/>
      <c r="BP638" s="61"/>
      <c r="BQ638" s="61"/>
      <c r="BR638" s="64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</row>
    <row r="639" spans="2:107" ht="25.5" customHeight="1" x14ac:dyDescent="0.2">
      <c r="B639" s="63" t="s">
        <v>380</v>
      </c>
      <c r="C639" s="45">
        <v>1</v>
      </c>
      <c r="D639" s="58">
        <v>3.7037037037037035E-2</v>
      </c>
      <c r="E639" s="64"/>
      <c r="F639" s="75" t="s">
        <v>392</v>
      </c>
      <c r="G639" s="45">
        <v>0</v>
      </c>
      <c r="H639" s="58">
        <v>0</v>
      </c>
      <c r="I639" s="61"/>
      <c r="J639" s="63" t="s">
        <v>389</v>
      </c>
      <c r="K639" s="45">
        <v>4</v>
      </c>
      <c r="L639" s="58">
        <v>0.14814814814814814</v>
      </c>
      <c r="M639" s="61"/>
      <c r="N639" s="169" t="s">
        <v>250</v>
      </c>
      <c r="O639" s="45">
        <v>0</v>
      </c>
      <c r="P639" s="60">
        <v>0</v>
      </c>
      <c r="Q639" s="61"/>
      <c r="R639" s="61"/>
      <c r="S639" s="61"/>
      <c r="T639" s="61"/>
      <c r="U639" s="61"/>
      <c r="V639" s="61"/>
      <c r="W639" s="169" t="s">
        <v>221</v>
      </c>
      <c r="X639" s="45">
        <v>1</v>
      </c>
      <c r="Y639" s="60">
        <v>3.7037037037037035E-2</v>
      </c>
      <c r="Z639" s="61"/>
      <c r="AA639" s="61"/>
      <c r="AB639" s="61"/>
      <c r="AC639" s="61"/>
      <c r="AD639" s="61"/>
      <c r="AE639" s="169" t="s">
        <v>437</v>
      </c>
      <c r="AF639" s="59">
        <v>6</v>
      </c>
      <c r="AG639" s="60">
        <v>0.22222222222222221</v>
      </c>
      <c r="AH639" s="61"/>
      <c r="AI639" s="169" t="s">
        <v>245</v>
      </c>
      <c r="AJ639" s="59">
        <v>1</v>
      </c>
      <c r="AK639" s="60">
        <v>3.7037037037037035E-2</v>
      </c>
      <c r="AL639" s="61"/>
      <c r="AM639" s="169" t="s">
        <v>259</v>
      </c>
      <c r="AN639" s="45">
        <v>1</v>
      </c>
      <c r="AO639" s="60">
        <v>4.7619047619047616E-2</v>
      </c>
      <c r="AP639" s="61"/>
      <c r="AQ639" s="169" t="s">
        <v>291</v>
      </c>
      <c r="AR639" s="45">
        <v>0</v>
      </c>
      <c r="AS639" s="60">
        <v>0</v>
      </c>
      <c r="AT639" s="61"/>
      <c r="AU639" s="169" t="s">
        <v>303</v>
      </c>
      <c r="AV639" s="45">
        <v>0</v>
      </c>
      <c r="AW639" s="60">
        <v>0</v>
      </c>
      <c r="AX639" s="61"/>
      <c r="AY639" s="169" t="s">
        <v>318</v>
      </c>
      <c r="AZ639" s="45">
        <v>3</v>
      </c>
      <c r="BA639" s="60">
        <v>0.1111111111111111</v>
      </c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4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</row>
    <row r="640" spans="2:107" ht="25.5" customHeight="1" x14ac:dyDescent="0.2">
      <c r="B640" s="63" t="s">
        <v>381</v>
      </c>
      <c r="C640" s="45">
        <v>1</v>
      </c>
      <c r="D640" s="58">
        <v>3.7037037037037035E-2</v>
      </c>
      <c r="E640" s="64"/>
      <c r="F640" s="75" t="s">
        <v>393</v>
      </c>
      <c r="G640" s="45">
        <v>2</v>
      </c>
      <c r="H640" s="58">
        <v>7.407407407407407E-2</v>
      </c>
      <c r="I640" s="61"/>
      <c r="J640" s="63" t="s">
        <v>403</v>
      </c>
      <c r="K640" s="45">
        <v>1</v>
      </c>
      <c r="L640" s="58">
        <v>3.7037037037037035E-2</v>
      </c>
      <c r="M640" s="61"/>
      <c r="N640" s="61"/>
      <c r="O640" s="45">
        <v>26</v>
      </c>
      <c r="P640" s="60">
        <v>1</v>
      </c>
      <c r="Q640" s="61"/>
      <c r="R640" s="61"/>
      <c r="S640" s="61"/>
      <c r="T640" s="61"/>
      <c r="U640" s="61"/>
      <c r="V640" s="61"/>
      <c r="W640" s="169" t="s">
        <v>222</v>
      </c>
      <c r="X640" s="45">
        <v>0</v>
      </c>
      <c r="Y640" s="60">
        <v>0</v>
      </c>
      <c r="Z640" s="61"/>
      <c r="AA640" s="61"/>
      <c r="AB640" s="61"/>
      <c r="AC640" s="61"/>
      <c r="AD640" s="61"/>
      <c r="AE640"/>
      <c r="AF640" s="45">
        <v>27</v>
      </c>
      <c r="AG640" s="60">
        <v>1</v>
      </c>
      <c r="AH640" s="61"/>
      <c r="AI640" s="169" t="s">
        <v>248</v>
      </c>
      <c r="AJ640" s="45">
        <v>0</v>
      </c>
      <c r="AK640" s="60">
        <v>0</v>
      </c>
      <c r="AL640" s="61"/>
      <c r="AM640" s="169" t="s">
        <v>260</v>
      </c>
      <c r="AN640" s="45">
        <v>1</v>
      </c>
      <c r="AO640" s="60">
        <v>4.7619047619047616E-2</v>
      </c>
      <c r="AP640" s="61"/>
      <c r="AQ640" s="169" t="s">
        <v>292</v>
      </c>
      <c r="AR640" s="45">
        <v>1</v>
      </c>
      <c r="AS640" s="60">
        <v>3.7037037037037035E-2</v>
      </c>
      <c r="AT640" s="61"/>
      <c r="AU640" s="169" t="s">
        <v>305</v>
      </c>
      <c r="AV640" s="45">
        <v>1</v>
      </c>
      <c r="AW640" s="60">
        <v>4.7619047619047616E-2</v>
      </c>
      <c r="AX640" s="61"/>
      <c r="AY640" s="169" t="s">
        <v>439</v>
      </c>
      <c r="AZ640" s="45">
        <v>0</v>
      </c>
      <c r="BA640" s="60">
        <v>0</v>
      </c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4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</row>
    <row r="641" spans="2:107" ht="25.5" customHeight="1" x14ac:dyDescent="0.2">
      <c r="B641" s="63" t="s">
        <v>382</v>
      </c>
      <c r="C641" s="45">
        <v>2</v>
      </c>
      <c r="D641" s="58">
        <v>7.407407407407407E-2</v>
      </c>
      <c r="E641" s="64"/>
      <c r="F641" s="75" t="s">
        <v>394</v>
      </c>
      <c r="G641" s="45">
        <v>1</v>
      </c>
      <c r="H641" s="58">
        <v>3.7037037037037035E-2</v>
      </c>
      <c r="I641" s="61"/>
      <c r="J641" s="63" t="s">
        <v>404</v>
      </c>
      <c r="K641" s="45">
        <v>0</v>
      </c>
      <c r="L641" s="58">
        <v>0</v>
      </c>
      <c r="M641" s="61"/>
      <c r="N641" s="37"/>
      <c r="O641" s="49" t="s">
        <v>141</v>
      </c>
      <c r="P641" s="49" t="s">
        <v>140</v>
      </c>
      <c r="Q641" s="61"/>
      <c r="R641" s="61"/>
      <c r="S641" s="61"/>
      <c r="T641" s="61"/>
      <c r="U641" s="61"/>
      <c r="V641" s="61"/>
      <c r="W641" s="169" t="s">
        <v>246</v>
      </c>
      <c r="X641" s="45">
        <v>1</v>
      </c>
      <c r="Y641" s="60">
        <v>3.7037037037037035E-2</v>
      </c>
      <c r="Z641" s="61"/>
      <c r="AA641" s="61"/>
      <c r="AB641" s="61"/>
      <c r="AC641" s="61"/>
      <c r="AD641" s="61"/>
      <c r="AE641" s="61"/>
      <c r="AF641" s="49" t="s">
        <v>141</v>
      </c>
      <c r="AG641" s="49" t="s">
        <v>140</v>
      </c>
      <c r="AH641" s="61"/>
      <c r="AI641" s="169" t="s">
        <v>249</v>
      </c>
      <c r="AJ641" s="45">
        <v>0</v>
      </c>
      <c r="AK641" s="60">
        <v>0</v>
      </c>
      <c r="AL641" s="61"/>
      <c r="AM641" s="169" t="s">
        <v>261</v>
      </c>
      <c r="AN641" s="59">
        <v>2</v>
      </c>
      <c r="AO641" s="60">
        <v>9.5238095238095233E-2</v>
      </c>
      <c r="AP641" s="61"/>
      <c r="AQ641" s="169" t="s">
        <v>293</v>
      </c>
      <c r="AR641" s="45">
        <v>3</v>
      </c>
      <c r="AS641" s="60">
        <v>0.1111111111111111</v>
      </c>
      <c r="AT641" s="61"/>
      <c r="AU641" s="169" t="s">
        <v>262</v>
      </c>
      <c r="AV641" s="59">
        <v>0</v>
      </c>
      <c r="AW641" s="60">
        <v>0</v>
      </c>
      <c r="AX641" s="61"/>
      <c r="AY641" s="169" t="s">
        <v>440</v>
      </c>
      <c r="AZ641" s="45">
        <v>12</v>
      </c>
      <c r="BA641" s="60">
        <v>0.44444444444444442</v>
      </c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4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</row>
    <row r="642" spans="2:107" ht="25.5" customHeight="1" x14ac:dyDescent="0.2">
      <c r="B642" s="63" t="s">
        <v>383</v>
      </c>
      <c r="C642" s="45">
        <v>1</v>
      </c>
      <c r="D642" s="58">
        <v>3.7037037037037035E-2</v>
      </c>
      <c r="E642" s="64"/>
      <c r="F642" s="75" t="s">
        <v>395</v>
      </c>
      <c r="G642" s="45">
        <v>2</v>
      </c>
      <c r="H642" s="58">
        <v>7.407407407407407E-2</v>
      </c>
      <c r="I642" s="61"/>
      <c r="J642" s="63" t="s">
        <v>391</v>
      </c>
      <c r="K642" s="45">
        <v>0</v>
      </c>
      <c r="L642" s="58">
        <v>0</v>
      </c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169" t="s">
        <v>247</v>
      </c>
      <c r="X642" s="45">
        <v>0</v>
      </c>
      <c r="Y642" s="60">
        <v>0</v>
      </c>
      <c r="Z642" s="61"/>
      <c r="AA642" s="61"/>
      <c r="AB642" s="61"/>
      <c r="AC642" s="61"/>
      <c r="AD642" s="61"/>
      <c r="AE642" s="61"/>
      <c r="AF642" s="61"/>
      <c r="AG642" s="61"/>
      <c r="AH642" s="61"/>
      <c r="AI642" s="169" t="s">
        <v>273</v>
      </c>
      <c r="AJ642" s="45">
        <v>1</v>
      </c>
      <c r="AK642" s="60">
        <v>3.7037037037037035E-2</v>
      </c>
      <c r="AL642" s="61"/>
      <c r="AM642" s="169" t="s">
        <v>278</v>
      </c>
      <c r="AN642" s="59">
        <v>0</v>
      </c>
      <c r="AO642" s="60">
        <v>0</v>
      </c>
      <c r="AP642" s="61"/>
      <c r="AQ642" s="169" t="s">
        <v>294</v>
      </c>
      <c r="AR642" s="45">
        <v>5</v>
      </c>
      <c r="AS642" s="60">
        <v>0.18518518518518517</v>
      </c>
      <c r="AT642" s="61"/>
      <c r="AU642" s="169" t="s">
        <v>307</v>
      </c>
      <c r="AV642" s="59">
        <v>1</v>
      </c>
      <c r="AW642" s="60">
        <v>4.7619047619047616E-2</v>
      </c>
      <c r="AX642" s="61"/>
      <c r="AY642" s="169" t="s">
        <v>440</v>
      </c>
      <c r="AZ642" s="45">
        <v>0</v>
      </c>
      <c r="BA642" s="60">
        <v>0</v>
      </c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4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</row>
    <row r="643" spans="2:107" ht="25.5" customHeight="1" x14ac:dyDescent="0.2">
      <c r="B643" s="61"/>
      <c r="C643" s="45">
        <v>27</v>
      </c>
      <c r="D643" s="58">
        <v>1</v>
      </c>
      <c r="E643" s="64"/>
      <c r="F643" s="61"/>
      <c r="G643" s="45">
        <v>27</v>
      </c>
      <c r="H643" s="58">
        <v>1</v>
      </c>
      <c r="I643" s="61"/>
      <c r="J643" s="63" t="s">
        <v>405</v>
      </c>
      <c r="K643" s="45">
        <v>0</v>
      </c>
      <c r="L643" s="58">
        <v>0</v>
      </c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169" t="s">
        <v>265</v>
      </c>
      <c r="X643" s="45">
        <v>1</v>
      </c>
      <c r="Y643" s="60">
        <v>3.7037037037037035E-2</v>
      </c>
      <c r="Z643" s="61"/>
      <c r="AA643" s="61"/>
      <c r="AB643" s="61"/>
      <c r="AC643" s="61"/>
      <c r="AD643" s="61"/>
      <c r="AE643" s="61"/>
      <c r="AF643" s="61"/>
      <c r="AG643" s="61"/>
      <c r="AH643" s="61"/>
      <c r="AI643" s="169" t="s">
        <v>275</v>
      </c>
      <c r="AJ643" s="45">
        <v>1</v>
      </c>
      <c r="AK643" s="60">
        <v>3.7037037037037035E-2</v>
      </c>
      <c r="AL643" s="61"/>
      <c r="AM643" s="169" t="s">
        <v>262</v>
      </c>
      <c r="AN643" s="45">
        <v>0</v>
      </c>
      <c r="AO643" s="60">
        <v>0</v>
      </c>
      <c r="AP643" s="61"/>
      <c r="AQ643" s="61"/>
      <c r="AR643" s="45">
        <v>27</v>
      </c>
      <c r="AS643" s="60">
        <v>1</v>
      </c>
      <c r="AT643" s="61"/>
      <c r="AU643" s="169" t="s">
        <v>306</v>
      </c>
      <c r="AV643" s="45">
        <v>0</v>
      </c>
      <c r="AW643" s="60">
        <v>0</v>
      </c>
      <c r="AX643" s="61"/>
      <c r="AY643" s="98"/>
      <c r="AZ643" s="45">
        <v>27</v>
      </c>
      <c r="BA643" s="60">
        <v>1</v>
      </c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4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</row>
    <row r="644" spans="2:107" ht="25.5" customHeight="1" x14ac:dyDescent="0.2">
      <c r="B644" s="61"/>
      <c r="C644" s="70" t="s">
        <v>141</v>
      </c>
      <c r="D644" s="70" t="s">
        <v>140</v>
      </c>
      <c r="E644" s="64"/>
      <c r="F644" s="61"/>
      <c r="G644" s="70" t="s">
        <v>141</v>
      </c>
      <c r="H644" s="70" t="s">
        <v>140</v>
      </c>
      <c r="I644" s="61"/>
      <c r="J644" s="63" t="s">
        <v>406</v>
      </c>
      <c r="K644" s="45">
        <v>1</v>
      </c>
      <c r="L644" s="58">
        <v>3.7037037037037035E-2</v>
      </c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169" t="s">
        <v>266</v>
      </c>
      <c r="X644" s="45">
        <v>1</v>
      </c>
      <c r="Y644" s="60">
        <v>3.7037037037037035E-2</v>
      </c>
      <c r="Z644" s="61"/>
      <c r="AA644" s="61"/>
      <c r="AB644" s="61"/>
      <c r="AC644" s="61"/>
      <c r="AD644" s="61"/>
      <c r="AE644" s="61"/>
      <c r="AF644" s="61"/>
      <c r="AG644" s="61"/>
      <c r="AH644" s="61"/>
      <c r="AI644" s="169" t="s">
        <v>274</v>
      </c>
      <c r="AJ644" s="45">
        <v>0</v>
      </c>
      <c r="AK644" s="60">
        <v>0</v>
      </c>
      <c r="AL644" s="61"/>
      <c r="AM644" s="169" t="s">
        <v>263</v>
      </c>
      <c r="AN644" s="45">
        <v>0</v>
      </c>
      <c r="AO644" s="60">
        <v>0</v>
      </c>
      <c r="AP644" s="61"/>
      <c r="AQ644" s="61"/>
      <c r="AR644" s="70" t="s">
        <v>141</v>
      </c>
      <c r="AS644" s="70" t="s">
        <v>140</v>
      </c>
      <c r="AT644" s="61"/>
      <c r="AU644" s="169" t="s">
        <v>308</v>
      </c>
      <c r="AV644" s="45">
        <v>0</v>
      </c>
      <c r="AW644" s="60">
        <v>0</v>
      </c>
      <c r="AX644" s="61"/>
      <c r="AY644" s="61"/>
      <c r="AZ644" s="49" t="s">
        <v>141</v>
      </c>
      <c r="BA644" s="49" t="s">
        <v>140</v>
      </c>
      <c r="BB644" s="64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4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</row>
    <row r="645" spans="2:107" ht="25.5" customHeight="1" x14ac:dyDescent="0.2">
      <c r="B645" s="61"/>
      <c r="C645" s="61"/>
      <c r="D645" s="61"/>
      <c r="E645" s="64"/>
      <c r="F645" s="61"/>
      <c r="G645" s="61"/>
      <c r="H645" s="61"/>
      <c r="I645" s="61"/>
      <c r="J645" s="63" t="s">
        <v>393</v>
      </c>
      <c r="K645" s="45">
        <v>1</v>
      </c>
      <c r="L645" s="58">
        <v>3.7037037037037035E-2</v>
      </c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169" t="s">
        <v>162</v>
      </c>
      <c r="X645" s="59">
        <v>4</v>
      </c>
      <c r="Y645" s="60">
        <v>0.14814814814814814</v>
      </c>
      <c r="Z645" s="61"/>
      <c r="AA645" s="61"/>
      <c r="AB645" s="61"/>
      <c r="AC645" s="61"/>
      <c r="AD645" s="61"/>
      <c r="AE645" s="61"/>
      <c r="AF645" s="61"/>
      <c r="AG645" s="61"/>
      <c r="AH645" s="61"/>
      <c r="AI645" s="169" t="s">
        <v>273</v>
      </c>
      <c r="AJ645" s="45">
        <v>1</v>
      </c>
      <c r="AK645" s="60">
        <v>3.7037037037037035E-2</v>
      </c>
      <c r="AL645" s="61"/>
      <c r="AM645" s="169" t="s">
        <v>264</v>
      </c>
      <c r="AN645" s="45">
        <v>0</v>
      </c>
      <c r="AO645" s="60">
        <v>0</v>
      </c>
      <c r="AP645" s="61"/>
      <c r="AQ645" s="61"/>
      <c r="AR645" s="61"/>
      <c r="AS645" s="61"/>
      <c r="AT645" s="61"/>
      <c r="AU645" s="169" t="s">
        <v>309</v>
      </c>
      <c r="AV645" s="45">
        <v>1</v>
      </c>
      <c r="AW645" s="60">
        <v>4.7619047619047616E-2</v>
      </c>
      <c r="AX645" s="61"/>
      <c r="AY645"/>
      <c r="AZ645"/>
      <c r="BA645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4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</row>
    <row r="646" spans="2:107" ht="25.5" customHeight="1" x14ac:dyDescent="0.2">
      <c r="B646" s="61"/>
      <c r="C646" s="61"/>
      <c r="D646" s="61"/>
      <c r="E646" s="64"/>
      <c r="F646" s="61"/>
      <c r="G646" s="61"/>
      <c r="H646" s="61"/>
      <c r="I646" s="61"/>
      <c r="J646" s="63" t="s">
        <v>407</v>
      </c>
      <c r="K646" s="45">
        <v>1</v>
      </c>
      <c r="L646" s="58">
        <v>3.7037037037037035E-2</v>
      </c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37"/>
      <c r="X646" s="45">
        <v>27</v>
      </c>
      <c r="Y646" s="60">
        <v>1</v>
      </c>
      <c r="Z646" s="61"/>
      <c r="AA646" s="61"/>
      <c r="AB646" s="61"/>
      <c r="AC646" s="61"/>
      <c r="AD646" s="61"/>
      <c r="AE646" s="61"/>
      <c r="AF646" s="61"/>
      <c r="AG646" s="61"/>
      <c r="AH646" s="61"/>
      <c r="AI646" s="169" t="s">
        <v>438</v>
      </c>
      <c r="AJ646" s="45">
        <v>7</v>
      </c>
      <c r="AK646" s="60">
        <v>0.25925925925925924</v>
      </c>
      <c r="AL646" s="61"/>
      <c r="AM646" s="169" t="s">
        <v>279</v>
      </c>
      <c r="AN646" s="45">
        <v>1</v>
      </c>
      <c r="AO646" s="60">
        <v>4.7619047619047616E-2</v>
      </c>
      <c r="AP646" s="61"/>
      <c r="AQ646" s="61"/>
      <c r="AR646" s="61"/>
      <c r="AS646" s="61"/>
      <c r="AT646" s="61"/>
      <c r="AU646" s="169" t="s">
        <v>310</v>
      </c>
      <c r="AV646" s="45">
        <v>0</v>
      </c>
      <c r="AW646" s="60">
        <v>0</v>
      </c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4"/>
      <c r="BS646" s="64"/>
      <c r="BT646" s="64"/>
      <c r="BU646" s="64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</row>
    <row r="647" spans="2:107" ht="25.5" customHeight="1" x14ac:dyDescent="0.2">
      <c r="B647" s="61"/>
      <c r="C647" s="61"/>
      <c r="D647" s="61"/>
      <c r="E647" s="64"/>
      <c r="F647" s="61"/>
      <c r="G647" s="61"/>
      <c r="H647" s="61"/>
      <c r="I647" s="61"/>
      <c r="J647" s="63" t="s">
        <v>408</v>
      </c>
      <c r="K647" s="45">
        <v>1</v>
      </c>
      <c r="L647" s="58">
        <v>3.7037037037037035E-2</v>
      </c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49" t="s">
        <v>141</v>
      </c>
      <c r="Y647" s="49" t="s">
        <v>140</v>
      </c>
      <c r="Z647" s="61"/>
      <c r="AA647" s="61"/>
      <c r="AB647" s="61"/>
      <c r="AC647" s="61"/>
      <c r="AD647" s="61"/>
      <c r="AE647" s="61"/>
      <c r="AF647" s="61"/>
      <c r="AG647" s="61"/>
      <c r="AH647" s="61"/>
      <c r="AI647" s="37"/>
      <c r="AJ647" s="45">
        <v>27</v>
      </c>
      <c r="AK647" s="60">
        <v>1</v>
      </c>
      <c r="AL647" s="61"/>
      <c r="AM647" s="169" t="s">
        <v>267</v>
      </c>
      <c r="AN647" s="45">
        <v>0</v>
      </c>
      <c r="AO647" s="60">
        <v>0</v>
      </c>
      <c r="AP647" s="61"/>
      <c r="AQ647" s="61"/>
      <c r="AR647" s="61"/>
      <c r="AS647" s="61"/>
      <c r="AT647" s="61"/>
      <c r="AU647" s="169" t="s">
        <v>311</v>
      </c>
      <c r="AV647" s="45">
        <v>1</v>
      </c>
      <c r="AW647" s="60">
        <v>4.7619047619047616E-2</v>
      </c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4"/>
      <c r="BS647" s="64"/>
      <c r="BT647" s="64"/>
      <c r="BU647" s="64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</row>
    <row r="648" spans="2:107" ht="25.5" customHeight="1" x14ac:dyDescent="0.2">
      <c r="B648" s="61"/>
      <c r="C648" s="61"/>
      <c r="D648" s="61"/>
      <c r="E648" s="64"/>
      <c r="F648" s="61"/>
      <c r="G648" s="61"/>
      <c r="H648" s="61"/>
      <c r="I648" s="61"/>
      <c r="J648" s="63" t="s">
        <v>395</v>
      </c>
      <c r="K648" s="45">
        <v>1</v>
      </c>
      <c r="L648" s="58">
        <v>3.7037037037037035E-2</v>
      </c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49" t="s">
        <v>141</v>
      </c>
      <c r="AK648" s="49" t="s">
        <v>140</v>
      </c>
      <c r="AL648" s="61"/>
      <c r="AM648" s="169" t="s">
        <v>268</v>
      </c>
      <c r="AN648" s="45">
        <v>0</v>
      </c>
      <c r="AO648" s="60">
        <v>0</v>
      </c>
      <c r="AP648" s="61"/>
      <c r="AQ648" s="61"/>
      <c r="AR648" s="61"/>
      <c r="AS648" s="61"/>
      <c r="AT648" s="61"/>
      <c r="AU648" s="169" t="s">
        <v>312</v>
      </c>
      <c r="AV648" s="45">
        <v>1</v>
      </c>
      <c r="AW648" s="60">
        <v>4.7619047619047616E-2</v>
      </c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4"/>
      <c r="BS648" s="64"/>
      <c r="BT648" s="64"/>
      <c r="BU648" s="64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</row>
    <row r="649" spans="2:107" ht="25.5" customHeight="1" x14ac:dyDescent="0.2">
      <c r="B649" s="61"/>
      <c r="C649" s="61"/>
      <c r="D649" s="61"/>
      <c r="E649" s="64"/>
      <c r="F649" s="61"/>
      <c r="G649" s="61"/>
      <c r="H649" s="61"/>
      <c r="I649" s="61"/>
      <c r="J649" s="61"/>
      <c r="K649" s="45">
        <v>27</v>
      </c>
      <c r="L649" s="58">
        <v>1</v>
      </c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169" t="s">
        <v>269</v>
      </c>
      <c r="AN649" s="45">
        <v>0</v>
      </c>
      <c r="AO649" s="60">
        <v>0</v>
      </c>
      <c r="AP649" s="61"/>
      <c r="AQ649" s="61"/>
      <c r="AR649" s="61"/>
      <c r="AS649" s="61"/>
      <c r="AT649" s="61"/>
      <c r="AU649" s="169" t="s">
        <v>313</v>
      </c>
      <c r="AV649" s="45">
        <v>0</v>
      </c>
      <c r="AW649" s="60">
        <v>0</v>
      </c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4"/>
      <c r="BS649" s="64"/>
      <c r="BT649" s="64"/>
      <c r="BU649" s="64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</row>
    <row r="650" spans="2:107" ht="25.5" customHeight="1" x14ac:dyDescent="0.2">
      <c r="B650" s="61"/>
      <c r="C650" s="61"/>
      <c r="D650" s="61"/>
      <c r="E650" s="64"/>
      <c r="F650" s="61"/>
      <c r="G650" s="61"/>
      <c r="H650" s="61"/>
      <c r="I650" s="61"/>
      <c r="J650" s="61"/>
      <c r="K650" s="70" t="s">
        <v>141</v>
      </c>
      <c r="L650" s="70" t="s">
        <v>140</v>
      </c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169" t="s">
        <v>280</v>
      </c>
      <c r="AN650" s="45">
        <v>1</v>
      </c>
      <c r="AO650" s="60">
        <v>4.7619047619047616E-2</v>
      </c>
      <c r="AP650" s="61"/>
      <c r="AQ650" s="61"/>
      <c r="AR650" s="61"/>
      <c r="AS650" s="61"/>
      <c r="AT650" s="61"/>
      <c r="AU650" s="98"/>
      <c r="AV650" s="45">
        <v>21</v>
      </c>
      <c r="AW650" s="60">
        <v>1</v>
      </c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4"/>
      <c r="BS650" s="64"/>
      <c r="BT650" s="64"/>
      <c r="BU650" s="64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</row>
    <row r="651" spans="2:107" ht="25.5" customHeight="1" x14ac:dyDescent="0.2">
      <c r="B651" s="61"/>
      <c r="C651" s="61"/>
      <c r="D651" s="61"/>
      <c r="E651" s="64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169" t="s">
        <v>270</v>
      </c>
      <c r="AN651" s="45">
        <v>0</v>
      </c>
      <c r="AO651" s="60">
        <v>0</v>
      </c>
      <c r="AP651" s="61"/>
      <c r="AQ651" s="61"/>
      <c r="AR651" s="61"/>
      <c r="AS651" s="61"/>
      <c r="AT651" s="61"/>
      <c r="AU651" s="61"/>
      <c r="AV651" s="49" t="s">
        <v>141</v>
      </c>
      <c r="AW651" s="49" t="s">
        <v>140</v>
      </c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71"/>
      <c r="BQ651" s="61"/>
      <c r="BR651" s="64"/>
      <c r="BS651" s="64"/>
      <c r="BT651" s="64"/>
      <c r="BU651" s="64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</row>
    <row r="652" spans="2:107" ht="25.5" customHeight="1" x14ac:dyDescent="0.2">
      <c r="B652" s="61"/>
      <c r="C652" s="61"/>
      <c r="D652" s="61"/>
      <c r="E652" s="64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169" t="s">
        <v>271</v>
      </c>
      <c r="AN652" s="45">
        <v>1</v>
      </c>
      <c r="AO652" s="60">
        <v>4.7619047619047616E-2</v>
      </c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2"/>
      <c r="BK652" s="62"/>
      <c r="BL652" s="61"/>
      <c r="BM652" s="61"/>
      <c r="BN652" s="61"/>
      <c r="BO652" s="61"/>
      <c r="BP652" s="61"/>
      <c r="BQ652" s="64"/>
      <c r="BR652" s="64"/>
      <c r="BS652" s="64"/>
      <c r="BT652" s="64"/>
      <c r="BU652" s="64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</row>
    <row r="653" spans="2:107" ht="25.5" customHeight="1" x14ac:dyDescent="0.2">
      <c r="B653" s="37"/>
      <c r="C653" s="37"/>
      <c r="D653" s="37"/>
      <c r="E653" s="64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169" t="s">
        <v>272</v>
      </c>
      <c r="AN653" s="45">
        <v>0</v>
      </c>
      <c r="AO653" s="60">
        <v>0</v>
      </c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4"/>
      <c r="BS653" s="64"/>
      <c r="BT653" s="64"/>
      <c r="BU653" s="64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</row>
    <row r="654" spans="2:107" ht="25.5" customHeight="1" x14ac:dyDescent="0.2">
      <c r="B654" s="61"/>
      <c r="C654" s="61"/>
      <c r="D654" s="61"/>
      <c r="E654" s="64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169" t="s">
        <v>281</v>
      </c>
      <c r="AN654" s="30">
        <v>1</v>
      </c>
      <c r="AO654" s="60">
        <v>4.7619047619047616E-2</v>
      </c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4"/>
      <c r="BS654" s="64"/>
      <c r="BT654" s="64"/>
      <c r="BU654" s="64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</row>
    <row r="655" spans="2:107" ht="25.5" customHeight="1" x14ac:dyDescent="0.2">
      <c r="B655" s="61"/>
      <c r="C655" s="61"/>
      <c r="D655" s="61"/>
      <c r="E655" s="64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98"/>
      <c r="AN655" s="45">
        <v>21</v>
      </c>
      <c r="AO655" s="60">
        <v>1</v>
      </c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4"/>
      <c r="BS655" s="64"/>
      <c r="BT655" s="64"/>
      <c r="BU655" s="64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</row>
    <row r="656" spans="2:107" ht="25.5" customHeight="1" x14ac:dyDescent="0.2">
      <c r="B656" s="61"/>
      <c r="C656" s="61"/>
      <c r="D656" s="61"/>
      <c r="E656" s="64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49" t="s">
        <v>141</v>
      </c>
      <c r="AO656" s="49" t="s">
        <v>140</v>
      </c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4"/>
      <c r="BS656" s="64"/>
      <c r="BT656" s="64"/>
      <c r="BU656" s="64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</row>
    <row r="657" spans="2:107" ht="25.5" customHeight="1" x14ac:dyDescent="0.2">
      <c r="B657" s="61"/>
      <c r="C657" s="61"/>
      <c r="D657" s="61"/>
      <c r="E657" s="64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4"/>
      <c r="BS657" s="64"/>
      <c r="BT657" s="64"/>
      <c r="BU657" s="64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</row>
    <row r="658" spans="2:107" ht="25.5" customHeight="1" x14ac:dyDescent="0.2">
      <c r="B658" s="170" t="s">
        <v>425</v>
      </c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  <c r="AH658" s="170"/>
      <c r="AI658" s="170"/>
      <c r="AJ658" s="170"/>
      <c r="AK658" s="170"/>
      <c r="AL658" s="170"/>
      <c r="AM658" s="170"/>
      <c r="AN658" s="170"/>
      <c r="AO658" s="170"/>
      <c r="AP658" s="170"/>
      <c r="AQ658" s="170"/>
      <c r="AR658" s="170"/>
      <c r="AS658" s="170"/>
      <c r="AT658" s="170"/>
      <c r="AU658" s="170"/>
      <c r="AV658" s="170"/>
      <c r="AW658" s="170"/>
      <c r="AX658" s="170"/>
      <c r="AY658" s="170"/>
      <c r="AZ658" s="170"/>
      <c r="BA658" s="170"/>
      <c r="BB658" s="170"/>
      <c r="BC658" s="170"/>
      <c r="BD658" s="170"/>
      <c r="BE658" s="170"/>
      <c r="BF658" s="170"/>
      <c r="BG658" s="170"/>
      <c r="BH658" s="170"/>
      <c r="BI658" s="170"/>
      <c r="BJ658" s="170"/>
      <c r="BK658" s="170"/>
      <c r="BL658" s="170"/>
      <c r="BM658" s="170"/>
      <c r="BN658" s="170"/>
      <c r="BO658" s="170"/>
      <c r="BP658" s="170"/>
      <c r="BQ658" s="170"/>
      <c r="BR658" s="170"/>
      <c r="BS658" s="170"/>
      <c r="BT658" s="170"/>
      <c r="BU658" s="170"/>
      <c r="BV658" s="170"/>
      <c r="BW658" s="170"/>
      <c r="BX658" s="170"/>
      <c r="BY658" s="170"/>
      <c r="BZ658" s="170"/>
      <c r="CA658" s="170"/>
      <c r="CB658" s="170"/>
      <c r="CC658" s="170"/>
      <c r="CD658" s="170"/>
      <c r="CE658" s="170"/>
      <c r="CF658" s="170"/>
      <c r="CG658" s="170"/>
      <c r="CH658" s="170"/>
      <c r="CI658" s="170"/>
      <c r="CJ658" s="170"/>
      <c r="CK658" s="170"/>
      <c r="CL658" s="170"/>
      <c r="CM658" s="170"/>
      <c r="CN658" s="170"/>
      <c r="CO658" s="170"/>
      <c r="CP658" s="170"/>
      <c r="CQ658" s="170"/>
      <c r="CR658" s="170"/>
      <c r="CS658" s="170"/>
      <c r="CT658" s="170"/>
      <c r="CU658" s="170"/>
      <c r="CV658" s="170"/>
      <c r="CW658" s="170"/>
      <c r="CX658" s="170"/>
      <c r="CY658" s="170"/>
      <c r="CZ658" s="170"/>
      <c r="DA658" s="170"/>
      <c r="DB658" s="170"/>
      <c r="DC658" s="170"/>
    </row>
    <row r="659" spans="2:107" ht="25.5" customHeight="1" x14ac:dyDescent="0.2">
      <c r="B659" s="61"/>
      <c r="C659" s="61"/>
      <c r="D659" s="61"/>
      <c r="E659" s="64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/>
      <c r="BS659"/>
      <c r="BT659"/>
      <c r="BU659" s="64"/>
      <c r="BV659" s="61"/>
      <c r="BW659"/>
      <c r="BX659"/>
      <c r="BY659"/>
      <c r="BZ659"/>
      <c r="CA659"/>
      <c r="CB659"/>
      <c r="CC659"/>
      <c r="CD659"/>
      <c r="CE659"/>
      <c r="CF659"/>
      <c r="CG659"/>
      <c r="CH659" s="61"/>
      <c r="CI659" s="61"/>
      <c r="CJ659"/>
      <c r="CK659"/>
      <c r="CL659"/>
      <c r="CM659"/>
      <c r="CN659"/>
      <c r="CO659"/>
      <c r="CP659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</row>
    <row r="660" spans="2:107" ht="25.5" customHeight="1" x14ac:dyDescent="0.2">
      <c r="B660" s="181" t="s">
        <v>427</v>
      </c>
      <c r="C660" s="181"/>
      <c r="D660" s="181"/>
      <c r="E660" s="181"/>
      <c r="F660" s="181"/>
      <c r="G660" s="181"/>
      <c r="H660" s="181"/>
      <c r="I660" s="61"/>
      <c r="J660" s="181" t="s">
        <v>426</v>
      </c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73"/>
      <c r="V660" s="181" t="s">
        <v>428</v>
      </c>
      <c r="W660" s="181"/>
      <c r="X660" s="181"/>
      <c r="Y660" s="181"/>
      <c r="Z660" s="181"/>
      <c r="AA660" s="181"/>
      <c r="AB660" s="181"/>
      <c r="AC660" s="61"/>
      <c r="AD660" s="61"/>
      <c r="AE660" s="181" t="s">
        <v>429</v>
      </c>
      <c r="AF660" s="181"/>
      <c r="AG660" s="181"/>
      <c r="AH660" s="181"/>
      <c r="AI660" s="181"/>
      <c r="AJ660" s="181"/>
      <c r="AK660" s="181"/>
      <c r="AL660" s="181"/>
      <c r="AM660" s="181"/>
      <c r="AN660" s="181"/>
      <c r="AO660" s="181"/>
      <c r="AP660" s="61"/>
      <c r="AQ660" s="61"/>
      <c r="AR660" s="181" t="s">
        <v>430</v>
      </c>
      <c r="AS660" s="181"/>
      <c r="AT660" s="181"/>
      <c r="AU660" s="181"/>
      <c r="AV660" s="181"/>
      <c r="AW660" s="181"/>
      <c r="AX660" s="181"/>
      <c r="AY660" s="61"/>
      <c r="AZ660" s="61"/>
      <c r="BA660" s="181" t="s">
        <v>431</v>
      </c>
      <c r="BB660" s="181"/>
      <c r="BC660" s="181"/>
      <c r="BD660" s="181"/>
      <c r="BE660" s="181"/>
      <c r="BF660" s="181"/>
      <c r="BG660" s="181"/>
      <c r="BH660" s="181"/>
      <c r="BI660" s="181"/>
      <c r="BJ660" s="181"/>
      <c r="BK660" s="181"/>
      <c r="BL660" s="61"/>
      <c r="BM660" s="61"/>
      <c r="BN660" s="181" t="s">
        <v>432</v>
      </c>
      <c r="BO660" s="181"/>
      <c r="BP660" s="181"/>
      <c r="BQ660" s="181"/>
      <c r="BR660" s="181"/>
      <c r="BS660" s="181"/>
      <c r="BT660" s="181"/>
      <c r="BU660" s="64"/>
      <c r="BV660" s="61"/>
      <c r="BW660" s="181" t="s">
        <v>433</v>
      </c>
      <c r="BX660" s="181"/>
      <c r="BY660" s="181"/>
      <c r="BZ660" s="181"/>
      <c r="CA660" s="181"/>
      <c r="CB660" s="181"/>
      <c r="CC660" s="181"/>
      <c r="CD660" s="181"/>
      <c r="CE660" s="181"/>
      <c r="CF660" s="181"/>
      <c r="CG660" s="181"/>
      <c r="CH660" s="61"/>
      <c r="CI660" s="61"/>
      <c r="CJ660" s="181" t="s">
        <v>434</v>
      </c>
      <c r="CK660" s="181"/>
      <c r="CL660" s="181"/>
      <c r="CM660" s="181"/>
      <c r="CN660" s="181"/>
      <c r="CO660" s="181"/>
      <c r="CP660" s="181"/>
      <c r="CQ660" s="61"/>
      <c r="CR660" s="61"/>
      <c r="CS660" s="181" t="s">
        <v>433</v>
      </c>
      <c r="CT660" s="181"/>
      <c r="CU660" s="181"/>
      <c r="CV660" s="181"/>
      <c r="CW660" s="181"/>
      <c r="CX660" s="181"/>
      <c r="CY660" s="181"/>
      <c r="CZ660" s="181"/>
      <c r="DA660" s="181"/>
      <c r="DB660" s="181"/>
      <c r="DC660" s="181"/>
    </row>
    <row r="661" spans="2:107" ht="25.5" customHeight="1" x14ac:dyDescent="0.2">
      <c r="B661" s="61"/>
      <c r="C661" s="61"/>
      <c r="D661" s="61"/>
      <c r="E661" s="64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/>
      <c r="AF661"/>
      <c r="AG6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4"/>
      <c r="BS661" s="64"/>
      <c r="BT661" s="64"/>
      <c r="BU661" s="64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</row>
    <row r="662" spans="2:107" ht="25.5" customHeight="1" x14ac:dyDescent="0.2">
      <c r="B662" s="175" t="s">
        <v>180</v>
      </c>
      <c r="C662" s="175"/>
      <c r="D662" s="175"/>
      <c r="E662" s="64"/>
      <c r="F662" s="175" t="s">
        <v>14</v>
      </c>
      <c r="G662" s="175"/>
      <c r="H662" s="175"/>
      <c r="I662" s="61"/>
      <c r="J662" s="178" t="s">
        <v>338</v>
      </c>
      <c r="K662" s="179"/>
      <c r="L662" s="180"/>
      <c r="M662" s="61"/>
      <c r="N662" s="178" t="s">
        <v>409</v>
      </c>
      <c r="O662" s="179"/>
      <c r="P662" s="180"/>
      <c r="Q662" s="61"/>
      <c r="R662" s="178" t="s">
        <v>410</v>
      </c>
      <c r="S662" s="179"/>
      <c r="T662" s="180"/>
      <c r="U662" s="61"/>
      <c r="V662" s="175" t="s">
        <v>180</v>
      </c>
      <c r="W662" s="175"/>
      <c r="X662" s="175"/>
      <c r="Y662" s="61"/>
      <c r="Z662" s="175" t="s">
        <v>14</v>
      </c>
      <c r="AA662" s="175"/>
      <c r="AB662" s="175"/>
      <c r="AC662" s="61"/>
      <c r="AD662" s="61"/>
      <c r="AE662" s="175" t="s">
        <v>338</v>
      </c>
      <c r="AF662" s="175"/>
      <c r="AG662" s="175"/>
      <c r="AH662" s="61"/>
      <c r="AI662" s="178" t="s">
        <v>409</v>
      </c>
      <c r="AJ662" s="179"/>
      <c r="AK662" s="180"/>
      <c r="AL662" s="61"/>
      <c r="AM662" s="178" t="s">
        <v>410</v>
      </c>
      <c r="AN662" s="179"/>
      <c r="AO662" s="180"/>
      <c r="AP662" s="61"/>
      <c r="AQ662" s="61"/>
      <c r="AR662" s="175" t="s">
        <v>180</v>
      </c>
      <c r="AS662" s="175"/>
      <c r="AT662" s="175"/>
      <c r="AU662" s="61"/>
      <c r="AV662" s="175" t="s">
        <v>14</v>
      </c>
      <c r="AW662" s="175"/>
      <c r="AX662" s="175"/>
      <c r="AY662" s="61"/>
      <c r="AZ662" s="61"/>
      <c r="BA662" s="175" t="s">
        <v>338</v>
      </c>
      <c r="BB662" s="175"/>
      <c r="BC662" s="175"/>
      <c r="BD662" s="61"/>
      <c r="BE662" s="178" t="s">
        <v>409</v>
      </c>
      <c r="BF662" s="179"/>
      <c r="BG662" s="180"/>
      <c r="BH662" s="61"/>
      <c r="BI662" s="178" t="s">
        <v>410</v>
      </c>
      <c r="BJ662" s="179"/>
      <c r="BK662" s="180"/>
      <c r="BL662" s="61"/>
      <c r="BM662" s="61"/>
      <c r="BN662" s="178" t="s">
        <v>180</v>
      </c>
      <c r="BO662" s="179"/>
      <c r="BP662" s="180"/>
      <c r="BQ662" s="61"/>
      <c r="BR662" s="175" t="s">
        <v>14</v>
      </c>
      <c r="BS662" s="175"/>
      <c r="BT662" s="175"/>
      <c r="BU662" s="64"/>
      <c r="BV662" s="61"/>
      <c r="BW662" s="175" t="s">
        <v>338</v>
      </c>
      <c r="BX662" s="175"/>
      <c r="BY662" s="175"/>
      <c r="BZ662" s="61"/>
      <c r="CA662" s="178" t="s">
        <v>409</v>
      </c>
      <c r="CB662" s="179"/>
      <c r="CC662" s="180"/>
      <c r="CD662" s="61"/>
      <c r="CE662" s="178" t="s">
        <v>410</v>
      </c>
      <c r="CF662" s="179"/>
      <c r="CG662" s="180"/>
      <c r="CH662" s="61"/>
      <c r="CI662" s="61"/>
      <c r="CJ662" s="175" t="s">
        <v>180</v>
      </c>
      <c r="CK662" s="175"/>
      <c r="CL662" s="175"/>
      <c r="CM662" s="61"/>
      <c r="CN662" s="175" t="s">
        <v>14</v>
      </c>
      <c r="CO662" s="175"/>
      <c r="CP662" s="175"/>
      <c r="CQ662" s="61"/>
      <c r="CR662" s="61"/>
      <c r="CS662" s="175" t="s">
        <v>338</v>
      </c>
      <c r="CT662" s="175"/>
      <c r="CU662" s="175"/>
      <c r="CV662" s="61"/>
      <c r="CW662" s="178" t="s">
        <v>409</v>
      </c>
      <c r="CX662" s="179"/>
      <c r="CY662" s="180"/>
      <c r="CZ662" s="61"/>
      <c r="DA662" s="178" t="s">
        <v>410</v>
      </c>
      <c r="DB662" s="179"/>
      <c r="DC662" s="180"/>
    </row>
    <row r="663" spans="2:107" ht="25.5" customHeight="1" x14ac:dyDescent="0.2">
      <c r="B663" s="55" t="s">
        <v>181</v>
      </c>
      <c r="C663" s="57">
        <v>15</v>
      </c>
      <c r="D663" s="58">
        <v>0.57692307692307687</v>
      </c>
      <c r="E663" s="64"/>
      <c r="F663" s="55" t="s">
        <v>186</v>
      </c>
      <c r="G663" s="57">
        <v>23</v>
      </c>
      <c r="H663" s="58">
        <v>0.88461538461538458</v>
      </c>
      <c r="I663" s="61"/>
      <c r="J663" s="55" t="s">
        <v>339</v>
      </c>
      <c r="K663" s="57">
        <v>13</v>
      </c>
      <c r="L663" s="58">
        <v>0.5</v>
      </c>
      <c r="M663" s="61"/>
      <c r="N663" s="55" t="s">
        <v>357</v>
      </c>
      <c r="O663" s="57">
        <v>5</v>
      </c>
      <c r="P663" s="58">
        <v>0.19230769230769232</v>
      </c>
      <c r="Q663" s="61"/>
      <c r="R663" s="55" t="s">
        <v>411</v>
      </c>
      <c r="S663" s="57">
        <v>7</v>
      </c>
      <c r="T663" s="58">
        <v>0.26923076923076922</v>
      </c>
      <c r="U663" s="61"/>
      <c r="V663" s="47" t="s">
        <v>181</v>
      </c>
      <c r="W663" s="57">
        <v>5</v>
      </c>
      <c r="X663" s="58">
        <v>0.55555555555555558</v>
      </c>
      <c r="Y663" s="61"/>
      <c r="Z663" s="55" t="s">
        <v>186</v>
      </c>
      <c r="AA663" s="57">
        <v>8</v>
      </c>
      <c r="AB663" s="58">
        <v>0.88888888888888884</v>
      </c>
      <c r="AC663" s="61"/>
      <c r="AD663" s="61"/>
      <c r="AE663" s="55" t="s">
        <v>339</v>
      </c>
      <c r="AF663" s="57">
        <v>4</v>
      </c>
      <c r="AG663" s="58">
        <v>0.44444444444444442</v>
      </c>
      <c r="AH663" s="61"/>
      <c r="AI663" s="55" t="s">
        <v>357</v>
      </c>
      <c r="AJ663" s="57">
        <v>3</v>
      </c>
      <c r="AK663" s="58">
        <v>0.33333333333333331</v>
      </c>
      <c r="AL663" s="61"/>
      <c r="AM663" s="55" t="s">
        <v>411</v>
      </c>
      <c r="AN663" s="57">
        <v>4</v>
      </c>
      <c r="AO663" s="58">
        <v>0.44444444444444442</v>
      </c>
      <c r="AP663" s="61"/>
      <c r="AQ663" s="61"/>
      <c r="AR663" s="55" t="s">
        <v>181</v>
      </c>
      <c r="AS663" s="57">
        <v>0</v>
      </c>
      <c r="AT663" s="58">
        <v>0</v>
      </c>
      <c r="AU663" s="61"/>
      <c r="AV663" s="47" t="s">
        <v>186</v>
      </c>
      <c r="AW663" s="57">
        <v>2</v>
      </c>
      <c r="AX663" s="58">
        <v>1</v>
      </c>
      <c r="AY663" s="61"/>
      <c r="AZ663" s="61"/>
      <c r="BA663" s="55" t="s">
        <v>339</v>
      </c>
      <c r="BB663" s="57">
        <v>0</v>
      </c>
      <c r="BC663" s="58">
        <v>0</v>
      </c>
      <c r="BD663" s="61"/>
      <c r="BE663" s="55" t="s">
        <v>357</v>
      </c>
      <c r="BF663" s="57">
        <v>0</v>
      </c>
      <c r="BG663" s="58">
        <v>0</v>
      </c>
      <c r="BH663" s="61"/>
      <c r="BI663" s="55" t="s">
        <v>411</v>
      </c>
      <c r="BJ663" s="57">
        <v>0</v>
      </c>
      <c r="BK663" s="58">
        <v>0</v>
      </c>
      <c r="BL663" s="61"/>
      <c r="BM663" s="61"/>
      <c r="BN663" s="47" t="s">
        <v>181</v>
      </c>
      <c r="BO663" s="57">
        <v>0</v>
      </c>
      <c r="BP663" s="58">
        <v>0</v>
      </c>
      <c r="BQ663" s="61"/>
      <c r="BR663" s="47" t="s">
        <v>186</v>
      </c>
      <c r="BS663" s="57">
        <v>1</v>
      </c>
      <c r="BT663" s="58">
        <v>1</v>
      </c>
      <c r="BU663" s="64"/>
      <c r="BV663" s="61"/>
      <c r="BW663" s="55" t="s">
        <v>339</v>
      </c>
      <c r="BX663" s="57">
        <v>0</v>
      </c>
      <c r="BY663" s="58">
        <v>0</v>
      </c>
      <c r="BZ663" s="61"/>
      <c r="CA663" s="55" t="s">
        <v>357</v>
      </c>
      <c r="CB663" s="57">
        <v>0</v>
      </c>
      <c r="CC663" s="58">
        <v>0</v>
      </c>
      <c r="CD663" s="61"/>
      <c r="CE663" s="55" t="s">
        <v>411</v>
      </c>
      <c r="CF663" s="57">
        <v>0</v>
      </c>
      <c r="CG663" s="58">
        <v>0</v>
      </c>
      <c r="CH663" s="61"/>
      <c r="CI663" s="61"/>
      <c r="CJ663" s="55" t="s">
        <v>181</v>
      </c>
      <c r="CK663" s="57">
        <v>1</v>
      </c>
      <c r="CL663" s="58">
        <v>1</v>
      </c>
      <c r="CM663" s="61"/>
      <c r="CN663" s="55" t="s">
        <v>186</v>
      </c>
      <c r="CO663" s="57">
        <v>1</v>
      </c>
      <c r="CP663" s="58">
        <v>1</v>
      </c>
      <c r="CQ663" s="61"/>
      <c r="CR663" s="61"/>
      <c r="CS663" s="55" t="s">
        <v>339</v>
      </c>
      <c r="CT663" s="57">
        <v>1</v>
      </c>
      <c r="CU663" s="58">
        <v>1</v>
      </c>
      <c r="CV663" s="61"/>
      <c r="CW663" s="55" t="s">
        <v>357</v>
      </c>
      <c r="CX663" s="57">
        <v>0</v>
      </c>
      <c r="CY663" s="58">
        <v>0</v>
      </c>
      <c r="CZ663" s="61"/>
      <c r="DA663" s="55" t="s">
        <v>411</v>
      </c>
      <c r="DB663" s="57">
        <v>0</v>
      </c>
      <c r="DC663" s="58">
        <v>0</v>
      </c>
    </row>
    <row r="664" spans="2:107" ht="25.5" customHeight="1" x14ac:dyDescent="0.2">
      <c r="B664" s="46" t="s">
        <v>182</v>
      </c>
      <c r="C664" s="57">
        <v>4</v>
      </c>
      <c r="D664" s="58">
        <v>0.15384615384615385</v>
      </c>
      <c r="E664" s="64"/>
      <c r="F664" s="46" t="s">
        <v>187</v>
      </c>
      <c r="G664" s="57">
        <v>3</v>
      </c>
      <c r="H664" s="58">
        <v>0.11538461538461539</v>
      </c>
      <c r="I664" s="61"/>
      <c r="J664" s="55" t="s">
        <v>340</v>
      </c>
      <c r="K664" s="57">
        <v>2</v>
      </c>
      <c r="L664" s="58">
        <v>7.6923076923076927E-2</v>
      </c>
      <c r="M664" s="61"/>
      <c r="N664" s="55" t="s">
        <v>359</v>
      </c>
      <c r="O664" s="57">
        <v>10</v>
      </c>
      <c r="P664" s="58">
        <v>0.38461538461538464</v>
      </c>
      <c r="Q664" s="61"/>
      <c r="R664" s="55" t="s">
        <v>412</v>
      </c>
      <c r="S664" s="57">
        <v>8</v>
      </c>
      <c r="T664" s="58">
        <v>0.30769230769230771</v>
      </c>
      <c r="U664" s="61"/>
      <c r="V664" s="46" t="s">
        <v>182</v>
      </c>
      <c r="W664" s="57">
        <v>2</v>
      </c>
      <c r="X664" s="58">
        <v>0.22222222222222221</v>
      </c>
      <c r="Y664" s="61"/>
      <c r="Z664" s="46" t="s">
        <v>187</v>
      </c>
      <c r="AA664" s="57">
        <v>1</v>
      </c>
      <c r="AB664" s="58">
        <v>0.1111111111111111</v>
      </c>
      <c r="AC664" s="61"/>
      <c r="AD664" s="61"/>
      <c r="AE664" s="55" t="s">
        <v>340</v>
      </c>
      <c r="AF664" s="57">
        <v>1</v>
      </c>
      <c r="AG664" s="58">
        <v>0.1111111111111111</v>
      </c>
      <c r="AH664" s="61"/>
      <c r="AI664" s="55" t="s">
        <v>359</v>
      </c>
      <c r="AJ664" s="57">
        <v>2</v>
      </c>
      <c r="AK664" s="58">
        <v>0.22222222222222221</v>
      </c>
      <c r="AL664" s="61"/>
      <c r="AM664" s="55" t="s">
        <v>412</v>
      </c>
      <c r="AN664" s="57">
        <v>1</v>
      </c>
      <c r="AO664" s="58">
        <v>0.1111111111111111</v>
      </c>
      <c r="AP664" s="61"/>
      <c r="AQ664" s="61"/>
      <c r="AR664" s="46" t="s">
        <v>182</v>
      </c>
      <c r="AS664" s="57">
        <v>0</v>
      </c>
      <c r="AT664" s="58">
        <v>0</v>
      </c>
      <c r="AU664" s="61"/>
      <c r="AV664" s="46" t="s">
        <v>187</v>
      </c>
      <c r="AW664" s="57">
        <v>0</v>
      </c>
      <c r="AX664" s="58">
        <v>0</v>
      </c>
      <c r="AY664" s="61"/>
      <c r="AZ664" s="61"/>
      <c r="BA664" s="55" t="s">
        <v>340</v>
      </c>
      <c r="BB664" s="57">
        <v>0</v>
      </c>
      <c r="BC664" s="58">
        <v>0</v>
      </c>
      <c r="BD664" s="61"/>
      <c r="BE664" s="55" t="s">
        <v>359</v>
      </c>
      <c r="BF664" s="57">
        <v>0</v>
      </c>
      <c r="BG664" s="58">
        <v>0</v>
      </c>
      <c r="BH664" s="61"/>
      <c r="BI664" s="55" t="s">
        <v>412</v>
      </c>
      <c r="BJ664" s="57">
        <v>0</v>
      </c>
      <c r="BK664" s="58">
        <v>0</v>
      </c>
      <c r="BL664" s="61"/>
      <c r="BM664" s="61"/>
      <c r="BN664" s="46" t="s">
        <v>182</v>
      </c>
      <c r="BO664" s="57">
        <v>0</v>
      </c>
      <c r="BP664" s="58">
        <v>0</v>
      </c>
      <c r="BQ664" s="61"/>
      <c r="BR664" s="46" t="s">
        <v>187</v>
      </c>
      <c r="BS664" s="57">
        <v>0</v>
      </c>
      <c r="BT664" s="58">
        <v>0</v>
      </c>
      <c r="BU664" s="64"/>
      <c r="BV664" s="61"/>
      <c r="BW664" s="55" t="s">
        <v>340</v>
      </c>
      <c r="BX664" s="57">
        <v>0</v>
      </c>
      <c r="BY664" s="58">
        <v>0</v>
      </c>
      <c r="BZ664" s="61"/>
      <c r="CA664" s="55" t="s">
        <v>359</v>
      </c>
      <c r="CB664" s="57">
        <v>0</v>
      </c>
      <c r="CC664" s="58">
        <v>0</v>
      </c>
      <c r="CD664" s="61"/>
      <c r="CE664" s="55" t="s">
        <v>412</v>
      </c>
      <c r="CF664" s="57">
        <v>0</v>
      </c>
      <c r="CG664" s="58">
        <v>0</v>
      </c>
      <c r="CH664" s="61"/>
      <c r="CI664" s="61"/>
      <c r="CJ664" s="46" t="s">
        <v>182</v>
      </c>
      <c r="CK664" s="57">
        <v>0</v>
      </c>
      <c r="CL664" s="58">
        <v>0</v>
      </c>
      <c r="CM664" s="61"/>
      <c r="CN664" s="46" t="s">
        <v>187</v>
      </c>
      <c r="CO664" s="57">
        <v>0</v>
      </c>
      <c r="CP664" s="58">
        <v>0</v>
      </c>
      <c r="CQ664" s="61"/>
      <c r="CR664" s="61"/>
      <c r="CS664" s="55" t="s">
        <v>340</v>
      </c>
      <c r="CT664" s="57">
        <v>0</v>
      </c>
      <c r="CU664" s="58">
        <v>0</v>
      </c>
      <c r="CV664" s="61"/>
      <c r="CW664" s="55" t="s">
        <v>359</v>
      </c>
      <c r="CX664" s="57">
        <v>2</v>
      </c>
      <c r="CY664" s="58">
        <v>1</v>
      </c>
      <c r="CZ664" s="61"/>
      <c r="DA664" s="55" t="s">
        <v>412</v>
      </c>
      <c r="DB664" s="57">
        <v>1</v>
      </c>
      <c r="DC664" s="58">
        <v>1</v>
      </c>
    </row>
    <row r="665" spans="2:107" ht="25.5" customHeight="1" x14ac:dyDescent="0.2">
      <c r="B665" s="50" t="s">
        <v>183</v>
      </c>
      <c r="C665" s="57">
        <v>2</v>
      </c>
      <c r="D665" s="58">
        <v>7.6923076923076927E-2</v>
      </c>
      <c r="E665" s="64"/>
      <c r="F665" s="46" t="s">
        <v>188</v>
      </c>
      <c r="G665" s="57">
        <v>1</v>
      </c>
      <c r="H665" s="58">
        <v>3.8461538461538464E-2</v>
      </c>
      <c r="I665" s="61"/>
      <c r="J665" s="55" t="s">
        <v>341</v>
      </c>
      <c r="K665" s="57">
        <v>0</v>
      </c>
      <c r="L665" s="58">
        <v>0</v>
      </c>
      <c r="M665" s="61"/>
      <c r="N665" s="50" t="s">
        <v>360</v>
      </c>
      <c r="O665" s="57">
        <v>2</v>
      </c>
      <c r="P665" s="58">
        <v>7.6923076923076927E-2</v>
      </c>
      <c r="Q665" s="61"/>
      <c r="R665" s="50" t="s">
        <v>413</v>
      </c>
      <c r="S665" s="57">
        <v>2</v>
      </c>
      <c r="T665" s="58">
        <v>7.6923076923076927E-2</v>
      </c>
      <c r="U665" s="61"/>
      <c r="V665" s="46" t="s">
        <v>183</v>
      </c>
      <c r="W665" s="57">
        <v>0</v>
      </c>
      <c r="X665" s="58">
        <v>0</v>
      </c>
      <c r="Y665" s="61"/>
      <c r="Z665" s="46" t="s">
        <v>188</v>
      </c>
      <c r="AA665" s="57">
        <v>0</v>
      </c>
      <c r="AB665" s="58">
        <v>0</v>
      </c>
      <c r="AC665" s="61"/>
      <c r="AD665" s="61"/>
      <c r="AE665" s="55" t="s">
        <v>341</v>
      </c>
      <c r="AF665" s="57">
        <v>0</v>
      </c>
      <c r="AG665" s="58">
        <v>0</v>
      </c>
      <c r="AH665" s="61"/>
      <c r="AI665" s="50" t="s">
        <v>360</v>
      </c>
      <c r="AJ665" s="57">
        <v>0</v>
      </c>
      <c r="AK665" s="58">
        <v>0</v>
      </c>
      <c r="AL665" s="61"/>
      <c r="AM665" s="50" t="s">
        <v>413</v>
      </c>
      <c r="AN665" s="57">
        <v>2</v>
      </c>
      <c r="AO665" s="58">
        <v>0.22222222222222221</v>
      </c>
      <c r="AP665" s="61"/>
      <c r="AQ665" s="61"/>
      <c r="AR665" s="46" t="s">
        <v>183</v>
      </c>
      <c r="AS665" s="57">
        <v>2</v>
      </c>
      <c r="AT665" s="58">
        <v>1</v>
      </c>
      <c r="AU665" s="61"/>
      <c r="AV665" s="46" t="s">
        <v>188</v>
      </c>
      <c r="AW665" s="57">
        <v>0</v>
      </c>
      <c r="AX665" s="58">
        <v>0</v>
      </c>
      <c r="AY665" s="61"/>
      <c r="AZ665" s="61"/>
      <c r="BA665" s="55" t="s">
        <v>341</v>
      </c>
      <c r="BB665" s="57">
        <v>0</v>
      </c>
      <c r="BC665" s="58">
        <v>0</v>
      </c>
      <c r="BD665" s="61"/>
      <c r="BE665" s="50" t="s">
        <v>360</v>
      </c>
      <c r="BF665" s="57">
        <v>0</v>
      </c>
      <c r="BG665" s="58">
        <v>0</v>
      </c>
      <c r="BH665" s="61"/>
      <c r="BI665" s="50" t="s">
        <v>413</v>
      </c>
      <c r="BJ665" s="57">
        <v>0</v>
      </c>
      <c r="BK665" s="58">
        <v>0</v>
      </c>
      <c r="BL665" s="61"/>
      <c r="BM665" s="61"/>
      <c r="BN665" s="46" t="s">
        <v>183</v>
      </c>
      <c r="BO665" s="57">
        <v>0</v>
      </c>
      <c r="BP665" s="58">
        <v>0</v>
      </c>
      <c r="BQ665" s="61"/>
      <c r="BR665" s="46" t="s">
        <v>188</v>
      </c>
      <c r="BS665" s="57">
        <v>0</v>
      </c>
      <c r="BT665" s="58">
        <v>0</v>
      </c>
      <c r="BU665" s="64"/>
      <c r="BV665" s="61"/>
      <c r="BW665" s="55" t="s">
        <v>341</v>
      </c>
      <c r="BX665" s="57">
        <v>0</v>
      </c>
      <c r="BY665" s="58">
        <v>0</v>
      </c>
      <c r="BZ665" s="61"/>
      <c r="CA665" s="50" t="s">
        <v>360</v>
      </c>
      <c r="CB665" s="57">
        <v>0</v>
      </c>
      <c r="CC665" s="58">
        <v>0</v>
      </c>
      <c r="CD665" s="61"/>
      <c r="CE665" s="50" t="s">
        <v>413</v>
      </c>
      <c r="CF665" s="57">
        <v>0</v>
      </c>
      <c r="CG665" s="58">
        <v>0</v>
      </c>
      <c r="CH665" s="61"/>
      <c r="CI665" s="61"/>
      <c r="CJ665" s="46" t="s">
        <v>183</v>
      </c>
      <c r="CK665" s="57">
        <v>0</v>
      </c>
      <c r="CL665" s="58">
        <v>0</v>
      </c>
      <c r="CM665" s="61"/>
      <c r="CN665" s="46" t="s">
        <v>188</v>
      </c>
      <c r="CO665" s="57">
        <v>0</v>
      </c>
      <c r="CP665" s="58">
        <v>0</v>
      </c>
      <c r="CQ665" s="61"/>
      <c r="CR665" s="61"/>
      <c r="CS665" s="55" t="s">
        <v>341</v>
      </c>
      <c r="CT665" s="57">
        <v>0</v>
      </c>
      <c r="CU665" s="58">
        <v>0</v>
      </c>
      <c r="CV665" s="61"/>
      <c r="CW665" s="50" t="s">
        <v>360</v>
      </c>
      <c r="CX665" s="57">
        <v>0</v>
      </c>
      <c r="CY665" s="58">
        <v>0</v>
      </c>
      <c r="CZ665" s="61"/>
      <c r="DA665" s="50" t="s">
        <v>413</v>
      </c>
      <c r="DB665" s="57">
        <v>0</v>
      </c>
      <c r="DC665" s="58">
        <v>0</v>
      </c>
    </row>
    <row r="666" spans="2:107" ht="25.5" customHeight="1" x14ac:dyDescent="0.2">
      <c r="B666" s="50" t="s">
        <v>184</v>
      </c>
      <c r="C666" s="57">
        <v>4</v>
      </c>
      <c r="D666" s="58">
        <v>0.15384615384615385</v>
      </c>
      <c r="E666" s="64"/>
      <c r="F666" s="77"/>
      <c r="G666" s="54">
        <v>27</v>
      </c>
      <c r="H666" s="76">
        <v>1.0384615384615385</v>
      </c>
      <c r="I666" s="61"/>
      <c r="J666" s="50" t="s">
        <v>344</v>
      </c>
      <c r="K666" s="57">
        <v>3</v>
      </c>
      <c r="L666" s="58">
        <v>0.11538461538461539</v>
      </c>
      <c r="M666" s="61"/>
      <c r="N666" s="50" t="s">
        <v>358</v>
      </c>
      <c r="O666" s="57">
        <v>2</v>
      </c>
      <c r="P666" s="58">
        <v>7.6923076923076927E-2</v>
      </c>
      <c r="Q666" s="61"/>
      <c r="R666" s="50" t="s">
        <v>414</v>
      </c>
      <c r="S666" s="57">
        <v>2</v>
      </c>
      <c r="T666" s="58">
        <v>7.6923076923076927E-2</v>
      </c>
      <c r="U666" s="61"/>
      <c r="V666" s="46" t="s">
        <v>184</v>
      </c>
      <c r="W666" s="57">
        <v>2</v>
      </c>
      <c r="X666" s="58">
        <v>0.22222222222222221</v>
      </c>
      <c r="Y666" s="61"/>
      <c r="Z666" s="77"/>
      <c r="AA666" s="54">
        <v>9</v>
      </c>
      <c r="AB666" s="76">
        <v>1</v>
      </c>
      <c r="AC666" s="61"/>
      <c r="AD666" s="61"/>
      <c r="AE666" s="50" t="s">
        <v>344</v>
      </c>
      <c r="AF666" s="57">
        <v>2</v>
      </c>
      <c r="AG666" s="58">
        <v>0.22222222222222221</v>
      </c>
      <c r="AH666" s="61"/>
      <c r="AI666" s="50" t="s">
        <v>358</v>
      </c>
      <c r="AJ666" s="57">
        <v>2</v>
      </c>
      <c r="AK666" s="58">
        <v>0.22222222222222221</v>
      </c>
      <c r="AL666" s="61"/>
      <c r="AM666" s="50" t="s">
        <v>414</v>
      </c>
      <c r="AN666" s="57">
        <v>0</v>
      </c>
      <c r="AO666" s="58">
        <v>0</v>
      </c>
      <c r="AP666" s="61"/>
      <c r="AQ666" s="61"/>
      <c r="AR666" s="46" t="s">
        <v>184</v>
      </c>
      <c r="AS666" s="57">
        <v>0</v>
      </c>
      <c r="AT666" s="58">
        <v>0</v>
      </c>
      <c r="AU666" s="61"/>
      <c r="AV666" s="77"/>
      <c r="AW666" s="54">
        <v>2</v>
      </c>
      <c r="AX666" s="76">
        <v>1</v>
      </c>
      <c r="AY666" s="61"/>
      <c r="AZ666" s="61"/>
      <c r="BA666" s="50" t="s">
        <v>344</v>
      </c>
      <c r="BB666" s="57">
        <v>0</v>
      </c>
      <c r="BC666" s="58">
        <v>0</v>
      </c>
      <c r="BD666" s="61"/>
      <c r="BE666" s="50" t="s">
        <v>358</v>
      </c>
      <c r="BF666" s="57">
        <v>0</v>
      </c>
      <c r="BG666" s="58">
        <v>0</v>
      </c>
      <c r="BH666" s="61"/>
      <c r="BI666" s="50" t="s">
        <v>414</v>
      </c>
      <c r="BJ666" s="57">
        <v>0</v>
      </c>
      <c r="BK666" s="58">
        <v>0</v>
      </c>
      <c r="BL666" s="61"/>
      <c r="BM666" s="61"/>
      <c r="BN666" s="46" t="s">
        <v>184</v>
      </c>
      <c r="BO666" s="57">
        <v>1</v>
      </c>
      <c r="BP666" s="58">
        <v>1</v>
      </c>
      <c r="BQ666" s="61"/>
      <c r="BR666" s="77"/>
      <c r="BS666" s="54">
        <v>1</v>
      </c>
      <c r="BT666" s="76">
        <v>1</v>
      </c>
      <c r="BU666" s="64"/>
      <c r="BV666" s="61"/>
      <c r="BW666" s="50" t="s">
        <v>344</v>
      </c>
      <c r="BX666" s="57">
        <v>0</v>
      </c>
      <c r="BY666" s="58">
        <v>0</v>
      </c>
      <c r="BZ666" s="61"/>
      <c r="CA666" s="50" t="s">
        <v>358</v>
      </c>
      <c r="CB666" s="57">
        <v>0</v>
      </c>
      <c r="CC666" s="58">
        <v>0</v>
      </c>
      <c r="CD666" s="61"/>
      <c r="CE666" s="50" t="s">
        <v>414</v>
      </c>
      <c r="CF666" s="57">
        <v>0</v>
      </c>
      <c r="CG666" s="58">
        <v>0</v>
      </c>
      <c r="CH666" s="61"/>
      <c r="CI666" s="61"/>
      <c r="CJ666" s="46" t="s">
        <v>184</v>
      </c>
      <c r="CK666" s="57">
        <v>0</v>
      </c>
      <c r="CL666" s="58">
        <v>0</v>
      </c>
      <c r="CM666" s="61"/>
      <c r="CN666" s="77"/>
      <c r="CO666" s="54">
        <v>1</v>
      </c>
      <c r="CP666" s="76">
        <v>1</v>
      </c>
      <c r="CQ666" s="61"/>
      <c r="CR666" s="61"/>
      <c r="CS666" s="50" t="s">
        <v>344</v>
      </c>
      <c r="CT666" s="57">
        <v>0</v>
      </c>
      <c r="CU666" s="58">
        <v>0</v>
      </c>
      <c r="CV666" s="61"/>
      <c r="CW666" s="50" t="s">
        <v>358</v>
      </c>
      <c r="CX666" s="57">
        <v>0</v>
      </c>
      <c r="CY666" s="58">
        <v>0</v>
      </c>
      <c r="CZ666" s="61"/>
      <c r="DA666" s="50" t="s">
        <v>414</v>
      </c>
      <c r="DB666" s="57">
        <v>0</v>
      </c>
      <c r="DC666" s="58">
        <v>0</v>
      </c>
    </row>
    <row r="667" spans="2:107" ht="25.5" customHeight="1" x14ac:dyDescent="0.2">
      <c r="B667" s="50" t="s">
        <v>185</v>
      </c>
      <c r="C667" s="57">
        <v>1</v>
      </c>
      <c r="D667" s="58">
        <v>3.8461538461538464E-2</v>
      </c>
      <c r="E667" s="64"/>
      <c r="F667" s="61"/>
      <c r="G667" s="56" t="s">
        <v>141</v>
      </c>
      <c r="H667" s="49" t="s">
        <v>140</v>
      </c>
      <c r="I667" s="61"/>
      <c r="J667" s="50" t="s">
        <v>343</v>
      </c>
      <c r="K667" s="57">
        <v>0</v>
      </c>
      <c r="L667" s="58">
        <v>0</v>
      </c>
      <c r="M667" s="61"/>
      <c r="N667" s="50" t="s">
        <v>361</v>
      </c>
      <c r="O667" s="57">
        <v>1</v>
      </c>
      <c r="P667" s="58">
        <v>3.8461538461538464E-2</v>
      </c>
      <c r="Q667" s="61"/>
      <c r="R667" s="50" t="s">
        <v>415</v>
      </c>
      <c r="S667" s="57">
        <v>1</v>
      </c>
      <c r="T667" s="58">
        <v>3.8461538461538464E-2</v>
      </c>
      <c r="U667" s="61"/>
      <c r="V667" s="46" t="s">
        <v>185</v>
      </c>
      <c r="W667" s="57">
        <v>0</v>
      </c>
      <c r="X667" s="58">
        <v>0</v>
      </c>
      <c r="Y667" s="61"/>
      <c r="Z667" s="37"/>
      <c r="AA667" s="56" t="s">
        <v>141</v>
      </c>
      <c r="AB667" s="49" t="s">
        <v>140</v>
      </c>
      <c r="AC667" s="61"/>
      <c r="AD667" s="61"/>
      <c r="AE667" s="50" t="s">
        <v>343</v>
      </c>
      <c r="AF667" s="57">
        <v>0</v>
      </c>
      <c r="AG667" s="58">
        <v>0</v>
      </c>
      <c r="AH667" s="61"/>
      <c r="AI667" s="50" t="s">
        <v>361</v>
      </c>
      <c r="AJ667" s="57">
        <v>0</v>
      </c>
      <c r="AK667" s="58">
        <v>0</v>
      </c>
      <c r="AL667" s="61"/>
      <c r="AM667" s="50" t="s">
        <v>415</v>
      </c>
      <c r="AN667" s="57">
        <v>0</v>
      </c>
      <c r="AO667" s="58">
        <v>0</v>
      </c>
      <c r="AP667" s="61"/>
      <c r="AQ667" s="61"/>
      <c r="AR667" s="46" t="s">
        <v>185</v>
      </c>
      <c r="AS667" s="57">
        <v>0</v>
      </c>
      <c r="AT667" s="58">
        <v>0</v>
      </c>
      <c r="AU667" s="61"/>
      <c r="AV667" s="61"/>
      <c r="AW667" s="56" t="s">
        <v>141</v>
      </c>
      <c r="AX667" s="49" t="s">
        <v>140</v>
      </c>
      <c r="AY667" s="61"/>
      <c r="AZ667" s="61"/>
      <c r="BA667" s="50" t="s">
        <v>343</v>
      </c>
      <c r="BB667" s="57">
        <v>0</v>
      </c>
      <c r="BC667" s="58">
        <v>0</v>
      </c>
      <c r="BD667" s="61"/>
      <c r="BE667" s="50" t="s">
        <v>361</v>
      </c>
      <c r="BF667" s="57">
        <v>0</v>
      </c>
      <c r="BG667" s="58">
        <v>0</v>
      </c>
      <c r="BH667" s="61"/>
      <c r="BI667" s="50" t="s">
        <v>415</v>
      </c>
      <c r="BJ667" s="57">
        <v>2</v>
      </c>
      <c r="BK667" s="58">
        <v>1</v>
      </c>
      <c r="BL667" s="61"/>
      <c r="BM667" s="61"/>
      <c r="BN667" s="46" t="s">
        <v>185</v>
      </c>
      <c r="BO667" s="57">
        <v>0</v>
      </c>
      <c r="BP667" s="58">
        <v>0</v>
      </c>
      <c r="BQ667" s="61"/>
      <c r="BR667" s="77"/>
      <c r="BS667" s="56" t="s">
        <v>141</v>
      </c>
      <c r="BT667" s="49" t="s">
        <v>140</v>
      </c>
      <c r="BU667" s="64"/>
      <c r="BV667" s="61"/>
      <c r="BW667" s="50" t="s">
        <v>343</v>
      </c>
      <c r="BX667" s="57">
        <v>0</v>
      </c>
      <c r="BY667" s="58">
        <v>0</v>
      </c>
      <c r="BZ667" s="61"/>
      <c r="CA667" s="50" t="s">
        <v>361</v>
      </c>
      <c r="CB667" s="57">
        <v>0</v>
      </c>
      <c r="CC667" s="58">
        <v>0</v>
      </c>
      <c r="CD667" s="61"/>
      <c r="CE667" s="50" t="s">
        <v>415</v>
      </c>
      <c r="CF667" s="57">
        <v>0</v>
      </c>
      <c r="CG667" s="58">
        <v>0</v>
      </c>
      <c r="CH667" s="61"/>
      <c r="CI667" s="61"/>
      <c r="CJ667" s="46" t="s">
        <v>185</v>
      </c>
      <c r="CK667" s="57">
        <v>0</v>
      </c>
      <c r="CL667" s="58">
        <v>0</v>
      </c>
      <c r="CM667" s="61"/>
      <c r="CN667" s="61"/>
      <c r="CO667" s="56" t="s">
        <v>141</v>
      </c>
      <c r="CP667" s="49" t="s">
        <v>140</v>
      </c>
      <c r="CQ667" s="61"/>
      <c r="CR667" s="61"/>
      <c r="CS667" s="50" t="s">
        <v>343</v>
      </c>
      <c r="CT667" s="57">
        <v>0</v>
      </c>
      <c r="CU667" s="58">
        <v>0</v>
      </c>
      <c r="CV667" s="61"/>
      <c r="CW667" s="50" t="s">
        <v>361</v>
      </c>
      <c r="CX667" s="57">
        <v>0</v>
      </c>
      <c r="CY667" s="58">
        <v>0</v>
      </c>
      <c r="CZ667" s="61"/>
      <c r="DA667" s="50" t="s">
        <v>415</v>
      </c>
      <c r="DB667" s="57">
        <v>0</v>
      </c>
      <c r="DC667" s="58">
        <v>0</v>
      </c>
    </row>
    <row r="668" spans="2:107" ht="25.5" customHeight="1" x14ac:dyDescent="0.2">
      <c r="B668" s="46" t="s">
        <v>162</v>
      </c>
      <c r="C668" s="57">
        <v>0</v>
      </c>
      <c r="D668" s="58">
        <v>0</v>
      </c>
      <c r="E668" s="64"/>
      <c r="F668" s="61"/>
      <c r="G668" s="61"/>
      <c r="H668" s="61"/>
      <c r="I668" s="61"/>
      <c r="J668" s="50" t="s">
        <v>342</v>
      </c>
      <c r="K668" s="57">
        <v>1</v>
      </c>
      <c r="L668" s="58">
        <v>3.8461538461538464E-2</v>
      </c>
      <c r="M668" s="61"/>
      <c r="N668" s="50" t="s">
        <v>362</v>
      </c>
      <c r="O668" s="57">
        <v>1</v>
      </c>
      <c r="P668" s="58">
        <v>3.8461538461538464E-2</v>
      </c>
      <c r="Q668" s="61"/>
      <c r="R668" s="50" t="s">
        <v>416</v>
      </c>
      <c r="S668" s="57">
        <v>1</v>
      </c>
      <c r="T668" s="58">
        <v>3.8461538461538464E-2</v>
      </c>
      <c r="U668" s="61"/>
      <c r="V668" s="46" t="s">
        <v>162</v>
      </c>
      <c r="W668" s="57">
        <v>0</v>
      </c>
      <c r="X668" s="58">
        <v>0</v>
      </c>
      <c r="Y668" s="61"/>
      <c r="Z668" s="61"/>
      <c r="AA668" s="61"/>
      <c r="AB668" s="61"/>
      <c r="AC668" s="61"/>
      <c r="AD668" s="61"/>
      <c r="AE668" s="50" t="s">
        <v>342</v>
      </c>
      <c r="AF668" s="57">
        <v>0</v>
      </c>
      <c r="AG668" s="58">
        <v>0</v>
      </c>
      <c r="AH668" s="61"/>
      <c r="AI668" s="50" t="s">
        <v>362</v>
      </c>
      <c r="AJ668" s="57">
        <v>0</v>
      </c>
      <c r="AK668" s="58">
        <v>0</v>
      </c>
      <c r="AL668" s="61"/>
      <c r="AM668" s="50" t="s">
        <v>416</v>
      </c>
      <c r="AN668" s="57">
        <v>0</v>
      </c>
      <c r="AO668" s="58">
        <v>0</v>
      </c>
      <c r="AP668" s="61"/>
      <c r="AQ668" s="61"/>
      <c r="AR668" s="46" t="s">
        <v>162</v>
      </c>
      <c r="AS668" s="57">
        <v>0</v>
      </c>
      <c r="AT668" s="58">
        <v>0</v>
      </c>
      <c r="AU668" s="61"/>
      <c r="AV668" s="61"/>
      <c r="AW668" s="61"/>
      <c r="AX668" s="61"/>
      <c r="AY668" s="61"/>
      <c r="AZ668" s="61"/>
      <c r="BA668" s="50" t="s">
        <v>342</v>
      </c>
      <c r="BB668" s="57">
        <v>0</v>
      </c>
      <c r="BC668" s="58">
        <v>0</v>
      </c>
      <c r="BD668" s="61"/>
      <c r="BE668" s="50" t="s">
        <v>362</v>
      </c>
      <c r="BF668" s="57">
        <v>2</v>
      </c>
      <c r="BG668" s="58">
        <v>1</v>
      </c>
      <c r="BH668" s="61"/>
      <c r="BI668" s="50" t="s">
        <v>416</v>
      </c>
      <c r="BJ668" s="57">
        <v>0</v>
      </c>
      <c r="BK668" s="58">
        <v>0</v>
      </c>
      <c r="BL668" s="61"/>
      <c r="BM668" s="61"/>
      <c r="BN668" s="46" t="s">
        <v>162</v>
      </c>
      <c r="BO668" s="57">
        <v>0</v>
      </c>
      <c r="BP668" s="58">
        <v>0</v>
      </c>
      <c r="BQ668" s="64"/>
      <c r="BR668"/>
      <c r="BS668" s="64"/>
      <c r="BT668" s="64"/>
      <c r="BU668" s="64"/>
      <c r="BV668" s="61"/>
      <c r="BW668" s="50" t="s">
        <v>342</v>
      </c>
      <c r="BX668" s="57">
        <v>0</v>
      </c>
      <c r="BY668" s="58">
        <v>0</v>
      </c>
      <c r="BZ668" s="61"/>
      <c r="CA668" s="50" t="s">
        <v>362</v>
      </c>
      <c r="CB668" s="57">
        <v>0</v>
      </c>
      <c r="CC668" s="58">
        <v>0</v>
      </c>
      <c r="CD668" s="61"/>
      <c r="CE668" s="50" t="s">
        <v>416</v>
      </c>
      <c r="CF668" s="57">
        <v>0</v>
      </c>
      <c r="CG668" s="58">
        <v>0</v>
      </c>
      <c r="CH668" s="61"/>
      <c r="CI668" s="61"/>
      <c r="CJ668" s="46" t="s">
        <v>162</v>
      </c>
      <c r="CK668" s="57">
        <v>0</v>
      </c>
      <c r="CL668" s="58">
        <v>0</v>
      </c>
      <c r="CM668" s="61"/>
      <c r="CN668" s="61"/>
      <c r="CO668" s="61"/>
      <c r="CP668" s="61"/>
      <c r="CQ668" s="61"/>
      <c r="CR668" s="61"/>
      <c r="CS668" s="50" t="s">
        <v>342</v>
      </c>
      <c r="CT668" s="57">
        <v>0</v>
      </c>
      <c r="CU668" s="58">
        <v>0</v>
      </c>
      <c r="CV668" s="61"/>
      <c r="CW668" s="50" t="s">
        <v>362</v>
      </c>
      <c r="CX668" s="57">
        <v>0</v>
      </c>
      <c r="CY668" s="58">
        <v>0</v>
      </c>
      <c r="CZ668" s="61"/>
      <c r="DA668" s="50" t="s">
        <v>416</v>
      </c>
      <c r="DB668" s="57">
        <v>0</v>
      </c>
      <c r="DC668" s="58">
        <v>0</v>
      </c>
    </row>
    <row r="669" spans="2:107" ht="25.5" customHeight="1" x14ac:dyDescent="0.2">
      <c r="B669" s="77"/>
      <c r="C669" s="54">
        <v>26</v>
      </c>
      <c r="D669" s="76">
        <v>1</v>
      </c>
      <c r="E669" s="64"/>
      <c r="F669" s="61"/>
      <c r="G669" s="61"/>
      <c r="H669" s="61"/>
      <c r="I669" s="61"/>
      <c r="J669" s="50" t="s">
        <v>354</v>
      </c>
      <c r="K669" s="57">
        <v>2</v>
      </c>
      <c r="L669" s="58">
        <v>7.6923076923076927E-2</v>
      </c>
      <c r="M669" s="61"/>
      <c r="N669" s="50" t="s">
        <v>363</v>
      </c>
      <c r="O669" s="57">
        <v>1</v>
      </c>
      <c r="P669" s="58">
        <v>3.8461538461538464E-2</v>
      </c>
      <c r="Q669" s="61"/>
      <c r="R669" s="50" t="s">
        <v>417</v>
      </c>
      <c r="S669" s="57">
        <v>2</v>
      </c>
      <c r="T669" s="58">
        <v>7.6923076923076927E-2</v>
      </c>
      <c r="U669" s="61"/>
      <c r="V669" s="77"/>
      <c r="W669" s="54">
        <v>9</v>
      </c>
      <c r="X669" s="76">
        <v>1</v>
      </c>
      <c r="Y669" s="61"/>
      <c r="Z669" s="61"/>
      <c r="AA669" s="61"/>
      <c r="AB669" s="61"/>
      <c r="AC669" s="61"/>
      <c r="AD669" s="61"/>
      <c r="AE669" s="50" t="s">
        <v>354</v>
      </c>
      <c r="AF669" s="57">
        <v>0</v>
      </c>
      <c r="AG669" s="58">
        <v>0</v>
      </c>
      <c r="AH669" s="61"/>
      <c r="AI669" s="50" t="s">
        <v>363</v>
      </c>
      <c r="AJ669" s="57">
        <v>1</v>
      </c>
      <c r="AK669" s="58">
        <v>0.1111111111111111</v>
      </c>
      <c r="AL669" s="61"/>
      <c r="AM669" s="50" t="s">
        <v>417</v>
      </c>
      <c r="AN669" s="57">
        <v>2</v>
      </c>
      <c r="AO669" s="58">
        <v>0.22222222222222221</v>
      </c>
      <c r="AP669" s="61"/>
      <c r="AQ669" s="61"/>
      <c r="AR669" s="77" t="s">
        <v>142</v>
      </c>
      <c r="AS669" s="54">
        <v>2</v>
      </c>
      <c r="AT669" s="76">
        <v>1</v>
      </c>
      <c r="AU669" s="61"/>
      <c r="AV669" s="61"/>
      <c r="AW669" s="61"/>
      <c r="AX669" s="61"/>
      <c r="AY669" s="61"/>
      <c r="AZ669" s="61"/>
      <c r="BA669" s="50" t="s">
        <v>354</v>
      </c>
      <c r="BB669" s="57">
        <v>2</v>
      </c>
      <c r="BC669" s="58">
        <v>1</v>
      </c>
      <c r="BD669" s="61"/>
      <c r="BE669" s="50" t="s">
        <v>363</v>
      </c>
      <c r="BF669" s="57">
        <v>0</v>
      </c>
      <c r="BG669" s="58">
        <v>0</v>
      </c>
      <c r="BH669" s="61"/>
      <c r="BI669" s="50" t="s">
        <v>417</v>
      </c>
      <c r="BJ669" s="57">
        <v>0</v>
      </c>
      <c r="BK669" s="58">
        <v>0</v>
      </c>
      <c r="BL669" s="61"/>
      <c r="BM669" s="61"/>
      <c r="BN669" s="81"/>
      <c r="BO669" s="54">
        <v>1</v>
      </c>
      <c r="BP669" s="76">
        <v>1</v>
      </c>
      <c r="BQ669" s="64"/>
      <c r="BR669"/>
      <c r="BS669"/>
      <c r="BT669"/>
      <c r="BU669" s="64"/>
      <c r="BV669" s="61"/>
      <c r="BW669" s="50" t="s">
        <v>354</v>
      </c>
      <c r="BX669" s="57">
        <v>0</v>
      </c>
      <c r="BY669" s="58">
        <v>0</v>
      </c>
      <c r="BZ669" s="61"/>
      <c r="CA669" s="50" t="s">
        <v>363</v>
      </c>
      <c r="CB669" s="57">
        <v>0</v>
      </c>
      <c r="CC669" s="58">
        <v>0</v>
      </c>
      <c r="CD669" s="61"/>
      <c r="CE669" s="50" t="s">
        <v>417</v>
      </c>
      <c r="CF669" s="57">
        <v>1</v>
      </c>
      <c r="CG669" s="58">
        <v>1</v>
      </c>
      <c r="CH669" s="61"/>
      <c r="CI669" s="61"/>
      <c r="CJ669" s="77"/>
      <c r="CK669" s="54">
        <v>1</v>
      </c>
      <c r="CL669" s="76">
        <v>1</v>
      </c>
      <c r="CM669" s="61"/>
      <c r="CN669" s="61"/>
      <c r="CO669" s="61"/>
      <c r="CP669" s="61"/>
      <c r="CQ669" s="61"/>
      <c r="CR669" s="61"/>
      <c r="CS669" s="50" t="s">
        <v>354</v>
      </c>
      <c r="CT669" s="57">
        <v>0</v>
      </c>
      <c r="CU669" s="58">
        <v>0</v>
      </c>
      <c r="CV669" s="61"/>
      <c r="CW669" s="50" t="s">
        <v>363</v>
      </c>
      <c r="CX669" s="57">
        <v>0</v>
      </c>
      <c r="CY669" s="58">
        <v>0</v>
      </c>
      <c r="CZ669" s="61"/>
      <c r="DA669" s="50" t="s">
        <v>417</v>
      </c>
      <c r="DB669" s="57">
        <v>0</v>
      </c>
      <c r="DC669" s="58">
        <v>0</v>
      </c>
    </row>
    <row r="670" spans="2:107" ht="25.5" customHeight="1" x14ac:dyDescent="0.2">
      <c r="B670" s="61"/>
      <c r="C670" s="80" t="s">
        <v>141</v>
      </c>
      <c r="D670" s="77" t="s">
        <v>140</v>
      </c>
      <c r="E670" s="64"/>
      <c r="F670" s="61"/>
      <c r="G670" s="61"/>
      <c r="H670" s="61"/>
      <c r="I670" s="61"/>
      <c r="J670" s="50" t="s">
        <v>355</v>
      </c>
      <c r="K670" s="57">
        <v>0</v>
      </c>
      <c r="L670" s="58">
        <v>0</v>
      </c>
      <c r="M670" s="61"/>
      <c r="N670" s="50" t="s">
        <v>364</v>
      </c>
      <c r="O670" s="57">
        <v>3</v>
      </c>
      <c r="P670" s="58">
        <v>0.11538461538461539</v>
      </c>
      <c r="Q670" s="61"/>
      <c r="R670" s="50" t="s">
        <v>418</v>
      </c>
      <c r="S670" s="57">
        <v>2</v>
      </c>
      <c r="T670" s="58">
        <v>7.6923076923076927E-2</v>
      </c>
      <c r="U670" s="61"/>
      <c r="V670" s="61"/>
      <c r="W670" s="56" t="s">
        <v>141</v>
      </c>
      <c r="X670" s="49" t="s">
        <v>140</v>
      </c>
      <c r="Y670" s="61"/>
      <c r="Z670" s="61"/>
      <c r="AA670" s="61"/>
      <c r="AB670" s="61"/>
      <c r="AC670" s="61"/>
      <c r="AD670" s="61"/>
      <c r="AE670" s="50" t="s">
        <v>355</v>
      </c>
      <c r="AF670" s="57">
        <v>0</v>
      </c>
      <c r="AG670" s="58">
        <v>0</v>
      </c>
      <c r="AH670" s="61"/>
      <c r="AI670" s="50" t="s">
        <v>364</v>
      </c>
      <c r="AJ670" s="57">
        <v>1</v>
      </c>
      <c r="AK670" s="58">
        <v>0.1111111111111111</v>
      </c>
      <c r="AL670" s="61"/>
      <c r="AM670" s="50" t="s">
        <v>418</v>
      </c>
      <c r="AN670" s="57">
        <v>0</v>
      </c>
      <c r="AO670" s="58">
        <v>0</v>
      </c>
      <c r="AP670" s="61"/>
      <c r="AQ670" s="61"/>
      <c r="AR670" s="69"/>
      <c r="AS670" s="56" t="s">
        <v>141</v>
      </c>
      <c r="AT670" s="49" t="s">
        <v>140</v>
      </c>
      <c r="AU670" s="61"/>
      <c r="AV670" s="61"/>
      <c r="AW670" s="61"/>
      <c r="AX670" s="61"/>
      <c r="AY670" s="61"/>
      <c r="AZ670" s="61"/>
      <c r="BA670" s="50" t="s">
        <v>355</v>
      </c>
      <c r="BB670" s="57">
        <v>0</v>
      </c>
      <c r="BC670" s="58">
        <v>0</v>
      </c>
      <c r="BD670" s="61"/>
      <c r="BE670" s="50" t="s">
        <v>364</v>
      </c>
      <c r="BF670" s="57">
        <v>0</v>
      </c>
      <c r="BG670" s="58">
        <v>0</v>
      </c>
      <c r="BH670" s="61"/>
      <c r="BI670" s="50" t="s">
        <v>418</v>
      </c>
      <c r="BJ670" s="57">
        <v>0</v>
      </c>
      <c r="BK670" s="58">
        <v>0</v>
      </c>
      <c r="BL670" s="61"/>
      <c r="BM670" s="61"/>
      <c r="BN670" s="77"/>
      <c r="BO670" s="56" t="s">
        <v>141</v>
      </c>
      <c r="BP670" s="49" t="s">
        <v>140</v>
      </c>
      <c r="BQ670" s="64"/>
      <c r="BR670"/>
      <c r="BS670"/>
      <c r="BT670"/>
      <c r="BU670" s="64"/>
      <c r="BV670" s="61"/>
      <c r="BW670" s="50" t="s">
        <v>355</v>
      </c>
      <c r="BX670" s="57">
        <v>0</v>
      </c>
      <c r="BY670" s="58">
        <v>0</v>
      </c>
      <c r="BZ670" s="61"/>
      <c r="CA670" s="50" t="s">
        <v>364</v>
      </c>
      <c r="CB670" s="57">
        <v>1</v>
      </c>
      <c r="CC670" s="58">
        <v>1</v>
      </c>
      <c r="CD670" s="61"/>
      <c r="CE670" s="50" t="s">
        <v>418</v>
      </c>
      <c r="CF670" s="57">
        <v>0</v>
      </c>
      <c r="CG670" s="58">
        <v>0</v>
      </c>
      <c r="CH670" s="61"/>
      <c r="CI670" s="61"/>
      <c r="CJ670" s="69"/>
      <c r="CK670" s="56" t="s">
        <v>141</v>
      </c>
      <c r="CL670" s="49" t="s">
        <v>140</v>
      </c>
      <c r="CM670" s="61"/>
      <c r="CN670" s="61"/>
      <c r="CO670" s="61"/>
      <c r="CP670" s="61"/>
      <c r="CQ670" s="61"/>
      <c r="CR670" s="61"/>
      <c r="CS670" s="50" t="s">
        <v>355</v>
      </c>
      <c r="CT670" s="57">
        <v>0</v>
      </c>
      <c r="CU670" s="58">
        <v>0</v>
      </c>
      <c r="CV670" s="61"/>
      <c r="CW670" s="50" t="s">
        <v>364</v>
      </c>
      <c r="CX670" s="57">
        <v>0</v>
      </c>
      <c r="CY670" s="58">
        <v>0</v>
      </c>
      <c r="CZ670" s="61"/>
      <c r="DA670" s="50" t="s">
        <v>418</v>
      </c>
      <c r="DB670" s="57">
        <v>0</v>
      </c>
      <c r="DC670" s="58">
        <v>0</v>
      </c>
    </row>
    <row r="671" spans="2:107" ht="25.5" customHeight="1" x14ac:dyDescent="0.2">
      <c r="B671"/>
      <c r="C671"/>
      <c r="D671"/>
      <c r="E671" s="64"/>
      <c r="F671" s="175" t="s">
        <v>16</v>
      </c>
      <c r="G671" s="175"/>
      <c r="H671" s="175"/>
      <c r="I671" s="61"/>
      <c r="J671" s="50" t="s">
        <v>356</v>
      </c>
      <c r="K671" s="57">
        <v>0</v>
      </c>
      <c r="L671" s="58">
        <v>0</v>
      </c>
      <c r="M671" s="61"/>
      <c r="N671" s="50" t="s">
        <v>365</v>
      </c>
      <c r="O671" s="57">
        <v>1</v>
      </c>
      <c r="P671" s="58">
        <v>3.8461538461538464E-2</v>
      </c>
      <c r="Q671" s="61"/>
      <c r="R671" s="50" t="s">
        <v>419</v>
      </c>
      <c r="S671" s="57">
        <v>1</v>
      </c>
      <c r="T671" s="58">
        <v>3.8461538461538464E-2</v>
      </c>
      <c r="U671" s="61"/>
      <c r="V671"/>
      <c r="W671"/>
      <c r="X671"/>
      <c r="Y671" s="61"/>
      <c r="Z671" s="61"/>
      <c r="AA671" s="61"/>
      <c r="AB671" s="61"/>
      <c r="AC671" s="61"/>
      <c r="AD671" s="61"/>
      <c r="AE671" s="50" t="s">
        <v>356</v>
      </c>
      <c r="AF671" s="57">
        <v>0</v>
      </c>
      <c r="AG671" s="58">
        <v>0</v>
      </c>
      <c r="AH671" s="61"/>
      <c r="AI671" s="50" t="s">
        <v>365</v>
      </c>
      <c r="AJ671" s="57">
        <v>0</v>
      </c>
      <c r="AK671" s="58">
        <v>0</v>
      </c>
      <c r="AL671" s="61"/>
      <c r="AM671" s="50" t="s">
        <v>419</v>
      </c>
      <c r="AN671" s="57">
        <v>0</v>
      </c>
      <c r="AO671" s="58">
        <v>0</v>
      </c>
      <c r="AP671" s="61"/>
      <c r="AQ671" s="61"/>
      <c r="AR671"/>
      <c r="AS671"/>
      <c r="AT671"/>
      <c r="AU671" s="61"/>
      <c r="AV671"/>
      <c r="AW671"/>
      <c r="AX671"/>
      <c r="AY671" s="61"/>
      <c r="AZ671" s="61"/>
      <c r="BA671" s="50" t="s">
        <v>356</v>
      </c>
      <c r="BB671" s="57">
        <v>0</v>
      </c>
      <c r="BC671" s="58">
        <v>0</v>
      </c>
      <c r="BD671" s="61"/>
      <c r="BE671" s="50" t="s">
        <v>365</v>
      </c>
      <c r="BF671" s="57">
        <v>0</v>
      </c>
      <c r="BG671" s="58">
        <v>0</v>
      </c>
      <c r="BH671" s="61"/>
      <c r="BI671" s="50" t="s">
        <v>419</v>
      </c>
      <c r="BJ671" s="57">
        <v>0</v>
      </c>
      <c r="BK671" s="58">
        <v>0</v>
      </c>
      <c r="BL671" s="61"/>
      <c r="BM671" s="61"/>
      <c r="BN671"/>
      <c r="BO671"/>
      <c r="BP671"/>
      <c r="BQ671" s="64"/>
      <c r="BR671"/>
      <c r="BS671"/>
      <c r="BT671"/>
      <c r="BU671" s="64"/>
      <c r="BV671" s="61"/>
      <c r="BW671" s="50" t="s">
        <v>356</v>
      </c>
      <c r="BX671" s="57">
        <v>0</v>
      </c>
      <c r="BY671" s="58">
        <v>0</v>
      </c>
      <c r="BZ671" s="61"/>
      <c r="CA671" s="50" t="s">
        <v>365</v>
      </c>
      <c r="CB671" s="57">
        <v>0</v>
      </c>
      <c r="CC671" s="58">
        <v>0</v>
      </c>
      <c r="CD671" s="61"/>
      <c r="CE671" s="50" t="s">
        <v>419</v>
      </c>
      <c r="CF671" s="57">
        <v>0</v>
      </c>
      <c r="CG671" s="58">
        <v>0</v>
      </c>
      <c r="CH671" s="61"/>
      <c r="CI671" s="61"/>
      <c r="CJ671"/>
      <c r="CK671"/>
      <c r="CL671"/>
      <c r="CM671" s="61"/>
      <c r="CN671" s="176" t="s">
        <v>16</v>
      </c>
      <c r="CO671" s="177"/>
      <c r="CP671" s="177"/>
      <c r="CQ671" s="61"/>
      <c r="CR671" s="61"/>
      <c r="CS671" s="50" t="s">
        <v>356</v>
      </c>
      <c r="CT671" s="57">
        <v>0</v>
      </c>
      <c r="CU671" s="58">
        <v>0</v>
      </c>
      <c r="CV671" s="61"/>
      <c r="CW671" s="50" t="s">
        <v>365</v>
      </c>
      <c r="CX671" s="57">
        <v>0</v>
      </c>
      <c r="CY671" s="58">
        <v>0</v>
      </c>
      <c r="CZ671" s="61"/>
      <c r="DA671" s="50" t="s">
        <v>419</v>
      </c>
      <c r="DB671" s="57">
        <v>0</v>
      </c>
      <c r="DC671" s="58">
        <v>0</v>
      </c>
    </row>
    <row r="672" spans="2:107" ht="25.5" customHeight="1" x14ac:dyDescent="0.2">
      <c r="B672"/>
      <c r="C672"/>
      <c r="D672"/>
      <c r="E672" s="64"/>
      <c r="F672" s="55" t="s">
        <v>191</v>
      </c>
      <c r="G672" s="57">
        <v>14</v>
      </c>
      <c r="H672" s="58">
        <v>0.53846153846153844</v>
      </c>
      <c r="I672" s="61"/>
      <c r="J672" s="50" t="s">
        <v>345</v>
      </c>
      <c r="K672" s="57">
        <v>4</v>
      </c>
      <c r="L672" s="58">
        <v>0.15384615384615385</v>
      </c>
      <c r="M672" s="61"/>
      <c r="N672" s="50" t="s">
        <v>366</v>
      </c>
      <c r="O672" s="57">
        <v>0</v>
      </c>
      <c r="P672" s="58">
        <v>0</v>
      </c>
      <c r="Q672" s="61"/>
      <c r="R672" s="50" t="s">
        <v>420</v>
      </c>
      <c r="S672" s="57">
        <v>0</v>
      </c>
      <c r="T672" s="58">
        <v>0</v>
      </c>
      <c r="U672" s="61"/>
      <c r="V672" s="175" t="s">
        <v>15</v>
      </c>
      <c r="W672" s="175"/>
      <c r="X672" s="175"/>
      <c r="Y672" s="61"/>
      <c r="Z672" s="175" t="s">
        <v>16</v>
      </c>
      <c r="AA672" s="175"/>
      <c r="AB672" s="175"/>
      <c r="AC672" s="61"/>
      <c r="AD672" s="61"/>
      <c r="AE672" s="50" t="s">
        <v>345</v>
      </c>
      <c r="AF672" s="57">
        <v>2</v>
      </c>
      <c r="AG672" s="58">
        <v>0.22222222222222221</v>
      </c>
      <c r="AH672" s="61"/>
      <c r="AI672" s="50" t="s">
        <v>366</v>
      </c>
      <c r="AJ672" s="57">
        <v>0</v>
      </c>
      <c r="AK672" s="58">
        <v>0</v>
      </c>
      <c r="AL672" s="61"/>
      <c r="AM672" s="50" t="s">
        <v>420</v>
      </c>
      <c r="AN672" s="57">
        <v>0</v>
      </c>
      <c r="AO672" s="58">
        <v>0</v>
      </c>
      <c r="AP672" s="61"/>
      <c r="AQ672" s="61"/>
      <c r="AR672" s="178" t="s">
        <v>15</v>
      </c>
      <c r="AS672" s="179"/>
      <c r="AT672" s="179"/>
      <c r="AU672" s="61"/>
      <c r="AV672" s="176" t="s">
        <v>16</v>
      </c>
      <c r="AW672" s="177"/>
      <c r="AX672" s="177"/>
      <c r="AY672" s="61"/>
      <c r="AZ672" s="61"/>
      <c r="BA672" s="50" t="s">
        <v>345</v>
      </c>
      <c r="BB672" s="57">
        <v>0</v>
      </c>
      <c r="BC672" s="58">
        <v>0</v>
      </c>
      <c r="BD672" s="61"/>
      <c r="BE672" s="50" t="s">
        <v>366</v>
      </c>
      <c r="BF672" s="57">
        <v>0</v>
      </c>
      <c r="BG672" s="58">
        <v>0</v>
      </c>
      <c r="BH672" s="61"/>
      <c r="BI672" s="50" t="s">
        <v>420</v>
      </c>
      <c r="BJ672" s="57">
        <v>0</v>
      </c>
      <c r="BK672" s="58">
        <v>0</v>
      </c>
      <c r="BL672" s="61"/>
      <c r="BM672" s="61"/>
      <c r="BN672" s="178" t="s">
        <v>15</v>
      </c>
      <c r="BO672" s="179"/>
      <c r="BP672" s="179"/>
      <c r="BQ672" s="64"/>
      <c r="BR672" s="175" t="s">
        <v>16</v>
      </c>
      <c r="BS672" s="175"/>
      <c r="BT672" s="175"/>
      <c r="BU672" s="64"/>
      <c r="BV672" s="61"/>
      <c r="BW672" s="50" t="s">
        <v>345</v>
      </c>
      <c r="BX672" s="57">
        <v>1</v>
      </c>
      <c r="BY672" s="58">
        <v>1</v>
      </c>
      <c r="BZ672" s="61"/>
      <c r="CA672" s="50" t="s">
        <v>366</v>
      </c>
      <c r="CB672" s="57">
        <v>0</v>
      </c>
      <c r="CC672" s="58">
        <v>0</v>
      </c>
      <c r="CD672" s="61"/>
      <c r="CE672" s="50" t="s">
        <v>420</v>
      </c>
      <c r="CF672" s="57">
        <v>0</v>
      </c>
      <c r="CG672" s="58">
        <v>0</v>
      </c>
      <c r="CH672" s="61"/>
      <c r="CI672" s="61"/>
      <c r="CJ672" s="175" t="s">
        <v>15</v>
      </c>
      <c r="CK672" s="175"/>
      <c r="CL672" s="175"/>
      <c r="CM672" s="61"/>
      <c r="CN672" s="47" t="s">
        <v>191</v>
      </c>
      <c r="CO672" s="57">
        <v>1</v>
      </c>
      <c r="CP672" s="58">
        <v>1</v>
      </c>
      <c r="CQ672" s="61"/>
      <c r="CR672" s="61"/>
      <c r="CS672" s="50" t="s">
        <v>345</v>
      </c>
      <c r="CT672" s="57">
        <v>0</v>
      </c>
      <c r="CU672" s="58">
        <v>0</v>
      </c>
      <c r="CV672" s="61"/>
      <c r="CW672" s="50" t="s">
        <v>366</v>
      </c>
      <c r="CX672" s="57">
        <v>0</v>
      </c>
      <c r="CY672" s="58">
        <v>0</v>
      </c>
      <c r="CZ672" s="61"/>
      <c r="DA672" s="50" t="s">
        <v>420</v>
      </c>
      <c r="DB672" s="57">
        <v>0</v>
      </c>
      <c r="DC672" s="58">
        <v>0</v>
      </c>
    </row>
    <row r="673" spans="2:107" ht="25.5" customHeight="1" x14ac:dyDescent="0.2">
      <c r="B673"/>
      <c r="C673"/>
      <c r="D673"/>
      <c r="E673" s="64"/>
      <c r="F673" s="46" t="s">
        <v>192</v>
      </c>
      <c r="G673" s="57">
        <v>8</v>
      </c>
      <c r="H673" s="58">
        <v>0.30769230769230771</v>
      </c>
      <c r="I673" s="61"/>
      <c r="J673" s="50" t="s">
        <v>347</v>
      </c>
      <c r="K673" s="57">
        <v>0</v>
      </c>
      <c r="L673" s="58">
        <v>0</v>
      </c>
      <c r="M673" s="61"/>
      <c r="N673" s="50" t="s">
        <v>367</v>
      </c>
      <c r="O673" s="57">
        <v>0</v>
      </c>
      <c r="P673" s="58">
        <v>0</v>
      </c>
      <c r="Q673" s="61"/>
      <c r="R673" s="50" t="s">
        <v>421</v>
      </c>
      <c r="S673" s="57">
        <v>0</v>
      </c>
      <c r="T673" s="58">
        <v>0</v>
      </c>
      <c r="U673" s="61"/>
      <c r="V673" s="47" t="s">
        <v>189</v>
      </c>
      <c r="W673" s="57">
        <v>6</v>
      </c>
      <c r="X673" s="58">
        <v>0.66666666666666663</v>
      </c>
      <c r="Y673" s="61"/>
      <c r="Z673" s="47" t="s">
        <v>191</v>
      </c>
      <c r="AA673" s="57">
        <v>8</v>
      </c>
      <c r="AB673" s="58">
        <v>0.88888888888888884</v>
      </c>
      <c r="AC673" s="61"/>
      <c r="AD673" s="61"/>
      <c r="AE673" s="50" t="s">
        <v>347</v>
      </c>
      <c r="AF673" s="57">
        <v>0</v>
      </c>
      <c r="AG673" s="58">
        <v>0</v>
      </c>
      <c r="AH673" s="61"/>
      <c r="AI673" s="50" t="s">
        <v>367</v>
      </c>
      <c r="AJ673" s="57">
        <v>0</v>
      </c>
      <c r="AK673" s="58">
        <v>0</v>
      </c>
      <c r="AL673" s="61"/>
      <c r="AM673" s="50" t="s">
        <v>421</v>
      </c>
      <c r="AN673" s="57">
        <v>0</v>
      </c>
      <c r="AO673" s="58">
        <v>0</v>
      </c>
      <c r="AP673" s="61"/>
      <c r="AQ673" s="61"/>
      <c r="AR673" s="47" t="s">
        <v>189</v>
      </c>
      <c r="AS673" s="57">
        <v>2</v>
      </c>
      <c r="AT673" s="58">
        <v>1</v>
      </c>
      <c r="AU673" s="61"/>
      <c r="AV673" s="47" t="s">
        <v>191</v>
      </c>
      <c r="AW673" s="57">
        <v>2</v>
      </c>
      <c r="AX673" s="58">
        <v>1</v>
      </c>
      <c r="AY673" s="61"/>
      <c r="AZ673" s="61"/>
      <c r="BA673" s="50" t="s">
        <v>347</v>
      </c>
      <c r="BB673" s="57">
        <v>0</v>
      </c>
      <c r="BC673" s="58">
        <v>0</v>
      </c>
      <c r="BD673" s="61"/>
      <c r="BE673" s="50" t="s">
        <v>367</v>
      </c>
      <c r="BF673" s="57">
        <v>0</v>
      </c>
      <c r="BG673" s="58">
        <v>0</v>
      </c>
      <c r="BH673" s="61"/>
      <c r="BI673" s="50" t="s">
        <v>421</v>
      </c>
      <c r="BJ673" s="57">
        <v>0</v>
      </c>
      <c r="BK673" s="58">
        <v>0</v>
      </c>
      <c r="BL673" s="61"/>
      <c r="BM673" s="61"/>
      <c r="BN673" s="47" t="s">
        <v>189</v>
      </c>
      <c r="BO673" s="57">
        <v>1</v>
      </c>
      <c r="BP673" s="58">
        <v>1</v>
      </c>
      <c r="BQ673" s="64"/>
      <c r="BR673" s="55" t="s">
        <v>191</v>
      </c>
      <c r="BS673" s="57">
        <v>1</v>
      </c>
      <c r="BT673" s="58">
        <v>1</v>
      </c>
      <c r="BU673" s="64"/>
      <c r="BV673" s="61"/>
      <c r="BW673" s="50" t="s">
        <v>347</v>
      </c>
      <c r="BX673" s="57">
        <v>0</v>
      </c>
      <c r="BY673" s="58">
        <v>0</v>
      </c>
      <c r="BZ673" s="61"/>
      <c r="CA673" s="50" t="s">
        <v>367</v>
      </c>
      <c r="CB673" s="57">
        <v>0</v>
      </c>
      <c r="CC673" s="58">
        <v>0</v>
      </c>
      <c r="CD673" s="61"/>
      <c r="CE673" s="50" t="s">
        <v>421</v>
      </c>
      <c r="CF673" s="57">
        <v>0</v>
      </c>
      <c r="CG673" s="58">
        <v>0</v>
      </c>
      <c r="CH673" s="61"/>
      <c r="CI673" s="61"/>
      <c r="CJ673" s="55" t="s">
        <v>189</v>
      </c>
      <c r="CK673" s="57">
        <v>1</v>
      </c>
      <c r="CL673" s="58">
        <v>1</v>
      </c>
      <c r="CM673" s="61"/>
      <c r="CN673" s="46" t="s">
        <v>192</v>
      </c>
      <c r="CO673" s="57">
        <v>0</v>
      </c>
      <c r="CP673" s="58">
        <v>0</v>
      </c>
      <c r="CQ673" s="61"/>
      <c r="CR673" s="61"/>
      <c r="CS673" s="50" t="s">
        <v>347</v>
      </c>
      <c r="CT673" s="57">
        <v>0</v>
      </c>
      <c r="CU673" s="58">
        <v>0</v>
      </c>
      <c r="CV673" s="61"/>
      <c r="CW673" s="50" t="s">
        <v>367</v>
      </c>
      <c r="CX673" s="57">
        <v>0</v>
      </c>
      <c r="CY673" s="58">
        <v>0</v>
      </c>
      <c r="CZ673" s="61"/>
      <c r="DA673" s="50" t="s">
        <v>421</v>
      </c>
      <c r="DB673" s="57">
        <v>0</v>
      </c>
      <c r="DC673" s="58">
        <v>0</v>
      </c>
    </row>
    <row r="674" spans="2:107" ht="25.5" customHeight="1" x14ac:dyDescent="0.2">
      <c r="B674"/>
      <c r="C674"/>
      <c r="D674"/>
      <c r="E674" s="64"/>
      <c r="F674" s="46" t="s">
        <v>193</v>
      </c>
      <c r="G674" s="57">
        <v>3</v>
      </c>
      <c r="H674" s="58">
        <v>0.11538461538461539</v>
      </c>
      <c r="I674" s="61"/>
      <c r="J674" s="50" t="s">
        <v>346</v>
      </c>
      <c r="K674" s="57">
        <v>0</v>
      </c>
      <c r="L674" s="58">
        <v>0</v>
      </c>
      <c r="M674" s="61"/>
      <c r="N674" s="50" t="s">
        <v>368</v>
      </c>
      <c r="O674" s="57">
        <v>0</v>
      </c>
      <c r="P674" s="58">
        <v>0</v>
      </c>
      <c r="Q674" s="61"/>
      <c r="R674" s="50" t="s">
        <v>422</v>
      </c>
      <c r="S674" s="57">
        <v>0</v>
      </c>
      <c r="T674" s="58">
        <v>0</v>
      </c>
      <c r="U674" s="61"/>
      <c r="V674" s="46" t="s">
        <v>190</v>
      </c>
      <c r="W674" s="57">
        <v>3</v>
      </c>
      <c r="X674" s="58">
        <v>0.33333333333333331</v>
      </c>
      <c r="Y674" s="61"/>
      <c r="Z674" s="46" t="s">
        <v>192</v>
      </c>
      <c r="AA674" s="57">
        <v>1</v>
      </c>
      <c r="AB674" s="58">
        <v>0.1111111111111111</v>
      </c>
      <c r="AC674" s="61"/>
      <c r="AD674" s="61"/>
      <c r="AE674" s="50" t="s">
        <v>346</v>
      </c>
      <c r="AF674" s="57">
        <v>0</v>
      </c>
      <c r="AG674" s="58">
        <v>0</v>
      </c>
      <c r="AH674" s="61"/>
      <c r="AI674" s="50" t="s">
        <v>368</v>
      </c>
      <c r="AJ674" s="57">
        <v>0</v>
      </c>
      <c r="AK674" s="58">
        <v>0</v>
      </c>
      <c r="AL674" s="61"/>
      <c r="AM674" s="50" t="s">
        <v>422</v>
      </c>
      <c r="AN674" s="57">
        <v>0</v>
      </c>
      <c r="AO674" s="58">
        <v>0</v>
      </c>
      <c r="AP674" s="61"/>
      <c r="AQ674" s="61"/>
      <c r="AR674" s="46" t="s">
        <v>190</v>
      </c>
      <c r="AS674" s="57">
        <v>0</v>
      </c>
      <c r="AT674" s="58">
        <v>0</v>
      </c>
      <c r="AU674" s="61"/>
      <c r="AV674" s="46" t="s">
        <v>192</v>
      </c>
      <c r="AW674" s="57">
        <v>0</v>
      </c>
      <c r="AX674" s="58">
        <v>0</v>
      </c>
      <c r="AY674" s="61"/>
      <c r="AZ674" s="61"/>
      <c r="BA674" s="50" t="s">
        <v>346</v>
      </c>
      <c r="BB674" s="57">
        <v>0</v>
      </c>
      <c r="BC674" s="58">
        <v>0</v>
      </c>
      <c r="BD674" s="61"/>
      <c r="BE674" s="50" t="s">
        <v>368</v>
      </c>
      <c r="BF674" s="57">
        <v>0</v>
      </c>
      <c r="BG674" s="58">
        <v>0</v>
      </c>
      <c r="BH674" s="61"/>
      <c r="BI674" s="50" t="s">
        <v>422</v>
      </c>
      <c r="BJ674" s="57">
        <v>0</v>
      </c>
      <c r="BK674" s="58">
        <v>0</v>
      </c>
      <c r="BL674" s="61"/>
      <c r="BM674" s="61"/>
      <c r="BN674" s="46" t="s">
        <v>190</v>
      </c>
      <c r="BO674" s="57">
        <v>0</v>
      </c>
      <c r="BP674" s="58">
        <v>0</v>
      </c>
      <c r="BQ674" s="64"/>
      <c r="BR674" s="46" t="s">
        <v>192</v>
      </c>
      <c r="BS674" s="57">
        <v>0</v>
      </c>
      <c r="BT674" s="58">
        <v>0</v>
      </c>
      <c r="BU674" s="64"/>
      <c r="BV674" s="61"/>
      <c r="BW674" s="50" t="s">
        <v>346</v>
      </c>
      <c r="BX674" s="57">
        <v>0</v>
      </c>
      <c r="BY674" s="58">
        <v>0</v>
      </c>
      <c r="BZ674" s="61"/>
      <c r="CA674" s="50" t="s">
        <v>368</v>
      </c>
      <c r="CB674" s="57">
        <v>0</v>
      </c>
      <c r="CC674" s="58">
        <v>0</v>
      </c>
      <c r="CD674" s="61"/>
      <c r="CE674" s="50" t="s">
        <v>422</v>
      </c>
      <c r="CF674" s="57">
        <v>0</v>
      </c>
      <c r="CG674" s="58">
        <v>0</v>
      </c>
      <c r="CH674" s="61"/>
      <c r="CI674" s="61"/>
      <c r="CJ674" s="46" t="s">
        <v>190</v>
      </c>
      <c r="CK674" s="57">
        <v>0</v>
      </c>
      <c r="CL674" s="58">
        <v>0</v>
      </c>
      <c r="CM674" s="61"/>
      <c r="CN674" s="46" t="s">
        <v>193</v>
      </c>
      <c r="CO674" s="57">
        <v>0</v>
      </c>
      <c r="CP674" s="58">
        <v>0</v>
      </c>
      <c r="CQ674" s="61"/>
      <c r="CR674" s="61"/>
      <c r="CS674" s="50" t="s">
        <v>346</v>
      </c>
      <c r="CT674" s="57">
        <v>0</v>
      </c>
      <c r="CU674" s="58">
        <v>0</v>
      </c>
      <c r="CV674" s="61"/>
      <c r="CW674" s="50" t="s">
        <v>368</v>
      </c>
      <c r="CX674" s="57">
        <v>0</v>
      </c>
      <c r="CY674" s="58">
        <v>0</v>
      </c>
      <c r="CZ674" s="61"/>
      <c r="DA674" s="50" t="s">
        <v>422</v>
      </c>
      <c r="DB674" s="57">
        <v>0</v>
      </c>
      <c r="DC674" s="58">
        <v>0</v>
      </c>
    </row>
    <row r="675" spans="2:107" ht="25.5" customHeight="1" x14ac:dyDescent="0.2">
      <c r="B675" s="175" t="s">
        <v>15</v>
      </c>
      <c r="C675" s="175"/>
      <c r="D675" s="175"/>
      <c r="E675" s="64"/>
      <c r="F675" s="46" t="s">
        <v>194</v>
      </c>
      <c r="G675" s="57">
        <v>2</v>
      </c>
      <c r="H675" s="58">
        <v>7.6923076923076927E-2</v>
      </c>
      <c r="I675" s="61"/>
      <c r="J675" s="50" t="s">
        <v>350</v>
      </c>
      <c r="K675" s="57">
        <v>0</v>
      </c>
      <c r="L675" s="58">
        <v>0</v>
      </c>
      <c r="M675" s="61"/>
      <c r="N675" s="37"/>
      <c r="O675" s="45">
        <v>26</v>
      </c>
      <c r="P675" s="58">
        <v>1</v>
      </c>
      <c r="Q675" s="61"/>
      <c r="R675" s="37"/>
      <c r="S675" s="45">
        <v>26</v>
      </c>
      <c r="T675" s="58">
        <v>1</v>
      </c>
      <c r="U675" s="61"/>
      <c r="V675" s="77"/>
      <c r="W675" s="54">
        <v>9</v>
      </c>
      <c r="X675" s="76">
        <v>1</v>
      </c>
      <c r="Y675" s="61"/>
      <c r="Z675" s="46" t="s">
        <v>193</v>
      </c>
      <c r="AA675" s="57">
        <v>0</v>
      </c>
      <c r="AB675" s="58">
        <v>0</v>
      </c>
      <c r="AC675" s="61"/>
      <c r="AD675" s="61"/>
      <c r="AE675" s="50" t="s">
        <v>350</v>
      </c>
      <c r="AF675" s="57">
        <v>0</v>
      </c>
      <c r="AG675" s="58">
        <v>0</v>
      </c>
      <c r="AH675" s="61"/>
      <c r="AI675" s="37"/>
      <c r="AJ675" s="45">
        <v>9</v>
      </c>
      <c r="AK675" s="58">
        <v>1</v>
      </c>
      <c r="AL675" s="61"/>
      <c r="AM675" s="37"/>
      <c r="AN675" s="45">
        <v>9</v>
      </c>
      <c r="AO675" s="58">
        <v>1</v>
      </c>
      <c r="AP675" s="61"/>
      <c r="AQ675" s="61"/>
      <c r="AR675" s="77"/>
      <c r="AS675" s="54">
        <v>2</v>
      </c>
      <c r="AT675" s="76">
        <v>1</v>
      </c>
      <c r="AU675" s="61"/>
      <c r="AV675" s="46" t="s">
        <v>193</v>
      </c>
      <c r="AW675" s="57">
        <v>0</v>
      </c>
      <c r="AX675" s="58">
        <v>0</v>
      </c>
      <c r="AY675" s="61"/>
      <c r="AZ675" s="61"/>
      <c r="BA675" s="50" t="s">
        <v>350</v>
      </c>
      <c r="BB675" s="57">
        <v>0</v>
      </c>
      <c r="BC675" s="58">
        <v>0</v>
      </c>
      <c r="BD675" s="61"/>
      <c r="BE675" s="37"/>
      <c r="BF675" s="45">
        <v>2</v>
      </c>
      <c r="BG675" s="58">
        <v>1</v>
      </c>
      <c r="BH675" s="61"/>
      <c r="BI675" s="37"/>
      <c r="BJ675" s="45">
        <v>2</v>
      </c>
      <c r="BK675" s="58">
        <v>1</v>
      </c>
      <c r="BL675" s="61"/>
      <c r="BM675" s="61"/>
      <c r="BN675" s="77"/>
      <c r="BO675" s="54">
        <v>1</v>
      </c>
      <c r="BP675" s="76">
        <v>1</v>
      </c>
      <c r="BQ675" s="64"/>
      <c r="BR675" s="46" t="s">
        <v>193</v>
      </c>
      <c r="BS675" s="57">
        <v>0</v>
      </c>
      <c r="BT675" s="58">
        <v>0</v>
      </c>
      <c r="BU675" s="64"/>
      <c r="BV675" s="61"/>
      <c r="BW675" s="50" t="s">
        <v>350</v>
      </c>
      <c r="BX675" s="57">
        <v>0</v>
      </c>
      <c r="BY675" s="58">
        <v>0</v>
      </c>
      <c r="BZ675" s="61"/>
      <c r="CA675" s="37"/>
      <c r="CB675" s="45">
        <v>1</v>
      </c>
      <c r="CC675" s="58">
        <v>1</v>
      </c>
      <c r="CD675" s="61"/>
      <c r="CE675" s="37"/>
      <c r="CF675" s="45">
        <v>1</v>
      </c>
      <c r="CG675" s="58">
        <v>1</v>
      </c>
      <c r="CH675" s="61"/>
      <c r="CI675" s="61"/>
      <c r="CJ675" s="77"/>
      <c r="CK675" s="54">
        <v>1</v>
      </c>
      <c r="CL675" s="76">
        <v>1</v>
      </c>
      <c r="CM675" s="61"/>
      <c r="CN675" s="46" t="s">
        <v>194</v>
      </c>
      <c r="CO675" s="57">
        <v>0</v>
      </c>
      <c r="CP675" s="58">
        <v>0</v>
      </c>
      <c r="CQ675" s="61"/>
      <c r="CR675" s="61"/>
      <c r="CS675" s="50" t="s">
        <v>350</v>
      </c>
      <c r="CT675" s="57">
        <v>0</v>
      </c>
      <c r="CU675" s="58">
        <v>0</v>
      </c>
      <c r="CV675" s="61"/>
      <c r="CW675" s="37"/>
      <c r="CX675" s="45">
        <v>2</v>
      </c>
      <c r="CY675" s="58">
        <v>1</v>
      </c>
      <c r="CZ675" s="61"/>
      <c r="DA675" s="37"/>
      <c r="DB675" s="45">
        <v>1</v>
      </c>
      <c r="DC675" s="58">
        <v>1</v>
      </c>
    </row>
    <row r="676" spans="2:107" ht="25.5" customHeight="1" x14ac:dyDescent="0.2">
      <c r="B676" s="55" t="s">
        <v>189</v>
      </c>
      <c r="C676" s="57">
        <v>27</v>
      </c>
      <c r="D676" s="58">
        <v>1.0384615384615385</v>
      </c>
      <c r="E676" s="64"/>
      <c r="F676" s="77"/>
      <c r="G676" s="54">
        <v>27</v>
      </c>
      <c r="H676" s="76">
        <v>1.0384615384615385</v>
      </c>
      <c r="I676" s="61"/>
      <c r="J676" s="50" t="s">
        <v>349</v>
      </c>
      <c r="K676" s="57">
        <v>1</v>
      </c>
      <c r="L676" s="58">
        <v>3.8461538461538464E-2</v>
      </c>
      <c r="M676" s="61"/>
      <c r="N676" s="61"/>
      <c r="O676" s="49" t="s">
        <v>141</v>
      </c>
      <c r="P676" s="49" t="s">
        <v>140</v>
      </c>
      <c r="Q676" s="61"/>
      <c r="R676" s="61"/>
      <c r="S676" s="49" t="s">
        <v>141</v>
      </c>
      <c r="T676" s="49" t="s">
        <v>140</v>
      </c>
      <c r="U676" s="61"/>
      <c r="V676" s="61"/>
      <c r="W676" s="56" t="s">
        <v>141</v>
      </c>
      <c r="X676" s="49" t="s">
        <v>140</v>
      </c>
      <c r="Y676" s="61"/>
      <c r="Z676" s="46" t="s">
        <v>194</v>
      </c>
      <c r="AA676" s="57">
        <v>0</v>
      </c>
      <c r="AB676" s="58">
        <v>0</v>
      </c>
      <c r="AC676" s="61"/>
      <c r="AD676" s="61"/>
      <c r="AE676" s="50" t="s">
        <v>349</v>
      </c>
      <c r="AF676" s="57">
        <v>0</v>
      </c>
      <c r="AG676" s="58">
        <v>0</v>
      </c>
      <c r="AH676" s="61"/>
      <c r="AI676" s="61"/>
      <c r="AJ676" s="49" t="s">
        <v>141</v>
      </c>
      <c r="AK676" s="49" t="s">
        <v>140</v>
      </c>
      <c r="AL676" s="61"/>
      <c r="AM676" s="61"/>
      <c r="AN676" s="49" t="s">
        <v>141</v>
      </c>
      <c r="AO676" s="49" t="s">
        <v>140</v>
      </c>
      <c r="AP676" s="61"/>
      <c r="AQ676" s="61"/>
      <c r="AR676" s="61"/>
      <c r="AS676" s="56" t="s">
        <v>141</v>
      </c>
      <c r="AT676" s="49" t="s">
        <v>140</v>
      </c>
      <c r="AU676" s="61"/>
      <c r="AV676" s="46" t="s">
        <v>194</v>
      </c>
      <c r="AW676" s="57">
        <v>0</v>
      </c>
      <c r="AX676" s="58">
        <v>0</v>
      </c>
      <c r="AY676" s="61"/>
      <c r="AZ676" s="61"/>
      <c r="BA676" s="50" t="s">
        <v>349</v>
      </c>
      <c r="BB676" s="57">
        <v>0</v>
      </c>
      <c r="BC676" s="58">
        <v>0</v>
      </c>
      <c r="BD676" s="61"/>
      <c r="BE676" s="61"/>
      <c r="BF676" s="49" t="s">
        <v>141</v>
      </c>
      <c r="BG676" s="49" t="s">
        <v>140</v>
      </c>
      <c r="BH676" s="61"/>
      <c r="BI676" s="61"/>
      <c r="BJ676" s="49" t="s">
        <v>141</v>
      </c>
      <c r="BK676" s="49" t="s">
        <v>140</v>
      </c>
      <c r="BL676" s="61"/>
      <c r="BM676" s="61"/>
      <c r="BN676" s="61"/>
      <c r="BO676" s="56" t="s">
        <v>141</v>
      </c>
      <c r="BP676" s="49" t="s">
        <v>140</v>
      </c>
      <c r="BQ676" s="64"/>
      <c r="BR676" s="46" t="s">
        <v>194</v>
      </c>
      <c r="BS676" s="57">
        <v>0</v>
      </c>
      <c r="BT676" s="58">
        <v>0</v>
      </c>
      <c r="BU676" s="64"/>
      <c r="BV676" s="61"/>
      <c r="BW676" s="50" t="s">
        <v>349</v>
      </c>
      <c r="BX676" s="57">
        <v>0</v>
      </c>
      <c r="BY676" s="58">
        <v>0</v>
      </c>
      <c r="BZ676" s="61"/>
      <c r="CA676" s="61"/>
      <c r="CB676" s="49" t="s">
        <v>141</v>
      </c>
      <c r="CC676" s="49" t="s">
        <v>140</v>
      </c>
      <c r="CD676" s="61"/>
      <c r="CE676" s="61"/>
      <c r="CF676" s="49" t="s">
        <v>141</v>
      </c>
      <c r="CG676" s="49" t="s">
        <v>140</v>
      </c>
      <c r="CH676" s="61"/>
      <c r="CI676" s="61"/>
      <c r="CJ676" s="61"/>
      <c r="CK676" s="56" t="s">
        <v>141</v>
      </c>
      <c r="CL676" s="49" t="s">
        <v>140</v>
      </c>
      <c r="CM676" s="61"/>
      <c r="CN676" s="77"/>
      <c r="CO676" s="54">
        <v>1</v>
      </c>
      <c r="CP676" s="76">
        <v>1</v>
      </c>
      <c r="CQ676" s="61"/>
      <c r="CR676" s="61"/>
      <c r="CS676" s="50" t="s">
        <v>349</v>
      </c>
      <c r="CT676" s="57">
        <v>0</v>
      </c>
      <c r="CU676" s="58">
        <v>0</v>
      </c>
      <c r="CV676" s="61"/>
      <c r="CW676" s="61"/>
      <c r="CX676" s="49" t="s">
        <v>141</v>
      </c>
      <c r="CY676" s="49" t="s">
        <v>140</v>
      </c>
      <c r="CZ676" s="61"/>
      <c r="DA676" s="61"/>
      <c r="DB676" s="49" t="s">
        <v>141</v>
      </c>
      <c r="DC676" s="49" t="s">
        <v>140</v>
      </c>
    </row>
    <row r="677" spans="2:107" ht="25.5" customHeight="1" x14ac:dyDescent="0.2">
      <c r="B677" s="46" t="s">
        <v>190</v>
      </c>
      <c r="C677" s="57">
        <v>0</v>
      </c>
      <c r="D677" s="58">
        <v>0</v>
      </c>
      <c r="E677" s="64"/>
      <c r="F677" s="61"/>
      <c r="G677" s="56" t="s">
        <v>141</v>
      </c>
      <c r="H677" s="49" t="s">
        <v>140</v>
      </c>
      <c r="I677" s="61"/>
      <c r="J677" s="50" t="s">
        <v>348</v>
      </c>
      <c r="K677" s="57">
        <v>0</v>
      </c>
      <c r="L677" s="58">
        <v>0</v>
      </c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77"/>
      <c r="AA677" s="54">
        <v>9</v>
      </c>
      <c r="AB677" s="76">
        <v>1</v>
      </c>
      <c r="AC677" s="61"/>
      <c r="AD677" s="61"/>
      <c r="AE677" s="50" t="s">
        <v>348</v>
      </c>
      <c r="AF677" s="57">
        <v>0</v>
      </c>
      <c r="AG677" s="58">
        <v>0</v>
      </c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77"/>
      <c r="AW677" s="54">
        <v>2</v>
      </c>
      <c r="AX677" s="76">
        <v>1</v>
      </c>
      <c r="AY677" s="61"/>
      <c r="AZ677" s="61"/>
      <c r="BA677" s="50" t="s">
        <v>348</v>
      </c>
      <c r="BB677" s="57">
        <v>0</v>
      </c>
      <c r="BC677" s="58">
        <v>0</v>
      </c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4"/>
      <c r="BR677" s="77"/>
      <c r="BS677" s="54">
        <v>1</v>
      </c>
      <c r="BT677" s="76">
        <v>1</v>
      </c>
      <c r="BU677" s="64"/>
      <c r="BV677" s="61"/>
      <c r="BW677" s="50" t="s">
        <v>348</v>
      </c>
      <c r="BX677" s="57">
        <v>0</v>
      </c>
      <c r="BY677" s="58">
        <v>0</v>
      </c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/>
      <c r="CK677"/>
      <c r="CL677"/>
      <c r="CM677" s="61"/>
      <c r="CN677" s="61"/>
      <c r="CO677" s="56" t="s">
        <v>141</v>
      </c>
      <c r="CP677" s="49" t="s">
        <v>140</v>
      </c>
      <c r="CQ677" s="61"/>
      <c r="CR677" s="61"/>
      <c r="CS677" s="50" t="s">
        <v>348</v>
      </c>
      <c r="CT677" s="57">
        <v>0</v>
      </c>
      <c r="CU677" s="58">
        <v>0</v>
      </c>
      <c r="CV677" s="61"/>
      <c r="CW677" s="61"/>
      <c r="CX677" s="61"/>
      <c r="CY677" s="61"/>
      <c r="CZ677" s="61"/>
      <c r="DA677" s="61"/>
      <c r="DB677" s="61"/>
      <c r="DC677" s="61"/>
    </row>
    <row r="678" spans="2:107" ht="25.5" customHeight="1" x14ac:dyDescent="0.2">
      <c r="B678" s="77"/>
      <c r="C678" s="54">
        <v>27</v>
      </c>
      <c r="D678" s="76">
        <v>1.0384615384615385</v>
      </c>
      <c r="E678" s="64"/>
      <c r="F678" s="61"/>
      <c r="G678" s="61"/>
      <c r="H678" s="61"/>
      <c r="I678" s="61"/>
      <c r="J678" s="46" t="s">
        <v>351</v>
      </c>
      <c r="K678" s="57">
        <v>0</v>
      </c>
      <c r="L678" s="58">
        <v>0</v>
      </c>
      <c r="M678" s="61"/>
      <c r="N678" s="61"/>
      <c r="O678" s="61"/>
      <c r="P678" s="61"/>
      <c r="Q678" s="61"/>
      <c r="R678" s="61"/>
      <c r="S678" s="61"/>
      <c r="T678" s="61"/>
      <c r="U678" s="61"/>
      <c r="V678" s="176" t="s">
        <v>17</v>
      </c>
      <c r="W678" s="177"/>
      <c r="X678" s="177"/>
      <c r="Y678"/>
      <c r="Z678" s="61"/>
      <c r="AA678" s="56" t="s">
        <v>141</v>
      </c>
      <c r="AB678" s="49" t="s">
        <v>140</v>
      </c>
      <c r="AC678" s="61"/>
      <c r="AD678" s="61"/>
      <c r="AE678" s="46" t="s">
        <v>351</v>
      </c>
      <c r="AF678" s="57">
        <v>0</v>
      </c>
      <c r="AG678" s="58">
        <v>0</v>
      </c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175" t="s">
        <v>17</v>
      </c>
      <c r="AS678" s="175"/>
      <c r="AT678" s="175"/>
      <c r="AU678" s="61"/>
      <c r="AV678" s="61"/>
      <c r="AW678" s="56" t="s">
        <v>141</v>
      </c>
      <c r="AX678" s="49" t="s">
        <v>140</v>
      </c>
      <c r="AY678" s="61"/>
      <c r="AZ678" s="61"/>
      <c r="BA678" s="46" t="s">
        <v>351</v>
      </c>
      <c r="BB678" s="57">
        <v>0</v>
      </c>
      <c r="BC678" s="58">
        <v>0</v>
      </c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175" t="s">
        <v>17</v>
      </c>
      <c r="BO678" s="175"/>
      <c r="BP678" s="175"/>
      <c r="BQ678" s="64"/>
      <c r="BR678" s="61"/>
      <c r="BS678" s="56" t="s">
        <v>141</v>
      </c>
      <c r="BT678" s="49" t="s">
        <v>140</v>
      </c>
      <c r="BU678" s="64"/>
      <c r="BV678" s="61"/>
      <c r="BW678" s="46" t="s">
        <v>351</v>
      </c>
      <c r="BX678" s="57">
        <v>0</v>
      </c>
      <c r="BY678" s="58">
        <v>0</v>
      </c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175" t="s">
        <v>17</v>
      </c>
      <c r="CK678" s="175"/>
      <c r="CL678" s="175"/>
      <c r="CM678" s="61"/>
      <c r="CN678" s="61"/>
      <c r="CO678" s="61"/>
      <c r="CP678" s="61"/>
      <c r="CQ678" s="61"/>
      <c r="CR678" s="61"/>
      <c r="CS678" s="46" t="s">
        <v>351</v>
      </c>
      <c r="CT678" s="57">
        <v>0</v>
      </c>
      <c r="CU678" s="58">
        <v>0</v>
      </c>
      <c r="CV678" s="61"/>
      <c r="CW678" s="61"/>
      <c r="CX678" s="61"/>
      <c r="CY678" s="61"/>
      <c r="CZ678" s="61"/>
      <c r="DA678" s="61"/>
      <c r="DB678" s="61"/>
      <c r="DC678" s="61"/>
    </row>
    <row r="679" spans="2:107" ht="25.5" customHeight="1" x14ac:dyDescent="0.2">
      <c r="B679"/>
      <c r="C679" s="56" t="s">
        <v>141</v>
      </c>
      <c r="D679" s="49" t="s">
        <v>140</v>
      </c>
      <c r="E679" s="64"/>
      <c r="F679" s="61"/>
      <c r="G679" s="61"/>
      <c r="H679" s="61"/>
      <c r="I679" s="61"/>
      <c r="J679" s="46" t="s">
        <v>352</v>
      </c>
      <c r="K679" s="57">
        <v>0</v>
      </c>
      <c r="L679" s="58">
        <v>0</v>
      </c>
      <c r="M679" s="61"/>
      <c r="N679" s="61"/>
      <c r="O679" s="61"/>
      <c r="P679" s="61"/>
      <c r="Q679" s="61"/>
      <c r="R679" s="61"/>
      <c r="S679" s="61"/>
      <c r="T679" s="61"/>
      <c r="U679" s="61"/>
      <c r="V679" s="47" t="s">
        <v>195</v>
      </c>
      <c r="W679" s="57">
        <v>4</v>
      </c>
      <c r="X679" s="58">
        <v>0.44444444444444442</v>
      </c>
      <c r="Y679"/>
      <c r="Z679" s="61"/>
      <c r="AA679" s="61"/>
      <c r="AB679" s="61"/>
      <c r="AC679" s="61"/>
      <c r="AD679" s="61"/>
      <c r="AE679" s="46" t="s">
        <v>352</v>
      </c>
      <c r="AF679" s="57">
        <v>0</v>
      </c>
      <c r="AG679" s="58">
        <v>0</v>
      </c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55" t="s">
        <v>195</v>
      </c>
      <c r="AS679" s="57">
        <v>0</v>
      </c>
      <c r="AT679" s="58">
        <v>0</v>
      </c>
      <c r="AU679" s="61"/>
      <c r="AV679" s="61"/>
      <c r="AW679" s="61"/>
      <c r="AX679" s="61"/>
      <c r="AY679" s="61"/>
      <c r="AZ679" s="61"/>
      <c r="BA679" s="46" t="s">
        <v>352</v>
      </c>
      <c r="BB679" s="57">
        <v>0</v>
      </c>
      <c r="BC679" s="58">
        <v>0</v>
      </c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55" t="s">
        <v>195</v>
      </c>
      <c r="BO679" s="57">
        <v>0</v>
      </c>
      <c r="BP679" s="58">
        <v>0</v>
      </c>
      <c r="BQ679" s="64"/>
      <c r="BR679" s="64"/>
      <c r="BS679" s="64"/>
      <c r="BT679" s="64"/>
      <c r="BU679" s="61"/>
      <c r="BV679" s="61"/>
      <c r="BW679" s="46" t="s">
        <v>352</v>
      </c>
      <c r="BX679" s="57">
        <v>0</v>
      </c>
      <c r="BY679" s="58">
        <v>0</v>
      </c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55" t="s">
        <v>195</v>
      </c>
      <c r="CK679" s="57">
        <v>0</v>
      </c>
      <c r="CL679" s="58">
        <v>0</v>
      </c>
      <c r="CM679" s="61"/>
      <c r="CN679" s="61"/>
      <c r="CO679" s="61"/>
      <c r="CP679" s="61"/>
      <c r="CQ679" s="61"/>
      <c r="CR679" s="61"/>
      <c r="CS679" s="46" t="s">
        <v>352</v>
      </c>
      <c r="CT679" s="57">
        <v>0</v>
      </c>
      <c r="CU679" s="58">
        <v>0</v>
      </c>
      <c r="CV679" s="61"/>
      <c r="CW679" s="61"/>
      <c r="CX679" s="61"/>
      <c r="CY679" s="61"/>
      <c r="CZ679" s="61"/>
      <c r="DA679" s="61"/>
      <c r="DB679" s="61"/>
      <c r="DC679" s="61"/>
    </row>
    <row r="680" spans="2:107" ht="25.5" customHeight="1" x14ac:dyDescent="0.2">
      <c r="B680"/>
      <c r="C680"/>
      <c r="D680"/>
      <c r="E680" s="64"/>
      <c r="F680" s="61"/>
      <c r="G680" s="61"/>
      <c r="H680" s="61"/>
      <c r="I680" s="61"/>
      <c r="J680" s="46" t="s">
        <v>353</v>
      </c>
      <c r="K680" s="57">
        <v>0</v>
      </c>
      <c r="L680" s="58">
        <v>0</v>
      </c>
      <c r="M680" s="61"/>
      <c r="N680" s="61"/>
      <c r="O680" s="61"/>
      <c r="P680" s="61"/>
      <c r="Q680" s="61"/>
      <c r="R680" s="61"/>
      <c r="S680" s="61"/>
      <c r="T680" s="61"/>
      <c r="U680" s="61"/>
      <c r="V680" s="46" t="s">
        <v>196</v>
      </c>
      <c r="W680" s="57">
        <v>5</v>
      </c>
      <c r="X680" s="58">
        <v>0.55555555555555558</v>
      </c>
      <c r="Y680"/>
      <c r="Z680" s="61"/>
      <c r="AA680" s="61"/>
      <c r="AB680" s="61"/>
      <c r="AC680" s="61"/>
      <c r="AD680" s="61"/>
      <c r="AE680" s="46" t="s">
        <v>353</v>
      </c>
      <c r="AF680" s="57">
        <v>0</v>
      </c>
      <c r="AG680" s="58">
        <v>0</v>
      </c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46" t="s">
        <v>196</v>
      </c>
      <c r="AS680" s="57">
        <v>2</v>
      </c>
      <c r="AT680" s="58">
        <v>1</v>
      </c>
      <c r="AU680" s="61"/>
      <c r="AV680" s="61"/>
      <c r="AW680" s="61"/>
      <c r="AX680" s="61"/>
      <c r="AY680" s="61"/>
      <c r="AZ680" s="61"/>
      <c r="BA680" s="46" t="s">
        <v>353</v>
      </c>
      <c r="BB680" s="57">
        <v>0</v>
      </c>
      <c r="BC680" s="58">
        <v>0</v>
      </c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46" t="s">
        <v>196</v>
      </c>
      <c r="BO680" s="57">
        <v>1</v>
      </c>
      <c r="BP680" s="58">
        <v>1</v>
      </c>
      <c r="BQ680" s="64"/>
      <c r="BR680" s="64"/>
      <c r="BS680" s="61"/>
      <c r="BT680" s="61"/>
      <c r="BU680" s="61"/>
      <c r="BV680" s="61"/>
      <c r="BW680" s="46" t="s">
        <v>353</v>
      </c>
      <c r="BX680" s="57">
        <v>0</v>
      </c>
      <c r="BY680" s="58">
        <v>0</v>
      </c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46" t="s">
        <v>196</v>
      </c>
      <c r="CK680" s="57">
        <v>1</v>
      </c>
      <c r="CL680" s="58">
        <v>1</v>
      </c>
      <c r="CM680" s="61"/>
      <c r="CN680"/>
      <c r="CO680"/>
      <c r="CP680"/>
      <c r="CQ680" s="61"/>
      <c r="CR680" s="61"/>
      <c r="CS680" s="46" t="s">
        <v>353</v>
      </c>
      <c r="CT680" s="57">
        <v>0</v>
      </c>
      <c r="CU680" s="58">
        <v>0</v>
      </c>
      <c r="CV680" s="61"/>
      <c r="CW680" s="61"/>
      <c r="CX680" s="61"/>
      <c r="CY680" s="61"/>
      <c r="CZ680" s="61"/>
      <c r="DA680" s="61"/>
      <c r="DB680" s="61"/>
      <c r="DC680" s="61"/>
    </row>
    <row r="681" spans="2:107" ht="25.5" customHeight="1" x14ac:dyDescent="0.2">
      <c r="B681" s="175" t="s">
        <v>17</v>
      </c>
      <c r="C681" s="175"/>
      <c r="D681" s="175"/>
      <c r="E681" s="64"/>
      <c r="F681" s="61"/>
      <c r="G681" s="61"/>
      <c r="H681" s="61"/>
      <c r="I681" s="61"/>
      <c r="J681" s="37"/>
      <c r="K681" s="45">
        <v>26</v>
      </c>
      <c r="L681" s="58">
        <v>1</v>
      </c>
      <c r="M681" s="61"/>
      <c r="N681" s="61"/>
      <c r="O681" s="61"/>
      <c r="P681" s="61"/>
      <c r="Q681" s="61"/>
      <c r="R681" s="61"/>
      <c r="S681" s="61"/>
      <c r="T681" s="61"/>
      <c r="U681" s="61"/>
      <c r="V681" s="77"/>
      <c r="W681" s="54">
        <v>9</v>
      </c>
      <c r="X681" s="76">
        <v>1</v>
      </c>
      <c r="Y681"/>
      <c r="Z681" s="61"/>
      <c r="AA681" s="61"/>
      <c r="AB681" s="61"/>
      <c r="AC681" s="61"/>
      <c r="AD681" s="61"/>
      <c r="AE681" s="37"/>
      <c r="AF681" s="45">
        <v>9</v>
      </c>
      <c r="AG681" s="58">
        <v>1</v>
      </c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77"/>
      <c r="AS681" s="54">
        <v>2</v>
      </c>
      <c r="AT681" s="76">
        <v>1</v>
      </c>
      <c r="AU681" s="61"/>
      <c r="AV681"/>
      <c r="AW681"/>
      <c r="AX681"/>
      <c r="AY681" s="61"/>
      <c r="AZ681" s="61"/>
      <c r="BA681" s="37"/>
      <c r="BB681" s="45">
        <v>2</v>
      </c>
      <c r="BC681" s="58">
        <v>1</v>
      </c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77"/>
      <c r="BO681" s="54">
        <v>1</v>
      </c>
      <c r="BP681" s="76">
        <v>1</v>
      </c>
      <c r="BQ681" s="64"/>
      <c r="BR681" s="61"/>
      <c r="BS681" s="61"/>
      <c r="BT681" s="61"/>
      <c r="BU681" s="61"/>
      <c r="BV681" s="61"/>
      <c r="BW681" s="37"/>
      <c r="BX681" s="45">
        <v>1</v>
      </c>
      <c r="BY681" s="58">
        <v>1</v>
      </c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77"/>
      <c r="CK681" s="54">
        <v>1</v>
      </c>
      <c r="CL681" s="76">
        <v>1</v>
      </c>
      <c r="CM681" s="61"/>
      <c r="CN681"/>
      <c r="CO681"/>
      <c r="CP681"/>
      <c r="CQ681" s="61"/>
      <c r="CR681" s="61"/>
      <c r="CS681" s="37"/>
      <c r="CT681" s="45">
        <v>1</v>
      </c>
      <c r="CU681" s="58">
        <v>1</v>
      </c>
      <c r="CV681" s="61"/>
      <c r="CW681" s="61"/>
      <c r="CX681" s="61"/>
      <c r="CY681" s="61"/>
      <c r="CZ681" s="61"/>
      <c r="DA681" s="61"/>
      <c r="DB681" s="61"/>
      <c r="DC681" s="61"/>
    </row>
    <row r="682" spans="2:107" ht="25.5" customHeight="1" x14ac:dyDescent="0.2">
      <c r="B682" s="55" t="s">
        <v>195</v>
      </c>
      <c r="C682" s="57">
        <v>10</v>
      </c>
      <c r="D682" s="58">
        <v>0.38461538461538464</v>
      </c>
      <c r="E682" s="64"/>
      <c r="F682" s="61"/>
      <c r="G682" s="61"/>
      <c r="H682" s="61"/>
      <c r="I682" s="61"/>
      <c r="J682" s="61"/>
      <c r="K682" s="49" t="s">
        <v>141</v>
      </c>
      <c r="L682" s="74" t="s">
        <v>140</v>
      </c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56" t="s">
        <v>141</v>
      </c>
      <c r="X682" s="49" t="s">
        <v>140</v>
      </c>
      <c r="Y682"/>
      <c r="Z682" s="61"/>
      <c r="AA682" s="61"/>
      <c r="AB682" s="61"/>
      <c r="AC682" s="61"/>
      <c r="AD682" s="61"/>
      <c r="AE682" s="61"/>
      <c r="AF682" s="49" t="s">
        <v>141</v>
      </c>
      <c r="AG682" s="74" t="s">
        <v>140</v>
      </c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/>
      <c r="AS682" s="56" t="s">
        <v>141</v>
      </c>
      <c r="AT682" s="49" t="s">
        <v>140</v>
      </c>
      <c r="AU682" s="61"/>
      <c r="AV682"/>
      <c r="AW682"/>
      <c r="AX682"/>
      <c r="AY682" s="61"/>
      <c r="AZ682" s="61"/>
      <c r="BA682" s="61"/>
      <c r="BB682" s="49" t="s">
        <v>141</v>
      </c>
      <c r="BC682" s="74" t="s">
        <v>140</v>
      </c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56" t="s">
        <v>141</v>
      </c>
      <c r="BP682" s="49" t="s">
        <v>140</v>
      </c>
      <c r="BQ682" s="64"/>
      <c r="BR682" s="61"/>
      <c r="BS682" s="61"/>
      <c r="BT682" s="61"/>
      <c r="BU682" s="61"/>
      <c r="BV682" s="61"/>
      <c r="BW682" s="61"/>
      <c r="BX682" s="49" t="s">
        <v>141</v>
      </c>
      <c r="BY682" s="74" t="s">
        <v>140</v>
      </c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56" t="s">
        <v>141</v>
      </c>
      <c r="CL682" s="49" t="s">
        <v>140</v>
      </c>
      <c r="CM682" s="61"/>
      <c r="CN682"/>
      <c r="CO682"/>
      <c r="CP682"/>
      <c r="CQ682" s="61"/>
      <c r="CR682" s="61"/>
      <c r="CS682" s="61"/>
      <c r="CT682" s="49" t="s">
        <v>141</v>
      </c>
      <c r="CU682" s="74" t="s">
        <v>140</v>
      </c>
      <c r="CV682" s="61"/>
      <c r="CW682" s="61"/>
      <c r="CX682" s="61"/>
      <c r="CY682" s="61"/>
      <c r="CZ682" s="61"/>
      <c r="DA682" s="61"/>
      <c r="DB682" s="61"/>
      <c r="DC682" s="61"/>
    </row>
    <row r="683" spans="2:107" ht="25.5" customHeight="1" x14ac:dyDescent="0.2">
      <c r="B683" s="46" t="s">
        <v>196</v>
      </c>
      <c r="C683" s="57">
        <v>17</v>
      </c>
      <c r="D683" s="58">
        <v>0.65384615384615385</v>
      </c>
      <c r="E683" s="64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/>
      <c r="W683"/>
      <c r="X683"/>
      <c r="Y683" s="61"/>
      <c r="Z683" s="61"/>
      <c r="AA683" s="61"/>
      <c r="AB683" s="61"/>
      <c r="AC683" s="61"/>
      <c r="AD683" s="61"/>
      <c r="AE683"/>
      <c r="AF683"/>
      <c r="AG683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/>
      <c r="AS683"/>
      <c r="AT683"/>
      <c r="AU683" s="61"/>
      <c r="AV683"/>
      <c r="AW683"/>
      <c r="AX683"/>
      <c r="AY683" s="61"/>
      <c r="AZ683" s="61"/>
      <c r="BA683" s="37"/>
      <c r="BB683" s="37"/>
      <c r="BC683" s="37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4"/>
      <c r="BR683" s="61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</row>
    <row r="684" spans="2:107" ht="25.5" customHeight="1" x14ac:dyDescent="0.2">
      <c r="B684" s="77"/>
      <c r="C684" s="54">
        <v>27</v>
      </c>
      <c r="D684" s="76">
        <v>1.0384615384615385</v>
      </c>
      <c r="E684" s="2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 s="2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</row>
    <row r="685" spans="2:107" ht="25.5" customHeight="1" x14ac:dyDescent="0.2">
      <c r="B685"/>
      <c r="C685" s="56" t="s">
        <v>141</v>
      </c>
      <c r="D685" s="49" t="s">
        <v>140</v>
      </c>
      <c r="E685" s="2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 s="37"/>
      <c r="AF685" s="37"/>
      <c r="AG685" s="37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 s="2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</row>
    <row r="686" spans="2:107" ht="25.5" customHeight="1" x14ac:dyDescent="0.2">
      <c r="B686" s="103"/>
      <c r="C686" s="103"/>
      <c r="D686" s="103"/>
      <c r="E686" s="103"/>
      <c r="F686" s="103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  <c r="DA686" s="102"/>
      <c r="DB686" s="102"/>
      <c r="DC686" s="102"/>
    </row>
    <row r="687" spans="2:107" ht="25.5" customHeight="1" x14ac:dyDescent="0.2">
      <c r="B687" s="222" t="s">
        <v>3782</v>
      </c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  <c r="AA687" s="223"/>
      <c r="AB687" s="223"/>
      <c r="AC687" s="223"/>
      <c r="AD687" s="223"/>
      <c r="AE687" s="223"/>
      <c r="AF687" s="223"/>
      <c r="AG687" s="223"/>
      <c r="AH687" s="223"/>
      <c r="AI687" s="223"/>
      <c r="AJ687" s="223"/>
      <c r="AK687" s="223"/>
      <c r="AL687" s="223"/>
      <c r="AM687" s="223"/>
      <c r="AN687" s="223"/>
      <c r="AO687" s="223"/>
      <c r="AP687" s="223"/>
      <c r="AQ687" s="223"/>
      <c r="AR687" s="223"/>
      <c r="AS687" s="223"/>
      <c r="AT687" s="223"/>
      <c r="AU687" s="223"/>
      <c r="AV687" s="223"/>
      <c r="AW687" s="223"/>
      <c r="AX687" s="223"/>
      <c r="AY687" s="223"/>
      <c r="AZ687" s="223"/>
      <c r="BA687" s="223"/>
      <c r="BB687" s="223"/>
      <c r="BC687" s="224"/>
    </row>
    <row r="689" spans="2:107" ht="25.5" customHeight="1" x14ac:dyDescent="0.2">
      <c r="B689" s="205" t="s">
        <v>423</v>
      </c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</row>
    <row r="690" spans="2:107" ht="25.5" customHeight="1" x14ac:dyDescent="0.2">
      <c r="B690"/>
      <c r="C690"/>
      <c r="D690"/>
      <c r="E690" s="8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 s="8"/>
      <c r="BR690" s="8"/>
      <c r="BS690"/>
      <c r="BT690"/>
      <c r="BU690"/>
      <c r="BV690"/>
      <c r="BW690"/>
      <c r="BX690"/>
      <c r="BY690" s="2"/>
      <c r="BZ690"/>
      <c r="CA690"/>
      <c r="CB690"/>
      <c r="CC690"/>
      <c r="CD690"/>
      <c r="CE690"/>
      <c r="CF690" s="2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</row>
    <row r="691" spans="2:107" ht="25.5" customHeight="1" x14ac:dyDescent="0.2">
      <c r="B691" s="206" t="s">
        <v>138</v>
      </c>
      <c r="C691" s="206"/>
      <c r="D691" s="206"/>
      <c r="E691" s="8"/>
      <c r="F691" s="187" t="s">
        <v>3</v>
      </c>
      <c r="G691" s="187"/>
      <c r="H691" s="187"/>
      <c r="I691"/>
      <c r="J691" s="188" t="s">
        <v>145</v>
      </c>
      <c r="K691" s="188"/>
      <c r="L691" s="188"/>
      <c r="M691"/>
      <c r="N691" s="188" t="s">
        <v>5</v>
      </c>
      <c r="O691" s="188"/>
      <c r="P691" s="188"/>
      <c r="Q691"/>
      <c r="R691" s="187" t="s">
        <v>158</v>
      </c>
      <c r="S691" s="187"/>
      <c r="T691" s="187"/>
      <c r="U691"/>
      <c r="V691" s="186" t="s">
        <v>159</v>
      </c>
      <c r="W691" s="186"/>
      <c r="X691" s="186"/>
      <c r="Y691"/>
      <c r="Z691" s="206" t="s">
        <v>8</v>
      </c>
      <c r="AA691" s="206"/>
      <c r="AB691" s="206"/>
      <c r="AC691"/>
      <c r="AD691" s="186" t="s">
        <v>9</v>
      </c>
      <c r="AE691" s="186"/>
      <c r="AF691" s="186"/>
      <c r="AG691"/>
      <c r="AH691" s="186" t="s">
        <v>172</v>
      </c>
      <c r="AI691" s="186"/>
      <c r="AJ691" s="186"/>
      <c r="AK691"/>
      <c r="AL691" s="186" t="s">
        <v>11</v>
      </c>
      <c r="AM691" s="186"/>
      <c r="AN691" s="186"/>
      <c r="AO691"/>
      <c r="AP691" s="186" t="s">
        <v>179</v>
      </c>
      <c r="AQ691" s="186"/>
      <c r="AR691" s="186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 s="8"/>
      <c r="BS691"/>
      <c r="BT691"/>
      <c r="BU691"/>
      <c r="BV691"/>
      <c r="BW691"/>
      <c r="BX691"/>
      <c r="BY691" s="2"/>
      <c r="BZ691"/>
      <c r="CA691"/>
      <c r="CB691"/>
      <c r="CC691"/>
      <c r="CD691"/>
      <c r="CE691"/>
      <c r="CF691" s="2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</row>
    <row r="692" spans="2:107" ht="25.5" customHeight="1" x14ac:dyDescent="0.2">
      <c r="B692" s="90" t="s">
        <v>40</v>
      </c>
      <c r="C692" s="42">
        <v>8</v>
      </c>
      <c r="D692" s="44">
        <v>0.2857142857142857</v>
      </c>
      <c r="E692" s="8"/>
      <c r="F692" s="91" t="s">
        <v>143</v>
      </c>
      <c r="G692" s="43">
        <v>7</v>
      </c>
      <c r="H692" s="44">
        <v>0.25</v>
      </c>
      <c r="I692"/>
      <c r="J692" s="92" t="s">
        <v>147</v>
      </c>
      <c r="K692" s="45">
        <v>1</v>
      </c>
      <c r="L692" s="44">
        <v>3.5714285714285712E-2</v>
      </c>
      <c r="M692"/>
      <c r="N692" s="91" t="s">
        <v>154</v>
      </c>
      <c r="O692" s="43">
        <v>27</v>
      </c>
      <c r="P692" s="44">
        <v>0.9642857142857143</v>
      </c>
      <c r="Q692"/>
      <c r="R692" s="93">
        <v>1</v>
      </c>
      <c r="S692" s="43">
        <v>17</v>
      </c>
      <c r="T692" s="44">
        <v>0.6071428571428571</v>
      </c>
      <c r="U692"/>
      <c r="V692" s="94" t="s">
        <v>160</v>
      </c>
      <c r="W692" s="57">
        <v>17</v>
      </c>
      <c r="X692" s="44">
        <v>0.6071428571428571</v>
      </c>
      <c r="Y692"/>
      <c r="Z692" s="95" t="s">
        <v>163</v>
      </c>
      <c r="AA692" s="42">
        <v>5</v>
      </c>
      <c r="AB692" s="44">
        <v>0.17857142857142858</v>
      </c>
      <c r="AC692"/>
      <c r="AD692" s="95" t="s">
        <v>799</v>
      </c>
      <c r="AE692" s="57">
        <v>6</v>
      </c>
      <c r="AF692" s="58">
        <v>0.21428571428571427</v>
      </c>
      <c r="AG692"/>
      <c r="AH692" s="97" t="s">
        <v>143</v>
      </c>
      <c r="AI692" s="42">
        <v>7</v>
      </c>
      <c r="AJ692" s="44">
        <v>0.25</v>
      </c>
      <c r="AK692"/>
      <c r="AL692" s="95" t="s">
        <v>175</v>
      </c>
      <c r="AM692" s="42">
        <v>4</v>
      </c>
      <c r="AN692" s="44">
        <v>0.14285714285714285</v>
      </c>
      <c r="AO692"/>
      <c r="AP692" s="95" t="s">
        <v>143</v>
      </c>
      <c r="AQ692" s="42">
        <v>13</v>
      </c>
      <c r="AR692" s="44">
        <v>0.4642857142857143</v>
      </c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 s="8"/>
      <c r="BS692"/>
      <c r="BT692"/>
      <c r="BU692"/>
      <c r="BV692"/>
      <c r="BW692"/>
      <c r="BX692"/>
      <c r="BY692" s="2"/>
      <c r="BZ692"/>
      <c r="CA692"/>
      <c r="CB692"/>
      <c r="CC692"/>
      <c r="CD692"/>
      <c r="CE692"/>
      <c r="CF692" s="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</row>
    <row r="693" spans="2:107" ht="25.5" customHeight="1" x14ac:dyDescent="0.2">
      <c r="B693" s="90" t="s">
        <v>27</v>
      </c>
      <c r="C693" s="42">
        <v>2</v>
      </c>
      <c r="D693" s="44">
        <v>7.1428571428571425E-2</v>
      </c>
      <c r="E693" s="8"/>
      <c r="F693" s="91" t="s">
        <v>144</v>
      </c>
      <c r="G693" s="43">
        <v>21</v>
      </c>
      <c r="H693" s="44">
        <v>0.75</v>
      </c>
      <c r="I693"/>
      <c r="J693" s="92" t="s">
        <v>148</v>
      </c>
      <c r="K693" s="45">
        <v>1</v>
      </c>
      <c r="L693" s="44">
        <v>3.5714285714285712E-2</v>
      </c>
      <c r="M693"/>
      <c r="N693" s="91" t="s">
        <v>155</v>
      </c>
      <c r="O693" s="43">
        <v>0</v>
      </c>
      <c r="P693" s="44">
        <v>0</v>
      </c>
      <c r="Q693"/>
      <c r="R693" s="93">
        <v>2</v>
      </c>
      <c r="S693" s="43">
        <v>9</v>
      </c>
      <c r="T693" s="44">
        <v>0.32142857142857145</v>
      </c>
      <c r="U693"/>
      <c r="V693" s="95" t="s">
        <v>161</v>
      </c>
      <c r="W693" s="57">
        <v>5</v>
      </c>
      <c r="X693" s="58">
        <v>0.17857142857142858</v>
      </c>
      <c r="Y693"/>
      <c r="Z693" s="90" t="s">
        <v>164</v>
      </c>
      <c r="AA693" s="42">
        <v>5</v>
      </c>
      <c r="AB693" s="44">
        <v>0.17857142857142858</v>
      </c>
      <c r="AC693"/>
      <c r="AD693" s="94" t="s">
        <v>800</v>
      </c>
      <c r="AE693" s="57">
        <v>6</v>
      </c>
      <c r="AF693" s="58">
        <v>0.21428571428571427</v>
      </c>
      <c r="AG693"/>
      <c r="AH693" s="96" t="s">
        <v>173</v>
      </c>
      <c r="AI693" s="42">
        <v>8</v>
      </c>
      <c r="AJ693" s="44">
        <v>0.2857142857142857</v>
      </c>
      <c r="AK693"/>
      <c r="AL693" s="90" t="s">
        <v>176</v>
      </c>
      <c r="AM693" s="42">
        <v>19</v>
      </c>
      <c r="AN693" s="44">
        <v>0.6785714285714286</v>
      </c>
      <c r="AO693"/>
      <c r="AP693" s="90" t="s">
        <v>173</v>
      </c>
      <c r="AQ693" s="42">
        <v>15</v>
      </c>
      <c r="AR693" s="44">
        <v>0.5357142857142857</v>
      </c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 s="8"/>
      <c r="BS693"/>
      <c r="BT693"/>
      <c r="BU693"/>
      <c r="BV693"/>
      <c r="BW693"/>
      <c r="BX693"/>
      <c r="BY693" s="2"/>
      <c r="BZ693"/>
      <c r="CA693"/>
      <c r="CB693"/>
      <c r="CC693"/>
      <c r="CD693"/>
      <c r="CE693"/>
      <c r="CF693" s="2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</row>
    <row r="694" spans="2:107" ht="25.5" customHeight="1" x14ac:dyDescent="0.2">
      <c r="B694" s="90" t="s">
        <v>31</v>
      </c>
      <c r="C694" s="42">
        <v>8</v>
      </c>
      <c r="D694" s="44">
        <v>0.2857142857142857</v>
      </c>
      <c r="E694" s="8"/>
      <c r="F694" s="83"/>
      <c r="G694" s="85">
        <v>28</v>
      </c>
      <c r="H694" s="86">
        <v>1</v>
      </c>
      <c r="I694"/>
      <c r="J694" s="92" t="s">
        <v>146</v>
      </c>
      <c r="K694" s="45">
        <v>8</v>
      </c>
      <c r="L694" s="44">
        <v>0.2857142857142857</v>
      </c>
      <c r="M694"/>
      <c r="N694" s="91" t="s">
        <v>156</v>
      </c>
      <c r="O694" s="43">
        <v>0</v>
      </c>
      <c r="P694" s="44">
        <v>0</v>
      </c>
      <c r="Q694"/>
      <c r="R694" s="93">
        <v>3</v>
      </c>
      <c r="S694" s="43">
        <v>1</v>
      </c>
      <c r="T694" s="44">
        <v>3.5714285714285712E-2</v>
      </c>
      <c r="U694"/>
      <c r="V694" s="94" t="s">
        <v>162</v>
      </c>
      <c r="W694" s="57">
        <v>6</v>
      </c>
      <c r="X694" s="58">
        <v>0.21428571428571427</v>
      </c>
      <c r="Y694"/>
      <c r="Z694" s="90" t="s">
        <v>165</v>
      </c>
      <c r="AA694" s="42">
        <v>5</v>
      </c>
      <c r="AB694" s="44">
        <v>0.17857142857142858</v>
      </c>
      <c r="AC694"/>
      <c r="AD694" s="94" t="s">
        <v>801</v>
      </c>
      <c r="AE694" s="57">
        <v>3</v>
      </c>
      <c r="AF694" s="58">
        <v>0.10714285714285714</v>
      </c>
      <c r="AG694"/>
      <c r="AH694" s="96" t="s">
        <v>174</v>
      </c>
      <c r="AI694" s="42">
        <v>13</v>
      </c>
      <c r="AJ694" s="44">
        <v>0.4642857142857143</v>
      </c>
      <c r="AK694"/>
      <c r="AL694" s="90" t="s">
        <v>177</v>
      </c>
      <c r="AM694" s="42">
        <v>5</v>
      </c>
      <c r="AN694" s="44">
        <v>0.17857142857142858</v>
      </c>
      <c r="AO694"/>
      <c r="AP694" s="90" t="s">
        <v>171</v>
      </c>
      <c r="AQ694" s="42">
        <v>0</v>
      </c>
      <c r="AR694" s="44">
        <v>0</v>
      </c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 s="8"/>
      <c r="BS694"/>
      <c r="BT694"/>
      <c r="BU694"/>
      <c r="BV694"/>
      <c r="BW694"/>
      <c r="BX694"/>
      <c r="BY694" s="2"/>
      <c r="BZ694"/>
      <c r="CA694"/>
      <c r="CB694"/>
      <c r="CC694"/>
      <c r="CD694"/>
      <c r="CE694"/>
      <c r="CF694" s="2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</row>
    <row r="695" spans="2:107" ht="25.5" customHeight="1" x14ac:dyDescent="0.2">
      <c r="B695" s="90" t="s">
        <v>36</v>
      </c>
      <c r="C695" s="42">
        <v>4</v>
      </c>
      <c r="D695" s="44">
        <v>0.14285714285714285</v>
      </c>
      <c r="E695" s="8"/>
      <c r="F695"/>
      <c r="G695" s="41" t="s">
        <v>141</v>
      </c>
      <c r="H695" s="41" t="s">
        <v>140</v>
      </c>
      <c r="I695"/>
      <c r="J695" s="92" t="s">
        <v>150</v>
      </c>
      <c r="K695" s="45">
        <v>0</v>
      </c>
      <c r="L695" s="44">
        <v>0</v>
      </c>
      <c r="M695"/>
      <c r="N695" s="91" t="s">
        <v>157</v>
      </c>
      <c r="O695" s="43">
        <v>1</v>
      </c>
      <c r="P695" s="44">
        <v>3.5714285714285712E-2</v>
      </c>
      <c r="Q695"/>
      <c r="R695" s="93">
        <v>4</v>
      </c>
      <c r="S695" s="43">
        <v>1</v>
      </c>
      <c r="T695" s="44">
        <v>3.5714285714285712E-2</v>
      </c>
      <c r="U695"/>
      <c r="V695" s="77"/>
      <c r="W695" s="54">
        <v>28</v>
      </c>
      <c r="X695" s="66">
        <v>1</v>
      </c>
      <c r="Y695"/>
      <c r="Z695" s="90" t="s">
        <v>166</v>
      </c>
      <c r="AA695" s="42">
        <v>4</v>
      </c>
      <c r="AB695" s="44">
        <v>0.14285714285714285</v>
      </c>
      <c r="AC695"/>
      <c r="AD695" s="94" t="s">
        <v>802</v>
      </c>
      <c r="AE695" s="57">
        <v>13</v>
      </c>
      <c r="AF695" s="58">
        <v>0.4642857142857143</v>
      </c>
      <c r="AG695"/>
      <c r="AH695" s="96" t="s">
        <v>171</v>
      </c>
      <c r="AI695" s="42">
        <v>0</v>
      </c>
      <c r="AJ695" s="44">
        <v>0</v>
      </c>
      <c r="AK695"/>
      <c r="AL695" s="90" t="s">
        <v>178</v>
      </c>
      <c r="AM695" s="42">
        <v>0</v>
      </c>
      <c r="AN695" s="44">
        <v>0</v>
      </c>
      <c r="AO695"/>
      <c r="AP695" s="82"/>
      <c r="AQ695" s="83">
        <v>28</v>
      </c>
      <c r="AR695" s="87">
        <v>1</v>
      </c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 s="8"/>
      <c r="BS695"/>
      <c r="BT695"/>
      <c r="BU695"/>
      <c r="BV695"/>
      <c r="BW695"/>
      <c r="BX695"/>
      <c r="BY695" s="2"/>
      <c r="BZ695"/>
      <c r="CA695"/>
      <c r="CB695"/>
      <c r="CC695"/>
      <c r="CD695"/>
      <c r="CE695"/>
      <c r="CF695" s="2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</row>
    <row r="696" spans="2:107" ht="25.5" customHeight="1" x14ac:dyDescent="0.2">
      <c r="B696" s="90" t="s">
        <v>139</v>
      </c>
      <c r="C696" s="42">
        <v>3</v>
      </c>
      <c r="D696" s="44">
        <v>0.10714285714285714</v>
      </c>
      <c r="E696" s="8"/>
      <c r="F696"/>
      <c r="G696"/>
      <c r="H696"/>
      <c r="I696"/>
      <c r="J696" s="92" t="s">
        <v>151</v>
      </c>
      <c r="K696" s="45">
        <v>11</v>
      </c>
      <c r="L696" s="44">
        <v>0.39285714285714285</v>
      </c>
      <c r="M696"/>
      <c r="N696" s="83"/>
      <c r="O696" s="85">
        <v>28</v>
      </c>
      <c r="P696" s="87">
        <v>1</v>
      </c>
      <c r="Q696"/>
      <c r="R696" s="93">
        <v>5</v>
      </c>
      <c r="S696" s="43">
        <v>0</v>
      </c>
      <c r="T696" s="44">
        <v>0</v>
      </c>
      <c r="U696"/>
      <c r="V696"/>
      <c r="W696" s="56" t="s">
        <v>141</v>
      </c>
      <c r="X696" s="49" t="s">
        <v>140</v>
      </c>
      <c r="Y696"/>
      <c r="Z696" s="96" t="s">
        <v>167</v>
      </c>
      <c r="AA696" s="42">
        <v>2</v>
      </c>
      <c r="AB696" s="44">
        <v>7.1428571428571425E-2</v>
      </c>
      <c r="AC696"/>
      <c r="AD696" s="77"/>
      <c r="AE696" s="54">
        <v>28</v>
      </c>
      <c r="AF696" s="76">
        <v>1</v>
      </c>
      <c r="AG696"/>
      <c r="AH696" s="82"/>
      <c r="AI696" s="83">
        <v>28</v>
      </c>
      <c r="AJ696" s="87">
        <v>1</v>
      </c>
      <c r="AK696"/>
      <c r="AL696" s="82"/>
      <c r="AM696" s="83">
        <v>28</v>
      </c>
      <c r="AN696" s="87">
        <v>1</v>
      </c>
      <c r="AO696"/>
      <c r="AP696"/>
      <c r="AQ696" s="40" t="s">
        <v>141</v>
      </c>
      <c r="AR696" s="41" t="s">
        <v>140</v>
      </c>
      <c r="AS696"/>
      <c r="AT696"/>
      <c r="AU696"/>
      <c r="AV696"/>
      <c r="AW696"/>
      <c r="AX696"/>
      <c r="AY696"/>
      <c r="AZ696"/>
      <c r="BA696"/>
      <c r="BB696"/>
      <c r="BC696"/>
      <c r="BD696"/>
      <c r="BE696" s="8"/>
      <c r="BF696" s="8"/>
      <c r="BG696" s="8"/>
      <c r="BH696"/>
      <c r="BI696"/>
      <c r="BJ696"/>
      <c r="BK696"/>
      <c r="BL696"/>
      <c r="BM696"/>
      <c r="BN696"/>
      <c r="BO696"/>
      <c r="BP696"/>
      <c r="BQ696"/>
      <c r="BR696" s="8"/>
      <c r="BS696"/>
      <c r="BT696"/>
      <c r="BU696"/>
      <c r="BV696"/>
      <c r="BW696"/>
      <c r="BX696"/>
      <c r="BY696" s="2"/>
      <c r="BZ696"/>
      <c r="CA696"/>
      <c r="CB696"/>
      <c r="CC696"/>
      <c r="CD696"/>
      <c r="CE696"/>
      <c r="CF696" s="2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</row>
    <row r="697" spans="2:107" ht="25.5" customHeight="1" x14ac:dyDescent="0.2">
      <c r="B697" s="90" t="s">
        <v>50</v>
      </c>
      <c r="C697" s="42">
        <v>3</v>
      </c>
      <c r="D697" s="44">
        <v>0.10714285714285714</v>
      </c>
      <c r="E697" s="8"/>
      <c r="F697"/>
      <c r="G697"/>
      <c r="H697"/>
      <c r="I697"/>
      <c r="J697" s="92" t="s">
        <v>149</v>
      </c>
      <c r="K697" s="45">
        <v>3</v>
      </c>
      <c r="L697" s="44">
        <v>0.10714285714285714</v>
      </c>
      <c r="M697"/>
      <c r="N697"/>
      <c r="O697" s="41" t="s">
        <v>153</v>
      </c>
      <c r="P697" s="41" t="s">
        <v>140</v>
      </c>
      <c r="Q697"/>
      <c r="R697" s="83"/>
      <c r="S697" s="85">
        <v>42</v>
      </c>
      <c r="T697" s="87">
        <v>1</v>
      </c>
      <c r="U697"/>
      <c r="V697"/>
      <c r="W697"/>
      <c r="X697"/>
      <c r="Y697"/>
      <c r="Z697" s="96" t="s">
        <v>168</v>
      </c>
      <c r="AA697" s="42">
        <v>0</v>
      </c>
      <c r="AB697" s="44">
        <v>0</v>
      </c>
      <c r="AC697"/>
      <c r="AD697"/>
      <c r="AE697" s="56" t="s">
        <v>141</v>
      </c>
      <c r="AF697" s="49" t="s">
        <v>140</v>
      </c>
      <c r="AG697"/>
      <c r="AH697"/>
      <c r="AI697" s="40" t="s">
        <v>141</v>
      </c>
      <c r="AJ697" s="41" t="s">
        <v>140</v>
      </c>
      <c r="AK697"/>
      <c r="AL697" s="81"/>
      <c r="AM697" s="40" t="s">
        <v>141</v>
      </c>
      <c r="AN697" s="41" t="s">
        <v>140</v>
      </c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 s="8"/>
      <c r="BS697"/>
      <c r="BT697"/>
      <c r="BU697"/>
      <c r="BV697"/>
      <c r="BW697"/>
      <c r="BX697"/>
      <c r="BY697" s="2"/>
      <c r="BZ697"/>
      <c r="CA697"/>
      <c r="CB697"/>
      <c r="CC697"/>
      <c r="CD697"/>
      <c r="CE697"/>
      <c r="CF697" s="2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</row>
    <row r="698" spans="2:107" ht="25.5" customHeight="1" x14ac:dyDescent="0.2">
      <c r="B698" s="82"/>
      <c r="C698" s="83">
        <v>28</v>
      </c>
      <c r="D698" s="84">
        <v>1</v>
      </c>
      <c r="E698" s="8"/>
      <c r="F698"/>
      <c r="G698"/>
      <c r="H698"/>
      <c r="I698"/>
      <c r="J698" s="92" t="s">
        <v>152</v>
      </c>
      <c r="K698" s="45">
        <v>4</v>
      </c>
      <c r="L698" s="44">
        <v>0.14285714285714285</v>
      </c>
      <c r="M698"/>
      <c r="N698"/>
      <c r="O698"/>
      <c r="P698"/>
      <c r="Q698"/>
      <c r="R698"/>
      <c r="S698" s="49" t="s">
        <v>197</v>
      </c>
      <c r="T698" s="89" t="s">
        <v>369</v>
      </c>
      <c r="U698"/>
      <c r="V698"/>
      <c r="W698"/>
      <c r="X698"/>
      <c r="Y698"/>
      <c r="Z698" s="96" t="s">
        <v>169</v>
      </c>
      <c r="AA698" s="42">
        <v>3</v>
      </c>
      <c r="AB698" s="44">
        <v>0.10714285714285714</v>
      </c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 s="48"/>
      <c r="BM698" s="8"/>
      <c r="BN698" s="8"/>
      <c r="BO698"/>
      <c r="BP698"/>
      <c r="BQ698"/>
      <c r="BR698" s="8"/>
      <c r="BS698"/>
      <c r="BT698"/>
      <c r="BU698"/>
      <c r="BV698"/>
      <c r="BW698"/>
      <c r="BX698"/>
      <c r="BY698" s="2"/>
      <c r="BZ698"/>
      <c r="CA698"/>
      <c r="CB698"/>
      <c r="CC698"/>
      <c r="CD698"/>
      <c r="CE698"/>
      <c r="CF698" s="2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</row>
    <row r="699" spans="2:107" ht="25.5" customHeight="1" x14ac:dyDescent="0.2">
      <c r="B699"/>
      <c r="C699" s="40" t="s">
        <v>141</v>
      </c>
      <c r="D699" s="41" t="s">
        <v>140</v>
      </c>
      <c r="E699" s="8"/>
      <c r="F699"/>
      <c r="G699"/>
      <c r="H699"/>
      <c r="I699"/>
      <c r="J699" s="88"/>
      <c r="K699" s="65">
        <v>28</v>
      </c>
      <c r="L699" s="87">
        <v>1</v>
      </c>
      <c r="M699"/>
      <c r="N699"/>
      <c r="O699"/>
      <c r="P699"/>
      <c r="Q699"/>
      <c r="R699"/>
      <c r="S699"/>
      <c r="T699"/>
      <c r="U699"/>
      <c r="V699"/>
      <c r="W699"/>
      <c r="X699"/>
      <c r="Y699"/>
      <c r="Z699" s="96" t="s">
        <v>170</v>
      </c>
      <c r="AA699" s="42">
        <v>2</v>
      </c>
      <c r="AB699" s="44">
        <v>7.1428571428571425E-2</v>
      </c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 s="8"/>
      <c r="BS699" s="48"/>
      <c r="BT699" s="8"/>
      <c r="BU699" s="8"/>
      <c r="BV699"/>
      <c r="BW699"/>
      <c r="BX699"/>
      <c r="BY699" s="2"/>
      <c r="BZ699"/>
      <c r="CA699"/>
      <c r="CB699"/>
      <c r="CC699"/>
      <c r="CD699"/>
      <c r="CE699"/>
      <c r="CF699" s="2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</row>
    <row r="700" spans="2:107" ht="25.5" customHeight="1" x14ac:dyDescent="0.2">
      <c r="B700"/>
      <c r="C700"/>
      <c r="D700"/>
      <c r="E700" s="8"/>
      <c r="F700"/>
      <c r="G700"/>
      <c r="H700"/>
      <c r="I700"/>
      <c r="J700" s="79"/>
      <c r="K700" s="41" t="s">
        <v>141</v>
      </c>
      <c r="L700" s="41" t="s">
        <v>140</v>
      </c>
      <c r="M700"/>
      <c r="N700"/>
      <c r="O700"/>
      <c r="P700"/>
      <c r="Q700"/>
      <c r="R700"/>
      <c r="S700"/>
      <c r="T700"/>
      <c r="U700"/>
      <c r="V700"/>
      <c r="W700"/>
      <c r="X700"/>
      <c r="Y700"/>
      <c r="Z700" s="96" t="s">
        <v>162</v>
      </c>
      <c r="AA700" s="42">
        <v>0</v>
      </c>
      <c r="AB700" s="44">
        <v>0</v>
      </c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 s="8"/>
      <c r="BS700"/>
      <c r="BT700"/>
      <c r="BU700"/>
      <c r="BV700"/>
      <c r="BW700"/>
      <c r="BX700"/>
      <c r="BY700" s="2"/>
      <c r="BZ700"/>
      <c r="CA700"/>
      <c r="CB700"/>
      <c r="CC700"/>
      <c r="CD700"/>
      <c r="CE700"/>
      <c r="CF700" s="2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</row>
    <row r="701" spans="2:107" ht="25.5" customHeight="1" x14ac:dyDescent="0.2">
      <c r="B701"/>
      <c r="C701"/>
      <c r="D701"/>
      <c r="E701" s="8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 s="96" t="s">
        <v>171</v>
      </c>
      <c r="AA701" s="42">
        <v>2</v>
      </c>
      <c r="AB701" s="44">
        <v>7.1428571428571425E-2</v>
      </c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 s="8"/>
      <c r="BJ701" s="52"/>
      <c r="BK701" s="52"/>
      <c r="BL701"/>
      <c r="BM701"/>
      <c r="BN701"/>
      <c r="BO701"/>
      <c r="BP701"/>
      <c r="BQ701"/>
      <c r="BR701" s="8"/>
      <c r="BS701"/>
      <c r="BT701"/>
      <c r="BU701"/>
      <c r="BV701"/>
      <c r="BW701"/>
      <c r="BX701"/>
      <c r="BY701" s="2"/>
      <c r="BZ701"/>
      <c r="CA701"/>
      <c r="CB701"/>
      <c r="CC701"/>
      <c r="CD701"/>
      <c r="CE701"/>
      <c r="CF701" s="2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</row>
    <row r="702" spans="2:107" ht="25.5" customHeight="1" x14ac:dyDescent="0.2">
      <c r="B702"/>
      <c r="C702"/>
      <c r="D702"/>
      <c r="E702" s="8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 s="82"/>
      <c r="AA702" s="83">
        <v>28</v>
      </c>
      <c r="AB702" s="87">
        <v>1</v>
      </c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 s="8"/>
      <c r="BF702" s="8"/>
      <c r="BG702" s="8"/>
      <c r="BH702"/>
      <c r="BI702"/>
      <c r="BJ702"/>
      <c r="BK702"/>
      <c r="BL702"/>
      <c r="BM702"/>
      <c r="BN702"/>
      <c r="BO702"/>
      <c r="BP702"/>
      <c r="BQ702"/>
      <c r="BR702" s="8"/>
      <c r="BS702" s="61"/>
      <c r="BT702" s="61"/>
      <c r="BU702" s="61"/>
      <c r="BV702" s="61"/>
      <c r="BW702" s="61"/>
      <c r="BX702" s="61"/>
      <c r="BY702" s="64"/>
      <c r="BZ702" s="61"/>
      <c r="CA702" s="61"/>
      <c r="CB702" s="61"/>
      <c r="CC702" s="61"/>
      <c r="CD702" s="61"/>
      <c r="CE702" s="61"/>
      <c r="CF702" s="64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/>
      <c r="CT702"/>
      <c r="CU702"/>
      <c r="CV702"/>
      <c r="CW702"/>
      <c r="CX702"/>
      <c r="CY702"/>
      <c r="CZ702"/>
      <c r="DA702"/>
      <c r="DB702"/>
      <c r="DC702"/>
    </row>
    <row r="703" spans="2:107" ht="25.5" customHeight="1" x14ac:dyDescent="0.2">
      <c r="B703" s="61"/>
      <c r="C703" s="61"/>
      <c r="D703" s="61"/>
      <c r="E703" s="37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78"/>
      <c r="AA703" s="40" t="s">
        <v>141</v>
      </c>
      <c r="AB703" s="41" t="s">
        <v>140</v>
      </c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37"/>
      <c r="BS703" s="61"/>
      <c r="BT703" s="61"/>
      <c r="BU703" s="61"/>
      <c r="BV703" s="61"/>
      <c r="BW703" s="61"/>
      <c r="BX703" s="61"/>
      <c r="BY703" s="64"/>
      <c r="BZ703" s="61"/>
      <c r="CA703" s="61"/>
      <c r="CB703" s="61"/>
      <c r="CC703" s="61"/>
      <c r="CD703" s="61"/>
      <c r="CE703" s="61"/>
      <c r="CF703" s="64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</row>
    <row r="704" spans="2:107" ht="25.5" customHeight="1" x14ac:dyDescent="0.2">
      <c r="B704" s="182" t="s">
        <v>424</v>
      </c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  <c r="AV704" s="182"/>
      <c r="AW704" s="182"/>
      <c r="AX704" s="182"/>
      <c r="AY704" s="182"/>
      <c r="AZ704" s="182"/>
      <c r="BA704" s="182"/>
      <c r="BB704" s="182"/>
      <c r="BC704" s="182"/>
      <c r="BD704" s="182"/>
      <c r="BE704" s="182"/>
      <c r="BF704" s="182"/>
      <c r="BG704" s="182"/>
      <c r="BH704" s="182"/>
      <c r="BI704" s="182"/>
      <c r="BJ704" s="61"/>
      <c r="BK704" s="61"/>
      <c r="BL704" s="37"/>
      <c r="BM704" s="37"/>
      <c r="BN704" s="37"/>
      <c r="BO704" s="61"/>
      <c r="BP704" s="61"/>
      <c r="BQ704" s="61"/>
      <c r="BR704" s="37"/>
      <c r="BS704" s="61"/>
      <c r="BT704" s="61"/>
      <c r="BU704" s="61"/>
      <c r="BV704" s="61"/>
      <c r="BW704" s="61"/>
      <c r="BX704" s="61"/>
      <c r="BY704" s="64"/>
      <c r="BZ704" s="61"/>
      <c r="CA704" s="61"/>
      <c r="CB704" s="61"/>
      <c r="CC704" s="61"/>
      <c r="CD704" s="61"/>
      <c r="CE704" s="61"/>
      <c r="CF704" s="64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</row>
    <row r="705" spans="2:107" ht="25.5" customHeight="1" x14ac:dyDescent="0.2">
      <c r="B705" s="61"/>
      <c r="C705" s="61"/>
      <c r="D705" s="61"/>
      <c r="E705" s="37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37"/>
      <c r="BS705" s="61"/>
      <c r="BT705" s="61"/>
      <c r="BU705" s="61"/>
      <c r="BV705" s="61"/>
      <c r="BW705" s="61"/>
      <c r="BX705" s="61"/>
      <c r="BY705" s="64"/>
      <c r="BZ705" s="61"/>
      <c r="CA705" s="61"/>
      <c r="CB705" s="61"/>
      <c r="CC705" s="61"/>
      <c r="CD705" s="61"/>
      <c r="CE705" s="61"/>
      <c r="CF705" s="64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</row>
    <row r="706" spans="2:107" ht="25.5" customHeight="1" x14ac:dyDescent="0.2">
      <c r="B706" s="189" t="s">
        <v>373</v>
      </c>
      <c r="C706" s="192"/>
      <c r="D706" s="192"/>
      <c r="E706" s="37"/>
      <c r="F706" s="189" t="s">
        <v>370</v>
      </c>
      <c r="G706" s="192"/>
      <c r="H706" s="192"/>
      <c r="I706" s="61"/>
      <c r="J706" s="189" t="s">
        <v>396</v>
      </c>
      <c r="K706" s="192"/>
      <c r="L706" s="192"/>
      <c r="M706" s="61"/>
      <c r="N706" s="190" t="s">
        <v>198</v>
      </c>
      <c r="O706" s="191"/>
      <c r="P706" s="191"/>
      <c r="Q706" s="61"/>
      <c r="R706" s="190" t="s">
        <v>207</v>
      </c>
      <c r="S706" s="191"/>
      <c r="T706" s="191"/>
      <c r="U706" s="61"/>
      <c r="V706" s="61"/>
      <c r="W706" s="190" t="s">
        <v>212</v>
      </c>
      <c r="X706" s="191"/>
      <c r="Y706" s="191"/>
      <c r="Z706" s="61"/>
      <c r="AA706" s="190" t="s">
        <v>223</v>
      </c>
      <c r="AB706" s="191"/>
      <c r="AC706" s="191"/>
      <c r="AD706" s="61"/>
      <c r="AE706" s="190" t="s">
        <v>230</v>
      </c>
      <c r="AF706" s="190"/>
      <c r="AG706" s="190"/>
      <c r="AH706" s="61"/>
      <c r="AI706" s="190" t="s">
        <v>235</v>
      </c>
      <c r="AJ706" s="190"/>
      <c r="AK706" s="190"/>
      <c r="AL706" s="61"/>
      <c r="AM706" s="190" t="s">
        <v>252</v>
      </c>
      <c r="AN706" s="190"/>
      <c r="AO706" s="190"/>
      <c r="AP706" s="61"/>
      <c r="AQ706" s="190" t="s">
        <v>282</v>
      </c>
      <c r="AR706" s="190"/>
      <c r="AS706" s="190"/>
      <c r="AT706" s="61"/>
      <c r="AU706" s="189" t="s">
        <v>295</v>
      </c>
      <c r="AV706" s="189"/>
      <c r="AW706" s="189"/>
      <c r="AX706" s="61"/>
      <c r="AY706" s="189" t="s">
        <v>323</v>
      </c>
      <c r="AZ706" s="189"/>
      <c r="BA706" s="189"/>
      <c r="BB706" s="61"/>
      <c r="BC706" s="189" t="s">
        <v>324</v>
      </c>
      <c r="BD706" s="189"/>
      <c r="BE706" s="189"/>
      <c r="BF706" s="61"/>
      <c r="BG706" s="189" t="s">
        <v>331</v>
      </c>
      <c r="BH706" s="189"/>
      <c r="BI706" s="189"/>
      <c r="BJ706" s="61"/>
      <c r="BK706" s="61"/>
      <c r="BL706" s="61"/>
      <c r="BM706" s="61"/>
      <c r="BN706" s="61"/>
      <c r="BO706" s="61"/>
      <c r="BP706" s="61"/>
      <c r="BQ706" s="61"/>
      <c r="BR706" s="37"/>
      <c r="BS706" s="61"/>
      <c r="BT706" s="61"/>
      <c r="BU706" s="61"/>
      <c r="BV706" s="61"/>
      <c r="BW706" s="61"/>
      <c r="BX706" s="61"/>
      <c r="BY706" s="64"/>
      <c r="BZ706" s="61"/>
      <c r="CA706" s="61"/>
      <c r="CB706" s="61"/>
      <c r="CC706" s="61"/>
      <c r="CD706" s="61"/>
      <c r="CE706" s="61"/>
      <c r="CF706" s="64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</row>
    <row r="707" spans="2:107" ht="25.5" customHeight="1" x14ac:dyDescent="0.2">
      <c r="B707" s="63" t="s">
        <v>371</v>
      </c>
      <c r="C707" s="45">
        <v>7</v>
      </c>
      <c r="D707" s="58">
        <v>0.25</v>
      </c>
      <c r="E707" s="37"/>
      <c r="F707" s="75" t="s">
        <v>384</v>
      </c>
      <c r="G707" s="45">
        <v>1</v>
      </c>
      <c r="H707" s="58">
        <v>3.5714285714285712E-2</v>
      </c>
      <c r="I707" s="61"/>
      <c r="J707" s="63" t="s">
        <v>397</v>
      </c>
      <c r="K707" s="45">
        <v>4</v>
      </c>
      <c r="L707" s="58">
        <v>0.14285714285714285</v>
      </c>
      <c r="M707" s="61"/>
      <c r="N707" s="169" t="s">
        <v>199</v>
      </c>
      <c r="O707" s="59">
        <v>8</v>
      </c>
      <c r="P707" s="60">
        <v>0.30769230769230771</v>
      </c>
      <c r="Q707" s="61"/>
      <c r="R707" s="169" t="s">
        <v>208</v>
      </c>
      <c r="S707" s="59">
        <v>16</v>
      </c>
      <c r="T707" s="60">
        <v>0.5714285714285714</v>
      </c>
      <c r="U707" s="61"/>
      <c r="V707" s="61"/>
      <c r="W707" s="169" t="s">
        <v>213</v>
      </c>
      <c r="X707" s="59">
        <v>5</v>
      </c>
      <c r="Y707" s="60">
        <v>0.17857142857142858</v>
      </c>
      <c r="Z707" s="61"/>
      <c r="AA707" s="169" t="s">
        <v>224</v>
      </c>
      <c r="AB707" s="59">
        <v>12</v>
      </c>
      <c r="AC707" s="60">
        <v>0.42857142857142855</v>
      </c>
      <c r="AD707" s="61"/>
      <c r="AE707" s="169" t="s">
        <v>231</v>
      </c>
      <c r="AF707" s="59">
        <v>3</v>
      </c>
      <c r="AG707" s="60">
        <v>0.10714285714285714</v>
      </c>
      <c r="AH707" s="61"/>
      <c r="AI707" s="169" t="s">
        <v>236</v>
      </c>
      <c r="AJ707" s="59">
        <v>0</v>
      </c>
      <c r="AK707" s="60">
        <v>0</v>
      </c>
      <c r="AL707" s="61"/>
      <c r="AM707" s="169" t="s">
        <v>253</v>
      </c>
      <c r="AN707" s="59">
        <v>0</v>
      </c>
      <c r="AO707" s="60">
        <v>0</v>
      </c>
      <c r="AP707" s="61"/>
      <c r="AQ707" s="169" t="s">
        <v>283</v>
      </c>
      <c r="AR707" s="59">
        <v>6</v>
      </c>
      <c r="AS707" s="60">
        <v>0.21428571428571427</v>
      </c>
      <c r="AT707" s="61"/>
      <c r="AU707" s="169" t="s">
        <v>296</v>
      </c>
      <c r="AV707" s="59">
        <v>0</v>
      </c>
      <c r="AW707" s="60">
        <v>0</v>
      </c>
      <c r="AX707" s="61"/>
      <c r="AY707" s="169" t="s">
        <v>314</v>
      </c>
      <c r="AZ707" s="59">
        <v>2</v>
      </c>
      <c r="BA707" s="60">
        <v>7.1428571428571425E-2</v>
      </c>
      <c r="BB707" s="61"/>
      <c r="BC707" s="169" t="s">
        <v>325</v>
      </c>
      <c r="BD707" s="59">
        <v>12</v>
      </c>
      <c r="BE707" s="60">
        <v>0.42857142857142855</v>
      </c>
      <c r="BF707" s="61"/>
      <c r="BG707" s="63" t="s">
        <v>332</v>
      </c>
      <c r="BH707" s="54">
        <v>2</v>
      </c>
      <c r="BI707" s="66">
        <v>0.13333333333333333</v>
      </c>
      <c r="BJ707" s="61"/>
      <c r="BK707" s="61"/>
      <c r="BL707" s="61"/>
      <c r="BM707" s="61"/>
      <c r="BN707" s="61"/>
      <c r="BO707" s="61"/>
      <c r="BP707" s="61"/>
      <c r="BQ707" s="61"/>
      <c r="BR707" s="37"/>
      <c r="BS707" s="61"/>
      <c r="BT707" s="61"/>
      <c r="BU707" s="61"/>
      <c r="BV707" s="61"/>
      <c r="BW707" s="61"/>
      <c r="BX707" s="61"/>
      <c r="BY707" s="64"/>
      <c r="BZ707" s="61"/>
      <c r="CA707" s="61"/>
      <c r="CB707" s="61"/>
      <c r="CC707" s="61"/>
      <c r="CD707" s="61"/>
      <c r="CE707" s="61"/>
      <c r="CF707" s="64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</row>
    <row r="708" spans="2:107" ht="25.5" customHeight="1" x14ac:dyDescent="0.2">
      <c r="B708" s="63" t="s">
        <v>372</v>
      </c>
      <c r="C708" s="45">
        <v>1</v>
      </c>
      <c r="D708" s="58">
        <v>3.5714285714285712E-2</v>
      </c>
      <c r="E708" s="64"/>
      <c r="F708" s="75" t="s">
        <v>385</v>
      </c>
      <c r="G708" s="45">
        <v>7</v>
      </c>
      <c r="H708" s="58">
        <v>0.25</v>
      </c>
      <c r="I708" s="61"/>
      <c r="J708" s="63" t="s">
        <v>398</v>
      </c>
      <c r="K708" s="45">
        <v>1</v>
      </c>
      <c r="L708" s="58">
        <v>3.5714285714285712E-2</v>
      </c>
      <c r="M708" s="61"/>
      <c r="N708" s="169" t="s">
        <v>200</v>
      </c>
      <c r="O708" s="45">
        <v>10</v>
      </c>
      <c r="P708" s="60">
        <v>0.38461538461538464</v>
      </c>
      <c r="Q708" s="61"/>
      <c r="R708" s="169" t="s">
        <v>209</v>
      </c>
      <c r="S708" s="59">
        <v>11</v>
      </c>
      <c r="T708" s="60">
        <v>0.39285714285714285</v>
      </c>
      <c r="U708" s="61"/>
      <c r="V708" s="61"/>
      <c r="W708" s="169" t="s">
        <v>214</v>
      </c>
      <c r="X708" s="45">
        <v>0</v>
      </c>
      <c r="Y708" s="60">
        <v>0</v>
      </c>
      <c r="Z708" s="61"/>
      <c r="AA708" s="169" t="s">
        <v>225</v>
      </c>
      <c r="AB708" s="45">
        <v>5</v>
      </c>
      <c r="AC708" s="60">
        <v>0.17857142857142858</v>
      </c>
      <c r="AD708" s="61"/>
      <c r="AE708" s="169" t="s">
        <v>232</v>
      </c>
      <c r="AF708" s="45">
        <v>5</v>
      </c>
      <c r="AG708" s="60">
        <v>0.17857142857142858</v>
      </c>
      <c r="AH708" s="61"/>
      <c r="AI708" s="169" t="s">
        <v>238</v>
      </c>
      <c r="AJ708" s="45">
        <v>0</v>
      </c>
      <c r="AK708" s="60">
        <v>0</v>
      </c>
      <c r="AL708" s="61"/>
      <c r="AM708" s="169" t="s">
        <v>254</v>
      </c>
      <c r="AN708" s="45">
        <v>0</v>
      </c>
      <c r="AO708" s="60">
        <v>0</v>
      </c>
      <c r="AP708" s="61"/>
      <c r="AQ708" s="169" t="s">
        <v>284</v>
      </c>
      <c r="AR708" s="45">
        <v>2</v>
      </c>
      <c r="AS708" s="60">
        <v>7.1428571428571425E-2</v>
      </c>
      <c r="AT708" s="61"/>
      <c r="AU708" s="169" t="s">
        <v>297</v>
      </c>
      <c r="AV708" s="45">
        <v>5</v>
      </c>
      <c r="AW708" s="60">
        <v>0.22727272727272727</v>
      </c>
      <c r="AX708" s="61"/>
      <c r="AY708" s="169" t="s">
        <v>316</v>
      </c>
      <c r="AZ708" s="45">
        <v>3</v>
      </c>
      <c r="BA708" s="60">
        <v>0.10714285714285714</v>
      </c>
      <c r="BB708" s="61"/>
      <c r="BC708" s="169" t="s">
        <v>326</v>
      </c>
      <c r="BD708" s="45">
        <v>5</v>
      </c>
      <c r="BE708" s="60">
        <v>0.17857142857142858</v>
      </c>
      <c r="BF708" s="61"/>
      <c r="BG708" s="63" t="s">
        <v>333</v>
      </c>
      <c r="BH708" s="65">
        <v>2</v>
      </c>
      <c r="BI708" s="66">
        <v>0.13333333333333333</v>
      </c>
      <c r="BJ708" s="61"/>
      <c r="BK708" s="61"/>
      <c r="BL708" s="61"/>
      <c r="BM708" s="61"/>
      <c r="BN708" s="61"/>
      <c r="BO708" s="61"/>
      <c r="BP708" s="61"/>
      <c r="BQ708" s="61"/>
      <c r="BR708" s="64"/>
      <c r="BS708" s="61"/>
      <c r="BT708" s="61"/>
      <c r="BU708" s="61"/>
      <c r="BV708" s="61"/>
      <c r="BW708" s="61"/>
      <c r="BX708" s="61"/>
      <c r="BY708" s="64"/>
      <c r="BZ708" s="61"/>
      <c r="CA708" s="61"/>
      <c r="CB708" s="61"/>
      <c r="CC708" s="61"/>
      <c r="CD708" s="61"/>
      <c r="CE708" s="61"/>
      <c r="CF708" s="64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</row>
    <row r="709" spans="2:107" ht="25.5" customHeight="1" x14ac:dyDescent="0.2">
      <c r="B709" s="63" t="s">
        <v>374</v>
      </c>
      <c r="C709" s="45">
        <v>1</v>
      </c>
      <c r="D709" s="58">
        <v>3.5714285714285712E-2</v>
      </c>
      <c r="E709" s="64"/>
      <c r="F709" s="75" t="s">
        <v>386</v>
      </c>
      <c r="G709" s="45">
        <v>0</v>
      </c>
      <c r="H709" s="58">
        <v>0</v>
      </c>
      <c r="I709" s="61"/>
      <c r="J709" s="63" t="s">
        <v>385</v>
      </c>
      <c r="K709" s="45">
        <v>3</v>
      </c>
      <c r="L709" s="58">
        <v>0.10714285714285714</v>
      </c>
      <c r="M709" s="61"/>
      <c r="N709" s="169" t="s">
        <v>201</v>
      </c>
      <c r="O709" s="45">
        <v>3</v>
      </c>
      <c r="P709" s="60">
        <v>0.11538461538461539</v>
      </c>
      <c r="Q709" s="61"/>
      <c r="R709" s="169" t="s">
        <v>210</v>
      </c>
      <c r="S709" s="59">
        <v>1</v>
      </c>
      <c r="T709" s="60">
        <v>3.5714285714285712E-2</v>
      </c>
      <c r="U709" s="61"/>
      <c r="V709" s="61"/>
      <c r="W709" s="169" t="s">
        <v>215</v>
      </c>
      <c r="X709" s="45">
        <v>2</v>
      </c>
      <c r="Y709" s="60">
        <v>7.1428571428571425E-2</v>
      </c>
      <c r="Z709" s="61"/>
      <c r="AA709" s="169" t="s">
        <v>226</v>
      </c>
      <c r="AB709" s="45">
        <v>0</v>
      </c>
      <c r="AC709" s="60">
        <v>0</v>
      </c>
      <c r="AD709" s="61"/>
      <c r="AE709" s="169" t="s">
        <v>233</v>
      </c>
      <c r="AF709" s="45">
        <v>4</v>
      </c>
      <c r="AG709" s="60">
        <v>0.14285714285714285</v>
      </c>
      <c r="AH709" s="61"/>
      <c r="AI709" s="169" t="s">
        <v>239</v>
      </c>
      <c r="AJ709" s="45">
        <v>5</v>
      </c>
      <c r="AK709" s="60">
        <v>0.17857142857142858</v>
      </c>
      <c r="AL709" s="61"/>
      <c r="AM709" s="169" t="s">
        <v>255</v>
      </c>
      <c r="AN709" s="45">
        <v>0</v>
      </c>
      <c r="AO709" s="60">
        <v>0</v>
      </c>
      <c r="AP709" s="61"/>
      <c r="AQ709" s="169" t="s">
        <v>285</v>
      </c>
      <c r="AR709" s="45">
        <v>0</v>
      </c>
      <c r="AS709" s="60">
        <v>0</v>
      </c>
      <c r="AT709" s="61"/>
      <c r="AU709" s="169" t="s">
        <v>298</v>
      </c>
      <c r="AV709" s="45">
        <v>0</v>
      </c>
      <c r="AW709" s="60">
        <v>0</v>
      </c>
      <c r="AX709" s="61"/>
      <c r="AY709" s="169" t="s">
        <v>315</v>
      </c>
      <c r="AZ709" s="45">
        <v>1</v>
      </c>
      <c r="BA709" s="60">
        <v>3.5714285714285712E-2</v>
      </c>
      <c r="BB709" s="61"/>
      <c r="BC709" s="169" t="s">
        <v>327</v>
      </c>
      <c r="BD709" s="45">
        <v>1</v>
      </c>
      <c r="BE709" s="60">
        <v>3.5714285714285712E-2</v>
      </c>
      <c r="BF709" s="61"/>
      <c r="BG709" s="63" t="s">
        <v>334</v>
      </c>
      <c r="BH709" s="65">
        <v>0</v>
      </c>
      <c r="BI709" s="66">
        <v>0</v>
      </c>
      <c r="BJ709" s="62"/>
      <c r="BK709" s="62"/>
      <c r="BL709" s="61"/>
      <c r="BM709" s="61"/>
      <c r="BN709" s="61"/>
      <c r="BO709" s="61"/>
      <c r="BP709" s="61"/>
      <c r="BQ709" s="61"/>
      <c r="BR709" s="64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</row>
    <row r="710" spans="2:107" ht="25.5" customHeight="1" x14ac:dyDescent="0.2">
      <c r="B710" s="63" t="s">
        <v>375</v>
      </c>
      <c r="C710" s="45">
        <v>1</v>
      </c>
      <c r="D710" s="58">
        <v>3.5714285714285712E-2</v>
      </c>
      <c r="E710" s="64"/>
      <c r="F710" s="75" t="s">
        <v>387</v>
      </c>
      <c r="G710" s="45">
        <v>2</v>
      </c>
      <c r="H710" s="58">
        <v>7.1428571428571425E-2</v>
      </c>
      <c r="I710" s="61"/>
      <c r="J710" s="63" t="s">
        <v>399</v>
      </c>
      <c r="K710" s="45">
        <v>2</v>
      </c>
      <c r="L710" s="58">
        <v>7.1428571428571425E-2</v>
      </c>
      <c r="M710" s="61"/>
      <c r="N710" s="169" t="s">
        <v>202</v>
      </c>
      <c r="O710" s="45">
        <v>4</v>
      </c>
      <c r="P710" s="60">
        <v>0.15384615384615385</v>
      </c>
      <c r="Q710" s="61"/>
      <c r="R710" s="169" t="s">
        <v>211</v>
      </c>
      <c r="S710" s="59">
        <v>0</v>
      </c>
      <c r="T710" s="60">
        <v>0</v>
      </c>
      <c r="U710" s="61"/>
      <c r="V710" s="61"/>
      <c r="W710" s="169" t="s">
        <v>216</v>
      </c>
      <c r="X710" s="45">
        <v>3</v>
      </c>
      <c r="Y710" s="60">
        <v>0.10714285714285714</v>
      </c>
      <c r="Z710" s="61"/>
      <c r="AA710" s="169" t="s">
        <v>227</v>
      </c>
      <c r="AB710" s="45">
        <v>5</v>
      </c>
      <c r="AC710" s="60">
        <v>0.17857142857142858</v>
      </c>
      <c r="AD710" s="61"/>
      <c r="AE710" s="169" t="s">
        <v>234</v>
      </c>
      <c r="AF710" s="45">
        <v>0</v>
      </c>
      <c r="AG710" s="60">
        <v>0</v>
      </c>
      <c r="AH710" s="61"/>
      <c r="AI710" s="169" t="s">
        <v>240</v>
      </c>
      <c r="AJ710" s="45">
        <v>2</v>
      </c>
      <c r="AK710" s="60">
        <v>7.1428571428571425E-2</v>
      </c>
      <c r="AL710" s="61"/>
      <c r="AM710" s="169" t="s">
        <v>276</v>
      </c>
      <c r="AN710" s="45">
        <v>5</v>
      </c>
      <c r="AO710" s="60">
        <v>0.22727272727272727</v>
      </c>
      <c r="AP710" s="61"/>
      <c r="AQ710" s="169" t="s">
        <v>286</v>
      </c>
      <c r="AR710" s="45">
        <v>9</v>
      </c>
      <c r="AS710" s="60">
        <v>0.32142857142857145</v>
      </c>
      <c r="AT710" s="61"/>
      <c r="AU710" s="169" t="s">
        <v>299</v>
      </c>
      <c r="AV710" s="45">
        <v>0</v>
      </c>
      <c r="AW710" s="60">
        <v>0</v>
      </c>
      <c r="AX710" s="61"/>
      <c r="AY710" s="169" t="s">
        <v>317</v>
      </c>
      <c r="AZ710" s="45">
        <v>1</v>
      </c>
      <c r="BA710" s="60">
        <v>3.5714285714285712E-2</v>
      </c>
      <c r="BB710" s="61"/>
      <c r="BC710" s="169" t="s">
        <v>328</v>
      </c>
      <c r="BD710" s="59">
        <v>4</v>
      </c>
      <c r="BE710" s="60">
        <v>0.14285714285714285</v>
      </c>
      <c r="BF710" s="61"/>
      <c r="BG710" s="63" t="s">
        <v>335</v>
      </c>
      <c r="BH710" s="54">
        <v>5</v>
      </c>
      <c r="BI710" s="66">
        <v>0.33333333333333331</v>
      </c>
      <c r="BJ710" s="61"/>
      <c r="BK710" s="61"/>
      <c r="BL710" s="61"/>
      <c r="BM710" s="61"/>
      <c r="BN710" s="61"/>
      <c r="BO710" s="61"/>
      <c r="BP710" s="61"/>
      <c r="BQ710" s="61"/>
      <c r="BR710" s="64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</row>
    <row r="711" spans="2:107" ht="25.5" customHeight="1" x14ac:dyDescent="0.2">
      <c r="B711" s="63" t="s">
        <v>376</v>
      </c>
      <c r="C711" s="45">
        <v>3</v>
      </c>
      <c r="D711" s="58">
        <v>0.10714285714285714</v>
      </c>
      <c r="E711" s="64"/>
      <c r="F711" s="75" t="s">
        <v>388</v>
      </c>
      <c r="G711" s="45">
        <v>2</v>
      </c>
      <c r="H711" s="58">
        <v>7.1428571428571425E-2</v>
      </c>
      <c r="I711" s="61"/>
      <c r="J711" s="63" t="s">
        <v>400</v>
      </c>
      <c r="K711" s="45">
        <v>0</v>
      </c>
      <c r="L711" s="58">
        <v>0</v>
      </c>
      <c r="M711" s="61"/>
      <c r="N711" s="169" t="s">
        <v>203</v>
      </c>
      <c r="O711" s="45">
        <v>0</v>
      </c>
      <c r="P711" s="60">
        <v>0</v>
      </c>
      <c r="Q711" s="61"/>
      <c r="R711" s="37"/>
      <c r="S711" s="45">
        <v>28</v>
      </c>
      <c r="T711" s="60">
        <v>1</v>
      </c>
      <c r="U711" s="61"/>
      <c r="V711" s="61"/>
      <c r="W711" s="169" t="s">
        <v>217</v>
      </c>
      <c r="X711" s="45">
        <v>5</v>
      </c>
      <c r="Y711" s="60">
        <v>0.17857142857142858</v>
      </c>
      <c r="Z711" s="61"/>
      <c r="AA711" s="169" t="s">
        <v>228</v>
      </c>
      <c r="AB711" s="45">
        <v>5</v>
      </c>
      <c r="AC711" s="60">
        <v>0.17857142857142858</v>
      </c>
      <c r="AD711" s="61"/>
      <c r="AE711" s="169" t="s">
        <v>237</v>
      </c>
      <c r="AF711" s="45">
        <v>9</v>
      </c>
      <c r="AG711" s="60">
        <v>0.32142857142857145</v>
      </c>
      <c r="AH711" s="61"/>
      <c r="AI711" s="169" t="s">
        <v>241</v>
      </c>
      <c r="AJ711" s="45">
        <v>2</v>
      </c>
      <c r="AK711" s="60">
        <v>7.1428571428571425E-2</v>
      </c>
      <c r="AL711" s="61"/>
      <c r="AM711" s="169" t="s">
        <v>257</v>
      </c>
      <c r="AN711" s="45">
        <v>1</v>
      </c>
      <c r="AO711" s="60">
        <v>4.5454545454545456E-2</v>
      </c>
      <c r="AP711" s="61"/>
      <c r="AQ711" s="169" t="s">
        <v>287</v>
      </c>
      <c r="AR711" s="45">
        <v>0</v>
      </c>
      <c r="AS711" s="60">
        <v>0</v>
      </c>
      <c r="AT711" s="61"/>
      <c r="AU711" s="169" t="s">
        <v>300</v>
      </c>
      <c r="AV711" s="45">
        <v>4</v>
      </c>
      <c r="AW711" s="60">
        <v>0.18181818181818182</v>
      </c>
      <c r="AX711" s="61"/>
      <c r="AY711" s="169" t="s">
        <v>319</v>
      </c>
      <c r="AZ711" s="45">
        <v>4</v>
      </c>
      <c r="BA711" s="60">
        <v>0.14285714285714285</v>
      </c>
      <c r="BB711" s="61"/>
      <c r="BC711" s="169" t="s">
        <v>329</v>
      </c>
      <c r="BD711" s="59">
        <v>0</v>
      </c>
      <c r="BE711" s="60">
        <v>0</v>
      </c>
      <c r="BF711" s="61"/>
      <c r="BG711" s="63" t="s">
        <v>336</v>
      </c>
      <c r="BH711" s="54">
        <v>6</v>
      </c>
      <c r="BI711" s="66">
        <v>0.4</v>
      </c>
      <c r="BJ711" s="61"/>
      <c r="BK711" s="61"/>
      <c r="BL711" s="61"/>
      <c r="BM711" s="61"/>
      <c r="BN711" s="61"/>
      <c r="BO711" s="37"/>
      <c r="BP711" s="37"/>
      <c r="BQ711" s="61"/>
      <c r="BR711" s="64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</row>
    <row r="712" spans="2:107" ht="25.5" customHeight="1" x14ac:dyDescent="0.2">
      <c r="B712" s="63" t="s">
        <v>377</v>
      </c>
      <c r="C712" s="45">
        <v>5</v>
      </c>
      <c r="D712" s="58">
        <v>0.17857142857142858</v>
      </c>
      <c r="E712" s="64"/>
      <c r="F712" s="75" t="s">
        <v>389</v>
      </c>
      <c r="G712" s="45">
        <v>6</v>
      </c>
      <c r="H712" s="58">
        <v>0.21428571428571427</v>
      </c>
      <c r="I712" s="61"/>
      <c r="J712" s="63" t="s">
        <v>387</v>
      </c>
      <c r="K712" s="45">
        <v>0</v>
      </c>
      <c r="L712" s="58">
        <v>0</v>
      </c>
      <c r="M712" s="61"/>
      <c r="N712" s="169" t="s">
        <v>204</v>
      </c>
      <c r="O712" s="45">
        <v>1</v>
      </c>
      <c r="P712" s="60">
        <v>3.8461538461538464E-2</v>
      </c>
      <c r="Q712" s="61"/>
      <c r="R712" s="61"/>
      <c r="S712" s="49" t="s">
        <v>141</v>
      </c>
      <c r="T712" s="49" t="s">
        <v>140</v>
      </c>
      <c r="U712" s="61"/>
      <c r="V712" s="61"/>
      <c r="W712" s="169" t="s">
        <v>218</v>
      </c>
      <c r="X712" s="45">
        <v>0</v>
      </c>
      <c r="Y712" s="60">
        <v>0</v>
      </c>
      <c r="Z712" s="61"/>
      <c r="AA712" s="169" t="s">
        <v>229</v>
      </c>
      <c r="AB712" s="45">
        <v>1</v>
      </c>
      <c r="AC712" s="60">
        <v>3.5714285714285712E-2</v>
      </c>
      <c r="AD712" s="61"/>
      <c r="AE712" s="169" t="s">
        <v>251</v>
      </c>
      <c r="AF712" s="59">
        <v>1</v>
      </c>
      <c r="AG712" s="60">
        <v>3.5714285714285712E-2</v>
      </c>
      <c r="AH712" s="61"/>
      <c r="AI712" s="169" t="s">
        <v>242</v>
      </c>
      <c r="AJ712" s="45">
        <v>1</v>
      </c>
      <c r="AK712" s="60">
        <v>3.5714285714285712E-2</v>
      </c>
      <c r="AL712" s="61"/>
      <c r="AM712" s="169" t="s">
        <v>256</v>
      </c>
      <c r="AN712" s="45">
        <v>2</v>
      </c>
      <c r="AO712" s="60">
        <v>9.0909090909090912E-2</v>
      </c>
      <c r="AP712" s="61"/>
      <c r="AQ712" s="169" t="s">
        <v>288</v>
      </c>
      <c r="AR712" s="59">
        <v>4</v>
      </c>
      <c r="AS712" s="60">
        <v>0.14285714285714285</v>
      </c>
      <c r="AT712" s="61"/>
      <c r="AU712" s="169" t="s">
        <v>301</v>
      </c>
      <c r="AV712" s="45">
        <v>1</v>
      </c>
      <c r="AW712" s="60">
        <v>4.5454545454545456E-2</v>
      </c>
      <c r="AX712" s="61"/>
      <c r="AY712" s="169" t="s">
        <v>320</v>
      </c>
      <c r="AZ712" s="45">
        <v>1</v>
      </c>
      <c r="BA712" s="60">
        <v>3.5714285714285712E-2</v>
      </c>
      <c r="BB712" s="61"/>
      <c r="BC712" s="169" t="s">
        <v>330</v>
      </c>
      <c r="BD712" s="45">
        <v>6</v>
      </c>
      <c r="BE712" s="60">
        <v>0.21428571428571427</v>
      </c>
      <c r="BF712" s="61"/>
      <c r="BG712" s="63" t="s">
        <v>337</v>
      </c>
      <c r="BH712" s="65">
        <v>0</v>
      </c>
      <c r="BI712" s="66">
        <v>0</v>
      </c>
      <c r="BJ712" s="61"/>
      <c r="BK712" s="61"/>
      <c r="BL712" s="61"/>
      <c r="BM712" s="61"/>
      <c r="BN712" s="61"/>
      <c r="BO712" s="61"/>
      <c r="BP712" s="61"/>
      <c r="BQ712" s="37"/>
      <c r="BR712" s="64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7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</row>
    <row r="713" spans="2:107" ht="25.5" customHeight="1" x14ac:dyDescent="0.2">
      <c r="B713" s="63" t="s">
        <v>378</v>
      </c>
      <c r="C713" s="45">
        <v>3</v>
      </c>
      <c r="D713" s="58">
        <v>0.10714285714285714</v>
      </c>
      <c r="E713" s="64"/>
      <c r="F713" s="75" t="s">
        <v>390</v>
      </c>
      <c r="G713" s="45">
        <v>2</v>
      </c>
      <c r="H713" s="58">
        <v>7.1428571428571425E-2</v>
      </c>
      <c r="I713" s="61"/>
      <c r="J713" s="63" t="s">
        <v>401</v>
      </c>
      <c r="K713" s="45">
        <v>5</v>
      </c>
      <c r="L713" s="58">
        <v>0.17857142857142858</v>
      </c>
      <c r="M713" s="61"/>
      <c r="N713" s="169" t="s">
        <v>205</v>
      </c>
      <c r="O713" s="45">
        <v>0</v>
      </c>
      <c r="P713" s="60">
        <v>0</v>
      </c>
      <c r="Q713" s="61"/>
      <c r="R713" s="61"/>
      <c r="S713" s="61"/>
      <c r="T713" s="61"/>
      <c r="U713" s="61"/>
      <c r="V713" s="61"/>
      <c r="W713" s="169" t="s">
        <v>219</v>
      </c>
      <c r="X713" s="45">
        <v>1</v>
      </c>
      <c r="Y713" s="60">
        <v>3.5714285714285712E-2</v>
      </c>
      <c r="Z713" s="61"/>
      <c r="AA713" s="37"/>
      <c r="AB713" s="45">
        <v>28</v>
      </c>
      <c r="AC713" s="60">
        <v>1</v>
      </c>
      <c r="AD713" s="61"/>
      <c r="AE713" s="169" t="s">
        <v>435</v>
      </c>
      <c r="AF713" s="59">
        <v>0</v>
      </c>
      <c r="AG713" s="60">
        <v>0</v>
      </c>
      <c r="AH713" s="61"/>
      <c r="AI713" s="169" t="s">
        <v>243</v>
      </c>
      <c r="AJ713" s="45">
        <v>0</v>
      </c>
      <c r="AK713" s="60">
        <v>0</v>
      </c>
      <c r="AL713" s="61"/>
      <c r="AM713" s="169" t="s">
        <v>258</v>
      </c>
      <c r="AN713" s="45">
        <v>1</v>
      </c>
      <c r="AO713" s="60">
        <v>4.5454545454545456E-2</v>
      </c>
      <c r="AP713" s="61"/>
      <c r="AQ713" s="169" t="s">
        <v>289</v>
      </c>
      <c r="AR713" s="59">
        <v>0</v>
      </c>
      <c r="AS713" s="60">
        <v>0</v>
      </c>
      <c r="AT713" s="61"/>
      <c r="AU713" s="169" t="s">
        <v>302</v>
      </c>
      <c r="AV713" s="45">
        <v>2</v>
      </c>
      <c r="AW713" s="60">
        <v>9.0909090909090912E-2</v>
      </c>
      <c r="AX713" s="61"/>
      <c r="AY713" s="169" t="s">
        <v>322</v>
      </c>
      <c r="AZ713" s="45">
        <v>0</v>
      </c>
      <c r="BA713" s="60">
        <v>0</v>
      </c>
      <c r="BB713" s="61"/>
      <c r="BC713" s="98"/>
      <c r="BD713" s="45">
        <v>28</v>
      </c>
      <c r="BE713" s="60">
        <v>1</v>
      </c>
      <c r="BF713" s="61"/>
      <c r="BG713" s="98"/>
      <c r="BH713" s="65">
        <v>15</v>
      </c>
      <c r="BI713" s="66">
        <v>1</v>
      </c>
      <c r="BJ713" s="61"/>
      <c r="BK713" s="61"/>
      <c r="BL713" s="61"/>
      <c r="BM713" s="61"/>
      <c r="BN713" s="61"/>
      <c r="BO713" s="61"/>
      <c r="BP713" s="61"/>
      <c r="BQ713" s="61"/>
      <c r="BR713" s="64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</row>
    <row r="714" spans="2:107" ht="25.5" customHeight="1" x14ac:dyDescent="0.2">
      <c r="B714" s="63" t="s">
        <v>379</v>
      </c>
      <c r="C714" s="45">
        <v>1</v>
      </c>
      <c r="D714" s="58">
        <v>3.5714285714285712E-2</v>
      </c>
      <c r="E714" s="64"/>
      <c r="F714" s="75" t="s">
        <v>391</v>
      </c>
      <c r="G714" s="45">
        <v>2</v>
      </c>
      <c r="H714" s="58">
        <v>7.1428571428571425E-2</v>
      </c>
      <c r="I714" s="61"/>
      <c r="J714" s="63" t="s">
        <v>402</v>
      </c>
      <c r="K714" s="45">
        <v>2</v>
      </c>
      <c r="L714" s="58">
        <v>7.1428571428571425E-2</v>
      </c>
      <c r="M714" s="61"/>
      <c r="N714" s="169" t="s">
        <v>206</v>
      </c>
      <c r="O714" s="45">
        <v>0</v>
      </c>
      <c r="P714" s="60">
        <v>0</v>
      </c>
      <c r="Q714" s="61"/>
      <c r="R714" s="61"/>
      <c r="S714" s="61"/>
      <c r="T714" s="61"/>
      <c r="U714" s="61"/>
      <c r="V714" s="61"/>
      <c r="W714" s="169" t="s">
        <v>220</v>
      </c>
      <c r="X714" s="45">
        <v>3</v>
      </c>
      <c r="Y714" s="60">
        <v>0.10714285714285714</v>
      </c>
      <c r="Z714" s="61"/>
      <c r="AA714" s="61"/>
      <c r="AB714" s="49" t="s">
        <v>141</v>
      </c>
      <c r="AC714" s="49" t="s">
        <v>140</v>
      </c>
      <c r="AD714" s="61"/>
      <c r="AE714" s="169" t="s">
        <v>436</v>
      </c>
      <c r="AF714" s="59">
        <v>3</v>
      </c>
      <c r="AG714" s="60">
        <v>0.10714285714285714</v>
      </c>
      <c r="AH714" s="61"/>
      <c r="AI714" s="169" t="s">
        <v>244</v>
      </c>
      <c r="AJ714" s="45">
        <v>3</v>
      </c>
      <c r="AK714" s="60">
        <v>0.10714285714285714</v>
      </c>
      <c r="AL714" s="61"/>
      <c r="AM714" s="169" t="s">
        <v>277</v>
      </c>
      <c r="AN714" s="45">
        <v>1</v>
      </c>
      <c r="AO714" s="60">
        <v>4.5454545454545456E-2</v>
      </c>
      <c r="AP714" s="61"/>
      <c r="AQ714" s="169" t="s">
        <v>290</v>
      </c>
      <c r="AR714" s="45">
        <v>1</v>
      </c>
      <c r="AS714" s="60">
        <v>3.5714285714285712E-2</v>
      </c>
      <c r="AT714" s="61"/>
      <c r="AU714" s="169" t="s">
        <v>304</v>
      </c>
      <c r="AV714" s="45">
        <v>2</v>
      </c>
      <c r="AW714" s="60">
        <v>9.0909090909090912E-2</v>
      </c>
      <c r="AX714" s="61"/>
      <c r="AY714" s="169" t="s">
        <v>321</v>
      </c>
      <c r="AZ714" s="45">
        <v>2</v>
      </c>
      <c r="BA714" s="60">
        <v>7.1428571428571425E-2</v>
      </c>
      <c r="BB714" s="61"/>
      <c r="BC714" s="61"/>
      <c r="BD714" s="49" t="s">
        <v>141</v>
      </c>
      <c r="BE714" s="49" t="s">
        <v>140</v>
      </c>
      <c r="BF714" s="61"/>
      <c r="BG714" s="68"/>
      <c r="BH714" s="77" t="s">
        <v>141</v>
      </c>
      <c r="BI714" s="77" t="s">
        <v>140</v>
      </c>
      <c r="BJ714" s="61"/>
      <c r="BK714" s="61"/>
      <c r="BL714" s="61"/>
      <c r="BM714" s="61"/>
      <c r="BN714" s="61"/>
      <c r="BO714" s="61"/>
      <c r="BP714" s="61"/>
      <c r="BQ714" s="61"/>
      <c r="BR714" s="64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</row>
    <row r="715" spans="2:107" ht="25.5" customHeight="1" x14ac:dyDescent="0.2">
      <c r="B715" s="63" t="s">
        <v>380</v>
      </c>
      <c r="C715" s="45">
        <v>2</v>
      </c>
      <c r="D715" s="58">
        <v>7.1428571428571425E-2</v>
      </c>
      <c r="E715" s="64"/>
      <c r="F715" s="75" t="s">
        <v>392</v>
      </c>
      <c r="G715" s="45">
        <v>0</v>
      </c>
      <c r="H715" s="58">
        <v>0</v>
      </c>
      <c r="I715" s="61"/>
      <c r="J715" s="63" t="s">
        <v>389</v>
      </c>
      <c r="K715" s="45">
        <v>1</v>
      </c>
      <c r="L715" s="58">
        <v>3.5714285714285712E-2</v>
      </c>
      <c r="M715" s="61"/>
      <c r="N715" s="169" t="s">
        <v>250</v>
      </c>
      <c r="O715" s="45">
        <v>0</v>
      </c>
      <c r="P715" s="60">
        <v>0</v>
      </c>
      <c r="Q715" s="61"/>
      <c r="R715" s="61"/>
      <c r="S715" s="61"/>
      <c r="T715" s="61"/>
      <c r="U715" s="61"/>
      <c r="V715" s="61"/>
      <c r="W715" s="169" t="s">
        <v>221</v>
      </c>
      <c r="X715" s="45">
        <v>1</v>
      </c>
      <c r="Y715" s="60">
        <v>3.5714285714285712E-2</v>
      </c>
      <c r="Z715" s="61"/>
      <c r="AA715" s="61"/>
      <c r="AB715" s="61"/>
      <c r="AC715" s="61"/>
      <c r="AD715" s="61"/>
      <c r="AE715" s="169" t="s">
        <v>437</v>
      </c>
      <c r="AF715" s="59">
        <v>3</v>
      </c>
      <c r="AG715" s="60">
        <v>0.10714285714285714</v>
      </c>
      <c r="AH715" s="61"/>
      <c r="AI715" s="169" t="s">
        <v>245</v>
      </c>
      <c r="AJ715" s="59">
        <v>2</v>
      </c>
      <c r="AK715" s="60">
        <v>7.1428571428571425E-2</v>
      </c>
      <c r="AL715" s="61"/>
      <c r="AM715" s="169" t="s">
        <v>259</v>
      </c>
      <c r="AN715" s="45">
        <v>2</v>
      </c>
      <c r="AO715" s="60">
        <v>9.0909090909090912E-2</v>
      </c>
      <c r="AP715" s="61"/>
      <c r="AQ715" s="169" t="s">
        <v>291</v>
      </c>
      <c r="AR715" s="45">
        <v>0</v>
      </c>
      <c r="AS715" s="60">
        <v>0</v>
      </c>
      <c r="AT715" s="61"/>
      <c r="AU715" s="169" t="s">
        <v>303</v>
      </c>
      <c r="AV715" s="45">
        <v>0</v>
      </c>
      <c r="AW715" s="60">
        <v>0</v>
      </c>
      <c r="AX715" s="61"/>
      <c r="AY715" s="169" t="s">
        <v>318</v>
      </c>
      <c r="AZ715" s="45">
        <v>1</v>
      </c>
      <c r="BA715" s="60">
        <v>3.5714285714285712E-2</v>
      </c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4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</row>
    <row r="716" spans="2:107" ht="25.5" customHeight="1" x14ac:dyDescent="0.2">
      <c r="B716" s="63" t="s">
        <v>381</v>
      </c>
      <c r="C716" s="45">
        <v>1</v>
      </c>
      <c r="D716" s="58">
        <v>3.5714285714285712E-2</v>
      </c>
      <c r="E716" s="64"/>
      <c r="F716" s="75" t="s">
        <v>393</v>
      </c>
      <c r="G716" s="45">
        <v>3</v>
      </c>
      <c r="H716" s="58">
        <v>0.10714285714285714</v>
      </c>
      <c r="I716" s="61"/>
      <c r="J716" s="63" t="s">
        <v>403</v>
      </c>
      <c r="K716" s="45">
        <v>3</v>
      </c>
      <c r="L716" s="58">
        <v>0.10714285714285714</v>
      </c>
      <c r="M716" s="61"/>
      <c r="N716" s="61"/>
      <c r="O716" s="45">
        <v>26</v>
      </c>
      <c r="P716" s="60">
        <v>1</v>
      </c>
      <c r="Q716" s="61"/>
      <c r="R716" s="61"/>
      <c r="S716" s="61"/>
      <c r="T716" s="61"/>
      <c r="U716" s="61"/>
      <c r="V716" s="61"/>
      <c r="W716" s="169" t="s">
        <v>222</v>
      </c>
      <c r="X716" s="45">
        <v>1</v>
      </c>
      <c r="Y716" s="60">
        <v>3.5714285714285712E-2</v>
      </c>
      <c r="Z716" s="61"/>
      <c r="AA716" s="61"/>
      <c r="AB716" s="61"/>
      <c r="AC716" s="61"/>
      <c r="AD716" s="61"/>
      <c r="AE716"/>
      <c r="AF716" s="45">
        <v>28</v>
      </c>
      <c r="AG716" s="60">
        <v>1</v>
      </c>
      <c r="AH716" s="61"/>
      <c r="AI716" s="169" t="s">
        <v>248</v>
      </c>
      <c r="AJ716" s="45">
        <v>0</v>
      </c>
      <c r="AK716" s="60">
        <v>0</v>
      </c>
      <c r="AL716" s="61"/>
      <c r="AM716" s="169" t="s">
        <v>260</v>
      </c>
      <c r="AN716" s="45">
        <v>0</v>
      </c>
      <c r="AO716" s="60">
        <v>0</v>
      </c>
      <c r="AP716" s="61"/>
      <c r="AQ716" s="169" t="s">
        <v>292</v>
      </c>
      <c r="AR716" s="45">
        <v>0</v>
      </c>
      <c r="AS716" s="60">
        <v>0</v>
      </c>
      <c r="AT716" s="61"/>
      <c r="AU716" s="169" t="s">
        <v>305</v>
      </c>
      <c r="AV716" s="45">
        <v>1</v>
      </c>
      <c r="AW716" s="60">
        <v>4.5454545454545456E-2</v>
      </c>
      <c r="AX716" s="61"/>
      <c r="AY716" s="169" t="s">
        <v>439</v>
      </c>
      <c r="AZ716" s="45">
        <v>1</v>
      </c>
      <c r="BA716" s="60">
        <v>3.5714285714285712E-2</v>
      </c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4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</row>
    <row r="717" spans="2:107" ht="25.5" customHeight="1" x14ac:dyDescent="0.2">
      <c r="B717" s="63" t="s">
        <v>382</v>
      </c>
      <c r="C717" s="45">
        <v>1</v>
      </c>
      <c r="D717" s="58">
        <v>3.5714285714285712E-2</v>
      </c>
      <c r="E717" s="64"/>
      <c r="F717" s="75" t="s">
        <v>394</v>
      </c>
      <c r="G717" s="45">
        <v>0</v>
      </c>
      <c r="H717" s="58">
        <v>0</v>
      </c>
      <c r="I717" s="61"/>
      <c r="J717" s="63" t="s">
        <v>404</v>
      </c>
      <c r="K717" s="45">
        <v>1</v>
      </c>
      <c r="L717" s="58">
        <v>3.5714285714285712E-2</v>
      </c>
      <c r="M717" s="61"/>
      <c r="N717" s="37"/>
      <c r="O717" s="49" t="s">
        <v>141</v>
      </c>
      <c r="P717" s="49" t="s">
        <v>140</v>
      </c>
      <c r="Q717" s="61"/>
      <c r="R717" s="61"/>
      <c r="S717" s="61"/>
      <c r="T717" s="61"/>
      <c r="U717" s="61"/>
      <c r="V717" s="61"/>
      <c r="W717" s="169" t="s">
        <v>246</v>
      </c>
      <c r="X717" s="45">
        <v>3</v>
      </c>
      <c r="Y717" s="60">
        <v>0.10714285714285714</v>
      </c>
      <c r="Z717" s="61"/>
      <c r="AA717" s="61"/>
      <c r="AB717" s="61"/>
      <c r="AC717" s="61"/>
      <c r="AD717" s="61"/>
      <c r="AE717" s="61"/>
      <c r="AF717" s="49" t="s">
        <v>141</v>
      </c>
      <c r="AG717" s="49" t="s">
        <v>140</v>
      </c>
      <c r="AH717" s="61"/>
      <c r="AI717" s="169" t="s">
        <v>249</v>
      </c>
      <c r="AJ717" s="45">
        <v>0</v>
      </c>
      <c r="AK717" s="60">
        <v>0</v>
      </c>
      <c r="AL717" s="61"/>
      <c r="AM717" s="169" t="s">
        <v>261</v>
      </c>
      <c r="AN717" s="59">
        <v>1</v>
      </c>
      <c r="AO717" s="60">
        <v>4.5454545454545456E-2</v>
      </c>
      <c r="AP717" s="61"/>
      <c r="AQ717" s="169" t="s">
        <v>293</v>
      </c>
      <c r="AR717" s="45">
        <v>3</v>
      </c>
      <c r="AS717" s="60">
        <v>0.10714285714285714</v>
      </c>
      <c r="AT717" s="61"/>
      <c r="AU717" s="169" t="s">
        <v>262</v>
      </c>
      <c r="AV717" s="59">
        <v>0</v>
      </c>
      <c r="AW717" s="60">
        <v>0</v>
      </c>
      <c r="AX717" s="61"/>
      <c r="AY717" s="169" t="s">
        <v>440</v>
      </c>
      <c r="AZ717" s="45">
        <v>10</v>
      </c>
      <c r="BA717" s="60">
        <v>0.35714285714285715</v>
      </c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4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</row>
    <row r="718" spans="2:107" ht="25.5" customHeight="1" x14ac:dyDescent="0.2">
      <c r="B718" s="63" t="s">
        <v>383</v>
      </c>
      <c r="C718" s="45">
        <v>2</v>
      </c>
      <c r="D718" s="58">
        <v>7.1428571428571425E-2</v>
      </c>
      <c r="E718" s="64"/>
      <c r="F718" s="75" t="s">
        <v>395</v>
      </c>
      <c r="G718" s="45">
        <v>3</v>
      </c>
      <c r="H718" s="58">
        <v>0.10714285714285714</v>
      </c>
      <c r="I718" s="61"/>
      <c r="J718" s="63" t="s">
        <v>391</v>
      </c>
      <c r="K718" s="45">
        <v>0</v>
      </c>
      <c r="L718" s="58">
        <v>0</v>
      </c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169" t="s">
        <v>247</v>
      </c>
      <c r="X718" s="45">
        <v>0</v>
      </c>
      <c r="Y718" s="60">
        <v>0</v>
      </c>
      <c r="Z718" s="61"/>
      <c r="AA718" s="61"/>
      <c r="AB718" s="61"/>
      <c r="AC718" s="61"/>
      <c r="AD718" s="61"/>
      <c r="AE718" s="61"/>
      <c r="AF718" s="61"/>
      <c r="AG718" s="61"/>
      <c r="AH718" s="61"/>
      <c r="AI718" s="169" t="s">
        <v>273</v>
      </c>
      <c r="AJ718" s="45">
        <v>3</v>
      </c>
      <c r="AK718" s="60">
        <v>0.10714285714285714</v>
      </c>
      <c r="AL718" s="61"/>
      <c r="AM718" s="169" t="s">
        <v>278</v>
      </c>
      <c r="AN718" s="59">
        <v>2</v>
      </c>
      <c r="AO718" s="60">
        <v>9.0909090909090912E-2</v>
      </c>
      <c r="AP718" s="61"/>
      <c r="AQ718" s="169" t="s">
        <v>294</v>
      </c>
      <c r="AR718" s="45">
        <v>3</v>
      </c>
      <c r="AS718" s="60">
        <v>0.10714285714285714</v>
      </c>
      <c r="AT718" s="61"/>
      <c r="AU718" s="169" t="s">
        <v>307</v>
      </c>
      <c r="AV718" s="59">
        <v>2</v>
      </c>
      <c r="AW718" s="60">
        <v>9.0909090909090912E-2</v>
      </c>
      <c r="AX718" s="61"/>
      <c r="AY718" s="169" t="s">
        <v>440</v>
      </c>
      <c r="AZ718" s="45">
        <v>2</v>
      </c>
      <c r="BA718" s="60">
        <v>7.1428571428571425E-2</v>
      </c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4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</row>
    <row r="719" spans="2:107" ht="25.5" customHeight="1" x14ac:dyDescent="0.2">
      <c r="B719" s="61"/>
      <c r="C719" s="45">
        <v>28</v>
      </c>
      <c r="D719" s="58">
        <v>1</v>
      </c>
      <c r="E719" s="64"/>
      <c r="F719" s="61"/>
      <c r="G719" s="45">
        <v>28</v>
      </c>
      <c r="H719" s="58">
        <v>1</v>
      </c>
      <c r="I719" s="61"/>
      <c r="J719" s="63" t="s">
        <v>405</v>
      </c>
      <c r="K719" s="45">
        <v>0</v>
      </c>
      <c r="L719" s="58">
        <v>0</v>
      </c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169" t="s">
        <v>265</v>
      </c>
      <c r="X719" s="45">
        <v>0</v>
      </c>
      <c r="Y719" s="60">
        <v>0</v>
      </c>
      <c r="Z719" s="61"/>
      <c r="AA719" s="61"/>
      <c r="AB719" s="61"/>
      <c r="AC719" s="61"/>
      <c r="AD719" s="61"/>
      <c r="AE719" s="61"/>
      <c r="AF719" s="61"/>
      <c r="AG719" s="61"/>
      <c r="AH719" s="61"/>
      <c r="AI719" s="169" t="s">
        <v>275</v>
      </c>
      <c r="AJ719" s="45">
        <v>1</v>
      </c>
      <c r="AK719" s="60">
        <v>3.5714285714285712E-2</v>
      </c>
      <c r="AL719" s="61"/>
      <c r="AM719" s="169" t="s">
        <v>262</v>
      </c>
      <c r="AN719" s="45">
        <v>0</v>
      </c>
      <c r="AO719" s="60">
        <v>0</v>
      </c>
      <c r="AP719" s="61"/>
      <c r="AQ719" s="61"/>
      <c r="AR719" s="45">
        <v>28</v>
      </c>
      <c r="AS719" s="60">
        <v>1</v>
      </c>
      <c r="AT719" s="61"/>
      <c r="AU719" s="169" t="s">
        <v>306</v>
      </c>
      <c r="AV719" s="45">
        <v>0</v>
      </c>
      <c r="AW719" s="60">
        <v>0</v>
      </c>
      <c r="AX719" s="61"/>
      <c r="AY719" s="98"/>
      <c r="AZ719" s="45">
        <v>28</v>
      </c>
      <c r="BA719" s="60">
        <v>1</v>
      </c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4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</row>
    <row r="720" spans="2:107" ht="25.5" customHeight="1" x14ac:dyDescent="0.2">
      <c r="B720" s="61"/>
      <c r="C720" s="70" t="s">
        <v>141</v>
      </c>
      <c r="D720" s="70" t="s">
        <v>140</v>
      </c>
      <c r="E720" s="64"/>
      <c r="F720" s="61"/>
      <c r="G720" s="70" t="s">
        <v>141</v>
      </c>
      <c r="H720" s="70" t="s">
        <v>140</v>
      </c>
      <c r="I720" s="61"/>
      <c r="J720" s="63" t="s">
        <v>406</v>
      </c>
      <c r="K720" s="45">
        <v>1</v>
      </c>
      <c r="L720" s="58">
        <v>3.5714285714285712E-2</v>
      </c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169" t="s">
        <v>266</v>
      </c>
      <c r="X720" s="45">
        <v>2</v>
      </c>
      <c r="Y720" s="60">
        <v>7.1428571428571425E-2</v>
      </c>
      <c r="Z720" s="61"/>
      <c r="AA720" s="61"/>
      <c r="AB720" s="61"/>
      <c r="AC720" s="61"/>
      <c r="AD720" s="61"/>
      <c r="AE720" s="61"/>
      <c r="AF720" s="61"/>
      <c r="AG720" s="61"/>
      <c r="AH720" s="61"/>
      <c r="AI720" s="169" t="s">
        <v>274</v>
      </c>
      <c r="AJ720" s="45">
        <v>1</v>
      </c>
      <c r="AK720" s="60">
        <v>3.5714285714285712E-2</v>
      </c>
      <c r="AL720" s="61"/>
      <c r="AM720" s="169" t="s">
        <v>263</v>
      </c>
      <c r="AN720" s="45">
        <v>1</v>
      </c>
      <c r="AO720" s="60">
        <v>4.5454545454545456E-2</v>
      </c>
      <c r="AP720" s="61"/>
      <c r="AQ720" s="61"/>
      <c r="AR720" s="70" t="s">
        <v>141</v>
      </c>
      <c r="AS720" s="70" t="s">
        <v>140</v>
      </c>
      <c r="AT720" s="61"/>
      <c r="AU720" s="169" t="s">
        <v>308</v>
      </c>
      <c r="AV720" s="45">
        <v>0</v>
      </c>
      <c r="AW720" s="60">
        <v>0</v>
      </c>
      <c r="AX720" s="61"/>
      <c r="AY720" s="61"/>
      <c r="AZ720" s="49" t="s">
        <v>141</v>
      </c>
      <c r="BA720" s="49" t="s">
        <v>140</v>
      </c>
      <c r="BB720" s="64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4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</row>
    <row r="721" spans="2:107" ht="25.5" customHeight="1" x14ac:dyDescent="0.2">
      <c r="B721" s="61"/>
      <c r="C721" s="61"/>
      <c r="D721" s="61"/>
      <c r="E721" s="64"/>
      <c r="F721" s="61"/>
      <c r="G721" s="61"/>
      <c r="H721" s="61"/>
      <c r="I721" s="61"/>
      <c r="J721" s="63" t="s">
        <v>393</v>
      </c>
      <c r="K721" s="45">
        <v>2</v>
      </c>
      <c r="L721" s="58">
        <v>7.1428571428571425E-2</v>
      </c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169" t="s">
        <v>162</v>
      </c>
      <c r="X721" s="59">
        <v>2</v>
      </c>
      <c r="Y721" s="60">
        <v>7.1428571428571425E-2</v>
      </c>
      <c r="Z721" s="61"/>
      <c r="AA721" s="61"/>
      <c r="AB721" s="61"/>
      <c r="AC721" s="61"/>
      <c r="AD721" s="61"/>
      <c r="AE721" s="61"/>
      <c r="AF721" s="61"/>
      <c r="AG721" s="61"/>
      <c r="AH721" s="61"/>
      <c r="AI721" s="169" t="s">
        <v>273</v>
      </c>
      <c r="AJ721" s="45">
        <v>0</v>
      </c>
      <c r="AK721" s="60">
        <v>0</v>
      </c>
      <c r="AL721" s="61"/>
      <c r="AM721" s="169" t="s">
        <v>264</v>
      </c>
      <c r="AN721" s="45">
        <v>0</v>
      </c>
      <c r="AO721" s="60">
        <v>0</v>
      </c>
      <c r="AP721" s="61"/>
      <c r="AQ721" s="61"/>
      <c r="AR721" s="61"/>
      <c r="AS721" s="61"/>
      <c r="AT721" s="61"/>
      <c r="AU721" s="169" t="s">
        <v>309</v>
      </c>
      <c r="AV721" s="45">
        <v>1</v>
      </c>
      <c r="AW721" s="60">
        <v>4.5454545454545456E-2</v>
      </c>
      <c r="AX721" s="61"/>
      <c r="AY721"/>
      <c r="AZ721"/>
      <c r="BA72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4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</row>
    <row r="722" spans="2:107" ht="25.5" customHeight="1" x14ac:dyDescent="0.2">
      <c r="B722" s="61"/>
      <c r="C722" s="61"/>
      <c r="D722" s="61"/>
      <c r="E722" s="64"/>
      <c r="F722" s="61"/>
      <c r="G722" s="61"/>
      <c r="H722" s="61"/>
      <c r="I722" s="61"/>
      <c r="J722" s="63" t="s">
        <v>407</v>
      </c>
      <c r="K722" s="45">
        <v>3</v>
      </c>
      <c r="L722" s="58">
        <v>0.10714285714285714</v>
      </c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37"/>
      <c r="X722" s="45">
        <v>28</v>
      </c>
      <c r="Y722" s="60">
        <v>1</v>
      </c>
      <c r="Z722" s="61"/>
      <c r="AA722" s="61"/>
      <c r="AB722" s="61"/>
      <c r="AC722" s="61"/>
      <c r="AD722" s="61"/>
      <c r="AE722" s="61"/>
      <c r="AF722" s="61"/>
      <c r="AG722" s="61"/>
      <c r="AH722" s="61"/>
      <c r="AI722" s="169" t="s">
        <v>438</v>
      </c>
      <c r="AJ722" s="45">
        <v>8</v>
      </c>
      <c r="AK722" s="60">
        <v>0.2857142857142857</v>
      </c>
      <c r="AL722" s="61"/>
      <c r="AM722" s="169" t="s">
        <v>279</v>
      </c>
      <c r="AN722" s="45">
        <v>1</v>
      </c>
      <c r="AO722" s="60">
        <v>4.5454545454545456E-2</v>
      </c>
      <c r="AP722" s="61"/>
      <c r="AQ722" s="61"/>
      <c r="AR722" s="61"/>
      <c r="AS722" s="61"/>
      <c r="AT722" s="61"/>
      <c r="AU722" s="169" t="s">
        <v>310</v>
      </c>
      <c r="AV722" s="45">
        <v>2</v>
      </c>
      <c r="AW722" s="60">
        <v>9.0909090909090912E-2</v>
      </c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4"/>
      <c r="BS722" s="64"/>
      <c r="BT722" s="64"/>
      <c r="BU722" s="64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</row>
    <row r="723" spans="2:107" ht="25.5" customHeight="1" x14ac:dyDescent="0.2">
      <c r="B723" s="61"/>
      <c r="C723" s="61"/>
      <c r="D723" s="61"/>
      <c r="E723" s="64"/>
      <c r="F723" s="61"/>
      <c r="G723" s="61"/>
      <c r="H723" s="61"/>
      <c r="I723" s="61"/>
      <c r="J723" s="63" t="s">
        <v>408</v>
      </c>
      <c r="K723" s="45">
        <v>0</v>
      </c>
      <c r="L723" s="58">
        <v>0</v>
      </c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49" t="s">
        <v>141</v>
      </c>
      <c r="Y723" s="49" t="s">
        <v>140</v>
      </c>
      <c r="Z723" s="61"/>
      <c r="AA723" s="61"/>
      <c r="AB723" s="61"/>
      <c r="AC723" s="61"/>
      <c r="AD723" s="61"/>
      <c r="AE723" s="61"/>
      <c r="AF723" s="61"/>
      <c r="AG723" s="61"/>
      <c r="AH723" s="61"/>
      <c r="AI723" s="37"/>
      <c r="AJ723" s="45">
        <v>28</v>
      </c>
      <c r="AK723" s="60">
        <v>1</v>
      </c>
      <c r="AL723" s="61"/>
      <c r="AM723" s="169" t="s">
        <v>267</v>
      </c>
      <c r="AN723" s="45">
        <v>0</v>
      </c>
      <c r="AO723" s="60">
        <v>0</v>
      </c>
      <c r="AP723" s="61"/>
      <c r="AQ723" s="61"/>
      <c r="AR723" s="61"/>
      <c r="AS723" s="61"/>
      <c r="AT723" s="61"/>
      <c r="AU723" s="169" t="s">
        <v>311</v>
      </c>
      <c r="AV723" s="45">
        <v>0</v>
      </c>
      <c r="AW723" s="60">
        <v>0</v>
      </c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4"/>
      <c r="BS723" s="64"/>
      <c r="BT723" s="64"/>
      <c r="BU723" s="64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</row>
    <row r="724" spans="2:107" ht="25.5" customHeight="1" x14ac:dyDescent="0.2">
      <c r="B724" s="61"/>
      <c r="C724" s="61"/>
      <c r="D724" s="61"/>
      <c r="E724" s="64"/>
      <c r="F724" s="61"/>
      <c r="G724" s="61"/>
      <c r="H724" s="61"/>
      <c r="I724" s="61"/>
      <c r="J724" s="63" t="s">
        <v>395</v>
      </c>
      <c r="K724" s="45">
        <v>0</v>
      </c>
      <c r="L724" s="58">
        <v>0</v>
      </c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49" t="s">
        <v>141</v>
      </c>
      <c r="AK724" s="49" t="s">
        <v>140</v>
      </c>
      <c r="AL724" s="61"/>
      <c r="AM724" s="169" t="s">
        <v>268</v>
      </c>
      <c r="AN724" s="45">
        <v>0</v>
      </c>
      <c r="AO724" s="60">
        <v>0</v>
      </c>
      <c r="AP724" s="61"/>
      <c r="AQ724" s="61"/>
      <c r="AR724" s="61"/>
      <c r="AS724" s="61"/>
      <c r="AT724" s="61"/>
      <c r="AU724" s="169" t="s">
        <v>312</v>
      </c>
      <c r="AV724" s="45">
        <v>2</v>
      </c>
      <c r="AW724" s="60">
        <v>9.0909090909090912E-2</v>
      </c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4"/>
      <c r="BS724" s="64"/>
      <c r="BT724" s="64"/>
      <c r="BU724" s="64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</row>
    <row r="725" spans="2:107" ht="25.5" customHeight="1" x14ac:dyDescent="0.2">
      <c r="B725" s="61"/>
      <c r="C725" s="61"/>
      <c r="D725" s="61"/>
      <c r="E725" s="64"/>
      <c r="F725" s="61"/>
      <c r="G725" s="61"/>
      <c r="H725" s="61"/>
      <c r="I725" s="61"/>
      <c r="J725" s="61"/>
      <c r="K725" s="45">
        <v>28</v>
      </c>
      <c r="L725" s="58">
        <v>1</v>
      </c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169" t="s">
        <v>269</v>
      </c>
      <c r="AN725" s="45">
        <v>0</v>
      </c>
      <c r="AO725" s="60">
        <v>0</v>
      </c>
      <c r="AP725" s="61"/>
      <c r="AQ725" s="61"/>
      <c r="AR725" s="61"/>
      <c r="AS725" s="61"/>
      <c r="AT725" s="61"/>
      <c r="AU725" s="169" t="s">
        <v>313</v>
      </c>
      <c r="AV725" s="45">
        <v>0</v>
      </c>
      <c r="AW725" s="60">
        <v>0</v>
      </c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4"/>
      <c r="BS725" s="64"/>
      <c r="BT725" s="64"/>
      <c r="BU725" s="64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</row>
    <row r="726" spans="2:107" ht="25.5" customHeight="1" x14ac:dyDescent="0.2">
      <c r="B726" s="61"/>
      <c r="C726" s="61"/>
      <c r="D726" s="61"/>
      <c r="E726" s="64"/>
      <c r="F726" s="61"/>
      <c r="G726" s="61"/>
      <c r="H726" s="61"/>
      <c r="I726" s="61"/>
      <c r="J726" s="61"/>
      <c r="K726" s="70" t="s">
        <v>141</v>
      </c>
      <c r="L726" s="70" t="s">
        <v>140</v>
      </c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169" t="s">
        <v>280</v>
      </c>
      <c r="AN726" s="45">
        <v>3</v>
      </c>
      <c r="AO726" s="60">
        <v>0.13636363636363635</v>
      </c>
      <c r="AP726" s="61"/>
      <c r="AQ726" s="61"/>
      <c r="AR726" s="61"/>
      <c r="AS726" s="61"/>
      <c r="AT726" s="61"/>
      <c r="AU726" s="98"/>
      <c r="AV726" s="45">
        <v>22</v>
      </c>
      <c r="AW726" s="60">
        <v>1</v>
      </c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4"/>
      <c r="BS726" s="64"/>
      <c r="BT726" s="64"/>
      <c r="BU726" s="64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</row>
    <row r="727" spans="2:107" ht="25.5" customHeight="1" x14ac:dyDescent="0.2">
      <c r="B727" s="61"/>
      <c r="C727" s="61"/>
      <c r="D727" s="61"/>
      <c r="E727" s="64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169" t="s">
        <v>270</v>
      </c>
      <c r="AN727" s="45">
        <v>0</v>
      </c>
      <c r="AO727" s="60">
        <v>0</v>
      </c>
      <c r="AP727" s="61"/>
      <c r="AQ727" s="61"/>
      <c r="AR727" s="61"/>
      <c r="AS727" s="61"/>
      <c r="AT727" s="61"/>
      <c r="AU727" s="61"/>
      <c r="AV727" s="49" t="s">
        <v>141</v>
      </c>
      <c r="AW727" s="49" t="s">
        <v>140</v>
      </c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71"/>
      <c r="BQ727" s="61"/>
      <c r="BR727" s="64"/>
      <c r="BS727" s="64"/>
      <c r="BT727" s="64"/>
      <c r="BU727" s="64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</row>
    <row r="728" spans="2:107" ht="25.5" customHeight="1" x14ac:dyDescent="0.2">
      <c r="B728" s="61"/>
      <c r="C728" s="61"/>
      <c r="D728" s="61"/>
      <c r="E728" s="64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169" t="s">
        <v>271</v>
      </c>
      <c r="AN728" s="45">
        <v>1</v>
      </c>
      <c r="AO728" s="60">
        <v>4.5454545454545456E-2</v>
      </c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2"/>
      <c r="BK728" s="62"/>
      <c r="BL728" s="61"/>
      <c r="BM728" s="61"/>
      <c r="BN728" s="61"/>
      <c r="BO728" s="61"/>
      <c r="BP728" s="61"/>
      <c r="BQ728" s="64"/>
      <c r="BR728" s="64"/>
      <c r="BS728" s="64"/>
      <c r="BT728" s="64"/>
      <c r="BU728" s="64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</row>
    <row r="729" spans="2:107" ht="25.5" customHeight="1" x14ac:dyDescent="0.2">
      <c r="B729" s="37"/>
      <c r="C729" s="37"/>
      <c r="D729" s="37"/>
      <c r="E729" s="64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169" t="s">
        <v>272</v>
      </c>
      <c r="AN729" s="45">
        <v>1</v>
      </c>
      <c r="AO729" s="60">
        <v>4.5454545454545456E-2</v>
      </c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4"/>
      <c r="BS729" s="64"/>
      <c r="BT729" s="64"/>
      <c r="BU729" s="64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</row>
    <row r="730" spans="2:107" ht="25.5" customHeight="1" x14ac:dyDescent="0.2">
      <c r="B730" s="61"/>
      <c r="C730" s="61"/>
      <c r="D730" s="61"/>
      <c r="E730" s="64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169" t="s">
        <v>281</v>
      </c>
      <c r="AN730" s="30">
        <v>0</v>
      </c>
      <c r="AO730" s="60">
        <v>0</v>
      </c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4"/>
      <c r="BS730" s="64"/>
      <c r="BT730" s="64"/>
      <c r="BU730" s="64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</row>
    <row r="731" spans="2:107" ht="25.5" customHeight="1" x14ac:dyDescent="0.2">
      <c r="B731" s="61"/>
      <c r="C731" s="61"/>
      <c r="D731" s="61"/>
      <c r="E731" s="64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98"/>
      <c r="AN731" s="45">
        <v>22</v>
      </c>
      <c r="AO731" s="60">
        <v>1</v>
      </c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4"/>
      <c r="BS731" s="64"/>
      <c r="BT731" s="64"/>
      <c r="BU731" s="64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</row>
    <row r="732" spans="2:107" ht="25.5" customHeight="1" x14ac:dyDescent="0.2">
      <c r="B732" s="61"/>
      <c r="C732" s="61"/>
      <c r="D732" s="61"/>
      <c r="E732" s="64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49" t="s">
        <v>141</v>
      </c>
      <c r="AO732" s="49" t="s">
        <v>140</v>
      </c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4"/>
      <c r="BS732" s="64"/>
      <c r="BT732" s="64"/>
      <c r="BU732" s="64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</row>
    <row r="733" spans="2:107" ht="25.5" customHeight="1" x14ac:dyDescent="0.2">
      <c r="B733" s="61"/>
      <c r="C733" s="61"/>
      <c r="D733" s="61"/>
      <c r="E733" s="64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4"/>
      <c r="BS733" s="64"/>
      <c r="BT733" s="64"/>
      <c r="BU733" s="64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</row>
    <row r="734" spans="2:107" ht="25.5" customHeight="1" x14ac:dyDescent="0.2">
      <c r="B734" s="170" t="s">
        <v>425</v>
      </c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  <c r="AH734" s="170"/>
      <c r="AI734" s="170"/>
      <c r="AJ734" s="170"/>
      <c r="AK734" s="170"/>
      <c r="AL734" s="170"/>
      <c r="AM734" s="170"/>
      <c r="AN734" s="170"/>
      <c r="AO734" s="170"/>
      <c r="AP734" s="170"/>
      <c r="AQ734" s="170"/>
      <c r="AR734" s="170"/>
      <c r="AS734" s="170"/>
      <c r="AT734" s="170"/>
      <c r="AU734" s="170"/>
      <c r="AV734" s="170"/>
      <c r="AW734" s="170"/>
      <c r="AX734" s="170"/>
      <c r="AY734" s="170"/>
      <c r="AZ734" s="170"/>
      <c r="BA734" s="170"/>
      <c r="BB734" s="170"/>
      <c r="BC734" s="170"/>
      <c r="BD734" s="170"/>
      <c r="BE734" s="170"/>
      <c r="BF734" s="170"/>
      <c r="BG734" s="170"/>
      <c r="BH734" s="170"/>
      <c r="BI734" s="170"/>
      <c r="BJ734" s="170"/>
      <c r="BK734" s="170"/>
      <c r="BL734" s="170"/>
      <c r="BM734" s="170"/>
      <c r="BN734" s="170"/>
      <c r="BO734" s="170"/>
      <c r="BP734" s="170"/>
      <c r="BQ734" s="170"/>
      <c r="BR734" s="170"/>
      <c r="BS734" s="170"/>
      <c r="BT734" s="170"/>
      <c r="BU734" s="170"/>
      <c r="BV734" s="170"/>
      <c r="BW734" s="170"/>
      <c r="BX734" s="170"/>
      <c r="BY734" s="170"/>
      <c r="BZ734" s="170"/>
      <c r="CA734" s="170"/>
      <c r="CB734" s="170"/>
      <c r="CC734" s="170"/>
      <c r="CD734" s="170"/>
      <c r="CE734" s="170"/>
      <c r="CF734" s="170"/>
      <c r="CG734" s="170"/>
      <c r="CH734" s="170"/>
      <c r="CI734" s="170"/>
      <c r="CJ734" s="170"/>
      <c r="CK734" s="170"/>
      <c r="CL734" s="170"/>
      <c r="CM734" s="170"/>
      <c r="CN734" s="170"/>
      <c r="CO734" s="170"/>
      <c r="CP734" s="170"/>
      <c r="CQ734" s="170"/>
      <c r="CR734" s="170"/>
      <c r="CS734" s="170"/>
      <c r="CT734" s="170"/>
      <c r="CU734" s="170"/>
      <c r="CV734" s="170"/>
      <c r="CW734" s="170"/>
      <c r="CX734" s="170"/>
      <c r="CY734" s="170"/>
      <c r="CZ734" s="170"/>
      <c r="DA734" s="170"/>
      <c r="DB734" s="170"/>
      <c r="DC734" s="170"/>
    </row>
    <row r="735" spans="2:107" ht="25.5" customHeight="1" x14ac:dyDescent="0.2">
      <c r="B735" s="61"/>
      <c r="C735" s="61"/>
      <c r="D735" s="61"/>
      <c r="E735" s="64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/>
      <c r="BS735"/>
      <c r="BT735"/>
      <c r="BU735" s="64"/>
      <c r="BV735" s="61"/>
      <c r="BW735"/>
      <c r="BX735"/>
      <c r="BY735"/>
      <c r="BZ735"/>
      <c r="CA735"/>
      <c r="CB735"/>
      <c r="CC735"/>
      <c r="CD735"/>
      <c r="CE735"/>
      <c r="CF735"/>
      <c r="CG735"/>
      <c r="CH735" s="61"/>
      <c r="CI735" s="61"/>
      <c r="CJ735"/>
      <c r="CK735"/>
      <c r="CL735"/>
      <c r="CM735"/>
      <c r="CN735"/>
      <c r="CO735"/>
      <c r="CP735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</row>
    <row r="736" spans="2:107" ht="25.5" customHeight="1" x14ac:dyDescent="0.2">
      <c r="B736" s="181" t="s">
        <v>427</v>
      </c>
      <c r="C736" s="181"/>
      <c r="D736" s="181"/>
      <c r="E736" s="181"/>
      <c r="F736" s="181"/>
      <c r="G736" s="181"/>
      <c r="H736" s="181"/>
      <c r="I736" s="61"/>
      <c r="J736" s="181" t="s">
        <v>426</v>
      </c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73"/>
      <c r="V736" s="181" t="s">
        <v>428</v>
      </c>
      <c r="W736" s="181"/>
      <c r="X736" s="181"/>
      <c r="Y736" s="181"/>
      <c r="Z736" s="181"/>
      <c r="AA736" s="181"/>
      <c r="AB736" s="181"/>
      <c r="AC736" s="61"/>
      <c r="AD736" s="61"/>
      <c r="AE736" s="181" t="s">
        <v>429</v>
      </c>
      <c r="AF736" s="181"/>
      <c r="AG736" s="181"/>
      <c r="AH736" s="181"/>
      <c r="AI736" s="181"/>
      <c r="AJ736" s="181"/>
      <c r="AK736" s="181"/>
      <c r="AL736" s="181"/>
      <c r="AM736" s="181"/>
      <c r="AN736" s="181"/>
      <c r="AO736" s="181"/>
      <c r="AP736" s="61"/>
      <c r="AQ736" s="61"/>
      <c r="AR736" s="181" t="s">
        <v>430</v>
      </c>
      <c r="AS736" s="181"/>
      <c r="AT736" s="181"/>
      <c r="AU736" s="181"/>
      <c r="AV736" s="181"/>
      <c r="AW736" s="181"/>
      <c r="AX736" s="181"/>
      <c r="AY736" s="61"/>
      <c r="AZ736" s="61"/>
      <c r="BA736" s="181" t="s">
        <v>431</v>
      </c>
      <c r="BB736" s="181"/>
      <c r="BC736" s="181"/>
      <c r="BD736" s="181"/>
      <c r="BE736" s="181"/>
      <c r="BF736" s="181"/>
      <c r="BG736" s="181"/>
      <c r="BH736" s="181"/>
      <c r="BI736" s="181"/>
      <c r="BJ736" s="181"/>
      <c r="BK736" s="181"/>
      <c r="BL736" s="61"/>
      <c r="BM736" s="61"/>
      <c r="BN736" s="181" t="s">
        <v>432</v>
      </c>
      <c r="BO736" s="181"/>
      <c r="BP736" s="181"/>
      <c r="BQ736" s="181"/>
      <c r="BR736" s="181"/>
      <c r="BS736" s="181"/>
      <c r="BT736" s="181"/>
      <c r="BU736" s="64"/>
      <c r="BV736" s="61"/>
      <c r="BW736" s="181" t="s">
        <v>433</v>
      </c>
      <c r="BX736" s="181"/>
      <c r="BY736" s="181"/>
      <c r="BZ736" s="181"/>
      <c r="CA736" s="181"/>
      <c r="CB736" s="181"/>
      <c r="CC736" s="181"/>
      <c r="CD736" s="181"/>
      <c r="CE736" s="181"/>
      <c r="CF736" s="181"/>
      <c r="CG736" s="181"/>
      <c r="CH736" s="61"/>
      <c r="CI736" s="61"/>
      <c r="CJ736" s="181" t="s">
        <v>434</v>
      </c>
      <c r="CK736" s="181"/>
      <c r="CL736" s="181"/>
      <c r="CM736" s="181"/>
      <c r="CN736" s="181"/>
      <c r="CO736" s="181"/>
      <c r="CP736" s="181"/>
      <c r="CQ736" s="61"/>
      <c r="CR736" s="61"/>
      <c r="CS736" s="181" t="s">
        <v>433</v>
      </c>
      <c r="CT736" s="181"/>
      <c r="CU736" s="181"/>
      <c r="CV736" s="181"/>
      <c r="CW736" s="181"/>
      <c r="CX736" s="181"/>
      <c r="CY736" s="181"/>
      <c r="CZ736" s="181"/>
      <c r="DA736" s="181"/>
      <c r="DB736" s="181"/>
      <c r="DC736" s="181"/>
    </row>
    <row r="737" spans="2:107" ht="25.5" customHeight="1" x14ac:dyDescent="0.2">
      <c r="B737" s="61"/>
      <c r="C737" s="61"/>
      <c r="D737" s="61"/>
      <c r="E737" s="64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/>
      <c r="AF737"/>
      <c r="AG737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4"/>
      <c r="BS737" s="64"/>
      <c r="BT737" s="64"/>
      <c r="BU737" s="64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</row>
    <row r="738" spans="2:107" ht="25.5" customHeight="1" x14ac:dyDescent="0.2">
      <c r="B738" s="175" t="s">
        <v>180</v>
      </c>
      <c r="C738" s="175"/>
      <c r="D738" s="175"/>
      <c r="E738" s="64"/>
      <c r="F738" s="175" t="s">
        <v>14</v>
      </c>
      <c r="G738" s="175"/>
      <c r="H738" s="175"/>
      <c r="I738" s="61"/>
      <c r="J738" s="178" t="s">
        <v>338</v>
      </c>
      <c r="K738" s="179"/>
      <c r="L738" s="180"/>
      <c r="M738" s="61"/>
      <c r="N738" s="178" t="s">
        <v>409</v>
      </c>
      <c r="O738" s="179"/>
      <c r="P738" s="180"/>
      <c r="Q738" s="61"/>
      <c r="R738" s="178" t="s">
        <v>410</v>
      </c>
      <c r="S738" s="179"/>
      <c r="T738" s="180"/>
      <c r="U738" s="61"/>
      <c r="V738" s="175" t="s">
        <v>180</v>
      </c>
      <c r="W738" s="175"/>
      <c r="X738" s="175"/>
      <c r="Y738" s="61"/>
      <c r="Z738" s="175" t="s">
        <v>14</v>
      </c>
      <c r="AA738" s="175"/>
      <c r="AB738" s="175"/>
      <c r="AC738" s="61"/>
      <c r="AD738" s="61"/>
      <c r="AE738" s="175" t="s">
        <v>338</v>
      </c>
      <c r="AF738" s="175"/>
      <c r="AG738" s="175"/>
      <c r="AH738" s="61"/>
      <c r="AI738" s="178" t="s">
        <v>409</v>
      </c>
      <c r="AJ738" s="179"/>
      <c r="AK738" s="180"/>
      <c r="AL738" s="61"/>
      <c r="AM738" s="178" t="s">
        <v>410</v>
      </c>
      <c r="AN738" s="179"/>
      <c r="AO738" s="180"/>
      <c r="AP738" s="61"/>
      <c r="AQ738" s="61"/>
      <c r="AR738" s="175" t="s">
        <v>180</v>
      </c>
      <c r="AS738" s="175"/>
      <c r="AT738" s="175"/>
      <c r="AU738" s="61"/>
      <c r="AV738" s="175" t="s">
        <v>14</v>
      </c>
      <c r="AW738" s="175"/>
      <c r="AX738" s="175"/>
      <c r="AY738" s="61"/>
      <c r="AZ738" s="61"/>
      <c r="BA738" s="175" t="s">
        <v>338</v>
      </c>
      <c r="BB738" s="175"/>
      <c r="BC738" s="175"/>
      <c r="BD738" s="61"/>
      <c r="BE738" s="178" t="s">
        <v>409</v>
      </c>
      <c r="BF738" s="179"/>
      <c r="BG738" s="180"/>
      <c r="BH738" s="61"/>
      <c r="BI738" s="178" t="s">
        <v>410</v>
      </c>
      <c r="BJ738" s="179"/>
      <c r="BK738" s="180"/>
      <c r="BL738" s="61"/>
      <c r="BM738" s="61"/>
      <c r="BN738" s="178" t="s">
        <v>180</v>
      </c>
      <c r="BO738" s="179"/>
      <c r="BP738" s="180"/>
      <c r="BQ738" s="61"/>
      <c r="BR738" s="175" t="s">
        <v>14</v>
      </c>
      <c r="BS738" s="175"/>
      <c r="BT738" s="175"/>
      <c r="BU738" s="64"/>
      <c r="BV738" s="61"/>
      <c r="BW738" s="175" t="s">
        <v>338</v>
      </c>
      <c r="BX738" s="175"/>
      <c r="BY738" s="175"/>
      <c r="BZ738" s="61"/>
      <c r="CA738" s="178" t="s">
        <v>409</v>
      </c>
      <c r="CB738" s="179"/>
      <c r="CC738" s="180"/>
      <c r="CD738" s="61"/>
      <c r="CE738" s="178" t="s">
        <v>410</v>
      </c>
      <c r="CF738" s="179"/>
      <c r="CG738" s="180"/>
      <c r="CH738" s="61"/>
      <c r="CI738" s="61"/>
      <c r="CJ738" s="175" t="s">
        <v>180</v>
      </c>
      <c r="CK738" s="175"/>
      <c r="CL738" s="175"/>
      <c r="CM738" s="61"/>
      <c r="CN738" s="175" t="s">
        <v>14</v>
      </c>
      <c r="CO738" s="175"/>
      <c r="CP738" s="175"/>
      <c r="CQ738" s="61"/>
      <c r="CR738" s="61"/>
      <c r="CS738" s="175" t="s">
        <v>338</v>
      </c>
      <c r="CT738" s="175"/>
      <c r="CU738" s="175"/>
      <c r="CV738" s="61"/>
      <c r="CW738" s="178" t="s">
        <v>409</v>
      </c>
      <c r="CX738" s="179"/>
      <c r="CY738" s="180"/>
      <c r="CZ738" s="61"/>
      <c r="DA738" s="178" t="s">
        <v>410</v>
      </c>
      <c r="DB738" s="179"/>
      <c r="DC738" s="180"/>
    </row>
    <row r="739" spans="2:107" ht="25.5" customHeight="1" x14ac:dyDescent="0.2">
      <c r="B739" s="55" t="s">
        <v>181</v>
      </c>
      <c r="C739" s="57">
        <v>16</v>
      </c>
      <c r="D739" s="58">
        <v>0.5714285714285714</v>
      </c>
      <c r="E739" s="64"/>
      <c r="F739" s="55" t="s">
        <v>186</v>
      </c>
      <c r="G739" s="57">
        <v>27</v>
      </c>
      <c r="H739" s="58">
        <v>0.9642857142857143</v>
      </c>
      <c r="I739" s="61"/>
      <c r="J739" s="55" t="s">
        <v>339</v>
      </c>
      <c r="K739" s="57">
        <v>16</v>
      </c>
      <c r="L739" s="58">
        <v>0.5714285714285714</v>
      </c>
      <c r="M739" s="61"/>
      <c r="N739" s="55" t="s">
        <v>357</v>
      </c>
      <c r="O739" s="57">
        <v>2</v>
      </c>
      <c r="P739" s="58">
        <v>7.1428571428571425E-2</v>
      </c>
      <c r="Q739" s="61"/>
      <c r="R739" s="55" t="s">
        <v>411</v>
      </c>
      <c r="S739" s="57">
        <v>8</v>
      </c>
      <c r="T739" s="58">
        <v>0.2857142857142857</v>
      </c>
      <c r="U739" s="61"/>
      <c r="V739" s="47" t="s">
        <v>181</v>
      </c>
      <c r="W739" s="57">
        <v>8</v>
      </c>
      <c r="X739" s="58">
        <v>0.72727272727272729</v>
      </c>
      <c r="Y739" s="61"/>
      <c r="Z739" s="55" t="s">
        <v>186</v>
      </c>
      <c r="AA739" s="57">
        <v>10</v>
      </c>
      <c r="AB739" s="58">
        <v>0.90909090909090906</v>
      </c>
      <c r="AC739" s="61"/>
      <c r="AD739" s="61"/>
      <c r="AE739" s="55" t="s">
        <v>339</v>
      </c>
      <c r="AF739" s="57">
        <v>7</v>
      </c>
      <c r="AG739" s="58">
        <v>0.63636363636363635</v>
      </c>
      <c r="AH739" s="61"/>
      <c r="AI739" s="55" t="s">
        <v>357</v>
      </c>
      <c r="AJ739" s="57">
        <v>1</v>
      </c>
      <c r="AK739" s="58">
        <v>9.0909090909090912E-2</v>
      </c>
      <c r="AL739" s="61"/>
      <c r="AM739" s="55" t="s">
        <v>411</v>
      </c>
      <c r="AN739" s="57">
        <v>8</v>
      </c>
      <c r="AO739" s="58">
        <v>0.72727272727272729</v>
      </c>
      <c r="AP739" s="61"/>
      <c r="AQ739" s="61"/>
      <c r="AR739" s="55" t="s">
        <v>181</v>
      </c>
      <c r="AS739" s="57">
        <v>0</v>
      </c>
      <c r="AT739" s="58">
        <v>0</v>
      </c>
      <c r="AU739" s="61"/>
      <c r="AV739" s="47" t="s">
        <v>186</v>
      </c>
      <c r="AW739" s="57">
        <v>1</v>
      </c>
      <c r="AX739" s="58">
        <v>0.5</v>
      </c>
      <c r="AY739" s="61"/>
      <c r="AZ739" s="61"/>
      <c r="BA739" s="55" t="s">
        <v>339</v>
      </c>
      <c r="BB739" s="57">
        <v>0</v>
      </c>
      <c r="BC739" s="58">
        <v>0</v>
      </c>
      <c r="BD739" s="61"/>
      <c r="BE739" s="55" t="s">
        <v>357</v>
      </c>
      <c r="BF739" s="57">
        <v>0</v>
      </c>
      <c r="BG739" s="58">
        <v>0</v>
      </c>
      <c r="BH739" s="61"/>
      <c r="BI739" s="55" t="s">
        <v>411</v>
      </c>
      <c r="BJ739" s="57">
        <v>0</v>
      </c>
      <c r="BK739" s="58">
        <v>0</v>
      </c>
      <c r="BL739" s="61"/>
      <c r="BM739" s="61"/>
      <c r="BN739" s="47" t="s">
        <v>181</v>
      </c>
      <c r="BO739" s="57">
        <v>0</v>
      </c>
      <c r="BP739" s="58">
        <v>0</v>
      </c>
      <c r="BQ739" s="61"/>
      <c r="BR739" s="47" t="s">
        <v>186</v>
      </c>
      <c r="BS739" s="57">
        <v>1</v>
      </c>
      <c r="BT739" s="58">
        <v>1</v>
      </c>
      <c r="BU739" s="64"/>
      <c r="BV739" s="61"/>
      <c r="BW739" s="55" t="s">
        <v>339</v>
      </c>
      <c r="BX739" s="57">
        <v>0</v>
      </c>
      <c r="BY739" s="58">
        <v>0</v>
      </c>
      <c r="BZ739" s="61"/>
      <c r="CA739" s="55" t="s">
        <v>357</v>
      </c>
      <c r="CB739" s="57">
        <v>0</v>
      </c>
      <c r="CC739" s="58">
        <v>0</v>
      </c>
      <c r="CD739" s="61"/>
      <c r="CE739" s="55" t="s">
        <v>411</v>
      </c>
      <c r="CF739" s="57">
        <v>0</v>
      </c>
      <c r="CG739" s="58">
        <v>0</v>
      </c>
      <c r="CH739" s="61"/>
      <c r="CI739" s="61"/>
      <c r="CJ739" s="55" t="s">
        <v>181</v>
      </c>
      <c r="CK739" s="57">
        <v>0</v>
      </c>
      <c r="CL739" s="58" t="e">
        <v>#DIV/0!</v>
      </c>
      <c r="CM739" s="61"/>
      <c r="CN739" s="55" t="s">
        <v>186</v>
      </c>
      <c r="CO739" s="57">
        <v>0</v>
      </c>
      <c r="CP739" s="58" t="e">
        <v>#DIV/0!</v>
      </c>
      <c r="CQ739" s="61"/>
      <c r="CR739" s="61"/>
      <c r="CS739" s="55" t="s">
        <v>339</v>
      </c>
      <c r="CT739" s="57">
        <v>0</v>
      </c>
      <c r="CU739" s="58" t="e">
        <v>#DIV/0!</v>
      </c>
      <c r="CV739" s="61"/>
      <c r="CW739" s="55" t="s">
        <v>357</v>
      </c>
      <c r="CX739" s="57">
        <v>0</v>
      </c>
      <c r="CY739" s="58">
        <v>0</v>
      </c>
      <c r="CZ739" s="61"/>
      <c r="DA739" s="55" t="s">
        <v>411</v>
      </c>
      <c r="DB739" s="57">
        <v>0</v>
      </c>
      <c r="DC739" s="58" t="e">
        <v>#DIV/0!</v>
      </c>
    </row>
    <row r="740" spans="2:107" ht="25.5" customHeight="1" x14ac:dyDescent="0.2">
      <c r="B740" s="46" t="s">
        <v>182</v>
      </c>
      <c r="C740" s="57">
        <v>6</v>
      </c>
      <c r="D740" s="58">
        <v>0.21428571428571427</v>
      </c>
      <c r="E740" s="64"/>
      <c r="F740" s="46" t="s">
        <v>187</v>
      </c>
      <c r="G740" s="57">
        <v>0</v>
      </c>
      <c r="H740" s="58">
        <v>0</v>
      </c>
      <c r="I740" s="61"/>
      <c r="J740" s="55" t="s">
        <v>340</v>
      </c>
      <c r="K740" s="57">
        <v>0</v>
      </c>
      <c r="L740" s="58">
        <v>0</v>
      </c>
      <c r="M740" s="61"/>
      <c r="N740" s="55" t="s">
        <v>359</v>
      </c>
      <c r="O740" s="57">
        <v>14</v>
      </c>
      <c r="P740" s="58">
        <v>0.5</v>
      </c>
      <c r="Q740" s="61"/>
      <c r="R740" s="55" t="s">
        <v>412</v>
      </c>
      <c r="S740" s="57">
        <v>8</v>
      </c>
      <c r="T740" s="58">
        <v>0.2857142857142857</v>
      </c>
      <c r="U740" s="61"/>
      <c r="V740" s="46" t="s">
        <v>182</v>
      </c>
      <c r="W740" s="57">
        <v>1</v>
      </c>
      <c r="X740" s="58">
        <v>9.0909090909090912E-2</v>
      </c>
      <c r="Y740" s="61"/>
      <c r="Z740" s="46" t="s">
        <v>187</v>
      </c>
      <c r="AA740" s="57">
        <v>1</v>
      </c>
      <c r="AB740" s="58">
        <v>9.0909090909090912E-2</v>
      </c>
      <c r="AC740" s="61"/>
      <c r="AD740" s="61"/>
      <c r="AE740" s="55" t="s">
        <v>340</v>
      </c>
      <c r="AF740" s="57">
        <v>1</v>
      </c>
      <c r="AG740" s="58">
        <v>9.0909090909090912E-2</v>
      </c>
      <c r="AH740" s="61"/>
      <c r="AI740" s="55" t="s">
        <v>359</v>
      </c>
      <c r="AJ740" s="57">
        <v>7</v>
      </c>
      <c r="AK740" s="58">
        <v>0.63636363636363635</v>
      </c>
      <c r="AL740" s="61"/>
      <c r="AM740" s="55" t="s">
        <v>412</v>
      </c>
      <c r="AN740" s="57">
        <v>0</v>
      </c>
      <c r="AO740" s="58">
        <v>0</v>
      </c>
      <c r="AP740" s="61"/>
      <c r="AQ740" s="61"/>
      <c r="AR740" s="46" t="s">
        <v>182</v>
      </c>
      <c r="AS740" s="57">
        <v>0</v>
      </c>
      <c r="AT740" s="58">
        <v>0</v>
      </c>
      <c r="AU740" s="61"/>
      <c r="AV740" s="46" t="s">
        <v>187</v>
      </c>
      <c r="AW740" s="57">
        <v>1</v>
      </c>
      <c r="AX740" s="58">
        <v>0.5</v>
      </c>
      <c r="AY740" s="61"/>
      <c r="AZ740" s="61"/>
      <c r="BA740" s="55" t="s">
        <v>340</v>
      </c>
      <c r="BB740" s="57">
        <v>0</v>
      </c>
      <c r="BC740" s="58">
        <v>0</v>
      </c>
      <c r="BD740" s="61"/>
      <c r="BE740" s="55" t="s">
        <v>359</v>
      </c>
      <c r="BF740" s="57">
        <v>0</v>
      </c>
      <c r="BG740" s="58">
        <v>0</v>
      </c>
      <c r="BH740" s="61"/>
      <c r="BI740" s="55" t="s">
        <v>412</v>
      </c>
      <c r="BJ740" s="57">
        <v>0</v>
      </c>
      <c r="BK740" s="58">
        <v>0</v>
      </c>
      <c r="BL740" s="61"/>
      <c r="BM740" s="61"/>
      <c r="BN740" s="46" t="s">
        <v>182</v>
      </c>
      <c r="BO740" s="57">
        <v>0</v>
      </c>
      <c r="BP740" s="58">
        <v>0</v>
      </c>
      <c r="BQ740" s="61"/>
      <c r="BR740" s="46" t="s">
        <v>187</v>
      </c>
      <c r="BS740" s="57">
        <v>0</v>
      </c>
      <c r="BT740" s="58">
        <v>0</v>
      </c>
      <c r="BU740" s="64"/>
      <c r="BV740" s="61"/>
      <c r="BW740" s="55" t="s">
        <v>340</v>
      </c>
      <c r="BX740" s="57">
        <v>0</v>
      </c>
      <c r="BY740" s="58">
        <v>0</v>
      </c>
      <c r="BZ740" s="61"/>
      <c r="CA740" s="55" t="s">
        <v>359</v>
      </c>
      <c r="CB740" s="57">
        <v>0</v>
      </c>
      <c r="CC740" s="58">
        <v>0</v>
      </c>
      <c r="CD740" s="61"/>
      <c r="CE740" s="55" t="s">
        <v>412</v>
      </c>
      <c r="CF740" s="57">
        <v>0</v>
      </c>
      <c r="CG740" s="58">
        <v>0</v>
      </c>
      <c r="CH740" s="61"/>
      <c r="CI740" s="61"/>
      <c r="CJ740" s="46" t="s">
        <v>182</v>
      </c>
      <c r="CK740" s="57">
        <v>0</v>
      </c>
      <c r="CL740" s="58" t="e">
        <v>#DIV/0!</v>
      </c>
      <c r="CM740" s="61"/>
      <c r="CN740" s="46" t="s">
        <v>187</v>
      </c>
      <c r="CO740" s="57">
        <v>0</v>
      </c>
      <c r="CP740" s="58" t="e">
        <v>#DIV/0!</v>
      </c>
      <c r="CQ740" s="61"/>
      <c r="CR740" s="61"/>
      <c r="CS740" s="55" t="s">
        <v>340</v>
      </c>
      <c r="CT740" s="57">
        <v>0</v>
      </c>
      <c r="CU740" s="58" t="e">
        <v>#DIV/0!</v>
      </c>
      <c r="CV740" s="61"/>
      <c r="CW740" s="55" t="s">
        <v>359</v>
      </c>
      <c r="CX740" s="57">
        <v>2</v>
      </c>
      <c r="CY740" s="58">
        <v>1</v>
      </c>
      <c r="CZ740" s="61"/>
      <c r="DA740" s="55" t="s">
        <v>412</v>
      </c>
      <c r="DB740" s="57">
        <v>0</v>
      </c>
      <c r="DC740" s="58" t="e">
        <v>#DIV/0!</v>
      </c>
    </row>
    <row r="741" spans="2:107" ht="25.5" customHeight="1" x14ac:dyDescent="0.2">
      <c r="B741" s="50" t="s">
        <v>183</v>
      </c>
      <c r="C741" s="57">
        <v>2</v>
      </c>
      <c r="D741" s="58">
        <v>7.1428571428571425E-2</v>
      </c>
      <c r="E741" s="64"/>
      <c r="F741" s="46" t="s">
        <v>188</v>
      </c>
      <c r="G741" s="57">
        <v>1</v>
      </c>
      <c r="H741" s="58">
        <v>3.5714285714285712E-2</v>
      </c>
      <c r="I741" s="61"/>
      <c r="J741" s="55" t="s">
        <v>341</v>
      </c>
      <c r="K741" s="57">
        <v>0</v>
      </c>
      <c r="L741" s="58">
        <v>0</v>
      </c>
      <c r="M741" s="61"/>
      <c r="N741" s="50" t="s">
        <v>360</v>
      </c>
      <c r="O741" s="57">
        <v>0</v>
      </c>
      <c r="P741" s="58">
        <v>0</v>
      </c>
      <c r="Q741" s="61"/>
      <c r="R741" s="50" t="s">
        <v>413</v>
      </c>
      <c r="S741" s="57">
        <v>5</v>
      </c>
      <c r="T741" s="58">
        <v>0.17857142857142858</v>
      </c>
      <c r="U741" s="61"/>
      <c r="V741" s="46" t="s">
        <v>183</v>
      </c>
      <c r="W741" s="57">
        <v>0</v>
      </c>
      <c r="X741" s="58">
        <v>0</v>
      </c>
      <c r="Y741" s="61"/>
      <c r="Z741" s="46" t="s">
        <v>188</v>
      </c>
      <c r="AA741" s="57">
        <v>0</v>
      </c>
      <c r="AB741" s="58">
        <v>0</v>
      </c>
      <c r="AC741" s="61"/>
      <c r="AD741" s="61"/>
      <c r="AE741" s="55" t="s">
        <v>341</v>
      </c>
      <c r="AF741" s="57">
        <v>0</v>
      </c>
      <c r="AG741" s="58">
        <v>0</v>
      </c>
      <c r="AH741" s="61"/>
      <c r="AI741" s="50" t="s">
        <v>360</v>
      </c>
      <c r="AJ741" s="57">
        <v>0</v>
      </c>
      <c r="AK741" s="58">
        <v>0</v>
      </c>
      <c r="AL741" s="61"/>
      <c r="AM741" s="50" t="s">
        <v>413</v>
      </c>
      <c r="AN741" s="57">
        <v>1</v>
      </c>
      <c r="AO741" s="58">
        <v>9.0909090909090912E-2</v>
      </c>
      <c r="AP741" s="61"/>
      <c r="AQ741" s="61"/>
      <c r="AR741" s="46" t="s">
        <v>183</v>
      </c>
      <c r="AS741" s="57">
        <v>2</v>
      </c>
      <c r="AT741" s="58">
        <v>1</v>
      </c>
      <c r="AU741" s="61"/>
      <c r="AV741" s="46" t="s">
        <v>188</v>
      </c>
      <c r="AW741" s="57">
        <v>0</v>
      </c>
      <c r="AX741" s="58">
        <v>0</v>
      </c>
      <c r="AY741" s="61"/>
      <c r="AZ741" s="61"/>
      <c r="BA741" s="55" t="s">
        <v>341</v>
      </c>
      <c r="BB741" s="57">
        <v>0</v>
      </c>
      <c r="BC741" s="58">
        <v>0</v>
      </c>
      <c r="BD741" s="61"/>
      <c r="BE741" s="50" t="s">
        <v>360</v>
      </c>
      <c r="BF741" s="57">
        <v>0</v>
      </c>
      <c r="BG741" s="58">
        <v>0</v>
      </c>
      <c r="BH741" s="61"/>
      <c r="BI741" s="50" t="s">
        <v>413</v>
      </c>
      <c r="BJ741" s="57">
        <v>0</v>
      </c>
      <c r="BK741" s="58">
        <v>0</v>
      </c>
      <c r="BL741" s="61"/>
      <c r="BM741" s="61"/>
      <c r="BN741" s="46" t="s">
        <v>183</v>
      </c>
      <c r="BO741" s="57">
        <v>0</v>
      </c>
      <c r="BP741" s="58">
        <v>0</v>
      </c>
      <c r="BQ741" s="61"/>
      <c r="BR741" s="46" t="s">
        <v>188</v>
      </c>
      <c r="BS741" s="57">
        <v>0</v>
      </c>
      <c r="BT741" s="58">
        <v>0</v>
      </c>
      <c r="BU741" s="64"/>
      <c r="BV741" s="61"/>
      <c r="BW741" s="55" t="s">
        <v>341</v>
      </c>
      <c r="BX741" s="57">
        <v>0</v>
      </c>
      <c r="BY741" s="58">
        <v>0</v>
      </c>
      <c r="BZ741" s="61"/>
      <c r="CA741" s="50" t="s">
        <v>360</v>
      </c>
      <c r="CB741" s="57">
        <v>0</v>
      </c>
      <c r="CC741" s="58">
        <v>0</v>
      </c>
      <c r="CD741" s="61"/>
      <c r="CE741" s="50" t="s">
        <v>413</v>
      </c>
      <c r="CF741" s="57">
        <v>0</v>
      </c>
      <c r="CG741" s="58">
        <v>0</v>
      </c>
      <c r="CH741" s="61"/>
      <c r="CI741" s="61"/>
      <c r="CJ741" s="46" t="s">
        <v>183</v>
      </c>
      <c r="CK741" s="57">
        <v>0</v>
      </c>
      <c r="CL741" s="58" t="e">
        <v>#DIV/0!</v>
      </c>
      <c r="CM741" s="61"/>
      <c r="CN741" s="46" t="s">
        <v>188</v>
      </c>
      <c r="CO741" s="57">
        <v>0</v>
      </c>
      <c r="CP741" s="58" t="e">
        <v>#DIV/0!</v>
      </c>
      <c r="CQ741" s="61"/>
      <c r="CR741" s="61"/>
      <c r="CS741" s="55" t="s">
        <v>341</v>
      </c>
      <c r="CT741" s="57">
        <v>0</v>
      </c>
      <c r="CU741" s="58" t="e">
        <v>#DIV/0!</v>
      </c>
      <c r="CV741" s="61"/>
      <c r="CW741" s="50" t="s">
        <v>360</v>
      </c>
      <c r="CX741" s="57">
        <v>0</v>
      </c>
      <c r="CY741" s="58">
        <v>0</v>
      </c>
      <c r="CZ741" s="61"/>
      <c r="DA741" s="50" t="s">
        <v>413</v>
      </c>
      <c r="DB741" s="57">
        <v>0</v>
      </c>
      <c r="DC741" s="58" t="e">
        <v>#DIV/0!</v>
      </c>
    </row>
    <row r="742" spans="2:107" ht="25.5" customHeight="1" x14ac:dyDescent="0.2">
      <c r="B742" s="50" t="s">
        <v>184</v>
      </c>
      <c r="C742" s="57">
        <v>1</v>
      </c>
      <c r="D742" s="58">
        <v>3.5714285714285712E-2</v>
      </c>
      <c r="E742" s="64"/>
      <c r="F742" s="77"/>
      <c r="G742" s="54">
        <v>28</v>
      </c>
      <c r="H742" s="76">
        <v>1</v>
      </c>
      <c r="I742" s="61"/>
      <c r="J742" s="50" t="s">
        <v>344</v>
      </c>
      <c r="K742" s="57">
        <v>6</v>
      </c>
      <c r="L742" s="58">
        <v>0.21428571428571427</v>
      </c>
      <c r="M742" s="61"/>
      <c r="N742" s="50" t="s">
        <v>358</v>
      </c>
      <c r="O742" s="57">
        <v>6</v>
      </c>
      <c r="P742" s="58">
        <v>0.21428571428571427</v>
      </c>
      <c r="Q742" s="61"/>
      <c r="R742" s="50" t="s">
        <v>414</v>
      </c>
      <c r="S742" s="57">
        <v>1</v>
      </c>
      <c r="T742" s="58">
        <v>3.5714285714285712E-2</v>
      </c>
      <c r="U742" s="61"/>
      <c r="V742" s="46" t="s">
        <v>184</v>
      </c>
      <c r="W742" s="57">
        <v>1</v>
      </c>
      <c r="X742" s="58">
        <v>9.0909090909090912E-2</v>
      </c>
      <c r="Y742" s="61"/>
      <c r="Z742" s="77"/>
      <c r="AA742" s="54">
        <v>11</v>
      </c>
      <c r="AB742" s="76">
        <v>1</v>
      </c>
      <c r="AC742" s="61"/>
      <c r="AD742" s="61"/>
      <c r="AE742" s="50" t="s">
        <v>344</v>
      </c>
      <c r="AF742" s="57">
        <v>1</v>
      </c>
      <c r="AG742" s="58">
        <v>9.0909090909090912E-2</v>
      </c>
      <c r="AH742" s="61"/>
      <c r="AI742" s="50" t="s">
        <v>358</v>
      </c>
      <c r="AJ742" s="57">
        <v>1</v>
      </c>
      <c r="AK742" s="58">
        <v>9.0909090909090912E-2</v>
      </c>
      <c r="AL742" s="61"/>
      <c r="AM742" s="50" t="s">
        <v>414</v>
      </c>
      <c r="AN742" s="57">
        <v>0</v>
      </c>
      <c r="AO742" s="58">
        <v>0</v>
      </c>
      <c r="AP742" s="61"/>
      <c r="AQ742" s="61"/>
      <c r="AR742" s="46" t="s">
        <v>184</v>
      </c>
      <c r="AS742" s="57">
        <v>0</v>
      </c>
      <c r="AT742" s="58">
        <v>0</v>
      </c>
      <c r="AU742" s="61"/>
      <c r="AV742" s="77"/>
      <c r="AW742" s="54">
        <v>2</v>
      </c>
      <c r="AX742" s="76">
        <v>1</v>
      </c>
      <c r="AY742" s="61"/>
      <c r="AZ742" s="61"/>
      <c r="BA742" s="50" t="s">
        <v>344</v>
      </c>
      <c r="BB742" s="57">
        <v>0</v>
      </c>
      <c r="BC742" s="58">
        <v>0</v>
      </c>
      <c r="BD742" s="61"/>
      <c r="BE742" s="50" t="s">
        <v>358</v>
      </c>
      <c r="BF742" s="57">
        <v>0</v>
      </c>
      <c r="BG742" s="58">
        <v>0</v>
      </c>
      <c r="BH742" s="61"/>
      <c r="BI742" s="50" t="s">
        <v>414</v>
      </c>
      <c r="BJ742" s="57">
        <v>0</v>
      </c>
      <c r="BK742" s="58">
        <v>0</v>
      </c>
      <c r="BL742" s="61"/>
      <c r="BM742" s="61"/>
      <c r="BN742" s="46" t="s">
        <v>184</v>
      </c>
      <c r="BO742" s="57">
        <v>1</v>
      </c>
      <c r="BP742" s="58">
        <v>1</v>
      </c>
      <c r="BQ742" s="61"/>
      <c r="BR742" s="77"/>
      <c r="BS742" s="54">
        <v>1</v>
      </c>
      <c r="BT742" s="76">
        <v>1</v>
      </c>
      <c r="BU742" s="64"/>
      <c r="BV742" s="61"/>
      <c r="BW742" s="50" t="s">
        <v>344</v>
      </c>
      <c r="BX742" s="57">
        <v>0</v>
      </c>
      <c r="BY742" s="58">
        <v>0</v>
      </c>
      <c r="BZ742" s="61"/>
      <c r="CA742" s="50" t="s">
        <v>358</v>
      </c>
      <c r="CB742" s="57">
        <v>0</v>
      </c>
      <c r="CC742" s="58">
        <v>0</v>
      </c>
      <c r="CD742" s="61"/>
      <c r="CE742" s="50" t="s">
        <v>414</v>
      </c>
      <c r="CF742" s="57">
        <v>0</v>
      </c>
      <c r="CG742" s="58">
        <v>0</v>
      </c>
      <c r="CH742" s="61"/>
      <c r="CI742" s="61"/>
      <c r="CJ742" s="46" t="s">
        <v>184</v>
      </c>
      <c r="CK742" s="57">
        <v>0</v>
      </c>
      <c r="CL742" s="58" t="e">
        <v>#DIV/0!</v>
      </c>
      <c r="CM742" s="61"/>
      <c r="CN742" s="77"/>
      <c r="CO742" s="54">
        <v>0</v>
      </c>
      <c r="CP742" s="76" t="e">
        <v>#DIV/0!</v>
      </c>
      <c r="CQ742" s="61"/>
      <c r="CR742" s="61"/>
      <c r="CS742" s="50" t="s">
        <v>344</v>
      </c>
      <c r="CT742" s="57">
        <v>0</v>
      </c>
      <c r="CU742" s="58" t="e">
        <v>#DIV/0!</v>
      </c>
      <c r="CV742" s="61"/>
      <c r="CW742" s="50" t="s">
        <v>358</v>
      </c>
      <c r="CX742" s="57">
        <v>0</v>
      </c>
      <c r="CY742" s="58">
        <v>0</v>
      </c>
      <c r="CZ742" s="61"/>
      <c r="DA742" s="50" t="s">
        <v>414</v>
      </c>
      <c r="DB742" s="57">
        <v>0</v>
      </c>
      <c r="DC742" s="58" t="e">
        <v>#DIV/0!</v>
      </c>
    </row>
    <row r="743" spans="2:107" ht="25.5" customHeight="1" x14ac:dyDescent="0.2">
      <c r="B743" s="50" t="s">
        <v>185</v>
      </c>
      <c r="C743" s="57">
        <v>2</v>
      </c>
      <c r="D743" s="58">
        <v>7.1428571428571425E-2</v>
      </c>
      <c r="E743" s="64"/>
      <c r="F743" s="61"/>
      <c r="G743" s="56" t="s">
        <v>141</v>
      </c>
      <c r="H743" s="49" t="s">
        <v>140</v>
      </c>
      <c r="I743" s="61"/>
      <c r="J743" s="50" t="s">
        <v>343</v>
      </c>
      <c r="K743" s="57">
        <v>0</v>
      </c>
      <c r="L743" s="58">
        <v>0</v>
      </c>
      <c r="M743" s="61"/>
      <c r="N743" s="50" t="s">
        <v>361</v>
      </c>
      <c r="O743" s="57">
        <v>0</v>
      </c>
      <c r="P743" s="58">
        <v>0</v>
      </c>
      <c r="Q743" s="61"/>
      <c r="R743" s="50" t="s">
        <v>415</v>
      </c>
      <c r="S743" s="57">
        <v>2</v>
      </c>
      <c r="T743" s="58">
        <v>7.1428571428571425E-2</v>
      </c>
      <c r="U743" s="61"/>
      <c r="V743" s="46" t="s">
        <v>185</v>
      </c>
      <c r="W743" s="57">
        <v>1</v>
      </c>
      <c r="X743" s="58">
        <v>9.0909090909090912E-2</v>
      </c>
      <c r="Y743" s="61"/>
      <c r="Z743" s="37"/>
      <c r="AA743" s="56" t="s">
        <v>141</v>
      </c>
      <c r="AB743" s="49" t="s">
        <v>140</v>
      </c>
      <c r="AC743" s="61"/>
      <c r="AD743" s="61"/>
      <c r="AE743" s="50" t="s">
        <v>343</v>
      </c>
      <c r="AF743" s="57">
        <v>0</v>
      </c>
      <c r="AG743" s="58">
        <v>0</v>
      </c>
      <c r="AH743" s="61"/>
      <c r="AI743" s="50" t="s">
        <v>361</v>
      </c>
      <c r="AJ743" s="57">
        <v>0</v>
      </c>
      <c r="AK743" s="58">
        <v>0</v>
      </c>
      <c r="AL743" s="61"/>
      <c r="AM743" s="50" t="s">
        <v>415</v>
      </c>
      <c r="AN743" s="57">
        <v>0</v>
      </c>
      <c r="AO743" s="58">
        <v>0</v>
      </c>
      <c r="AP743" s="61"/>
      <c r="AQ743" s="61"/>
      <c r="AR743" s="46" t="s">
        <v>185</v>
      </c>
      <c r="AS743" s="57">
        <v>0</v>
      </c>
      <c r="AT743" s="58">
        <v>0</v>
      </c>
      <c r="AU743" s="61"/>
      <c r="AV743" s="61"/>
      <c r="AW743" s="56" t="s">
        <v>141</v>
      </c>
      <c r="AX743" s="49" t="s">
        <v>140</v>
      </c>
      <c r="AY743" s="61"/>
      <c r="AZ743" s="61"/>
      <c r="BA743" s="50" t="s">
        <v>343</v>
      </c>
      <c r="BB743" s="57">
        <v>0</v>
      </c>
      <c r="BC743" s="58">
        <v>0</v>
      </c>
      <c r="BD743" s="61"/>
      <c r="BE743" s="50" t="s">
        <v>361</v>
      </c>
      <c r="BF743" s="57">
        <v>1</v>
      </c>
      <c r="BG743" s="58">
        <v>0.5</v>
      </c>
      <c r="BH743" s="61"/>
      <c r="BI743" s="50" t="s">
        <v>415</v>
      </c>
      <c r="BJ743" s="57">
        <v>2</v>
      </c>
      <c r="BK743" s="58">
        <v>1</v>
      </c>
      <c r="BL743" s="61"/>
      <c r="BM743" s="61"/>
      <c r="BN743" s="46" t="s">
        <v>185</v>
      </c>
      <c r="BO743" s="57">
        <v>0</v>
      </c>
      <c r="BP743" s="58">
        <v>0</v>
      </c>
      <c r="BQ743" s="61"/>
      <c r="BR743" s="77"/>
      <c r="BS743" s="56" t="s">
        <v>141</v>
      </c>
      <c r="BT743" s="49" t="s">
        <v>140</v>
      </c>
      <c r="BU743" s="64"/>
      <c r="BV743" s="61"/>
      <c r="BW743" s="50" t="s">
        <v>343</v>
      </c>
      <c r="BX743" s="57">
        <v>0</v>
      </c>
      <c r="BY743" s="58">
        <v>0</v>
      </c>
      <c r="BZ743" s="61"/>
      <c r="CA743" s="50" t="s">
        <v>361</v>
      </c>
      <c r="CB743" s="57">
        <v>0</v>
      </c>
      <c r="CC743" s="58">
        <v>0</v>
      </c>
      <c r="CD743" s="61"/>
      <c r="CE743" s="50" t="s">
        <v>415</v>
      </c>
      <c r="CF743" s="57">
        <v>0</v>
      </c>
      <c r="CG743" s="58">
        <v>0</v>
      </c>
      <c r="CH743" s="61"/>
      <c r="CI743" s="61"/>
      <c r="CJ743" s="46" t="s">
        <v>185</v>
      </c>
      <c r="CK743" s="57">
        <v>0</v>
      </c>
      <c r="CL743" s="58" t="e">
        <v>#DIV/0!</v>
      </c>
      <c r="CM743" s="61"/>
      <c r="CN743" s="61"/>
      <c r="CO743" s="56" t="s">
        <v>141</v>
      </c>
      <c r="CP743" s="49" t="s">
        <v>140</v>
      </c>
      <c r="CQ743" s="61"/>
      <c r="CR743" s="61"/>
      <c r="CS743" s="50" t="s">
        <v>343</v>
      </c>
      <c r="CT743" s="57">
        <v>0</v>
      </c>
      <c r="CU743" s="58" t="e">
        <v>#DIV/0!</v>
      </c>
      <c r="CV743" s="61"/>
      <c r="CW743" s="50" t="s">
        <v>361</v>
      </c>
      <c r="CX743" s="57">
        <v>0</v>
      </c>
      <c r="CY743" s="58">
        <v>0</v>
      </c>
      <c r="CZ743" s="61"/>
      <c r="DA743" s="50" t="s">
        <v>415</v>
      </c>
      <c r="DB743" s="57">
        <v>0</v>
      </c>
      <c r="DC743" s="58" t="e">
        <v>#DIV/0!</v>
      </c>
    </row>
    <row r="744" spans="2:107" ht="25.5" customHeight="1" x14ac:dyDescent="0.2">
      <c r="B744" s="46" t="s">
        <v>162</v>
      </c>
      <c r="C744" s="57">
        <v>1</v>
      </c>
      <c r="D744" s="58">
        <v>3.5714285714285712E-2</v>
      </c>
      <c r="E744" s="64"/>
      <c r="F744" s="61"/>
      <c r="G744" s="61"/>
      <c r="H744" s="61"/>
      <c r="I744" s="61"/>
      <c r="J744" s="50" t="s">
        <v>342</v>
      </c>
      <c r="K744" s="57">
        <v>0</v>
      </c>
      <c r="L744" s="58">
        <v>0</v>
      </c>
      <c r="M744" s="61"/>
      <c r="N744" s="50" t="s">
        <v>362</v>
      </c>
      <c r="O744" s="57">
        <v>2</v>
      </c>
      <c r="P744" s="58">
        <v>7.1428571428571425E-2</v>
      </c>
      <c r="Q744" s="61"/>
      <c r="R744" s="50" t="s">
        <v>416</v>
      </c>
      <c r="S744" s="57">
        <v>0</v>
      </c>
      <c r="T744" s="58">
        <v>0</v>
      </c>
      <c r="U744" s="61"/>
      <c r="V744" s="46" t="s">
        <v>162</v>
      </c>
      <c r="W744" s="57">
        <v>0</v>
      </c>
      <c r="X744" s="58">
        <v>0</v>
      </c>
      <c r="Y744" s="61"/>
      <c r="Z744" s="61"/>
      <c r="AA744" s="61"/>
      <c r="AB744" s="61"/>
      <c r="AC744" s="61"/>
      <c r="AD744" s="61"/>
      <c r="AE744" s="50" t="s">
        <v>342</v>
      </c>
      <c r="AF744" s="57">
        <v>0</v>
      </c>
      <c r="AG744" s="58">
        <v>0</v>
      </c>
      <c r="AH744" s="61"/>
      <c r="AI744" s="50" t="s">
        <v>362</v>
      </c>
      <c r="AJ744" s="57">
        <v>0</v>
      </c>
      <c r="AK744" s="58">
        <v>0</v>
      </c>
      <c r="AL744" s="61"/>
      <c r="AM744" s="50" t="s">
        <v>416</v>
      </c>
      <c r="AN744" s="57">
        <v>0</v>
      </c>
      <c r="AO744" s="58">
        <v>0</v>
      </c>
      <c r="AP744" s="61"/>
      <c r="AQ744" s="61"/>
      <c r="AR744" s="46" t="s">
        <v>162</v>
      </c>
      <c r="AS744" s="57">
        <v>0</v>
      </c>
      <c r="AT744" s="58">
        <v>0</v>
      </c>
      <c r="AU744" s="61"/>
      <c r="AV744" s="61"/>
      <c r="AW744" s="61"/>
      <c r="AX744" s="61"/>
      <c r="AY744" s="61"/>
      <c r="AZ744" s="61"/>
      <c r="BA744" s="50" t="s">
        <v>342</v>
      </c>
      <c r="BB744" s="57">
        <v>0</v>
      </c>
      <c r="BC744" s="58">
        <v>0</v>
      </c>
      <c r="BD744" s="61"/>
      <c r="BE744" s="50" t="s">
        <v>362</v>
      </c>
      <c r="BF744" s="57">
        <v>1</v>
      </c>
      <c r="BG744" s="58">
        <v>0.5</v>
      </c>
      <c r="BH744" s="61"/>
      <c r="BI744" s="50" t="s">
        <v>416</v>
      </c>
      <c r="BJ744" s="57">
        <v>0</v>
      </c>
      <c r="BK744" s="58">
        <v>0</v>
      </c>
      <c r="BL744" s="61"/>
      <c r="BM744" s="61"/>
      <c r="BN744" s="46" t="s">
        <v>162</v>
      </c>
      <c r="BO744" s="57">
        <v>0</v>
      </c>
      <c r="BP744" s="58">
        <v>0</v>
      </c>
      <c r="BQ744" s="64"/>
      <c r="BR744"/>
      <c r="BS744" s="64"/>
      <c r="BT744" s="64"/>
      <c r="BU744" s="64"/>
      <c r="BV744" s="61"/>
      <c r="BW744" s="50" t="s">
        <v>342</v>
      </c>
      <c r="BX744" s="57">
        <v>0</v>
      </c>
      <c r="BY744" s="58">
        <v>0</v>
      </c>
      <c r="BZ744" s="61"/>
      <c r="CA744" s="50" t="s">
        <v>362</v>
      </c>
      <c r="CB744" s="57">
        <v>0</v>
      </c>
      <c r="CC744" s="58">
        <v>0</v>
      </c>
      <c r="CD744" s="61"/>
      <c r="CE744" s="50" t="s">
        <v>416</v>
      </c>
      <c r="CF744" s="57">
        <v>0</v>
      </c>
      <c r="CG744" s="58">
        <v>0</v>
      </c>
      <c r="CH744" s="61"/>
      <c r="CI744" s="61"/>
      <c r="CJ744" s="46" t="s">
        <v>162</v>
      </c>
      <c r="CK744" s="57">
        <v>0</v>
      </c>
      <c r="CL744" s="58" t="e">
        <v>#DIV/0!</v>
      </c>
      <c r="CM744" s="61"/>
      <c r="CN744" s="61"/>
      <c r="CO744" s="61"/>
      <c r="CP744" s="61"/>
      <c r="CQ744" s="61"/>
      <c r="CR744" s="61"/>
      <c r="CS744" s="50" t="s">
        <v>342</v>
      </c>
      <c r="CT744" s="57">
        <v>0</v>
      </c>
      <c r="CU744" s="58" t="e">
        <v>#DIV/0!</v>
      </c>
      <c r="CV744" s="61"/>
      <c r="CW744" s="50" t="s">
        <v>362</v>
      </c>
      <c r="CX744" s="57">
        <v>0</v>
      </c>
      <c r="CY744" s="58">
        <v>0</v>
      </c>
      <c r="CZ744" s="61"/>
      <c r="DA744" s="50" t="s">
        <v>416</v>
      </c>
      <c r="DB744" s="57">
        <v>0</v>
      </c>
      <c r="DC744" s="58" t="e">
        <v>#DIV/0!</v>
      </c>
    </row>
    <row r="745" spans="2:107" ht="25.5" customHeight="1" x14ac:dyDescent="0.2">
      <c r="B745" s="77"/>
      <c r="C745" s="54">
        <v>28</v>
      </c>
      <c r="D745" s="76">
        <v>1</v>
      </c>
      <c r="E745" s="64"/>
      <c r="F745" s="61"/>
      <c r="G745" s="61"/>
      <c r="H745" s="61"/>
      <c r="I745" s="61"/>
      <c r="J745" s="50" t="s">
        <v>354</v>
      </c>
      <c r="K745" s="57">
        <v>2</v>
      </c>
      <c r="L745" s="58">
        <v>7.1428571428571425E-2</v>
      </c>
      <c r="M745" s="61"/>
      <c r="N745" s="50" t="s">
        <v>363</v>
      </c>
      <c r="O745" s="57">
        <v>1</v>
      </c>
      <c r="P745" s="58">
        <v>3.5714285714285712E-2</v>
      </c>
      <c r="Q745" s="61"/>
      <c r="R745" s="50" t="s">
        <v>417</v>
      </c>
      <c r="S745" s="57">
        <v>0</v>
      </c>
      <c r="T745" s="58">
        <v>0</v>
      </c>
      <c r="U745" s="61"/>
      <c r="V745" s="77"/>
      <c r="W745" s="54">
        <v>11</v>
      </c>
      <c r="X745" s="76">
        <v>1</v>
      </c>
      <c r="Y745" s="61"/>
      <c r="Z745" s="61"/>
      <c r="AA745" s="61"/>
      <c r="AB745" s="61"/>
      <c r="AC745" s="61"/>
      <c r="AD745" s="61"/>
      <c r="AE745" s="50" t="s">
        <v>354</v>
      </c>
      <c r="AF745" s="57">
        <v>0</v>
      </c>
      <c r="AG745" s="58">
        <v>0</v>
      </c>
      <c r="AH745" s="61"/>
      <c r="AI745" s="50" t="s">
        <v>363</v>
      </c>
      <c r="AJ745" s="57">
        <v>0</v>
      </c>
      <c r="AK745" s="58">
        <v>0</v>
      </c>
      <c r="AL745" s="61"/>
      <c r="AM745" s="50" t="s">
        <v>417</v>
      </c>
      <c r="AN745" s="57">
        <v>1</v>
      </c>
      <c r="AO745" s="58">
        <v>9.0909090909090912E-2</v>
      </c>
      <c r="AP745" s="61"/>
      <c r="AQ745" s="61"/>
      <c r="AR745" s="77" t="s">
        <v>142</v>
      </c>
      <c r="AS745" s="54">
        <v>2</v>
      </c>
      <c r="AT745" s="76">
        <v>1</v>
      </c>
      <c r="AU745" s="61"/>
      <c r="AV745" s="61"/>
      <c r="AW745" s="61"/>
      <c r="AX745" s="61"/>
      <c r="AY745" s="61"/>
      <c r="AZ745" s="61"/>
      <c r="BA745" s="50" t="s">
        <v>354</v>
      </c>
      <c r="BB745" s="57">
        <v>1</v>
      </c>
      <c r="BC745" s="58">
        <v>0.5</v>
      </c>
      <c r="BD745" s="61"/>
      <c r="BE745" s="50" t="s">
        <v>363</v>
      </c>
      <c r="BF745" s="57">
        <v>0</v>
      </c>
      <c r="BG745" s="58">
        <v>0</v>
      </c>
      <c r="BH745" s="61"/>
      <c r="BI745" s="50" t="s">
        <v>417</v>
      </c>
      <c r="BJ745" s="57">
        <v>0</v>
      </c>
      <c r="BK745" s="58">
        <v>0</v>
      </c>
      <c r="BL745" s="61"/>
      <c r="BM745" s="61"/>
      <c r="BN745" s="81"/>
      <c r="BO745" s="54">
        <v>1</v>
      </c>
      <c r="BP745" s="76">
        <v>1</v>
      </c>
      <c r="BQ745" s="64"/>
      <c r="BR745"/>
      <c r="BS745"/>
      <c r="BT745"/>
      <c r="BU745" s="64"/>
      <c r="BV745" s="61"/>
      <c r="BW745" s="50" t="s">
        <v>354</v>
      </c>
      <c r="BX745" s="57">
        <v>0</v>
      </c>
      <c r="BY745" s="58">
        <v>0</v>
      </c>
      <c r="BZ745" s="61"/>
      <c r="CA745" s="50" t="s">
        <v>363</v>
      </c>
      <c r="CB745" s="57">
        <v>1</v>
      </c>
      <c r="CC745" s="58">
        <v>1</v>
      </c>
      <c r="CD745" s="61"/>
      <c r="CE745" s="50" t="s">
        <v>417</v>
      </c>
      <c r="CF745" s="57">
        <v>1</v>
      </c>
      <c r="CG745" s="58">
        <v>1</v>
      </c>
      <c r="CH745" s="61"/>
      <c r="CI745" s="61"/>
      <c r="CJ745" s="77"/>
      <c r="CK745" s="54">
        <v>0</v>
      </c>
      <c r="CL745" s="76" t="e">
        <v>#DIV/0!</v>
      </c>
      <c r="CM745" s="61"/>
      <c r="CN745" s="61"/>
      <c r="CO745" s="61"/>
      <c r="CP745" s="61"/>
      <c r="CQ745" s="61"/>
      <c r="CR745" s="61"/>
      <c r="CS745" s="50" t="s">
        <v>354</v>
      </c>
      <c r="CT745" s="57">
        <v>0</v>
      </c>
      <c r="CU745" s="58" t="e">
        <v>#DIV/0!</v>
      </c>
      <c r="CV745" s="61"/>
      <c r="CW745" s="50" t="s">
        <v>363</v>
      </c>
      <c r="CX745" s="57">
        <v>0</v>
      </c>
      <c r="CY745" s="58">
        <v>0</v>
      </c>
      <c r="CZ745" s="61"/>
      <c r="DA745" s="50" t="s">
        <v>417</v>
      </c>
      <c r="DB745" s="57">
        <v>0</v>
      </c>
      <c r="DC745" s="58" t="e">
        <v>#DIV/0!</v>
      </c>
    </row>
    <row r="746" spans="2:107" ht="25.5" customHeight="1" x14ac:dyDescent="0.2">
      <c r="B746" s="61"/>
      <c r="C746" s="80" t="s">
        <v>141</v>
      </c>
      <c r="D746" s="77" t="s">
        <v>140</v>
      </c>
      <c r="E746" s="64"/>
      <c r="F746" s="61"/>
      <c r="G746" s="61"/>
      <c r="H746" s="61"/>
      <c r="I746" s="61"/>
      <c r="J746" s="50" t="s">
        <v>355</v>
      </c>
      <c r="K746" s="57">
        <v>0</v>
      </c>
      <c r="L746" s="58">
        <v>0</v>
      </c>
      <c r="M746" s="61"/>
      <c r="N746" s="50" t="s">
        <v>364</v>
      </c>
      <c r="O746" s="57">
        <v>0</v>
      </c>
      <c r="P746" s="58">
        <v>0</v>
      </c>
      <c r="Q746" s="61"/>
      <c r="R746" s="50" t="s">
        <v>418</v>
      </c>
      <c r="S746" s="57">
        <v>1</v>
      </c>
      <c r="T746" s="58">
        <v>3.5714285714285712E-2</v>
      </c>
      <c r="U746" s="61"/>
      <c r="V746" s="61"/>
      <c r="W746" s="56" t="s">
        <v>141</v>
      </c>
      <c r="X746" s="49" t="s">
        <v>140</v>
      </c>
      <c r="Y746" s="61"/>
      <c r="Z746" s="61"/>
      <c r="AA746" s="61"/>
      <c r="AB746" s="61"/>
      <c r="AC746" s="61"/>
      <c r="AD746" s="61"/>
      <c r="AE746" s="50" t="s">
        <v>355</v>
      </c>
      <c r="AF746" s="57">
        <v>0</v>
      </c>
      <c r="AG746" s="58">
        <v>0</v>
      </c>
      <c r="AH746" s="61"/>
      <c r="AI746" s="50" t="s">
        <v>364</v>
      </c>
      <c r="AJ746" s="57">
        <v>1</v>
      </c>
      <c r="AK746" s="58">
        <v>9.0909090909090912E-2</v>
      </c>
      <c r="AL746" s="61"/>
      <c r="AM746" s="50" t="s">
        <v>418</v>
      </c>
      <c r="AN746" s="57">
        <v>0</v>
      </c>
      <c r="AO746" s="58">
        <v>0</v>
      </c>
      <c r="AP746" s="61"/>
      <c r="AQ746" s="61"/>
      <c r="AR746" s="69"/>
      <c r="AS746" s="56" t="s">
        <v>141</v>
      </c>
      <c r="AT746" s="49" t="s">
        <v>140</v>
      </c>
      <c r="AU746" s="61"/>
      <c r="AV746" s="61"/>
      <c r="AW746" s="61"/>
      <c r="AX746" s="61"/>
      <c r="AY746" s="61"/>
      <c r="AZ746" s="61"/>
      <c r="BA746" s="50" t="s">
        <v>355</v>
      </c>
      <c r="BB746" s="57">
        <v>1</v>
      </c>
      <c r="BC746" s="58">
        <v>0.5</v>
      </c>
      <c r="BD746" s="61"/>
      <c r="BE746" s="50" t="s">
        <v>364</v>
      </c>
      <c r="BF746" s="57">
        <v>0</v>
      </c>
      <c r="BG746" s="58">
        <v>0</v>
      </c>
      <c r="BH746" s="61"/>
      <c r="BI746" s="50" t="s">
        <v>418</v>
      </c>
      <c r="BJ746" s="57">
        <v>0</v>
      </c>
      <c r="BK746" s="58">
        <v>0</v>
      </c>
      <c r="BL746" s="61"/>
      <c r="BM746" s="61"/>
      <c r="BN746" s="77"/>
      <c r="BO746" s="56" t="s">
        <v>141</v>
      </c>
      <c r="BP746" s="49" t="s">
        <v>140</v>
      </c>
      <c r="BQ746" s="64"/>
      <c r="BR746"/>
      <c r="BS746"/>
      <c r="BT746"/>
      <c r="BU746" s="64"/>
      <c r="BV746" s="61"/>
      <c r="BW746" s="50" t="s">
        <v>355</v>
      </c>
      <c r="BX746" s="57">
        <v>0</v>
      </c>
      <c r="BY746" s="58">
        <v>0</v>
      </c>
      <c r="BZ746" s="61"/>
      <c r="CA746" s="50" t="s">
        <v>364</v>
      </c>
      <c r="CB746" s="57">
        <v>0</v>
      </c>
      <c r="CC746" s="58">
        <v>0</v>
      </c>
      <c r="CD746" s="61"/>
      <c r="CE746" s="50" t="s">
        <v>418</v>
      </c>
      <c r="CF746" s="57">
        <v>0</v>
      </c>
      <c r="CG746" s="58">
        <v>0</v>
      </c>
      <c r="CH746" s="61"/>
      <c r="CI746" s="61"/>
      <c r="CJ746" s="69"/>
      <c r="CK746" s="56" t="s">
        <v>141</v>
      </c>
      <c r="CL746" s="49" t="s">
        <v>140</v>
      </c>
      <c r="CM746" s="61"/>
      <c r="CN746" s="61"/>
      <c r="CO746" s="61"/>
      <c r="CP746" s="61"/>
      <c r="CQ746" s="61"/>
      <c r="CR746" s="61"/>
      <c r="CS746" s="50" t="s">
        <v>355</v>
      </c>
      <c r="CT746" s="57">
        <v>0</v>
      </c>
      <c r="CU746" s="58" t="e">
        <v>#DIV/0!</v>
      </c>
      <c r="CV746" s="61"/>
      <c r="CW746" s="50" t="s">
        <v>364</v>
      </c>
      <c r="CX746" s="57">
        <v>0</v>
      </c>
      <c r="CY746" s="58">
        <v>0</v>
      </c>
      <c r="CZ746" s="61"/>
      <c r="DA746" s="50" t="s">
        <v>418</v>
      </c>
      <c r="DB746" s="57">
        <v>0</v>
      </c>
      <c r="DC746" s="58" t="e">
        <v>#DIV/0!</v>
      </c>
    </row>
    <row r="747" spans="2:107" ht="25.5" customHeight="1" x14ac:dyDescent="0.2">
      <c r="B747"/>
      <c r="C747"/>
      <c r="D747"/>
      <c r="E747" s="64"/>
      <c r="F747" s="175" t="s">
        <v>16</v>
      </c>
      <c r="G747" s="175"/>
      <c r="H747" s="175"/>
      <c r="I747" s="61"/>
      <c r="J747" s="50" t="s">
        <v>356</v>
      </c>
      <c r="K747" s="57">
        <v>0</v>
      </c>
      <c r="L747" s="58">
        <v>0</v>
      </c>
      <c r="M747" s="61"/>
      <c r="N747" s="50" t="s">
        <v>365</v>
      </c>
      <c r="O747" s="57">
        <v>2</v>
      </c>
      <c r="P747" s="58">
        <v>7.1428571428571425E-2</v>
      </c>
      <c r="Q747" s="61"/>
      <c r="R747" s="50" t="s">
        <v>419</v>
      </c>
      <c r="S747" s="57">
        <v>2</v>
      </c>
      <c r="T747" s="58">
        <v>7.1428571428571425E-2</v>
      </c>
      <c r="U747" s="61"/>
      <c r="V747"/>
      <c r="W747"/>
      <c r="X747"/>
      <c r="Y747" s="61"/>
      <c r="Z747" s="61"/>
      <c r="AA747" s="61"/>
      <c r="AB747" s="61"/>
      <c r="AC747" s="61"/>
      <c r="AD747" s="61"/>
      <c r="AE747" s="50" t="s">
        <v>356</v>
      </c>
      <c r="AF747" s="57">
        <v>0</v>
      </c>
      <c r="AG747" s="58">
        <v>0</v>
      </c>
      <c r="AH747" s="61"/>
      <c r="AI747" s="50" t="s">
        <v>365</v>
      </c>
      <c r="AJ747" s="57">
        <v>1</v>
      </c>
      <c r="AK747" s="58">
        <v>9.0909090909090912E-2</v>
      </c>
      <c r="AL747" s="61"/>
      <c r="AM747" s="50" t="s">
        <v>419</v>
      </c>
      <c r="AN747" s="57">
        <v>1</v>
      </c>
      <c r="AO747" s="58">
        <v>9.0909090909090912E-2</v>
      </c>
      <c r="AP747" s="61"/>
      <c r="AQ747" s="61"/>
      <c r="AR747"/>
      <c r="AS747"/>
      <c r="AT747"/>
      <c r="AU747" s="61"/>
      <c r="AV747"/>
      <c r="AW747"/>
      <c r="AX747"/>
      <c r="AY747" s="61"/>
      <c r="AZ747" s="61"/>
      <c r="BA747" s="50" t="s">
        <v>356</v>
      </c>
      <c r="BB747" s="57">
        <v>0</v>
      </c>
      <c r="BC747" s="58">
        <v>0</v>
      </c>
      <c r="BD747" s="61"/>
      <c r="BE747" s="50" t="s">
        <v>365</v>
      </c>
      <c r="BF747" s="57">
        <v>0</v>
      </c>
      <c r="BG747" s="58">
        <v>0</v>
      </c>
      <c r="BH747" s="61"/>
      <c r="BI747" s="50" t="s">
        <v>419</v>
      </c>
      <c r="BJ747" s="57">
        <v>0</v>
      </c>
      <c r="BK747" s="58">
        <v>0</v>
      </c>
      <c r="BL747" s="61"/>
      <c r="BM747" s="61"/>
      <c r="BN747"/>
      <c r="BO747"/>
      <c r="BP747"/>
      <c r="BQ747" s="64"/>
      <c r="BR747"/>
      <c r="BS747"/>
      <c r="BT747"/>
      <c r="BU747" s="64"/>
      <c r="BV747" s="61"/>
      <c r="BW747" s="50" t="s">
        <v>356</v>
      </c>
      <c r="BX747" s="57">
        <v>0</v>
      </c>
      <c r="BY747" s="58">
        <v>0</v>
      </c>
      <c r="BZ747" s="61"/>
      <c r="CA747" s="50" t="s">
        <v>365</v>
      </c>
      <c r="CB747" s="57">
        <v>0</v>
      </c>
      <c r="CC747" s="58">
        <v>0</v>
      </c>
      <c r="CD747" s="61"/>
      <c r="CE747" s="50" t="s">
        <v>419</v>
      </c>
      <c r="CF747" s="57">
        <v>0</v>
      </c>
      <c r="CG747" s="58">
        <v>0</v>
      </c>
      <c r="CH747" s="61"/>
      <c r="CI747" s="61"/>
      <c r="CJ747"/>
      <c r="CK747"/>
      <c r="CL747"/>
      <c r="CM747" s="61"/>
      <c r="CN747" s="176" t="s">
        <v>16</v>
      </c>
      <c r="CO747" s="177"/>
      <c r="CP747" s="177"/>
      <c r="CQ747" s="61"/>
      <c r="CR747" s="61"/>
      <c r="CS747" s="50" t="s">
        <v>356</v>
      </c>
      <c r="CT747" s="57">
        <v>0</v>
      </c>
      <c r="CU747" s="58" t="e">
        <v>#DIV/0!</v>
      </c>
      <c r="CV747" s="61"/>
      <c r="CW747" s="50" t="s">
        <v>365</v>
      </c>
      <c r="CX747" s="57">
        <v>0</v>
      </c>
      <c r="CY747" s="58">
        <v>0</v>
      </c>
      <c r="CZ747" s="61"/>
      <c r="DA747" s="50" t="s">
        <v>419</v>
      </c>
      <c r="DB747" s="57">
        <v>0</v>
      </c>
      <c r="DC747" s="58" t="e">
        <v>#DIV/0!</v>
      </c>
    </row>
    <row r="748" spans="2:107" ht="25.5" customHeight="1" x14ac:dyDescent="0.2">
      <c r="B748"/>
      <c r="C748"/>
      <c r="D748"/>
      <c r="E748" s="64"/>
      <c r="F748" s="55" t="s">
        <v>191</v>
      </c>
      <c r="G748" s="57">
        <v>18</v>
      </c>
      <c r="H748" s="58">
        <v>0.6428571428571429</v>
      </c>
      <c r="I748" s="61"/>
      <c r="J748" s="50" t="s">
        <v>345</v>
      </c>
      <c r="K748" s="57">
        <v>1</v>
      </c>
      <c r="L748" s="58">
        <v>3.5714285714285712E-2</v>
      </c>
      <c r="M748" s="61"/>
      <c r="N748" s="50" t="s">
        <v>366</v>
      </c>
      <c r="O748" s="57">
        <v>0</v>
      </c>
      <c r="P748" s="58">
        <v>0</v>
      </c>
      <c r="Q748" s="61"/>
      <c r="R748" s="50" t="s">
        <v>420</v>
      </c>
      <c r="S748" s="57">
        <v>0</v>
      </c>
      <c r="T748" s="58">
        <v>0</v>
      </c>
      <c r="U748" s="61"/>
      <c r="V748" s="175" t="s">
        <v>15</v>
      </c>
      <c r="W748" s="175"/>
      <c r="X748" s="175"/>
      <c r="Y748" s="61"/>
      <c r="Z748" s="175" t="s">
        <v>16</v>
      </c>
      <c r="AA748" s="175"/>
      <c r="AB748" s="175"/>
      <c r="AC748" s="61"/>
      <c r="AD748" s="61"/>
      <c r="AE748" s="50" t="s">
        <v>345</v>
      </c>
      <c r="AF748" s="57">
        <v>1</v>
      </c>
      <c r="AG748" s="58">
        <v>9.0909090909090912E-2</v>
      </c>
      <c r="AH748" s="61"/>
      <c r="AI748" s="50" t="s">
        <v>366</v>
      </c>
      <c r="AJ748" s="57">
        <v>0</v>
      </c>
      <c r="AK748" s="58">
        <v>0</v>
      </c>
      <c r="AL748" s="61"/>
      <c r="AM748" s="50" t="s">
        <v>420</v>
      </c>
      <c r="AN748" s="57">
        <v>0</v>
      </c>
      <c r="AO748" s="58">
        <v>0</v>
      </c>
      <c r="AP748" s="61"/>
      <c r="AQ748" s="61"/>
      <c r="AR748" s="178" t="s">
        <v>15</v>
      </c>
      <c r="AS748" s="179"/>
      <c r="AT748" s="179"/>
      <c r="AU748" s="61"/>
      <c r="AV748" s="176" t="s">
        <v>16</v>
      </c>
      <c r="AW748" s="177"/>
      <c r="AX748" s="177"/>
      <c r="AY748" s="61"/>
      <c r="AZ748" s="61"/>
      <c r="BA748" s="50" t="s">
        <v>345</v>
      </c>
      <c r="BB748" s="57">
        <v>0</v>
      </c>
      <c r="BC748" s="58">
        <v>0</v>
      </c>
      <c r="BD748" s="61"/>
      <c r="BE748" s="50" t="s">
        <v>366</v>
      </c>
      <c r="BF748" s="57">
        <v>0</v>
      </c>
      <c r="BG748" s="58">
        <v>0</v>
      </c>
      <c r="BH748" s="61"/>
      <c r="BI748" s="50" t="s">
        <v>420</v>
      </c>
      <c r="BJ748" s="57">
        <v>0</v>
      </c>
      <c r="BK748" s="58">
        <v>0</v>
      </c>
      <c r="BL748" s="61"/>
      <c r="BM748" s="61"/>
      <c r="BN748" s="178" t="s">
        <v>15</v>
      </c>
      <c r="BO748" s="179"/>
      <c r="BP748" s="179"/>
      <c r="BQ748" s="64"/>
      <c r="BR748" s="175" t="s">
        <v>16</v>
      </c>
      <c r="BS748" s="175"/>
      <c r="BT748" s="175"/>
      <c r="BU748" s="64"/>
      <c r="BV748" s="61"/>
      <c r="BW748" s="50" t="s">
        <v>345</v>
      </c>
      <c r="BX748" s="57">
        <v>1</v>
      </c>
      <c r="BY748" s="58">
        <v>1</v>
      </c>
      <c r="BZ748" s="61"/>
      <c r="CA748" s="50" t="s">
        <v>366</v>
      </c>
      <c r="CB748" s="57">
        <v>0</v>
      </c>
      <c r="CC748" s="58">
        <v>0</v>
      </c>
      <c r="CD748" s="61"/>
      <c r="CE748" s="50" t="s">
        <v>420</v>
      </c>
      <c r="CF748" s="57">
        <v>0</v>
      </c>
      <c r="CG748" s="58">
        <v>0</v>
      </c>
      <c r="CH748" s="61"/>
      <c r="CI748" s="61"/>
      <c r="CJ748" s="175" t="s">
        <v>15</v>
      </c>
      <c r="CK748" s="175"/>
      <c r="CL748" s="175"/>
      <c r="CM748" s="61"/>
      <c r="CN748" s="47" t="s">
        <v>191</v>
      </c>
      <c r="CO748" s="57">
        <v>0</v>
      </c>
      <c r="CP748" s="58" t="e">
        <v>#DIV/0!</v>
      </c>
      <c r="CQ748" s="61"/>
      <c r="CR748" s="61"/>
      <c r="CS748" s="50" t="s">
        <v>345</v>
      </c>
      <c r="CT748" s="57">
        <v>0</v>
      </c>
      <c r="CU748" s="58" t="e">
        <v>#DIV/0!</v>
      </c>
      <c r="CV748" s="61"/>
      <c r="CW748" s="50" t="s">
        <v>366</v>
      </c>
      <c r="CX748" s="57">
        <v>0</v>
      </c>
      <c r="CY748" s="58">
        <v>0</v>
      </c>
      <c r="CZ748" s="61"/>
      <c r="DA748" s="50" t="s">
        <v>420</v>
      </c>
      <c r="DB748" s="57">
        <v>0</v>
      </c>
      <c r="DC748" s="58" t="e">
        <v>#DIV/0!</v>
      </c>
    </row>
    <row r="749" spans="2:107" ht="25.5" customHeight="1" x14ac:dyDescent="0.2">
      <c r="B749"/>
      <c r="C749"/>
      <c r="D749"/>
      <c r="E749" s="64"/>
      <c r="F749" s="46" t="s">
        <v>192</v>
      </c>
      <c r="G749" s="57">
        <v>7</v>
      </c>
      <c r="H749" s="58">
        <v>0.25</v>
      </c>
      <c r="I749" s="61"/>
      <c r="J749" s="50" t="s">
        <v>347</v>
      </c>
      <c r="K749" s="57">
        <v>0</v>
      </c>
      <c r="L749" s="58">
        <v>0</v>
      </c>
      <c r="M749" s="61"/>
      <c r="N749" s="50" t="s">
        <v>367</v>
      </c>
      <c r="O749" s="57">
        <v>0</v>
      </c>
      <c r="P749" s="58">
        <v>0</v>
      </c>
      <c r="Q749" s="61"/>
      <c r="R749" s="50" t="s">
        <v>421</v>
      </c>
      <c r="S749" s="57">
        <v>1</v>
      </c>
      <c r="T749" s="58">
        <v>3.5714285714285712E-2</v>
      </c>
      <c r="U749" s="61"/>
      <c r="V749" s="47" t="s">
        <v>189</v>
      </c>
      <c r="W749" s="57">
        <v>5</v>
      </c>
      <c r="X749" s="58">
        <v>0.45454545454545453</v>
      </c>
      <c r="Y749" s="61"/>
      <c r="Z749" s="47" t="s">
        <v>191</v>
      </c>
      <c r="AA749" s="57">
        <v>11</v>
      </c>
      <c r="AB749" s="58">
        <v>1</v>
      </c>
      <c r="AC749" s="61"/>
      <c r="AD749" s="61"/>
      <c r="AE749" s="50" t="s">
        <v>347</v>
      </c>
      <c r="AF749" s="57">
        <v>0</v>
      </c>
      <c r="AG749" s="58">
        <v>0</v>
      </c>
      <c r="AH749" s="61"/>
      <c r="AI749" s="50" t="s">
        <v>367</v>
      </c>
      <c r="AJ749" s="57">
        <v>0</v>
      </c>
      <c r="AK749" s="58">
        <v>0</v>
      </c>
      <c r="AL749" s="61"/>
      <c r="AM749" s="50" t="s">
        <v>421</v>
      </c>
      <c r="AN749" s="57">
        <v>0</v>
      </c>
      <c r="AO749" s="58">
        <v>0</v>
      </c>
      <c r="AP749" s="61"/>
      <c r="AQ749" s="61"/>
      <c r="AR749" s="47" t="s">
        <v>189</v>
      </c>
      <c r="AS749" s="57">
        <v>1</v>
      </c>
      <c r="AT749" s="58">
        <v>0.5</v>
      </c>
      <c r="AU749" s="61"/>
      <c r="AV749" s="47" t="s">
        <v>191</v>
      </c>
      <c r="AW749" s="57">
        <v>2</v>
      </c>
      <c r="AX749" s="58">
        <v>1</v>
      </c>
      <c r="AY749" s="61"/>
      <c r="AZ749" s="61"/>
      <c r="BA749" s="50" t="s">
        <v>347</v>
      </c>
      <c r="BB749" s="57">
        <v>0</v>
      </c>
      <c r="BC749" s="58">
        <v>0</v>
      </c>
      <c r="BD749" s="61"/>
      <c r="BE749" s="50" t="s">
        <v>367</v>
      </c>
      <c r="BF749" s="57">
        <v>0</v>
      </c>
      <c r="BG749" s="58">
        <v>0</v>
      </c>
      <c r="BH749" s="61"/>
      <c r="BI749" s="50" t="s">
        <v>421</v>
      </c>
      <c r="BJ749" s="57">
        <v>0</v>
      </c>
      <c r="BK749" s="58">
        <v>0</v>
      </c>
      <c r="BL749" s="61"/>
      <c r="BM749" s="61"/>
      <c r="BN749" s="47" t="s">
        <v>189</v>
      </c>
      <c r="BO749" s="57">
        <v>1</v>
      </c>
      <c r="BP749" s="58">
        <v>1</v>
      </c>
      <c r="BQ749" s="64"/>
      <c r="BR749" s="55" t="s">
        <v>191</v>
      </c>
      <c r="BS749" s="57">
        <v>1</v>
      </c>
      <c r="BT749" s="58">
        <v>1</v>
      </c>
      <c r="BU749" s="64"/>
      <c r="BV749" s="61"/>
      <c r="BW749" s="50" t="s">
        <v>347</v>
      </c>
      <c r="BX749" s="57">
        <v>0</v>
      </c>
      <c r="BY749" s="58">
        <v>0</v>
      </c>
      <c r="BZ749" s="61"/>
      <c r="CA749" s="50" t="s">
        <v>367</v>
      </c>
      <c r="CB749" s="57">
        <v>0</v>
      </c>
      <c r="CC749" s="58">
        <v>0</v>
      </c>
      <c r="CD749" s="61"/>
      <c r="CE749" s="50" t="s">
        <v>421</v>
      </c>
      <c r="CF749" s="57">
        <v>0</v>
      </c>
      <c r="CG749" s="58">
        <v>0</v>
      </c>
      <c r="CH749" s="61"/>
      <c r="CI749" s="61"/>
      <c r="CJ749" s="55" t="s">
        <v>189</v>
      </c>
      <c r="CK749" s="57">
        <v>0</v>
      </c>
      <c r="CL749" s="58" t="e">
        <v>#DIV/0!</v>
      </c>
      <c r="CM749" s="61"/>
      <c r="CN749" s="46" t="s">
        <v>192</v>
      </c>
      <c r="CO749" s="57">
        <v>0</v>
      </c>
      <c r="CP749" s="58" t="e">
        <v>#DIV/0!</v>
      </c>
      <c r="CQ749" s="61"/>
      <c r="CR749" s="61"/>
      <c r="CS749" s="50" t="s">
        <v>347</v>
      </c>
      <c r="CT749" s="57">
        <v>0</v>
      </c>
      <c r="CU749" s="58" t="e">
        <v>#DIV/0!</v>
      </c>
      <c r="CV749" s="61"/>
      <c r="CW749" s="50" t="s">
        <v>367</v>
      </c>
      <c r="CX749" s="57">
        <v>0</v>
      </c>
      <c r="CY749" s="58">
        <v>0</v>
      </c>
      <c r="CZ749" s="61"/>
      <c r="DA749" s="50" t="s">
        <v>421</v>
      </c>
      <c r="DB749" s="57">
        <v>0</v>
      </c>
      <c r="DC749" s="58" t="e">
        <v>#DIV/0!</v>
      </c>
    </row>
    <row r="750" spans="2:107" ht="25.5" customHeight="1" x14ac:dyDescent="0.2">
      <c r="B750"/>
      <c r="C750"/>
      <c r="D750"/>
      <c r="E750" s="64"/>
      <c r="F750" s="46" t="s">
        <v>193</v>
      </c>
      <c r="G750" s="57">
        <v>2</v>
      </c>
      <c r="H750" s="58">
        <v>7.1428571428571425E-2</v>
      </c>
      <c r="I750" s="61"/>
      <c r="J750" s="50" t="s">
        <v>346</v>
      </c>
      <c r="K750" s="57">
        <v>0</v>
      </c>
      <c r="L750" s="58">
        <v>0</v>
      </c>
      <c r="M750" s="61"/>
      <c r="N750" s="50" t="s">
        <v>368</v>
      </c>
      <c r="O750" s="57">
        <v>1</v>
      </c>
      <c r="P750" s="58">
        <v>3.5714285714285712E-2</v>
      </c>
      <c r="Q750" s="61"/>
      <c r="R750" s="50" t="s">
        <v>422</v>
      </c>
      <c r="S750" s="57">
        <v>0</v>
      </c>
      <c r="T750" s="58">
        <v>0</v>
      </c>
      <c r="U750" s="61"/>
      <c r="V750" s="46" t="s">
        <v>190</v>
      </c>
      <c r="W750" s="57">
        <v>6</v>
      </c>
      <c r="X750" s="58">
        <v>0.54545454545454541</v>
      </c>
      <c r="Y750" s="61"/>
      <c r="Z750" s="46" t="s">
        <v>192</v>
      </c>
      <c r="AA750" s="57">
        <v>0</v>
      </c>
      <c r="AB750" s="58">
        <v>0</v>
      </c>
      <c r="AC750" s="61"/>
      <c r="AD750" s="61"/>
      <c r="AE750" s="50" t="s">
        <v>346</v>
      </c>
      <c r="AF750" s="57">
        <v>0</v>
      </c>
      <c r="AG750" s="58">
        <v>0</v>
      </c>
      <c r="AH750" s="61"/>
      <c r="AI750" s="50" t="s">
        <v>368</v>
      </c>
      <c r="AJ750" s="57">
        <v>0</v>
      </c>
      <c r="AK750" s="58">
        <v>0</v>
      </c>
      <c r="AL750" s="61"/>
      <c r="AM750" s="50" t="s">
        <v>422</v>
      </c>
      <c r="AN750" s="57">
        <v>0</v>
      </c>
      <c r="AO750" s="58">
        <v>0</v>
      </c>
      <c r="AP750" s="61"/>
      <c r="AQ750" s="61"/>
      <c r="AR750" s="46" t="s">
        <v>190</v>
      </c>
      <c r="AS750" s="57">
        <v>0</v>
      </c>
      <c r="AT750" s="58">
        <v>0</v>
      </c>
      <c r="AU750" s="61"/>
      <c r="AV750" s="46" t="s">
        <v>192</v>
      </c>
      <c r="AW750" s="57">
        <v>0</v>
      </c>
      <c r="AX750" s="58">
        <v>0</v>
      </c>
      <c r="AY750" s="61"/>
      <c r="AZ750" s="61"/>
      <c r="BA750" s="50" t="s">
        <v>346</v>
      </c>
      <c r="BB750" s="57">
        <v>0</v>
      </c>
      <c r="BC750" s="58">
        <v>0</v>
      </c>
      <c r="BD750" s="61"/>
      <c r="BE750" s="50" t="s">
        <v>368</v>
      </c>
      <c r="BF750" s="57">
        <v>0</v>
      </c>
      <c r="BG750" s="58">
        <v>0</v>
      </c>
      <c r="BH750" s="61"/>
      <c r="BI750" s="50" t="s">
        <v>422</v>
      </c>
      <c r="BJ750" s="57">
        <v>0</v>
      </c>
      <c r="BK750" s="58">
        <v>0</v>
      </c>
      <c r="BL750" s="61"/>
      <c r="BM750" s="61"/>
      <c r="BN750" s="46" t="s">
        <v>190</v>
      </c>
      <c r="BO750" s="57">
        <v>0</v>
      </c>
      <c r="BP750" s="58">
        <v>0</v>
      </c>
      <c r="BQ750" s="64"/>
      <c r="BR750" s="46" t="s">
        <v>192</v>
      </c>
      <c r="BS750" s="57">
        <v>0</v>
      </c>
      <c r="BT750" s="58">
        <v>0</v>
      </c>
      <c r="BU750" s="64"/>
      <c r="BV750" s="61"/>
      <c r="BW750" s="50" t="s">
        <v>346</v>
      </c>
      <c r="BX750" s="57">
        <v>0</v>
      </c>
      <c r="BY750" s="58">
        <v>0</v>
      </c>
      <c r="BZ750" s="61"/>
      <c r="CA750" s="50" t="s">
        <v>368</v>
      </c>
      <c r="CB750" s="57">
        <v>0</v>
      </c>
      <c r="CC750" s="58">
        <v>0</v>
      </c>
      <c r="CD750" s="61"/>
      <c r="CE750" s="50" t="s">
        <v>422</v>
      </c>
      <c r="CF750" s="57">
        <v>0</v>
      </c>
      <c r="CG750" s="58">
        <v>0</v>
      </c>
      <c r="CH750" s="61"/>
      <c r="CI750" s="61"/>
      <c r="CJ750" s="46" t="s">
        <v>190</v>
      </c>
      <c r="CK750" s="57">
        <v>0</v>
      </c>
      <c r="CL750" s="58" t="e">
        <v>#DIV/0!</v>
      </c>
      <c r="CM750" s="61"/>
      <c r="CN750" s="46" t="s">
        <v>193</v>
      </c>
      <c r="CO750" s="57">
        <v>0</v>
      </c>
      <c r="CP750" s="58" t="e">
        <v>#DIV/0!</v>
      </c>
      <c r="CQ750" s="61"/>
      <c r="CR750" s="61"/>
      <c r="CS750" s="50" t="s">
        <v>346</v>
      </c>
      <c r="CT750" s="57">
        <v>0</v>
      </c>
      <c r="CU750" s="58" t="e">
        <v>#DIV/0!</v>
      </c>
      <c r="CV750" s="61"/>
      <c r="CW750" s="50" t="s">
        <v>368</v>
      </c>
      <c r="CX750" s="57">
        <v>0</v>
      </c>
      <c r="CY750" s="58">
        <v>0</v>
      </c>
      <c r="CZ750" s="61"/>
      <c r="DA750" s="50" t="s">
        <v>422</v>
      </c>
      <c r="DB750" s="57">
        <v>0</v>
      </c>
      <c r="DC750" s="58" t="e">
        <v>#DIV/0!</v>
      </c>
    </row>
    <row r="751" spans="2:107" ht="25.5" customHeight="1" x14ac:dyDescent="0.2">
      <c r="B751" s="175" t="s">
        <v>15</v>
      </c>
      <c r="C751" s="175"/>
      <c r="D751" s="175"/>
      <c r="E751" s="64"/>
      <c r="F751" s="46" t="s">
        <v>194</v>
      </c>
      <c r="G751" s="57">
        <v>1</v>
      </c>
      <c r="H751" s="58">
        <v>3.5714285714285712E-2</v>
      </c>
      <c r="I751" s="61"/>
      <c r="J751" s="50" t="s">
        <v>350</v>
      </c>
      <c r="K751" s="57">
        <v>1</v>
      </c>
      <c r="L751" s="58">
        <v>3.5714285714285712E-2</v>
      </c>
      <c r="M751" s="61"/>
      <c r="N751" s="37"/>
      <c r="O751" s="45">
        <v>28</v>
      </c>
      <c r="P751" s="58">
        <v>1</v>
      </c>
      <c r="Q751" s="61"/>
      <c r="R751" s="37"/>
      <c r="S751" s="45">
        <v>28</v>
      </c>
      <c r="T751" s="58">
        <v>1</v>
      </c>
      <c r="U751" s="61"/>
      <c r="V751" s="77"/>
      <c r="W751" s="54">
        <v>11</v>
      </c>
      <c r="X751" s="76">
        <v>1</v>
      </c>
      <c r="Y751" s="61"/>
      <c r="Z751" s="46" t="s">
        <v>193</v>
      </c>
      <c r="AA751" s="57">
        <v>0</v>
      </c>
      <c r="AB751" s="58">
        <v>0</v>
      </c>
      <c r="AC751" s="61"/>
      <c r="AD751" s="61"/>
      <c r="AE751" s="50" t="s">
        <v>350</v>
      </c>
      <c r="AF751" s="57">
        <v>1</v>
      </c>
      <c r="AG751" s="58">
        <v>9.0909090909090912E-2</v>
      </c>
      <c r="AH751" s="61"/>
      <c r="AI751" s="37"/>
      <c r="AJ751" s="45">
        <v>11</v>
      </c>
      <c r="AK751" s="58">
        <v>1</v>
      </c>
      <c r="AL751" s="61"/>
      <c r="AM751" s="37"/>
      <c r="AN751" s="45">
        <v>11</v>
      </c>
      <c r="AO751" s="58">
        <v>1</v>
      </c>
      <c r="AP751" s="61"/>
      <c r="AQ751" s="61"/>
      <c r="AR751" s="77"/>
      <c r="AS751" s="54">
        <v>1</v>
      </c>
      <c r="AT751" s="76">
        <v>0.5</v>
      </c>
      <c r="AU751" s="61"/>
      <c r="AV751" s="46" t="s">
        <v>193</v>
      </c>
      <c r="AW751" s="57">
        <v>0</v>
      </c>
      <c r="AX751" s="58">
        <v>0</v>
      </c>
      <c r="AY751" s="61"/>
      <c r="AZ751" s="61"/>
      <c r="BA751" s="50" t="s">
        <v>350</v>
      </c>
      <c r="BB751" s="57">
        <v>0</v>
      </c>
      <c r="BC751" s="58">
        <v>0</v>
      </c>
      <c r="BD751" s="61"/>
      <c r="BE751" s="37"/>
      <c r="BF751" s="45">
        <v>2</v>
      </c>
      <c r="BG751" s="58">
        <v>1</v>
      </c>
      <c r="BH751" s="61"/>
      <c r="BI751" s="37"/>
      <c r="BJ751" s="45">
        <v>2</v>
      </c>
      <c r="BK751" s="58">
        <v>1</v>
      </c>
      <c r="BL751" s="61"/>
      <c r="BM751" s="61"/>
      <c r="BN751" s="77"/>
      <c r="BO751" s="54">
        <v>1</v>
      </c>
      <c r="BP751" s="76">
        <v>1</v>
      </c>
      <c r="BQ751" s="64"/>
      <c r="BR751" s="46" t="s">
        <v>193</v>
      </c>
      <c r="BS751" s="57">
        <v>0</v>
      </c>
      <c r="BT751" s="58">
        <v>0</v>
      </c>
      <c r="BU751" s="64"/>
      <c r="BV751" s="61"/>
      <c r="BW751" s="50" t="s">
        <v>350</v>
      </c>
      <c r="BX751" s="57">
        <v>0</v>
      </c>
      <c r="BY751" s="58">
        <v>0</v>
      </c>
      <c r="BZ751" s="61"/>
      <c r="CA751" s="37"/>
      <c r="CB751" s="45">
        <v>1</v>
      </c>
      <c r="CC751" s="58">
        <v>1</v>
      </c>
      <c r="CD751" s="61"/>
      <c r="CE751" s="37"/>
      <c r="CF751" s="45">
        <v>1</v>
      </c>
      <c r="CG751" s="58">
        <v>1</v>
      </c>
      <c r="CH751" s="61"/>
      <c r="CI751" s="61"/>
      <c r="CJ751" s="77"/>
      <c r="CK751" s="54">
        <v>0</v>
      </c>
      <c r="CL751" s="76" t="e">
        <v>#DIV/0!</v>
      </c>
      <c r="CM751" s="61"/>
      <c r="CN751" s="46" t="s">
        <v>194</v>
      </c>
      <c r="CO751" s="57">
        <v>0</v>
      </c>
      <c r="CP751" s="58" t="e">
        <v>#DIV/0!</v>
      </c>
      <c r="CQ751" s="61"/>
      <c r="CR751" s="61"/>
      <c r="CS751" s="50" t="s">
        <v>350</v>
      </c>
      <c r="CT751" s="57">
        <v>0</v>
      </c>
      <c r="CU751" s="58" t="e">
        <v>#DIV/0!</v>
      </c>
      <c r="CV751" s="61"/>
      <c r="CW751" s="37"/>
      <c r="CX751" s="45">
        <v>2</v>
      </c>
      <c r="CY751" s="58">
        <v>1</v>
      </c>
      <c r="CZ751" s="61"/>
      <c r="DA751" s="37"/>
      <c r="DB751" s="45">
        <v>0</v>
      </c>
      <c r="DC751" s="58" t="e">
        <v>#DIV/0!</v>
      </c>
    </row>
    <row r="752" spans="2:107" ht="25.5" customHeight="1" x14ac:dyDescent="0.2">
      <c r="B752" s="55" t="s">
        <v>189</v>
      </c>
      <c r="C752" s="57">
        <v>28</v>
      </c>
      <c r="D752" s="58">
        <v>1</v>
      </c>
      <c r="E752" s="64"/>
      <c r="F752" s="77"/>
      <c r="G752" s="54">
        <v>28</v>
      </c>
      <c r="H752" s="76">
        <v>1</v>
      </c>
      <c r="I752" s="61"/>
      <c r="J752" s="50" t="s">
        <v>349</v>
      </c>
      <c r="K752" s="57">
        <v>0</v>
      </c>
      <c r="L752" s="58">
        <v>0</v>
      </c>
      <c r="M752" s="61"/>
      <c r="N752" s="61"/>
      <c r="O752" s="49" t="s">
        <v>141</v>
      </c>
      <c r="P752" s="49" t="s">
        <v>140</v>
      </c>
      <c r="Q752" s="61"/>
      <c r="R752" s="61"/>
      <c r="S752" s="49" t="s">
        <v>141</v>
      </c>
      <c r="T752" s="49" t="s">
        <v>140</v>
      </c>
      <c r="U752" s="61"/>
      <c r="V752" s="61"/>
      <c r="W752" s="56" t="s">
        <v>141</v>
      </c>
      <c r="X752" s="49" t="s">
        <v>140</v>
      </c>
      <c r="Y752" s="61"/>
      <c r="Z752" s="46" t="s">
        <v>194</v>
      </c>
      <c r="AA752" s="57">
        <v>0</v>
      </c>
      <c r="AB752" s="58">
        <v>0</v>
      </c>
      <c r="AC752" s="61"/>
      <c r="AD752" s="61"/>
      <c r="AE752" s="50" t="s">
        <v>349</v>
      </c>
      <c r="AF752" s="57">
        <v>0</v>
      </c>
      <c r="AG752" s="58">
        <v>0</v>
      </c>
      <c r="AH752" s="61"/>
      <c r="AI752" s="61"/>
      <c r="AJ752" s="49" t="s">
        <v>141</v>
      </c>
      <c r="AK752" s="49" t="s">
        <v>140</v>
      </c>
      <c r="AL752" s="61"/>
      <c r="AM752" s="61"/>
      <c r="AN752" s="49" t="s">
        <v>141</v>
      </c>
      <c r="AO752" s="49" t="s">
        <v>140</v>
      </c>
      <c r="AP752" s="61"/>
      <c r="AQ752" s="61"/>
      <c r="AR752" s="61"/>
      <c r="AS752" s="56" t="s">
        <v>141</v>
      </c>
      <c r="AT752" s="49" t="s">
        <v>140</v>
      </c>
      <c r="AU752" s="61"/>
      <c r="AV752" s="46" t="s">
        <v>194</v>
      </c>
      <c r="AW752" s="57">
        <v>0</v>
      </c>
      <c r="AX752" s="58">
        <v>0</v>
      </c>
      <c r="AY752" s="61"/>
      <c r="AZ752" s="61"/>
      <c r="BA752" s="50" t="s">
        <v>349</v>
      </c>
      <c r="BB752" s="57">
        <v>0</v>
      </c>
      <c r="BC752" s="58">
        <v>0</v>
      </c>
      <c r="BD752" s="61"/>
      <c r="BE752" s="61"/>
      <c r="BF752" s="49" t="s">
        <v>141</v>
      </c>
      <c r="BG752" s="49" t="s">
        <v>140</v>
      </c>
      <c r="BH752" s="61"/>
      <c r="BI752" s="61"/>
      <c r="BJ752" s="49" t="s">
        <v>141</v>
      </c>
      <c r="BK752" s="49" t="s">
        <v>140</v>
      </c>
      <c r="BL752" s="61"/>
      <c r="BM752" s="61"/>
      <c r="BN752" s="61"/>
      <c r="BO752" s="56" t="s">
        <v>141</v>
      </c>
      <c r="BP752" s="49" t="s">
        <v>140</v>
      </c>
      <c r="BQ752" s="64"/>
      <c r="BR752" s="46" t="s">
        <v>194</v>
      </c>
      <c r="BS752" s="57">
        <v>0</v>
      </c>
      <c r="BT752" s="58">
        <v>0</v>
      </c>
      <c r="BU752" s="64"/>
      <c r="BV752" s="61"/>
      <c r="BW752" s="50" t="s">
        <v>349</v>
      </c>
      <c r="BX752" s="57">
        <v>0</v>
      </c>
      <c r="BY752" s="58">
        <v>0</v>
      </c>
      <c r="BZ752" s="61"/>
      <c r="CA752" s="61"/>
      <c r="CB752" s="49" t="s">
        <v>141</v>
      </c>
      <c r="CC752" s="49" t="s">
        <v>140</v>
      </c>
      <c r="CD752" s="61"/>
      <c r="CE752" s="61"/>
      <c r="CF752" s="49" t="s">
        <v>141</v>
      </c>
      <c r="CG752" s="49" t="s">
        <v>140</v>
      </c>
      <c r="CH752" s="61"/>
      <c r="CI752" s="61"/>
      <c r="CJ752" s="61"/>
      <c r="CK752" s="56" t="s">
        <v>141</v>
      </c>
      <c r="CL752" s="49" t="s">
        <v>140</v>
      </c>
      <c r="CM752" s="61"/>
      <c r="CN752" s="77"/>
      <c r="CO752" s="54">
        <v>0</v>
      </c>
      <c r="CP752" s="76" t="e">
        <v>#DIV/0!</v>
      </c>
      <c r="CQ752" s="61"/>
      <c r="CR752" s="61"/>
      <c r="CS752" s="50" t="s">
        <v>349</v>
      </c>
      <c r="CT752" s="57">
        <v>0</v>
      </c>
      <c r="CU752" s="58" t="e">
        <v>#DIV/0!</v>
      </c>
      <c r="CV752" s="61"/>
      <c r="CW752" s="61"/>
      <c r="CX752" s="49" t="s">
        <v>141</v>
      </c>
      <c r="CY752" s="49" t="s">
        <v>140</v>
      </c>
      <c r="CZ752" s="61"/>
      <c r="DA752" s="61"/>
      <c r="DB752" s="49" t="s">
        <v>141</v>
      </c>
      <c r="DC752" s="49" t="s">
        <v>140</v>
      </c>
    </row>
    <row r="753" spans="2:107" ht="25.5" customHeight="1" x14ac:dyDescent="0.2">
      <c r="B753" s="46" t="s">
        <v>190</v>
      </c>
      <c r="C753" s="57">
        <v>0</v>
      </c>
      <c r="D753" s="58">
        <v>0</v>
      </c>
      <c r="E753" s="64"/>
      <c r="F753" s="61"/>
      <c r="G753" s="56" t="s">
        <v>141</v>
      </c>
      <c r="H753" s="49" t="s">
        <v>140</v>
      </c>
      <c r="I753" s="61"/>
      <c r="J753" s="50" t="s">
        <v>348</v>
      </c>
      <c r="K753" s="57">
        <v>1</v>
      </c>
      <c r="L753" s="58">
        <v>3.5714285714285712E-2</v>
      </c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77"/>
      <c r="AA753" s="54">
        <v>11</v>
      </c>
      <c r="AB753" s="76">
        <v>1</v>
      </c>
      <c r="AC753" s="61"/>
      <c r="AD753" s="61"/>
      <c r="AE753" s="50" t="s">
        <v>348</v>
      </c>
      <c r="AF753" s="57">
        <v>0</v>
      </c>
      <c r="AG753" s="58">
        <v>0</v>
      </c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77"/>
      <c r="AW753" s="54">
        <v>2</v>
      </c>
      <c r="AX753" s="76">
        <v>1</v>
      </c>
      <c r="AY753" s="61"/>
      <c r="AZ753" s="61"/>
      <c r="BA753" s="50" t="s">
        <v>348</v>
      </c>
      <c r="BB753" s="57">
        <v>0</v>
      </c>
      <c r="BC753" s="58">
        <v>0</v>
      </c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4"/>
      <c r="BR753" s="77"/>
      <c r="BS753" s="54">
        <v>1</v>
      </c>
      <c r="BT753" s="76">
        <v>1</v>
      </c>
      <c r="BU753" s="64"/>
      <c r="BV753" s="61"/>
      <c r="BW753" s="50" t="s">
        <v>348</v>
      </c>
      <c r="BX753" s="57">
        <v>0</v>
      </c>
      <c r="BY753" s="58">
        <v>0</v>
      </c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/>
      <c r="CK753"/>
      <c r="CL753"/>
      <c r="CM753" s="61"/>
      <c r="CN753" s="61"/>
      <c r="CO753" s="56" t="s">
        <v>141</v>
      </c>
      <c r="CP753" s="49" t="s">
        <v>140</v>
      </c>
      <c r="CQ753" s="61"/>
      <c r="CR753" s="61"/>
      <c r="CS753" s="50" t="s">
        <v>348</v>
      </c>
      <c r="CT753" s="57">
        <v>0</v>
      </c>
      <c r="CU753" s="58" t="e">
        <v>#DIV/0!</v>
      </c>
      <c r="CV753" s="61"/>
      <c r="CW753" s="61"/>
      <c r="CX753" s="61"/>
      <c r="CY753" s="61"/>
      <c r="CZ753" s="61"/>
      <c r="DA753" s="61"/>
      <c r="DB753" s="61"/>
      <c r="DC753" s="61"/>
    </row>
    <row r="754" spans="2:107" ht="25.5" customHeight="1" x14ac:dyDescent="0.2">
      <c r="B754" s="77"/>
      <c r="C754" s="54">
        <v>28</v>
      </c>
      <c r="D754" s="76">
        <v>1</v>
      </c>
      <c r="E754" s="64"/>
      <c r="F754" s="61"/>
      <c r="G754" s="61"/>
      <c r="H754" s="61"/>
      <c r="I754" s="61"/>
      <c r="J754" s="46" t="s">
        <v>351</v>
      </c>
      <c r="K754" s="57">
        <v>1</v>
      </c>
      <c r="L754" s="58">
        <v>3.5714285714285712E-2</v>
      </c>
      <c r="M754" s="61"/>
      <c r="N754" s="61"/>
      <c r="O754" s="61"/>
      <c r="P754" s="61"/>
      <c r="Q754" s="61"/>
      <c r="R754" s="61"/>
      <c r="S754" s="61"/>
      <c r="T754" s="61"/>
      <c r="U754" s="61"/>
      <c r="V754" s="176" t="s">
        <v>17</v>
      </c>
      <c r="W754" s="177"/>
      <c r="X754" s="177"/>
      <c r="Y754"/>
      <c r="Z754" s="61"/>
      <c r="AA754" s="56" t="s">
        <v>141</v>
      </c>
      <c r="AB754" s="49" t="s">
        <v>140</v>
      </c>
      <c r="AC754" s="61"/>
      <c r="AD754" s="61"/>
      <c r="AE754" s="46" t="s">
        <v>351</v>
      </c>
      <c r="AF754" s="57">
        <v>0</v>
      </c>
      <c r="AG754" s="58">
        <v>0</v>
      </c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175" t="s">
        <v>17</v>
      </c>
      <c r="AS754" s="175"/>
      <c r="AT754" s="175"/>
      <c r="AU754" s="61"/>
      <c r="AV754" s="61"/>
      <c r="AW754" s="56" t="s">
        <v>141</v>
      </c>
      <c r="AX754" s="49" t="s">
        <v>140</v>
      </c>
      <c r="AY754" s="61"/>
      <c r="AZ754" s="61"/>
      <c r="BA754" s="46" t="s">
        <v>351</v>
      </c>
      <c r="BB754" s="57">
        <v>0</v>
      </c>
      <c r="BC754" s="58">
        <v>0</v>
      </c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175" t="s">
        <v>17</v>
      </c>
      <c r="BO754" s="175"/>
      <c r="BP754" s="175"/>
      <c r="BQ754" s="64"/>
      <c r="BR754" s="61"/>
      <c r="BS754" s="56" t="s">
        <v>141</v>
      </c>
      <c r="BT754" s="49" t="s">
        <v>140</v>
      </c>
      <c r="BU754" s="64"/>
      <c r="BV754" s="61"/>
      <c r="BW754" s="46" t="s">
        <v>351</v>
      </c>
      <c r="BX754" s="57">
        <v>0</v>
      </c>
      <c r="BY754" s="58">
        <v>0</v>
      </c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175" t="s">
        <v>17</v>
      </c>
      <c r="CK754" s="175"/>
      <c r="CL754" s="175"/>
      <c r="CM754" s="61"/>
      <c r="CN754" s="61"/>
      <c r="CO754" s="61"/>
      <c r="CP754" s="61"/>
      <c r="CQ754" s="61"/>
      <c r="CR754" s="61"/>
      <c r="CS754" s="46" t="s">
        <v>351</v>
      </c>
      <c r="CT754" s="57">
        <v>0</v>
      </c>
      <c r="CU754" s="58" t="e">
        <v>#DIV/0!</v>
      </c>
      <c r="CV754" s="61"/>
      <c r="CW754" s="61"/>
      <c r="CX754" s="61"/>
      <c r="CY754" s="61"/>
      <c r="CZ754" s="61"/>
      <c r="DA754" s="61"/>
      <c r="DB754" s="61"/>
      <c r="DC754" s="61"/>
    </row>
    <row r="755" spans="2:107" ht="25.5" customHeight="1" x14ac:dyDescent="0.2">
      <c r="B755"/>
      <c r="C755" s="56" t="s">
        <v>141</v>
      </c>
      <c r="D755" s="49" t="s">
        <v>140</v>
      </c>
      <c r="E755" s="64"/>
      <c r="F755" s="61"/>
      <c r="G755" s="61"/>
      <c r="H755" s="61"/>
      <c r="I755" s="61"/>
      <c r="J755" s="46" t="s">
        <v>352</v>
      </c>
      <c r="K755" s="57">
        <v>0</v>
      </c>
      <c r="L755" s="58">
        <v>0</v>
      </c>
      <c r="M755" s="61"/>
      <c r="N755" s="61"/>
      <c r="O755" s="61"/>
      <c r="P755" s="61"/>
      <c r="Q755" s="61"/>
      <c r="R755" s="61"/>
      <c r="S755" s="61"/>
      <c r="T755" s="61"/>
      <c r="U755" s="61"/>
      <c r="V755" s="47" t="s">
        <v>195</v>
      </c>
      <c r="W755" s="57">
        <v>2</v>
      </c>
      <c r="X755" s="58">
        <v>0.18181818181818182</v>
      </c>
      <c r="Y755"/>
      <c r="Z755" s="61"/>
      <c r="AA755" s="61"/>
      <c r="AB755" s="61"/>
      <c r="AC755" s="61"/>
      <c r="AD755" s="61"/>
      <c r="AE755" s="46" t="s">
        <v>352</v>
      </c>
      <c r="AF755" s="57">
        <v>0</v>
      </c>
      <c r="AG755" s="58">
        <v>0</v>
      </c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55" t="s">
        <v>195</v>
      </c>
      <c r="AS755" s="57">
        <v>1</v>
      </c>
      <c r="AT755" s="58">
        <v>0.5</v>
      </c>
      <c r="AU755" s="61"/>
      <c r="AV755" s="61"/>
      <c r="AW755" s="61"/>
      <c r="AX755" s="61"/>
      <c r="AY755" s="61"/>
      <c r="AZ755" s="61"/>
      <c r="BA755" s="46" t="s">
        <v>352</v>
      </c>
      <c r="BB755" s="57">
        <v>0</v>
      </c>
      <c r="BC755" s="58">
        <v>0</v>
      </c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55" t="s">
        <v>195</v>
      </c>
      <c r="BO755" s="57">
        <v>1</v>
      </c>
      <c r="BP755" s="58">
        <v>1</v>
      </c>
      <c r="BQ755" s="64"/>
      <c r="BR755" s="64"/>
      <c r="BS755" s="64"/>
      <c r="BT755" s="64"/>
      <c r="BU755" s="61"/>
      <c r="BV755" s="61"/>
      <c r="BW755" s="46" t="s">
        <v>352</v>
      </c>
      <c r="BX755" s="57">
        <v>0</v>
      </c>
      <c r="BY755" s="58">
        <v>0</v>
      </c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55" t="s">
        <v>195</v>
      </c>
      <c r="CK755" s="57">
        <v>0</v>
      </c>
      <c r="CL755" s="58" t="e">
        <v>#DIV/0!</v>
      </c>
      <c r="CM755" s="61"/>
      <c r="CN755" s="61"/>
      <c r="CO755" s="61"/>
      <c r="CP755" s="61"/>
      <c r="CQ755" s="61"/>
      <c r="CR755" s="61"/>
      <c r="CS755" s="46" t="s">
        <v>352</v>
      </c>
      <c r="CT755" s="57">
        <v>0</v>
      </c>
      <c r="CU755" s="58" t="e">
        <v>#DIV/0!</v>
      </c>
      <c r="CV755" s="61"/>
      <c r="CW755" s="61"/>
      <c r="CX755" s="61"/>
      <c r="CY755" s="61"/>
      <c r="CZ755" s="61"/>
      <c r="DA755" s="61"/>
      <c r="DB755" s="61"/>
      <c r="DC755" s="61"/>
    </row>
    <row r="756" spans="2:107" ht="25.5" customHeight="1" x14ac:dyDescent="0.2">
      <c r="B756"/>
      <c r="C756"/>
      <c r="D756"/>
      <c r="E756" s="64"/>
      <c r="F756" s="61"/>
      <c r="G756" s="61"/>
      <c r="H756" s="61"/>
      <c r="I756" s="61"/>
      <c r="J756" s="46" t="s">
        <v>353</v>
      </c>
      <c r="K756" s="57">
        <v>0</v>
      </c>
      <c r="L756" s="58">
        <v>0</v>
      </c>
      <c r="M756" s="61"/>
      <c r="N756" s="61"/>
      <c r="O756" s="61"/>
      <c r="P756" s="61"/>
      <c r="Q756" s="61"/>
      <c r="R756" s="61"/>
      <c r="S756" s="61"/>
      <c r="T756" s="61"/>
      <c r="U756" s="61"/>
      <c r="V756" s="46" t="s">
        <v>196</v>
      </c>
      <c r="W756" s="57">
        <v>9</v>
      </c>
      <c r="X756" s="58">
        <v>0.81818181818181823</v>
      </c>
      <c r="Y756"/>
      <c r="Z756" s="61"/>
      <c r="AA756" s="61"/>
      <c r="AB756" s="61"/>
      <c r="AC756" s="61"/>
      <c r="AD756" s="61"/>
      <c r="AE756" s="46" t="s">
        <v>353</v>
      </c>
      <c r="AF756" s="57">
        <v>0</v>
      </c>
      <c r="AG756" s="58">
        <v>0</v>
      </c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46" t="s">
        <v>196</v>
      </c>
      <c r="AS756" s="57">
        <v>1</v>
      </c>
      <c r="AT756" s="58">
        <v>0.5</v>
      </c>
      <c r="AU756" s="61"/>
      <c r="AV756" s="61"/>
      <c r="AW756" s="61"/>
      <c r="AX756" s="61"/>
      <c r="AY756" s="61"/>
      <c r="AZ756" s="61"/>
      <c r="BA756" s="46" t="s">
        <v>353</v>
      </c>
      <c r="BB756" s="57">
        <v>0</v>
      </c>
      <c r="BC756" s="58">
        <v>0</v>
      </c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46" t="s">
        <v>196</v>
      </c>
      <c r="BO756" s="57">
        <v>0</v>
      </c>
      <c r="BP756" s="58">
        <v>0</v>
      </c>
      <c r="BQ756" s="64"/>
      <c r="BR756" s="64"/>
      <c r="BS756" s="61"/>
      <c r="BT756" s="61"/>
      <c r="BU756" s="61"/>
      <c r="BV756" s="61"/>
      <c r="BW756" s="46" t="s">
        <v>353</v>
      </c>
      <c r="BX756" s="57">
        <v>0</v>
      </c>
      <c r="BY756" s="58">
        <v>0</v>
      </c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46" t="s">
        <v>196</v>
      </c>
      <c r="CK756" s="57">
        <v>0</v>
      </c>
      <c r="CL756" s="58" t="e">
        <v>#DIV/0!</v>
      </c>
      <c r="CM756" s="61"/>
      <c r="CN756"/>
      <c r="CO756"/>
      <c r="CP756"/>
      <c r="CQ756" s="61"/>
      <c r="CR756" s="61"/>
      <c r="CS756" s="46" t="s">
        <v>353</v>
      </c>
      <c r="CT756" s="57">
        <v>0</v>
      </c>
      <c r="CU756" s="58" t="e">
        <v>#DIV/0!</v>
      </c>
      <c r="CV756" s="61"/>
      <c r="CW756" s="61"/>
      <c r="CX756" s="61"/>
      <c r="CY756" s="61"/>
      <c r="CZ756" s="61"/>
      <c r="DA756" s="61"/>
      <c r="DB756" s="61"/>
      <c r="DC756" s="61"/>
    </row>
    <row r="757" spans="2:107" ht="25.5" customHeight="1" x14ac:dyDescent="0.2">
      <c r="B757" s="175" t="s">
        <v>17</v>
      </c>
      <c r="C757" s="175"/>
      <c r="D757" s="175"/>
      <c r="E757" s="64"/>
      <c r="F757" s="61"/>
      <c r="G757" s="61"/>
      <c r="H757" s="61"/>
      <c r="I757" s="61"/>
      <c r="J757" s="37"/>
      <c r="K757" s="45">
        <v>28</v>
      </c>
      <c r="L757" s="58">
        <v>1</v>
      </c>
      <c r="M757" s="61"/>
      <c r="N757" s="61"/>
      <c r="O757" s="61"/>
      <c r="P757" s="61"/>
      <c r="Q757" s="61"/>
      <c r="R757" s="61"/>
      <c r="S757" s="61"/>
      <c r="T757" s="61"/>
      <c r="U757" s="61"/>
      <c r="V757" s="77"/>
      <c r="W757" s="54">
        <v>11</v>
      </c>
      <c r="X757" s="76">
        <v>1</v>
      </c>
      <c r="Y757"/>
      <c r="Z757" s="61"/>
      <c r="AA757" s="61"/>
      <c r="AB757" s="61"/>
      <c r="AC757" s="61"/>
      <c r="AD757" s="61"/>
      <c r="AE757" s="37"/>
      <c r="AF757" s="45">
        <v>11</v>
      </c>
      <c r="AG757" s="58">
        <v>1</v>
      </c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77"/>
      <c r="AS757" s="54">
        <v>2</v>
      </c>
      <c r="AT757" s="76">
        <v>1</v>
      </c>
      <c r="AU757" s="61"/>
      <c r="AV757"/>
      <c r="AW757"/>
      <c r="AX757"/>
      <c r="AY757" s="61"/>
      <c r="AZ757" s="61"/>
      <c r="BA757" s="37"/>
      <c r="BB757" s="45">
        <v>2</v>
      </c>
      <c r="BC757" s="58">
        <v>1</v>
      </c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77"/>
      <c r="BO757" s="54">
        <v>1</v>
      </c>
      <c r="BP757" s="76">
        <v>1</v>
      </c>
      <c r="BQ757" s="64"/>
      <c r="BR757" s="61"/>
      <c r="BS757" s="61"/>
      <c r="BT757" s="61"/>
      <c r="BU757" s="61"/>
      <c r="BV757" s="61"/>
      <c r="BW757" s="37"/>
      <c r="BX757" s="45">
        <v>1</v>
      </c>
      <c r="BY757" s="58">
        <v>1</v>
      </c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77"/>
      <c r="CK757" s="54">
        <v>0</v>
      </c>
      <c r="CL757" s="76" t="e">
        <v>#DIV/0!</v>
      </c>
      <c r="CM757" s="61"/>
      <c r="CN757"/>
      <c r="CO757"/>
      <c r="CP757"/>
      <c r="CQ757" s="61"/>
      <c r="CR757" s="61"/>
      <c r="CS757" s="37"/>
      <c r="CT757" s="45">
        <v>0</v>
      </c>
      <c r="CU757" s="58" t="e">
        <v>#DIV/0!</v>
      </c>
      <c r="CV757" s="61"/>
      <c r="CW757" s="61"/>
      <c r="CX757" s="61"/>
      <c r="CY757" s="61"/>
      <c r="CZ757" s="61"/>
      <c r="DA757" s="61"/>
      <c r="DB757" s="61"/>
      <c r="DC757" s="61"/>
    </row>
    <row r="758" spans="2:107" ht="25.5" customHeight="1" x14ac:dyDescent="0.2">
      <c r="B758" s="55" t="s">
        <v>195</v>
      </c>
      <c r="C758" s="57">
        <v>5</v>
      </c>
      <c r="D758" s="58">
        <v>0.17857142857142858</v>
      </c>
      <c r="E758" s="64"/>
      <c r="F758" s="61"/>
      <c r="G758" s="61"/>
      <c r="H758" s="61"/>
      <c r="I758" s="61"/>
      <c r="J758" s="61"/>
      <c r="K758" s="49" t="s">
        <v>141</v>
      </c>
      <c r="L758" s="74" t="s">
        <v>140</v>
      </c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56" t="s">
        <v>141</v>
      </c>
      <c r="X758" s="49" t="s">
        <v>140</v>
      </c>
      <c r="Y758"/>
      <c r="Z758" s="61"/>
      <c r="AA758" s="61"/>
      <c r="AB758" s="61"/>
      <c r="AC758" s="61"/>
      <c r="AD758" s="61"/>
      <c r="AE758" s="61"/>
      <c r="AF758" s="49" t="s">
        <v>141</v>
      </c>
      <c r="AG758" s="74" t="s">
        <v>140</v>
      </c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/>
      <c r="AS758" s="56" t="s">
        <v>141</v>
      </c>
      <c r="AT758" s="49" t="s">
        <v>140</v>
      </c>
      <c r="AU758" s="61"/>
      <c r="AV758"/>
      <c r="AW758"/>
      <c r="AX758"/>
      <c r="AY758" s="61"/>
      <c r="AZ758" s="61"/>
      <c r="BA758" s="61"/>
      <c r="BB758" s="49" t="s">
        <v>141</v>
      </c>
      <c r="BC758" s="74" t="s">
        <v>140</v>
      </c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56" t="s">
        <v>141</v>
      </c>
      <c r="BP758" s="49" t="s">
        <v>140</v>
      </c>
      <c r="BQ758" s="64"/>
      <c r="BR758" s="61"/>
      <c r="BS758" s="61"/>
      <c r="BT758" s="61"/>
      <c r="BU758" s="61"/>
      <c r="BV758" s="61"/>
      <c r="BW758" s="61"/>
      <c r="BX758" s="49" t="s">
        <v>141</v>
      </c>
      <c r="BY758" s="74" t="s">
        <v>140</v>
      </c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56" t="s">
        <v>141</v>
      </c>
      <c r="CL758" s="49" t="s">
        <v>140</v>
      </c>
      <c r="CM758" s="61"/>
      <c r="CN758"/>
      <c r="CO758"/>
      <c r="CP758"/>
      <c r="CQ758" s="61"/>
      <c r="CR758" s="61"/>
      <c r="CS758" s="61"/>
      <c r="CT758" s="49" t="s">
        <v>141</v>
      </c>
      <c r="CU758" s="74" t="s">
        <v>140</v>
      </c>
      <c r="CV758" s="61"/>
      <c r="CW758" s="61"/>
      <c r="CX758" s="61"/>
      <c r="CY758" s="61"/>
      <c r="CZ758" s="61"/>
      <c r="DA758" s="61"/>
      <c r="DB758" s="61"/>
      <c r="DC758" s="61"/>
    </row>
    <row r="759" spans="2:107" ht="25.5" customHeight="1" x14ac:dyDescent="0.2">
      <c r="B759" s="46" t="s">
        <v>196</v>
      </c>
      <c r="C759" s="57">
        <v>23</v>
      </c>
      <c r="D759" s="58">
        <v>0.8214285714285714</v>
      </c>
      <c r="E759" s="64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/>
      <c r="W759"/>
      <c r="X759"/>
      <c r="Y759" s="61"/>
      <c r="Z759" s="61"/>
      <c r="AA759" s="61"/>
      <c r="AB759" s="61"/>
      <c r="AC759" s="61"/>
      <c r="AD759" s="61"/>
      <c r="AE759"/>
      <c r="AF759"/>
      <c r="AG759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/>
      <c r="AS759"/>
      <c r="AT759"/>
      <c r="AU759" s="61"/>
      <c r="AV759"/>
      <c r="AW759"/>
      <c r="AX759"/>
      <c r="AY759" s="61"/>
      <c r="AZ759" s="61"/>
      <c r="BA759" s="37"/>
      <c r="BB759" s="37"/>
      <c r="BC759" s="37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4"/>
      <c r="BR759" s="61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</row>
    <row r="760" spans="2:107" ht="25.5" customHeight="1" x14ac:dyDescent="0.2">
      <c r="B760" s="77"/>
      <c r="C760" s="54">
        <v>28</v>
      </c>
      <c r="D760" s="76">
        <v>1</v>
      </c>
      <c r="E760" s="2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 s="2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</row>
    <row r="761" spans="2:107" ht="25.5" customHeight="1" x14ac:dyDescent="0.2">
      <c r="B761"/>
      <c r="C761" s="56" t="s">
        <v>141</v>
      </c>
      <c r="D761" s="49" t="s">
        <v>140</v>
      </c>
      <c r="E761" s="2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 s="37"/>
      <c r="AF761" s="37"/>
      <c r="AG761" s="37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 s="2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</row>
    <row r="763" spans="2:107" ht="25.5" customHeight="1" x14ac:dyDescent="0.2">
      <c r="B763" s="222" t="s">
        <v>3783</v>
      </c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  <c r="AL763" s="223"/>
      <c r="AM763" s="223"/>
      <c r="AN763" s="223"/>
      <c r="AO763" s="223"/>
      <c r="AP763" s="223"/>
      <c r="AQ763" s="223"/>
      <c r="AR763" s="223"/>
      <c r="AS763" s="223"/>
      <c r="AT763" s="223"/>
      <c r="AU763" s="223"/>
      <c r="AV763" s="223"/>
      <c r="AW763" s="223"/>
      <c r="AX763" s="223"/>
      <c r="AY763" s="223"/>
      <c r="AZ763" s="223"/>
      <c r="BA763" s="223"/>
      <c r="BB763" s="223"/>
      <c r="BC763" s="224"/>
    </row>
    <row r="765" spans="2:107" ht="25.5" customHeight="1" x14ac:dyDescent="0.2">
      <c r="B765" s="205" t="s">
        <v>423</v>
      </c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</row>
    <row r="766" spans="2:107" ht="25.5" customHeight="1" x14ac:dyDescent="0.2">
      <c r="B766"/>
      <c r="C766"/>
      <c r="D766"/>
      <c r="E766" s="8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 s="8"/>
      <c r="BR766" s="8"/>
      <c r="BS766"/>
      <c r="BT766"/>
      <c r="BU766"/>
      <c r="BV766"/>
      <c r="BW766"/>
      <c r="BX766"/>
      <c r="BY766" s="2"/>
      <c r="BZ766"/>
      <c r="CA766"/>
      <c r="CB766"/>
      <c r="CC766"/>
      <c r="CD766"/>
      <c r="CE766"/>
      <c r="CF766" s="2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</row>
    <row r="767" spans="2:107" ht="25.5" customHeight="1" x14ac:dyDescent="0.2">
      <c r="B767" s="206" t="s">
        <v>138</v>
      </c>
      <c r="C767" s="206"/>
      <c r="D767" s="206"/>
      <c r="E767" s="8"/>
      <c r="F767" s="187" t="s">
        <v>3</v>
      </c>
      <c r="G767" s="187"/>
      <c r="H767" s="187"/>
      <c r="I767"/>
      <c r="J767" s="188" t="s">
        <v>145</v>
      </c>
      <c r="K767" s="188"/>
      <c r="L767" s="188"/>
      <c r="M767"/>
      <c r="N767" s="188" t="s">
        <v>5</v>
      </c>
      <c r="O767" s="188"/>
      <c r="P767" s="188"/>
      <c r="Q767"/>
      <c r="R767" s="187" t="s">
        <v>158</v>
      </c>
      <c r="S767" s="187"/>
      <c r="T767" s="187"/>
      <c r="U767"/>
      <c r="V767" s="186" t="s">
        <v>159</v>
      </c>
      <c r="W767" s="186"/>
      <c r="X767" s="186"/>
      <c r="Y767"/>
      <c r="Z767" s="206" t="s">
        <v>8</v>
      </c>
      <c r="AA767" s="206"/>
      <c r="AB767" s="206"/>
      <c r="AC767"/>
      <c r="AD767" s="186" t="s">
        <v>9</v>
      </c>
      <c r="AE767" s="186"/>
      <c r="AF767" s="186"/>
      <c r="AG767"/>
      <c r="AH767" s="186" t="s">
        <v>172</v>
      </c>
      <c r="AI767" s="186"/>
      <c r="AJ767" s="186"/>
      <c r="AK767"/>
      <c r="AL767" s="186" t="s">
        <v>11</v>
      </c>
      <c r="AM767" s="186"/>
      <c r="AN767" s="186"/>
      <c r="AO767"/>
      <c r="AP767" s="186" t="s">
        <v>179</v>
      </c>
      <c r="AQ767" s="186"/>
      <c r="AR767" s="186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 s="8"/>
      <c r="BS767"/>
      <c r="BT767"/>
      <c r="BU767"/>
      <c r="BV767"/>
      <c r="BW767"/>
      <c r="BX767"/>
      <c r="BY767" s="2"/>
      <c r="BZ767"/>
      <c r="CA767"/>
      <c r="CB767"/>
      <c r="CC767"/>
      <c r="CD767"/>
      <c r="CE767"/>
      <c r="CF767" s="2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</row>
    <row r="768" spans="2:107" ht="25.5" customHeight="1" x14ac:dyDescent="0.2">
      <c r="B768" s="90" t="s">
        <v>40</v>
      </c>
      <c r="C768" s="42">
        <v>14</v>
      </c>
      <c r="D768" s="44">
        <v>0.5</v>
      </c>
      <c r="E768" s="8"/>
      <c r="F768" s="91" t="s">
        <v>143</v>
      </c>
      <c r="G768" s="43">
        <v>5</v>
      </c>
      <c r="H768" s="44">
        <v>0.17857142857142858</v>
      </c>
      <c r="I768"/>
      <c r="J768" s="92" t="s">
        <v>147</v>
      </c>
      <c r="K768" s="45">
        <v>1</v>
      </c>
      <c r="L768" s="44">
        <v>3.5714285714285712E-2</v>
      </c>
      <c r="M768"/>
      <c r="N768" s="91" t="s">
        <v>154</v>
      </c>
      <c r="O768" s="43">
        <v>28</v>
      </c>
      <c r="P768" s="44">
        <v>1</v>
      </c>
      <c r="Q768"/>
      <c r="R768" s="93">
        <v>1</v>
      </c>
      <c r="S768" s="43">
        <v>16</v>
      </c>
      <c r="T768" s="44">
        <v>0.5714285714285714</v>
      </c>
      <c r="U768"/>
      <c r="V768" s="94" t="s">
        <v>160</v>
      </c>
      <c r="W768" s="57">
        <v>18</v>
      </c>
      <c r="X768" s="58">
        <v>0.6428571428571429</v>
      </c>
      <c r="Y768"/>
      <c r="Z768" s="95" t="s">
        <v>163</v>
      </c>
      <c r="AA768" s="42">
        <v>4</v>
      </c>
      <c r="AB768" s="44">
        <v>0.14285714285714285</v>
      </c>
      <c r="AC768"/>
      <c r="AD768" s="95" t="s">
        <v>799</v>
      </c>
      <c r="AE768" s="57">
        <v>4</v>
      </c>
      <c r="AF768" s="58">
        <v>0.14285714285714285</v>
      </c>
      <c r="AG768"/>
      <c r="AH768" s="97" t="s">
        <v>143</v>
      </c>
      <c r="AI768" s="42">
        <v>8</v>
      </c>
      <c r="AJ768" s="44">
        <v>0.2857142857142857</v>
      </c>
      <c r="AK768"/>
      <c r="AL768" s="95" t="s">
        <v>175</v>
      </c>
      <c r="AM768" s="42">
        <v>4</v>
      </c>
      <c r="AN768" s="44">
        <v>0.14285714285714285</v>
      </c>
      <c r="AO768"/>
      <c r="AP768" s="95" t="s">
        <v>143</v>
      </c>
      <c r="AQ768" s="42">
        <v>18</v>
      </c>
      <c r="AR768" s="44">
        <v>0.6428571428571429</v>
      </c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 s="8"/>
      <c r="BS768"/>
      <c r="BT768"/>
      <c r="BU768"/>
      <c r="BV768"/>
      <c r="BW768"/>
      <c r="BX768"/>
      <c r="BY768" s="2"/>
      <c r="BZ768"/>
      <c r="CA768"/>
      <c r="CB768"/>
      <c r="CC768"/>
      <c r="CD768"/>
      <c r="CE768"/>
      <c r="CF768" s="2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</row>
    <row r="769" spans="2:107" ht="25.5" customHeight="1" x14ac:dyDescent="0.2">
      <c r="B769" s="90" t="s">
        <v>27</v>
      </c>
      <c r="C769" s="42">
        <v>1</v>
      </c>
      <c r="D769" s="44">
        <v>3.5714285714285712E-2</v>
      </c>
      <c r="E769" s="8"/>
      <c r="F769" s="91" t="s">
        <v>144</v>
      </c>
      <c r="G769" s="43">
        <v>23</v>
      </c>
      <c r="H769" s="44">
        <v>0.8214285714285714</v>
      </c>
      <c r="I769"/>
      <c r="J769" s="92" t="s">
        <v>148</v>
      </c>
      <c r="K769" s="45">
        <v>1</v>
      </c>
      <c r="L769" s="44">
        <v>3.5714285714285712E-2</v>
      </c>
      <c r="M769"/>
      <c r="N769" s="91" t="s">
        <v>155</v>
      </c>
      <c r="O769" s="43">
        <v>0</v>
      </c>
      <c r="P769" s="44">
        <v>0</v>
      </c>
      <c r="Q769"/>
      <c r="R769" s="93">
        <v>2</v>
      </c>
      <c r="S769" s="43">
        <v>8</v>
      </c>
      <c r="T769" s="44">
        <v>0.2857142857142857</v>
      </c>
      <c r="U769"/>
      <c r="V769" s="95" t="s">
        <v>161</v>
      </c>
      <c r="W769" s="57">
        <v>5</v>
      </c>
      <c r="X769" s="58">
        <v>0.17857142857142858</v>
      </c>
      <c r="Y769"/>
      <c r="Z769" s="90" t="s">
        <v>164</v>
      </c>
      <c r="AA769" s="42">
        <v>8</v>
      </c>
      <c r="AB769" s="44">
        <v>0.2857142857142857</v>
      </c>
      <c r="AC769"/>
      <c r="AD769" s="94" t="s">
        <v>800</v>
      </c>
      <c r="AE769" s="57">
        <v>5</v>
      </c>
      <c r="AF769" s="58">
        <v>0.17857142857142858</v>
      </c>
      <c r="AG769"/>
      <c r="AH769" s="96" t="s">
        <v>173</v>
      </c>
      <c r="AI769" s="42">
        <v>7</v>
      </c>
      <c r="AJ769" s="44">
        <v>0.25</v>
      </c>
      <c r="AK769"/>
      <c r="AL769" s="90" t="s">
        <v>176</v>
      </c>
      <c r="AM769" s="42">
        <v>21</v>
      </c>
      <c r="AN769" s="44">
        <v>0.75</v>
      </c>
      <c r="AO769"/>
      <c r="AP769" s="90" t="s">
        <v>173</v>
      </c>
      <c r="AQ769" s="42">
        <v>10</v>
      </c>
      <c r="AR769" s="44">
        <v>0.35714285714285715</v>
      </c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 s="8"/>
      <c r="BS769"/>
      <c r="BT769"/>
      <c r="BU769"/>
      <c r="BV769"/>
      <c r="BW769"/>
      <c r="BX769"/>
      <c r="BY769" s="2"/>
      <c r="BZ769"/>
      <c r="CA769"/>
      <c r="CB769"/>
      <c r="CC769"/>
      <c r="CD769"/>
      <c r="CE769"/>
      <c r="CF769" s="2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</row>
    <row r="770" spans="2:107" ht="25.5" customHeight="1" x14ac:dyDescent="0.2">
      <c r="B770" s="90" t="s">
        <v>31</v>
      </c>
      <c r="C770" s="42">
        <v>6</v>
      </c>
      <c r="D770" s="44">
        <v>0.21428571428571427</v>
      </c>
      <c r="E770" s="8"/>
      <c r="F770" s="83"/>
      <c r="G770" s="85">
        <v>28</v>
      </c>
      <c r="H770" s="86">
        <v>1</v>
      </c>
      <c r="I770"/>
      <c r="J770" s="92" t="s">
        <v>146</v>
      </c>
      <c r="K770" s="45">
        <v>10</v>
      </c>
      <c r="L770" s="44">
        <v>0.35714285714285715</v>
      </c>
      <c r="M770"/>
      <c r="N770" s="91" t="s">
        <v>156</v>
      </c>
      <c r="O770" s="43">
        <v>0</v>
      </c>
      <c r="P770" s="44">
        <v>0</v>
      </c>
      <c r="Q770"/>
      <c r="R770" s="93">
        <v>3</v>
      </c>
      <c r="S770" s="43">
        <v>2</v>
      </c>
      <c r="T770" s="44">
        <v>7.1428571428571425E-2</v>
      </c>
      <c r="U770"/>
      <c r="V770" s="94" t="s">
        <v>162</v>
      </c>
      <c r="W770" s="57">
        <v>5</v>
      </c>
      <c r="X770" s="58">
        <v>0.17857142857142858</v>
      </c>
      <c r="Y770"/>
      <c r="Z770" s="90" t="s">
        <v>165</v>
      </c>
      <c r="AA770" s="42">
        <v>9</v>
      </c>
      <c r="AB770" s="44">
        <v>0.32142857142857145</v>
      </c>
      <c r="AC770"/>
      <c r="AD770" s="94" t="s">
        <v>801</v>
      </c>
      <c r="AE770" s="57">
        <v>6</v>
      </c>
      <c r="AF770" s="58">
        <v>0.21428571428571427</v>
      </c>
      <c r="AG770"/>
      <c r="AH770" s="96" t="s">
        <v>174</v>
      </c>
      <c r="AI770" s="42">
        <v>13</v>
      </c>
      <c r="AJ770" s="44">
        <v>0.4642857142857143</v>
      </c>
      <c r="AK770"/>
      <c r="AL770" s="90" t="s">
        <v>177</v>
      </c>
      <c r="AM770" s="42">
        <v>3</v>
      </c>
      <c r="AN770" s="44">
        <v>0.10714285714285714</v>
      </c>
      <c r="AO770"/>
      <c r="AP770" s="90" t="s">
        <v>171</v>
      </c>
      <c r="AQ770" s="42">
        <v>0</v>
      </c>
      <c r="AR770" s="44">
        <v>0</v>
      </c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 s="8"/>
      <c r="BS770"/>
      <c r="BT770"/>
      <c r="BU770"/>
      <c r="BV770"/>
      <c r="BW770"/>
      <c r="BX770"/>
      <c r="BY770" s="2"/>
      <c r="BZ770"/>
      <c r="CA770"/>
      <c r="CB770"/>
      <c r="CC770"/>
      <c r="CD770"/>
      <c r="CE770"/>
      <c r="CF770" s="2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</row>
    <row r="771" spans="2:107" ht="25.5" customHeight="1" x14ac:dyDescent="0.2">
      <c r="B771" s="90" t="s">
        <v>36</v>
      </c>
      <c r="C771" s="42">
        <v>4</v>
      </c>
      <c r="D771" s="44">
        <v>0.14285714285714285</v>
      </c>
      <c r="E771" s="8"/>
      <c r="F771"/>
      <c r="G771" s="41" t="s">
        <v>141</v>
      </c>
      <c r="H771" s="41" t="s">
        <v>140</v>
      </c>
      <c r="I771"/>
      <c r="J771" s="92" t="s">
        <v>150</v>
      </c>
      <c r="K771" s="45">
        <v>0</v>
      </c>
      <c r="L771" s="44">
        <v>0</v>
      </c>
      <c r="M771"/>
      <c r="N771" s="91" t="s">
        <v>157</v>
      </c>
      <c r="O771" s="43">
        <v>0</v>
      </c>
      <c r="P771" s="44">
        <v>0</v>
      </c>
      <c r="Q771"/>
      <c r="R771" s="93">
        <v>4</v>
      </c>
      <c r="S771" s="43">
        <v>1</v>
      </c>
      <c r="T771" s="44">
        <v>3.5714285714285712E-2</v>
      </c>
      <c r="U771"/>
      <c r="V771" s="77"/>
      <c r="W771" s="54">
        <v>28</v>
      </c>
      <c r="X771" s="66">
        <v>1</v>
      </c>
      <c r="Y771"/>
      <c r="Z771" s="90" t="s">
        <v>166</v>
      </c>
      <c r="AA771" s="42">
        <v>4</v>
      </c>
      <c r="AB771" s="44">
        <v>0.14285714285714285</v>
      </c>
      <c r="AC771"/>
      <c r="AD771" s="94" t="s">
        <v>802</v>
      </c>
      <c r="AE771" s="57">
        <v>13</v>
      </c>
      <c r="AF771" s="58">
        <v>0.4642857142857143</v>
      </c>
      <c r="AG771"/>
      <c r="AH771" s="96" t="s">
        <v>171</v>
      </c>
      <c r="AI771" s="42">
        <v>0</v>
      </c>
      <c r="AJ771" s="44">
        <v>0</v>
      </c>
      <c r="AK771"/>
      <c r="AL771" s="90" t="s">
        <v>178</v>
      </c>
      <c r="AM771" s="42">
        <v>0</v>
      </c>
      <c r="AN771" s="44">
        <v>0</v>
      </c>
      <c r="AO771"/>
      <c r="AP771" s="82"/>
      <c r="AQ771" s="83">
        <v>28</v>
      </c>
      <c r="AR771" s="87">
        <v>1</v>
      </c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 s="8"/>
      <c r="BS771"/>
      <c r="BT771"/>
      <c r="BU771"/>
      <c r="BV771"/>
      <c r="BW771"/>
      <c r="BX771"/>
      <c r="BY771" s="2"/>
      <c r="BZ771"/>
      <c r="CA771"/>
      <c r="CB771"/>
      <c r="CC771"/>
      <c r="CD771"/>
      <c r="CE771"/>
      <c r="CF771" s="2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</row>
    <row r="772" spans="2:107" ht="25.5" customHeight="1" x14ac:dyDescent="0.2">
      <c r="B772" s="90" t="s">
        <v>139</v>
      </c>
      <c r="C772" s="42">
        <v>2</v>
      </c>
      <c r="D772" s="44">
        <v>7.1428571428571425E-2</v>
      </c>
      <c r="E772" s="8"/>
      <c r="F772"/>
      <c r="G772"/>
      <c r="H772"/>
      <c r="I772"/>
      <c r="J772" s="92" t="s">
        <v>151</v>
      </c>
      <c r="K772" s="45">
        <v>14</v>
      </c>
      <c r="L772" s="44">
        <v>0.5</v>
      </c>
      <c r="M772"/>
      <c r="N772" s="83"/>
      <c r="O772" s="85">
        <v>28</v>
      </c>
      <c r="P772" s="87">
        <v>1</v>
      </c>
      <c r="Q772"/>
      <c r="R772" s="93">
        <v>5</v>
      </c>
      <c r="S772" s="43">
        <v>1</v>
      </c>
      <c r="T772" s="44">
        <v>3.5714285714285712E-2</v>
      </c>
      <c r="U772"/>
      <c r="V772"/>
      <c r="W772" s="56" t="s">
        <v>141</v>
      </c>
      <c r="X772" s="49" t="s">
        <v>140</v>
      </c>
      <c r="Y772"/>
      <c r="Z772" s="96" t="s">
        <v>167</v>
      </c>
      <c r="AA772" s="42">
        <v>1</v>
      </c>
      <c r="AB772" s="44">
        <v>3.5714285714285712E-2</v>
      </c>
      <c r="AC772"/>
      <c r="AD772" s="77"/>
      <c r="AE772" s="54">
        <v>28</v>
      </c>
      <c r="AF772" s="76">
        <v>1</v>
      </c>
      <c r="AG772"/>
      <c r="AH772" s="82"/>
      <c r="AI772" s="83">
        <v>28</v>
      </c>
      <c r="AJ772" s="87">
        <v>1</v>
      </c>
      <c r="AK772"/>
      <c r="AL772" s="82"/>
      <c r="AM772" s="83">
        <v>28</v>
      </c>
      <c r="AN772" s="87">
        <v>1</v>
      </c>
      <c r="AO772"/>
      <c r="AP772"/>
      <c r="AQ772" s="40" t="s">
        <v>141</v>
      </c>
      <c r="AR772" s="41" t="s">
        <v>140</v>
      </c>
      <c r="AS772"/>
      <c r="AT772"/>
      <c r="AU772"/>
      <c r="AV772"/>
      <c r="AW772"/>
      <c r="AX772"/>
      <c r="AY772"/>
      <c r="AZ772"/>
      <c r="BA772"/>
      <c r="BB772"/>
      <c r="BC772"/>
      <c r="BD772"/>
      <c r="BE772" s="8"/>
      <c r="BF772" s="8"/>
      <c r="BG772" s="8"/>
      <c r="BH772"/>
      <c r="BI772"/>
      <c r="BJ772"/>
      <c r="BK772"/>
      <c r="BL772"/>
      <c r="BM772"/>
      <c r="BN772"/>
      <c r="BO772"/>
      <c r="BP772"/>
      <c r="BQ772"/>
      <c r="BR772" s="8"/>
      <c r="BS772"/>
      <c r="BT772"/>
      <c r="BU772"/>
      <c r="BV772"/>
      <c r="BW772"/>
      <c r="BX772"/>
      <c r="BY772" s="2"/>
      <c r="BZ772"/>
      <c r="CA772"/>
      <c r="CB772"/>
      <c r="CC772"/>
      <c r="CD772"/>
      <c r="CE772"/>
      <c r="CF772" s="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</row>
    <row r="773" spans="2:107" ht="25.5" customHeight="1" x14ac:dyDescent="0.2">
      <c r="B773" s="90" t="s">
        <v>50</v>
      </c>
      <c r="C773" s="42">
        <v>1</v>
      </c>
      <c r="D773" s="44">
        <v>3.5714285714285712E-2</v>
      </c>
      <c r="E773" s="8"/>
      <c r="F773"/>
      <c r="G773"/>
      <c r="H773"/>
      <c r="I773"/>
      <c r="J773" s="92" t="s">
        <v>149</v>
      </c>
      <c r="K773" s="45">
        <v>1</v>
      </c>
      <c r="L773" s="44">
        <v>3.5714285714285712E-2</v>
      </c>
      <c r="M773"/>
      <c r="N773"/>
      <c r="O773" s="41" t="s">
        <v>153</v>
      </c>
      <c r="P773" s="41" t="s">
        <v>140</v>
      </c>
      <c r="Q773"/>
      <c r="R773" s="83"/>
      <c r="S773" s="85">
        <v>47</v>
      </c>
      <c r="T773" s="87">
        <v>0.99999999999999989</v>
      </c>
      <c r="U773"/>
      <c r="V773"/>
      <c r="W773"/>
      <c r="X773"/>
      <c r="Y773"/>
      <c r="Z773" s="96" t="s">
        <v>168</v>
      </c>
      <c r="AA773" s="42">
        <v>1</v>
      </c>
      <c r="AB773" s="44">
        <v>3.5714285714285712E-2</v>
      </c>
      <c r="AC773"/>
      <c r="AD773"/>
      <c r="AE773" s="56" t="s">
        <v>141</v>
      </c>
      <c r="AF773" s="49" t="s">
        <v>140</v>
      </c>
      <c r="AG773"/>
      <c r="AH773"/>
      <c r="AI773" s="40" t="s">
        <v>141</v>
      </c>
      <c r="AJ773" s="41" t="s">
        <v>140</v>
      </c>
      <c r="AK773"/>
      <c r="AL773" s="81"/>
      <c r="AM773" s="40" t="s">
        <v>141</v>
      </c>
      <c r="AN773" s="41" t="s">
        <v>140</v>
      </c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 s="8"/>
      <c r="BS773"/>
      <c r="BT773"/>
      <c r="BU773"/>
      <c r="BV773"/>
      <c r="BW773"/>
      <c r="BX773"/>
      <c r="BY773" s="2"/>
      <c r="BZ773"/>
      <c r="CA773"/>
      <c r="CB773"/>
      <c r="CC773"/>
      <c r="CD773"/>
      <c r="CE773"/>
      <c r="CF773" s="2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</row>
    <row r="774" spans="2:107" ht="25.5" customHeight="1" x14ac:dyDescent="0.2">
      <c r="B774" s="82"/>
      <c r="C774" s="83">
        <v>28</v>
      </c>
      <c r="D774" s="84">
        <v>1</v>
      </c>
      <c r="E774" s="8"/>
      <c r="F774"/>
      <c r="G774"/>
      <c r="H774"/>
      <c r="I774"/>
      <c r="J774" s="92" t="s">
        <v>152</v>
      </c>
      <c r="K774" s="45">
        <v>1</v>
      </c>
      <c r="L774" s="44">
        <v>3.5714285714285712E-2</v>
      </c>
      <c r="M774"/>
      <c r="N774"/>
      <c r="O774"/>
      <c r="P774"/>
      <c r="Q774"/>
      <c r="R774"/>
      <c r="S774" s="49" t="s">
        <v>197</v>
      </c>
      <c r="T774" s="89" t="s">
        <v>369</v>
      </c>
      <c r="U774"/>
      <c r="V774"/>
      <c r="W774"/>
      <c r="X774"/>
      <c r="Y774"/>
      <c r="Z774" s="96" t="s">
        <v>169</v>
      </c>
      <c r="AA774" s="42">
        <v>1</v>
      </c>
      <c r="AB774" s="44">
        <v>3.5714285714285712E-2</v>
      </c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 s="48"/>
      <c r="BM774" s="8"/>
      <c r="BN774" s="8"/>
      <c r="BO774"/>
      <c r="BP774"/>
      <c r="BQ774"/>
      <c r="BR774" s="8"/>
      <c r="BS774"/>
      <c r="BT774"/>
      <c r="BU774"/>
      <c r="BV774"/>
      <c r="BW774"/>
      <c r="BX774"/>
      <c r="BY774" s="2"/>
      <c r="BZ774"/>
      <c r="CA774"/>
      <c r="CB774"/>
      <c r="CC774"/>
      <c r="CD774"/>
      <c r="CE774"/>
      <c r="CF774" s="2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</row>
    <row r="775" spans="2:107" ht="25.5" customHeight="1" x14ac:dyDescent="0.2">
      <c r="B775"/>
      <c r="C775" s="40" t="s">
        <v>141</v>
      </c>
      <c r="D775" s="41" t="s">
        <v>140</v>
      </c>
      <c r="E775" s="8"/>
      <c r="F775"/>
      <c r="G775"/>
      <c r="H775"/>
      <c r="I775"/>
      <c r="J775" s="88"/>
      <c r="K775" s="65">
        <v>28</v>
      </c>
      <c r="L775" s="87">
        <v>1</v>
      </c>
      <c r="M775"/>
      <c r="N775"/>
      <c r="O775"/>
      <c r="P775"/>
      <c r="Q775"/>
      <c r="R775"/>
      <c r="S775"/>
      <c r="T775"/>
      <c r="U775"/>
      <c r="V775"/>
      <c r="W775"/>
      <c r="X775"/>
      <c r="Y775"/>
      <c r="Z775" s="96" t="s">
        <v>170</v>
      </c>
      <c r="AA775" s="42">
        <v>0</v>
      </c>
      <c r="AB775" s="44">
        <v>0</v>
      </c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 s="8"/>
      <c r="BS775" s="48"/>
      <c r="BT775" s="8"/>
      <c r="BU775" s="8"/>
      <c r="BV775"/>
      <c r="BW775"/>
      <c r="BX775"/>
      <c r="BY775" s="2"/>
      <c r="BZ775"/>
      <c r="CA775"/>
      <c r="CB775"/>
      <c r="CC775"/>
      <c r="CD775"/>
      <c r="CE775"/>
      <c r="CF775" s="2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</row>
    <row r="776" spans="2:107" ht="25.5" customHeight="1" x14ac:dyDescent="0.2">
      <c r="B776"/>
      <c r="C776"/>
      <c r="D776"/>
      <c r="E776" s="8"/>
      <c r="F776"/>
      <c r="G776"/>
      <c r="H776"/>
      <c r="I776"/>
      <c r="J776" s="79"/>
      <c r="K776" s="41" t="s">
        <v>141</v>
      </c>
      <c r="L776" s="41" t="s">
        <v>140</v>
      </c>
      <c r="M776"/>
      <c r="N776"/>
      <c r="O776"/>
      <c r="P776"/>
      <c r="Q776"/>
      <c r="R776"/>
      <c r="S776"/>
      <c r="T776"/>
      <c r="U776"/>
      <c r="V776"/>
      <c r="W776"/>
      <c r="X776"/>
      <c r="Y776"/>
      <c r="Z776" s="96" t="s">
        <v>162</v>
      </c>
      <c r="AA776" s="42">
        <v>0</v>
      </c>
      <c r="AB776" s="44">
        <v>0</v>
      </c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 s="8"/>
      <c r="BS776"/>
      <c r="BT776"/>
      <c r="BU776"/>
      <c r="BV776"/>
      <c r="BW776"/>
      <c r="BX776"/>
      <c r="BY776" s="2"/>
      <c r="BZ776"/>
      <c r="CA776"/>
      <c r="CB776"/>
      <c r="CC776"/>
      <c r="CD776"/>
      <c r="CE776"/>
      <c r="CF776" s="2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</row>
    <row r="777" spans="2:107" ht="25.5" customHeight="1" x14ac:dyDescent="0.2">
      <c r="B777"/>
      <c r="C777"/>
      <c r="D777"/>
      <c r="E777" s="8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 s="96" t="s">
        <v>171</v>
      </c>
      <c r="AA777" s="42">
        <v>0</v>
      </c>
      <c r="AB777" s="44">
        <v>0</v>
      </c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 s="8"/>
      <c r="BJ777" s="52"/>
      <c r="BK777" s="52"/>
      <c r="BL777"/>
      <c r="BM777"/>
      <c r="BN777"/>
      <c r="BO777"/>
      <c r="BP777"/>
      <c r="BQ777"/>
      <c r="BR777" s="8"/>
      <c r="BS777"/>
      <c r="BT777"/>
      <c r="BU777"/>
      <c r="BV777"/>
      <c r="BW777"/>
      <c r="BX777"/>
      <c r="BY777" s="2"/>
      <c r="BZ777"/>
      <c r="CA777"/>
      <c r="CB777"/>
      <c r="CC777"/>
      <c r="CD777"/>
      <c r="CE777"/>
      <c r="CF777" s="2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</row>
    <row r="778" spans="2:107" ht="25.5" customHeight="1" x14ac:dyDescent="0.2">
      <c r="B778"/>
      <c r="C778"/>
      <c r="D778"/>
      <c r="E778" s="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 s="82"/>
      <c r="AA778" s="83">
        <v>28</v>
      </c>
      <c r="AB778" s="87">
        <v>1</v>
      </c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 s="8"/>
      <c r="BF778" s="8"/>
      <c r="BG778" s="8"/>
      <c r="BH778"/>
      <c r="BI778"/>
      <c r="BJ778"/>
      <c r="BK778"/>
      <c r="BL778"/>
      <c r="BM778"/>
      <c r="BN778"/>
      <c r="BO778"/>
      <c r="BP778"/>
      <c r="BQ778"/>
      <c r="BR778" s="8"/>
      <c r="BS778" s="61"/>
      <c r="BT778" s="61"/>
      <c r="BU778" s="61"/>
      <c r="BV778" s="61"/>
      <c r="BW778" s="61"/>
      <c r="BX778" s="61"/>
      <c r="BY778" s="64"/>
      <c r="BZ778" s="61"/>
      <c r="CA778" s="61"/>
      <c r="CB778" s="61"/>
      <c r="CC778" s="61"/>
      <c r="CD778" s="61"/>
      <c r="CE778" s="61"/>
      <c r="CF778" s="64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/>
      <c r="CT778"/>
      <c r="CU778"/>
      <c r="CV778"/>
      <c r="CW778"/>
      <c r="CX778"/>
      <c r="CY778"/>
      <c r="CZ778"/>
      <c r="DA778"/>
      <c r="DB778"/>
      <c r="DC778"/>
    </row>
    <row r="779" spans="2:107" ht="25.5" customHeight="1" x14ac:dyDescent="0.2">
      <c r="B779" s="61"/>
      <c r="C779" s="61"/>
      <c r="D779" s="61"/>
      <c r="E779" s="37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78"/>
      <c r="AA779" s="40" t="s">
        <v>141</v>
      </c>
      <c r="AB779" s="41" t="s">
        <v>140</v>
      </c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37"/>
      <c r="BS779" s="61"/>
      <c r="BT779" s="61"/>
      <c r="BU779" s="61"/>
      <c r="BV779" s="61"/>
      <c r="BW779" s="61"/>
      <c r="BX779" s="61"/>
      <c r="BY779" s="64"/>
      <c r="BZ779" s="61"/>
      <c r="CA779" s="61"/>
      <c r="CB779" s="61"/>
      <c r="CC779" s="61"/>
      <c r="CD779" s="61"/>
      <c r="CE779" s="61"/>
      <c r="CF779" s="64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</row>
    <row r="780" spans="2:107" ht="25.5" customHeight="1" x14ac:dyDescent="0.2">
      <c r="B780" s="182" t="s">
        <v>424</v>
      </c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  <c r="AU780" s="182"/>
      <c r="AV780" s="182"/>
      <c r="AW780" s="182"/>
      <c r="AX780" s="182"/>
      <c r="AY780" s="182"/>
      <c r="AZ780" s="182"/>
      <c r="BA780" s="182"/>
      <c r="BB780" s="182"/>
      <c r="BC780" s="182"/>
      <c r="BD780" s="182"/>
      <c r="BE780" s="182"/>
      <c r="BF780" s="182"/>
      <c r="BG780" s="182"/>
      <c r="BH780" s="182"/>
      <c r="BI780" s="182"/>
      <c r="BJ780" s="61"/>
      <c r="BK780" s="61"/>
      <c r="BL780" s="37"/>
      <c r="BM780" s="37"/>
      <c r="BN780" s="37"/>
      <c r="BO780" s="61"/>
      <c r="BP780" s="61"/>
      <c r="BQ780" s="61"/>
      <c r="BR780" s="37"/>
      <c r="BS780" s="61"/>
      <c r="BT780" s="61"/>
      <c r="BU780" s="61"/>
      <c r="BV780" s="61"/>
      <c r="BW780" s="61"/>
      <c r="BX780" s="61"/>
      <c r="BY780" s="64"/>
      <c r="BZ780" s="61"/>
      <c r="CA780" s="61"/>
      <c r="CB780" s="61"/>
      <c r="CC780" s="61"/>
      <c r="CD780" s="61"/>
      <c r="CE780" s="61"/>
      <c r="CF780" s="64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</row>
    <row r="781" spans="2:107" ht="25.5" customHeight="1" x14ac:dyDescent="0.2">
      <c r="B781" s="61"/>
      <c r="C781" s="61"/>
      <c r="D781" s="61"/>
      <c r="E781" s="37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37"/>
      <c r="BS781" s="61"/>
      <c r="BT781" s="61"/>
      <c r="BU781" s="61"/>
      <c r="BV781" s="61"/>
      <c r="BW781" s="61"/>
      <c r="BX781" s="61"/>
      <c r="BY781" s="64"/>
      <c r="BZ781" s="61"/>
      <c r="CA781" s="61"/>
      <c r="CB781" s="61"/>
      <c r="CC781" s="61"/>
      <c r="CD781" s="61"/>
      <c r="CE781" s="61"/>
      <c r="CF781" s="64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</row>
    <row r="782" spans="2:107" ht="25.5" customHeight="1" x14ac:dyDescent="0.2">
      <c r="B782" s="189" t="s">
        <v>373</v>
      </c>
      <c r="C782" s="192"/>
      <c r="D782" s="192"/>
      <c r="E782" s="37"/>
      <c r="F782" s="189" t="s">
        <v>370</v>
      </c>
      <c r="G782" s="192"/>
      <c r="H782" s="192"/>
      <c r="I782" s="61"/>
      <c r="J782" s="189" t="s">
        <v>396</v>
      </c>
      <c r="K782" s="192"/>
      <c r="L782" s="192"/>
      <c r="M782" s="61"/>
      <c r="N782" s="190" t="s">
        <v>198</v>
      </c>
      <c r="O782" s="191"/>
      <c r="P782" s="191"/>
      <c r="Q782" s="61"/>
      <c r="R782" s="190" t="s">
        <v>207</v>
      </c>
      <c r="S782" s="191"/>
      <c r="T782" s="191"/>
      <c r="U782" s="61"/>
      <c r="V782" s="61"/>
      <c r="W782" s="190" t="s">
        <v>212</v>
      </c>
      <c r="X782" s="191"/>
      <c r="Y782" s="191"/>
      <c r="Z782" s="61"/>
      <c r="AA782" s="190" t="s">
        <v>223</v>
      </c>
      <c r="AB782" s="191"/>
      <c r="AC782" s="191"/>
      <c r="AD782" s="61"/>
      <c r="AE782" s="190" t="s">
        <v>230</v>
      </c>
      <c r="AF782" s="190"/>
      <c r="AG782" s="190"/>
      <c r="AH782" s="61"/>
      <c r="AI782" s="190" t="s">
        <v>235</v>
      </c>
      <c r="AJ782" s="190"/>
      <c r="AK782" s="190"/>
      <c r="AL782" s="61"/>
      <c r="AM782" s="190" t="s">
        <v>252</v>
      </c>
      <c r="AN782" s="190"/>
      <c r="AO782" s="190"/>
      <c r="AP782" s="61"/>
      <c r="AQ782" s="190" t="s">
        <v>282</v>
      </c>
      <c r="AR782" s="190"/>
      <c r="AS782" s="190"/>
      <c r="AT782" s="61"/>
      <c r="AU782" s="189" t="s">
        <v>295</v>
      </c>
      <c r="AV782" s="189"/>
      <c r="AW782" s="189"/>
      <c r="AX782" s="61"/>
      <c r="AY782" s="189" t="s">
        <v>323</v>
      </c>
      <c r="AZ782" s="189"/>
      <c r="BA782" s="189"/>
      <c r="BB782" s="61"/>
      <c r="BC782" s="189" t="s">
        <v>324</v>
      </c>
      <c r="BD782" s="189"/>
      <c r="BE782" s="189"/>
      <c r="BF782" s="61"/>
      <c r="BG782" s="189" t="s">
        <v>331</v>
      </c>
      <c r="BH782" s="189"/>
      <c r="BI782" s="189"/>
      <c r="BJ782" s="61"/>
      <c r="BK782" s="61"/>
      <c r="BL782" s="61"/>
      <c r="BM782" s="61"/>
      <c r="BN782" s="61"/>
      <c r="BO782" s="61"/>
      <c r="BP782" s="61"/>
      <c r="BQ782" s="61"/>
      <c r="BR782" s="37"/>
      <c r="BS782" s="61"/>
      <c r="BT782" s="61"/>
      <c r="BU782" s="61"/>
      <c r="BV782" s="61"/>
      <c r="BW782" s="61"/>
      <c r="BX782" s="61"/>
      <c r="BY782" s="64"/>
      <c r="BZ782" s="61"/>
      <c r="CA782" s="61"/>
      <c r="CB782" s="61"/>
      <c r="CC782" s="61"/>
      <c r="CD782" s="61"/>
      <c r="CE782" s="61"/>
      <c r="CF782" s="64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</row>
    <row r="783" spans="2:107" ht="25.5" customHeight="1" x14ac:dyDescent="0.2">
      <c r="B783" s="63" t="s">
        <v>371</v>
      </c>
      <c r="C783" s="45">
        <v>11</v>
      </c>
      <c r="D783" s="58">
        <v>0.39285714285714285</v>
      </c>
      <c r="E783" s="37"/>
      <c r="F783" s="75" t="s">
        <v>384</v>
      </c>
      <c r="G783" s="45">
        <v>3</v>
      </c>
      <c r="H783" s="58">
        <v>0.10714285714285714</v>
      </c>
      <c r="I783" s="61"/>
      <c r="J783" s="63" t="s">
        <v>397</v>
      </c>
      <c r="K783" s="45">
        <v>9</v>
      </c>
      <c r="L783" s="58">
        <v>0.32142857142857145</v>
      </c>
      <c r="M783" s="61"/>
      <c r="N783" s="169" t="s">
        <v>199</v>
      </c>
      <c r="O783" s="59">
        <v>10</v>
      </c>
      <c r="P783" s="60">
        <v>0.38461538461538464</v>
      </c>
      <c r="Q783" s="61"/>
      <c r="R783" s="169" t="s">
        <v>208</v>
      </c>
      <c r="S783" s="59">
        <v>16</v>
      </c>
      <c r="T783" s="60">
        <v>0.5714285714285714</v>
      </c>
      <c r="U783" s="61"/>
      <c r="V783" s="61"/>
      <c r="W783" s="169" t="s">
        <v>213</v>
      </c>
      <c r="X783" s="59">
        <v>3</v>
      </c>
      <c r="Y783" s="60">
        <v>0.10714285714285714</v>
      </c>
      <c r="Z783" s="61"/>
      <c r="AA783" s="169" t="s">
        <v>224</v>
      </c>
      <c r="AB783" s="59">
        <v>13</v>
      </c>
      <c r="AC783" s="60">
        <v>0.4642857142857143</v>
      </c>
      <c r="AD783" s="61"/>
      <c r="AE783" s="169" t="s">
        <v>231</v>
      </c>
      <c r="AF783" s="59">
        <v>3</v>
      </c>
      <c r="AG783" s="60">
        <v>0.10714285714285714</v>
      </c>
      <c r="AH783" s="61"/>
      <c r="AI783" s="169" t="s">
        <v>236</v>
      </c>
      <c r="AJ783" s="59">
        <v>0</v>
      </c>
      <c r="AK783" s="60">
        <v>0</v>
      </c>
      <c r="AL783" s="61"/>
      <c r="AM783" s="169" t="s">
        <v>253</v>
      </c>
      <c r="AN783" s="59">
        <v>1</v>
      </c>
      <c r="AO783" s="60">
        <v>4.3478260869565216E-2</v>
      </c>
      <c r="AP783" s="61"/>
      <c r="AQ783" s="169" t="s">
        <v>283</v>
      </c>
      <c r="AR783" s="59">
        <v>4</v>
      </c>
      <c r="AS783" s="60">
        <v>0.14285714285714285</v>
      </c>
      <c r="AT783" s="61"/>
      <c r="AU783" s="169" t="s">
        <v>296</v>
      </c>
      <c r="AV783" s="59">
        <v>1</v>
      </c>
      <c r="AW783" s="60">
        <v>4.3478260869565216E-2</v>
      </c>
      <c r="AX783" s="61"/>
      <c r="AY783" s="169" t="s">
        <v>314</v>
      </c>
      <c r="AZ783" s="59">
        <v>2</v>
      </c>
      <c r="BA783" s="60">
        <v>7.1428571428571425E-2</v>
      </c>
      <c r="BB783" s="61"/>
      <c r="BC783" s="169" t="s">
        <v>325</v>
      </c>
      <c r="BD783" s="59">
        <v>16</v>
      </c>
      <c r="BE783" s="60">
        <v>0.5714285714285714</v>
      </c>
      <c r="BF783" s="61"/>
      <c r="BG783" s="63" t="s">
        <v>332</v>
      </c>
      <c r="BH783" s="54">
        <v>3</v>
      </c>
      <c r="BI783" s="66">
        <v>0.17647058823529413</v>
      </c>
      <c r="BJ783" s="61"/>
      <c r="BK783" s="61"/>
      <c r="BL783" s="61"/>
      <c r="BM783" s="61"/>
      <c r="BN783" s="61"/>
      <c r="BO783" s="61"/>
      <c r="BP783" s="61"/>
      <c r="BQ783" s="61"/>
      <c r="BR783" s="37"/>
      <c r="BS783" s="61"/>
      <c r="BT783" s="61"/>
      <c r="BU783" s="61"/>
      <c r="BV783" s="61"/>
      <c r="BW783" s="61"/>
      <c r="BX783" s="61"/>
      <c r="BY783" s="64"/>
      <c r="BZ783" s="61"/>
      <c r="CA783" s="61"/>
      <c r="CB783" s="61"/>
      <c r="CC783" s="61"/>
      <c r="CD783" s="61"/>
      <c r="CE783" s="61"/>
      <c r="CF783" s="64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</row>
    <row r="784" spans="2:107" ht="25.5" customHeight="1" x14ac:dyDescent="0.2">
      <c r="B784" s="63" t="s">
        <v>372</v>
      </c>
      <c r="C784" s="45">
        <v>3</v>
      </c>
      <c r="D784" s="58">
        <v>0.10714285714285714</v>
      </c>
      <c r="E784" s="64"/>
      <c r="F784" s="75" t="s">
        <v>385</v>
      </c>
      <c r="G784" s="45">
        <v>11</v>
      </c>
      <c r="H784" s="58">
        <v>0.39285714285714285</v>
      </c>
      <c r="I784" s="61"/>
      <c r="J784" s="63" t="s">
        <v>398</v>
      </c>
      <c r="K784" s="45">
        <v>1</v>
      </c>
      <c r="L784" s="58">
        <v>3.5714285714285712E-2</v>
      </c>
      <c r="M784" s="61"/>
      <c r="N784" s="169" t="s">
        <v>200</v>
      </c>
      <c r="O784" s="45">
        <v>14</v>
      </c>
      <c r="P784" s="60">
        <v>0.53846153846153844</v>
      </c>
      <c r="Q784" s="61"/>
      <c r="R784" s="169" t="s">
        <v>209</v>
      </c>
      <c r="S784" s="59">
        <v>12</v>
      </c>
      <c r="T784" s="60">
        <v>0.42857142857142855</v>
      </c>
      <c r="U784" s="61"/>
      <c r="V784" s="61"/>
      <c r="W784" s="169" t="s">
        <v>214</v>
      </c>
      <c r="X784" s="45">
        <v>1</v>
      </c>
      <c r="Y784" s="60">
        <v>3.5714285714285712E-2</v>
      </c>
      <c r="Z784" s="61"/>
      <c r="AA784" s="169" t="s">
        <v>225</v>
      </c>
      <c r="AB784" s="45">
        <v>5</v>
      </c>
      <c r="AC784" s="60">
        <v>0.17857142857142858</v>
      </c>
      <c r="AD784" s="61"/>
      <c r="AE784" s="169" t="s">
        <v>232</v>
      </c>
      <c r="AF784" s="45">
        <v>4</v>
      </c>
      <c r="AG784" s="60">
        <v>0.14285714285714285</v>
      </c>
      <c r="AH784" s="61"/>
      <c r="AI784" s="169" t="s">
        <v>238</v>
      </c>
      <c r="AJ784" s="45">
        <v>1</v>
      </c>
      <c r="AK784" s="60">
        <v>3.5714285714285712E-2</v>
      </c>
      <c r="AL784" s="61"/>
      <c r="AM784" s="169" t="s">
        <v>254</v>
      </c>
      <c r="AN784" s="45">
        <v>0</v>
      </c>
      <c r="AO784" s="60">
        <v>0</v>
      </c>
      <c r="AP784" s="61"/>
      <c r="AQ784" s="169" t="s">
        <v>284</v>
      </c>
      <c r="AR784" s="45">
        <v>1</v>
      </c>
      <c r="AS784" s="60">
        <v>3.5714285714285712E-2</v>
      </c>
      <c r="AT784" s="61"/>
      <c r="AU784" s="169" t="s">
        <v>297</v>
      </c>
      <c r="AV784" s="45">
        <v>3</v>
      </c>
      <c r="AW784" s="60">
        <v>0.13043478260869565</v>
      </c>
      <c r="AX784" s="61"/>
      <c r="AY784" s="169" t="s">
        <v>316</v>
      </c>
      <c r="AZ784" s="45">
        <v>2</v>
      </c>
      <c r="BA784" s="60">
        <v>7.1428571428571425E-2</v>
      </c>
      <c r="BB784" s="61"/>
      <c r="BC784" s="169" t="s">
        <v>326</v>
      </c>
      <c r="BD784" s="45">
        <v>2</v>
      </c>
      <c r="BE784" s="60">
        <v>7.1428571428571425E-2</v>
      </c>
      <c r="BF784" s="61"/>
      <c r="BG784" s="63" t="s">
        <v>333</v>
      </c>
      <c r="BH784" s="65">
        <v>0</v>
      </c>
      <c r="BI784" s="66">
        <v>0</v>
      </c>
      <c r="BJ784" s="61"/>
      <c r="BK784" s="61"/>
      <c r="BL784" s="61"/>
      <c r="BM784" s="61"/>
      <c r="BN784" s="61"/>
      <c r="BO784" s="61"/>
      <c r="BP784" s="61"/>
      <c r="BQ784" s="61"/>
      <c r="BR784" s="64"/>
      <c r="BS784" s="61"/>
      <c r="BT784" s="61"/>
      <c r="BU784" s="61"/>
      <c r="BV784" s="61"/>
      <c r="BW784" s="61"/>
      <c r="BX784" s="61"/>
      <c r="BY784" s="64"/>
      <c r="BZ784" s="61"/>
      <c r="CA784" s="61"/>
      <c r="CB784" s="61"/>
      <c r="CC784" s="61"/>
      <c r="CD784" s="61"/>
      <c r="CE784" s="61"/>
      <c r="CF784" s="64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</row>
    <row r="785" spans="2:107" ht="25.5" customHeight="1" x14ac:dyDescent="0.2">
      <c r="B785" s="63" t="s">
        <v>374</v>
      </c>
      <c r="C785" s="45">
        <v>0</v>
      </c>
      <c r="D785" s="58">
        <v>0</v>
      </c>
      <c r="E785" s="64"/>
      <c r="F785" s="75" t="s">
        <v>386</v>
      </c>
      <c r="G785" s="45">
        <v>0</v>
      </c>
      <c r="H785" s="58">
        <v>0</v>
      </c>
      <c r="I785" s="61"/>
      <c r="J785" s="63" t="s">
        <v>385</v>
      </c>
      <c r="K785" s="45">
        <v>4</v>
      </c>
      <c r="L785" s="58">
        <v>0.14285714285714285</v>
      </c>
      <c r="M785" s="61"/>
      <c r="N785" s="169" t="s">
        <v>201</v>
      </c>
      <c r="O785" s="45">
        <v>1</v>
      </c>
      <c r="P785" s="60">
        <v>3.8461538461538464E-2</v>
      </c>
      <c r="Q785" s="61"/>
      <c r="R785" s="169" t="s">
        <v>210</v>
      </c>
      <c r="S785" s="59">
        <v>0</v>
      </c>
      <c r="T785" s="60">
        <v>0</v>
      </c>
      <c r="U785" s="61"/>
      <c r="V785" s="61"/>
      <c r="W785" s="169" t="s">
        <v>215</v>
      </c>
      <c r="X785" s="45">
        <v>4</v>
      </c>
      <c r="Y785" s="60">
        <v>0.14285714285714285</v>
      </c>
      <c r="Z785" s="61"/>
      <c r="AA785" s="169" t="s">
        <v>226</v>
      </c>
      <c r="AB785" s="45">
        <v>0</v>
      </c>
      <c r="AC785" s="60">
        <v>0</v>
      </c>
      <c r="AD785" s="61"/>
      <c r="AE785" s="169" t="s">
        <v>233</v>
      </c>
      <c r="AF785" s="45">
        <v>5</v>
      </c>
      <c r="AG785" s="60">
        <v>0.17857142857142858</v>
      </c>
      <c r="AH785" s="61"/>
      <c r="AI785" s="169" t="s">
        <v>239</v>
      </c>
      <c r="AJ785" s="45">
        <v>3</v>
      </c>
      <c r="AK785" s="60">
        <v>0.10714285714285714</v>
      </c>
      <c r="AL785" s="61"/>
      <c r="AM785" s="169" t="s">
        <v>255</v>
      </c>
      <c r="AN785" s="45">
        <v>0</v>
      </c>
      <c r="AO785" s="60">
        <v>0</v>
      </c>
      <c r="AP785" s="61"/>
      <c r="AQ785" s="169" t="s">
        <v>285</v>
      </c>
      <c r="AR785" s="45">
        <v>2</v>
      </c>
      <c r="AS785" s="60">
        <v>7.1428571428571425E-2</v>
      </c>
      <c r="AT785" s="61"/>
      <c r="AU785" s="169" t="s">
        <v>298</v>
      </c>
      <c r="AV785" s="45">
        <v>0</v>
      </c>
      <c r="AW785" s="60">
        <v>0</v>
      </c>
      <c r="AX785" s="61"/>
      <c r="AY785" s="169" t="s">
        <v>315</v>
      </c>
      <c r="AZ785" s="45">
        <v>0</v>
      </c>
      <c r="BA785" s="60">
        <v>0</v>
      </c>
      <c r="BB785" s="61"/>
      <c r="BC785" s="169" t="s">
        <v>327</v>
      </c>
      <c r="BD785" s="45">
        <v>2</v>
      </c>
      <c r="BE785" s="60">
        <v>7.1428571428571425E-2</v>
      </c>
      <c r="BF785" s="61"/>
      <c r="BG785" s="63" t="s">
        <v>334</v>
      </c>
      <c r="BH785" s="65">
        <v>0</v>
      </c>
      <c r="BI785" s="66">
        <v>0</v>
      </c>
      <c r="BJ785" s="62"/>
      <c r="BK785" s="62"/>
      <c r="BL785" s="61"/>
      <c r="BM785" s="61"/>
      <c r="BN785" s="61"/>
      <c r="BO785" s="61"/>
      <c r="BP785" s="61"/>
      <c r="BQ785" s="61"/>
      <c r="BR785" s="64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</row>
    <row r="786" spans="2:107" ht="25.5" customHeight="1" x14ac:dyDescent="0.2">
      <c r="B786" s="63" t="s">
        <v>375</v>
      </c>
      <c r="C786" s="45">
        <v>1</v>
      </c>
      <c r="D786" s="58">
        <v>3.5714285714285712E-2</v>
      </c>
      <c r="E786" s="64"/>
      <c r="F786" s="75" t="s">
        <v>387</v>
      </c>
      <c r="G786" s="45">
        <v>1</v>
      </c>
      <c r="H786" s="58">
        <v>3.5714285714285712E-2</v>
      </c>
      <c r="I786" s="61"/>
      <c r="J786" s="63" t="s">
        <v>399</v>
      </c>
      <c r="K786" s="45">
        <v>1</v>
      </c>
      <c r="L786" s="58">
        <v>3.5714285714285712E-2</v>
      </c>
      <c r="M786" s="61"/>
      <c r="N786" s="169" t="s">
        <v>202</v>
      </c>
      <c r="O786" s="45">
        <v>1</v>
      </c>
      <c r="P786" s="60">
        <v>3.8461538461538464E-2</v>
      </c>
      <c r="Q786" s="61"/>
      <c r="R786" s="169" t="s">
        <v>211</v>
      </c>
      <c r="S786" s="59">
        <v>0</v>
      </c>
      <c r="T786" s="60">
        <v>0</v>
      </c>
      <c r="U786" s="61"/>
      <c r="V786" s="61"/>
      <c r="W786" s="169" t="s">
        <v>216</v>
      </c>
      <c r="X786" s="45">
        <v>4</v>
      </c>
      <c r="Y786" s="60">
        <v>0.14285714285714285</v>
      </c>
      <c r="Z786" s="61"/>
      <c r="AA786" s="169" t="s">
        <v>227</v>
      </c>
      <c r="AB786" s="45">
        <v>5</v>
      </c>
      <c r="AC786" s="60">
        <v>0.17857142857142858</v>
      </c>
      <c r="AD786" s="61"/>
      <c r="AE786" s="169" t="s">
        <v>234</v>
      </c>
      <c r="AF786" s="45">
        <v>0</v>
      </c>
      <c r="AG786" s="60">
        <v>0</v>
      </c>
      <c r="AH786" s="61"/>
      <c r="AI786" s="169" t="s">
        <v>240</v>
      </c>
      <c r="AJ786" s="45">
        <v>4</v>
      </c>
      <c r="AK786" s="60">
        <v>0.14285714285714285</v>
      </c>
      <c r="AL786" s="61"/>
      <c r="AM786" s="169" t="s">
        <v>276</v>
      </c>
      <c r="AN786" s="45">
        <v>3</v>
      </c>
      <c r="AO786" s="60">
        <v>0.13043478260869565</v>
      </c>
      <c r="AP786" s="61"/>
      <c r="AQ786" s="169" t="s">
        <v>286</v>
      </c>
      <c r="AR786" s="45">
        <v>11</v>
      </c>
      <c r="AS786" s="60">
        <v>0.39285714285714285</v>
      </c>
      <c r="AT786" s="61"/>
      <c r="AU786" s="169" t="s">
        <v>299</v>
      </c>
      <c r="AV786" s="45">
        <v>2</v>
      </c>
      <c r="AW786" s="60">
        <v>8.6956521739130432E-2</v>
      </c>
      <c r="AX786" s="61"/>
      <c r="AY786" s="169" t="s">
        <v>317</v>
      </c>
      <c r="AZ786" s="45">
        <v>0</v>
      </c>
      <c r="BA786" s="60">
        <v>0</v>
      </c>
      <c r="BB786" s="61"/>
      <c r="BC786" s="169" t="s">
        <v>328</v>
      </c>
      <c r="BD786" s="59">
        <v>3</v>
      </c>
      <c r="BE786" s="60">
        <v>0.10714285714285714</v>
      </c>
      <c r="BF786" s="61"/>
      <c r="BG786" s="63" t="s">
        <v>335</v>
      </c>
      <c r="BH786" s="54">
        <v>8</v>
      </c>
      <c r="BI786" s="66">
        <v>0.47058823529411764</v>
      </c>
      <c r="BJ786" s="61"/>
      <c r="BK786" s="61"/>
      <c r="BL786" s="61"/>
      <c r="BM786" s="61"/>
      <c r="BN786" s="61"/>
      <c r="BO786" s="61"/>
      <c r="BP786" s="61"/>
      <c r="BQ786" s="61"/>
      <c r="BR786" s="64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</row>
    <row r="787" spans="2:107" ht="25.5" customHeight="1" x14ac:dyDescent="0.2">
      <c r="B787" s="63" t="s">
        <v>376</v>
      </c>
      <c r="C787" s="45">
        <v>2</v>
      </c>
      <c r="D787" s="58">
        <v>7.1428571428571425E-2</v>
      </c>
      <c r="E787" s="64"/>
      <c r="F787" s="75" t="s">
        <v>388</v>
      </c>
      <c r="G787" s="45">
        <v>0</v>
      </c>
      <c r="H787" s="58">
        <v>0</v>
      </c>
      <c r="I787" s="61"/>
      <c r="J787" s="63" t="s">
        <v>400</v>
      </c>
      <c r="K787" s="45">
        <v>0</v>
      </c>
      <c r="L787" s="58">
        <v>0</v>
      </c>
      <c r="M787" s="61"/>
      <c r="N787" s="169" t="s">
        <v>203</v>
      </c>
      <c r="O787" s="45">
        <v>0</v>
      </c>
      <c r="P787" s="60">
        <v>0</v>
      </c>
      <c r="Q787" s="61"/>
      <c r="R787" s="37"/>
      <c r="S787" s="45">
        <v>28</v>
      </c>
      <c r="T787" s="60">
        <v>1</v>
      </c>
      <c r="U787" s="61"/>
      <c r="V787" s="61"/>
      <c r="W787" s="169" t="s">
        <v>217</v>
      </c>
      <c r="X787" s="45">
        <v>5</v>
      </c>
      <c r="Y787" s="60">
        <v>0.17857142857142858</v>
      </c>
      <c r="Z787" s="61"/>
      <c r="AA787" s="169" t="s">
        <v>228</v>
      </c>
      <c r="AB787" s="45">
        <v>3</v>
      </c>
      <c r="AC787" s="60">
        <v>0.10714285714285714</v>
      </c>
      <c r="AD787" s="61"/>
      <c r="AE787" s="169" t="s">
        <v>237</v>
      </c>
      <c r="AF787" s="45">
        <v>11</v>
      </c>
      <c r="AG787" s="60">
        <v>0.39285714285714285</v>
      </c>
      <c r="AH787" s="61"/>
      <c r="AI787" s="169" t="s">
        <v>241</v>
      </c>
      <c r="AJ787" s="45">
        <v>3</v>
      </c>
      <c r="AK787" s="60">
        <v>0.10714285714285714</v>
      </c>
      <c r="AL787" s="61"/>
      <c r="AM787" s="169" t="s">
        <v>257</v>
      </c>
      <c r="AN787" s="45">
        <v>3</v>
      </c>
      <c r="AO787" s="60">
        <v>0.13043478260869565</v>
      </c>
      <c r="AP787" s="61"/>
      <c r="AQ787" s="169" t="s">
        <v>287</v>
      </c>
      <c r="AR787" s="45">
        <v>0</v>
      </c>
      <c r="AS787" s="60">
        <v>0</v>
      </c>
      <c r="AT787" s="61"/>
      <c r="AU787" s="169" t="s">
        <v>300</v>
      </c>
      <c r="AV787" s="45">
        <v>6</v>
      </c>
      <c r="AW787" s="60">
        <v>0.2608695652173913</v>
      </c>
      <c r="AX787" s="61"/>
      <c r="AY787" s="169" t="s">
        <v>319</v>
      </c>
      <c r="AZ787" s="45">
        <v>5</v>
      </c>
      <c r="BA787" s="60">
        <v>0.17857142857142858</v>
      </c>
      <c r="BB787" s="61"/>
      <c r="BC787" s="169" t="s">
        <v>329</v>
      </c>
      <c r="BD787" s="59">
        <v>0</v>
      </c>
      <c r="BE787" s="60">
        <v>0</v>
      </c>
      <c r="BF787" s="61"/>
      <c r="BG787" s="63" t="s">
        <v>336</v>
      </c>
      <c r="BH787" s="54">
        <v>6</v>
      </c>
      <c r="BI787" s="66">
        <v>0.35294117647058826</v>
      </c>
      <c r="BJ787" s="61"/>
      <c r="BK787" s="61"/>
      <c r="BL787" s="61"/>
      <c r="BM787" s="61"/>
      <c r="BN787" s="61"/>
      <c r="BO787" s="37"/>
      <c r="BP787" s="37"/>
      <c r="BQ787" s="61"/>
      <c r="BR787" s="64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</row>
    <row r="788" spans="2:107" ht="25.5" customHeight="1" x14ac:dyDescent="0.2">
      <c r="B788" s="63" t="s">
        <v>377</v>
      </c>
      <c r="C788" s="45">
        <v>4</v>
      </c>
      <c r="D788" s="58">
        <v>0.14285714285714285</v>
      </c>
      <c r="E788" s="64"/>
      <c r="F788" s="75" t="s">
        <v>389</v>
      </c>
      <c r="G788" s="45">
        <v>6</v>
      </c>
      <c r="H788" s="58">
        <v>0.21428571428571427</v>
      </c>
      <c r="I788" s="61"/>
      <c r="J788" s="63" t="s">
        <v>387</v>
      </c>
      <c r="K788" s="45">
        <v>0</v>
      </c>
      <c r="L788" s="58">
        <v>0</v>
      </c>
      <c r="M788" s="61"/>
      <c r="N788" s="169" t="s">
        <v>204</v>
      </c>
      <c r="O788" s="45">
        <v>0</v>
      </c>
      <c r="P788" s="60">
        <v>0</v>
      </c>
      <c r="Q788" s="61"/>
      <c r="R788" s="61"/>
      <c r="S788" s="49" t="s">
        <v>141</v>
      </c>
      <c r="T788" s="49" t="s">
        <v>140</v>
      </c>
      <c r="U788" s="61"/>
      <c r="V788" s="61"/>
      <c r="W788" s="169" t="s">
        <v>218</v>
      </c>
      <c r="X788" s="45">
        <v>4</v>
      </c>
      <c r="Y788" s="60">
        <v>0.14285714285714285</v>
      </c>
      <c r="Z788" s="61"/>
      <c r="AA788" s="169" t="s">
        <v>229</v>
      </c>
      <c r="AB788" s="45">
        <v>2</v>
      </c>
      <c r="AC788" s="60">
        <v>7.1428571428571425E-2</v>
      </c>
      <c r="AD788" s="61"/>
      <c r="AE788" s="169" t="s">
        <v>251</v>
      </c>
      <c r="AF788" s="59">
        <v>0</v>
      </c>
      <c r="AG788" s="60">
        <v>0</v>
      </c>
      <c r="AH788" s="61"/>
      <c r="AI788" s="169" t="s">
        <v>242</v>
      </c>
      <c r="AJ788" s="45">
        <v>1</v>
      </c>
      <c r="AK788" s="60">
        <v>3.5714285714285712E-2</v>
      </c>
      <c r="AL788" s="61"/>
      <c r="AM788" s="169" t="s">
        <v>256</v>
      </c>
      <c r="AN788" s="45">
        <v>2</v>
      </c>
      <c r="AO788" s="60">
        <v>8.6956521739130432E-2</v>
      </c>
      <c r="AP788" s="61"/>
      <c r="AQ788" s="169" t="s">
        <v>288</v>
      </c>
      <c r="AR788" s="59">
        <v>4</v>
      </c>
      <c r="AS788" s="60">
        <v>0.14285714285714285</v>
      </c>
      <c r="AT788" s="61"/>
      <c r="AU788" s="169" t="s">
        <v>301</v>
      </c>
      <c r="AV788" s="45">
        <v>0</v>
      </c>
      <c r="AW788" s="60">
        <v>0</v>
      </c>
      <c r="AX788" s="61"/>
      <c r="AY788" s="169" t="s">
        <v>320</v>
      </c>
      <c r="AZ788" s="45">
        <v>0</v>
      </c>
      <c r="BA788" s="60">
        <v>0</v>
      </c>
      <c r="BB788" s="61"/>
      <c r="BC788" s="169" t="s">
        <v>330</v>
      </c>
      <c r="BD788" s="45">
        <v>5</v>
      </c>
      <c r="BE788" s="60">
        <v>0.17857142857142858</v>
      </c>
      <c r="BF788" s="61"/>
      <c r="BG788" s="63" t="s">
        <v>337</v>
      </c>
      <c r="BH788" s="65">
        <v>0</v>
      </c>
      <c r="BI788" s="66">
        <v>0</v>
      </c>
      <c r="BJ788" s="61"/>
      <c r="BK788" s="61"/>
      <c r="BL788" s="61"/>
      <c r="BM788" s="61"/>
      <c r="BN788" s="61"/>
      <c r="BO788" s="61"/>
      <c r="BP788" s="61"/>
      <c r="BQ788" s="37"/>
      <c r="BR788" s="64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7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</row>
    <row r="789" spans="2:107" ht="25.5" customHeight="1" x14ac:dyDescent="0.2">
      <c r="B789" s="63" t="s">
        <v>378</v>
      </c>
      <c r="C789" s="45">
        <v>2</v>
      </c>
      <c r="D789" s="58">
        <v>7.1428571428571425E-2</v>
      </c>
      <c r="E789" s="64"/>
      <c r="F789" s="75" t="s">
        <v>390</v>
      </c>
      <c r="G789" s="45">
        <v>1</v>
      </c>
      <c r="H789" s="58">
        <v>3.5714285714285712E-2</v>
      </c>
      <c r="I789" s="61"/>
      <c r="J789" s="63" t="s">
        <v>401</v>
      </c>
      <c r="K789" s="45">
        <v>4</v>
      </c>
      <c r="L789" s="58">
        <v>0.14285714285714285</v>
      </c>
      <c r="M789" s="61"/>
      <c r="N789" s="169" t="s">
        <v>205</v>
      </c>
      <c r="O789" s="45">
        <v>0</v>
      </c>
      <c r="P789" s="60">
        <v>0</v>
      </c>
      <c r="Q789" s="61"/>
      <c r="R789" s="61"/>
      <c r="S789" s="61"/>
      <c r="T789" s="61"/>
      <c r="U789" s="61"/>
      <c r="V789" s="61"/>
      <c r="W789" s="169" t="s">
        <v>219</v>
      </c>
      <c r="X789" s="45">
        <v>1</v>
      </c>
      <c r="Y789" s="60">
        <v>3.5714285714285712E-2</v>
      </c>
      <c r="Z789" s="61"/>
      <c r="AA789" s="37"/>
      <c r="AB789" s="45">
        <v>28</v>
      </c>
      <c r="AC789" s="60">
        <v>1</v>
      </c>
      <c r="AD789" s="61"/>
      <c r="AE789" s="169" t="s">
        <v>435</v>
      </c>
      <c r="AF789" s="59">
        <v>0</v>
      </c>
      <c r="AG789" s="60">
        <v>0</v>
      </c>
      <c r="AH789" s="61"/>
      <c r="AI789" s="169" t="s">
        <v>243</v>
      </c>
      <c r="AJ789" s="45">
        <v>2</v>
      </c>
      <c r="AK789" s="60">
        <v>7.1428571428571425E-2</v>
      </c>
      <c r="AL789" s="61"/>
      <c r="AM789" s="169" t="s">
        <v>258</v>
      </c>
      <c r="AN789" s="45">
        <v>2</v>
      </c>
      <c r="AO789" s="60">
        <v>8.6956521739130432E-2</v>
      </c>
      <c r="AP789" s="61"/>
      <c r="AQ789" s="169" t="s">
        <v>289</v>
      </c>
      <c r="AR789" s="59">
        <v>1</v>
      </c>
      <c r="AS789" s="60">
        <v>3.5714285714285712E-2</v>
      </c>
      <c r="AT789" s="61"/>
      <c r="AU789" s="169" t="s">
        <v>302</v>
      </c>
      <c r="AV789" s="45">
        <v>1</v>
      </c>
      <c r="AW789" s="60">
        <v>4.3478260869565216E-2</v>
      </c>
      <c r="AX789" s="61"/>
      <c r="AY789" s="169" t="s">
        <v>322</v>
      </c>
      <c r="AZ789" s="45">
        <v>0</v>
      </c>
      <c r="BA789" s="60">
        <v>0</v>
      </c>
      <c r="BB789" s="61"/>
      <c r="BC789" s="98"/>
      <c r="BD789" s="45">
        <v>28</v>
      </c>
      <c r="BE789" s="60">
        <v>1</v>
      </c>
      <c r="BF789" s="61"/>
      <c r="BG789" s="98"/>
      <c r="BH789" s="65">
        <v>17</v>
      </c>
      <c r="BI789" s="66">
        <v>1</v>
      </c>
      <c r="BJ789" s="61"/>
      <c r="BK789" s="61"/>
      <c r="BL789" s="61"/>
      <c r="BM789" s="61"/>
      <c r="BN789" s="61"/>
      <c r="BO789" s="61"/>
      <c r="BP789" s="61"/>
      <c r="BQ789" s="61"/>
      <c r="BR789" s="64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</row>
    <row r="790" spans="2:107" ht="25.5" customHeight="1" x14ac:dyDescent="0.2">
      <c r="B790" s="63" t="s">
        <v>379</v>
      </c>
      <c r="C790" s="45">
        <v>2</v>
      </c>
      <c r="D790" s="58">
        <v>7.1428571428571425E-2</v>
      </c>
      <c r="E790" s="64"/>
      <c r="F790" s="75" t="s">
        <v>391</v>
      </c>
      <c r="G790" s="45">
        <v>3</v>
      </c>
      <c r="H790" s="58">
        <v>0.10714285714285714</v>
      </c>
      <c r="I790" s="61"/>
      <c r="J790" s="63" t="s">
        <v>402</v>
      </c>
      <c r="K790" s="45">
        <v>1</v>
      </c>
      <c r="L790" s="58">
        <v>3.5714285714285712E-2</v>
      </c>
      <c r="M790" s="61"/>
      <c r="N790" s="169" t="s">
        <v>206</v>
      </c>
      <c r="O790" s="45">
        <v>0</v>
      </c>
      <c r="P790" s="60">
        <v>0</v>
      </c>
      <c r="Q790" s="61"/>
      <c r="R790" s="61"/>
      <c r="S790" s="61"/>
      <c r="T790" s="61"/>
      <c r="U790" s="61"/>
      <c r="V790" s="61"/>
      <c r="W790" s="169" t="s">
        <v>220</v>
      </c>
      <c r="X790" s="45">
        <v>3</v>
      </c>
      <c r="Y790" s="60">
        <v>0.10714285714285714</v>
      </c>
      <c r="Z790" s="61"/>
      <c r="AA790" s="61"/>
      <c r="AB790" s="49" t="s">
        <v>141</v>
      </c>
      <c r="AC790" s="49" t="s">
        <v>140</v>
      </c>
      <c r="AD790" s="61"/>
      <c r="AE790" s="169" t="s">
        <v>436</v>
      </c>
      <c r="AF790" s="59">
        <v>3</v>
      </c>
      <c r="AG790" s="60">
        <v>0.10714285714285714</v>
      </c>
      <c r="AH790" s="61"/>
      <c r="AI790" s="169" t="s">
        <v>244</v>
      </c>
      <c r="AJ790" s="45">
        <v>1</v>
      </c>
      <c r="AK790" s="60">
        <v>3.5714285714285712E-2</v>
      </c>
      <c r="AL790" s="61"/>
      <c r="AM790" s="169" t="s">
        <v>277</v>
      </c>
      <c r="AN790" s="45">
        <v>1</v>
      </c>
      <c r="AO790" s="60">
        <v>4.3478260869565216E-2</v>
      </c>
      <c r="AP790" s="61"/>
      <c r="AQ790" s="169" t="s">
        <v>290</v>
      </c>
      <c r="AR790" s="45">
        <v>0</v>
      </c>
      <c r="AS790" s="60">
        <v>0</v>
      </c>
      <c r="AT790" s="61"/>
      <c r="AU790" s="169" t="s">
        <v>304</v>
      </c>
      <c r="AV790" s="45">
        <v>7</v>
      </c>
      <c r="AW790" s="60">
        <v>0.30434782608695654</v>
      </c>
      <c r="AX790" s="61"/>
      <c r="AY790" s="169" t="s">
        <v>321</v>
      </c>
      <c r="AZ790" s="45">
        <v>3</v>
      </c>
      <c r="BA790" s="60">
        <v>0.10714285714285714</v>
      </c>
      <c r="BB790" s="61"/>
      <c r="BC790" s="61"/>
      <c r="BD790" s="49" t="s">
        <v>141</v>
      </c>
      <c r="BE790" s="49" t="s">
        <v>140</v>
      </c>
      <c r="BF790" s="61"/>
      <c r="BG790" s="68"/>
      <c r="BH790" s="77" t="s">
        <v>141</v>
      </c>
      <c r="BI790" s="77" t="s">
        <v>140</v>
      </c>
      <c r="BJ790" s="61"/>
      <c r="BK790" s="61"/>
      <c r="BL790" s="61"/>
      <c r="BM790" s="61"/>
      <c r="BN790" s="61"/>
      <c r="BO790" s="61"/>
      <c r="BP790" s="61"/>
      <c r="BQ790" s="61"/>
      <c r="BR790" s="64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</row>
    <row r="791" spans="2:107" ht="25.5" customHeight="1" x14ac:dyDescent="0.2">
      <c r="B791" s="63" t="s">
        <v>380</v>
      </c>
      <c r="C791" s="45">
        <v>1</v>
      </c>
      <c r="D791" s="58">
        <v>3.5714285714285712E-2</v>
      </c>
      <c r="E791" s="64"/>
      <c r="F791" s="75" t="s">
        <v>392</v>
      </c>
      <c r="G791" s="45">
        <v>0</v>
      </c>
      <c r="H791" s="58">
        <v>0</v>
      </c>
      <c r="I791" s="61"/>
      <c r="J791" s="63" t="s">
        <v>389</v>
      </c>
      <c r="K791" s="45">
        <v>1</v>
      </c>
      <c r="L791" s="58">
        <v>3.5714285714285712E-2</v>
      </c>
      <c r="M791" s="61"/>
      <c r="N791" s="169" t="s">
        <v>250</v>
      </c>
      <c r="O791" s="45">
        <v>0</v>
      </c>
      <c r="P791" s="60">
        <v>0</v>
      </c>
      <c r="Q791" s="61"/>
      <c r="R791" s="61"/>
      <c r="S791" s="61"/>
      <c r="T791" s="61"/>
      <c r="U791" s="61"/>
      <c r="V791" s="61"/>
      <c r="W791" s="169" t="s">
        <v>221</v>
      </c>
      <c r="X791" s="45">
        <v>1</v>
      </c>
      <c r="Y791" s="60">
        <v>3.5714285714285712E-2</v>
      </c>
      <c r="Z791" s="61"/>
      <c r="AA791" s="61"/>
      <c r="AB791" s="61"/>
      <c r="AC791" s="61"/>
      <c r="AD791" s="61"/>
      <c r="AE791" s="169" t="s">
        <v>437</v>
      </c>
      <c r="AF791" s="59">
        <v>2</v>
      </c>
      <c r="AG791" s="60">
        <v>7.1428571428571425E-2</v>
      </c>
      <c r="AH791" s="61"/>
      <c r="AI791" s="169" t="s">
        <v>245</v>
      </c>
      <c r="AJ791" s="59">
        <v>6</v>
      </c>
      <c r="AK791" s="60">
        <v>0.21428571428571427</v>
      </c>
      <c r="AL791" s="61"/>
      <c r="AM791" s="169" t="s">
        <v>259</v>
      </c>
      <c r="AN791" s="45">
        <v>0</v>
      </c>
      <c r="AO791" s="60">
        <v>0</v>
      </c>
      <c r="AP791" s="61"/>
      <c r="AQ791" s="169" t="s">
        <v>291</v>
      </c>
      <c r="AR791" s="45">
        <v>0</v>
      </c>
      <c r="AS791" s="60">
        <v>0</v>
      </c>
      <c r="AT791" s="61"/>
      <c r="AU791" s="169" t="s">
        <v>303</v>
      </c>
      <c r="AV791" s="45">
        <v>0</v>
      </c>
      <c r="AW791" s="60">
        <v>0</v>
      </c>
      <c r="AX791" s="61"/>
      <c r="AY791" s="169" t="s">
        <v>318</v>
      </c>
      <c r="AZ791" s="45">
        <v>3</v>
      </c>
      <c r="BA791" s="60">
        <v>0.10714285714285714</v>
      </c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4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</row>
    <row r="792" spans="2:107" ht="25.5" customHeight="1" x14ac:dyDescent="0.2">
      <c r="B792" s="63" t="s">
        <v>381</v>
      </c>
      <c r="C792" s="45">
        <v>1</v>
      </c>
      <c r="D792" s="58">
        <v>3.5714285714285712E-2</v>
      </c>
      <c r="E792" s="64"/>
      <c r="F792" s="75" t="s">
        <v>393</v>
      </c>
      <c r="G792" s="45">
        <v>2</v>
      </c>
      <c r="H792" s="58">
        <v>7.1428571428571425E-2</v>
      </c>
      <c r="I792" s="61"/>
      <c r="J792" s="63" t="s">
        <v>403</v>
      </c>
      <c r="K792" s="45">
        <v>3</v>
      </c>
      <c r="L792" s="58">
        <v>0.10714285714285714</v>
      </c>
      <c r="M792" s="61"/>
      <c r="N792" s="61"/>
      <c r="O792" s="45">
        <v>26</v>
      </c>
      <c r="P792" s="60">
        <v>1</v>
      </c>
      <c r="Q792" s="61"/>
      <c r="R792" s="61"/>
      <c r="S792" s="61"/>
      <c r="T792" s="61"/>
      <c r="U792" s="61"/>
      <c r="V792" s="61"/>
      <c r="W792" s="169" t="s">
        <v>222</v>
      </c>
      <c r="X792" s="45">
        <v>0</v>
      </c>
      <c r="Y792" s="60">
        <v>0</v>
      </c>
      <c r="Z792" s="61"/>
      <c r="AA792" s="61"/>
      <c r="AB792" s="61"/>
      <c r="AC792" s="61"/>
      <c r="AD792" s="61"/>
      <c r="AE792"/>
      <c r="AF792" s="45">
        <v>28</v>
      </c>
      <c r="AG792" s="60">
        <v>1</v>
      </c>
      <c r="AH792" s="61"/>
      <c r="AI792" s="169" t="s">
        <v>248</v>
      </c>
      <c r="AJ792" s="45">
        <v>0</v>
      </c>
      <c r="AK792" s="60">
        <v>0</v>
      </c>
      <c r="AL792" s="61"/>
      <c r="AM792" s="169" t="s">
        <v>260</v>
      </c>
      <c r="AN792" s="45">
        <v>2</v>
      </c>
      <c r="AO792" s="60">
        <v>8.6956521739130432E-2</v>
      </c>
      <c r="AP792" s="61"/>
      <c r="AQ792" s="169" t="s">
        <v>292</v>
      </c>
      <c r="AR792" s="45">
        <v>0</v>
      </c>
      <c r="AS792" s="60">
        <v>0</v>
      </c>
      <c r="AT792" s="61"/>
      <c r="AU792" s="169" t="s">
        <v>305</v>
      </c>
      <c r="AV792" s="45">
        <v>1</v>
      </c>
      <c r="AW792" s="60">
        <v>4.3478260869565216E-2</v>
      </c>
      <c r="AX792" s="61"/>
      <c r="AY792" s="169" t="s">
        <v>439</v>
      </c>
      <c r="AZ792" s="45">
        <v>2</v>
      </c>
      <c r="BA792" s="60">
        <v>7.1428571428571425E-2</v>
      </c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4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</row>
    <row r="793" spans="2:107" ht="25.5" customHeight="1" x14ac:dyDescent="0.2">
      <c r="B793" s="63" t="s">
        <v>382</v>
      </c>
      <c r="C793" s="45">
        <v>0</v>
      </c>
      <c r="D793" s="58">
        <v>0</v>
      </c>
      <c r="E793" s="64"/>
      <c r="F793" s="75" t="s">
        <v>394</v>
      </c>
      <c r="G793" s="45">
        <v>0</v>
      </c>
      <c r="H793" s="58">
        <v>0</v>
      </c>
      <c r="I793" s="61"/>
      <c r="J793" s="63" t="s">
        <v>404</v>
      </c>
      <c r="K793" s="45">
        <v>1</v>
      </c>
      <c r="L793" s="58">
        <v>3.5714285714285712E-2</v>
      </c>
      <c r="M793" s="61"/>
      <c r="N793" s="37"/>
      <c r="O793" s="49" t="s">
        <v>141</v>
      </c>
      <c r="P793" s="49" t="s">
        <v>140</v>
      </c>
      <c r="Q793" s="61"/>
      <c r="R793" s="61"/>
      <c r="S793" s="61"/>
      <c r="T793" s="61"/>
      <c r="U793" s="61"/>
      <c r="V793" s="61"/>
      <c r="W793" s="169" t="s">
        <v>246</v>
      </c>
      <c r="X793" s="45">
        <v>1</v>
      </c>
      <c r="Y793" s="60">
        <v>3.5714285714285712E-2</v>
      </c>
      <c r="Z793" s="61"/>
      <c r="AA793" s="61"/>
      <c r="AB793" s="61"/>
      <c r="AC793" s="61"/>
      <c r="AD793" s="61"/>
      <c r="AE793" s="61"/>
      <c r="AF793" s="49" t="s">
        <v>141</v>
      </c>
      <c r="AG793" s="49" t="s">
        <v>140</v>
      </c>
      <c r="AH793" s="61"/>
      <c r="AI793" s="169" t="s">
        <v>249</v>
      </c>
      <c r="AJ793" s="45">
        <v>1</v>
      </c>
      <c r="AK793" s="60">
        <v>3.5714285714285712E-2</v>
      </c>
      <c r="AL793" s="61"/>
      <c r="AM793" s="169" t="s">
        <v>261</v>
      </c>
      <c r="AN793" s="59">
        <v>1</v>
      </c>
      <c r="AO793" s="60">
        <v>4.3478260869565216E-2</v>
      </c>
      <c r="AP793" s="61"/>
      <c r="AQ793" s="169" t="s">
        <v>293</v>
      </c>
      <c r="AR793" s="45">
        <v>3</v>
      </c>
      <c r="AS793" s="60">
        <v>0.10714285714285714</v>
      </c>
      <c r="AT793" s="61"/>
      <c r="AU793" s="169" t="s">
        <v>262</v>
      </c>
      <c r="AV793" s="59">
        <v>0</v>
      </c>
      <c r="AW793" s="60">
        <v>0</v>
      </c>
      <c r="AX793" s="61"/>
      <c r="AY793" s="169" t="s">
        <v>440</v>
      </c>
      <c r="AZ793" s="45">
        <v>11</v>
      </c>
      <c r="BA793" s="60">
        <v>0.39285714285714285</v>
      </c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4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</row>
    <row r="794" spans="2:107" ht="25.5" customHeight="1" x14ac:dyDescent="0.2">
      <c r="B794" s="63" t="s">
        <v>383</v>
      </c>
      <c r="C794" s="45">
        <v>1</v>
      </c>
      <c r="D794" s="58">
        <v>3.5714285714285712E-2</v>
      </c>
      <c r="E794" s="64"/>
      <c r="F794" s="75" t="s">
        <v>395</v>
      </c>
      <c r="G794" s="45">
        <v>1</v>
      </c>
      <c r="H794" s="58">
        <v>3.5714285714285712E-2</v>
      </c>
      <c r="I794" s="61"/>
      <c r="J794" s="63" t="s">
        <v>391</v>
      </c>
      <c r="K794" s="45">
        <v>0</v>
      </c>
      <c r="L794" s="58">
        <v>0</v>
      </c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169" t="s">
        <v>247</v>
      </c>
      <c r="X794" s="45">
        <v>0</v>
      </c>
      <c r="Y794" s="60">
        <v>0</v>
      </c>
      <c r="Z794" s="61"/>
      <c r="AA794" s="61"/>
      <c r="AB794" s="61"/>
      <c r="AC794" s="61"/>
      <c r="AD794" s="61"/>
      <c r="AE794" s="61"/>
      <c r="AF794" s="61"/>
      <c r="AG794" s="61"/>
      <c r="AH794" s="61"/>
      <c r="AI794" s="169" t="s">
        <v>273</v>
      </c>
      <c r="AJ794" s="45">
        <v>0</v>
      </c>
      <c r="AK794" s="60">
        <v>0</v>
      </c>
      <c r="AL794" s="61"/>
      <c r="AM794" s="169" t="s">
        <v>278</v>
      </c>
      <c r="AN794" s="59">
        <v>6</v>
      </c>
      <c r="AO794" s="60">
        <v>0.2608695652173913</v>
      </c>
      <c r="AP794" s="61"/>
      <c r="AQ794" s="169" t="s">
        <v>294</v>
      </c>
      <c r="AR794" s="45">
        <v>2</v>
      </c>
      <c r="AS794" s="60">
        <v>7.1428571428571425E-2</v>
      </c>
      <c r="AT794" s="61"/>
      <c r="AU794" s="169" t="s">
        <v>307</v>
      </c>
      <c r="AV794" s="59">
        <v>1</v>
      </c>
      <c r="AW794" s="60">
        <v>4.3478260869565216E-2</v>
      </c>
      <c r="AX794" s="61"/>
      <c r="AY794" s="169" t="s">
        <v>440</v>
      </c>
      <c r="AZ794" s="45">
        <v>0</v>
      </c>
      <c r="BA794" s="60">
        <v>0</v>
      </c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4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</row>
    <row r="795" spans="2:107" ht="25.5" customHeight="1" x14ac:dyDescent="0.2">
      <c r="B795" s="61"/>
      <c r="C795" s="45">
        <v>28</v>
      </c>
      <c r="D795" s="58">
        <v>1</v>
      </c>
      <c r="E795" s="64"/>
      <c r="F795" s="61"/>
      <c r="G795" s="45">
        <v>28</v>
      </c>
      <c r="H795" s="58">
        <v>1</v>
      </c>
      <c r="I795" s="61"/>
      <c r="J795" s="63" t="s">
        <v>405</v>
      </c>
      <c r="K795" s="45">
        <v>1</v>
      </c>
      <c r="L795" s="58">
        <v>3.5714285714285712E-2</v>
      </c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169" t="s">
        <v>265</v>
      </c>
      <c r="X795" s="45">
        <v>0</v>
      </c>
      <c r="Y795" s="60">
        <v>0</v>
      </c>
      <c r="Z795" s="61"/>
      <c r="AA795" s="61"/>
      <c r="AB795" s="61"/>
      <c r="AC795" s="61"/>
      <c r="AD795" s="61"/>
      <c r="AE795" s="61"/>
      <c r="AF795" s="61"/>
      <c r="AG795" s="61"/>
      <c r="AH795" s="61"/>
      <c r="AI795" s="169" t="s">
        <v>275</v>
      </c>
      <c r="AJ795" s="45">
        <v>0</v>
      </c>
      <c r="AK795" s="60">
        <v>0</v>
      </c>
      <c r="AL795" s="61"/>
      <c r="AM795" s="169" t="s">
        <v>262</v>
      </c>
      <c r="AN795" s="45">
        <v>0</v>
      </c>
      <c r="AO795" s="60">
        <v>0</v>
      </c>
      <c r="AP795" s="61"/>
      <c r="AQ795" s="61"/>
      <c r="AR795" s="45">
        <v>28</v>
      </c>
      <c r="AS795" s="60">
        <v>1</v>
      </c>
      <c r="AT795" s="61"/>
      <c r="AU795" s="169" t="s">
        <v>306</v>
      </c>
      <c r="AV795" s="45">
        <v>0</v>
      </c>
      <c r="AW795" s="60">
        <v>0</v>
      </c>
      <c r="AX795" s="61"/>
      <c r="AY795" s="98"/>
      <c r="AZ795" s="45">
        <v>28</v>
      </c>
      <c r="BA795" s="60">
        <v>1</v>
      </c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4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</row>
    <row r="796" spans="2:107" ht="25.5" customHeight="1" x14ac:dyDescent="0.2">
      <c r="B796" s="61"/>
      <c r="C796" s="70" t="s">
        <v>141</v>
      </c>
      <c r="D796" s="70" t="s">
        <v>140</v>
      </c>
      <c r="E796" s="64"/>
      <c r="F796" s="61"/>
      <c r="G796" s="70" t="s">
        <v>141</v>
      </c>
      <c r="H796" s="70" t="s">
        <v>140</v>
      </c>
      <c r="I796" s="61"/>
      <c r="J796" s="63" t="s">
        <v>406</v>
      </c>
      <c r="K796" s="45">
        <v>1</v>
      </c>
      <c r="L796" s="58">
        <v>3.5714285714285712E-2</v>
      </c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169" t="s">
        <v>266</v>
      </c>
      <c r="X796" s="45">
        <v>0</v>
      </c>
      <c r="Y796" s="60">
        <v>0</v>
      </c>
      <c r="Z796" s="61"/>
      <c r="AA796" s="61"/>
      <c r="AB796" s="61"/>
      <c r="AC796" s="61"/>
      <c r="AD796" s="61"/>
      <c r="AE796" s="61"/>
      <c r="AF796" s="61"/>
      <c r="AG796" s="61"/>
      <c r="AH796" s="61"/>
      <c r="AI796" s="169" t="s">
        <v>274</v>
      </c>
      <c r="AJ796" s="45">
        <v>0</v>
      </c>
      <c r="AK796" s="60">
        <v>0</v>
      </c>
      <c r="AL796" s="61"/>
      <c r="AM796" s="169" t="s">
        <v>263</v>
      </c>
      <c r="AN796" s="45">
        <v>0</v>
      </c>
      <c r="AO796" s="60">
        <v>0</v>
      </c>
      <c r="AP796" s="61"/>
      <c r="AQ796" s="61"/>
      <c r="AR796" s="70" t="s">
        <v>141</v>
      </c>
      <c r="AS796" s="70" t="s">
        <v>140</v>
      </c>
      <c r="AT796" s="61"/>
      <c r="AU796" s="169" t="s">
        <v>308</v>
      </c>
      <c r="AV796" s="45">
        <v>0</v>
      </c>
      <c r="AW796" s="60">
        <v>0</v>
      </c>
      <c r="AX796" s="61"/>
      <c r="AY796" s="61"/>
      <c r="AZ796" s="49" t="s">
        <v>141</v>
      </c>
      <c r="BA796" s="49" t="s">
        <v>140</v>
      </c>
      <c r="BB796" s="64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4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</row>
    <row r="797" spans="2:107" ht="25.5" customHeight="1" x14ac:dyDescent="0.2">
      <c r="B797" s="61"/>
      <c r="C797" s="61"/>
      <c r="D797" s="61"/>
      <c r="E797" s="64"/>
      <c r="F797" s="61"/>
      <c r="G797" s="61"/>
      <c r="H797" s="61"/>
      <c r="I797" s="61"/>
      <c r="J797" s="63" t="s">
        <v>393</v>
      </c>
      <c r="K797" s="45">
        <v>0</v>
      </c>
      <c r="L797" s="58">
        <v>0</v>
      </c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169" t="s">
        <v>162</v>
      </c>
      <c r="X797" s="59">
        <v>1</v>
      </c>
      <c r="Y797" s="60">
        <v>3.5714285714285712E-2</v>
      </c>
      <c r="Z797" s="61"/>
      <c r="AA797" s="61"/>
      <c r="AB797" s="61"/>
      <c r="AC797" s="61"/>
      <c r="AD797" s="61"/>
      <c r="AE797" s="61"/>
      <c r="AF797" s="61"/>
      <c r="AG797" s="61"/>
      <c r="AH797" s="61"/>
      <c r="AI797" s="169" t="s">
        <v>273</v>
      </c>
      <c r="AJ797" s="45">
        <v>0</v>
      </c>
      <c r="AK797" s="60">
        <v>0</v>
      </c>
      <c r="AL797" s="61"/>
      <c r="AM797" s="169" t="s">
        <v>264</v>
      </c>
      <c r="AN797" s="45">
        <v>0</v>
      </c>
      <c r="AO797" s="60">
        <v>0</v>
      </c>
      <c r="AP797" s="61"/>
      <c r="AQ797" s="61"/>
      <c r="AR797" s="61"/>
      <c r="AS797" s="61"/>
      <c r="AT797" s="61"/>
      <c r="AU797" s="169" t="s">
        <v>309</v>
      </c>
      <c r="AV797" s="45">
        <v>0</v>
      </c>
      <c r="AW797" s="60">
        <v>0</v>
      </c>
      <c r="AX797" s="61"/>
      <c r="AY797"/>
      <c r="AZ797"/>
      <c r="BA797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4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</row>
    <row r="798" spans="2:107" ht="25.5" customHeight="1" x14ac:dyDescent="0.2">
      <c r="B798" s="61"/>
      <c r="C798" s="61"/>
      <c r="D798" s="61"/>
      <c r="E798" s="64"/>
      <c r="F798" s="61"/>
      <c r="G798" s="61"/>
      <c r="H798" s="61"/>
      <c r="I798" s="61"/>
      <c r="J798" s="63" t="s">
        <v>407</v>
      </c>
      <c r="K798" s="45">
        <v>0</v>
      </c>
      <c r="L798" s="58">
        <v>0</v>
      </c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37"/>
      <c r="X798" s="45">
        <v>28</v>
      </c>
      <c r="Y798" s="60">
        <v>1</v>
      </c>
      <c r="Z798" s="61"/>
      <c r="AA798" s="61"/>
      <c r="AB798" s="61"/>
      <c r="AC798" s="61"/>
      <c r="AD798" s="61"/>
      <c r="AE798" s="61"/>
      <c r="AF798" s="61"/>
      <c r="AG798" s="61"/>
      <c r="AH798" s="61"/>
      <c r="AI798" s="169" t="s">
        <v>438</v>
      </c>
      <c r="AJ798" s="45">
        <v>6</v>
      </c>
      <c r="AK798" s="60">
        <v>0.21428571428571427</v>
      </c>
      <c r="AL798" s="61"/>
      <c r="AM798" s="169" t="s">
        <v>279</v>
      </c>
      <c r="AN798" s="45">
        <v>1</v>
      </c>
      <c r="AO798" s="60">
        <v>4.3478260869565216E-2</v>
      </c>
      <c r="AP798" s="61"/>
      <c r="AQ798" s="61"/>
      <c r="AR798" s="61"/>
      <c r="AS798" s="61"/>
      <c r="AT798" s="61"/>
      <c r="AU798" s="169" t="s">
        <v>310</v>
      </c>
      <c r="AV798" s="45">
        <v>1</v>
      </c>
      <c r="AW798" s="60">
        <v>4.3478260869565216E-2</v>
      </c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4"/>
      <c r="BS798" s="64"/>
      <c r="BT798" s="64"/>
      <c r="BU798" s="64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</row>
    <row r="799" spans="2:107" ht="25.5" customHeight="1" x14ac:dyDescent="0.2">
      <c r="B799" s="61"/>
      <c r="C799" s="61"/>
      <c r="D799" s="61"/>
      <c r="E799" s="64"/>
      <c r="F799" s="61"/>
      <c r="G799" s="61"/>
      <c r="H799" s="61"/>
      <c r="I799" s="61"/>
      <c r="J799" s="63" t="s">
        <v>408</v>
      </c>
      <c r="K799" s="45">
        <v>1</v>
      </c>
      <c r="L799" s="58">
        <v>3.5714285714285712E-2</v>
      </c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49" t="s">
        <v>141</v>
      </c>
      <c r="Y799" s="49" t="s">
        <v>140</v>
      </c>
      <c r="Z799" s="61"/>
      <c r="AA799" s="61"/>
      <c r="AB799" s="61"/>
      <c r="AC799" s="61"/>
      <c r="AD799" s="61"/>
      <c r="AE799" s="61"/>
      <c r="AF799" s="61"/>
      <c r="AG799" s="61"/>
      <c r="AH799" s="61"/>
      <c r="AI799" s="37"/>
      <c r="AJ799" s="45">
        <v>28</v>
      </c>
      <c r="AK799" s="60">
        <v>1</v>
      </c>
      <c r="AL799" s="61"/>
      <c r="AM799" s="169" t="s">
        <v>267</v>
      </c>
      <c r="AN799" s="45">
        <v>0</v>
      </c>
      <c r="AO799" s="60">
        <v>0</v>
      </c>
      <c r="AP799" s="61"/>
      <c r="AQ799" s="61"/>
      <c r="AR799" s="61"/>
      <c r="AS799" s="61"/>
      <c r="AT799" s="61"/>
      <c r="AU799" s="169" t="s">
        <v>311</v>
      </c>
      <c r="AV799" s="45">
        <v>0</v>
      </c>
      <c r="AW799" s="60">
        <v>0</v>
      </c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4"/>
      <c r="BS799" s="64"/>
      <c r="BT799" s="64"/>
      <c r="BU799" s="64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</row>
    <row r="800" spans="2:107" ht="25.5" customHeight="1" x14ac:dyDescent="0.2">
      <c r="B800" s="61"/>
      <c r="C800" s="61"/>
      <c r="D800" s="61"/>
      <c r="E800" s="64"/>
      <c r="F800" s="61"/>
      <c r="G800" s="61"/>
      <c r="H800" s="61"/>
      <c r="I800" s="61"/>
      <c r="J800" s="63" t="s">
        <v>395</v>
      </c>
      <c r="K800" s="45">
        <v>0</v>
      </c>
      <c r="L800" s="58">
        <v>0</v>
      </c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49" t="s">
        <v>141</v>
      </c>
      <c r="AK800" s="49" t="s">
        <v>140</v>
      </c>
      <c r="AL800" s="61"/>
      <c r="AM800" s="169" t="s">
        <v>268</v>
      </c>
      <c r="AN800" s="45">
        <v>0</v>
      </c>
      <c r="AO800" s="60">
        <v>0</v>
      </c>
      <c r="AP800" s="61"/>
      <c r="AQ800" s="61"/>
      <c r="AR800" s="61"/>
      <c r="AS800" s="61"/>
      <c r="AT800" s="61"/>
      <c r="AU800" s="169" t="s">
        <v>312</v>
      </c>
      <c r="AV800" s="45">
        <v>0</v>
      </c>
      <c r="AW800" s="60">
        <v>0</v>
      </c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4"/>
      <c r="BS800" s="64"/>
      <c r="BT800" s="64"/>
      <c r="BU800" s="64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</row>
    <row r="801" spans="2:107" ht="25.5" customHeight="1" x14ac:dyDescent="0.2">
      <c r="B801" s="61"/>
      <c r="C801" s="61"/>
      <c r="D801" s="61"/>
      <c r="E801" s="64"/>
      <c r="F801" s="61"/>
      <c r="G801" s="61"/>
      <c r="H801" s="61"/>
      <c r="I801" s="61"/>
      <c r="J801" s="61"/>
      <c r="K801" s="45">
        <v>28</v>
      </c>
      <c r="L801" s="58">
        <v>1</v>
      </c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169" t="s">
        <v>269</v>
      </c>
      <c r="AN801" s="45">
        <v>1</v>
      </c>
      <c r="AO801" s="60">
        <v>4.3478260869565216E-2</v>
      </c>
      <c r="AP801" s="61"/>
      <c r="AQ801" s="61"/>
      <c r="AR801" s="61"/>
      <c r="AS801" s="61"/>
      <c r="AT801" s="61"/>
      <c r="AU801" s="169" t="s">
        <v>313</v>
      </c>
      <c r="AV801" s="45">
        <v>0</v>
      </c>
      <c r="AW801" s="60">
        <v>0</v>
      </c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4"/>
      <c r="BS801" s="64"/>
      <c r="BT801" s="64"/>
      <c r="BU801" s="64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</row>
    <row r="802" spans="2:107" ht="25.5" customHeight="1" x14ac:dyDescent="0.2">
      <c r="B802" s="61"/>
      <c r="C802" s="61"/>
      <c r="D802" s="61"/>
      <c r="E802" s="64"/>
      <c r="F802" s="61"/>
      <c r="G802" s="61"/>
      <c r="H802" s="61"/>
      <c r="I802" s="61"/>
      <c r="J802" s="61"/>
      <c r="K802" s="70" t="s">
        <v>141</v>
      </c>
      <c r="L802" s="70" t="s">
        <v>140</v>
      </c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169" t="s">
        <v>280</v>
      </c>
      <c r="AN802" s="45">
        <v>0</v>
      </c>
      <c r="AO802" s="60">
        <v>0</v>
      </c>
      <c r="AP802" s="61"/>
      <c r="AQ802" s="61"/>
      <c r="AR802" s="61"/>
      <c r="AS802" s="61"/>
      <c r="AT802" s="61"/>
      <c r="AU802" s="98"/>
      <c r="AV802" s="45">
        <v>23</v>
      </c>
      <c r="AW802" s="60">
        <v>1</v>
      </c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4"/>
      <c r="BS802" s="64"/>
      <c r="BT802" s="64"/>
      <c r="BU802" s="64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</row>
    <row r="803" spans="2:107" ht="25.5" customHeight="1" x14ac:dyDescent="0.2">
      <c r="B803" s="61"/>
      <c r="C803" s="61"/>
      <c r="D803" s="61"/>
      <c r="E803" s="64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169" t="s">
        <v>270</v>
      </c>
      <c r="AN803" s="45">
        <v>0</v>
      </c>
      <c r="AO803" s="60">
        <v>0</v>
      </c>
      <c r="AP803" s="61"/>
      <c r="AQ803" s="61"/>
      <c r="AR803" s="61"/>
      <c r="AS803" s="61"/>
      <c r="AT803" s="61"/>
      <c r="AU803" s="61"/>
      <c r="AV803" s="49" t="s">
        <v>141</v>
      </c>
      <c r="AW803" s="49" t="s">
        <v>140</v>
      </c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71"/>
      <c r="BQ803" s="61"/>
      <c r="BR803" s="64"/>
      <c r="BS803" s="64"/>
      <c r="BT803" s="64"/>
      <c r="BU803" s="64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</row>
    <row r="804" spans="2:107" ht="25.5" customHeight="1" x14ac:dyDescent="0.2">
      <c r="B804" s="61"/>
      <c r="C804" s="61"/>
      <c r="D804" s="61"/>
      <c r="E804" s="64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169" t="s">
        <v>271</v>
      </c>
      <c r="AN804" s="45">
        <v>0</v>
      </c>
      <c r="AO804" s="60">
        <v>0</v>
      </c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2"/>
      <c r="BK804" s="62"/>
      <c r="BL804" s="61"/>
      <c r="BM804" s="61"/>
      <c r="BN804" s="61"/>
      <c r="BO804" s="61"/>
      <c r="BP804" s="61"/>
      <c r="BQ804" s="64"/>
      <c r="BR804" s="64"/>
      <c r="BS804" s="64"/>
      <c r="BT804" s="64"/>
      <c r="BU804" s="64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</row>
    <row r="805" spans="2:107" ht="25.5" customHeight="1" x14ac:dyDescent="0.2">
      <c r="B805" s="37"/>
      <c r="C805" s="37"/>
      <c r="D805" s="37"/>
      <c r="E805" s="64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169" t="s">
        <v>272</v>
      </c>
      <c r="AN805" s="45">
        <v>0</v>
      </c>
      <c r="AO805" s="60">
        <v>0</v>
      </c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4"/>
      <c r="BS805" s="64"/>
      <c r="BT805" s="64"/>
      <c r="BU805" s="64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</row>
    <row r="806" spans="2:107" ht="25.5" customHeight="1" x14ac:dyDescent="0.2">
      <c r="B806" s="61"/>
      <c r="C806" s="61"/>
      <c r="D806" s="61"/>
      <c r="E806" s="64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169" t="s">
        <v>281</v>
      </c>
      <c r="AN806" s="30">
        <v>0</v>
      </c>
      <c r="AO806" s="60">
        <v>0</v>
      </c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4"/>
      <c r="BS806" s="64"/>
      <c r="BT806" s="64"/>
      <c r="BU806" s="64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</row>
    <row r="807" spans="2:107" ht="25.5" customHeight="1" x14ac:dyDescent="0.2">
      <c r="B807" s="61"/>
      <c r="C807" s="61"/>
      <c r="D807" s="61"/>
      <c r="E807" s="64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98"/>
      <c r="AN807" s="45">
        <v>23</v>
      </c>
      <c r="AO807" s="60">
        <v>1</v>
      </c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4"/>
      <c r="BS807" s="64"/>
      <c r="BT807" s="64"/>
      <c r="BU807" s="64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</row>
    <row r="808" spans="2:107" ht="25.5" customHeight="1" x14ac:dyDescent="0.2">
      <c r="B808" s="61"/>
      <c r="C808" s="61"/>
      <c r="D808" s="61"/>
      <c r="E808" s="64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49" t="s">
        <v>141</v>
      </c>
      <c r="AO808" s="49" t="s">
        <v>140</v>
      </c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4"/>
      <c r="BS808" s="64"/>
      <c r="BT808" s="64"/>
      <c r="BU808" s="64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</row>
    <row r="809" spans="2:107" ht="25.5" customHeight="1" x14ac:dyDescent="0.2">
      <c r="B809" s="61"/>
      <c r="C809" s="61"/>
      <c r="D809" s="61"/>
      <c r="E809" s="64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4"/>
      <c r="BS809" s="64"/>
      <c r="BT809" s="64"/>
      <c r="BU809" s="64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</row>
    <row r="810" spans="2:107" ht="25.5" customHeight="1" x14ac:dyDescent="0.2">
      <c r="B810" s="170" t="s">
        <v>425</v>
      </c>
      <c r="C810" s="170"/>
      <c r="D810" s="170"/>
      <c r="E810" s="170"/>
      <c r="F810" s="170"/>
      <c r="G810" s="170"/>
      <c r="H810" s="170"/>
      <c r="I810" s="170"/>
      <c r="J810" s="170"/>
      <c r="K810" s="170"/>
      <c r="L810" s="170"/>
      <c r="M810" s="170"/>
      <c r="N810" s="170"/>
      <c r="O810" s="170"/>
      <c r="P810" s="170"/>
      <c r="Q810" s="170"/>
      <c r="R810" s="170"/>
      <c r="S810" s="170"/>
      <c r="T810" s="170"/>
      <c r="U810" s="170"/>
      <c r="V810" s="170"/>
      <c r="W810" s="170"/>
      <c r="X810" s="170"/>
      <c r="Y810" s="170"/>
      <c r="Z810" s="170"/>
      <c r="AA810" s="170"/>
      <c r="AB810" s="170"/>
      <c r="AC810" s="170"/>
      <c r="AD810" s="170"/>
      <c r="AE810" s="170"/>
      <c r="AF810" s="170"/>
      <c r="AG810" s="170"/>
      <c r="AH810" s="170"/>
      <c r="AI810" s="170"/>
      <c r="AJ810" s="170"/>
      <c r="AK810" s="170"/>
      <c r="AL810" s="170"/>
      <c r="AM810" s="170"/>
      <c r="AN810" s="170"/>
      <c r="AO810" s="170"/>
      <c r="AP810" s="170"/>
      <c r="AQ810" s="170"/>
      <c r="AR810" s="170"/>
      <c r="AS810" s="170"/>
      <c r="AT810" s="170"/>
      <c r="AU810" s="170"/>
      <c r="AV810" s="170"/>
      <c r="AW810" s="170"/>
      <c r="AX810" s="170"/>
      <c r="AY810" s="170"/>
      <c r="AZ810" s="170"/>
      <c r="BA810" s="170"/>
      <c r="BB810" s="170"/>
      <c r="BC810" s="170"/>
      <c r="BD810" s="170"/>
      <c r="BE810" s="170"/>
      <c r="BF810" s="170"/>
      <c r="BG810" s="170"/>
      <c r="BH810" s="170"/>
      <c r="BI810" s="170"/>
      <c r="BJ810" s="170"/>
      <c r="BK810" s="170"/>
      <c r="BL810" s="170"/>
      <c r="BM810" s="170"/>
      <c r="BN810" s="170"/>
      <c r="BO810" s="170"/>
      <c r="BP810" s="170"/>
      <c r="BQ810" s="170"/>
      <c r="BR810" s="170"/>
      <c r="BS810" s="170"/>
      <c r="BT810" s="170"/>
      <c r="BU810" s="170"/>
      <c r="BV810" s="170"/>
      <c r="BW810" s="170"/>
      <c r="BX810" s="170"/>
      <c r="BY810" s="170"/>
      <c r="BZ810" s="170"/>
      <c r="CA810" s="170"/>
      <c r="CB810" s="170"/>
      <c r="CC810" s="170"/>
      <c r="CD810" s="170"/>
      <c r="CE810" s="170"/>
      <c r="CF810" s="170"/>
      <c r="CG810" s="170"/>
      <c r="CH810" s="170"/>
      <c r="CI810" s="170"/>
      <c r="CJ810" s="170"/>
      <c r="CK810" s="170"/>
      <c r="CL810" s="170"/>
      <c r="CM810" s="170"/>
      <c r="CN810" s="170"/>
      <c r="CO810" s="170"/>
      <c r="CP810" s="170"/>
      <c r="CQ810" s="170"/>
      <c r="CR810" s="170"/>
      <c r="CS810" s="170"/>
      <c r="CT810" s="170"/>
      <c r="CU810" s="170"/>
      <c r="CV810" s="170"/>
      <c r="CW810" s="170"/>
      <c r="CX810" s="170"/>
      <c r="CY810" s="170"/>
      <c r="CZ810" s="170"/>
      <c r="DA810" s="170"/>
      <c r="DB810" s="170"/>
      <c r="DC810" s="170"/>
    </row>
    <row r="811" spans="2:107" ht="25.5" customHeight="1" x14ac:dyDescent="0.2">
      <c r="B811" s="61"/>
      <c r="C811" s="61"/>
      <c r="D811" s="61"/>
      <c r="E811" s="64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/>
      <c r="BS811"/>
      <c r="BT811"/>
      <c r="BU811" s="64"/>
      <c r="BV811" s="61"/>
      <c r="BW811"/>
      <c r="BX811"/>
      <c r="BY811"/>
      <c r="BZ811"/>
      <c r="CA811"/>
      <c r="CB811"/>
      <c r="CC811"/>
      <c r="CD811"/>
      <c r="CE811"/>
      <c r="CF811"/>
      <c r="CG811"/>
      <c r="CH811" s="61"/>
      <c r="CI811" s="61"/>
      <c r="CJ811"/>
      <c r="CK811"/>
      <c r="CL811"/>
      <c r="CM811"/>
      <c r="CN811"/>
      <c r="CO811"/>
      <c r="CP81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</row>
    <row r="812" spans="2:107" ht="25.5" customHeight="1" x14ac:dyDescent="0.2">
      <c r="B812" s="181" t="s">
        <v>427</v>
      </c>
      <c r="C812" s="181"/>
      <c r="D812" s="181"/>
      <c r="E812" s="181"/>
      <c r="F812" s="181"/>
      <c r="G812" s="181"/>
      <c r="H812" s="181"/>
      <c r="I812" s="61"/>
      <c r="J812" s="181" t="s">
        <v>426</v>
      </c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73"/>
      <c r="V812" s="181" t="s">
        <v>428</v>
      </c>
      <c r="W812" s="181"/>
      <c r="X812" s="181"/>
      <c r="Y812" s="181"/>
      <c r="Z812" s="181"/>
      <c r="AA812" s="181"/>
      <c r="AB812" s="181"/>
      <c r="AC812" s="61"/>
      <c r="AD812" s="61"/>
      <c r="AE812" s="181" t="s">
        <v>429</v>
      </c>
      <c r="AF812" s="181"/>
      <c r="AG812" s="181"/>
      <c r="AH812" s="181"/>
      <c r="AI812" s="181"/>
      <c r="AJ812" s="181"/>
      <c r="AK812" s="181"/>
      <c r="AL812" s="181"/>
      <c r="AM812" s="181"/>
      <c r="AN812" s="181"/>
      <c r="AO812" s="181"/>
      <c r="AP812" s="61"/>
      <c r="AQ812" s="61"/>
      <c r="AR812" s="181" t="s">
        <v>430</v>
      </c>
      <c r="AS812" s="181"/>
      <c r="AT812" s="181"/>
      <c r="AU812" s="181"/>
      <c r="AV812" s="181"/>
      <c r="AW812" s="181"/>
      <c r="AX812" s="181"/>
      <c r="AY812" s="61"/>
      <c r="AZ812" s="61"/>
      <c r="BA812" s="181" t="s">
        <v>431</v>
      </c>
      <c r="BB812" s="181"/>
      <c r="BC812" s="181"/>
      <c r="BD812" s="181"/>
      <c r="BE812" s="181"/>
      <c r="BF812" s="181"/>
      <c r="BG812" s="181"/>
      <c r="BH812" s="181"/>
      <c r="BI812" s="181"/>
      <c r="BJ812" s="181"/>
      <c r="BK812" s="181"/>
      <c r="BL812" s="61"/>
      <c r="BM812" s="61"/>
      <c r="BN812" s="181" t="s">
        <v>432</v>
      </c>
      <c r="BO812" s="181"/>
      <c r="BP812" s="181"/>
      <c r="BQ812" s="181"/>
      <c r="BR812" s="181"/>
      <c r="BS812" s="181"/>
      <c r="BT812" s="181"/>
      <c r="BU812" s="64"/>
      <c r="BV812" s="61"/>
      <c r="BW812" s="181" t="s">
        <v>433</v>
      </c>
      <c r="BX812" s="181"/>
      <c r="BY812" s="181"/>
      <c r="BZ812" s="181"/>
      <c r="CA812" s="181"/>
      <c r="CB812" s="181"/>
      <c r="CC812" s="181"/>
      <c r="CD812" s="181"/>
      <c r="CE812" s="181"/>
      <c r="CF812" s="181"/>
      <c r="CG812" s="181"/>
      <c r="CH812" s="61"/>
      <c r="CI812" s="61"/>
      <c r="CJ812" s="181" t="s">
        <v>434</v>
      </c>
      <c r="CK812" s="181"/>
      <c r="CL812" s="181"/>
      <c r="CM812" s="181"/>
      <c r="CN812" s="181"/>
      <c r="CO812" s="181"/>
      <c r="CP812" s="181"/>
      <c r="CQ812" s="61"/>
      <c r="CR812" s="61"/>
      <c r="CS812" s="181" t="s">
        <v>433</v>
      </c>
      <c r="CT812" s="181"/>
      <c r="CU812" s="181"/>
      <c r="CV812" s="181"/>
      <c r="CW812" s="181"/>
      <c r="CX812" s="181"/>
      <c r="CY812" s="181"/>
      <c r="CZ812" s="181"/>
      <c r="DA812" s="181"/>
      <c r="DB812" s="181"/>
      <c r="DC812" s="181"/>
    </row>
    <row r="813" spans="2:107" ht="25.5" customHeight="1" x14ac:dyDescent="0.2">
      <c r="B813" s="61"/>
      <c r="C813" s="61"/>
      <c r="D813" s="61"/>
      <c r="E813" s="64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/>
      <c r="AF813"/>
      <c r="AG813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4"/>
      <c r="BS813" s="64"/>
      <c r="BT813" s="64"/>
      <c r="BU813" s="64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</row>
    <row r="814" spans="2:107" ht="25.5" customHeight="1" x14ac:dyDescent="0.2">
      <c r="B814" s="175" t="s">
        <v>180</v>
      </c>
      <c r="C814" s="175"/>
      <c r="D814" s="175"/>
      <c r="E814" s="64"/>
      <c r="F814" s="175" t="s">
        <v>14</v>
      </c>
      <c r="G814" s="175"/>
      <c r="H814" s="175"/>
      <c r="I814" s="61"/>
      <c r="J814" s="178" t="s">
        <v>338</v>
      </c>
      <c r="K814" s="179"/>
      <c r="L814" s="180"/>
      <c r="M814" s="61"/>
      <c r="N814" s="178" t="s">
        <v>409</v>
      </c>
      <c r="O814" s="179"/>
      <c r="P814" s="180"/>
      <c r="Q814" s="61"/>
      <c r="R814" s="178" t="s">
        <v>410</v>
      </c>
      <c r="S814" s="179"/>
      <c r="T814" s="180"/>
      <c r="U814" s="61"/>
      <c r="V814" s="175" t="s">
        <v>180</v>
      </c>
      <c r="W814" s="175"/>
      <c r="X814" s="175"/>
      <c r="Y814" s="61"/>
      <c r="Z814" s="175" t="s">
        <v>14</v>
      </c>
      <c r="AA814" s="175"/>
      <c r="AB814" s="175"/>
      <c r="AC814" s="61"/>
      <c r="AD814" s="61"/>
      <c r="AE814" s="175" t="s">
        <v>338</v>
      </c>
      <c r="AF814" s="175"/>
      <c r="AG814" s="175"/>
      <c r="AH814" s="61"/>
      <c r="AI814" s="178" t="s">
        <v>409</v>
      </c>
      <c r="AJ814" s="179"/>
      <c r="AK814" s="180"/>
      <c r="AL814" s="61"/>
      <c r="AM814" s="178" t="s">
        <v>410</v>
      </c>
      <c r="AN814" s="179"/>
      <c r="AO814" s="180"/>
      <c r="AP814" s="61"/>
      <c r="AQ814" s="61"/>
      <c r="AR814" s="175" t="s">
        <v>180</v>
      </c>
      <c r="AS814" s="175"/>
      <c r="AT814" s="175"/>
      <c r="AU814" s="61"/>
      <c r="AV814" s="175" t="s">
        <v>14</v>
      </c>
      <c r="AW814" s="175"/>
      <c r="AX814" s="175"/>
      <c r="AY814" s="61"/>
      <c r="AZ814" s="61"/>
      <c r="BA814" s="175" t="s">
        <v>338</v>
      </c>
      <c r="BB814" s="175"/>
      <c r="BC814" s="175"/>
      <c r="BD814" s="61"/>
      <c r="BE814" s="178" t="s">
        <v>409</v>
      </c>
      <c r="BF814" s="179"/>
      <c r="BG814" s="180"/>
      <c r="BH814" s="61"/>
      <c r="BI814" s="178" t="s">
        <v>410</v>
      </c>
      <c r="BJ814" s="179"/>
      <c r="BK814" s="180"/>
      <c r="BL814" s="61"/>
      <c r="BM814" s="61"/>
      <c r="BN814" s="178" t="s">
        <v>180</v>
      </c>
      <c r="BO814" s="179"/>
      <c r="BP814" s="180"/>
      <c r="BQ814" s="61"/>
      <c r="BR814" s="175" t="s">
        <v>14</v>
      </c>
      <c r="BS814" s="175"/>
      <c r="BT814" s="175"/>
      <c r="BU814" s="64"/>
      <c r="BV814" s="61"/>
      <c r="BW814" s="175" t="s">
        <v>338</v>
      </c>
      <c r="BX814" s="175"/>
      <c r="BY814" s="175"/>
      <c r="BZ814" s="61"/>
      <c r="CA814" s="178" t="s">
        <v>409</v>
      </c>
      <c r="CB814" s="179"/>
      <c r="CC814" s="180"/>
      <c r="CD814" s="61"/>
      <c r="CE814" s="178" t="s">
        <v>410</v>
      </c>
      <c r="CF814" s="179"/>
      <c r="CG814" s="180"/>
      <c r="CH814" s="61"/>
      <c r="CI814" s="61"/>
      <c r="CJ814" s="175" t="s">
        <v>180</v>
      </c>
      <c r="CK814" s="175"/>
      <c r="CL814" s="175"/>
      <c r="CM814" s="61"/>
      <c r="CN814" s="175" t="s">
        <v>14</v>
      </c>
      <c r="CO814" s="175"/>
      <c r="CP814" s="175"/>
      <c r="CQ814" s="61"/>
      <c r="CR814" s="61"/>
      <c r="CS814" s="175" t="s">
        <v>338</v>
      </c>
      <c r="CT814" s="175"/>
      <c r="CU814" s="175"/>
      <c r="CV814" s="61"/>
      <c r="CW814" s="178" t="s">
        <v>409</v>
      </c>
      <c r="CX814" s="179"/>
      <c r="CY814" s="180"/>
      <c r="CZ814" s="61"/>
      <c r="DA814" s="178" t="s">
        <v>410</v>
      </c>
      <c r="DB814" s="179"/>
      <c r="DC814" s="180"/>
    </row>
    <row r="815" spans="2:107" ht="25.5" customHeight="1" x14ac:dyDescent="0.2">
      <c r="B815" s="55" t="s">
        <v>181</v>
      </c>
      <c r="C815" s="57">
        <v>16</v>
      </c>
      <c r="D815" s="58">
        <v>0.5714285714285714</v>
      </c>
      <c r="E815" s="64"/>
      <c r="F815" s="55" t="s">
        <v>186</v>
      </c>
      <c r="G815" s="57">
        <v>24</v>
      </c>
      <c r="H815" s="58">
        <v>0.8571428571428571</v>
      </c>
      <c r="I815" s="61"/>
      <c r="J815" s="55" t="s">
        <v>339</v>
      </c>
      <c r="K815" s="57">
        <v>14</v>
      </c>
      <c r="L815" s="58">
        <v>0.5</v>
      </c>
      <c r="M815" s="61"/>
      <c r="N815" s="55" t="s">
        <v>357</v>
      </c>
      <c r="O815" s="57">
        <v>5</v>
      </c>
      <c r="P815" s="58">
        <v>0.17857142857142858</v>
      </c>
      <c r="Q815" s="61"/>
      <c r="R815" s="55" t="s">
        <v>411</v>
      </c>
      <c r="S815" s="57">
        <v>5</v>
      </c>
      <c r="T815" s="58">
        <v>0.17857142857142858</v>
      </c>
      <c r="U815" s="61"/>
      <c r="V815" s="47" t="s">
        <v>181</v>
      </c>
      <c r="W815" s="57">
        <v>6</v>
      </c>
      <c r="X815" s="58">
        <v>0.46153846153846156</v>
      </c>
      <c r="Y815" s="61"/>
      <c r="Z815" s="55" t="s">
        <v>186</v>
      </c>
      <c r="AA815" s="57">
        <v>10</v>
      </c>
      <c r="AB815" s="58">
        <v>0.76923076923076927</v>
      </c>
      <c r="AC815" s="61"/>
      <c r="AD815" s="61"/>
      <c r="AE815" s="55" t="s">
        <v>339</v>
      </c>
      <c r="AF815" s="57">
        <v>5</v>
      </c>
      <c r="AG815" s="58">
        <v>0.38461538461538464</v>
      </c>
      <c r="AH815" s="61"/>
      <c r="AI815" s="55" t="s">
        <v>357</v>
      </c>
      <c r="AJ815" s="57">
        <v>2</v>
      </c>
      <c r="AK815" s="58">
        <v>0.15384615384615385</v>
      </c>
      <c r="AL815" s="61"/>
      <c r="AM815" s="55" t="s">
        <v>411</v>
      </c>
      <c r="AN815" s="57">
        <v>5</v>
      </c>
      <c r="AO815" s="58">
        <v>0.38461538461538464</v>
      </c>
      <c r="AP815" s="61"/>
      <c r="AQ815" s="61"/>
      <c r="AR815" s="55" t="s">
        <v>181</v>
      </c>
      <c r="AS815" s="57">
        <v>0</v>
      </c>
      <c r="AT815" s="58">
        <v>0</v>
      </c>
      <c r="AU815" s="61"/>
      <c r="AV815" s="47" t="s">
        <v>186</v>
      </c>
      <c r="AW815" s="57">
        <v>3</v>
      </c>
      <c r="AX815" s="58">
        <v>0.75</v>
      </c>
      <c r="AY815" s="61"/>
      <c r="AZ815" s="61"/>
      <c r="BA815" s="55" t="s">
        <v>339</v>
      </c>
      <c r="BB815" s="57">
        <v>0</v>
      </c>
      <c r="BC815" s="58">
        <v>0</v>
      </c>
      <c r="BD815" s="61"/>
      <c r="BE815" s="55" t="s">
        <v>357</v>
      </c>
      <c r="BF815" s="57">
        <v>0</v>
      </c>
      <c r="BG815" s="58">
        <v>0</v>
      </c>
      <c r="BH815" s="61"/>
      <c r="BI815" s="55" t="s">
        <v>411</v>
      </c>
      <c r="BJ815" s="57">
        <v>0</v>
      </c>
      <c r="BK815" s="58">
        <v>0</v>
      </c>
      <c r="BL815" s="61"/>
      <c r="BM815" s="61"/>
      <c r="BN815" s="47" t="s">
        <v>181</v>
      </c>
      <c r="BO815" s="57">
        <v>1</v>
      </c>
      <c r="BP815" s="58">
        <v>0.5</v>
      </c>
      <c r="BQ815" s="61"/>
      <c r="BR815" s="47" t="s">
        <v>186</v>
      </c>
      <c r="BS815" s="57">
        <v>2</v>
      </c>
      <c r="BT815" s="58">
        <v>1</v>
      </c>
      <c r="BU815" s="64"/>
      <c r="BV815" s="61"/>
      <c r="BW815" s="55" t="s">
        <v>339</v>
      </c>
      <c r="BX815" s="57">
        <v>1</v>
      </c>
      <c r="BY815" s="58">
        <v>0.5</v>
      </c>
      <c r="BZ815" s="61"/>
      <c r="CA815" s="55" t="s">
        <v>357</v>
      </c>
      <c r="CB815" s="57">
        <v>0</v>
      </c>
      <c r="CC815" s="58">
        <v>0</v>
      </c>
      <c r="CD815" s="61"/>
      <c r="CE815" s="55" t="s">
        <v>411</v>
      </c>
      <c r="CF815" s="57">
        <v>1</v>
      </c>
      <c r="CG815" s="58">
        <v>0.5</v>
      </c>
      <c r="CH815" s="61"/>
      <c r="CI815" s="61"/>
      <c r="CJ815" s="55" t="s">
        <v>181</v>
      </c>
      <c r="CK815" s="57">
        <v>1</v>
      </c>
      <c r="CL815" s="58">
        <v>0.5</v>
      </c>
      <c r="CM815" s="61"/>
      <c r="CN815" s="55" t="s">
        <v>186</v>
      </c>
      <c r="CO815" s="57">
        <v>2</v>
      </c>
      <c r="CP815" s="58">
        <v>1</v>
      </c>
      <c r="CQ815" s="61"/>
      <c r="CR815" s="61"/>
      <c r="CS815" s="55" t="s">
        <v>339</v>
      </c>
      <c r="CT815" s="57">
        <v>2</v>
      </c>
      <c r="CU815" s="58">
        <v>1</v>
      </c>
      <c r="CV815" s="61"/>
      <c r="CW815" s="55" t="s">
        <v>357</v>
      </c>
      <c r="CX815" s="57">
        <v>0</v>
      </c>
      <c r="CY815" s="58">
        <v>0</v>
      </c>
      <c r="CZ815" s="61"/>
      <c r="DA815" s="55" t="s">
        <v>411</v>
      </c>
      <c r="DB815" s="57">
        <v>1</v>
      </c>
      <c r="DC815" s="58">
        <v>0.5</v>
      </c>
    </row>
    <row r="816" spans="2:107" ht="25.5" customHeight="1" x14ac:dyDescent="0.2">
      <c r="B816" s="46" t="s">
        <v>182</v>
      </c>
      <c r="C816" s="57">
        <v>5</v>
      </c>
      <c r="D816" s="58">
        <v>0.17857142857142858</v>
      </c>
      <c r="E816" s="64"/>
      <c r="F816" s="46" t="s">
        <v>187</v>
      </c>
      <c r="G816" s="57">
        <v>2</v>
      </c>
      <c r="H816" s="58">
        <v>7.1428571428571425E-2</v>
      </c>
      <c r="I816" s="61"/>
      <c r="J816" s="55" t="s">
        <v>340</v>
      </c>
      <c r="K816" s="57">
        <v>0</v>
      </c>
      <c r="L816" s="58">
        <v>0</v>
      </c>
      <c r="M816" s="61"/>
      <c r="N816" s="55" t="s">
        <v>359</v>
      </c>
      <c r="O816" s="57">
        <v>11</v>
      </c>
      <c r="P816" s="58">
        <v>0.39285714285714285</v>
      </c>
      <c r="Q816" s="61"/>
      <c r="R816" s="55" t="s">
        <v>412</v>
      </c>
      <c r="S816" s="57">
        <v>11</v>
      </c>
      <c r="T816" s="58">
        <v>0.39285714285714285</v>
      </c>
      <c r="U816" s="61"/>
      <c r="V816" s="46" t="s">
        <v>182</v>
      </c>
      <c r="W816" s="57">
        <v>3</v>
      </c>
      <c r="X816" s="58">
        <v>0.23076923076923078</v>
      </c>
      <c r="Y816" s="61"/>
      <c r="Z816" s="46" t="s">
        <v>187</v>
      </c>
      <c r="AA816" s="57">
        <v>3</v>
      </c>
      <c r="AB816" s="58">
        <v>0.23076923076923078</v>
      </c>
      <c r="AC816" s="61"/>
      <c r="AD816" s="61"/>
      <c r="AE816" s="55" t="s">
        <v>340</v>
      </c>
      <c r="AF816" s="57">
        <v>1</v>
      </c>
      <c r="AG816" s="58">
        <v>7.6923076923076927E-2</v>
      </c>
      <c r="AH816" s="61"/>
      <c r="AI816" s="55" t="s">
        <v>359</v>
      </c>
      <c r="AJ816" s="57">
        <v>4</v>
      </c>
      <c r="AK816" s="58">
        <v>0.30769230769230771</v>
      </c>
      <c r="AL816" s="61"/>
      <c r="AM816" s="55" t="s">
        <v>412</v>
      </c>
      <c r="AN816" s="57">
        <v>1</v>
      </c>
      <c r="AO816" s="58">
        <v>7.6923076923076927E-2</v>
      </c>
      <c r="AP816" s="61"/>
      <c r="AQ816" s="61"/>
      <c r="AR816" s="46" t="s">
        <v>182</v>
      </c>
      <c r="AS816" s="57">
        <v>1</v>
      </c>
      <c r="AT816" s="58">
        <v>0.25</v>
      </c>
      <c r="AU816" s="61"/>
      <c r="AV816" s="46" t="s">
        <v>187</v>
      </c>
      <c r="AW816" s="57">
        <v>1</v>
      </c>
      <c r="AX816" s="58">
        <v>0.25</v>
      </c>
      <c r="AY816" s="61"/>
      <c r="AZ816" s="61"/>
      <c r="BA816" s="55" t="s">
        <v>340</v>
      </c>
      <c r="BB816" s="57">
        <v>0</v>
      </c>
      <c r="BC816" s="58">
        <v>0</v>
      </c>
      <c r="BD816" s="61"/>
      <c r="BE816" s="55" t="s">
        <v>359</v>
      </c>
      <c r="BF816" s="57">
        <v>0</v>
      </c>
      <c r="BG816" s="58">
        <v>0</v>
      </c>
      <c r="BH816" s="61"/>
      <c r="BI816" s="55" t="s">
        <v>412</v>
      </c>
      <c r="BJ816" s="57">
        <v>0</v>
      </c>
      <c r="BK816" s="58">
        <v>0</v>
      </c>
      <c r="BL816" s="61"/>
      <c r="BM816" s="61"/>
      <c r="BN816" s="46" t="s">
        <v>182</v>
      </c>
      <c r="BO816" s="57">
        <v>0</v>
      </c>
      <c r="BP816" s="58">
        <v>0</v>
      </c>
      <c r="BQ816" s="61"/>
      <c r="BR816" s="46" t="s">
        <v>187</v>
      </c>
      <c r="BS816" s="57">
        <v>0</v>
      </c>
      <c r="BT816" s="58">
        <v>0</v>
      </c>
      <c r="BU816" s="64"/>
      <c r="BV816" s="61"/>
      <c r="BW816" s="55" t="s">
        <v>340</v>
      </c>
      <c r="BX816" s="57">
        <v>0</v>
      </c>
      <c r="BY816" s="58">
        <v>0</v>
      </c>
      <c r="BZ816" s="61"/>
      <c r="CA816" s="55" t="s">
        <v>359</v>
      </c>
      <c r="CB816" s="57">
        <v>1</v>
      </c>
      <c r="CC816" s="58">
        <v>0.5</v>
      </c>
      <c r="CD816" s="61"/>
      <c r="CE816" s="55" t="s">
        <v>412</v>
      </c>
      <c r="CF816" s="57">
        <v>0</v>
      </c>
      <c r="CG816" s="58">
        <v>0</v>
      </c>
      <c r="CH816" s="61"/>
      <c r="CI816" s="61"/>
      <c r="CJ816" s="46" t="s">
        <v>182</v>
      </c>
      <c r="CK816" s="57">
        <v>0</v>
      </c>
      <c r="CL816" s="58">
        <v>0</v>
      </c>
      <c r="CM816" s="61"/>
      <c r="CN816" s="46" t="s">
        <v>187</v>
      </c>
      <c r="CO816" s="57">
        <v>0</v>
      </c>
      <c r="CP816" s="58">
        <v>0</v>
      </c>
      <c r="CQ816" s="61"/>
      <c r="CR816" s="61"/>
      <c r="CS816" s="55" t="s">
        <v>340</v>
      </c>
      <c r="CT816" s="57">
        <v>0</v>
      </c>
      <c r="CU816" s="58">
        <v>0</v>
      </c>
      <c r="CV816" s="61"/>
      <c r="CW816" s="55" t="s">
        <v>359</v>
      </c>
      <c r="CX816" s="57">
        <v>2</v>
      </c>
      <c r="CY816" s="58">
        <v>1</v>
      </c>
      <c r="CZ816" s="61"/>
      <c r="DA816" s="55" t="s">
        <v>412</v>
      </c>
      <c r="DB816" s="57">
        <v>1</v>
      </c>
      <c r="DC816" s="58">
        <v>0.5</v>
      </c>
    </row>
    <row r="817" spans="2:107" ht="25.5" customHeight="1" x14ac:dyDescent="0.2">
      <c r="B817" s="50" t="s">
        <v>183</v>
      </c>
      <c r="C817" s="57">
        <v>2</v>
      </c>
      <c r="D817" s="58">
        <v>7.1428571428571425E-2</v>
      </c>
      <c r="E817" s="64"/>
      <c r="F817" s="46" t="s">
        <v>188</v>
      </c>
      <c r="G817" s="57">
        <v>2</v>
      </c>
      <c r="H817" s="58">
        <v>7.1428571428571425E-2</v>
      </c>
      <c r="I817" s="61"/>
      <c r="J817" s="55" t="s">
        <v>341</v>
      </c>
      <c r="K817" s="57">
        <v>2</v>
      </c>
      <c r="L817" s="58">
        <v>7.1428571428571425E-2</v>
      </c>
      <c r="M817" s="61"/>
      <c r="N817" s="50" t="s">
        <v>360</v>
      </c>
      <c r="O817" s="57">
        <v>0</v>
      </c>
      <c r="P817" s="58">
        <v>0</v>
      </c>
      <c r="Q817" s="61"/>
      <c r="R817" s="50" t="s">
        <v>413</v>
      </c>
      <c r="S817" s="57">
        <v>4</v>
      </c>
      <c r="T817" s="58">
        <v>0.14285714285714285</v>
      </c>
      <c r="U817" s="61"/>
      <c r="V817" s="46" t="s">
        <v>183</v>
      </c>
      <c r="W817" s="57">
        <v>2</v>
      </c>
      <c r="X817" s="58">
        <v>0.15384615384615385</v>
      </c>
      <c r="Y817" s="61"/>
      <c r="Z817" s="46" t="s">
        <v>188</v>
      </c>
      <c r="AA817" s="57">
        <v>0</v>
      </c>
      <c r="AB817" s="58">
        <v>0</v>
      </c>
      <c r="AC817" s="61"/>
      <c r="AD817" s="61"/>
      <c r="AE817" s="55" t="s">
        <v>341</v>
      </c>
      <c r="AF817" s="57">
        <v>0</v>
      </c>
      <c r="AG817" s="58">
        <v>0</v>
      </c>
      <c r="AH817" s="61"/>
      <c r="AI817" s="50" t="s">
        <v>360</v>
      </c>
      <c r="AJ817" s="57">
        <v>1</v>
      </c>
      <c r="AK817" s="58">
        <v>7.6923076923076927E-2</v>
      </c>
      <c r="AL817" s="61"/>
      <c r="AM817" s="50" t="s">
        <v>413</v>
      </c>
      <c r="AN817" s="57">
        <v>3</v>
      </c>
      <c r="AO817" s="58">
        <v>0.23076923076923078</v>
      </c>
      <c r="AP817" s="61"/>
      <c r="AQ817" s="61"/>
      <c r="AR817" s="46" t="s">
        <v>183</v>
      </c>
      <c r="AS817" s="57">
        <v>0</v>
      </c>
      <c r="AT817" s="58">
        <v>0</v>
      </c>
      <c r="AU817" s="61"/>
      <c r="AV817" s="46" t="s">
        <v>188</v>
      </c>
      <c r="AW817" s="57">
        <v>0</v>
      </c>
      <c r="AX817" s="58">
        <v>0</v>
      </c>
      <c r="AY817" s="61"/>
      <c r="AZ817" s="61"/>
      <c r="BA817" s="55" t="s">
        <v>341</v>
      </c>
      <c r="BB817" s="57">
        <v>0</v>
      </c>
      <c r="BC817" s="58">
        <v>0</v>
      </c>
      <c r="BD817" s="61"/>
      <c r="BE817" s="50" t="s">
        <v>360</v>
      </c>
      <c r="BF817" s="57">
        <v>0</v>
      </c>
      <c r="BG817" s="58">
        <v>0</v>
      </c>
      <c r="BH817" s="61"/>
      <c r="BI817" s="50" t="s">
        <v>413</v>
      </c>
      <c r="BJ817" s="57">
        <v>1</v>
      </c>
      <c r="BK817" s="58">
        <v>0.25</v>
      </c>
      <c r="BL817" s="61"/>
      <c r="BM817" s="61"/>
      <c r="BN817" s="46" t="s">
        <v>183</v>
      </c>
      <c r="BO817" s="57">
        <v>1</v>
      </c>
      <c r="BP817" s="58">
        <v>0.5</v>
      </c>
      <c r="BQ817" s="61"/>
      <c r="BR817" s="46" t="s">
        <v>188</v>
      </c>
      <c r="BS817" s="57">
        <v>0</v>
      </c>
      <c r="BT817" s="58">
        <v>0</v>
      </c>
      <c r="BU817" s="64"/>
      <c r="BV817" s="61"/>
      <c r="BW817" s="55" t="s">
        <v>341</v>
      </c>
      <c r="BX817" s="57">
        <v>0</v>
      </c>
      <c r="BY817" s="58">
        <v>0</v>
      </c>
      <c r="BZ817" s="61"/>
      <c r="CA817" s="50" t="s">
        <v>360</v>
      </c>
      <c r="CB817" s="57">
        <v>0</v>
      </c>
      <c r="CC817" s="58">
        <v>0</v>
      </c>
      <c r="CD817" s="61"/>
      <c r="CE817" s="50" t="s">
        <v>413</v>
      </c>
      <c r="CF817" s="57">
        <v>0</v>
      </c>
      <c r="CG817" s="58">
        <v>0</v>
      </c>
      <c r="CH817" s="61"/>
      <c r="CI817" s="61"/>
      <c r="CJ817" s="46" t="s">
        <v>183</v>
      </c>
      <c r="CK817" s="57">
        <v>0</v>
      </c>
      <c r="CL817" s="58">
        <v>0</v>
      </c>
      <c r="CM817" s="61"/>
      <c r="CN817" s="46" t="s">
        <v>188</v>
      </c>
      <c r="CO817" s="57">
        <v>0</v>
      </c>
      <c r="CP817" s="58">
        <v>0</v>
      </c>
      <c r="CQ817" s="61"/>
      <c r="CR817" s="61"/>
      <c r="CS817" s="55" t="s">
        <v>341</v>
      </c>
      <c r="CT817" s="57">
        <v>0</v>
      </c>
      <c r="CU817" s="58">
        <v>0</v>
      </c>
      <c r="CV817" s="61"/>
      <c r="CW817" s="50" t="s">
        <v>360</v>
      </c>
      <c r="CX817" s="57">
        <v>0</v>
      </c>
      <c r="CY817" s="58">
        <v>0</v>
      </c>
      <c r="CZ817" s="61"/>
      <c r="DA817" s="50" t="s">
        <v>413</v>
      </c>
      <c r="DB817" s="57">
        <v>0</v>
      </c>
      <c r="DC817" s="58">
        <v>0</v>
      </c>
    </row>
    <row r="818" spans="2:107" ht="25.5" customHeight="1" x14ac:dyDescent="0.2">
      <c r="B818" s="50" t="s">
        <v>184</v>
      </c>
      <c r="C818" s="57">
        <v>5</v>
      </c>
      <c r="D818" s="58">
        <v>0.17857142857142858</v>
      </c>
      <c r="E818" s="64"/>
      <c r="F818" s="77"/>
      <c r="G818" s="54">
        <v>28</v>
      </c>
      <c r="H818" s="76">
        <v>1</v>
      </c>
      <c r="I818" s="61"/>
      <c r="J818" s="50" t="s">
        <v>344</v>
      </c>
      <c r="K818" s="57">
        <v>5</v>
      </c>
      <c r="L818" s="58">
        <v>0.17857142857142858</v>
      </c>
      <c r="M818" s="61"/>
      <c r="N818" s="50" t="s">
        <v>358</v>
      </c>
      <c r="O818" s="57">
        <v>5</v>
      </c>
      <c r="P818" s="58">
        <v>0.17857142857142858</v>
      </c>
      <c r="Q818" s="61"/>
      <c r="R818" s="50" t="s">
        <v>414</v>
      </c>
      <c r="S818" s="57">
        <v>1</v>
      </c>
      <c r="T818" s="58">
        <v>3.5714285714285712E-2</v>
      </c>
      <c r="U818" s="61"/>
      <c r="V818" s="46" t="s">
        <v>184</v>
      </c>
      <c r="W818" s="57">
        <v>0</v>
      </c>
      <c r="X818" s="58">
        <v>0</v>
      </c>
      <c r="Y818" s="61"/>
      <c r="Z818" s="77"/>
      <c r="AA818" s="54">
        <v>13</v>
      </c>
      <c r="AB818" s="76">
        <v>1</v>
      </c>
      <c r="AC818" s="61"/>
      <c r="AD818" s="61"/>
      <c r="AE818" s="50" t="s">
        <v>344</v>
      </c>
      <c r="AF818" s="57">
        <v>2</v>
      </c>
      <c r="AG818" s="58">
        <v>0.15384615384615385</v>
      </c>
      <c r="AH818" s="61"/>
      <c r="AI818" s="50" t="s">
        <v>358</v>
      </c>
      <c r="AJ818" s="57">
        <v>2</v>
      </c>
      <c r="AK818" s="58">
        <v>0.15384615384615385</v>
      </c>
      <c r="AL818" s="61"/>
      <c r="AM818" s="50" t="s">
        <v>414</v>
      </c>
      <c r="AN818" s="57">
        <v>0</v>
      </c>
      <c r="AO818" s="58">
        <v>0</v>
      </c>
      <c r="AP818" s="61"/>
      <c r="AQ818" s="61"/>
      <c r="AR818" s="46" t="s">
        <v>184</v>
      </c>
      <c r="AS818" s="57">
        <v>3</v>
      </c>
      <c r="AT818" s="58">
        <v>0.75</v>
      </c>
      <c r="AU818" s="61"/>
      <c r="AV818" s="77"/>
      <c r="AW818" s="54">
        <v>4</v>
      </c>
      <c r="AX818" s="76">
        <v>1</v>
      </c>
      <c r="AY818" s="61"/>
      <c r="AZ818" s="61"/>
      <c r="BA818" s="50" t="s">
        <v>344</v>
      </c>
      <c r="BB818" s="57">
        <v>1</v>
      </c>
      <c r="BC818" s="58">
        <v>0.25</v>
      </c>
      <c r="BD818" s="61"/>
      <c r="BE818" s="50" t="s">
        <v>358</v>
      </c>
      <c r="BF818" s="57">
        <v>1</v>
      </c>
      <c r="BG818" s="58">
        <v>0.25</v>
      </c>
      <c r="BH818" s="61"/>
      <c r="BI818" s="50" t="s">
        <v>414</v>
      </c>
      <c r="BJ818" s="57">
        <v>0</v>
      </c>
      <c r="BK818" s="58">
        <v>0</v>
      </c>
      <c r="BL818" s="61"/>
      <c r="BM818" s="61"/>
      <c r="BN818" s="46" t="s">
        <v>184</v>
      </c>
      <c r="BO818" s="57">
        <v>0</v>
      </c>
      <c r="BP818" s="58">
        <v>0</v>
      </c>
      <c r="BQ818" s="61"/>
      <c r="BR818" s="77"/>
      <c r="BS818" s="54">
        <v>2</v>
      </c>
      <c r="BT818" s="76">
        <v>1</v>
      </c>
      <c r="BU818" s="64"/>
      <c r="BV818" s="61"/>
      <c r="BW818" s="50" t="s">
        <v>344</v>
      </c>
      <c r="BX818" s="57">
        <v>0</v>
      </c>
      <c r="BY818" s="58">
        <v>0</v>
      </c>
      <c r="BZ818" s="61"/>
      <c r="CA818" s="50" t="s">
        <v>358</v>
      </c>
      <c r="CB818" s="57">
        <v>0</v>
      </c>
      <c r="CC818" s="58">
        <v>0</v>
      </c>
      <c r="CD818" s="61"/>
      <c r="CE818" s="50" t="s">
        <v>414</v>
      </c>
      <c r="CF818" s="57">
        <v>0</v>
      </c>
      <c r="CG818" s="58">
        <v>0</v>
      </c>
      <c r="CH818" s="61"/>
      <c r="CI818" s="61"/>
      <c r="CJ818" s="46" t="s">
        <v>184</v>
      </c>
      <c r="CK818" s="57">
        <v>1</v>
      </c>
      <c r="CL818" s="58">
        <v>0.5</v>
      </c>
      <c r="CM818" s="61"/>
      <c r="CN818" s="77"/>
      <c r="CO818" s="54">
        <v>2</v>
      </c>
      <c r="CP818" s="76">
        <v>1</v>
      </c>
      <c r="CQ818" s="61"/>
      <c r="CR818" s="61"/>
      <c r="CS818" s="50" t="s">
        <v>344</v>
      </c>
      <c r="CT818" s="57">
        <v>0</v>
      </c>
      <c r="CU818" s="58">
        <v>0</v>
      </c>
      <c r="CV818" s="61"/>
      <c r="CW818" s="50" t="s">
        <v>358</v>
      </c>
      <c r="CX818" s="57">
        <v>0</v>
      </c>
      <c r="CY818" s="58">
        <v>0</v>
      </c>
      <c r="CZ818" s="61"/>
      <c r="DA818" s="50" t="s">
        <v>414</v>
      </c>
      <c r="DB818" s="57">
        <v>0</v>
      </c>
      <c r="DC818" s="58">
        <v>0</v>
      </c>
    </row>
    <row r="819" spans="2:107" ht="25.5" customHeight="1" x14ac:dyDescent="0.2">
      <c r="B819" s="50" t="s">
        <v>185</v>
      </c>
      <c r="C819" s="57">
        <v>0</v>
      </c>
      <c r="D819" s="58">
        <v>0</v>
      </c>
      <c r="E819" s="64"/>
      <c r="F819" s="61"/>
      <c r="G819" s="56" t="s">
        <v>141</v>
      </c>
      <c r="H819" s="49" t="s">
        <v>140</v>
      </c>
      <c r="I819" s="61"/>
      <c r="J819" s="50" t="s">
        <v>343</v>
      </c>
      <c r="K819" s="57">
        <v>0</v>
      </c>
      <c r="L819" s="58">
        <v>0</v>
      </c>
      <c r="M819" s="61"/>
      <c r="N819" s="50" t="s">
        <v>361</v>
      </c>
      <c r="O819" s="57">
        <v>1</v>
      </c>
      <c r="P819" s="58">
        <v>3.5714285714285712E-2</v>
      </c>
      <c r="Q819" s="61"/>
      <c r="R819" s="50" t="s">
        <v>415</v>
      </c>
      <c r="S819" s="57">
        <v>1</v>
      </c>
      <c r="T819" s="58">
        <v>3.5714285714285712E-2</v>
      </c>
      <c r="U819" s="61"/>
      <c r="V819" s="46" t="s">
        <v>185</v>
      </c>
      <c r="W819" s="57">
        <v>1</v>
      </c>
      <c r="X819" s="58">
        <v>7.6923076923076927E-2</v>
      </c>
      <c r="Y819" s="61"/>
      <c r="Z819" s="37"/>
      <c r="AA819" s="56" t="s">
        <v>141</v>
      </c>
      <c r="AB819" s="49" t="s">
        <v>140</v>
      </c>
      <c r="AC819" s="61"/>
      <c r="AD819" s="61"/>
      <c r="AE819" s="50" t="s">
        <v>343</v>
      </c>
      <c r="AF819" s="57">
        <v>1</v>
      </c>
      <c r="AG819" s="58">
        <v>7.6923076923076927E-2</v>
      </c>
      <c r="AH819" s="61"/>
      <c r="AI819" s="50" t="s">
        <v>361</v>
      </c>
      <c r="AJ819" s="57">
        <v>0</v>
      </c>
      <c r="AK819" s="58">
        <v>0</v>
      </c>
      <c r="AL819" s="61"/>
      <c r="AM819" s="50" t="s">
        <v>415</v>
      </c>
      <c r="AN819" s="57">
        <v>2</v>
      </c>
      <c r="AO819" s="58">
        <v>0.15384615384615385</v>
      </c>
      <c r="AP819" s="61"/>
      <c r="AQ819" s="61"/>
      <c r="AR819" s="46" t="s">
        <v>185</v>
      </c>
      <c r="AS819" s="57">
        <v>0</v>
      </c>
      <c r="AT819" s="58">
        <v>0</v>
      </c>
      <c r="AU819" s="61"/>
      <c r="AV819" s="61"/>
      <c r="AW819" s="56" t="s">
        <v>141</v>
      </c>
      <c r="AX819" s="49" t="s">
        <v>140</v>
      </c>
      <c r="AY819" s="61"/>
      <c r="AZ819" s="61"/>
      <c r="BA819" s="50" t="s">
        <v>343</v>
      </c>
      <c r="BB819" s="57">
        <v>0</v>
      </c>
      <c r="BC819" s="58">
        <v>0</v>
      </c>
      <c r="BD819" s="61"/>
      <c r="BE819" s="50" t="s">
        <v>361</v>
      </c>
      <c r="BF819" s="57">
        <v>0</v>
      </c>
      <c r="BG819" s="58">
        <v>0</v>
      </c>
      <c r="BH819" s="61"/>
      <c r="BI819" s="50" t="s">
        <v>415</v>
      </c>
      <c r="BJ819" s="57">
        <v>0</v>
      </c>
      <c r="BK819" s="58">
        <v>0</v>
      </c>
      <c r="BL819" s="61"/>
      <c r="BM819" s="61"/>
      <c r="BN819" s="46" t="s">
        <v>185</v>
      </c>
      <c r="BO819" s="57">
        <v>0</v>
      </c>
      <c r="BP819" s="58">
        <v>0</v>
      </c>
      <c r="BQ819" s="61"/>
      <c r="BR819" s="77"/>
      <c r="BS819" s="56" t="s">
        <v>141</v>
      </c>
      <c r="BT819" s="49" t="s">
        <v>140</v>
      </c>
      <c r="BU819" s="64"/>
      <c r="BV819" s="61"/>
      <c r="BW819" s="50" t="s">
        <v>343</v>
      </c>
      <c r="BX819" s="57">
        <v>0</v>
      </c>
      <c r="BY819" s="58">
        <v>0</v>
      </c>
      <c r="BZ819" s="61"/>
      <c r="CA819" s="50" t="s">
        <v>361</v>
      </c>
      <c r="CB819" s="57">
        <v>1</v>
      </c>
      <c r="CC819" s="58">
        <v>0.5</v>
      </c>
      <c r="CD819" s="61"/>
      <c r="CE819" s="50" t="s">
        <v>415</v>
      </c>
      <c r="CF819" s="57">
        <v>1</v>
      </c>
      <c r="CG819" s="58">
        <v>0.5</v>
      </c>
      <c r="CH819" s="61"/>
      <c r="CI819" s="61"/>
      <c r="CJ819" s="46" t="s">
        <v>185</v>
      </c>
      <c r="CK819" s="57">
        <v>0</v>
      </c>
      <c r="CL819" s="58">
        <v>0</v>
      </c>
      <c r="CM819" s="61"/>
      <c r="CN819" s="61"/>
      <c r="CO819" s="56" t="s">
        <v>141</v>
      </c>
      <c r="CP819" s="49" t="s">
        <v>140</v>
      </c>
      <c r="CQ819" s="61"/>
      <c r="CR819" s="61"/>
      <c r="CS819" s="50" t="s">
        <v>343</v>
      </c>
      <c r="CT819" s="57">
        <v>0</v>
      </c>
      <c r="CU819" s="58">
        <v>0</v>
      </c>
      <c r="CV819" s="61"/>
      <c r="CW819" s="50" t="s">
        <v>361</v>
      </c>
      <c r="CX819" s="57">
        <v>0</v>
      </c>
      <c r="CY819" s="58">
        <v>0</v>
      </c>
      <c r="CZ819" s="61"/>
      <c r="DA819" s="50" t="s">
        <v>415</v>
      </c>
      <c r="DB819" s="57">
        <v>0</v>
      </c>
      <c r="DC819" s="58">
        <v>0</v>
      </c>
    </row>
    <row r="820" spans="2:107" ht="25.5" customHeight="1" x14ac:dyDescent="0.2">
      <c r="B820" s="46" t="s">
        <v>162</v>
      </c>
      <c r="C820" s="57">
        <v>0</v>
      </c>
      <c r="D820" s="58">
        <v>0</v>
      </c>
      <c r="E820" s="64"/>
      <c r="F820" s="61"/>
      <c r="G820" s="61"/>
      <c r="H820" s="61"/>
      <c r="I820" s="61"/>
      <c r="J820" s="50" t="s">
        <v>342</v>
      </c>
      <c r="K820" s="57">
        <v>0</v>
      </c>
      <c r="L820" s="58">
        <v>0</v>
      </c>
      <c r="M820" s="61"/>
      <c r="N820" s="50" t="s">
        <v>362</v>
      </c>
      <c r="O820" s="57">
        <v>1</v>
      </c>
      <c r="P820" s="58">
        <v>3.5714285714285712E-2</v>
      </c>
      <c r="Q820" s="61"/>
      <c r="R820" s="50" t="s">
        <v>416</v>
      </c>
      <c r="S820" s="57">
        <v>1</v>
      </c>
      <c r="T820" s="58">
        <v>3.5714285714285712E-2</v>
      </c>
      <c r="U820" s="61"/>
      <c r="V820" s="46" t="s">
        <v>162</v>
      </c>
      <c r="W820" s="57">
        <v>1</v>
      </c>
      <c r="X820" s="58">
        <v>7.6923076923076927E-2</v>
      </c>
      <c r="Y820" s="61"/>
      <c r="Z820" s="61"/>
      <c r="AA820" s="61"/>
      <c r="AB820" s="61"/>
      <c r="AC820" s="61"/>
      <c r="AD820" s="61"/>
      <c r="AE820" s="50" t="s">
        <v>342</v>
      </c>
      <c r="AF820" s="57">
        <v>0</v>
      </c>
      <c r="AG820" s="58">
        <v>0</v>
      </c>
      <c r="AH820" s="61"/>
      <c r="AI820" s="50" t="s">
        <v>362</v>
      </c>
      <c r="AJ820" s="57">
        <v>2</v>
      </c>
      <c r="AK820" s="58">
        <v>0.15384615384615385</v>
      </c>
      <c r="AL820" s="61"/>
      <c r="AM820" s="50" t="s">
        <v>416</v>
      </c>
      <c r="AN820" s="57">
        <v>0</v>
      </c>
      <c r="AO820" s="58">
        <v>0</v>
      </c>
      <c r="AP820" s="61"/>
      <c r="AQ820" s="61"/>
      <c r="AR820" s="46" t="s">
        <v>162</v>
      </c>
      <c r="AS820" s="57">
        <v>0</v>
      </c>
      <c r="AT820" s="58">
        <v>0</v>
      </c>
      <c r="AU820" s="61"/>
      <c r="AV820" s="61"/>
      <c r="AW820" s="61"/>
      <c r="AX820" s="61"/>
      <c r="AY820" s="61"/>
      <c r="AZ820" s="61"/>
      <c r="BA820" s="50" t="s">
        <v>342</v>
      </c>
      <c r="BB820" s="57">
        <v>0</v>
      </c>
      <c r="BC820" s="58">
        <v>0</v>
      </c>
      <c r="BD820" s="61"/>
      <c r="BE820" s="50" t="s">
        <v>362</v>
      </c>
      <c r="BF820" s="57">
        <v>0</v>
      </c>
      <c r="BG820" s="58">
        <v>0</v>
      </c>
      <c r="BH820" s="61"/>
      <c r="BI820" s="50" t="s">
        <v>416</v>
      </c>
      <c r="BJ820" s="57">
        <v>0</v>
      </c>
      <c r="BK820" s="58">
        <v>0</v>
      </c>
      <c r="BL820" s="61"/>
      <c r="BM820" s="61"/>
      <c r="BN820" s="46" t="s">
        <v>162</v>
      </c>
      <c r="BO820" s="57">
        <v>0</v>
      </c>
      <c r="BP820" s="58">
        <v>0</v>
      </c>
      <c r="BQ820" s="64"/>
      <c r="BR820"/>
      <c r="BS820" s="64"/>
      <c r="BT820" s="64"/>
      <c r="BU820" s="64"/>
      <c r="BV820" s="61"/>
      <c r="BW820" s="50" t="s">
        <v>342</v>
      </c>
      <c r="BX820" s="57">
        <v>0</v>
      </c>
      <c r="BY820" s="58">
        <v>0</v>
      </c>
      <c r="BZ820" s="61"/>
      <c r="CA820" s="50" t="s">
        <v>362</v>
      </c>
      <c r="CB820" s="57">
        <v>0</v>
      </c>
      <c r="CC820" s="58">
        <v>0</v>
      </c>
      <c r="CD820" s="61"/>
      <c r="CE820" s="50" t="s">
        <v>416</v>
      </c>
      <c r="CF820" s="57">
        <v>0</v>
      </c>
      <c r="CG820" s="58">
        <v>0</v>
      </c>
      <c r="CH820" s="61"/>
      <c r="CI820" s="61"/>
      <c r="CJ820" s="46" t="s">
        <v>162</v>
      </c>
      <c r="CK820" s="57">
        <v>0</v>
      </c>
      <c r="CL820" s="58">
        <v>0</v>
      </c>
      <c r="CM820" s="61"/>
      <c r="CN820" s="61"/>
      <c r="CO820" s="61"/>
      <c r="CP820" s="61"/>
      <c r="CQ820" s="61"/>
      <c r="CR820" s="61"/>
      <c r="CS820" s="50" t="s">
        <v>342</v>
      </c>
      <c r="CT820" s="57">
        <v>0</v>
      </c>
      <c r="CU820" s="58">
        <v>0</v>
      </c>
      <c r="CV820" s="61"/>
      <c r="CW820" s="50" t="s">
        <v>362</v>
      </c>
      <c r="CX820" s="57">
        <v>0</v>
      </c>
      <c r="CY820" s="58">
        <v>0</v>
      </c>
      <c r="CZ820" s="61"/>
      <c r="DA820" s="50" t="s">
        <v>416</v>
      </c>
      <c r="DB820" s="57">
        <v>0</v>
      </c>
      <c r="DC820" s="58">
        <v>0</v>
      </c>
    </row>
    <row r="821" spans="2:107" ht="25.5" customHeight="1" x14ac:dyDescent="0.2">
      <c r="B821" s="77"/>
      <c r="C821" s="54">
        <v>28</v>
      </c>
      <c r="D821" s="76">
        <v>1</v>
      </c>
      <c r="E821" s="64"/>
      <c r="F821" s="61"/>
      <c r="G821" s="61"/>
      <c r="H821" s="61"/>
      <c r="I821" s="61"/>
      <c r="J821" s="50" t="s">
        <v>354</v>
      </c>
      <c r="K821" s="57">
        <v>1</v>
      </c>
      <c r="L821" s="58">
        <v>3.5714285714285712E-2</v>
      </c>
      <c r="M821" s="61"/>
      <c r="N821" s="50" t="s">
        <v>363</v>
      </c>
      <c r="O821" s="57">
        <v>4</v>
      </c>
      <c r="P821" s="58">
        <v>0.14285714285714285</v>
      </c>
      <c r="Q821" s="61"/>
      <c r="R821" s="50" t="s">
        <v>417</v>
      </c>
      <c r="S821" s="57">
        <v>3</v>
      </c>
      <c r="T821" s="58">
        <v>0.10714285714285714</v>
      </c>
      <c r="U821" s="61"/>
      <c r="V821" s="77"/>
      <c r="W821" s="54">
        <v>13</v>
      </c>
      <c r="X821" s="76">
        <v>1</v>
      </c>
      <c r="Y821" s="61"/>
      <c r="Z821" s="61"/>
      <c r="AA821" s="61"/>
      <c r="AB821" s="61"/>
      <c r="AC821" s="61"/>
      <c r="AD821" s="61"/>
      <c r="AE821" s="50" t="s">
        <v>354</v>
      </c>
      <c r="AF821" s="57">
        <v>2</v>
      </c>
      <c r="AG821" s="58">
        <v>0.15384615384615385</v>
      </c>
      <c r="AH821" s="61"/>
      <c r="AI821" s="50" t="s">
        <v>363</v>
      </c>
      <c r="AJ821" s="57">
        <v>0</v>
      </c>
      <c r="AK821" s="58">
        <v>0</v>
      </c>
      <c r="AL821" s="61"/>
      <c r="AM821" s="50" t="s">
        <v>417</v>
      </c>
      <c r="AN821" s="57">
        <v>0</v>
      </c>
      <c r="AO821" s="58">
        <v>0</v>
      </c>
      <c r="AP821" s="61"/>
      <c r="AQ821" s="61"/>
      <c r="AR821" s="77" t="s">
        <v>142</v>
      </c>
      <c r="AS821" s="54">
        <v>4</v>
      </c>
      <c r="AT821" s="76">
        <v>1</v>
      </c>
      <c r="AU821" s="61"/>
      <c r="AV821" s="61"/>
      <c r="AW821" s="61"/>
      <c r="AX821" s="61"/>
      <c r="AY821" s="61"/>
      <c r="AZ821" s="61"/>
      <c r="BA821" s="50" t="s">
        <v>354</v>
      </c>
      <c r="BB821" s="57">
        <v>0</v>
      </c>
      <c r="BC821" s="58">
        <v>0</v>
      </c>
      <c r="BD821" s="61"/>
      <c r="BE821" s="50" t="s">
        <v>363</v>
      </c>
      <c r="BF821" s="57">
        <v>2</v>
      </c>
      <c r="BG821" s="58">
        <v>0.5</v>
      </c>
      <c r="BH821" s="61"/>
      <c r="BI821" s="50" t="s">
        <v>417</v>
      </c>
      <c r="BJ821" s="57">
        <v>2</v>
      </c>
      <c r="BK821" s="58">
        <v>0.5</v>
      </c>
      <c r="BL821" s="61"/>
      <c r="BM821" s="61"/>
      <c r="BN821" s="81"/>
      <c r="BO821" s="54">
        <v>2</v>
      </c>
      <c r="BP821" s="76">
        <v>1</v>
      </c>
      <c r="BQ821" s="64"/>
      <c r="BR821"/>
      <c r="BS821"/>
      <c r="BT821"/>
      <c r="BU821" s="64"/>
      <c r="BV821" s="61"/>
      <c r="BW821" s="50" t="s">
        <v>354</v>
      </c>
      <c r="BX821" s="57">
        <v>1</v>
      </c>
      <c r="BY821" s="58">
        <v>0.5</v>
      </c>
      <c r="BZ821" s="61"/>
      <c r="CA821" s="50" t="s">
        <v>363</v>
      </c>
      <c r="CB821" s="57">
        <v>0</v>
      </c>
      <c r="CC821" s="58">
        <v>0</v>
      </c>
      <c r="CD821" s="61"/>
      <c r="CE821" s="50" t="s">
        <v>417</v>
      </c>
      <c r="CF821" s="57">
        <v>0</v>
      </c>
      <c r="CG821" s="58">
        <v>0</v>
      </c>
      <c r="CH821" s="61"/>
      <c r="CI821" s="61"/>
      <c r="CJ821" s="77"/>
      <c r="CK821" s="54">
        <v>2</v>
      </c>
      <c r="CL821" s="76">
        <v>1</v>
      </c>
      <c r="CM821" s="61"/>
      <c r="CN821" s="61"/>
      <c r="CO821" s="61"/>
      <c r="CP821" s="61"/>
      <c r="CQ821" s="61"/>
      <c r="CR821" s="61"/>
      <c r="CS821" s="50" t="s">
        <v>354</v>
      </c>
      <c r="CT821" s="57">
        <v>0</v>
      </c>
      <c r="CU821" s="58">
        <v>0</v>
      </c>
      <c r="CV821" s="61"/>
      <c r="CW821" s="50" t="s">
        <v>363</v>
      </c>
      <c r="CX821" s="57">
        <v>0</v>
      </c>
      <c r="CY821" s="58">
        <v>0</v>
      </c>
      <c r="CZ821" s="61"/>
      <c r="DA821" s="50" t="s">
        <v>417</v>
      </c>
      <c r="DB821" s="57">
        <v>0</v>
      </c>
      <c r="DC821" s="58">
        <v>0</v>
      </c>
    </row>
    <row r="822" spans="2:107" ht="25.5" customHeight="1" x14ac:dyDescent="0.2">
      <c r="B822" s="61"/>
      <c r="C822" s="80" t="s">
        <v>141</v>
      </c>
      <c r="D822" s="77" t="s">
        <v>140</v>
      </c>
      <c r="E822" s="64"/>
      <c r="F822" s="61"/>
      <c r="G822" s="61"/>
      <c r="H822" s="61"/>
      <c r="I822" s="61"/>
      <c r="J822" s="50" t="s">
        <v>355</v>
      </c>
      <c r="K822" s="57">
        <v>1</v>
      </c>
      <c r="L822" s="58">
        <v>3.5714285714285712E-2</v>
      </c>
      <c r="M822" s="61"/>
      <c r="N822" s="50" t="s">
        <v>364</v>
      </c>
      <c r="O822" s="57">
        <v>1</v>
      </c>
      <c r="P822" s="58">
        <v>3.5714285714285712E-2</v>
      </c>
      <c r="Q822" s="61"/>
      <c r="R822" s="50" t="s">
        <v>418</v>
      </c>
      <c r="S822" s="57">
        <v>2</v>
      </c>
      <c r="T822" s="58">
        <v>7.1428571428571425E-2</v>
      </c>
      <c r="U822" s="61"/>
      <c r="V822" s="61"/>
      <c r="W822" s="56" t="s">
        <v>141</v>
      </c>
      <c r="X822" s="49" t="s">
        <v>140</v>
      </c>
      <c r="Y822" s="61"/>
      <c r="Z822" s="61"/>
      <c r="AA822" s="61"/>
      <c r="AB822" s="61"/>
      <c r="AC822" s="61"/>
      <c r="AD822" s="61"/>
      <c r="AE822" s="50" t="s">
        <v>355</v>
      </c>
      <c r="AF822" s="57">
        <v>0</v>
      </c>
      <c r="AG822" s="58">
        <v>0</v>
      </c>
      <c r="AH822" s="61"/>
      <c r="AI822" s="50" t="s">
        <v>364</v>
      </c>
      <c r="AJ822" s="57">
        <v>0</v>
      </c>
      <c r="AK822" s="58">
        <v>0</v>
      </c>
      <c r="AL822" s="61"/>
      <c r="AM822" s="50" t="s">
        <v>418</v>
      </c>
      <c r="AN822" s="57">
        <v>0</v>
      </c>
      <c r="AO822" s="58">
        <v>0</v>
      </c>
      <c r="AP822" s="61"/>
      <c r="AQ822" s="61"/>
      <c r="AR822" s="69"/>
      <c r="AS822" s="56" t="s">
        <v>141</v>
      </c>
      <c r="AT822" s="49" t="s">
        <v>140</v>
      </c>
      <c r="AU822" s="61"/>
      <c r="AV822" s="61"/>
      <c r="AW822" s="61"/>
      <c r="AX822" s="61"/>
      <c r="AY822" s="61"/>
      <c r="AZ822" s="61"/>
      <c r="BA822" s="50" t="s">
        <v>355</v>
      </c>
      <c r="BB822" s="57">
        <v>0</v>
      </c>
      <c r="BC822" s="58">
        <v>0</v>
      </c>
      <c r="BD822" s="61"/>
      <c r="BE822" s="50" t="s">
        <v>364</v>
      </c>
      <c r="BF822" s="57">
        <v>1</v>
      </c>
      <c r="BG822" s="58">
        <v>0.25</v>
      </c>
      <c r="BH822" s="61"/>
      <c r="BI822" s="50" t="s">
        <v>418</v>
      </c>
      <c r="BJ822" s="57">
        <v>1</v>
      </c>
      <c r="BK822" s="58">
        <v>0.25</v>
      </c>
      <c r="BL822" s="61"/>
      <c r="BM822" s="61"/>
      <c r="BN822" s="77"/>
      <c r="BO822" s="56" t="s">
        <v>141</v>
      </c>
      <c r="BP822" s="49" t="s">
        <v>140</v>
      </c>
      <c r="BQ822" s="64"/>
      <c r="BR822"/>
      <c r="BS822"/>
      <c r="BT822"/>
      <c r="BU822" s="64"/>
      <c r="BV822" s="61"/>
      <c r="BW822" s="50" t="s">
        <v>355</v>
      </c>
      <c r="BX822" s="57">
        <v>0</v>
      </c>
      <c r="BY822" s="58">
        <v>0</v>
      </c>
      <c r="BZ822" s="61"/>
      <c r="CA822" s="50" t="s">
        <v>364</v>
      </c>
      <c r="CB822" s="57">
        <v>0</v>
      </c>
      <c r="CC822" s="58">
        <v>0</v>
      </c>
      <c r="CD822" s="61"/>
      <c r="CE822" s="50" t="s">
        <v>418</v>
      </c>
      <c r="CF822" s="57">
        <v>0</v>
      </c>
      <c r="CG822" s="58">
        <v>0</v>
      </c>
      <c r="CH822" s="61"/>
      <c r="CI822" s="61"/>
      <c r="CJ822" s="69"/>
      <c r="CK822" s="56" t="s">
        <v>141</v>
      </c>
      <c r="CL822" s="49" t="s">
        <v>140</v>
      </c>
      <c r="CM822" s="61"/>
      <c r="CN822" s="61"/>
      <c r="CO822" s="61"/>
      <c r="CP822" s="61"/>
      <c r="CQ822" s="61"/>
      <c r="CR822" s="61"/>
      <c r="CS822" s="50" t="s">
        <v>355</v>
      </c>
      <c r="CT822" s="57">
        <v>0</v>
      </c>
      <c r="CU822" s="58">
        <v>0</v>
      </c>
      <c r="CV822" s="61"/>
      <c r="CW822" s="50" t="s">
        <v>364</v>
      </c>
      <c r="CX822" s="57">
        <v>0</v>
      </c>
      <c r="CY822" s="58">
        <v>0</v>
      </c>
      <c r="CZ822" s="61"/>
      <c r="DA822" s="50" t="s">
        <v>418</v>
      </c>
      <c r="DB822" s="57">
        <v>0</v>
      </c>
      <c r="DC822" s="58">
        <v>0</v>
      </c>
    </row>
    <row r="823" spans="2:107" ht="25.5" customHeight="1" x14ac:dyDescent="0.2">
      <c r="B823"/>
      <c r="C823"/>
      <c r="D823"/>
      <c r="E823" s="64"/>
      <c r="F823" s="175" t="s">
        <v>16</v>
      </c>
      <c r="G823" s="175"/>
      <c r="H823" s="175"/>
      <c r="I823" s="61"/>
      <c r="J823" s="50" t="s">
        <v>356</v>
      </c>
      <c r="K823" s="57">
        <v>0</v>
      </c>
      <c r="L823" s="58">
        <v>0</v>
      </c>
      <c r="M823" s="61"/>
      <c r="N823" s="50" t="s">
        <v>365</v>
      </c>
      <c r="O823" s="57">
        <v>0</v>
      </c>
      <c r="P823" s="58">
        <v>0</v>
      </c>
      <c r="Q823" s="61"/>
      <c r="R823" s="50" t="s">
        <v>419</v>
      </c>
      <c r="S823" s="57">
        <v>0</v>
      </c>
      <c r="T823" s="58">
        <v>0</v>
      </c>
      <c r="U823" s="61"/>
      <c r="V823"/>
      <c r="W823"/>
      <c r="X823"/>
      <c r="Y823" s="61"/>
      <c r="Z823" s="61"/>
      <c r="AA823" s="61"/>
      <c r="AB823" s="61"/>
      <c r="AC823" s="61"/>
      <c r="AD823" s="61"/>
      <c r="AE823" s="50" t="s">
        <v>356</v>
      </c>
      <c r="AF823" s="57">
        <v>0</v>
      </c>
      <c r="AG823" s="58">
        <v>0</v>
      </c>
      <c r="AH823" s="61"/>
      <c r="AI823" s="50" t="s">
        <v>365</v>
      </c>
      <c r="AJ823" s="57">
        <v>1</v>
      </c>
      <c r="AK823" s="58">
        <v>7.6923076923076927E-2</v>
      </c>
      <c r="AL823" s="61"/>
      <c r="AM823" s="50" t="s">
        <v>419</v>
      </c>
      <c r="AN823" s="57">
        <v>1</v>
      </c>
      <c r="AO823" s="58">
        <v>7.6923076923076927E-2</v>
      </c>
      <c r="AP823" s="61"/>
      <c r="AQ823" s="61"/>
      <c r="AR823"/>
      <c r="AS823"/>
      <c r="AT823"/>
      <c r="AU823" s="61"/>
      <c r="AV823"/>
      <c r="AW823"/>
      <c r="AX823"/>
      <c r="AY823" s="61"/>
      <c r="AZ823" s="61"/>
      <c r="BA823" s="50" t="s">
        <v>356</v>
      </c>
      <c r="BB823" s="57">
        <v>0</v>
      </c>
      <c r="BC823" s="58">
        <v>0</v>
      </c>
      <c r="BD823" s="61"/>
      <c r="BE823" s="50" t="s">
        <v>365</v>
      </c>
      <c r="BF823" s="57">
        <v>0</v>
      </c>
      <c r="BG823" s="58">
        <v>0</v>
      </c>
      <c r="BH823" s="61"/>
      <c r="BI823" s="50" t="s">
        <v>419</v>
      </c>
      <c r="BJ823" s="57">
        <v>0</v>
      </c>
      <c r="BK823" s="58">
        <v>0</v>
      </c>
      <c r="BL823" s="61"/>
      <c r="BM823" s="61"/>
      <c r="BN823"/>
      <c r="BO823"/>
      <c r="BP823"/>
      <c r="BQ823" s="64"/>
      <c r="BR823"/>
      <c r="BS823"/>
      <c r="BT823"/>
      <c r="BU823" s="64"/>
      <c r="BV823" s="61"/>
      <c r="BW823" s="50" t="s">
        <v>356</v>
      </c>
      <c r="BX823" s="57">
        <v>0</v>
      </c>
      <c r="BY823" s="58">
        <v>0</v>
      </c>
      <c r="BZ823" s="61"/>
      <c r="CA823" s="50" t="s">
        <v>365</v>
      </c>
      <c r="CB823" s="57">
        <v>0</v>
      </c>
      <c r="CC823" s="58">
        <v>0</v>
      </c>
      <c r="CD823" s="61"/>
      <c r="CE823" s="50" t="s">
        <v>419</v>
      </c>
      <c r="CF823" s="57">
        <v>0</v>
      </c>
      <c r="CG823" s="58">
        <v>0</v>
      </c>
      <c r="CH823" s="61"/>
      <c r="CI823" s="61"/>
      <c r="CJ823"/>
      <c r="CK823"/>
      <c r="CL823"/>
      <c r="CM823" s="61"/>
      <c r="CN823" s="176" t="s">
        <v>16</v>
      </c>
      <c r="CO823" s="177"/>
      <c r="CP823" s="177"/>
      <c r="CQ823" s="61"/>
      <c r="CR823" s="61"/>
      <c r="CS823" s="50" t="s">
        <v>356</v>
      </c>
      <c r="CT823" s="57">
        <v>0</v>
      </c>
      <c r="CU823" s="58">
        <v>0</v>
      </c>
      <c r="CV823" s="61"/>
      <c r="CW823" s="50" t="s">
        <v>365</v>
      </c>
      <c r="CX823" s="57">
        <v>0</v>
      </c>
      <c r="CY823" s="58">
        <v>0</v>
      </c>
      <c r="CZ823" s="61"/>
      <c r="DA823" s="50" t="s">
        <v>419</v>
      </c>
      <c r="DB823" s="57">
        <v>0</v>
      </c>
      <c r="DC823" s="58">
        <v>0</v>
      </c>
    </row>
    <row r="824" spans="2:107" ht="25.5" customHeight="1" x14ac:dyDescent="0.2">
      <c r="B824"/>
      <c r="C824"/>
      <c r="D824"/>
      <c r="E824" s="64"/>
      <c r="F824" s="55" t="s">
        <v>191</v>
      </c>
      <c r="G824" s="57">
        <v>13</v>
      </c>
      <c r="H824" s="58">
        <v>0.4642857142857143</v>
      </c>
      <c r="I824" s="61"/>
      <c r="J824" s="50" t="s">
        <v>345</v>
      </c>
      <c r="K824" s="57">
        <v>4</v>
      </c>
      <c r="L824" s="58">
        <v>0.14285714285714285</v>
      </c>
      <c r="M824" s="61"/>
      <c r="N824" s="50" t="s">
        <v>366</v>
      </c>
      <c r="O824" s="57">
        <v>0</v>
      </c>
      <c r="P824" s="58">
        <v>0</v>
      </c>
      <c r="Q824" s="61"/>
      <c r="R824" s="50" t="s">
        <v>420</v>
      </c>
      <c r="S824" s="57">
        <v>0</v>
      </c>
      <c r="T824" s="58">
        <v>0</v>
      </c>
      <c r="U824" s="61"/>
      <c r="V824" s="175" t="s">
        <v>15</v>
      </c>
      <c r="W824" s="175"/>
      <c r="X824" s="175"/>
      <c r="Y824" s="61"/>
      <c r="Z824" s="175" t="s">
        <v>16</v>
      </c>
      <c r="AA824" s="175"/>
      <c r="AB824" s="175"/>
      <c r="AC824" s="61"/>
      <c r="AD824" s="61"/>
      <c r="AE824" s="50" t="s">
        <v>345</v>
      </c>
      <c r="AF824" s="57">
        <v>0</v>
      </c>
      <c r="AG824" s="58">
        <v>0</v>
      </c>
      <c r="AH824" s="61"/>
      <c r="AI824" s="50" t="s">
        <v>366</v>
      </c>
      <c r="AJ824" s="57">
        <v>0</v>
      </c>
      <c r="AK824" s="58">
        <v>0</v>
      </c>
      <c r="AL824" s="61"/>
      <c r="AM824" s="50" t="s">
        <v>420</v>
      </c>
      <c r="AN824" s="57">
        <v>0</v>
      </c>
      <c r="AO824" s="58">
        <v>0</v>
      </c>
      <c r="AP824" s="61"/>
      <c r="AQ824" s="61"/>
      <c r="AR824" s="178" t="s">
        <v>15</v>
      </c>
      <c r="AS824" s="179"/>
      <c r="AT824" s="179"/>
      <c r="AU824" s="61"/>
      <c r="AV824" s="176" t="s">
        <v>16</v>
      </c>
      <c r="AW824" s="177"/>
      <c r="AX824" s="177"/>
      <c r="AY824" s="61"/>
      <c r="AZ824" s="61"/>
      <c r="BA824" s="50" t="s">
        <v>345</v>
      </c>
      <c r="BB824" s="57">
        <v>2</v>
      </c>
      <c r="BC824" s="58">
        <v>0.5</v>
      </c>
      <c r="BD824" s="61"/>
      <c r="BE824" s="50" t="s">
        <v>366</v>
      </c>
      <c r="BF824" s="57">
        <v>0</v>
      </c>
      <c r="BG824" s="58">
        <v>0</v>
      </c>
      <c r="BH824" s="61"/>
      <c r="BI824" s="50" t="s">
        <v>420</v>
      </c>
      <c r="BJ824" s="57">
        <v>0</v>
      </c>
      <c r="BK824" s="58">
        <v>0</v>
      </c>
      <c r="BL824" s="61"/>
      <c r="BM824" s="61"/>
      <c r="BN824" s="178" t="s">
        <v>15</v>
      </c>
      <c r="BO824" s="179"/>
      <c r="BP824" s="179"/>
      <c r="BQ824" s="64"/>
      <c r="BR824" s="175" t="s">
        <v>16</v>
      </c>
      <c r="BS824" s="175"/>
      <c r="BT824" s="175"/>
      <c r="BU824" s="64"/>
      <c r="BV824" s="61"/>
      <c r="BW824" s="50" t="s">
        <v>345</v>
      </c>
      <c r="BX824" s="57">
        <v>0</v>
      </c>
      <c r="BY824" s="58">
        <v>0</v>
      </c>
      <c r="BZ824" s="61"/>
      <c r="CA824" s="50" t="s">
        <v>366</v>
      </c>
      <c r="CB824" s="57">
        <v>0</v>
      </c>
      <c r="CC824" s="58">
        <v>0</v>
      </c>
      <c r="CD824" s="61"/>
      <c r="CE824" s="50" t="s">
        <v>420</v>
      </c>
      <c r="CF824" s="57">
        <v>0</v>
      </c>
      <c r="CG824" s="58">
        <v>0</v>
      </c>
      <c r="CH824" s="61"/>
      <c r="CI824" s="61"/>
      <c r="CJ824" s="175" t="s">
        <v>15</v>
      </c>
      <c r="CK824" s="175"/>
      <c r="CL824" s="175"/>
      <c r="CM824" s="61"/>
      <c r="CN824" s="47" t="s">
        <v>191</v>
      </c>
      <c r="CO824" s="57">
        <v>2</v>
      </c>
      <c r="CP824" s="58">
        <v>1</v>
      </c>
      <c r="CQ824" s="61"/>
      <c r="CR824" s="61"/>
      <c r="CS824" s="50" t="s">
        <v>345</v>
      </c>
      <c r="CT824" s="57">
        <v>0</v>
      </c>
      <c r="CU824" s="58">
        <v>0</v>
      </c>
      <c r="CV824" s="61"/>
      <c r="CW824" s="50" t="s">
        <v>366</v>
      </c>
      <c r="CX824" s="57">
        <v>0</v>
      </c>
      <c r="CY824" s="58">
        <v>0</v>
      </c>
      <c r="CZ824" s="61"/>
      <c r="DA824" s="50" t="s">
        <v>420</v>
      </c>
      <c r="DB824" s="57">
        <v>0</v>
      </c>
      <c r="DC824" s="58">
        <v>0</v>
      </c>
    </row>
    <row r="825" spans="2:107" ht="25.5" customHeight="1" x14ac:dyDescent="0.2">
      <c r="B825"/>
      <c r="C825"/>
      <c r="D825"/>
      <c r="E825" s="64"/>
      <c r="F825" s="46" t="s">
        <v>192</v>
      </c>
      <c r="G825" s="57">
        <v>10</v>
      </c>
      <c r="H825" s="58">
        <v>0.35714285714285715</v>
      </c>
      <c r="I825" s="61"/>
      <c r="J825" s="50" t="s">
        <v>347</v>
      </c>
      <c r="K825" s="57">
        <v>1</v>
      </c>
      <c r="L825" s="58">
        <v>3.5714285714285712E-2</v>
      </c>
      <c r="M825" s="61"/>
      <c r="N825" s="50" t="s">
        <v>367</v>
      </c>
      <c r="O825" s="57">
        <v>0</v>
      </c>
      <c r="P825" s="58">
        <v>0</v>
      </c>
      <c r="Q825" s="61"/>
      <c r="R825" s="50" t="s">
        <v>421</v>
      </c>
      <c r="S825" s="57">
        <v>0</v>
      </c>
      <c r="T825" s="58">
        <v>0</v>
      </c>
      <c r="U825" s="61"/>
      <c r="V825" s="47" t="s">
        <v>189</v>
      </c>
      <c r="W825" s="57">
        <v>7</v>
      </c>
      <c r="X825" s="58">
        <v>0.53846153846153844</v>
      </c>
      <c r="Y825" s="61"/>
      <c r="Z825" s="47" t="s">
        <v>191</v>
      </c>
      <c r="AA825" s="57">
        <v>11</v>
      </c>
      <c r="AB825" s="58">
        <v>0.84615384615384615</v>
      </c>
      <c r="AC825" s="61"/>
      <c r="AD825" s="61"/>
      <c r="AE825" s="50" t="s">
        <v>347</v>
      </c>
      <c r="AF825" s="57">
        <v>0</v>
      </c>
      <c r="AG825" s="58">
        <v>0</v>
      </c>
      <c r="AH825" s="61"/>
      <c r="AI825" s="50" t="s">
        <v>367</v>
      </c>
      <c r="AJ825" s="57">
        <v>0</v>
      </c>
      <c r="AK825" s="58">
        <v>0</v>
      </c>
      <c r="AL825" s="61"/>
      <c r="AM825" s="50" t="s">
        <v>421</v>
      </c>
      <c r="AN825" s="57">
        <v>0</v>
      </c>
      <c r="AO825" s="58">
        <v>0</v>
      </c>
      <c r="AP825" s="61"/>
      <c r="AQ825" s="61"/>
      <c r="AR825" s="47" t="s">
        <v>189</v>
      </c>
      <c r="AS825" s="57">
        <v>3</v>
      </c>
      <c r="AT825" s="58">
        <v>0.75</v>
      </c>
      <c r="AU825" s="61"/>
      <c r="AV825" s="47" t="s">
        <v>191</v>
      </c>
      <c r="AW825" s="57">
        <v>3</v>
      </c>
      <c r="AX825" s="58">
        <v>0.75</v>
      </c>
      <c r="AY825" s="61"/>
      <c r="AZ825" s="61"/>
      <c r="BA825" s="50" t="s">
        <v>347</v>
      </c>
      <c r="BB825" s="57">
        <v>1</v>
      </c>
      <c r="BC825" s="58">
        <v>0.25</v>
      </c>
      <c r="BD825" s="61"/>
      <c r="BE825" s="50" t="s">
        <v>367</v>
      </c>
      <c r="BF825" s="57">
        <v>0</v>
      </c>
      <c r="BG825" s="58">
        <v>0</v>
      </c>
      <c r="BH825" s="61"/>
      <c r="BI825" s="50" t="s">
        <v>421</v>
      </c>
      <c r="BJ825" s="57">
        <v>0</v>
      </c>
      <c r="BK825" s="58">
        <v>0</v>
      </c>
      <c r="BL825" s="61"/>
      <c r="BM825" s="61"/>
      <c r="BN825" s="47" t="s">
        <v>189</v>
      </c>
      <c r="BO825" s="57">
        <v>2</v>
      </c>
      <c r="BP825" s="58">
        <v>1</v>
      </c>
      <c r="BQ825" s="64"/>
      <c r="BR825" s="55" t="s">
        <v>191</v>
      </c>
      <c r="BS825" s="57">
        <v>2</v>
      </c>
      <c r="BT825" s="58">
        <v>1</v>
      </c>
      <c r="BU825" s="64"/>
      <c r="BV825" s="61"/>
      <c r="BW825" s="50" t="s">
        <v>347</v>
      </c>
      <c r="BX825" s="57">
        <v>0</v>
      </c>
      <c r="BY825" s="58">
        <v>0</v>
      </c>
      <c r="BZ825" s="61"/>
      <c r="CA825" s="50" t="s">
        <v>367</v>
      </c>
      <c r="CB825" s="57">
        <v>0</v>
      </c>
      <c r="CC825" s="58">
        <v>0</v>
      </c>
      <c r="CD825" s="61"/>
      <c r="CE825" s="50" t="s">
        <v>421</v>
      </c>
      <c r="CF825" s="57">
        <v>0</v>
      </c>
      <c r="CG825" s="58">
        <v>0</v>
      </c>
      <c r="CH825" s="61"/>
      <c r="CI825" s="61"/>
      <c r="CJ825" s="55" t="s">
        <v>189</v>
      </c>
      <c r="CK825" s="57">
        <v>2</v>
      </c>
      <c r="CL825" s="58">
        <v>1</v>
      </c>
      <c r="CM825" s="61"/>
      <c r="CN825" s="46" t="s">
        <v>192</v>
      </c>
      <c r="CO825" s="57">
        <v>0</v>
      </c>
      <c r="CP825" s="58">
        <v>0</v>
      </c>
      <c r="CQ825" s="61"/>
      <c r="CR825" s="61"/>
      <c r="CS825" s="50" t="s">
        <v>347</v>
      </c>
      <c r="CT825" s="57">
        <v>0</v>
      </c>
      <c r="CU825" s="58">
        <v>0</v>
      </c>
      <c r="CV825" s="61"/>
      <c r="CW825" s="50" t="s">
        <v>367</v>
      </c>
      <c r="CX825" s="57">
        <v>0</v>
      </c>
      <c r="CY825" s="58">
        <v>0</v>
      </c>
      <c r="CZ825" s="61"/>
      <c r="DA825" s="50" t="s">
        <v>421</v>
      </c>
      <c r="DB825" s="57">
        <v>0</v>
      </c>
      <c r="DC825" s="58">
        <v>0</v>
      </c>
    </row>
    <row r="826" spans="2:107" ht="25.5" customHeight="1" x14ac:dyDescent="0.2">
      <c r="B826"/>
      <c r="C826"/>
      <c r="D826"/>
      <c r="E826" s="64"/>
      <c r="F826" s="46" t="s">
        <v>193</v>
      </c>
      <c r="G826" s="57">
        <v>2</v>
      </c>
      <c r="H826" s="58">
        <v>7.1428571428571425E-2</v>
      </c>
      <c r="I826" s="61"/>
      <c r="J826" s="50" t="s">
        <v>346</v>
      </c>
      <c r="K826" s="57">
        <v>0</v>
      </c>
      <c r="L826" s="58">
        <v>0</v>
      </c>
      <c r="M826" s="61"/>
      <c r="N826" s="50" t="s">
        <v>368</v>
      </c>
      <c r="O826" s="57">
        <v>0</v>
      </c>
      <c r="P826" s="58">
        <v>0</v>
      </c>
      <c r="Q826" s="61"/>
      <c r="R826" s="50" t="s">
        <v>422</v>
      </c>
      <c r="S826" s="57">
        <v>0</v>
      </c>
      <c r="T826" s="58">
        <v>0</v>
      </c>
      <c r="U826" s="61"/>
      <c r="V826" s="46" t="s">
        <v>190</v>
      </c>
      <c r="W826" s="57">
        <v>6</v>
      </c>
      <c r="X826" s="58">
        <v>0.46153846153846156</v>
      </c>
      <c r="Y826" s="61"/>
      <c r="Z826" s="46" t="s">
        <v>192</v>
      </c>
      <c r="AA826" s="57">
        <v>2</v>
      </c>
      <c r="AB826" s="58">
        <v>0.15384615384615385</v>
      </c>
      <c r="AC826" s="61"/>
      <c r="AD826" s="61"/>
      <c r="AE826" s="50" t="s">
        <v>346</v>
      </c>
      <c r="AF826" s="57">
        <v>0</v>
      </c>
      <c r="AG826" s="58">
        <v>0</v>
      </c>
      <c r="AH826" s="61"/>
      <c r="AI826" s="50" t="s">
        <v>368</v>
      </c>
      <c r="AJ826" s="57">
        <v>1</v>
      </c>
      <c r="AK826" s="58">
        <v>7.6923076923076927E-2</v>
      </c>
      <c r="AL826" s="61"/>
      <c r="AM826" s="50" t="s">
        <v>422</v>
      </c>
      <c r="AN826" s="57">
        <v>1</v>
      </c>
      <c r="AO826" s="58">
        <v>7.6923076923076927E-2</v>
      </c>
      <c r="AP826" s="61"/>
      <c r="AQ826" s="61"/>
      <c r="AR826" s="46" t="s">
        <v>190</v>
      </c>
      <c r="AS826" s="57">
        <v>1</v>
      </c>
      <c r="AT826" s="58">
        <v>0.25</v>
      </c>
      <c r="AU826" s="61"/>
      <c r="AV826" s="46" t="s">
        <v>192</v>
      </c>
      <c r="AW826" s="57">
        <v>1</v>
      </c>
      <c r="AX826" s="58">
        <v>0.25</v>
      </c>
      <c r="AY826" s="61"/>
      <c r="AZ826" s="61"/>
      <c r="BA826" s="50" t="s">
        <v>346</v>
      </c>
      <c r="BB826" s="57">
        <v>0</v>
      </c>
      <c r="BC826" s="58">
        <v>0</v>
      </c>
      <c r="BD826" s="61"/>
      <c r="BE826" s="50" t="s">
        <v>368</v>
      </c>
      <c r="BF826" s="57">
        <v>0</v>
      </c>
      <c r="BG826" s="58">
        <v>0</v>
      </c>
      <c r="BH826" s="61"/>
      <c r="BI826" s="50" t="s">
        <v>422</v>
      </c>
      <c r="BJ826" s="57">
        <v>0</v>
      </c>
      <c r="BK826" s="58">
        <v>0</v>
      </c>
      <c r="BL826" s="61"/>
      <c r="BM826" s="61"/>
      <c r="BN826" s="46" t="s">
        <v>190</v>
      </c>
      <c r="BO826" s="57">
        <v>0</v>
      </c>
      <c r="BP826" s="58">
        <v>0</v>
      </c>
      <c r="BQ826" s="64"/>
      <c r="BR826" s="46" t="s">
        <v>192</v>
      </c>
      <c r="BS826" s="57">
        <v>0</v>
      </c>
      <c r="BT826" s="58">
        <v>0</v>
      </c>
      <c r="BU826" s="64"/>
      <c r="BV826" s="61"/>
      <c r="BW826" s="50" t="s">
        <v>346</v>
      </c>
      <c r="BX826" s="57">
        <v>0</v>
      </c>
      <c r="BY826" s="58">
        <v>0</v>
      </c>
      <c r="BZ826" s="61"/>
      <c r="CA826" s="50" t="s">
        <v>368</v>
      </c>
      <c r="CB826" s="57">
        <v>0</v>
      </c>
      <c r="CC826" s="58">
        <v>0</v>
      </c>
      <c r="CD826" s="61"/>
      <c r="CE826" s="50" t="s">
        <v>422</v>
      </c>
      <c r="CF826" s="57">
        <v>0</v>
      </c>
      <c r="CG826" s="58">
        <v>0</v>
      </c>
      <c r="CH826" s="61"/>
      <c r="CI826" s="61"/>
      <c r="CJ826" s="46" t="s">
        <v>190</v>
      </c>
      <c r="CK826" s="57">
        <v>0</v>
      </c>
      <c r="CL826" s="58">
        <v>0</v>
      </c>
      <c r="CM826" s="61"/>
      <c r="CN826" s="46" t="s">
        <v>193</v>
      </c>
      <c r="CO826" s="57">
        <v>0</v>
      </c>
      <c r="CP826" s="58">
        <v>0</v>
      </c>
      <c r="CQ826" s="61"/>
      <c r="CR826" s="61"/>
      <c r="CS826" s="50" t="s">
        <v>346</v>
      </c>
      <c r="CT826" s="57">
        <v>0</v>
      </c>
      <c r="CU826" s="58">
        <v>0</v>
      </c>
      <c r="CV826" s="61"/>
      <c r="CW826" s="50" t="s">
        <v>368</v>
      </c>
      <c r="CX826" s="57">
        <v>0</v>
      </c>
      <c r="CY826" s="58">
        <v>0</v>
      </c>
      <c r="CZ826" s="61"/>
      <c r="DA826" s="50" t="s">
        <v>422</v>
      </c>
      <c r="DB826" s="57">
        <v>0</v>
      </c>
      <c r="DC826" s="58">
        <v>0</v>
      </c>
    </row>
    <row r="827" spans="2:107" ht="25.5" customHeight="1" x14ac:dyDescent="0.2">
      <c r="B827" s="175" t="s">
        <v>15</v>
      </c>
      <c r="C827" s="175"/>
      <c r="D827" s="175"/>
      <c r="E827" s="64"/>
      <c r="F827" s="46" t="s">
        <v>194</v>
      </c>
      <c r="G827" s="57">
        <v>3</v>
      </c>
      <c r="H827" s="58">
        <v>0.10714285714285714</v>
      </c>
      <c r="I827" s="61"/>
      <c r="J827" s="50" t="s">
        <v>350</v>
      </c>
      <c r="K827" s="57">
        <v>0</v>
      </c>
      <c r="L827" s="58">
        <v>0</v>
      </c>
      <c r="M827" s="61"/>
      <c r="N827" s="37"/>
      <c r="O827" s="45">
        <v>28</v>
      </c>
      <c r="P827" s="58">
        <v>1</v>
      </c>
      <c r="Q827" s="61"/>
      <c r="R827" s="37"/>
      <c r="S827" s="45">
        <v>28</v>
      </c>
      <c r="T827" s="58">
        <v>1</v>
      </c>
      <c r="U827" s="61"/>
      <c r="V827" s="77"/>
      <c r="W827" s="54">
        <v>13</v>
      </c>
      <c r="X827" s="76">
        <v>1</v>
      </c>
      <c r="Y827" s="61"/>
      <c r="Z827" s="46" t="s">
        <v>193</v>
      </c>
      <c r="AA827" s="57">
        <v>0</v>
      </c>
      <c r="AB827" s="58">
        <v>0</v>
      </c>
      <c r="AC827" s="61"/>
      <c r="AD827" s="61"/>
      <c r="AE827" s="50" t="s">
        <v>350</v>
      </c>
      <c r="AF827" s="57">
        <v>0</v>
      </c>
      <c r="AG827" s="58">
        <v>0</v>
      </c>
      <c r="AH827" s="61"/>
      <c r="AI827" s="37"/>
      <c r="AJ827" s="45">
        <v>13</v>
      </c>
      <c r="AK827" s="58">
        <v>1</v>
      </c>
      <c r="AL827" s="61"/>
      <c r="AM827" s="37"/>
      <c r="AN827" s="45">
        <v>13</v>
      </c>
      <c r="AO827" s="58">
        <v>1</v>
      </c>
      <c r="AP827" s="61"/>
      <c r="AQ827" s="61"/>
      <c r="AR827" s="77"/>
      <c r="AS827" s="54">
        <v>4</v>
      </c>
      <c r="AT827" s="76">
        <v>1</v>
      </c>
      <c r="AU827" s="61"/>
      <c r="AV827" s="46" t="s">
        <v>193</v>
      </c>
      <c r="AW827" s="57">
        <v>0</v>
      </c>
      <c r="AX827" s="58">
        <v>0</v>
      </c>
      <c r="AY827" s="61"/>
      <c r="AZ827" s="61"/>
      <c r="BA827" s="50" t="s">
        <v>350</v>
      </c>
      <c r="BB827" s="57">
        <v>0</v>
      </c>
      <c r="BC827" s="58">
        <v>0</v>
      </c>
      <c r="BD827" s="61"/>
      <c r="BE827" s="37"/>
      <c r="BF827" s="45">
        <v>4</v>
      </c>
      <c r="BG827" s="58">
        <v>1</v>
      </c>
      <c r="BH827" s="61"/>
      <c r="BI827" s="37"/>
      <c r="BJ827" s="45">
        <v>4</v>
      </c>
      <c r="BK827" s="58">
        <v>1</v>
      </c>
      <c r="BL827" s="61"/>
      <c r="BM827" s="61"/>
      <c r="BN827" s="77"/>
      <c r="BO827" s="54">
        <v>2</v>
      </c>
      <c r="BP827" s="76">
        <v>1</v>
      </c>
      <c r="BQ827" s="64"/>
      <c r="BR827" s="46" t="s">
        <v>193</v>
      </c>
      <c r="BS827" s="57">
        <v>0</v>
      </c>
      <c r="BT827" s="58">
        <v>0</v>
      </c>
      <c r="BU827" s="64"/>
      <c r="BV827" s="61"/>
      <c r="BW827" s="50" t="s">
        <v>350</v>
      </c>
      <c r="BX827" s="57">
        <v>0</v>
      </c>
      <c r="BY827" s="58">
        <v>0</v>
      </c>
      <c r="BZ827" s="61"/>
      <c r="CA827" s="37"/>
      <c r="CB827" s="45">
        <v>2</v>
      </c>
      <c r="CC827" s="58">
        <v>1</v>
      </c>
      <c r="CD827" s="61"/>
      <c r="CE827" s="37"/>
      <c r="CF827" s="45">
        <v>2</v>
      </c>
      <c r="CG827" s="58">
        <v>1</v>
      </c>
      <c r="CH827" s="61"/>
      <c r="CI827" s="61"/>
      <c r="CJ827" s="77"/>
      <c r="CK827" s="54">
        <v>2</v>
      </c>
      <c r="CL827" s="76">
        <v>1</v>
      </c>
      <c r="CM827" s="61"/>
      <c r="CN827" s="46" t="s">
        <v>194</v>
      </c>
      <c r="CO827" s="57">
        <v>0</v>
      </c>
      <c r="CP827" s="58">
        <v>0</v>
      </c>
      <c r="CQ827" s="61"/>
      <c r="CR827" s="61"/>
      <c r="CS827" s="50" t="s">
        <v>350</v>
      </c>
      <c r="CT827" s="57">
        <v>0</v>
      </c>
      <c r="CU827" s="58">
        <v>0</v>
      </c>
      <c r="CV827" s="61"/>
      <c r="CW827" s="37"/>
      <c r="CX827" s="45">
        <v>2</v>
      </c>
      <c r="CY827" s="58">
        <v>1</v>
      </c>
      <c r="CZ827" s="61"/>
      <c r="DA827" s="37"/>
      <c r="DB827" s="45">
        <v>2</v>
      </c>
      <c r="DC827" s="58">
        <v>1</v>
      </c>
    </row>
    <row r="828" spans="2:107" ht="25.5" customHeight="1" x14ac:dyDescent="0.2">
      <c r="B828" s="55" t="s">
        <v>189</v>
      </c>
      <c r="C828" s="57">
        <v>28</v>
      </c>
      <c r="D828" s="58">
        <v>1</v>
      </c>
      <c r="E828" s="64"/>
      <c r="F828" s="77"/>
      <c r="G828" s="54">
        <v>28</v>
      </c>
      <c r="H828" s="76">
        <v>1</v>
      </c>
      <c r="I828" s="61"/>
      <c r="J828" s="50" t="s">
        <v>349</v>
      </c>
      <c r="K828" s="57">
        <v>0</v>
      </c>
      <c r="L828" s="58">
        <v>0</v>
      </c>
      <c r="M828" s="61"/>
      <c r="N828" s="61"/>
      <c r="O828" s="49" t="s">
        <v>141</v>
      </c>
      <c r="P828" s="49" t="s">
        <v>140</v>
      </c>
      <c r="Q828" s="61"/>
      <c r="R828" s="61"/>
      <c r="S828" s="49" t="s">
        <v>141</v>
      </c>
      <c r="T828" s="49" t="s">
        <v>140</v>
      </c>
      <c r="U828" s="61"/>
      <c r="V828" s="61"/>
      <c r="W828" s="56" t="s">
        <v>141</v>
      </c>
      <c r="X828" s="49" t="s">
        <v>140</v>
      </c>
      <c r="Y828" s="61"/>
      <c r="Z828" s="46" t="s">
        <v>194</v>
      </c>
      <c r="AA828" s="57">
        <v>0</v>
      </c>
      <c r="AB828" s="58">
        <v>0</v>
      </c>
      <c r="AC828" s="61"/>
      <c r="AD828" s="61"/>
      <c r="AE828" s="50" t="s">
        <v>349</v>
      </c>
      <c r="AF828" s="57">
        <v>1</v>
      </c>
      <c r="AG828" s="58">
        <v>7.6923076923076927E-2</v>
      </c>
      <c r="AH828" s="61"/>
      <c r="AI828" s="61"/>
      <c r="AJ828" s="49" t="s">
        <v>141</v>
      </c>
      <c r="AK828" s="49" t="s">
        <v>140</v>
      </c>
      <c r="AL828" s="61"/>
      <c r="AM828" s="61"/>
      <c r="AN828" s="49" t="s">
        <v>141</v>
      </c>
      <c r="AO828" s="49" t="s">
        <v>140</v>
      </c>
      <c r="AP828" s="61"/>
      <c r="AQ828" s="61"/>
      <c r="AR828" s="61"/>
      <c r="AS828" s="56" t="s">
        <v>141</v>
      </c>
      <c r="AT828" s="49" t="s">
        <v>140</v>
      </c>
      <c r="AU828" s="61"/>
      <c r="AV828" s="46" t="s">
        <v>194</v>
      </c>
      <c r="AW828" s="57">
        <v>0</v>
      </c>
      <c r="AX828" s="58">
        <v>0</v>
      </c>
      <c r="AY828" s="61"/>
      <c r="AZ828" s="61"/>
      <c r="BA828" s="50" t="s">
        <v>349</v>
      </c>
      <c r="BB828" s="57">
        <v>0</v>
      </c>
      <c r="BC828" s="58">
        <v>0</v>
      </c>
      <c r="BD828" s="61"/>
      <c r="BE828" s="61"/>
      <c r="BF828" s="49" t="s">
        <v>141</v>
      </c>
      <c r="BG828" s="49" t="s">
        <v>140</v>
      </c>
      <c r="BH828" s="61"/>
      <c r="BI828" s="61"/>
      <c r="BJ828" s="49" t="s">
        <v>141</v>
      </c>
      <c r="BK828" s="49" t="s">
        <v>140</v>
      </c>
      <c r="BL828" s="61"/>
      <c r="BM828" s="61"/>
      <c r="BN828" s="61"/>
      <c r="BO828" s="56" t="s">
        <v>141</v>
      </c>
      <c r="BP828" s="49" t="s">
        <v>140</v>
      </c>
      <c r="BQ828" s="64"/>
      <c r="BR828" s="46" t="s">
        <v>194</v>
      </c>
      <c r="BS828" s="57">
        <v>0</v>
      </c>
      <c r="BT828" s="58">
        <v>0</v>
      </c>
      <c r="BU828" s="64"/>
      <c r="BV828" s="61"/>
      <c r="BW828" s="50" t="s">
        <v>349</v>
      </c>
      <c r="BX828" s="57">
        <v>0</v>
      </c>
      <c r="BY828" s="58">
        <v>0</v>
      </c>
      <c r="BZ828" s="61"/>
      <c r="CA828" s="61"/>
      <c r="CB828" s="49" t="s">
        <v>141</v>
      </c>
      <c r="CC828" s="49" t="s">
        <v>140</v>
      </c>
      <c r="CD828" s="61"/>
      <c r="CE828" s="61"/>
      <c r="CF828" s="49" t="s">
        <v>141</v>
      </c>
      <c r="CG828" s="49" t="s">
        <v>140</v>
      </c>
      <c r="CH828" s="61"/>
      <c r="CI828" s="61"/>
      <c r="CJ828" s="61"/>
      <c r="CK828" s="56" t="s">
        <v>141</v>
      </c>
      <c r="CL828" s="49" t="s">
        <v>140</v>
      </c>
      <c r="CM828" s="61"/>
      <c r="CN828" s="77"/>
      <c r="CO828" s="54">
        <v>2</v>
      </c>
      <c r="CP828" s="76">
        <v>1</v>
      </c>
      <c r="CQ828" s="61"/>
      <c r="CR828" s="61"/>
      <c r="CS828" s="50" t="s">
        <v>349</v>
      </c>
      <c r="CT828" s="57">
        <v>0</v>
      </c>
      <c r="CU828" s="58">
        <v>0</v>
      </c>
      <c r="CV828" s="61"/>
      <c r="CW828" s="61"/>
      <c r="CX828" s="49" t="s">
        <v>141</v>
      </c>
      <c r="CY828" s="49" t="s">
        <v>140</v>
      </c>
      <c r="CZ828" s="61"/>
      <c r="DA828" s="61"/>
      <c r="DB828" s="49" t="s">
        <v>141</v>
      </c>
      <c r="DC828" s="49" t="s">
        <v>140</v>
      </c>
    </row>
    <row r="829" spans="2:107" ht="25.5" customHeight="1" x14ac:dyDescent="0.2">
      <c r="B829" s="46" t="s">
        <v>190</v>
      </c>
      <c r="C829" s="57">
        <v>0</v>
      </c>
      <c r="D829" s="58">
        <v>0</v>
      </c>
      <c r="E829" s="64"/>
      <c r="F829" s="61"/>
      <c r="G829" s="56" t="s">
        <v>141</v>
      </c>
      <c r="H829" s="49" t="s">
        <v>140</v>
      </c>
      <c r="I829" s="61"/>
      <c r="J829" s="50" t="s">
        <v>348</v>
      </c>
      <c r="K829" s="57">
        <v>0</v>
      </c>
      <c r="L829" s="58">
        <v>0</v>
      </c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77"/>
      <c r="AA829" s="54">
        <v>13</v>
      </c>
      <c r="AB829" s="76">
        <v>1</v>
      </c>
      <c r="AC829" s="61"/>
      <c r="AD829" s="61"/>
      <c r="AE829" s="50" t="s">
        <v>348</v>
      </c>
      <c r="AF829" s="57">
        <v>0</v>
      </c>
      <c r="AG829" s="58">
        <v>0</v>
      </c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77"/>
      <c r="AW829" s="54">
        <v>4</v>
      </c>
      <c r="AX829" s="76">
        <v>1</v>
      </c>
      <c r="AY829" s="61"/>
      <c r="AZ829" s="61"/>
      <c r="BA829" s="50" t="s">
        <v>348</v>
      </c>
      <c r="BB829" s="57">
        <v>0</v>
      </c>
      <c r="BC829" s="58">
        <v>0</v>
      </c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4"/>
      <c r="BR829" s="77"/>
      <c r="BS829" s="54">
        <v>2</v>
      </c>
      <c r="BT829" s="76">
        <v>1</v>
      </c>
      <c r="BU829" s="64"/>
      <c r="BV829" s="61"/>
      <c r="BW829" s="50" t="s">
        <v>348</v>
      </c>
      <c r="BX829" s="57">
        <v>0</v>
      </c>
      <c r="BY829" s="58">
        <v>0</v>
      </c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/>
      <c r="CK829"/>
      <c r="CL829"/>
      <c r="CM829" s="61"/>
      <c r="CN829" s="61"/>
      <c r="CO829" s="56" t="s">
        <v>141</v>
      </c>
      <c r="CP829" s="49" t="s">
        <v>140</v>
      </c>
      <c r="CQ829" s="61"/>
      <c r="CR829" s="61"/>
      <c r="CS829" s="50" t="s">
        <v>348</v>
      </c>
      <c r="CT829" s="57">
        <v>0</v>
      </c>
      <c r="CU829" s="58">
        <v>0</v>
      </c>
      <c r="CV829" s="61"/>
      <c r="CW829" s="61"/>
      <c r="CX829" s="61"/>
      <c r="CY829" s="61"/>
      <c r="CZ829" s="61"/>
      <c r="DA829" s="61"/>
      <c r="DB829" s="61"/>
      <c r="DC829" s="61"/>
    </row>
    <row r="830" spans="2:107" ht="25.5" customHeight="1" x14ac:dyDescent="0.2">
      <c r="B830" s="77"/>
      <c r="C830" s="54">
        <v>28</v>
      </c>
      <c r="D830" s="76">
        <v>1</v>
      </c>
      <c r="E830" s="64"/>
      <c r="F830" s="61"/>
      <c r="G830" s="61"/>
      <c r="H830" s="61"/>
      <c r="I830" s="61"/>
      <c r="J830" s="46" t="s">
        <v>351</v>
      </c>
      <c r="K830" s="57">
        <v>0</v>
      </c>
      <c r="L830" s="58">
        <v>0</v>
      </c>
      <c r="M830" s="61"/>
      <c r="N830" s="61"/>
      <c r="O830" s="61"/>
      <c r="P830" s="61"/>
      <c r="Q830" s="61"/>
      <c r="R830" s="61"/>
      <c r="S830" s="61"/>
      <c r="T830" s="61"/>
      <c r="U830" s="61"/>
      <c r="V830" s="176" t="s">
        <v>17</v>
      </c>
      <c r="W830" s="177"/>
      <c r="X830" s="177"/>
      <c r="Y830"/>
      <c r="Z830" s="61"/>
      <c r="AA830" s="56" t="s">
        <v>141</v>
      </c>
      <c r="AB830" s="49" t="s">
        <v>140</v>
      </c>
      <c r="AC830" s="61"/>
      <c r="AD830" s="61"/>
      <c r="AE830" s="46" t="s">
        <v>351</v>
      </c>
      <c r="AF830" s="57">
        <v>1</v>
      </c>
      <c r="AG830" s="58">
        <v>7.6923076923076927E-2</v>
      </c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175" t="s">
        <v>17</v>
      </c>
      <c r="AS830" s="175"/>
      <c r="AT830" s="175"/>
      <c r="AU830" s="61"/>
      <c r="AV830" s="61"/>
      <c r="AW830" s="56" t="s">
        <v>141</v>
      </c>
      <c r="AX830" s="49" t="s">
        <v>140</v>
      </c>
      <c r="AY830" s="61"/>
      <c r="AZ830" s="61"/>
      <c r="BA830" s="46" t="s">
        <v>351</v>
      </c>
      <c r="BB830" s="57">
        <v>0</v>
      </c>
      <c r="BC830" s="58">
        <v>0</v>
      </c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175" t="s">
        <v>17</v>
      </c>
      <c r="BO830" s="175"/>
      <c r="BP830" s="175"/>
      <c r="BQ830" s="64"/>
      <c r="BR830" s="61"/>
      <c r="BS830" s="56" t="s">
        <v>141</v>
      </c>
      <c r="BT830" s="49" t="s">
        <v>140</v>
      </c>
      <c r="BU830" s="64"/>
      <c r="BV830" s="61"/>
      <c r="BW830" s="46" t="s">
        <v>351</v>
      </c>
      <c r="BX830" s="57">
        <v>0</v>
      </c>
      <c r="BY830" s="58">
        <v>0</v>
      </c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175" t="s">
        <v>17</v>
      </c>
      <c r="CK830" s="175"/>
      <c r="CL830" s="175"/>
      <c r="CM830" s="61"/>
      <c r="CN830" s="61"/>
      <c r="CO830" s="61"/>
      <c r="CP830" s="61"/>
      <c r="CQ830" s="61"/>
      <c r="CR830" s="61"/>
      <c r="CS830" s="46" t="s">
        <v>351</v>
      </c>
      <c r="CT830" s="57">
        <v>0</v>
      </c>
      <c r="CU830" s="58">
        <v>0</v>
      </c>
      <c r="CV830" s="61"/>
      <c r="CW830" s="61"/>
      <c r="CX830" s="61"/>
      <c r="CY830" s="61"/>
      <c r="CZ830" s="61"/>
      <c r="DA830" s="61"/>
      <c r="DB830" s="61"/>
      <c r="DC830" s="61"/>
    </row>
    <row r="831" spans="2:107" ht="25.5" customHeight="1" x14ac:dyDescent="0.2">
      <c r="B831"/>
      <c r="C831" s="56" t="s">
        <v>141</v>
      </c>
      <c r="D831" s="49" t="s">
        <v>140</v>
      </c>
      <c r="E831" s="64"/>
      <c r="F831" s="61"/>
      <c r="G831" s="61"/>
      <c r="H831" s="61"/>
      <c r="I831" s="61"/>
      <c r="J831" s="46" t="s">
        <v>352</v>
      </c>
      <c r="K831" s="57">
        <v>0</v>
      </c>
      <c r="L831" s="58">
        <v>0</v>
      </c>
      <c r="M831" s="61"/>
      <c r="N831" s="61"/>
      <c r="O831" s="61"/>
      <c r="P831" s="61"/>
      <c r="Q831" s="61"/>
      <c r="R831" s="61"/>
      <c r="S831" s="61"/>
      <c r="T831" s="61"/>
      <c r="U831" s="61"/>
      <c r="V831" s="47" t="s">
        <v>195</v>
      </c>
      <c r="W831" s="57">
        <v>4</v>
      </c>
      <c r="X831" s="58">
        <v>0.30769230769230771</v>
      </c>
      <c r="Y831"/>
      <c r="Z831" s="61"/>
      <c r="AA831" s="61"/>
      <c r="AB831" s="61"/>
      <c r="AC831" s="61"/>
      <c r="AD831" s="61"/>
      <c r="AE831" s="46" t="s">
        <v>352</v>
      </c>
      <c r="AF831" s="57">
        <v>0</v>
      </c>
      <c r="AG831" s="58">
        <v>0</v>
      </c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55" t="s">
        <v>195</v>
      </c>
      <c r="AS831" s="57">
        <v>2</v>
      </c>
      <c r="AT831" s="58">
        <v>0.5</v>
      </c>
      <c r="AU831" s="61"/>
      <c r="AV831" s="61"/>
      <c r="AW831" s="61"/>
      <c r="AX831" s="61"/>
      <c r="AY831" s="61"/>
      <c r="AZ831" s="61"/>
      <c r="BA831" s="46" t="s">
        <v>352</v>
      </c>
      <c r="BB831" s="57">
        <v>0</v>
      </c>
      <c r="BC831" s="58">
        <v>0</v>
      </c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55" t="s">
        <v>195</v>
      </c>
      <c r="BO831" s="57">
        <v>1</v>
      </c>
      <c r="BP831" s="58">
        <v>0.5</v>
      </c>
      <c r="BQ831" s="64"/>
      <c r="BR831" s="64"/>
      <c r="BS831" s="64"/>
      <c r="BT831" s="64"/>
      <c r="BU831" s="61"/>
      <c r="BV831" s="61"/>
      <c r="BW831" s="46" t="s">
        <v>352</v>
      </c>
      <c r="BX831" s="57">
        <v>0</v>
      </c>
      <c r="BY831" s="58">
        <v>0</v>
      </c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55" t="s">
        <v>195</v>
      </c>
      <c r="CK831" s="57">
        <v>1</v>
      </c>
      <c r="CL831" s="58">
        <v>0.5</v>
      </c>
      <c r="CM831" s="61"/>
      <c r="CN831" s="61"/>
      <c r="CO831" s="61"/>
      <c r="CP831" s="61"/>
      <c r="CQ831" s="61"/>
      <c r="CR831" s="61"/>
      <c r="CS831" s="46" t="s">
        <v>352</v>
      </c>
      <c r="CT831" s="57">
        <v>0</v>
      </c>
      <c r="CU831" s="58">
        <v>0</v>
      </c>
      <c r="CV831" s="61"/>
      <c r="CW831" s="61"/>
      <c r="CX831" s="61"/>
      <c r="CY831" s="61"/>
      <c r="CZ831" s="61"/>
      <c r="DA831" s="61"/>
      <c r="DB831" s="61"/>
      <c r="DC831" s="61"/>
    </row>
    <row r="832" spans="2:107" ht="25.5" customHeight="1" x14ac:dyDescent="0.2">
      <c r="B832"/>
      <c r="C832"/>
      <c r="D832"/>
      <c r="E832" s="64"/>
      <c r="F832" s="61"/>
      <c r="G832" s="61"/>
      <c r="H832" s="61"/>
      <c r="I832" s="61"/>
      <c r="J832" s="46" t="s">
        <v>353</v>
      </c>
      <c r="K832" s="57">
        <v>0</v>
      </c>
      <c r="L832" s="58">
        <v>0</v>
      </c>
      <c r="M832" s="61"/>
      <c r="N832" s="61"/>
      <c r="O832" s="61"/>
      <c r="P832" s="61"/>
      <c r="Q832" s="61"/>
      <c r="R832" s="61"/>
      <c r="S832" s="61"/>
      <c r="T832" s="61"/>
      <c r="U832" s="61"/>
      <c r="V832" s="46" t="s">
        <v>196</v>
      </c>
      <c r="W832" s="57">
        <v>9</v>
      </c>
      <c r="X832" s="58">
        <v>0.69230769230769229</v>
      </c>
      <c r="Y832"/>
      <c r="Z832" s="61"/>
      <c r="AA832" s="61"/>
      <c r="AB832" s="61"/>
      <c r="AC832" s="61"/>
      <c r="AD832" s="61"/>
      <c r="AE832" s="46" t="s">
        <v>353</v>
      </c>
      <c r="AF832" s="57">
        <v>0</v>
      </c>
      <c r="AG832" s="58">
        <v>0</v>
      </c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46" t="s">
        <v>196</v>
      </c>
      <c r="AS832" s="57">
        <v>2</v>
      </c>
      <c r="AT832" s="58">
        <v>0.5</v>
      </c>
      <c r="AU832" s="61"/>
      <c r="AV832" s="61"/>
      <c r="AW832" s="61"/>
      <c r="AX832" s="61"/>
      <c r="AY832" s="61"/>
      <c r="AZ832" s="61"/>
      <c r="BA832" s="46" t="s">
        <v>353</v>
      </c>
      <c r="BB832" s="57">
        <v>0</v>
      </c>
      <c r="BC832" s="58">
        <v>0</v>
      </c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46" t="s">
        <v>196</v>
      </c>
      <c r="BO832" s="57">
        <v>1</v>
      </c>
      <c r="BP832" s="58">
        <v>0.5</v>
      </c>
      <c r="BQ832" s="64"/>
      <c r="BR832" s="64"/>
      <c r="BS832" s="61"/>
      <c r="BT832" s="61"/>
      <c r="BU832" s="61"/>
      <c r="BV832" s="61"/>
      <c r="BW832" s="46" t="s">
        <v>353</v>
      </c>
      <c r="BX832" s="57">
        <v>0</v>
      </c>
      <c r="BY832" s="58">
        <v>0</v>
      </c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46" t="s">
        <v>196</v>
      </c>
      <c r="CK832" s="57">
        <v>1</v>
      </c>
      <c r="CL832" s="58">
        <v>0.5</v>
      </c>
      <c r="CM832" s="61"/>
      <c r="CN832"/>
      <c r="CO832"/>
      <c r="CP832"/>
      <c r="CQ832" s="61"/>
      <c r="CR832" s="61"/>
      <c r="CS832" s="46" t="s">
        <v>353</v>
      </c>
      <c r="CT832" s="57">
        <v>0</v>
      </c>
      <c r="CU832" s="58">
        <v>0</v>
      </c>
      <c r="CV832" s="61"/>
      <c r="CW832" s="61"/>
      <c r="CX832" s="61"/>
      <c r="CY832" s="61"/>
      <c r="CZ832" s="61"/>
      <c r="DA832" s="61"/>
      <c r="DB832" s="61"/>
      <c r="DC832" s="61"/>
    </row>
    <row r="833" spans="2:107" ht="25.5" customHeight="1" x14ac:dyDescent="0.2">
      <c r="B833" s="175" t="s">
        <v>17</v>
      </c>
      <c r="C833" s="175"/>
      <c r="D833" s="175"/>
      <c r="E833" s="64"/>
      <c r="F833" s="61"/>
      <c r="G833" s="61"/>
      <c r="H833" s="61"/>
      <c r="I833" s="61"/>
      <c r="J833" s="37"/>
      <c r="K833" s="45">
        <v>28</v>
      </c>
      <c r="L833" s="58">
        <v>1</v>
      </c>
      <c r="M833" s="61"/>
      <c r="N833" s="61"/>
      <c r="O833" s="61"/>
      <c r="P833" s="61"/>
      <c r="Q833" s="61"/>
      <c r="R833" s="61"/>
      <c r="S833" s="61"/>
      <c r="T833" s="61"/>
      <c r="U833" s="61"/>
      <c r="V833" s="77"/>
      <c r="W833" s="54">
        <v>13</v>
      </c>
      <c r="X833" s="76">
        <v>1</v>
      </c>
      <c r="Y833"/>
      <c r="Z833" s="61"/>
      <c r="AA833" s="61"/>
      <c r="AB833" s="61"/>
      <c r="AC833" s="61"/>
      <c r="AD833" s="61"/>
      <c r="AE833" s="37"/>
      <c r="AF833" s="45">
        <v>13</v>
      </c>
      <c r="AG833" s="58">
        <v>1</v>
      </c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77"/>
      <c r="AS833" s="54">
        <v>4</v>
      </c>
      <c r="AT833" s="76">
        <v>1</v>
      </c>
      <c r="AU833" s="61"/>
      <c r="AV833"/>
      <c r="AW833"/>
      <c r="AX833"/>
      <c r="AY833" s="61"/>
      <c r="AZ833" s="61"/>
      <c r="BA833" s="37"/>
      <c r="BB833" s="45">
        <v>4</v>
      </c>
      <c r="BC833" s="58">
        <v>1</v>
      </c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77"/>
      <c r="BO833" s="54">
        <v>2</v>
      </c>
      <c r="BP833" s="76">
        <v>1</v>
      </c>
      <c r="BQ833" s="64"/>
      <c r="BR833" s="61"/>
      <c r="BS833" s="61"/>
      <c r="BT833" s="61"/>
      <c r="BU833" s="61"/>
      <c r="BV833" s="61"/>
      <c r="BW833" s="37"/>
      <c r="BX833" s="45">
        <v>2</v>
      </c>
      <c r="BY833" s="58">
        <v>1</v>
      </c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77"/>
      <c r="CK833" s="54">
        <v>2</v>
      </c>
      <c r="CL833" s="76">
        <v>1</v>
      </c>
      <c r="CM833" s="61"/>
      <c r="CN833"/>
      <c r="CO833"/>
      <c r="CP833"/>
      <c r="CQ833" s="61"/>
      <c r="CR833" s="61"/>
      <c r="CS833" s="37"/>
      <c r="CT833" s="45">
        <v>2</v>
      </c>
      <c r="CU833" s="58">
        <v>1</v>
      </c>
      <c r="CV833" s="61"/>
      <c r="CW833" s="61"/>
      <c r="CX833" s="61"/>
      <c r="CY833" s="61"/>
      <c r="CZ833" s="61"/>
      <c r="DA833" s="61"/>
      <c r="DB833" s="61"/>
      <c r="DC833" s="61"/>
    </row>
    <row r="834" spans="2:107" ht="25.5" customHeight="1" x14ac:dyDescent="0.2">
      <c r="B834" s="55" t="s">
        <v>195</v>
      </c>
      <c r="C834" s="57">
        <v>10</v>
      </c>
      <c r="D834" s="58">
        <v>0.35714285714285715</v>
      </c>
      <c r="E834" s="64"/>
      <c r="F834" s="61"/>
      <c r="G834" s="61"/>
      <c r="H834" s="61"/>
      <c r="I834" s="61"/>
      <c r="J834" s="61"/>
      <c r="K834" s="49" t="s">
        <v>141</v>
      </c>
      <c r="L834" s="74" t="s">
        <v>140</v>
      </c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56" t="s">
        <v>141</v>
      </c>
      <c r="X834" s="49" t="s">
        <v>140</v>
      </c>
      <c r="Y834"/>
      <c r="Z834" s="61"/>
      <c r="AA834" s="61"/>
      <c r="AB834" s="61"/>
      <c r="AC834" s="61"/>
      <c r="AD834" s="61"/>
      <c r="AE834" s="61"/>
      <c r="AF834" s="49" t="s">
        <v>141</v>
      </c>
      <c r="AG834" s="74" t="s">
        <v>140</v>
      </c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/>
      <c r="AS834" s="56" t="s">
        <v>141</v>
      </c>
      <c r="AT834" s="49" t="s">
        <v>140</v>
      </c>
      <c r="AU834" s="61"/>
      <c r="AV834"/>
      <c r="AW834"/>
      <c r="AX834"/>
      <c r="AY834" s="61"/>
      <c r="AZ834" s="61"/>
      <c r="BA834" s="61"/>
      <c r="BB834" s="49" t="s">
        <v>141</v>
      </c>
      <c r="BC834" s="74" t="s">
        <v>140</v>
      </c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56" t="s">
        <v>141</v>
      </c>
      <c r="BP834" s="49" t="s">
        <v>140</v>
      </c>
      <c r="BQ834" s="64"/>
      <c r="BR834" s="61"/>
      <c r="BS834" s="61"/>
      <c r="BT834" s="61"/>
      <c r="BU834" s="61"/>
      <c r="BV834" s="61"/>
      <c r="BW834" s="61"/>
      <c r="BX834" s="49" t="s">
        <v>141</v>
      </c>
      <c r="BY834" s="74" t="s">
        <v>140</v>
      </c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56" t="s">
        <v>141</v>
      </c>
      <c r="CL834" s="49" t="s">
        <v>140</v>
      </c>
      <c r="CM834" s="61"/>
      <c r="CN834"/>
      <c r="CO834"/>
      <c r="CP834"/>
      <c r="CQ834" s="61"/>
      <c r="CR834" s="61"/>
      <c r="CS834" s="61"/>
      <c r="CT834" s="49" t="s">
        <v>141</v>
      </c>
      <c r="CU834" s="74" t="s">
        <v>140</v>
      </c>
      <c r="CV834" s="61"/>
      <c r="CW834" s="61"/>
      <c r="CX834" s="61"/>
      <c r="CY834" s="61"/>
      <c r="CZ834" s="61"/>
      <c r="DA834" s="61"/>
      <c r="DB834" s="61"/>
      <c r="DC834" s="61"/>
    </row>
    <row r="835" spans="2:107" ht="25.5" customHeight="1" x14ac:dyDescent="0.2">
      <c r="B835" s="46" t="s">
        <v>196</v>
      </c>
      <c r="C835" s="57">
        <v>18</v>
      </c>
      <c r="D835" s="58">
        <v>0.6428571428571429</v>
      </c>
      <c r="E835" s="64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/>
      <c r="W835"/>
      <c r="X835"/>
      <c r="Y835" s="61"/>
      <c r="Z835" s="61"/>
      <c r="AA835" s="61"/>
      <c r="AB835" s="61"/>
      <c r="AC835" s="61"/>
      <c r="AD835" s="61"/>
      <c r="AE835"/>
      <c r="AF835"/>
      <c r="AG835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/>
      <c r="AS835"/>
      <c r="AT835"/>
      <c r="AU835" s="61"/>
      <c r="AV835"/>
      <c r="AW835"/>
      <c r="AX835"/>
      <c r="AY835" s="61"/>
      <c r="AZ835" s="61"/>
      <c r="BA835" s="37"/>
      <c r="BB835" s="37"/>
      <c r="BC835" s="37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4"/>
      <c r="BR835" s="61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</row>
    <row r="836" spans="2:107" ht="25.5" customHeight="1" x14ac:dyDescent="0.2">
      <c r="B836" s="77"/>
      <c r="C836" s="54">
        <v>28</v>
      </c>
      <c r="D836" s="76">
        <v>1</v>
      </c>
      <c r="E836" s="2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 s="2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</row>
    <row r="837" spans="2:107" ht="25.5" customHeight="1" x14ac:dyDescent="0.2">
      <c r="B837"/>
      <c r="C837" s="56" t="s">
        <v>141</v>
      </c>
      <c r="D837" s="49" t="s">
        <v>140</v>
      </c>
      <c r="E837" s="2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 s="37"/>
      <c r="AF837" s="37"/>
      <c r="AG837" s="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 s="2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</row>
    <row r="839" spans="2:107" ht="25.5" customHeight="1" x14ac:dyDescent="0.2">
      <c r="B839" s="222" t="s">
        <v>3784</v>
      </c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  <c r="AA839" s="223"/>
      <c r="AB839" s="223"/>
      <c r="AC839" s="223"/>
      <c r="AD839" s="223"/>
      <c r="AE839" s="223"/>
      <c r="AF839" s="223"/>
      <c r="AG839" s="223"/>
      <c r="AH839" s="223"/>
      <c r="AI839" s="223"/>
      <c r="AJ839" s="223"/>
      <c r="AK839" s="223"/>
      <c r="AL839" s="223"/>
      <c r="AM839" s="223"/>
      <c r="AN839" s="223"/>
      <c r="AO839" s="223"/>
      <c r="AP839" s="223"/>
      <c r="AQ839" s="223"/>
      <c r="AR839" s="223"/>
      <c r="AS839" s="223"/>
      <c r="AT839" s="223"/>
      <c r="AU839" s="223"/>
      <c r="AV839" s="223"/>
      <c r="AW839" s="223"/>
      <c r="AX839" s="223"/>
      <c r="AY839" s="223"/>
      <c r="AZ839" s="223"/>
      <c r="BA839" s="223"/>
      <c r="BB839" s="223"/>
      <c r="BC839" s="224"/>
    </row>
    <row r="841" spans="2:107" ht="25.5" customHeight="1" x14ac:dyDescent="0.2">
      <c r="B841" s="205" t="s">
        <v>423</v>
      </c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  <c r="AM841" s="205"/>
      <c r="AN841" s="205"/>
      <c r="AO841" s="205"/>
      <c r="AP841" s="205"/>
      <c r="AQ841" s="205"/>
      <c r="AR841" s="205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</row>
    <row r="842" spans="2:107" ht="25.5" customHeight="1" x14ac:dyDescent="0.2">
      <c r="B842"/>
      <c r="C842"/>
      <c r="D842"/>
      <c r="E842" s="8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 s="8"/>
      <c r="BR842" s="8"/>
      <c r="BS842"/>
      <c r="BT842"/>
      <c r="BU842"/>
      <c r="BV842"/>
      <c r="BW842"/>
      <c r="BX842"/>
      <c r="BY842" s="2"/>
      <c r="BZ842"/>
      <c r="CA842"/>
      <c r="CB842"/>
      <c r="CC842"/>
      <c r="CD842"/>
      <c r="CE842"/>
      <c r="CF842" s="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</row>
    <row r="843" spans="2:107" ht="25.5" customHeight="1" x14ac:dyDescent="0.2">
      <c r="B843" s="206" t="s">
        <v>138</v>
      </c>
      <c r="C843" s="206"/>
      <c r="D843" s="206"/>
      <c r="E843" s="8"/>
      <c r="F843" s="187" t="s">
        <v>3</v>
      </c>
      <c r="G843" s="187"/>
      <c r="H843" s="187"/>
      <c r="I843"/>
      <c r="J843" s="188" t="s">
        <v>145</v>
      </c>
      <c r="K843" s="188"/>
      <c r="L843" s="188"/>
      <c r="M843"/>
      <c r="N843" s="188" t="s">
        <v>5</v>
      </c>
      <c r="O843" s="188"/>
      <c r="P843" s="188"/>
      <c r="Q843"/>
      <c r="R843" s="187" t="s">
        <v>158</v>
      </c>
      <c r="S843" s="187"/>
      <c r="T843" s="187"/>
      <c r="U843"/>
      <c r="V843" s="186" t="s">
        <v>159</v>
      </c>
      <c r="W843" s="186"/>
      <c r="X843" s="186"/>
      <c r="Y843"/>
      <c r="Z843" s="206" t="s">
        <v>8</v>
      </c>
      <c r="AA843" s="206"/>
      <c r="AB843" s="206"/>
      <c r="AC843"/>
      <c r="AD843" s="186" t="s">
        <v>9</v>
      </c>
      <c r="AE843" s="186"/>
      <c r="AF843" s="186"/>
      <c r="AG843"/>
      <c r="AH843" s="186" t="s">
        <v>172</v>
      </c>
      <c r="AI843" s="186"/>
      <c r="AJ843" s="186"/>
      <c r="AK843"/>
      <c r="AL843" s="186" t="s">
        <v>11</v>
      </c>
      <c r="AM843" s="186"/>
      <c r="AN843" s="186"/>
      <c r="AO843"/>
      <c r="AP843" s="186" t="s">
        <v>179</v>
      </c>
      <c r="AQ843" s="186"/>
      <c r="AR843" s="186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 s="8"/>
      <c r="BS843"/>
      <c r="BT843"/>
      <c r="BU843"/>
      <c r="BV843"/>
      <c r="BW843"/>
      <c r="BX843"/>
      <c r="BY843" s="2"/>
      <c r="BZ843"/>
      <c r="CA843"/>
      <c r="CB843"/>
      <c r="CC843"/>
      <c r="CD843"/>
      <c r="CE843"/>
      <c r="CF843" s="2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</row>
    <row r="844" spans="2:107" ht="25.5" customHeight="1" x14ac:dyDescent="0.2">
      <c r="B844" s="90" t="s">
        <v>40</v>
      </c>
      <c r="C844" s="42">
        <v>7</v>
      </c>
      <c r="D844" s="44">
        <v>0.25</v>
      </c>
      <c r="E844" s="8"/>
      <c r="F844" s="91" t="s">
        <v>143</v>
      </c>
      <c r="G844" s="43">
        <v>4</v>
      </c>
      <c r="H844" s="44">
        <v>0.14285714285714285</v>
      </c>
      <c r="I844"/>
      <c r="J844" s="92" t="s">
        <v>147</v>
      </c>
      <c r="K844" s="45">
        <v>0</v>
      </c>
      <c r="L844" s="44">
        <v>0</v>
      </c>
      <c r="M844"/>
      <c r="N844" s="91" t="s">
        <v>154</v>
      </c>
      <c r="O844" s="43">
        <v>28</v>
      </c>
      <c r="P844" s="44">
        <v>1</v>
      </c>
      <c r="Q844"/>
      <c r="R844" s="93">
        <v>1</v>
      </c>
      <c r="S844" s="43">
        <v>22</v>
      </c>
      <c r="T844" s="44">
        <v>0.7857142857142857</v>
      </c>
      <c r="U844"/>
      <c r="V844" s="94" t="s">
        <v>160</v>
      </c>
      <c r="W844" s="57">
        <v>15</v>
      </c>
      <c r="X844" s="58">
        <v>0.5357142857142857</v>
      </c>
      <c r="Y844"/>
      <c r="Z844" s="95" t="s">
        <v>163</v>
      </c>
      <c r="AA844" s="42">
        <v>5</v>
      </c>
      <c r="AB844" s="44">
        <v>0.17857142857142858</v>
      </c>
      <c r="AC844"/>
      <c r="AD844" s="95" t="s">
        <v>799</v>
      </c>
      <c r="AE844" s="57">
        <v>2</v>
      </c>
      <c r="AF844" s="58">
        <v>7.1428571428571425E-2</v>
      </c>
      <c r="AG844"/>
      <c r="AH844" s="97" t="s">
        <v>143</v>
      </c>
      <c r="AI844" s="42">
        <v>4</v>
      </c>
      <c r="AJ844" s="44">
        <v>0.14285714285714285</v>
      </c>
      <c r="AK844"/>
      <c r="AL844" s="95" t="s">
        <v>175</v>
      </c>
      <c r="AM844" s="42">
        <v>7</v>
      </c>
      <c r="AN844" s="44">
        <v>0.25</v>
      </c>
      <c r="AO844"/>
      <c r="AP844" s="95" t="s">
        <v>143</v>
      </c>
      <c r="AQ844" s="42">
        <v>14</v>
      </c>
      <c r="AR844" s="44">
        <v>0.5</v>
      </c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 s="8"/>
      <c r="BS844"/>
      <c r="BT844"/>
      <c r="BU844"/>
      <c r="BV844"/>
      <c r="BW844"/>
      <c r="BX844"/>
      <c r="BY844" s="2"/>
      <c r="BZ844"/>
      <c r="CA844"/>
      <c r="CB844"/>
      <c r="CC844"/>
      <c r="CD844"/>
      <c r="CE844"/>
      <c r="CF844" s="2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</row>
    <row r="845" spans="2:107" ht="25.5" customHeight="1" x14ac:dyDescent="0.2">
      <c r="B845" s="90" t="s">
        <v>27</v>
      </c>
      <c r="C845" s="42">
        <v>2</v>
      </c>
      <c r="D845" s="44">
        <v>7.1428571428571425E-2</v>
      </c>
      <c r="E845" s="8"/>
      <c r="F845" s="91" t="s">
        <v>144</v>
      </c>
      <c r="G845" s="43">
        <v>24</v>
      </c>
      <c r="H845" s="44">
        <v>0.8571428571428571</v>
      </c>
      <c r="I845"/>
      <c r="J845" s="92" t="s">
        <v>148</v>
      </c>
      <c r="K845" s="45">
        <v>0</v>
      </c>
      <c r="L845" s="44">
        <v>0</v>
      </c>
      <c r="M845"/>
      <c r="N845" s="91" t="s">
        <v>155</v>
      </c>
      <c r="O845" s="43">
        <v>0</v>
      </c>
      <c r="P845" s="44">
        <v>0</v>
      </c>
      <c r="Q845"/>
      <c r="R845" s="93">
        <v>2</v>
      </c>
      <c r="S845" s="43">
        <v>5</v>
      </c>
      <c r="T845" s="44">
        <v>0.17857142857142858</v>
      </c>
      <c r="U845"/>
      <c r="V845" s="95" t="s">
        <v>161</v>
      </c>
      <c r="W845" s="57">
        <v>3</v>
      </c>
      <c r="X845" s="58">
        <v>0.10714285714285714</v>
      </c>
      <c r="Y845"/>
      <c r="Z845" s="90" t="s">
        <v>164</v>
      </c>
      <c r="AA845" s="42">
        <v>6</v>
      </c>
      <c r="AB845" s="44">
        <v>0.21428571428571427</v>
      </c>
      <c r="AC845"/>
      <c r="AD845" s="94" t="s">
        <v>800</v>
      </c>
      <c r="AE845" s="57">
        <v>3</v>
      </c>
      <c r="AF845" s="58">
        <v>0.10714285714285714</v>
      </c>
      <c r="AG845"/>
      <c r="AH845" s="96" t="s">
        <v>173</v>
      </c>
      <c r="AI845" s="42">
        <v>4</v>
      </c>
      <c r="AJ845" s="44">
        <v>0.14285714285714285</v>
      </c>
      <c r="AK845"/>
      <c r="AL845" s="90" t="s">
        <v>176</v>
      </c>
      <c r="AM845" s="42">
        <v>20</v>
      </c>
      <c r="AN845" s="44">
        <v>0.7142857142857143</v>
      </c>
      <c r="AO845"/>
      <c r="AP845" s="90" t="s">
        <v>173</v>
      </c>
      <c r="AQ845" s="42">
        <v>14</v>
      </c>
      <c r="AR845" s="44">
        <v>0.5</v>
      </c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 s="8"/>
      <c r="BS845"/>
      <c r="BT845"/>
      <c r="BU845"/>
      <c r="BV845"/>
      <c r="BW845"/>
      <c r="BX845"/>
      <c r="BY845" s="2"/>
      <c r="BZ845"/>
      <c r="CA845"/>
      <c r="CB845"/>
      <c r="CC845"/>
      <c r="CD845"/>
      <c r="CE845"/>
      <c r="CF845" s="2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</row>
    <row r="846" spans="2:107" ht="25.5" customHeight="1" x14ac:dyDescent="0.2">
      <c r="B846" s="90" t="s">
        <v>31</v>
      </c>
      <c r="C846" s="42">
        <v>7</v>
      </c>
      <c r="D846" s="44">
        <v>0.25</v>
      </c>
      <c r="E846" s="8"/>
      <c r="F846" s="83"/>
      <c r="G846" s="85">
        <v>28</v>
      </c>
      <c r="H846" s="86">
        <v>1</v>
      </c>
      <c r="I846"/>
      <c r="J846" s="92" t="s">
        <v>146</v>
      </c>
      <c r="K846" s="45">
        <v>4</v>
      </c>
      <c r="L846" s="44">
        <v>0.14285714285714285</v>
      </c>
      <c r="M846"/>
      <c r="N846" s="91" t="s">
        <v>156</v>
      </c>
      <c r="O846" s="43">
        <v>0</v>
      </c>
      <c r="P846" s="44">
        <v>0</v>
      </c>
      <c r="Q846"/>
      <c r="R846" s="93">
        <v>3</v>
      </c>
      <c r="S846" s="43">
        <v>1</v>
      </c>
      <c r="T846" s="44">
        <v>3.5714285714285712E-2</v>
      </c>
      <c r="U846"/>
      <c r="V846" s="94" t="s">
        <v>162</v>
      </c>
      <c r="W846" s="57">
        <v>10</v>
      </c>
      <c r="X846" s="58">
        <v>0.35714285714285715</v>
      </c>
      <c r="Y846"/>
      <c r="Z846" s="90" t="s">
        <v>165</v>
      </c>
      <c r="AA846" s="42">
        <v>3</v>
      </c>
      <c r="AB846" s="44">
        <v>0.10714285714285714</v>
      </c>
      <c r="AC846"/>
      <c r="AD846" s="94" t="s">
        <v>801</v>
      </c>
      <c r="AE846" s="57">
        <v>3</v>
      </c>
      <c r="AF846" s="58">
        <v>0.10714285714285714</v>
      </c>
      <c r="AG846"/>
      <c r="AH846" s="96" t="s">
        <v>174</v>
      </c>
      <c r="AI846" s="42">
        <v>20</v>
      </c>
      <c r="AJ846" s="44">
        <v>0.7142857142857143</v>
      </c>
      <c r="AK846"/>
      <c r="AL846" s="90" t="s">
        <v>177</v>
      </c>
      <c r="AM846" s="42">
        <v>1</v>
      </c>
      <c r="AN846" s="44">
        <v>3.5714285714285712E-2</v>
      </c>
      <c r="AO846"/>
      <c r="AP846" s="90" t="s">
        <v>171</v>
      </c>
      <c r="AQ846" s="42">
        <v>0</v>
      </c>
      <c r="AR846" s="44">
        <v>0</v>
      </c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 s="8"/>
      <c r="BS846"/>
      <c r="BT846"/>
      <c r="BU846"/>
      <c r="BV846"/>
      <c r="BW846"/>
      <c r="BX846"/>
      <c r="BY846" s="2"/>
      <c r="BZ846"/>
      <c r="CA846"/>
      <c r="CB846"/>
      <c r="CC846"/>
      <c r="CD846"/>
      <c r="CE846"/>
      <c r="CF846" s="2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</row>
    <row r="847" spans="2:107" ht="25.5" customHeight="1" x14ac:dyDescent="0.2">
      <c r="B847" s="90" t="s">
        <v>36</v>
      </c>
      <c r="C847" s="42">
        <v>8</v>
      </c>
      <c r="D847" s="44">
        <v>0.2857142857142857</v>
      </c>
      <c r="E847" s="8"/>
      <c r="F847"/>
      <c r="G847" s="41" t="s">
        <v>141</v>
      </c>
      <c r="H847" s="41" t="s">
        <v>140</v>
      </c>
      <c r="I847"/>
      <c r="J847" s="92" t="s">
        <v>150</v>
      </c>
      <c r="K847" s="45">
        <v>0</v>
      </c>
      <c r="L847" s="44">
        <v>0</v>
      </c>
      <c r="M847"/>
      <c r="N847" s="91" t="s">
        <v>157</v>
      </c>
      <c r="O847" s="43">
        <v>0</v>
      </c>
      <c r="P847" s="44">
        <v>0</v>
      </c>
      <c r="Q847"/>
      <c r="R847" s="93">
        <v>4</v>
      </c>
      <c r="S847" s="43">
        <v>0</v>
      </c>
      <c r="T847" s="44">
        <v>0</v>
      </c>
      <c r="U847"/>
      <c r="V847" s="77"/>
      <c r="W847" s="54">
        <v>28</v>
      </c>
      <c r="X847" s="66">
        <v>1</v>
      </c>
      <c r="Y847"/>
      <c r="Z847" s="90" t="s">
        <v>166</v>
      </c>
      <c r="AA847" s="42">
        <v>0</v>
      </c>
      <c r="AB847" s="44">
        <v>0</v>
      </c>
      <c r="AC847"/>
      <c r="AD847" s="94" t="s">
        <v>802</v>
      </c>
      <c r="AE847" s="57">
        <v>20</v>
      </c>
      <c r="AF847" s="58">
        <v>0.7142857142857143</v>
      </c>
      <c r="AG847"/>
      <c r="AH847" s="96" t="s">
        <v>171</v>
      </c>
      <c r="AI847" s="42">
        <v>0</v>
      </c>
      <c r="AJ847" s="44">
        <v>0</v>
      </c>
      <c r="AK847"/>
      <c r="AL847" s="90" t="s">
        <v>178</v>
      </c>
      <c r="AM847" s="42">
        <v>0</v>
      </c>
      <c r="AN847" s="44">
        <v>0</v>
      </c>
      <c r="AO847"/>
      <c r="AP847" s="82"/>
      <c r="AQ847" s="83">
        <v>28</v>
      </c>
      <c r="AR847" s="87">
        <v>1</v>
      </c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 s="8"/>
      <c r="BS847"/>
      <c r="BT847"/>
      <c r="BU847"/>
      <c r="BV847"/>
      <c r="BW847"/>
      <c r="BX847"/>
      <c r="BY847" s="2"/>
      <c r="BZ847"/>
      <c r="CA847"/>
      <c r="CB847"/>
      <c r="CC847"/>
      <c r="CD847"/>
      <c r="CE847"/>
      <c r="CF847" s="2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</row>
    <row r="848" spans="2:107" ht="25.5" customHeight="1" x14ac:dyDescent="0.2">
      <c r="B848" s="90" t="s">
        <v>139</v>
      </c>
      <c r="C848" s="42">
        <v>2</v>
      </c>
      <c r="D848" s="44">
        <v>7.1428571428571425E-2</v>
      </c>
      <c r="E848" s="8"/>
      <c r="F848"/>
      <c r="G848"/>
      <c r="H848"/>
      <c r="I848"/>
      <c r="J848" s="92" t="s">
        <v>151</v>
      </c>
      <c r="K848" s="45">
        <v>21</v>
      </c>
      <c r="L848" s="44">
        <v>0.75</v>
      </c>
      <c r="M848"/>
      <c r="N848" s="83"/>
      <c r="O848" s="85">
        <v>28</v>
      </c>
      <c r="P848" s="87">
        <v>1</v>
      </c>
      <c r="Q848"/>
      <c r="R848" s="93">
        <v>5</v>
      </c>
      <c r="S848" s="43">
        <v>0</v>
      </c>
      <c r="T848" s="44">
        <v>0</v>
      </c>
      <c r="U848"/>
      <c r="V848"/>
      <c r="W848" s="56" t="s">
        <v>141</v>
      </c>
      <c r="X848" s="49" t="s">
        <v>140</v>
      </c>
      <c r="Y848"/>
      <c r="Z848" s="96" t="s">
        <v>167</v>
      </c>
      <c r="AA848" s="42">
        <v>7</v>
      </c>
      <c r="AB848" s="44">
        <v>0.25</v>
      </c>
      <c r="AC848"/>
      <c r="AD848" s="77"/>
      <c r="AE848" s="54">
        <v>28</v>
      </c>
      <c r="AF848" s="76">
        <v>1</v>
      </c>
      <c r="AG848"/>
      <c r="AH848" s="82"/>
      <c r="AI848" s="83">
        <v>28</v>
      </c>
      <c r="AJ848" s="87">
        <v>1</v>
      </c>
      <c r="AK848"/>
      <c r="AL848" s="82"/>
      <c r="AM848" s="83">
        <v>28</v>
      </c>
      <c r="AN848" s="87">
        <v>1</v>
      </c>
      <c r="AO848"/>
      <c r="AP848"/>
      <c r="AQ848" s="40" t="s">
        <v>141</v>
      </c>
      <c r="AR848" s="41" t="s">
        <v>140</v>
      </c>
      <c r="AS848"/>
      <c r="AT848"/>
      <c r="AU848"/>
      <c r="AV848"/>
      <c r="AW848"/>
      <c r="AX848"/>
      <c r="AY848"/>
      <c r="AZ848"/>
      <c r="BA848"/>
      <c r="BB848"/>
      <c r="BC848"/>
      <c r="BD848"/>
      <c r="BE848" s="8"/>
      <c r="BF848" s="8"/>
      <c r="BG848" s="8"/>
      <c r="BH848"/>
      <c r="BI848"/>
      <c r="BJ848"/>
      <c r="BK848"/>
      <c r="BL848"/>
      <c r="BM848"/>
      <c r="BN848"/>
      <c r="BO848"/>
      <c r="BP848"/>
      <c r="BQ848"/>
      <c r="BR848" s="8"/>
      <c r="BS848"/>
      <c r="BT848"/>
      <c r="BU848"/>
      <c r="BV848"/>
      <c r="BW848"/>
      <c r="BX848"/>
      <c r="BY848" s="2"/>
      <c r="BZ848"/>
      <c r="CA848"/>
      <c r="CB848"/>
      <c r="CC848"/>
      <c r="CD848"/>
      <c r="CE848"/>
      <c r="CF848" s="2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</row>
    <row r="849" spans="2:107" ht="25.5" customHeight="1" x14ac:dyDescent="0.2">
      <c r="B849" s="90" t="s">
        <v>50</v>
      </c>
      <c r="C849" s="42">
        <v>2</v>
      </c>
      <c r="D849" s="44">
        <v>7.1428571428571425E-2</v>
      </c>
      <c r="E849" s="8"/>
      <c r="F849"/>
      <c r="G849"/>
      <c r="H849"/>
      <c r="I849"/>
      <c r="J849" s="92" t="s">
        <v>149</v>
      </c>
      <c r="K849" s="45">
        <v>0</v>
      </c>
      <c r="L849" s="44">
        <v>0</v>
      </c>
      <c r="M849"/>
      <c r="N849"/>
      <c r="O849" s="41" t="s">
        <v>153</v>
      </c>
      <c r="P849" s="41" t="s">
        <v>140</v>
      </c>
      <c r="Q849"/>
      <c r="R849" s="83"/>
      <c r="S849" s="85">
        <v>35</v>
      </c>
      <c r="T849" s="87">
        <v>1</v>
      </c>
      <c r="U849"/>
      <c r="V849"/>
      <c r="W849"/>
      <c r="X849"/>
      <c r="Y849"/>
      <c r="Z849" s="96" t="s">
        <v>168</v>
      </c>
      <c r="AA849" s="42">
        <v>0</v>
      </c>
      <c r="AB849" s="44">
        <v>0</v>
      </c>
      <c r="AC849"/>
      <c r="AD849"/>
      <c r="AE849" s="56" t="s">
        <v>141</v>
      </c>
      <c r="AF849" s="49" t="s">
        <v>140</v>
      </c>
      <c r="AG849"/>
      <c r="AH849"/>
      <c r="AI849" s="40" t="s">
        <v>141</v>
      </c>
      <c r="AJ849" s="41" t="s">
        <v>140</v>
      </c>
      <c r="AK849"/>
      <c r="AL849" s="81"/>
      <c r="AM849" s="40" t="s">
        <v>141</v>
      </c>
      <c r="AN849" s="41" t="s">
        <v>140</v>
      </c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 s="8"/>
      <c r="BS849"/>
      <c r="BT849"/>
      <c r="BU849"/>
      <c r="BV849"/>
      <c r="BW849"/>
      <c r="BX849"/>
      <c r="BY849" s="2"/>
      <c r="BZ849"/>
      <c r="CA849"/>
      <c r="CB849"/>
      <c r="CC849"/>
      <c r="CD849"/>
      <c r="CE849"/>
      <c r="CF849" s="2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</row>
    <row r="850" spans="2:107" ht="25.5" customHeight="1" x14ac:dyDescent="0.2">
      <c r="B850" s="82"/>
      <c r="C850" s="83">
        <v>28</v>
      </c>
      <c r="D850" s="84">
        <v>1</v>
      </c>
      <c r="E850" s="8"/>
      <c r="F850"/>
      <c r="G850"/>
      <c r="H850"/>
      <c r="I850"/>
      <c r="J850" s="92" t="s">
        <v>152</v>
      </c>
      <c r="K850" s="45">
        <v>3</v>
      </c>
      <c r="L850" s="44">
        <v>0.10714285714285714</v>
      </c>
      <c r="M850"/>
      <c r="N850"/>
      <c r="O850"/>
      <c r="P850"/>
      <c r="Q850"/>
      <c r="R850"/>
      <c r="S850" s="49" t="s">
        <v>197</v>
      </c>
      <c r="T850" s="89" t="s">
        <v>369</v>
      </c>
      <c r="U850"/>
      <c r="V850"/>
      <c r="W850"/>
      <c r="X850"/>
      <c r="Y850"/>
      <c r="Z850" s="96" t="s">
        <v>169</v>
      </c>
      <c r="AA850" s="42">
        <v>1</v>
      </c>
      <c r="AB850" s="44">
        <v>3.5714285714285712E-2</v>
      </c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 s="48"/>
      <c r="BM850" s="8"/>
      <c r="BN850" s="8"/>
      <c r="BO850"/>
      <c r="BP850"/>
      <c r="BQ850"/>
      <c r="BR850" s="8"/>
      <c r="BS850"/>
      <c r="BT850"/>
      <c r="BU850"/>
      <c r="BV850"/>
      <c r="BW850"/>
      <c r="BX850"/>
      <c r="BY850" s="2"/>
      <c r="BZ850"/>
      <c r="CA850"/>
      <c r="CB850"/>
      <c r="CC850"/>
      <c r="CD850"/>
      <c r="CE850"/>
      <c r="CF850" s="2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</row>
    <row r="851" spans="2:107" ht="25.5" customHeight="1" x14ac:dyDescent="0.2">
      <c r="B851"/>
      <c r="C851" s="40" t="s">
        <v>141</v>
      </c>
      <c r="D851" s="41" t="s">
        <v>140</v>
      </c>
      <c r="E851" s="8"/>
      <c r="F851"/>
      <c r="G851"/>
      <c r="H851"/>
      <c r="I851"/>
      <c r="J851" s="88"/>
      <c r="K851" s="65">
        <v>28</v>
      </c>
      <c r="L851" s="87">
        <v>1</v>
      </c>
      <c r="M851"/>
      <c r="N851"/>
      <c r="O851"/>
      <c r="P851"/>
      <c r="Q851"/>
      <c r="R851"/>
      <c r="S851"/>
      <c r="T851"/>
      <c r="U851"/>
      <c r="V851"/>
      <c r="W851"/>
      <c r="X851"/>
      <c r="Y851"/>
      <c r="Z851" s="96" t="s">
        <v>170</v>
      </c>
      <c r="AA851" s="42">
        <v>4</v>
      </c>
      <c r="AB851" s="44">
        <v>0.14285714285714285</v>
      </c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 s="8"/>
      <c r="BS851" s="48"/>
      <c r="BT851" s="8"/>
      <c r="BU851" s="8"/>
      <c r="BV851"/>
      <c r="BW851"/>
      <c r="BX851"/>
      <c r="BY851" s="2"/>
      <c r="BZ851"/>
      <c r="CA851"/>
      <c r="CB851"/>
      <c r="CC851"/>
      <c r="CD851"/>
      <c r="CE851"/>
      <c r="CF851" s="2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</row>
    <row r="852" spans="2:107" ht="25.5" customHeight="1" x14ac:dyDescent="0.2">
      <c r="B852"/>
      <c r="C852"/>
      <c r="D852"/>
      <c r="E852" s="8"/>
      <c r="F852"/>
      <c r="G852"/>
      <c r="H852"/>
      <c r="I852"/>
      <c r="J852" s="79"/>
      <c r="K852" s="41" t="s">
        <v>141</v>
      </c>
      <c r="L852" s="41" t="s">
        <v>140</v>
      </c>
      <c r="M852"/>
      <c r="N852"/>
      <c r="O852"/>
      <c r="P852"/>
      <c r="Q852"/>
      <c r="R852"/>
      <c r="S852"/>
      <c r="T852"/>
      <c r="U852"/>
      <c r="V852"/>
      <c r="W852"/>
      <c r="X852"/>
      <c r="Y852"/>
      <c r="Z852" s="96" t="s">
        <v>162</v>
      </c>
      <c r="AA852" s="42">
        <v>0</v>
      </c>
      <c r="AB852" s="44">
        <v>0</v>
      </c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 s="8"/>
      <c r="BS852"/>
      <c r="BT852"/>
      <c r="BU852"/>
      <c r="BV852"/>
      <c r="BW852"/>
      <c r="BX852"/>
      <c r="BY852" s="2"/>
      <c r="BZ852"/>
      <c r="CA852"/>
      <c r="CB852"/>
      <c r="CC852"/>
      <c r="CD852"/>
      <c r="CE852"/>
      <c r="CF852" s="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</row>
    <row r="853" spans="2:107" ht="25.5" customHeight="1" x14ac:dyDescent="0.2">
      <c r="B853"/>
      <c r="C853"/>
      <c r="D853"/>
      <c r="E853" s="8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 s="96" t="s">
        <v>171</v>
      </c>
      <c r="AA853" s="42">
        <v>2</v>
      </c>
      <c r="AB853" s="44">
        <v>7.1428571428571425E-2</v>
      </c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 s="8"/>
      <c r="BJ853" s="52"/>
      <c r="BK853" s="52"/>
      <c r="BL853"/>
      <c r="BM853"/>
      <c r="BN853"/>
      <c r="BO853"/>
      <c r="BP853"/>
      <c r="BQ853"/>
      <c r="BR853" s="8"/>
      <c r="BS853"/>
      <c r="BT853"/>
      <c r="BU853"/>
      <c r="BV853"/>
      <c r="BW853"/>
      <c r="BX853"/>
      <c r="BY853" s="2"/>
      <c r="BZ853"/>
      <c r="CA853"/>
      <c r="CB853"/>
      <c r="CC853"/>
      <c r="CD853"/>
      <c r="CE853"/>
      <c r="CF853" s="2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</row>
    <row r="854" spans="2:107" ht="25.5" customHeight="1" x14ac:dyDescent="0.2">
      <c r="B854"/>
      <c r="C854"/>
      <c r="D854"/>
      <c r="E854" s="8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 s="82"/>
      <c r="AA854" s="83">
        <v>28</v>
      </c>
      <c r="AB854" s="87">
        <v>1</v>
      </c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 s="8"/>
      <c r="BF854" s="8"/>
      <c r="BG854" s="8"/>
      <c r="BH854"/>
      <c r="BI854"/>
      <c r="BJ854"/>
      <c r="BK854"/>
      <c r="BL854"/>
      <c r="BM854"/>
      <c r="BN854"/>
      <c r="BO854"/>
      <c r="BP854"/>
      <c r="BQ854"/>
      <c r="BR854" s="8"/>
      <c r="BS854" s="61"/>
      <c r="BT854" s="61"/>
      <c r="BU854" s="61"/>
      <c r="BV854" s="61"/>
      <c r="BW854" s="61"/>
      <c r="BX854" s="61"/>
      <c r="BY854" s="64"/>
      <c r="BZ854" s="61"/>
      <c r="CA854" s="61"/>
      <c r="CB854" s="61"/>
      <c r="CC854" s="61"/>
      <c r="CD854" s="61"/>
      <c r="CE854" s="61"/>
      <c r="CF854" s="64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/>
      <c r="CT854"/>
      <c r="CU854"/>
      <c r="CV854"/>
      <c r="CW854"/>
      <c r="CX854"/>
      <c r="CY854"/>
      <c r="CZ854"/>
      <c r="DA854"/>
      <c r="DB854"/>
      <c r="DC854"/>
    </row>
    <row r="855" spans="2:107" ht="25.5" customHeight="1" x14ac:dyDescent="0.2">
      <c r="B855" s="61"/>
      <c r="C855" s="61"/>
      <c r="D855" s="61"/>
      <c r="E855" s="37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78"/>
      <c r="AA855" s="40" t="s">
        <v>141</v>
      </c>
      <c r="AB855" s="41" t="s">
        <v>140</v>
      </c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37"/>
      <c r="BS855" s="61"/>
      <c r="BT855" s="61"/>
      <c r="BU855" s="61"/>
      <c r="BV855" s="61"/>
      <c r="BW855" s="61"/>
      <c r="BX855" s="61"/>
      <c r="BY855" s="64"/>
      <c r="BZ855" s="61"/>
      <c r="CA855" s="61"/>
      <c r="CB855" s="61"/>
      <c r="CC855" s="61"/>
      <c r="CD855" s="61"/>
      <c r="CE855" s="61"/>
      <c r="CF855" s="64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</row>
    <row r="856" spans="2:107" ht="25.5" customHeight="1" x14ac:dyDescent="0.2">
      <c r="B856" s="182" t="s">
        <v>424</v>
      </c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  <c r="AA856" s="182"/>
      <c r="AB856" s="182"/>
      <c r="AC856" s="182"/>
      <c r="AD856" s="182"/>
      <c r="AE856" s="182"/>
      <c r="AF856" s="182"/>
      <c r="AG856" s="182"/>
      <c r="AH856" s="182"/>
      <c r="AI856" s="182"/>
      <c r="AJ856" s="182"/>
      <c r="AK856" s="182"/>
      <c r="AL856" s="182"/>
      <c r="AM856" s="182"/>
      <c r="AN856" s="182"/>
      <c r="AO856" s="182"/>
      <c r="AP856" s="182"/>
      <c r="AQ856" s="182"/>
      <c r="AR856" s="182"/>
      <c r="AS856" s="182"/>
      <c r="AT856" s="182"/>
      <c r="AU856" s="182"/>
      <c r="AV856" s="182"/>
      <c r="AW856" s="182"/>
      <c r="AX856" s="182"/>
      <c r="AY856" s="182"/>
      <c r="AZ856" s="182"/>
      <c r="BA856" s="182"/>
      <c r="BB856" s="182"/>
      <c r="BC856" s="182"/>
      <c r="BD856" s="182"/>
      <c r="BE856" s="182"/>
      <c r="BF856" s="182"/>
      <c r="BG856" s="182"/>
      <c r="BH856" s="182"/>
      <c r="BI856" s="182"/>
      <c r="BJ856" s="61"/>
      <c r="BK856" s="61"/>
      <c r="BL856" s="37"/>
      <c r="BM856" s="37"/>
      <c r="BN856" s="37"/>
      <c r="BO856" s="61"/>
      <c r="BP856" s="61"/>
      <c r="BQ856" s="61"/>
      <c r="BR856" s="37"/>
      <c r="BS856" s="61"/>
      <c r="BT856" s="61"/>
      <c r="BU856" s="61"/>
      <c r="BV856" s="61"/>
      <c r="BW856" s="61"/>
      <c r="BX856" s="61"/>
      <c r="BY856" s="64"/>
      <c r="BZ856" s="61"/>
      <c r="CA856" s="61"/>
      <c r="CB856" s="61"/>
      <c r="CC856" s="61"/>
      <c r="CD856" s="61"/>
      <c r="CE856" s="61"/>
      <c r="CF856" s="64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</row>
    <row r="857" spans="2:107" ht="25.5" customHeight="1" x14ac:dyDescent="0.2">
      <c r="B857" s="61"/>
      <c r="C857" s="61"/>
      <c r="D857" s="61"/>
      <c r="E857" s="37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37"/>
      <c r="BS857" s="61"/>
      <c r="BT857" s="61"/>
      <c r="BU857" s="61"/>
      <c r="BV857" s="61"/>
      <c r="BW857" s="61"/>
      <c r="BX857" s="61"/>
      <c r="BY857" s="64"/>
      <c r="BZ857" s="61"/>
      <c r="CA857" s="61"/>
      <c r="CB857" s="61"/>
      <c r="CC857" s="61"/>
      <c r="CD857" s="61"/>
      <c r="CE857" s="61"/>
      <c r="CF857" s="64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</row>
    <row r="858" spans="2:107" ht="25.5" customHeight="1" x14ac:dyDescent="0.2">
      <c r="B858" s="189" t="s">
        <v>373</v>
      </c>
      <c r="C858" s="192"/>
      <c r="D858" s="192"/>
      <c r="E858" s="37"/>
      <c r="F858" s="189" t="s">
        <v>370</v>
      </c>
      <c r="G858" s="192"/>
      <c r="H858" s="192"/>
      <c r="I858" s="61"/>
      <c r="J858" s="189" t="s">
        <v>396</v>
      </c>
      <c r="K858" s="192"/>
      <c r="L858" s="192"/>
      <c r="M858" s="61"/>
      <c r="N858" s="190" t="s">
        <v>198</v>
      </c>
      <c r="O858" s="191"/>
      <c r="P858" s="191"/>
      <c r="Q858" s="61"/>
      <c r="R858" s="190" t="s">
        <v>207</v>
      </c>
      <c r="S858" s="191"/>
      <c r="T858" s="191"/>
      <c r="U858" s="61"/>
      <c r="V858" s="61"/>
      <c r="W858" s="190" t="s">
        <v>212</v>
      </c>
      <c r="X858" s="191"/>
      <c r="Y858" s="191"/>
      <c r="Z858" s="61"/>
      <c r="AA858" s="190" t="s">
        <v>223</v>
      </c>
      <c r="AB858" s="191"/>
      <c r="AC858" s="191"/>
      <c r="AD858" s="61"/>
      <c r="AE858" s="190" t="s">
        <v>230</v>
      </c>
      <c r="AF858" s="190"/>
      <c r="AG858" s="190"/>
      <c r="AH858" s="61"/>
      <c r="AI858" s="190" t="s">
        <v>235</v>
      </c>
      <c r="AJ858" s="190"/>
      <c r="AK858" s="190"/>
      <c r="AL858" s="61"/>
      <c r="AM858" s="190" t="s">
        <v>252</v>
      </c>
      <c r="AN858" s="190"/>
      <c r="AO858" s="190"/>
      <c r="AP858" s="61"/>
      <c r="AQ858" s="190" t="s">
        <v>282</v>
      </c>
      <c r="AR858" s="190"/>
      <c r="AS858" s="190"/>
      <c r="AT858" s="61"/>
      <c r="AU858" s="189" t="s">
        <v>295</v>
      </c>
      <c r="AV858" s="189"/>
      <c r="AW858" s="189"/>
      <c r="AX858" s="61"/>
      <c r="AY858" s="189" t="s">
        <v>323</v>
      </c>
      <c r="AZ858" s="189"/>
      <c r="BA858" s="189"/>
      <c r="BB858" s="61"/>
      <c r="BC858" s="189" t="s">
        <v>324</v>
      </c>
      <c r="BD858" s="189"/>
      <c r="BE858" s="189"/>
      <c r="BF858" s="61"/>
      <c r="BG858" s="189" t="s">
        <v>331</v>
      </c>
      <c r="BH858" s="189"/>
      <c r="BI858" s="189"/>
      <c r="BJ858" s="61"/>
      <c r="BK858" s="61"/>
      <c r="BL858" s="61"/>
      <c r="BM858" s="61"/>
      <c r="BN858" s="61"/>
      <c r="BO858" s="61"/>
      <c r="BP858" s="61"/>
      <c r="BQ858" s="61"/>
      <c r="BR858" s="37"/>
      <c r="BS858" s="61"/>
      <c r="BT858" s="61"/>
      <c r="BU858" s="61"/>
      <c r="BV858" s="61"/>
      <c r="BW858" s="61"/>
      <c r="BX858" s="61"/>
      <c r="BY858" s="64"/>
      <c r="BZ858" s="61"/>
      <c r="CA858" s="61"/>
      <c r="CB858" s="61"/>
      <c r="CC858" s="61"/>
      <c r="CD858" s="61"/>
      <c r="CE858" s="61"/>
      <c r="CF858" s="64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</row>
    <row r="859" spans="2:107" ht="25.5" customHeight="1" x14ac:dyDescent="0.2">
      <c r="B859" s="63" t="s">
        <v>371</v>
      </c>
      <c r="C859" s="45">
        <v>7</v>
      </c>
      <c r="D859" s="58">
        <v>0.25</v>
      </c>
      <c r="E859" s="37"/>
      <c r="F859" s="75" t="s">
        <v>384</v>
      </c>
      <c r="G859" s="45">
        <v>2</v>
      </c>
      <c r="H859" s="58">
        <v>7.1428571428571425E-2</v>
      </c>
      <c r="I859" s="61"/>
      <c r="J859" s="63" t="s">
        <v>397</v>
      </c>
      <c r="K859" s="45">
        <v>4</v>
      </c>
      <c r="L859" s="58">
        <v>0.14285714285714285</v>
      </c>
      <c r="M859" s="61"/>
      <c r="N859" s="169" t="s">
        <v>199</v>
      </c>
      <c r="O859" s="59">
        <v>4</v>
      </c>
      <c r="P859" s="60">
        <v>0.14285714285714285</v>
      </c>
      <c r="Q859" s="61"/>
      <c r="R859" s="169" t="s">
        <v>208</v>
      </c>
      <c r="S859" s="59">
        <v>22</v>
      </c>
      <c r="T859" s="60">
        <v>0.7857142857142857</v>
      </c>
      <c r="U859" s="61"/>
      <c r="V859" s="61"/>
      <c r="W859" s="169" t="s">
        <v>213</v>
      </c>
      <c r="X859" s="59">
        <v>5</v>
      </c>
      <c r="Y859" s="60">
        <v>0.17857142857142858</v>
      </c>
      <c r="Z859" s="61"/>
      <c r="AA859" s="169" t="s">
        <v>224</v>
      </c>
      <c r="AB859" s="59">
        <v>13</v>
      </c>
      <c r="AC859" s="60">
        <v>0.4642857142857143</v>
      </c>
      <c r="AD859" s="61"/>
      <c r="AE859" s="169" t="s">
        <v>231</v>
      </c>
      <c r="AF859" s="59">
        <v>1</v>
      </c>
      <c r="AG859" s="60">
        <v>3.5714285714285712E-2</v>
      </c>
      <c r="AH859" s="61"/>
      <c r="AI859" s="169" t="s">
        <v>236</v>
      </c>
      <c r="AJ859" s="59">
        <v>0</v>
      </c>
      <c r="AK859" s="60">
        <v>0</v>
      </c>
      <c r="AL859" s="61"/>
      <c r="AM859" s="169" t="s">
        <v>253</v>
      </c>
      <c r="AN859" s="59">
        <v>0</v>
      </c>
      <c r="AO859" s="60">
        <v>0</v>
      </c>
      <c r="AP859" s="61"/>
      <c r="AQ859" s="169" t="s">
        <v>283</v>
      </c>
      <c r="AR859" s="59">
        <v>2</v>
      </c>
      <c r="AS859" s="60">
        <v>7.1428571428571425E-2</v>
      </c>
      <c r="AT859" s="61"/>
      <c r="AU859" s="169" t="s">
        <v>296</v>
      </c>
      <c r="AV859" s="59">
        <v>1</v>
      </c>
      <c r="AW859" s="60">
        <v>3.8461538461538464E-2</v>
      </c>
      <c r="AX859" s="61"/>
      <c r="AY859" s="169" t="s">
        <v>314</v>
      </c>
      <c r="AZ859" s="59">
        <v>2</v>
      </c>
      <c r="BA859" s="60">
        <v>7.1428571428571425E-2</v>
      </c>
      <c r="BB859" s="61"/>
      <c r="BC859" s="169" t="s">
        <v>325</v>
      </c>
      <c r="BD859" s="59">
        <v>13</v>
      </c>
      <c r="BE859" s="60">
        <v>0.4642857142857143</v>
      </c>
      <c r="BF859" s="61"/>
      <c r="BG859" s="63" t="s">
        <v>332</v>
      </c>
      <c r="BH859" s="54">
        <v>2</v>
      </c>
      <c r="BI859" s="66">
        <v>0.11764705882352941</v>
      </c>
      <c r="BJ859" s="61"/>
      <c r="BK859" s="61"/>
      <c r="BL859" s="61"/>
      <c r="BM859" s="61"/>
      <c r="BN859" s="61"/>
      <c r="BO859" s="61"/>
      <c r="BP859" s="61"/>
      <c r="BQ859" s="61"/>
      <c r="BR859" s="37"/>
      <c r="BS859" s="61"/>
      <c r="BT859" s="61"/>
      <c r="BU859" s="61"/>
      <c r="BV859" s="61"/>
      <c r="BW859" s="61"/>
      <c r="BX859" s="61"/>
      <c r="BY859" s="64"/>
      <c r="BZ859" s="61"/>
      <c r="CA859" s="61"/>
      <c r="CB859" s="61"/>
      <c r="CC859" s="61"/>
      <c r="CD859" s="61"/>
      <c r="CE859" s="61"/>
      <c r="CF859" s="64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</row>
    <row r="860" spans="2:107" ht="25.5" customHeight="1" x14ac:dyDescent="0.2">
      <c r="B860" s="63" t="s">
        <v>372</v>
      </c>
      <c r="C860" s="45">
        <v>0</v>
      </c>
      <c r="D860" s="58">
        <v>0</v>
      </c>
      <c r="E860" s="64"/>
      <c r="F860" s="75" t="s">
        <v>385</v>
      </c>
      <c r="G860" s="45">
        <v>5</v>
      </c>
      <c r="H860" s="58">
        <v>0.17857142857142858</v>
      </c>
      <c r="I860" s="61"/>
      <c r="J860" s="63" t="s">
        <v>398</v>
      </c>
      <c r="K860" s="45">
        <v>0</v>
      </c>
      <c r="L860" s="58">
        <v>0</v>
      </c>
      <c r="M860" s="61"/>
      <c r="N860" s="169" t="s">
        <v>200</v>
      </c>
      <c r="O860" s="45">
        <v>21</v>
      </c>
      <c r="P860" s="60">
        <v>0.75</v>
      </c>
      <c r="Q860" s="61"/>
      <c r="R860" s="169" t="s">
        <v>209</v>
      </c>
      <c r="S860" s="59">
        <v>6</v>
      </c>
      <c r="T860" s="60">
        <v>0.21428571428571427</v>
      </c>
      <c r="U860" s="61"/>
      <c r="V860" s="61"/>
      <c r="W860" s="169" t="s">
        <v>214</v>
      </c>
      <c r="X860" s="45">
        <v>0</v>
      </c>
      <c r="Y860" s="60">
        <v>0</v>
      </c>
      <c r="Z860" s="61"/>
      <c r="AA860" s="169" t="s">
        <v>225</v>
      </c>
      <c r="AB860" s="45">
        <v>2</v>
      </c>
      <c r="AC860" s="60">
        <v>7.1428571428571425E-2</v>
      </c>
      <c r="AD860" s="61"/>
      <c r="AE860" s="169" t="s">
        <v>232</v>
      </c>
      <c r="AF860" s="45">
        <v>2</v>
      </c>
      <c r="AG860" s="60">
        <v>7.1428571428571425E-2</v>
      </c>
      <c r="AH860" s="61"/>
      <c r="AI860" s="169" t="s">
        <v>238</v>
      </c>
      <c r="AJ860" s="45">
        <v>0</v>
      </c>
      <c r="AK860" s="60">
        <v>0</v>
      </c>
      <c r="AL860" s="61"/>
      <c r="AM860" s="169" t="s">
        <v>254</v>
      </c>
      <c r="AN860" s="45">
        <v>0</v>
      </c>
      <c r="AO860" s="60">
        <v>0</v>
      </c>
      <c r="AP860" s="61"/>
      <c r="AQ860" s="169" t="s">
        <v>284</v>
      </c>
      <c r="AR860" s="45">
        <v>1</v>
      </c>
      <c r="AS860" s="60">
        <v>3.5714285714285712E-2</v>
      </c>
      <c r="AT860" s="61"/>
      <c r="AU860" s="169" t="s">
        <v>297</v>
      </c>
      <c r="AV860" s="45">
        <v>4</v>
      </c>
      <c r="AW860" s="60">
        <v>0.15384615384615385</v>
      </c>
      <c r="AX860" s="61"/>
      <c r="AY860" s="169" t="s">
        <v>316</v>
      </c>
      <c r="AZ860" s="45">
        <v>0</v>
      </c>
      <c r="BA860" s="60">
        <v>0</v>
      </c>
      <c r="BB860" s="61"/>
      <c r="BC860" s="169" t="s">
        <v>326</v>
      </c>
      <c r="BD860" s="45">
        <v>2</v>
      </c>
      <c r="BE860" s="60">
        <v>7.1428571428571425E-2</v>
      </c>
      <c r="BF860" s="61"/>
      <c r="BG860" s="63" t="s">
        <v>333</v>
      </c>
      <c r="BH860" s="65">
        <v>3</v>
      </c>
      <c r="BI860" s="66">
        <v>0.17647058823529413</v>
      </c>
      <c r="BJ860" s="61"/>
      <c r="BK860" s="61"/>
      <c r="BL860" s="61"/>
      <c r="BM860" s="61"/>
      <c r="BN860" s="61"/>
      <c r="BO860" s="61"/>
      <c r="BP860" s="61"/>
      <c r="BQ860" s="61"/>
      <c r="BR860" s="64"/>
      <c r="BS860" s="61"/>
      <c r="BT860" s="61"/>
      <c r="BU860" s="61"/>
      <c r="BV860" s="61"/>
      <c r="BW860" s="61"/>
      <c r="BX860" s="61"/>
      <c r="BY860" s="64"/>
      <c r="BZ860" s="61"/>
      <c r="CA860" s="61"/>
      <c r="CB860" s="61"/>
      <c r="CC860" s="61"/>
      <c r="CD860" s="61"/>
      <c r="CE860" s="61"/>
      <c r="CF860" s="64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</row>
    <row r="861" spans="2:107" ht="25.5" customHeight="1" x14ac:dyDescent="0.2">
      <c r="B861" s="63" t="s">
        <v>374</v>
      </c>
      <c r="C861" s="45">
        <v>1</v>
      </c>
      <c r="D861" s="58">
        <v>3.5714285714285712E-2</v>
      </c>
      <c r="E861" s="64"/>
      <c r="F861" s="75" t="s">
        <v>386</v>
      </c>
      <c r="G861" s="45">
        <v>0</v>
      </c>
      <c r="H861" s="58">
        <v>0</v>
      </c>
      <c r="I861" s="61"/>
      <c r="J861" s="63" t="s">
        <v>385</v>
      </c>
      <c r="K861" s="45">
        <v>3</v>
      </c>
      <c r="L861" s="58">
        <v>0.10714285714285714</v>
      </c>
      <c r="M861" s="61"/>
      <c r="N861" s="169" t="s">
        <v>201</v>
      </c>
      <c r="O861" s="45">
        <v>0</v>
      </c>
      <c r="P861" s="60">
        <v>0</v>
      </c>
      <c r="Q861" s="61"/>
      <c r="R861" s="169" t="s">
        <v>210</v>
      </c>
      <c r="S861" s="59">
        <v>0</v>
      </c>
      <c r="T861" s="60">
        <v>0</v>
      </c>
      <c r="U861" s="61"/>
      <c r="V861" s="61"/>
      <c r="W861" s="169" t="s">
        <v>215</v>
      </c>
      <c r="X861" s="45">
        <v>4</v>
      </c>
      <c r="Y861" s="60">
        <v>0.14285714285714285</v>
      </c>
      <c r="Z861" s="61"/>
      <c r="AA861" s="169" t="s">
        <v>226</v>
      </c>
      <c r="AB861" s="45">
        <v>0</v>
      </c>
      <c r="AC861" s="60">
        <v>0</v>
      </c>
      <c r="AD861" s="61"/>
      <c r="AE861" s="169" t="s">
        <v>233</v>
      </c>
      <c r="AF861" s="45">
        <v>3</v>
      </c>
      <c r="AG861" s="60">
        <v>0.10714285714285714</v>
      </c>
      <c r="AH861" s="61"/>
      <c r="AI861" s="169" t="s">
        <v>239</v>
      </c>
      <c r="AJ861" s="45">
        <v>5</v>
      </c>
      <c r="AK861" s="60">
        <v>0.18518518518518517</v>
      </c>
      <c r="AL861" s="61"/>
      <c r="AM861" s="169" t="s">
        <v>255</v>
      </c>
      <c r="AN861" s="45">
        <v>0</v>
      </c>
      <c r="AO861" s="60">
        <v>0</v>
      </c>
      <c r="AP861" s="61"/>
      <c r="AQ861" s="169" t="s">
        <v>285</v>
      </c>
      <c r="AR861" s="45">
        <v>0</v>
      </c>
      <c r="AS861" s="60">
        <v>0</v>
      </c>
      <c r="AT861" s="61"/>
      <c r="AU861" s="169" t="s">
        <v>298</v>
      </c>
      <c r="AV861" s="45">
        <v>0</v>
      </c>
      <c r="AW861" s="60">
        <v>0</v>
      </c>
      <c r="AX861" s="61"/>
      <c r="AY861" s="169" t="s">
        <v>315</v>
      </c>
      <c r="AZ861" s="45">
        <v>0</v>
      </c>
      <c r="BA861" s="60">
        <v>0</v>
      </c>
      <c r="BB861" s="61"/>
      <c r="BC861" s="169" t="s">
        <v>327</v>
      </c>
      <c r="BD861" s="45">
        <v>1</v>
      </c>
      <c r="BE861" s="60">
        <v>3.5714285714285712E-2</v>
      </c>
      <c r="BF861" s="61"/>
      <c r="BG861" s="63" t="s">
        <v>334</v>
      </c>
      <c r="BH861" s="65">
        <v>0</v>
      </c>
      <c r="BI861" s="66">
        <v>0</v>
      </c>
      <c r="BJ861" s="62"/>
      <c r="BK861" s="62"/>
      <c r="BL861" s="61"/>
      <c r="BM861" s="61"/>
      <c r="BN861" s="61"/>
      <c r="BO861" s="61"/>
      <c r="BP861" s="61"/>
      <c r="BQ861" s="61"/>
      <c r="BR861" s="64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</row>
    <row r="862" spans="2:107" ht="25.5" customHeight="1" x14ac:dyDescent="0.2">
      <c r="B862" s="63" t="s">
        <v>375</v>
      </c>
      <c r="C862" s="45">
        <v>1</v>
      </c>
      <c r="D862" s="58">
        <v>3.5714285714285712E-2</v>
      </c>
      <c r="E862" s="64"/>
      <c r="F862" s="75" t="s">
        <v>387</v>
      </c>
      <c r="G862" s="45">
        <v>2</v>
      </c>
      <c r="H862" s="58">
        <v>7.1428571428571425E-2</v>
      </c>
      <c r="I862" s="61"/>
      <c r="J862" s="63" t="s">
        <v>399</v>
      </c>
      <c r="K862" s="45">
        <v>0</v>
      </c>
      <c r="L862" s="58">
        <v>0</v>
      </c>
      <c r="M862" s="61"/>
      <c r="N862" s="169" t="s">
        <v>202</v>
      </c>
      <c r="O862" s="45">
        <v>3</v>
      </c>
      <c r="P862" s="60">
        <v>0.10714285714285714</v>
      </c>
      <c r="Q862" s="61"/>
      <c r="R862" s="169" t="s">
        <v>211</v>
      </c>
      <c r="S862" s="59">
        <v>0</v>
      </c>
      <c r="T862" s="60">
        <v>0</v>
      </c>
      <c r="U862" s="61"/>
      <c r="V862" s="61"/>
      <c r="W862" s="169" t="s">
        <v>216</v>
      </c>
      <c r="X862" s="45">
        <v>2</v>
      </c>
      <c r="Y862" s="60">
        <v>7.1428571428571425E-2</v>
      </c>
      <c r="Z862" s="61"/>
      <c r="AA862" s="169" t="s">
        <v>227</v>
      </c>
      <c r="AB862" s="45">
        <v>3</v>
      </c>
      <c r="AC862" s="60">
        <v>0.10714285714285714</v>
      </c>
      <c r="AD862" s="61"/>
      <c r="AE862" s="169" t="s">
        <v>234</v>
      </c>
      <c r="AF862" s="45">
        <v>0</v>
      </c>
      <c r="AG862" s="60">
        <v>0</v>
      </c>
      <c r="AH862" s="61"/>
      <c r="AI862" s="169" t="s">
        <v>240</v>
      </c>
      <c r="AJ862" s="45">
        <v>2</v>
      </c>
      <c r="AK862" s="60">
        <v>7.407407407407407E-2</v>
      </c>
      <c r="AL862" s="61"/>
      <c r="AM862" s="169" t="s">
        <v>276</v>
      </c>
      <c r="AN862" s="45">
        <v>5</v>
      </c>
      <c r="AO862" s="60">
        <v>0.19230769230769232</v>
      </c>
      <c r="AP862" s="61"/>
      <c r="AQ862" s="169" t="s">
        <v>286</v>
      </c>
      <c r="AR862" s="45">
        <v>12</v>
      </c>
      <c r="AS862" s="60">
        <v>0.42857142857142855</v>
      </c>
      <c r="AT862" s="61"/>
      <c r="AU862" s="169" t="s">
        <v>299</v>
      </c>
      <c r="AV862" s="45">
        <v>1</v>
      </c>
      <c r="AW862" s="60">
        <v>3.8461538461538464E-2</v>
      </c>
      <c r="AX862" s="61"/>
      <c r="AY862" s="169" t="s">
        <v>317</v>
      </c>
      <c r="AZ862" s="45">
        <v>1</v>
      </c>
      <c r="BA862" s="60">
        <v>3.5714285714285712E-2</v>
      </c>
      <c r="BB862" s="61"/>
      <c r="BC862" s="169" t="s">
        <v>328</v>
      </c>
      <c r="BD862" s="59">
        <v>2</v>
      </c>
      <c r="BE862" s="60">
        <v>7.1428571428571425E-2</v>
      </c>
      <c r="BF862" s="61"/>
      <c r="BG862" s="63" t="s">
        <v>335</v>
      </c>
      <c r="BH862" s="54">
        <v>6</v>
      </c>
      <c r="BI862" s="66">
        <v>0.35294117647058826</v>
      </c>
      <c r="BJ862" s="61"/>
      <c r="BK862" s="61"/>
      <c r="BL862" s="61"/>
      <c r="BM862" s="61"/>
      <c r="BN862" s="61"/>
      <c r="BO862" s="61"/>
      <c r="BP862" s="61"/>
      <c r="BQ862" s="61"/>
      <c r="BR862" s="64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</row>
    <row r="863" spans="2:107" ht="25.5" customHeight="1" x14ac:dyDescent="0.2">
      <c r="B863" s="63" t="s">
        <v>376</v>
      </c>
      <c r="C863" s="45">
        <v>6</v>
      </c>
      <c r="D863" s="58">
        <v>0.21428571428571427</v>
      </c>
      <c r="E863" s="64"/>
      <c r="F863" s="75" t="s">
        <v>388</v>
      </c>
      <c r="G863" s="45">
        <v>1</v>
      </c>
      <c r="H863" s="58">
        <v>3.5714285714285712E-2</v>
      </c>
      <c r="I863" s="61"/>
      <c r="J863" s="63" t="s">
        <v>400</v>
      </c>
      <c r="K863" s="45">
        <v>0</v>
      </c>
      <c r="L863" s="58">
        <v>0</v>
      </c>
      <c r="M863" s="61"/>
      <c r="N863" s="169" t="s">
        <v>203</v>
      </c>
      <c r="O863" s="45">
        <v>0</v>
      </c>
      <c r="P863" s="60">
        <v>0</v>
      </c>
      <c r="Q863" s="61"/>
      <c r="R863" s="37"/>
      <c r="S863" s="45">
        <v>28</v>
      </c>
      <c r="T863" s="60">
        <v>1</v>
      </c>
      <c r="U863" s="61"/>
      <c r="V863" s="61"/>
      <c r="W863" s="169" t="s">
        <v>217</v>
      </c>
      <c r="X863" s="45">
        <v>2</v>
      </c>
      <c r="Y863" s="60">
        <v>7.1428571428571425E-2</v>
      </c>
      <c r="Z863" s="61"/>
      <c r="AA863" s="169" t="s">
        <v>228</v>
      </c>
      <c r="AB863" s="45">
        <v>9</v>
      </c>
      <c r="AC863" s="60">
        <v>0.32142857142857145</v>
      </c>
      <c r="AD863" s="61"/>
      <c r="AE863" s="169" t="s">
        <v>237</v>
      </c>
      <c r="AF863" s="45">
        <v>12</v>
      </c>
      <c r="AG863" s="60">
        <v>0.42857142857142855</v>
      </c>
      <c r="AH863" s="61"/>
      <c r="AI863" s="169" t="s">
        <v>241</v>
      </c>
      <c r="AJ863" s="45">
        <v>0</v>
      </c>
      <c r="AK863" s="60">
        <v>0</v>
      </c>
      <c r="AL863" s="61"/>
      <c r="AM863" s="169" t="s">
        <v>257</v>
      </c>
      <c r="AN863" s="45">
        <v>0</v>
      </c>
      <c r="AO863" s="60">
        <v>0</v>
      </c>
      <c r="AP863" s="61"/>
      <c r="AQ863" s="169" t="s">
        <v>287</v>
      </c>
      <c r="AR863" s="45">
        <v>0</v>
      </c>
      <c r="AS863" s="60">
        <v>0</v>
      </c>
      <c r="AT863" s="61"/>
      <c r="AU863" s="169" t="s">
        <v>300</v>
      </c>
      <c r="AV863" s="45">
        <v>5</v>
      </c>
      <c r="AW863" s="60">
        <v>0.19230769230769232</v>
      </c>
      <c r="AX863" s="61"/>
      <c r="AY863" s="169" t="s">
        <v>319</v>
      </c>
      <c r="AZ863" s="45">
        <v>2</v>
      </c>
      <c r="BA863" s="60">
        <v>7.1428571428571425E-2</v>
      </c>
      <c r="BB863" s="61"/>
      <c r="BC863" s="169" t="s">
        <v>329</v>
      </c>
      <c r="BD863" s="59">
        <v>0</v>
      </c>
      <c r="BE863" s="60">
        <v>0</v>
      </c>
      <c r="BF863" s="61"/>
      <c r="BG863" s="63" t="s">
        <v>336</v>
      </c>
      <c r="BH863" s="54">
        <v>6</v>
      </c>
      <c r="BI863" s="66">
        <v>0.35294117647058826</v>
      </c>
      <c r="BJ863" s="61"/>
      <c r="BK863" s="61"/>
      <c r="BL863" s="61"/>
      <c r="BM863" s="61"/>
      <c r="BN863" s="61"/>
      <c r="BO863" s="37"/>
      <c r="BP863" s="37"/>
      <c r="BQ863" s="61"/>
      <c r="BR863" s="64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</row>
    <row r="864" spans="2:107" ht="25.5" customHeight="1" x14ac:dyDescent="0.2">
      <c r="B864" s="63" t="s">
        <v>377</v>
      </c>
      <c r="C864" s="45">
        <v>1</v>
      </c>
      <c r="D864" s="58">
        <v>3.5714285714285712E-2</v>
      </c>
      <c r="E864" s="64"/>
      <c r="F864" s="75" t="s">
        <v>389</v>
      </c>
      <c r="G864" s="45">
        <v>6</v>
      </c>
      <c r="H864" s="58">
        <v>0.21428571428571427</v>
      </c>
      <c r="I864" s="61"/>
      <c r="J864" s="63" t="s">
        <v>387</v>
      </c>
      <c r="K864" s="45">
        <v>2</v>
      </c>
      <c r="L864" s="58">
        <v>7.1428571428571425E-2</v>
      </c>
      <c r="M864" s="61"/>
      <c r="N864" s="169" t="s">
        <v>204</v>
      </c>
      <c r="O864" s="45">
        <v>0</v>
      </c>
      <c r="P864" s="60">
        <v>0</v>
      </c>
      <c r="Q864" s="61"/>
      <c r="R864" s="61"/>
      <c r="S864" s="49" t="s">
        <v>141</v>
      </c>
      <c r="T864" s="49" t="s">
        <v>140</v>
      </c>
      <c r="U864" s="61"/>
      <c r="V864" s="61"/>
      <c r="W864" s="169" t="s">
        <v>218</v>
      </c>
      <c r="X864" s="45">
        <v>1</v>
      </c>
      <c r="Y864" s="60">
        <v>3.5714285714285712E-2</v>
      </c>
      <c r="Z864" s="61"/>
      <c r="AA864" s="169" t="s">
        <v>229</v>
      </c>
      <c r="AB864" s="45">
        <v>1</v>
      </c>
      <c r="AC864" s="60">
        <v>3.5714285714285712E-2</v>
      </c>
      <c r="AD864" s="61"/>
      <c r="AE864" s="169" t="s">
        <v>251</v>
      </c>
      <c r="AF864" s="59">
        <v>0</v>
      </c>
      <c r="AG864" s="60">
        <v>0</v>
      </c>
      <c r="AH864" s="61"/>
      <c r="AI864" s="169" t="s">
        <v>242</v>
      </c>
      <c r="AJ864" s="45">
        <v>4</v>
      </c>
      <c r="AK864" s="60">
        <v>0.14814814814814814</v>
      </c>
      <c r="AL864" s="61"/>
      <c r="AM864" s="169" t="s">
        <v>256</v>
      </c>
      <c r="AN864" s="45">
        <v>2</v>
      </c>
      <c r="AO864" s="60">
        <v>7.6923076923076927E-2</v>
      </c>
      <c r="AP864" s="61"/>
      <c r="AQ864" s="169" t="s">
        <v>288</v>
      </c>
      <c r="AR864" s="59">
        <v>2</v>
      </c>
      <c r="AS864" s="60">
        <v>7.1428571428571425E-2</v>
      </c>
      <c r="AT864" s="61"/>
      <c r="AU864" s="169" t="s">
        <v>301</v>
      </c>
      <c r="AV864" s="45">
        <v>0</v>
      </c>
      <c r="AW864" s="60">
        <v>0</v>
      </c>
      <c r="AX864" s="61"/>
      <c r="AY864" s="169" t="s">
        <v>320</v>
      </c>
      <c r="AZ864" s="45">
        <v>0</v>
      </c>
      <c r="BA864" s="60">
        <v>0</v>
      </c>
      <c r="BB864" s="61"/>
      <c r="BC864" s="169" t="s">
        <v>330</v>
      </c>
      <c r="BD864" s="45">
        <v>10</v>
      </c>
      <c r="BE864" s="60">
        <v>0.35714285714285715</v>
      </c>
      <c r="BF864" s="61"/>
      <c r="BG864" s="63" t="s">
        <v>337</v>
      </c>
      <c r="BH864" s="65">
        <v>0</v>
      </c>
      <c r="BI864" s="66">
        <v>0</v>
      </c>
      <c r="BJ864" s="61"/>
      <c r="BK864" s="61"/>
      <c r="BL864" s="61"/>
      <c r="BM864" s="61"/>
      <c r="BN864" s="61"/>
      <c r="BO864" s="61"/>
      <c r="BP864" s="61"/>
      <c r="BQ864" s="37"/>
      <c r="BR864" s="64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7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</row>
    <row r="865" spans="2:107" ht="25.5" customHeight="1" x14ac:dyDescent="0.2">
      <c r="B865" s="63" t="s">
        <v>378</v>
      </c>
      <c r="C865" s="45">
        <v>4</v>
      </c>
      <c r="D865" s="58">
        <v>0.14285714285714285</v>
      </c>
      <c r="E865" s="64"/>
      <c r="F865" s="75" t="s">
        <v>390</v>
      </c>
      <c r="G865" s="45">
        <v>0</v>
      </c>
      <c r="H865" s="58">
        <v>0</v>
      </c>
      <c r="I865" s="61"/>
      <c r="J865" s="63" t="s">
        <v>401</v>
      </c>
      <c r="K865" s="45">
        <v>3</v>
      </c>
      <c r="L865" s="58">
        <v>0.10714285714285714</v>
      </c>
      <c r="M865" s="61"/>
      <c r="N865" s="169" t="s">
        <v>205</v>
      </c>
      <c r="O865" s="45">
        <v>0</v>
      </c>
      <c r="P865" s="60">
        <v>0</v>
      </c>
      <c r="Q865" s="61"/>
      <c r="R865" s="61"/>
      <c r="S865" s="61"/>
      <c r="T865" s="61"/>
      <c r="U865" s="61"/>
      <c r="V865" s="61"/>
      <c r="W865" s="169" t="s">
        <v>219</v>
      </c>
      <c r="X865" s="45">
        <v>0</v>
      </c>
      <c r="Y865" s="60">
        <v>0</v>
      </c>
      <c r="Z865" s="61"/>
      <c r="AA865" s="37"/>
      <c r="AB865" s="45">
        <v>28</v>
      </c>
      <c r="AC865" s="60">
        <v>1</v>
      </c>
      <c r="AD865" s="61"/>
      <c r="AE865" s="169" t="s">
        <v>435</v>
      </c>
      <c r="AF865" s="59">
        <v>0</v>
      </c>
      <c r="AG865" s="60">
        <v>0</v>
      </c>
      <c r="AH865" s="61"/>
      <c r="AI865" s="169" t="s">
        <v>243</v>
      </c>
      <c r="AJ865" s="45">
        <v>1</v>
      </c>
      <c r="AK865" s="60">
        <v>3.7037037037037035E-2</v>
      </c>
      <c r="AL865" s="61"/>
      <c r="AM865" s="169" t="s">
        <v>258</v>
      </c>
      <c r="AN865" s="45">
        <v>0</v>
      </c>
      <c r="AO865" s="60">
        <v>0</v>
      </c>
      <c r="AP865" s="61"/>
      <c r="AQ865" s="169" t="s">
        <v>289</v>
      </c>
      <c r="AR865" s="59">
        <v>1</v>
      </c>
      <c r="AS865" s="60">
        <v>3.5714285714285712E-2</v>
      </c>
      <c r="AT865" s="61"/>
      <c r="AU865" s="169" t="s">
        <v>302</v>
      </c>
      <c r="AV865" s="45">
        <v>1</v>
      </c>
      <c r="AW865" s="60">
        <v>3.8461538461538464E-2</v>
      </c>
      <c r="AX865" s="61"/>
      <c r="AY865" s="169" t="s">
        <v>322</v>
      </c>
      <c r="AZ865" s="45">
        <v>0</v>
      </c>
      <c r="BA865" s="60">
        <v>0</v>
      </c>
      <c r="BB865" s="61"/>
      <c r="BC865" s="98"/>
      <c r="BD865" s="45">
        <v>28</v>
      </c>
      <c r="BE865" s="60">
        <v>1</v>
      </c>
      <c r="BF865" s="61"/>
      <c r="BG865" s="98"/>
      <c r="BH865" s="65">
        <v>17</v>
      </c>
      <c r="BI865" s="66">
        <v>1</v>
      </c>
      <c r="BJ865" s="61"/>
      <c r="BK865" s="61"/>
      <c r="BL865" s="61"/>
      <c r="BM865" s="61"/>
      <c r="BN865" s="61"/>
      <c r="BO865" s="61"/>
      <c r="BP865" s="61"/>
      <c r="BQ865" s="61"/>
      <c r="BR865" s="64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</row>
    <row r="866" spans="2:107" ht="25.5" customHeight="1" x14ac:dyDescent="0.2">
      <c r="B866" s="63" t="s">
        <v>379</v>
      </c>
      <c r="C866" s="45">
        <v>4</v>
      </c>
      <c r="D866" s="58">
        <v>0.14285714285714285</v>
      </c>
      <c r="E866" s="64"/>
      <c r="F866" s="75" t="s">
        <v>391</v>
      </c>
      <c r="G866" s="45">
        <v>8</v>
      </c>
      <c r="H866" s="58">
        <v>0.2857142857142857</v>
      </c>
      <c r="I866" s="61"/>
      <c r="J866" s="63" t="s">
        <v>402</v>
      </c>
      <c r="K866" s="45">
        <v>0</v>
      </c>
      <c r="L866" s="58">
        <v>0</v>
      </c>
      <c r="M866" s="61"/>
      <c r="N866" s="169" t="s">
        <v>206</v>
      </c>
      <c r="O866" s="45">
        <v>0</v>
      </c>
      <c r="P866" s="60">
        <v>0</v>
      </c>
      <c r="Q866" s="61"/>
      <c r="R866" s="61"/>
      <c r="S866" s="61"/>
      <c r="T866" s="61"/>
      <c r="U866" s="61"/>
      <c r="V866" s="61"/>
      <c r="W866" s="169" t="s">
        <v>220</v>
      </c>
      <c r="X866" s="45">
        <v>0</v>
      </c>
      <c r="Y866" s="60">
        <v>0</v>
      </c>
      <c r="Z866" s="61"/>
      <c r="AA866" s="61"/>
      <c r="AB866" s="49" t="s">
        <v>141</v>
      </c>
      <c r="AC866" s="49" t="s">
        <v>140</v>
      </c>
      <c r="AD866" s="61"/>
      <c r="AE866" s="169" t="s">
        <v>436</v>
      </c>
      <c r="AF866" s="59">
        <v>2</v>
      </c>
      <c r="AG866" s="60">
        <v>7.1428571428571425E-2</v>
      </c>
      <c r="AH866" s="61"/>
      <c r="AI866" s="169" t="s">
        <v>244</v>
      </c>
      <c r="AJ866" s="45">
        <v>1</v>
      </c>
      <c r="AK866" s="60">
        <v>3.7037037037037035E-2</v>
      </c>
      <c r="AL866" s="61"/>
      <c r="AM866" s="169" t="s">
        <v>277</v>
      </c>
      <c r="AN866" s="45">
        <v>4</v>
      </c>
      <c r="AO866" s="60">
        <v>0.15384615384615385</v>
      </c>
      <c r="AP866" s="61"/>
      <c r="AQ866" s="169" t="s">
        <v>290</v>
      </c>
      <c r="AR866" s="45">
        <v>0</v>
      </c>
      <c r="AS866" s="60">
        <v>0</v>
      </c>
      <c r="AT866" s="61"/>
      <c r="AU866" s="169" t="s">
        <v>304</v>
      </c>
      <c r="AV866" s="45">
        <v>2</v>
      </c>
      <c r="AW866" s="60">
        <v>7.6923076923076927E-2</v>
      </c>
      <c r="AX866" s="61"/>
      <c r="AY866" s="169" t="s">
        <v>321</v>
      </c>
      <c r="AZ866" s="45">
        <v>2</v>
      </c>
      <c r="BA866" s="60">
        <v>7.1428571428571425E-2</v>
      </c>
      <c r="BB866" s="61"/>
      <c r="BC866" s="61"/>
      <c r="BD866" s="49" t="s">
        <v>141</v>
      </c>
      <c r="BE866" s="49" t="s">
        <v>140</v>
      </c>
      <c r="BF866" s="61"/>
      <c r="BG866" s="68"/>
      <c r="BH866" s="77" t="s">
        <v>141</v>
      </c>
      <c r="BI866" s="77" t="s">
        <v>140</v>
      </c>
      <c r="BJ866" s="61"/>
      <c r="BK866" s="61"/>
      <c r="BL866" s="61"/>
      <c r="BM866" s="61"/>
      <c r="BN866" s="61"/>
      <c r="BO866" s="61"/>
      <c r="BP866" s="61"/>
      <c r="BQ866" s="61"/>
      <c r="BR866" s="64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</row>
    <row r="867" spans="2:107" ht="25.5" customHeight="1" x14ac:dyDescent="0.2">
      <c r="B867" s="63" t="s">
        <v>380</v>
      </c>
      <c r="C867" s="45">
        <v>2</v>
      </c>
      <c r="D867" s="58">
        <v>7.1428571428571425E-2</v>
      </c>
      <c r="E867" s="64"/>
      <c r="F867" s="75" t="s">
        <v>392</v>
      </c>
      <c r="G867" s="45">
        <v>1</v>
      </c>
      <c r="H867" s="58">
        <v>3.5714285714285712E-2</v>
      </c>
      <c r="I867" s="61"/>
      <c r="J867" s="63" t="s">
        <v>389</v>
      </c>
      <c r="K867" s="45">
        <v>4</v>
      </c>
      <c r="L867" s="58">
        <v>0.14285714285714285</v>
      </c>
      <c r="M867" s="61"/>
      <c r="N867" s="169" t="s">
        <v>250</v>
      </c>
      <c r="O867" s="45">
        <v>0</v>
      </c>
      <c r="P867" s="60">
        <v>0</v>
      </c>
      <c r="Q867" s="61"/>
      <c r="R867" s="61"/>
      <c r="S867" s="61"/>
      <c r="T867" s="61"/>
      <c r="U867" s="61"/>
      <c r="V867" s="61"/>
      <c r="W867" s="169" t="s">
        <v>221</v>
      </c>
      <c r="X867" s="45">
        <v>5</v>
      </c>
      <c r="Y867" s="60">
        <v>0.17857142857142858</v>
      </c>
      <c r="Z867" s="61"/>
      <c r="AA867" s="61"/>
      <c r="AB867" s="61"/>
      <c r="AC867" s="61"/>
      <c r="AD867" s="61"/>
      <c r="AE867" s="169" t="s">
        <v>437</v>
      </c>
      <c r="AF867" s="59">
        <v>8</v>
      </c>
      <c r="AG867" s="60">
        <v>0.2857142857142857</v>
      </c>
      <c r="AH867" s="61"/>
      <c r="AI867" s="169" t="s">
        <v>245</v>
      </c>
      <c r="AJ867" s="59">
        <v>1</v>
      </c>
      <c r="AK867" s="60">
        <v>3.7037037037037035E-2</v>
      </c>
      <c r="AL867" s="61"/>
      <c r="AM867" s="169" t="s">
        <v>259</v>
      </c>
      <c r="AN867" s="45">
        <v>1</v>
      </c>
      <c r="AO867" s="60">
        <v>3.8461538461538464E-2</v>
      </c>
      <c r="AP867" s="61"/>
      <c r="AQ867" s="169" t="s">
        <v>291</v>
      </c>
      <c r="AR867" s="45">
        <v>0</v>
      </c>
      <c r="AS867" s="60">
        <v>0</v>
      </c>
      <c r="AT867" s="61"/>
      <c r="AU867" s="169" t="s">
        <v>303</v>
      </c>
      <c r="AV867" s="45">
        <v>0</v>
      </c>
      <c r="AW867" s="60">
        <v>0</v>
      </c>
      <c r="AX867" s="61"/>
      <c r="AY867" s="169" t="s">
        <v>318</v>
      </c>
      <c r="AZ867" s="45">
        <v>1</v>
      </c>
      <c r="BA867" s="60">
        <v>3.5714285714285712E-2</v>
      </c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4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</row>
    <row r="868" spans="2:107" ht="25.5" customHeight="1" x14ac:dyDescent="0.2">
      <c r="B868" s="63" t="s">
        <v>381</v>
      </c>
      <c r="C868" s="45">
        <v>0</v>
      </c>
      <c r="D868" s="58">
        <v>0</v>
      </c>
      <c r="E868" s="64"/>
      <c r="F868" s="75" t="s">
        <v>393</v>
      </c>
      <c r="G868" s="45">
        <v>1</v>
      </c>
      <c r="H868" s="58">
        <v>3.5714285714285712E-2</v>
      </c>
      <c r="I868" s="61"/>
      <c r="J868" s="63" t="s">
        <v>403</v>
      </c>
      <c r="K868" s="45">
        <v>4</v>
      </c>
      <c r="L868" s="58">
        <v>0.14285714285714285</v>
      </c>
      <c r="M868" s="61"/>
      <c r="N868" s="61"/>
      <c r="O868" s="45">
        <v>28</v>
      </c>
      <c r="P868" s="60">
        <v>1</v>
      </c>
      <c r="Q868" s="61"/>
      <c r="R868" s="61"/>
      <c r="S868" s="61"/>
      <c r="T868" s="61"/>
      <c r="U868" s="61"/>
      <c r="V868" s="61"/>
      <c r="W868" s="169" t="s">
        <v>222</v>
      </c>
      <c r="X868" s="45">
        <v>2</v>
      </c>
      <c r="Y868" s="60">
        <v>7.1428571428571425E-2</v>
      </c>
      <c r="Z868" s="61"/>
      <c r="AA868" s="61"/>
      <c r="AB868" s="61"/>
      <c r="AC868" s="61"/>
      <c r="AD868" s="61"/>
      <c r="AE868"/>
      <c r="AF868" s="45">
        <v>28</v>
      </c>
      <c r="AG868" s="60">
        <v>1</v>
      </c>
      <c r="AH868" s="61"/>
      <c r="AI868" s="169" t="s">
        <v>248</v>
      </c>
      <c r="AJ868" s="45">
        <v>0</v>
      </c>
      <c r="AK868" s="60">
        <v>0</v>
      </c>
      <c r="AL868" s="61"/>
      <c r="AM868" s="169" t="s">
        <v>260</v>
      </c>
      <c r="AN868" s="45">
        <v>0</v>
      </c>
      <c r="AO868" s="60">
        <v>0</v>
      </c>
      <c r="AP868" s="61"/>
      <c r="AQ868" s="169" t="s">
        <v>292</v>
      </c>
      <c r="AR868" s="45">
        <v>0</v>
      </c>
      <c r="AS868" s="60">
        <v>0</v>
      </c>
      <c r="AT868" s="61"/>
      <c r="AU868" s="169" t="s">
        <v>305</v>
      </c>
      <c r="AV868" s="45">
        <v>0</v>
      </c>
      <c r="AW868" s="60">
        <v>0</v>
      </c>
      <c r="AX868" s="61"/>
      <c r="AY868" s="169" t="s">
        <v>439</v>
      </c>
      <c r="AZ868" s="45">
        <v>4</v>
      </c>
      <c r="BA868" s="60">
        <v>0.14285714285714285</v>
      </c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4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</row>
    <row r="869" spans="2:107" ht="25.5" customHeight="1" x14ac:dyDescent="0.2">
      <c r="B869" s="63" t="s">
        <v>382</v>
      </c>
      <c r="C869" s="45">
        <v>2</v>
      </c>
      <c r="D869" s="58">
        <v>7.1428571428571425E-2</v>
      </c>
      <c r="E869" s="64"/>
      <c r="F869" s="75" t="s">
        <v>394</v>
      </c>
      <c r="G869" s="45">
        <v>1</v>
      </c>
      <c r="H869" s="58">
        <v>3.5714285714285712E-2</v>
      </c>
      <c r="I869" s="61"/>
      <c r="J869" s="63" t="s">
        <v>404</v>
      </c>
      <c r="K869" s="45">
        <v>3</v>
      </c>
      <c r="L869" s="58">
        <v>0.10714285714285714</v>
      </c>
      <c r="M869" s="61"/>
      <c r="N869" s="37"/>
      <c r="O869" s="49" t="s">
        <v>141</v>
      </c>
      <c r="P869" s="49" t="s">
        <v>140</v>
      </c>
      <c r="Q869" s="61"/>
      <c r="R869" s="61"/>
      <c r="S869" s="61"/>
      <c r="T869" s="61"/>
      <c r="U869" s="61"/>
      <c r="V869" s="61"/>
      <c r="W869" s="169" t="s">
        <v>246</v>
      </c>
      <c r="X869" s="45">
        <v>1</v>
      </c>
      <c r="Y869" s="60">
        <v>3.5714285714285712E-2</v>
      </c>
      <c r="Z869" s="61"/>
      <c r="AA869" s="61"/>
      <c r="AB869" s="61"/>
      <c r="AC869" s="61"/>
      <c r="AD869" s="61"/>
      <c r="AE869" s="61"/>
      <c r="AF869" s="49" t="s">
        <v>141</v>
      </c>
      <c r="AG869" s="49" t="s">
        <v>140</v>
      </c>
      <c r="AH869" s="61"/>
      <c r="AI869" s="169" t="s">
        <v>249</v>
      </c>
      <c r="AJ869" s="45">
        <v>1</v>
      </c>
      <c r="AK869" s="60">
        <v>3.7037037037037035E-2</v>
      </c>
      <c r="AL869" s="61"/>
      <c r="AM869" s="169" t="s">
        <v>261</v>
      </c>
      <c r="AN869" s="59">
        <v>1</v>
      </c>
      <c r="AO869" s="60">
        <v>3.8461538461538464E-2</v>
      </c>
      <c r="AP869" s="61"/>
      <c r="AQ869" s="169" t="s">
        <v>293</v>
      </c>
      <c r="AR869" s="45">
        <v>2</v>
      </c>
      <c r="AS869" s="60">
        <v>7.1428571428571425E-2</v>
      </c>
      <c r="AT869" s="61"/>
      <c r="AU869" s="169" t="s">
        <v>262</v>
      </c>
      <c r="AV869" s="59">
        <v>3</v>
      </c>
      <c r="AW869" s="60">
        <v>0.11538461538461539</v>
      </c>
      <c r="AX869" s="61"/>
      <c r="AY869" s="169" t="s">
        <v>440</v>
      </c>
      <c r="AZ869" s="45">
        <v>16</v>
      </c>
      <c r="BA869" s="60">
        <v>0.5714285714285714</v>
      </c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4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</row>
    <row r="870" spans="2:107" ht="25.5" customHeight="1" x14ac:dyDescent="0.2">
      <c r="B870" s="63" t="s">
        <v>383</v>
      </c>
      <c r="C870" s="45">
        <v>0</v>
      </c>
      <c r="D870" s="58">
        <v>0</v>
      </c>
      <c r="E870" s="64"/>
      <c r="F870" s="75" t="s">
        <v>395</v>
      </c>
      <c r="G870" s="45">
        <v>1</v>
      </c>
      <c r="H870" s="58">
        <v>3.5714285714285712E-2</v>
      </c>
      <c r="I870" s="61"/>
      <c r="J870" s="63" t="s">
        <v>391</v>
      </c>
      <c r="K870" s="45">
        <v>1</v>
      </c>
      <c r="L870" s="58">
        <v>3.5714285714285712E-2</v>
      </c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169" t="s">
        <v>247</v>
      </c>
      <c r="X870" s="45">
        <v>0</v>
      </c>
      <c r="Y870" s="60">
        <v>0</v>
      </c>
      <c r="Z870" s="61"/>
      <c r="AA870" s="61"/>
      <c r="AB870" s="61"/>
      <c r="AC870" s="61"/>
      <c r="AD870" s="61"/>
      <c r="AE870" s="61"/>
      <c r="AF870" s="61"/>
      <c r="AG870" s="61"/>
      <c r="AH870" s="61"/>
      <c r="AI870" s="169" t="s">
        <v>273</v>
      </c>
      <c r="AJ870" s="45">
        <v>0</v>
      </c>
      <c r="AK870" s="60">
        <v>0</v>
      </c>
      <c r="AL870" s="61"/>
      <c r="AM870" s="169" t="s">
        <v>278</v>
      </c>
      <c r="AN870" s="59">
        <v>1</v>
      </c>
      <c r="AO870" s="60">
        <v>3.8461538461538464E-2</v>
      </c>
      <c r="AP870" s="61"/>
      <c r="AQ870" s="169" t="s">
        <v>294</v>
      </c>
      <c r="AR870" s="45">
        <v>8</v>
      </c>
      <c r="AS870" s="60">
        <v>0.2857142857142857</v>
      </c>
      <c r="AT870" s="61"/>
      <c r="AU870" s="169" t="s">
        <v>307</v>
      </c>
      <c r="AV870" s="59">
        <v>4</v>
      </c>
      <c r="AW870" s="60">
        <v>0.15384615384615385</v>
      </c>
      <c r="AX870" s="61"/>
      <c r="AY870" s="169" t="s">
        <v>440</v>
      </c>
      <c r="AZ870" s="45">
        <v>0</v>
      </c>
      <c r="BA870" s="60">
        <v>0</v>
      </c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4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</row>
    <row r="871" spans="2:107" ht="25.5" customHeight="1" x14ac:dyDescent="0.2">
      <c r="B871" s="61"/>
      <c r="C871" s="45">
        <v>28</v>
      </c>
      <c r="D871" s="58">
        <v>1</v>
      </c>
      <c r="E871" s="64"/>
      <c r="F871" s="61"/>
      <c r="G871" s="45">
        <v>28</v>
      </c>
      <c r="H871" s="58">
        <v>1</v>
      </c>
      <c r="I871" s="61"/>
      <c r="J871" s="63" t="s">
        <v>405</v>
      </c>
      <c r="K871" s="45">
        <v>2</v>
      </c>
      <c r="L871" s="58">
        <v>7.1428571428571425E-2</v>
      </c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169" t="s">
        <v>265</v>
      </c>
      <c r="X871" s="45">
        <v>4</v>
      </c>
      <c r="Y871" s="60">
        <v>0.14285714285714285</v>
      </c>
      <c r="Z871" s="61"/>
      <c r="AA871" s="61"/>
      <c r="AB871" s="61"/>
      <c r="AC871" s="61"/>
      <c r="AD871" s="61"/>
      <c r="AE871" s="61"/>
      <c r="AF871" s="61"/>
      <c r="AG871" s="61"/>
      <c r="AH871" s="61"/>
      <c r="AI871" s="169" t="s">
        <v>275</v>
      </c>
      <c r="AJ871" s="45">
        <v>0</v>
      </c>
      <c r="AK871" s="60">
        <v>0</v>
      </c>
      <c r="AL871" s="61"/>
      <c r="AM871" s="169" t="s">
        <v>262</v>
      </c>
      <c r="AN871" s="45">
        <v>1</v>
      </c>
      <c r="AO871" s="60">
        <v>3.8461538461538464E-2</v>
      </c>
      <c r="AP871" s="61"/>
      <c r="AQ871" s="61"/>
      <c r="AR871" s="45">
        <v>28</v>
      </c>
      <c r="AS871" s="60">
        <v>1</v>
      </c>
      <c r="AT871" s="61"/>
      <c r="AU871" s="169" t="s">
        <v>306</v>
      </c>
      <c r="AV871" s="45">
        <v>0</v>
      </c>
      <c r="AW871" s="60">
        <v>0</v>
      </c>
      <c r="AX871" s="61"/>
      <c r="AY871" s="98"/>
      <c r="AZ871" s="45">
        <v>28</v>
      </c>
      <c r="BA871" s="60">
        <v>1</v>
      </c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4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</row>
    <row r="872" spans="2:107" ht="25.5" customHeight="1" x14ac:dyDescent="0.2">
      <c r="B872" s="61"/>
      <c r="C872" s="70" t="s">
        <v>141</v>
      </c>
      <c r="D872" s="70" t="s">
        <v>140</v>
      </c>
      <c r="E872" s="64"/>
      <c r="F872" s="61"/>
      <c r="G872" s="70" t="s">
        <v>141</v>
      </c>
      <c r="H872" s="70" t="s">
        <v>140</v>
      </c>
      <c r="I872" s="61"/>
      <c r="J872" s="63" t="s">
        <v>406</v>
      </c>
      <c r="K872" s="45">
        <v>0</v>
      </c>
      <c r="L872" s="58">
        <v>0</v>
      </c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169" t="s">
        <v>266</v>
      </c>
      <c r="X872" s="45">
        <v>0</v>
      </c>
      <c r="Y872" s="60">
        <v>0</v>
      </c>
      <c r="Z872" s="61"/>
      <c r="AA872" s="61"/>
      <c r="AB872" s="61"/>
      <c r="AC872" s="61"/>
      <c r="AD872" s="61"/>
      <c r="AE872" s="61"/>
      <c r="AF872" s="61"/>
      <c r="AG872" s="61"/>
      <c r="AH872" s="61"/>
      <c r="AI872" s="169" t="s">
        <v>274</v>
      </c>
      <c r="AJ872" s="45">
        <v>1</v>
      </c>
      <c r="AK872" s="60">
        <v>3.7037037037037035E-2</v>
      </c>
      <c r="AL872" s="61"/>
      <c r="AM872" s="169" t="s">
        <v>263</v>
      </c>
      <c r="AN872" s="45">
        <v>0</v>
      </c>
      <c r="AO872" s="60">
        <v>0</v>
      </c>
      <c r="AP872" s="61"/>
      <c r="AQ872" s="61"/>
      <c r="AR872" s="70" t="s">
        <v>141</v>
      </c>
      <c r="AS872" s="70" t="s">
        <v>140</v>
      </c>
      <c r="AT872" s="61"/>
      <c r="AU872" s="169" t="s">
        <v>308</v>
      </c>
      <c r="AV872" s="45">
        <v>0</v>
      </c>
      <c r="AW872" s="60">
        <v>0</v>
      </c>
      <c r="AX872" s="61"/>
      <c r="AY872" s="61"/>
      <c r="AZ872" s="49" t="s">
        <v>141</v>
      </c>
      <c r="BA872" s="49" t="s">
        <v>140</v>
      </c>
      <c r="BB872" s="64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4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</row>
    <row r="873" spans="2:107" ht="25.5" customHeight="1" x14ac:dyDescent="0.2">
      <c r="B873" s="61"/>
      <c r="C873" s="61"/>
      <c r="D873" s="61"/>
      <c r="E873" s="64"/>
      <c r="F873" s="61"/>
      <c r="G873" s="61"/>
      <c r="H873" s="61"/>
      <c r="I873" s="61"/>
      <c r="J873" s="63" t="s">
        <v>393</v>
      </c>
      <c r="K873" s="45">
        <v>0</v>
      </c>
      <c r="L873" s="58">
        <v>0</v>
      </c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169" t="s">
        <v>162</v>
      </c>
      <c r="X873" s="59">
        <v>2</v>
      </c>
      <c r="Y873" s="60">
        <v>7.1428571428571425E-2</v>
      </c>
      <c r="Z873" s="61"/>
      <c r="AA873" s="61"/>
      <c r="AB873" s="61"/>
      <c r="AC873" s="61"/>
      <c r="AD873" s="61"/>
      <c r="AE873" s="61"/>
      <c r="AF873" s="61"/>
      <c r="AG873" s="61"/>
      <c r="AH873" s="61"/>
      <c r="AI873" s="169" t="s">
        <v>273</v>
      </c>
      <c r="AJ873" s="45">
        <v>2</v>
      </c>
      <c r="AK873" s="60">
        <v>7.407407407407407E-2</v>
      </c>
      <c r="AL873" s="61"/>
      <c r="AM873" s="169" t="s">
        <v>264</v>
      </c>
      <c r="AN873" s="45">
        <v>0</v>
      </c>
      <c r="AO873" s="60">
        <v>0</v>
      </c>
      <c r="AP873" s="61"/>
      <c r="AQ873" s="61"/>
      <c r="AR873" s="61"/>
      <c r="AS873" s="61"/>
      <c r="AT873" s="61"/>
      <c r="AU873" s="169" t="s">
        <v>309</v>
      </c>
      <c r="AV873" s="45">
        <v>1</v>
      </c>
      <c r="AW873" s="60">
        <v>3.8461538461538464E-2</v>
      </c>
      <c r="AX873" s="61"/>
      <c r="AY873"/>
      <c r="AZ873"/>
      <c r="BA873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4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</row>
    <row r="874" spans="2:107" ht="25.5" customHeight="1" x14ac:dyDescent="0.2">
      <c r="B874" s="61"/>
      <c r="C874" s="61"/>
      <c r="D874" s="61"/>
      <c r="E874" s="64"/>
      <c r="F874" s="61"/>
      <c r="G874" s="61"/>
      <c r="H874" s="61"/>
      <c r="I874" s="61"/>
      <c r="J874" s="63" t="s">
        <v>407</v>
      </c>
      <c r="K874" s="45">
        <v>2</v>
      </c>
      <c r="L874" s="58">
        <v>7.1428571428571425E-2</v>
      </c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37"/>
      <c r="X874" s="45">
        <v>28</v>
      </c>
      <c r="Y874" s="60">
        <v>1</v>
      </c>
      <c r="Z874" s="61"/>
      <c r="AA874" s="61"/>
      <c r="AB874" s="61"/>
      <c r="AC874" s="61"/>
      <c r="AD874" s="61"/>
      <c r="AE874" s="61"/>
      <c r="AF874" s="61"/>
      <c r="AG874" s="61"/>
      <c r="AH874" s="61"/>
      <c r="AI874" s="169" t="s">
        <v>438</v>
      </c>
      <c r="AJ874" s="45">
        <v>9</v>
      </c>
      <c r="AK874" s="60">
        <v>0.33333333333333331</v>
      </c>
      <c r="AL874" s="61"/>
      <c r="AM874" s="169" t="s">
        <v>279</v>
      </c>
      <c r="AN874" s="45">
        <v>6</v>
      </c>
      <c r="AO874" s="60">
        <v>0.23076923076923078</v>
      </c>
      <c r="AP874" s="61"/>
      <c r="AQ874" s="61"/>
      <c r="AR874" s="61"/>
      <c r="AS874" s="61"/>
      <c r="AT874" s="61"/>
      <c r="AU874" s="169" t="s">
        <v>310</v>
      </c>
      <c r="AV874" s="45">
        <v>0</v>
      </c>
      <c r="AW874" s="60">
        <v>0</v>
      </c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4"/>
      <c r="BS874" s="64"/>
      <c r="BT874" s="64"/>
      <c r="BU874" s="64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</row>
    <row r="875" spans="2:107" ht="25.5" customHeight="1" x14ac:dyDescent="0.2">
      <c r="B875" s="61"/>
      <c r="C875" s="61"/>
      <c r="D875" s="61"/>
      <c r="E875" s="64"/>
      <c r="F875" s="61"/>
      <c r="G875" s="61"/>
      <c r="H875" s="61"/>
      <c r="I875" s="61"/>
      <c r="J875" s="63" t="s">
        <v>408</v>
      </c>
      <c r="K875" s="45">
        <v>0</v>
      </c>
      <c r="L875" s="58">
        <v>0</v>
      </c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49" t="s">
        <v>141</v>
      </c>
      <c r="Y875" s="49" t="s">
        <v>140</v>
      </c>
      <c r="Z875" s="61"/>
      <c r="AA875" s="61"/>
      <c r="AB875" s="61"/>
      <c r="AC875" s="61"/>
      <c r="AD875" s="61"/>
      <c r="AE875" s="61"/>
      <c r="AF875" s="61"/>
      <c r="AG875" s="61"/>
      <c r="AH875" s="61"/>
      <c r="AI875" s="37"/>
      <c r="AJ875" s="45">
        <v>27</v>
      </c>
      <c r="AK875" s="60">
        <v>1</v>
      </c>
      <c r="AL875" s="61"/>
      <c r="AM875" s="169" t="s">
        <v>267</v>
      </c>
      <c r="AN875" s="45">
        <v>0</v>
      </c>
      <c r="AO875" s="60">
        <v>0</v>
      </c>
      <c r="AP875" s="61"/>
      <c r="AQ875" s="61"/>
      <c r="AR875" s="61"/>
      <c r="AS875" s="61"/>
      <c r="AT875" s="61"/>
      <c r="AU875" s="169" t="s">
        <v>311</v>
      </c>
      <c r="AV875" s="45">
        <v>0</v>
      </c>
      <c r="AW875" s="60">
        <v>0</v>
      </c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4"/>
      <c r="BS875" s="64"/>
      <c r="BT875" s="64"/>
      <c r="BU875" s="64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</row>
    <row r="876" spans="2:107" ht="25.5" customHeight="1" x14ac:dyDescent="0.2">
      <c r="B876" s="61"/>
      <c r="C876" s="61"/>
      <c r="D876" s="61"/>
      <c r="E876" s="64"/>
      <c r="F876" s="61"/>
      <c r="G876" s="61"/>
      <c r="H876" s="61"/>
      <c r="I876" s="61"/>
      <c r="J876" s="63" t="s">
        <v>395</v>
      </c>
      <c r="K876" s="45">
        <v>0</v>
      </c>
      <c r="L876" s="58">
        <v>0</v>
      </c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49" t="s">
        <v>141</v>
      </c>
      <c r="AK876" s="49" t="s">
        <v>140</v>
      </c>
      <c r="AL876" s="61"/>
      <c r="AM876" s="169" t="s">
        <v>268</v>
      </c>
      <c r="AN876" s="45">
        <v>0</v>
      </c>
      <c r="AO876" s="60">
        <v>0</v>
      </c>
      <c r="AP876" s="61"/>
      <c r="AQ876" s="61"/>
      <c r="AR876" s="61"/>
      <c r="AS876" s="61"/>
      <c r="AT876" s="61"/>
      <c r="AU876" s="169" t="s">
        <v>312</v>
      </c>
      <c r="AV876" s="45">
        <v>3</v>
      </c>
      <c r="AW876" s="60">
        <v>0.11538461538461539</v>
      </c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4"/>
      <c r="BS876" s="64"/>
      <c r="BT876" s="64"/>
      <c r="BU876" s="64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</row>
    <row r="877" spans="2:107" ht="25.5" customHeight="1" x14ac:dyDescent="0.2">
      <c r="B877" s="61"/>
      <c r="C877" s="61"/>
      <c r="D877" s="61"/>
      <c r="E877" s="64"/>
      <c r="F877" s="61"/>
      <c r="G877" s="61"/>
      <c r="H877" s="61"/>
      <c r="I877" s="61"/>
      <c r="J877" s="61"/>
      <c r="K877" s="45">
        <v>28</v>
      </c>
      <c r="L877" s="58">
        <v>1</v>
      </c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169" t="s">
        <v>269</v>
      </c>
      <c r="AN877" s="45">
        <v>1</v>
      </c>
      <c r="AO877" s="60">
        <v>3.8461538461538464E-2</v>
      </c>
      <c r="AP877" s="61"/>
      <c r="AQ877" s="61"/>
      <c r="AR877" s="61"/>
      <c r="AS877" s="61"/>
      <c r="AT877" s="61"/>
      <c r="AU877" s="169" t="s">
        <v>313</v>
      </c>
      <c r="AV877" s="45">
        <v>1</v>
      </c>
      <c r="AW877" s="60">
        <v>3.8461538461538464E-2</v>
      </c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4"/>
      <c r="BS877" s="64"/>
      <c r="BT877" s="64"/>
      <c r="BU877" s="64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</row>
    <row r="878" spans="2:107" ht="25.5" customHeight="1" x14ac:dyDescent="0.2">
      <c r="B878" s="61"/>
      <c r="C878" s="61"/>
      <c r="D878" s="61"/>
      <c r="E878" s="64"/>
      <c r="F878" s="61"/>
      <c r="G878" s="61"/>
      <c r="H878" s="61"/>
      <c r="I878" s="61"/>
      <c r="J878" s="61"/>
      <c r="K878" s="70" t="s">
        <v>141</v>
      </c>
      <c r="L878" s="70" t="s">
        <v>140</v>
      </c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169" t="s">
        <v>280</v>
      </c>
      <c r="AN878" s="45">
        <v>0</v>
      </c>
      <c r="AO878" s="60">
        <v>0</v>
      </c>
      <c r="AP878" s="61"/>
      <c r="AQ878" s="61"/>
      <c r="AR878" s="61"/>
      <c r="AS878" s="61"/>
      <c r="AT878" s="61"/>
      <c r="AU878" s="98"/>
      <c r="AV878" s="45">
        <v>26</v>
      </c>
      <c r="AW878" s="60">
        <v>1</v>
      </c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4"/>
      <c r="BS878" s="64"/>
      <c r="BT878" s="64"/>
      <c r="BU878" s="64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</row>
    <row r="879" spans="2:107" ht="25.5" customHeight="1" x14ac:dyDescent="0.2">
      <c r="B879" s="61"/>
      <c r="C879" s="61"/>
      <c r="D879" s="61"/>
      <c r="E879" s="64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169" t="s">
        <v>270</v>
      </c>
      <c r="AN879" s="45">
        <v>0</v>
      </c>
      <c r="AO879" s="60">
        <v>0</v>
      </c>
      <c r="AP879" s="61"/>
      <c r="AQ879" s="61"/>
      <c r="AR879" s="61"/>
      <c r="AS879" s="61"/>
      <c r="AT879" s="61"/>
      <c r="AU879" s="61"/>
      <c r="AV879" s="49" t="s">
        <v>141</v>
      </c>
      <c r="AW879" s="49" t="s">
        <v>140</v>
      </c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71"/>
      <c r="BQ879" s="61"/>
      <c r="BR879" s="64"/>
      <c r="BS879" s="64"/>
      <c r="BT879" s="64"/>
      <c r="BU879" s="64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</row>
    <row r="880" spans="2:107" ht="25.5" customHeight="1" x14ac:dyDescent="0.2">
      <c r="B880" s="61"/>
      <c r="C880" s="61"/>
      <c r="D880" s="61"/>
      <c r="E880" s="64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169" t="s">
        <v>271</v>
      </c>
      <c r="AN880" s="45">
        <v>0</v>
      </c>
      <c r="AO880" s="60">
        <v>0</v>
      </c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2"/>
      <c r="BK880" s="62"/>
      <c r="BL880" s="61"/>
      <c r="BM880" s="61"/>
      <c r="BN880" s="61"/>
      <c r="BO880" s="61"/>
      <c r="BP880" s="61"/>
      <c r="BQ880" s="64"/>
      <c r="BR880" s="64"/>
      <c r="BS880" s="64"/>
      <c r="BT880" s="64"/>
      <c r="BU880" s="64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</row>
    <row r="881" spans="2:107" ht="25.5" customHeight="1" x14ac:dyDescent="0.2">
      <c r="B881" s="37"/>
      <c r="C881" s="37"/>
      <c r="D881" s="37"/>
      <c r="E881" s="64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169" t="s">
        <v>272</v>
      </c>
      <c r="AN881" s="45">
        <v>1</v>
      </c>
      <c r="AO881" s="60">
        <v>3.8461538461538464E-2</v>
      </c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4"/>
      <c r="BS881" s="64"/>
      <c r="BT881" s="64"/>
      <c r="BU881" s="64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</row>
    <row r="882" spans="2:107" ht="25.5" customHeight="1" x14ac:dyDescent="0.2">
      <c r="B882" s="61"/>
      <c r="C882" s="61"/>
      <c r="D882" s="61"/>
      <c r="E882" s="64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169" t="s">
        <v>281</v>
      </c>
      <c r="AN882" s="30">
        <v>3</v>
      </c>
      <c r="AO882" s="60">
        <v>0.11538461538461539</v>
      </c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4"/>
      <c r="BS882" s="64"/>
      <c r="BT882" s="64"/>
      <c r="BU882" s="64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</row>
    <row r="883" spans="2:107" ht="25.5" customHeight="1" x14ac:dyDescent="0.2">
      <c r="B883" s="61"/>
      <c r="C883" s="61"/>
      <c r="D883" s="61"/>
      <c r="E883" s="64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98"/>
      <c r="AN883" s="45">
        <v>26</v>
      </c>
      <c r="AO883" s="60">
        <v>1</v>
      </c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4"/>
      <c r="BS883" s="64"/>
      <c r="BT883" s="64"/>
      <c r="BU883" s="64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</row>
    <row r="884" spans="2:107" ht="25.5" customHeight="1" x14ac:dyDescent="0.2">
      <c r="B884" s="61"/>
      <c r="C884" s="61"/>
      <c r="D884" s="61"/>
      <c r="E884" s="64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49" t="s">
        <v>141</v>
      </c>
      <c r="AO884" s="49" t="s">
        <v>140</v>
      </c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4"/>
      <c r="BS884" s="64"/>
      <c r="BT884" s="64"/>
      <c r="BU884" s="64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</row>
    <row r="885" spans="2:107" ht="25.5" customHeight="1" x14ac:dyDescent="0.2">
      <c r="B885" s="61"/>
      <c r="C885" s="61"/>
      <c r="D885" s="61"/>
      <c r="E885" s="64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4"/>
      <c r="BS885" s="64"/>
      <c r="BT885" s="64"/>
      <c r="BU885" s="64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</row>
    <row r="886" spans="2:107" ht="25.5" customHeight="1" x14ac:dyDescent="0.2">
      <c r="B886" s="170" t="s">
        <v>425</v>
      </c>
      <c r="C886" s="170"/>
      <c r="D886" s="170"/>
      <c r="E886" s="170"/>
      <c r="F886" s="170"/>
      <c r="G886" s="170"/>
      <c r="H886" s="170"/>
      <c r="I886" s="170"/>
      <c r="J886" s="170"/>
      <c r="K886" s="170"/>
      <c r="L886" s="170"/>
      <c r="M886" s="170"/>
      <c r="N886" s="170"/>
      <c r="O886" s="170"/>
      <c r="P886" s="170"/>
      <c r="Q886" s="170"/>
      <c r="R886" s="170"/>
      <c r="S886" s="170"/>
      <c r="T886" s="170"/>
      <c r="U886" s="170"/>
      <c r="V886" s="170"/>
      <c r="W886" s="170"/>
      <c r="X886" s="170"/>
      <c r="Y886" s="170"/>
      <c r="Z886" s="170"/>
      <c r="AA886" s="170"/>
      <c r="AB886" s="170"/>
      <c r="AC886" s="170"/>
      <c r="AD886" s="170"/>
      <c r="AE886" s="170"/>
      <c r="AF886" s="170"/>
      <c r="AG886" s="170"/>
      <c r="AH886" s="170"/>
      <c r="AI886" s="170"/>
      <c r="AJ886" s="170"/>
      <c r="AK886" s="170"/>
      <c r="AL886" s="170"/>
      <c r="AM886" s="170"/>
      <c r="AN886" s="170"/>
      <c r="AO886" s="170"/>
      <c r="AP886" s="170"/>
      <c r="AQ886" s="170"/>
      <c r="AR886" s="170"/>
      <c r="AS886" s="170"/>
      <c r="AT886" s="170"/>
      <c r="AU886" s="170"/>
      <c r="AV886" s="170"/>
      <c r="AW886" s="170"/>
      <c r="AX886" s="170"/>
      <c r="AY886" s="170"/>
      <c r="AZ886" s="170"/>
      <c r="BA886" s="170"/>
      <c r="BB886" s="170"/>
      <c r="BC886" s="170"/>
      <c r="BD886" s="170"/>
      <c r="BE886" s="170"/>
      <c r="BF886" s="170"/>
      <c r="BG886" s="170"/>
      <c r="BH886" s="170"/>
      <c r="BI886" s="170"/>
      <c r="BJ886" s="170"/>
      <c r="BK886" s="170"/>
      <c r="BL886" s="170"/>
      <c r="BM886" s="170"/>
      <c r="BN886" s="170"/>
      <c r="BO886" s="170"/>
      <c r="BP886" s="170"/>
      <c r="BQ886" s="170"/>
      <c r="BR886" s="170"/>
      <c r="BS886" s="170"/>
      <c r="BT886" s="170"/>
      <c r="BU886" s="170"/>
      <c r="BV886" s="170"/>
      <c r="BW886" s="170"/>
      <c r="BX886" s="170"/>
      <c r="BY886" s="170"/>
      <c r="BZ886" s="170"/>
      <c r="CA886" s="170"/>
      <c r="CB886" s="170"/>
      <c r="CC886" s="170"/>
      <c r="CD886" s="170"/>
      <c r="CE886" s="170"/>
      <c r="CF886" s="170"/>
      <c r="CG886" s="170"/>
      <c r="CH886" s="170"/>
      <c r="CI886" s="170"/>
      <c r="CJ886" s="170"/>
      <c r="CK886" s="170"/>
      <c r="CL886" s="170"/>
      <c r="CM886" s="170"/>
      <c r="CN886" s="170"/>
      <c r="CO886" s="170"/>
      <c r="CP886" s="170"/>
      <c r="CQ886" s="170"/>
      <c r="CR886" s="170"/>
      <c r="CS886" s="170"/>
      <c r="CT886" s="170"/>
      <c r="CU886" s="170"/>
      <c r="CV886" s="170"/>
      <c r="CW886" s="170"/>
      <c r="CX886" s="170"/>
      <c r="CY886" s="170"/>
      <c r="CZ886" s="170"/>
      <c r="DA886" s="170"/>
      <c r="DB886" s="170"/>
      <c r="DC886" s="170"/>
    </row>
    <row r="887" spans="2:107" ht="25.5" customHeight="1" x14ac:dyDescent="0.2">
      <c r="B887" s="61"/>
      <c r="C887" s="61"/>
      <c r="D887" s="61"/>
      <c r="E887" s="64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/>
      <c r="BS887"/>
      <c r="BT887"/>
      <c r="BU887" s="64"/>
      <c r="BV887" s="61"/>
      <c r="BW887"/>
      <c r="BX887"/>
      <c r="BY887"/>
      <c r="BZ887"/>
      <c r="CA887"/>
      <c r="CB887"/>
      <c r="CC887"/>
      <c r="CD887"/>
      <c r="CE887"/>
      <c r="CF887"/>
      <c r="CG887"/>
      <c r="CH887" s="61"/>
      <c r="CI887" s="61"/>
      <c r="CJ887"/>
      <c r="CK887"/>
      <c r="CL887"/>
      <c r="CM887"/>
      <c r="CN887"/>
      <c r="CO887"/>
      <c r="CP887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</row>
    <row r="888" spans="2:107" ht="25.5" customHeight="1" x14ac:dyDescent="0.2">
      <c r="B888" s="181" t="s">
        <v>427</v>
      </c>
      <c r="C888" s="181"/>
      <c r="D888" s="181"/>
      <c r="E888" s="181"/>
      <c r="F888" s="181"/>
      <c r="G888" s="181"/>
      <c r="H888" s="181"/>
      <c r="I888" s="61"/>
      <c r="J888" s="181" t="s">
        <v>426</v>
      </c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73"/>
      <c r="V888" s="181" t="s">
        <v>428</v>
      </c>
      <c r="W888" s="181"/>
      <c r="X888" s="181"/>
      <c r="Y888" s="181"/>
      <c r="Z888" s="181"/>
      <c r="AA888" s="181"/>
      <c r="AB888" s="181"/>
      <c r="AC888" s="61"/>
      <c r="AD888" s="61"/>
      <c r="AE888" s="181" t="s">
        <v>429</v>
      </c>
      <c r="AF888" s="181"/>
      <c r="AG888" s="181"/>
      <c r="AH888" s="181"/>
      <c r="AI888" s="181"/>
      <c r="AJ888" s="181"/>
      <c r="AK888" s="181"/>
      <c r="AL888" s="181"/>
      <c r="AM888" s="181"/>
      <c r="AN888" s="181"/>
      <c r="AO888" s="181"/>
      <c r="AP888" s="61"/>
      <c r="AQ888" s="61"/>
      <c r="AR888" s="181" t="s">
        <v>430</v>
      </c>
      <c r="AS888" s="181"/>
      <c r="AT888" s="181"/>
      <c r="AU888" s="181"/>
      <c r="AV888" s="181"/>
      <c r="AW888" s="181"/>
      <c r="AX888" s="181"/>
      <c r="AY888" s="61"/>
      <c r="AZ888" s="61"/>
      <c r="BA888" s="181" t="s">
        <v>431</v>
      </c>
      <c r="BB888" s="181"/>
      <c r="BC888" s="181"/>
      <c r="BD888" s="181"/>
      <c r="BE888" s="181"/>
      <c r="BF888" s="181"/>
      <c r="BG888" s="181"/>
      <c r="BH888" s="181"/>
      <c r="BI888" s="181"/>
      <c r="BJ888" s="181"/>
      <c r="BK888" s="181"/>
      <c r="BL888" s="61"/>
      <c r="BM888" s="61"/>
      <c r="BN888" s="181" t="s">
        <v>432</v>
      </c>
      <c r="BO888" s="181"/>
      <c r="BP888" s="181"/>
      <c r="BQ888" s="181"/>
      <c r="BR888" s="181"/>
      <c r="BS888" s="181"/>
      <c r="BT888" s="181"/>
      <c r="BU888" s="64"/>
      <c r="BV888" s="61"/>
      <c r="BW888" s="181" t="s">
        <v>433</v>
      </c>
      <c r="BX888" s="181"/>
      <c r="BY888" s="181"/>
      <c r="BZ888" s="181"/>
      <c r="CA888" s="181"/>
      <c r="CB888" s="181"/>
      <c r="CC888" s="181"/>
      <c r="CD888" s="181"/>
      <c r="CE888" s="181"/>
      <c r="CF888" s="181"/>
      <c r="CG888" s="181"/>
      <c r="CH888" s="61"/>
      <c r="CI888" s="61"/>
      <c r="CJ888" s="181" t="s">
        <v>434</v>
      </c>
      <c r="CK888" s="181"/>
      <c r="CL888" s="181"/>
      <c r="CM888" s="181"/>
      <c r="CN888" s="181"/>
      <c r="CO888" s="181"/>
      <c r="CP888" s="181"/>
      <c r="CQ888" s="61"/>
      <c r="CR888" s="61"/>
      <c r="CS888" s="181" t="s">
        <v>433</v>
      </c>
      <c r="CT888" s="181"/>
      <c r="CU888" s="181"/>
      <c r="CV888" s="181"/>
      <c r="CW888" s="181"/>
      <c r="CX888" s="181"/>
      <c r="CY888" s="181"/>
      <c r="CZ888" s="181"/>
      <c r="DA888" s="181"/>
      <c r="DB888" s="181"/>
      <c r="DC888" s="181"/>
    </row>
    <row r="889" spans="2:107" ht="25.5" customHeight="1" x14ac:dyDescent="0.2">
      <c r="B889" s="61"/>
      <c r="C889" s="61"/>
      <c r="D889" s="61"/>
      <c r="E889" s="64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/>
      <c r="AF889"/>
      <c r="AG889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4"/>
      <c r="BS889" s="64"/>
      <c r="BT889" s="64"/>
      <c r="BU889" s="64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</row>
    <row r="890" spans="2:107" ht="25.5" customHeight="1" x14ac:dyDescent="0.2">
      <c r="B890" s="175" t="s">
        <v>180</v>
      </c>
      <c r="C890" s="175"/>
      <c r="D890" s="175"/>
      <c r="E890" s="64"/>
      <c r="F890" s="175" t="s">
        <v>14</v>
      </c>
      <c r="G890" s="175"/>
      <c r="H890" s="175"/>
      <c r="I890" s="61"/>
      <c r="J890" s="178" t="s">
        <v>338</v>
      </c>
      <c r="K890" s="179"/>
      <c r="L890" s="180"/>
      <c r="M890" s="61"/>
      <c r="N890" s="178" t="s">
        <v>409</v>
      </c>
      <c r="O890" s="179"/>
      <c r="P890" s="180"/>
      <c r="Q890" s="61"/>
      <c r="R890" s="178" t="s">
        <v>410</v>
      </c>
      <c r="S890" s="179"/>
      <c r="T890" s="180"/>
      <c r="U890" s="61"/>
      <c r="V890" s="175" t="s">
        <v>180</v>
      </c>
      <c r="W890" s="175"/>
      <c r="X890" s="175"/>
      <c r="Y890" s="61"/>
      <c r="Z890" s="175" t="s">
        <v>14</v>
      </c>
      <c r="AA890" s="175"/>
      <c r="AB890" s="175"/>
      <c r="AC890" s="61"/>
      <c r="AD890" s="61"/>
      <c r="AE890" s="175" t="s">
        <v>338</v>
      </c>
      <c r="AF890" s="175"/>
      <c r="AG890" s="175"/>
      <c r="AH890" s="61"/>
      <c r="AI890" s="178" t="s">
        <v>409</v>
      </c>
      <c r="AJ890" s="179"/>
      <c r="AK890" s="180"/>
      <c r="AL890" s="61"/>
      <c r="AM890" s="178" t="s">
        <v>410</v>
      </c>
      <c r="AN890" s="179"/>
      <c r="AO890" s="180"/>
      <c r="AP890" s="61"/>
      <c r="AQ890" s="61"/>
      <c r="AR890" s="175" t="s">
        <v>180</v>
      </c>
      <c r="AS890" s="175"/>
      <c r="AT890" s="175"/>
      <c r="AU890" s="61"/>
      <c r="AV890" s="175" t="s">
        <v>14</v>
      </c>
      <c r="AW890" s="175"/>
      <c r="AX890" s="175"/>
      <c r="AY890" s="61"/>
      <c r="AZ890" s="61"/>
      <c r="BA890" s="175" t="s">
        <v>338</v>
      </c>
      <c r="BB890" s="175"/>
      <c r="BC890" s="175"/>
      <c r="BD890" s="61"/>
      <c r="BE890" s="178" t="s">
        <v>409</v>
      </c>
      <c r="BF890" s="179"/>
      <c r="BG890" s="180"/>
      <c r="BH890" s="61"/>
      <c r="BI890" s="178" t="s">
        <v>410</v>
      </c>
      <c r="BJ890" s="179"/>
      <c r="BK890" s="180"/>
      <c r="BL890" s="61"/>
      <c r="BM890" s="61"/>
      <c r="BN890" s="178" t="s">
        <v>180</v>
      </c>
      <c r="BO890" s="179"/>
      <c r="BP890" s="180"/>
      <c r="BQ890" s="61"/>
      <c r="BR890" s="175" t="s">
        <v>14</v>
      </c>
      <c r="BS890" s="175"/>
      <c r="BT890" s="175"/>
      <c r="BU890" s="64"/>
      <c r="BV890" s="61"/>
      <c r="BW890" s="175" t="s">
        <v>338</v>
      </c>
      <c r="BX890" s="175"/>
      <c r="BY890" s="175"/>
      <c r="BZ890" s="61"/>
      <c r="CA890" s="178" t="s">
        <v>409</v>
      </c>
      <c r="CB890" s="179"/>
      <c r="CC890" s="180"/>
      <c r="CD890" s="61"/>
      <c r="CE890" s="178" t="s">
        <v>410</v>
      </c>
      <c r="CF890" s="179"/>
      <c r="CG890" s="180"/>
      <c r="CH890" s="61"/>
      <c r="CI890" s="61"/>
      <c r="CJ890" s="175" t="s">
        <v>180</v>
      </c>
      <c r="CK890" s="175"/>
      <c r="CL890" s="175"/>
      <c r="CM890" s="61"/>
      <c r="CN890" s="175" t="s">
        <v>14</v>
      </c>
      <c r="CO890" s="175"/>
      <c r="CP890" s="175"/>
      <c r="CQ890" s="61"/>
      <c r="CR890" s="61"/>
      <c r="CS890" s="175" t="s">
        <v>338</v>
      </c>
      <c r="CT890" s="175"/>
      <c r="CU890" s="175"/>
      <c r="CV890" s="61"/>
      <c r="CW890" s="178" t="s">
        <v>409</v>
      </c>
      <c r="CX890" s="179"/>
      <c r="CY890" s="180"/>
      <c r="CZ890" s="61"/>
      <c r="DA890" s="178" t="s">
        <v>410</v>
      </c>
      <c r="DB890" s="179"/>
      <c r="DC890" s="180"/>
    </row>
    <row r="891" spans="2:107" ht="25.5" customHeight="1" x14ac:dyDescent="0.2">
      <c r="B891" s="55" t="s">
        <v>181</v>
      </c>
      <c r="C891" s="57">
        <v>15</v>
      </c>
      <c r="D891" s="58">
        <v>0.5357142857142857</v>
      </c>
      <c r="E891" s="64"/>
      <c r="F891" s="55" t="s">
        <v>186</v>
      </c>
      <c r="G891" s="57">
        <v>27</v>
      </c>
      <c r="H891" s="58">
        <v>0.9642857142857143</v>
      </c>
      <c r="I891" s="61"/>
      <c r="J891" s="55" t="s">
        <v>339</v>
      </c>
      <c r="K891" s="57">
        <v>15</v>
      </c>
      <c r="L891" s="58">
        <v>0.5357142857142857</v>
      </c>
      <c r="M891" s="61"/>
      <c r="N891" s="55" t="s">
        <v>357</v>
      </c>
      <c r="O891" s="57">
        <v>3</v>
      </c>
      <c r="P891" s="58">
        <v>0.10714285714285714</v>
      </c>
      <c r="Q891" s="61"/>
      <c r="R891" s="55" t="s">
        <v>411</v>
      </c>
      <c r="S891" s="57">
        <v>7</v>
      </c>
      <c r="T891" s="58">
        <v>0.25</v>
      </c>
      <c r="U891" s="61"/>
      <c r="V891" s="47" t="s">
        <v>181</v>
      </c>
      <c r="W891" s="57">
        <v>3</v>
      </c>
      <c r="X891" s="58">
        <v>0.6</v>
      </c>
      <c r="Y891" s="61"/>
      <c r="Z891" s="55" t="s">
        <v>186</v>
      </c>
      <c r="AA891" s="57">
        <v>4</v>
      </c>
      <c r="AB891" s="58">
        <v>0.8</v>
      </c>
      <c r="AC891" s="61"/>
      <c r="AD891" s="61"/>
      <c r="AE891" s="55" t="s">
        <v>339</v>
      </c>
      <c r="AF891" s="57">
        <v>3</v>
      </c>
      <c r="AG891" s="58">
        <v>0.6</v>
      </c>
      <c r="AH891" s="61"/>
      <c r="AI891" s="55" t="s">
        <v>357</v>
      </c>
      <c r="AJ891" s="57">
        <v>2</v>
      </c>
      <c r="AK891" s="58">
        <v>0.4</v>
      </c>
      <c r="AL891" s="61"/>
      <c r="AM891" s="55" t="s">
        <v>411</v>
      </c>
      <c r="AN891" s="57">
        <v>3</v>
      </c>
      <c r="AO891" s="58">
        <v>0.6</v>
      </c>
      <c r="AP891" s="61"/>
      <c r="AQ891" s="61"/>
      <c r="AR891" s="55" t="s">
        <v>181</v>
      </c>
      <c r="AS891" s="57">
        <v>0</v>
      </c>
      <c r="AT891" s="58">
        <v>0</v>
      </c>
      <c r="AU891" s="61"/>
      <c r="AV891" s="47" t="s">
        <v>186</v>
      </c>
      <c r="AW891" s="57">
        <v>1</v>
      </c>
      <c r="AX891" s="58">
        <v>1</v>
      </c>
      <c r="AY891" s="61"/>
      <c r="AZ891" s="61"/>
      <c r="BA891" s="55" t="s">
        <v>339</v>
      </c>
      <c r="BB891" s="57">
        <v>0</v>
      </c>
      <c r="BC891" s="58">
        <v>0</v>
      </c>
      <c r="BD891" s="61"/>
      <c r="BE891" s="55" t="s">
        <v>357</v>
      </c>
      <c r="BF891" s="57">
        <v>0</v>
      </c>
      <c r="BG891" s="58">
        <v>0</v>
      </c>
      <c r="BH891" s="61"/>
      <c r="BI891" s="55" t="s">
        <v>411</v>
      </c>
      <c r="BJ891" s="57">
        <v>0</v>
      </c>
      <c r="BK891" s="58">
        <v>0</v>
      </c>
      <c r="BL891" s="61"/>
      <c r="BM891" s="61"/>
      <c r="BN891" s="47" t="s">
        <v>181</v>
      </c>
      <c r="BO891" s="57">
        <v>0</v>
      </c>
      <c r="BP891" s="58" t="e">
        <v>#DIV/0!</v>
      </c>
      <c r="BQ891" s="61"/>
      <c r="BR891" s="47" t="s">
        <v>186</v>
      </c>
      <c r="BS891" s="57">
        <v>0</v>
      </c>
      <c r="BT891" s="58" t="e">
        <v>#DIV/0!</v>
      </c>
      <c r="BU891" s="64"/>
      <c r="BV891" s="61"/>
      <c r="BW891" s="55" t="s">
        <v>339</v>
      </c>
      <c r="BX891" s="57">
        <v>0</v>
      </c>
      <c r="BY891" s="58" t="e">
        <v>#DIV/0!</v>
      </c>
      <c r="BZ891" s="61"/>
      <c r="CA891" s="55" t="s">
        <v>357</v>
      </c>
      <c r="CB891" s="57">
        <v>0</v>
      </c>
      <c r="CC891" s="58" t="e">
        <v>#DIV/0!</v>
      </c>
      <c r="CD891" s="61"/>
      <c r="CE891" s="55" t="s">
        <v>411</v>
      </c>
      <c r="CF891" s="57">
        <v>0</v>
      </c>
      <c r="CG891" s="58" t="e">
        <v>#DIV/0!</v>
      </c>
      <c r="CH891" s="61"/>
      <c r="CI891" s="61"/>
      <c r="CJ891" s="55" t="s">
        <v>181</v>
      </c>
      <c r="CK891" s="57">
        <v>0</v>
      </c>
      <c r="CL891" s="58" t="e">
        <v>#DIV/0!</v>
      </c>
      <c r="CM891" s="61"/>
      <c r="CN891" s="55" t="s">
        <v>186</v>
      </c>
      <c r="CO891" s="57">
        <v>0</v>
      </c>
      <c r="CP891" s="58" t="e">
        <v>#DIV/0!</v>
      </c>
      <c r="CQ891" s="61"/>
      <c r="CR891" s="61"/>
      <c r="CS891" s="55" t="s">
        <v>339</v>
      </c>
      <c r="CT891" s="57">
        <v>0</v>
      </c>
      <c r="CU891" s="58" t="e">
        <v>#DIV/0!</v>
      </c>
      <c r="CV891" s="61"/>
      <c r="CW891" s="55" t="s">
        <v>357</v>
      </c>
      <c r="CX891" s="57">
        <v>0</v>
      </c>
      <c r="CY891" s="58">
        <v>0</v>
      </c>
      <c r="CZ891" s="61"/>
      <c r="DA891" s="55" t="s">
        <v>411</v>
      </c>
      <c r="DB891" s="57">
        <v>0</v>
      </c>
      <c r="DC891" s="58" t="e">
        <v>#DIV/0!</v>
      </c>
    </row>
    <row r="892" spans="2:107" ht="25.5" customHeight="1" x14ac:dyDescent="0.2">
      <c r="B892" s="46" t="s">
        <v>182</v>
      </c>
      <c r="C892" s="57">
        <v>1</v>
      </c>
      <c r="D892" s="58">
        <v>3.5714285714285712E-2</v>
      </c>
      <c r="E892" s="64"/>
      <c r="F892" s="46" t="s">
        <v>187</v>
      </c>
      <c r="G892" s="57">
        <v>1</v>
      </c>
      <c r="H892" s="58">
        <v>3.5714285714285712E-2</v>
      </c>
      <c r="I892" s="61"/>
      <c r="J892" s="55" t="s">
        <v>340</v>
      </c>
      <c r="K892" s="57">
        <v>0</v>
      </c>
      <c r="L892" s="58">
        <v>0</v>
      </c>
      <c r="M892" s="61"/>
      <c r="N892" s="55" t="s">
        <v>359</v>
      </c>
      <c r="O892" s="57">
        <v>12</v>
      </c>
      <c r="P892" s="58">
        <v>0.42857142857142855</v>
      </c>
      <c r="Q892" s="61"/>
      <c r="R892" s="55" t="s">
        <v>412</v>
      </c>
      <c r="S892" s="57">
        <v>8</v>
      </c>
      <c r="T892" s="58">
        <v>0.2857142857142857</v>
      </c>
      <c r="U892" s="61"/>
      <c r="V892" s="46" t="s">
        <v>182</v>
      </c>
      <c r="W892" s="57">
        <v>0</v>
      </c>
      <c r="X892" s="58">
        <v>0</v>
      </c>
      <c r="Y892" s="61"/>
      <c r="Z892" s="46" t="s">
        <v>187</v>
      </c>
      <c r="AA892" s="57">
        <v>1</v>
      </c>
      <c r="AB892" s="58">
        <v>0.2</v>
      </c>
      <c r="AC892" s="61"/>
      <c r="AD892" s="61"/>
      <c r="AE892" s="55" t="s">
        <v>340</v>
      </c>
      <c r="AF892" s="57">
        <v>0</v>
      </c>
      <c r="AG892" s="58">
        <v>0</v>
      </c>
      <c r="AH892" s="61"/>
      <c r="AI892" s="55" t="s">
        <v>359</v>
      </c>
      <c r="AJ892" s="57">
        <v>1</v>
      </c>
      <c r="AK892" s="58">
        <v>0.2</v>
      </c>
      <c r="AL892" s="61"/>
      <c r="AM892" s="55" t="s">
        <v>412</v>
      </c>
      <c r="AN892" s="57">
        <v>0</v>
      </c>
      <c r="AO892" s="58">
        <v>0</v>
      </c>
      <c r="AP892" s="61"/>
      <c r="AQ892" s="61"/>
      <c r="AR892" s="46" t="s">
        <v>182</v>
      </c>
      <c r="AS892" s="57">
        <v>0</v>
      </c>
      <c r="AT892" s="58">
        <v>0</v>
      </c>
      <c r="AU892" s="61"/>
      <c r="AV892" s="46" t="s">
        <v>187</v>
      </c>
      <c r="AW892" s="57">
        <v>0</v>
      </c>
      <c r="AX892" s="58">
        <v>0</v>
      </c>
      <c r="AY892" s="61"/>
      <c r="AZ892" s="61"/>
      <c r="BA892" s="55" t="s">
        <v>340</v>
      </c>
      <c r="BB892" s="57">
        <v>0</v>
      </c>
      <c r="BC892" s="58">
        <v>0</v>
      </c>
      <c r="BD892" s="61"/>
      <c r="BE892" s="55" t="s">
        <v>359</v>
      </c>
      <c r="BF892" s="57">
        <v>0</v>
      </c>
      <c r="BG892" s="58">
        <v>0</v>
      </c>
      <c r="BH892" s="61"/>
      <c r="BI892" s="55" t="s">
        <v>412</v>
      </c>
      <c r="BJ892" s="57">
        <v>0</v>
      </c>
      <c r="BK892" s="58">
        <v>0</v>
      </c>
      <c r="BL892" s="61"/>
      <c r="BM892" s="61"/>
      <c r="BN892" s="46" t="s">
        <v>182</v>
      </c>
      <c r="BO892" s="57">
        <v>0</v>
      </c>
      <c r="BP892" s="58" t="e">
        <v>#DIV/0!</v>
      </c>
      <c r="BQ892" s="61"/>
      <c r="BR892" s="46" t="s">
        <v>187</v>
      </c>
      <c r="BS892" s="57">
        <v>0</v>
      </c>
      <c r="BT892" s="58" t="e">
        <v>#DIV/0!</v>
      </c>
      <c r="BU892" s="64"/>
      <c r="BV892" s="61"/>
      <c r="BW892" s="55" t="s">
        <v>340</v>
      </c>
      <c r="BX892" s="57">
        <v>0</v>
      </c>
      <c r="BY892" s="58" t="e">
        <v>#DIV/0!</v>
      </c>
      <c r="BZ892" s="61"/>
      <c r="CA892" s="55" t="s">
        <v>359</v>
      </c>
      <c r="CB892" s="57">
        <v>0</v>
      </c>
      <c r="CC892" s="58" t="e">
        <v>#DIV/0!</v>
      </c>
      <c r="CD892" s="61"/>
      <c r="CE892" s="55" t="s">
        <v>412</v>
      </c>
      <c r="CF892" s="57">
        <v>0</v>
      </c>
      <c r="CG892" s="58" t="e">
        <v>#DIV/0!</v>
      </c>
      <c r="CH892" s="61"/>
      <c r="CI892" s="61"/>
      <c r="CJ892" s="46" t="s">
        <v>182</v>
      </c>
      <c r="CK892" s="57">
        <v>0</v>
      </c>
      <c r="CL892" s="58" t="e">
        <v>#DIV/0!</v>
      </c>
      <c r="CM892" s="61"/>
      <c r="CN892" s="46" t="s">
        <v>187</v>
      </c>
      <c r="CO892" s="57">
        <v>0</v>
      </c>
      <c r="CP892" s="58" t="e">
        <v>#DIV/0!</v>
      </c>
      <c r="CQ892" s="61"/>
      <c r="CR892" s="61"/>
      <c r="CS892" s="55" t="s">
        <v>340</v>
      </c>
      <c r="CT892" s="57">
        <v>0</v>
      </c>
      <c r="CU892" s="58" t="e">
        <v>#DIV/0!</v>
      </c>
      <c r="CV892" s="61"/>
      <c r="CW892" s="55" t="s">
        <v>359</v>
      </c>
      <c r="CX892" s="57">
        <v>2</v>
      </c>
      <c r="CY892" s="58">
        <v>1</v>
      </c>
      <c r="CZ892" s="61"/>
      <c r="DA892" s="55" t="s">
        <v>412</v>
      </c>
      <c r="DB892" s="57">
        <v>0</v>
      </c>
      <c r="DC892" s="58" t="e">
        <v>#DIV/0!</v>
      </c>
    </row>
    <row r="893" spans="2:107" ht="25.5" customHeight="1" x14ac:dyDescent="0.2">
      <c r="B893" s="50" t="s">
        <v>183</v>
      </c>
      <c r="C893" s="57">
        <v>3</v>
      </c>
      <c r="D893" s="58">
        <v>0.10714285714285714</v>
      </c>
      <c r="E893" s="64"/>
      <c r="F893" s="46" t="s">
        <v>188</v>
      </c>
      <c r="G893" s="57">
        <v>0</v>
      </c>
      <c r="H893" s="58">
        <v>0</v>
      </c>
      <c r="I893" s="61"/>
      <c r="J893" s="55" t="s">
        <v>341</v>
      </c>
      <c r="K893" s="57">
        <v>0</v>
      </c>
      <c r="L893" s="58">
        <v>0</v>
      </c>
      <c r="M893" s="61"/>
      <c r="N893" s="50" t="s">
        <v>360</v>
      </c>
      <c r="O893" s="57">
        <v>0</v>
      </c>
      <c r="P893" s="58">
        <v>0</v>
      </c>
      <c r="Q893" s="61"/>
      <c r="R893" s="50" t="s">
        <v>413</v>
      </c>
      <c r="S893" s="57">
        <v>0</v>
      </c>
      <c r="T893" s="58">
        <v>0</v>
      </c>
      <c r="U893" s="61"/>
      <c r="V893" s="46" t="s">
        <v>183</v>
      </c>
      <c r="W893" s="57">
        <v>0</v>
      </c>
      <c r="X893" s="58">
        <v>0</v>
      </c>
      <c r="Y893" s="61"/>
      <c r="Z893" s="46" t="s">
        <v>188</v>
      </c>
      <c r="AA893" s="57">
        <v>0</v>
      </c>
      <c r="AB893" s="58">
        <v>0</v>
      </c>
      <c r="AC893" s="61"/>
      <c r="AD893" s="61"/>
      <c r="AE893" s="55" t="s">
        <v>341</v>
      </c>
      <c r="AF893" s="57">
        <v>0</v>
      </c>
      <c r="AG893" s="58">
        <v>0</v>
      </c>
      <c r="AH893" s="61"/>
      <c r="AI893" s="50" t="s">
        <v>360</v>
      </c>
      <c r="AJ893" s="57">
        <v>0</v>
      </c>
      <c r="AK893" s="58">
        <v>0</v>
      </c>
      <c r="AL893" s="61"/>
      <c r="AM893" s="50" t="s">
        <v>413</v>
      </c>
      <c r="AN893" s="57">
        <v>0</v>
      </c>
      <c r="AO893" s="58">
        <v>0</v>
      </c>
      <c r="AP893" s="61"/>
      <c r="AQ893" s="61"/>
      <c r="AR893" s="46" t="s">
        <v>183</v>
      </c>
      <c r="AS893" s="57">
        <v>1</v>
      </c>
      <c r="AT893" s="58">
        <v>1</v>
      </c>
      <c r="AU893" s="61"/>
      <c r="AV893" s="46" t="s">
        <v>188</v>
      </c>
      <c r="AW893" s="57">
        <v>0</v>
      </c>
      <c r="AX893" s="58">
        <v>0</v>
      </c>
      <c r="AY893" s="61"/>
      <c r="AZ893" s="61"/>
      <c r="BA893" s="55" t="s">
        <v>341</v>
      </c>
      <c r="BB893" s="57">
        <v>0</v>
      </c>
      <c r="BC893" s="58">
        <v>0</v>
      </c>
      <c r="BD893" s="61"/>
      <c r="BE893" s="50" t="s">
        <v>360</v>
      </c>
      <c r="BF893" s="57">
        <v>0</v>
      </c>
      <c r="BG893" s="58">
        <v>0</v>
      </c>
      <c r="BH893" s="61"/>
      <c r="BI893" s="50" t="s">
        <v>413</v>
      </c>
      <c r="BJ893" s="57">
        <v>0</v>
      </c>
      <c r="BK893" s="58">
        <v>0</v>
      </c>
      <c r="BL893" s="61"/>
      <c r="BM893" s="61"/>
      <c r="BN893" s="46" t="s">
        <v>183</v>
      </c>
      <c r="BO893" s="57">
        <v>0</v>
      </c>
      <c r="BP893" s="58" t="e">
        <v>#DIV/0!</v>
      </c>
      <c r="BQ893" s="61"/>
      <c r="BR893" s="46" t="s">
        <v>188</v>
      </c>
      <c r="BS893" s="57">
        <v>0</v>
      </c>
      <c r="BT893" s="58" t="e">
        <v>#DIV/0!</v>
      </c>
      <c r="BU893" s="64"/>
      <c r="BV893" s="61"/>
      <c r="BW893" s="55" t="s">
        <v>341</v>
      </c>
      <c r="BX893" s="57">
        <v>0</v>
      </c>
      <c r="BY893" s="58" t="e">
        <v>#DIV/0!</v>
      </c>
      <c r="BZ893" s="61"/>
      <c r="CA893" s="50" t="s">
        <v>360</v>
      </c>
      <c r="CB893" s="57">
        <v>0</v>
      </c>
      <c r="CC893" s="58" t="e">
        <v>#DIV/0!</v>
      </c>
      <c r="CD893" s="61"/>
      <c r="CE893" s="50" t="s">
        <v>413</v>
      </c>
      <c r="CF893" s="57">
        <v>0</v>
      </c>
      <c r="CG893" s="58" t="e">
        <v>#DIV/0!</v>
      </c>
      <c r="CH893" s="61"/>
      <c r="CI893" s="61"/>
      <c r="CJ893" s="46" t="s">
        <v>183</v>
      </c>
      <c r="CK893" s="57">
        <v>0</v>
      </c>
      <c r="CL893" s="58" t="e">
        <v>#DIV/0!</v>
      </c>
      <c r="CM893" s="61"/>
      <c r="CN893" s="46" t="s">
        <v>188</v>
      </c>
      <c r="CO893" s="57">
        <v>0</v>
      </c>
      <c r="CP893" s="58" t="e">
        <v>#DIV/0!</v>
      </c>
      <c r="CQ893" s="61"/>
      <c r="CR893" s="61"/>
      <c r="CS893" s="55" t="s">
        <v>341</v>
      </c>
      <c r="CT893" s="57">
        <v>0</v>
      </c>
      <c r="CU893" s="58" t="e">
        <v>#DIV/0!</v>
      </c>
      <c r="CV893" s="61"/>
      <c r="CW893" s="50" t="s">
        <v>360</v>
      </c>
      <c r="CX893" s="57">
        <v>0</v>
      </c>
      <c r="CY893" s="58">
        <v>0</v>
      </c>
      <c r="CZ893" s="61"/>
      <c r="DA893" s="50" t="s">
        <v>413</v>
      </c>
      <c r="DB893" s="57">
        <v>0</v>
      </c>
      <c r="DC893" s="58" t="e">
        <v>#DIV/0!</v>
      </c>
    </row>
    <row r="894" spans="2:107" ht="25.5" customHeight="1" x14ac:dyDescent="0.2">
      <c r="B894" s="50" t="s">
        <v>184</v>
      </c>
      <c r="C894" s="57">
        <v>8</v>
      </c>
      <c r="D894" s="58">
        <v>0.2857142857142857</v>
      </c>
      <c r="E894" s="64"/>
      <c r="F894" s="77"/>
      <c r="G894" s="54">
        <v>28</v>
      </c>
      <c r="H894" s="76">
        <v>1</v>
      </c>
      <c r="I894" s="61"/>
      <c r="J894" s="50" t="s">
        <v>344</v>
      </c>
      <c r="K894" s="57">
        <v>1</v>
      </c>
      <c r="L894" s="58">
        <v>3.5714285714285712E-2</v>
      </c>
      <c r="M894" s="61"/>
      <c r="N894" s="50" t="s">
        <v>358</v>
      </c>
      <c r="O894" s="57">
        <v>1</v>
      </c>
      <c r="P894" s="58">
        <v>3.5714285714285712E-2</v>
      </c>
      <c r="Q894" s="61"/>
      <c r="R894" s="50" t="s">
        <v>414</v>
      </c>
      <c r="S894" s="57">
        <v>1</v>
      </c>
      <c r="T894" s="58">
        <v>3.5714285714285712E-2</v>
      </c>
      <c r="U894" s="61"/>
      <c r="V894" s="46" t="s">
        <v>184</v>
      </c>
      <c r="W894" s="57">
        <v>2</v>
      </c>
      <c r="X894" s="58">
        <v>0.4</v>
      </c>
      <c r="Y894" s="61"/>
      <c r="Z894" s="77"/>
      <c r="AA894" s="54">
        <v>5</v>
      </c>
      <c r="AB894" s="76">
        <v>1</v>
      </c>
      <c r="AC894" s="61"/>
      <c r="AD894" s="61"/>
      <c r="AE894" s="50" t="s">
        <v>344</v>
      </c>
      <c r="AF894" s="57">
        <v>0</v>
      </c>
      <c r="AG894" s="58">
        <v>0</v>
      </c>
      <c r="AH894" s="61"/>
      <c r="AI894" s="50" t="s">
        <v>358</v>
      </c>
      <c r="AJ894" s="57">
        <v>0</v>
      </c>
      <c r="AK894" s="58">
        <v>0</v>
      </c>
      <c r="AL894" s="61"/>
      <c r="AM894" s="50" t="s">
        <v>414</v>
      </c>
      <c r="AN894" s="57">
        <v>0</v>
      </c>
      <c r="AO894" s="58">
        <v>0</v>
      </c>
      <c r="AP894" s="61"/>
      <c r="AQ894" s="61"/>
      <c r="AR894" s="46" t="s">
        <v>184</v>
      </c>
      <c r="AS894" s="57">
        <v>0</v>
      </c>
      <c r="AT894" s="58">
        <v>0</v>
      </c>
      <c r="AU894" s="61"/>
      <c r="AV894" s="77"/>
      <c r="AW894" s="54">
        <v>1</v>
      </c>
      <c r="AX894" s="76">
        <v>1</v>
      </c>
      <c r="AY894" s="61"/>
      <c r="AZ894" s="61"/>
      <c r="BA894" s="50" t="s">
        <v>344</v>
      </c>
      <c r="BB894" s="57">
        <v>0</v>
      </c>
      <c r="BC894" s="58">
        <v>0</v>
      </c>
      <c r="BD894" s="61"/>
      <c r="BE894" s="50" t="s">
        <v>358</v>
      </c>
      <c r="BF894" s="57">
        <v>0</v>
      </c>
      <c r="BG894" s="58">
        <v>0</v>
      </c>
      <c r="BH894" s="61"/>
      <c r="BI894" s="50" t="s">
        <v>414</v>
      </c>
      <c r="BJ894" s="57">
        <v>0</v>
      </c>
      <c r="BK894" s="58">
        <v>0</v>
      </c>
      <c r="BL894" s="61"/>
      <c r="BM894" s="61"/>
      <c r="BN894" s="46" t="s">
        <v>184</v>
      </c>
      <c r="BO894" s="57">
        <v>0</v>
      </c>
      <c r="BP894" s="58" t="e">
        <v>#DIV/0!</v>
      </c>
      <c r="BQ894" s="61"/>
      <c r="BR894" s="77"/>
      <c r="BS894" s="54">
        <v>0</v>
      </c>
      <c r="BT894" s="76" t="e">
        <v>#DIV/0!</v>
      </c>
      <c r="BU894" s="64"/>
      <c r="BV894" s="61"/>
      <c r="BW894" s="50" t="s">
        <v>344</v>
      </c>
      <c r="BX894" s="57">
        <v>0</v>
      </c>
      <c r="BY894" s="58" t="e">
        <v>#DIV/0!</v>
      </c>
      <c r="BZ894" s="61"/>
      <c r="CA894" s="50" t="s">
        <v>358</v>
      </c>
      <c r="CB894" s="57">
        <v>0</v>
      </c>
      <c r="CC894" s="58" t="e">
        <v>#DIV/0!</v>
      </c>
      <c r="CD894" s="61"/>
      <c r="CE894" s="50" t="s">
        <v>414</v>
      </c>
      <c r="CF894" s="57">
        <v>0</v>
      </c>
      <c r="CG894" s="58" t="e">
        <v>#DIV/0!</v>
      </c>
      <c r="CH894" s="61"/>
      <c r="CI894" s="61"/>
      <c r="CJ894" s="46" t="s">
        <v>184</v>
      </c>
      <c r="CK894" s="57">
        <v>0</v>
      </c>
      <c r="CL894" s="58" t="e">
        <v>#DIV/0!</v>
      </c>
      <c r="CM894" s="61"/>
      <c r="CN894" s="77"/>
      <c r="CO894" s="54">
        <v>0</v>
      </c>
      <c r="CP894" s="76" t="e">
        <v>#DIV/0!</v>
      </c>
      <c r="CQ894" s="61"/>
      <c r="CR894" s="61"/>
      <c r="CS894" s="50" t="s">
        <v>344</v>
      </c>
      <c r="CT894" s="57">
        <v>0</v>
      </c>
      <c r="CU894" s="58" t="e">
        <v>#DIV/0!</v>
      </c>
      <c r="CV894" s="61"/>
      <c r="CW894" s="50" t="s">
        <v>358</v>
      </c>
      <c r="CX894" s="57">
        <v>0</v>
      </c>
      <c r="CY894" s="58">
        <v>0</v>
      </c>
      <c r="CZ894" s="61"/>
      <c r="DA894" s="50" t="s">
        <v>414</v>
      </c>
      <c r="DB894" s="57">
        <v>0</v>
      </c>
      <c r="DC894" s="58" t="e">
        <v>#DIV/0!</v>
      </c>
    </row>
    <row r="895" spans="2:107" ht="25.5" customHeight="1" x14ac:dyDescent="0.2">
      <c r="B895" s="50" t="s">
        <v>185</v>
      </c>
      <c r="C895" s="57">
        <v>1</v>
      </c>
      <c r="D895" s="58">
        <v>3.5714285714285712E-2</v>
      </c>
      <c r="E895" s="64"/>
      <c r="F895" s="61"/>
      <c r="G895" s="56" t="s">
        <v>141</v>
      </c>
      <c r="H895" s="49" t="s">
        <v>140</v>
      </c>
      <c r="I895" s="61"/>
      <c r="J895" s="50" t="s">
        <v>343</v>
      </c>
      <c r="K895" s="57">
        <v>0</v>
      </c>
      <c r="L895" s="58">
        <v>0</v>
      </c>
      <c r="M895" s="61"/>
      <c r="N895" s="50" t="s">
        <v>361</v>
      </c>
      <c r="O895" s="57">
        <v>1</v>
      </c>
      <c r="P895" s="58">
        <v>3.5714285714285712E-2</v>
      </c>
      <c r="Q895" s="61"/>
      <c r="R895" s="50" t="s">
        <v>415</v>
      </c>
      <c r="S895" s="57">
        <v>0</v>
      </c>
      <c r="T895" s="58">
        <v>0</v>
      </c>
      <c r="U895" s="61"/>
      <c r="V895" s="46" t="s">
        <v>185</v>
      </c>
      <c r="W895" s="57">
        <v>0</v>
      </c>
      <c r="X895" s="58">
        <v>0</v>
      </c>
      <c r="Y895" s="61"/>
      <c r="Z895" s="37"/>
      <c r="AA895" s="56" t="s">
        <v>141</v>
      </c>
      <c r="AB895" s="49" t="s">
        <v>140</v>
      </c>
      <c r="AC895" s="61"/>
      <c r="AD895" s="61"/>
      <c r="AE895" s="50" t="s">
        <v>343</v>
      </c>
      <c r="AF895" s="57">
        <v>0</v>
      </c>
      <c r="AG895" s="58">
        <v>0</v>
      </c>
      <c r="AH895" s="61"/>
      <c r="AI895" s="50" t="s">
        <v>361</v>
      </c>
      <c r="AJ895" s="57">
        <v>0</v>
      </c>
      <c r="AK895" s="58">
        <v>0</v>
      </c>
      <c r="AL895" s="61"/>
      <c r="AM895" s="50" t="s">
        <v>415</v>
      </c>
      <c r="AN895" s="57">
        <v>0</v>
      </c>
      <c r="AO895" s="58">
        <v>0</v>
      </c>
      <c r="AP895" s="61"/>
      <c r="AQ895" s="61"/>
      <c r="AR895" s="46" t="s">
        <v>185</v>
      </c>
      <c r="AS895" s="57">
        <v>0</v>
      </c>
      <c r="AT895" s="58">
        <v>0</v>
      </c>
      <c r="AU895" s="61"/>
      <c r="AV895" s="61"/>
      <c r="AW895" s="56" t="s">
        <v>141</v>
      </c>
      <c r="AX895" s="49" t="s">
        <v>140</v>
      </c>
      <c r="AY895" s="61"/>
      <c r="AZ895" s="61"/>
      <c r="BA895" s="50" t="s">
        <v>343</v>
      </c>
      <c r="BB895" s="57">
        <v>0</v>
      </c>
      <c r="BC895" s="58">
        <v>0</v>
      </c>
      <c r="BD895" s="61"/>
      <c r="BE895" s="50" t="s">
        <v>361</v>
      </c>
      <c r="BF895" s="57">
        <v>0</v>
      </c>
      <c r="BG895" s="58">
        <v>0</v>
      </c>
      <c r="BH895" s="61"/>
      <c r="BI895" s="50" t="s">
        <v>415</v>
      </c>
      <c r="BJ895" s="57">
        <v>1</v>
      </c>
      <c r="BK895" s="58">
        <v>1</v>
      </c>
      <c r="BL895" s="61"/>
      <c r="BM895" s="61"/>
      <c r="BN895" s="46" t="s">
        <v>185</v>
      </c>
      <c r="BO895" s="57">
        <v>0</v>
      </c>
      <c r="BP895" s="58" t="e">
        <v>#DIV/0!</v>
      </c>
      <c r="BQ895" s="61"/>
      <c r="BR895" s="77"/>
      <c r="BS895" s="56" t="s">
        <v>141</v>
      </c>
      <c r="BT895" s="49" t="s">
        <v>140</v>
      </c>
      <c r="BU895" s="64"/>
      <c r="BV895" s="61"/>
      <c r="BW895" s="50" t="s">
        <v>343</v>
      </c>
      <c r="BX895" s="57">
        <v>0</v>
      </c>
      <c r="BY895" s="58" t="e">
        <v>#DIV/0!</v>
      </c>
      <c r="BZ895" s="61"/>
      <c r="CA895" s="50" t="s">
        <v>361</v>
      </c>
      <c r="CB895" s="57">
        <v>0</v>
      </c>
      <c r="CC895" s="58" t="e">
        <v>#DIV/0!</v>
      </c>
      <c r="CD895" s="61"/>
      <c r="CE895" s="50" t="s">
        <v>415</v>
      </c>
      <c r="CF895" s="57">
        <v>0</v>
      </c>
      <c r="CG895" s="58" t="e">
        <v>#DIV/0!</v>
      </c>
      <c r="CH895" s="61"/>
      <c r="CI895" s="61"/>
      <c r="CJ895" s="46" t="s">
        <v>185</v>
      </c>
      <c r="CK895" s="57">
        <v>0</v>
      </c>
      <c r="CL895" s="58" t="e">
        <v>#DIV/0!</v>
      </c>
      <c r="CM895" s="61"/>
      <c r="CN895" s="61"/>
      <c r="CO895" s="56" t="s">
        <v>141</v>
      </c>
      <c r="CP895" s="49" t="s">
        <v>140</v>
      </c>
      <c r="CQ895" s="61"/>
      <c r="CR895" s="61"/>
      <c r="CS895" s="50" t="s">
        <v>343</v>
      </c>
      <c r="CT895" s="57">
        <v>0</v>
      </c>
      <c r="CU895" s="58" t="e">
        <v>#DIV/0!</v>
      </c>
      <c r="CV895" s="61"/>
      <c r="CW895" s="50" t="s">
        <v>361</v>
      </c>
      <c r="CX895" s="57">
        <v>0</v>
      </c>
      <c r="CY895" s="58">
        <v>0</v>
      </c>
      <c r="CZ895" s="61"/>
      <c r="DA895" s="50" t="s">
        <v>415</v>
      </c>
      <c r="DB895" s="57">
        <v>0</v>
      </c>
      <c r="DC895" s="58" t="e">
        <v>#DIV/0!</v>
      </c>
    </row>
    <row r="896" spans="2:107" ht="25.5" customHeight="1" x14ac:dyDescent="0.2">
      <c r="B896" s="46" t="s">
        <v>162</v>
      </c>
      <c r="C896" s="57">
        <v>0</v>
      </c>
      <c r="D896" s="58">
        <v>0</v>
      </c>
      <c r="E896" s="64"/>
      <c r="F896" s="61"/>
      <c r="G896" s="61"/>
      <c r="H896" s="61"/>
      <c r="I896" s="61"/>
      <c r="J896" s="50" t="s">
        <v>342</v>
      </c>
      <c r="K896" s="57">
        <v>0</v>
      </c>
      <c r="L896" s="58">
        <v>0</v>
      </c>
      <c r="M896" s="61"/>
      <c r="N896" s="50" t="s">
        <v>362</v>
      </c>
      <c r="O896" s="57">
        <v>2</v>
      </c>
      <c r="P896" s="58">
        <v>7.1428571428571425E-2</v>
      </c>
      <c r="Q896" s="61"/>
      <c r="R896" s="50" t="s">
        <v>416</v>
      </c>
      <c r="S896" s="57">
        <v>3</v>
      </c>
      <c r="T896" s="58">
        <v>0.10714285714285714</v>
      </c>
      <c r="U896" s="61"/>
      <c r="V896" s="46" t="s">
        <v>162</v>
      </c>
      <c r="W896" s="57">
        <v>0</v>
      </c>
      <c r="X896" s="58">
        <v>0</v>
      </c>
      <c r="Y896" s="61"/>
      <c r="Z896" s="61"/>
      <c r="AA896" s="61"/>
      <c r="AB896" s="61"/>
      <c r="AC896" s="61"/>
      <c r="AD896" s="61"/>
      <c r="AE896" s="50" t="s">
        <v>342</v>
      </c>
      <c r="AF896" s="57">
        <v>0</v>
      </c>
      <c r="AG896" s="58">
        <v>0</v>
      </c>
      <c r="AH896" s="61"/>
      <c r="AI896" s="50" t="s">
        <v>362</v>
      </c>
      <c r="AJ896" s="57">
        <v>0</v>
      </c>
      <c r="AK896" s="58">
        <v>0</v>
      </c>
      <c r="AL896" s="61"/>
      <c r="AM896" s="50" t="s">
        <v>416</v>
      </c>
      <c r="AN896" s="57">
        <v>0</v>
      </c>
      <c r="AO896" s="58">
        <v>0</v>
      </c>
      <c r="AP896" s="61"/>
      <c r="AQ896" s="61"/>
      <c r="AR896" s="46" t="s">
        <v>162</v>
      </c>
      <c r="AS896" s="57">
        <v>0</v>
      </c>
      <c r="AT896" s="58">
        <v>0</v>
      </c>
      <c r="AU896" s="61"/>
      <c r="AV896" s="61"/>
      <c r="AW896" s="61"/>
      <c r="AX896" s="61"/>
      <c r="AY896" s="61"/>
      <c r="AZ896" s="61"/>
      <c r="BA896" s="50" t="s">
        <v>342</v>
      </c>
      <c r="BB896" s="57">
        <v>0</v>
      </c>
      <c r="BC896" s="58">
        <v>0</v>
      </c>
      <c r="BD896" s="61"/>
      <c r="BE896" s="50" t="s">
        <v>362</v>
      </c>
      <c r="BF896" s="57">
        <v>1</v>
      </c>
      <c r="BG896" s="58">
        <v>1</v>
      </c>
      <c r="BH896" s="61"/>
      <c r="BI896" s="50" t="s">
        <v>416</v>
      </c>
      <c r="BJ896" s="57">
        <v>0</v>
      </c>
      <c r="BK896" s="58">
        <v>0</v>
      </c>
      <c r="BL896" s="61"/>
      <c r="BM896" s="61"/>
      <c r="BN896" s="46" t="s">
        <v>162</v>
      </c>
      <c r="BO896" s="57">
        <v>0</v>
      </c>
      <c r="BP896" s="58" t="e">
        <v>#DIV/0!</v>
      </c>
      <c r="BQ896" s="64"/>
      <c r="BR896"/>
      <c r="BS896" s="64"/>
      <c r="BT896" s="64"/>
      <c r="BU896" s="64"/>
      <c r="BV896" s="61"/>
      <c r="BW896" s="50" t="s">
        <v>342</v>
      </c>
      <c r="BX896" s="57">
        <v>0</v>
      </c>
      <c r="BY896" s="58" t="e">
        <v>#DIV/0!</v>
      </c>
      <c r="BZ896" s="61"/>
      <c r="CA896" s="50" t="s">
        <v>362</v>
      </c>
      <c r="CB896" s="57">
        <v>0</v>
      </c>
      <c r="CC896" s="58" t="e">
        <v>#DIV/0!</v>
      </c>
      <c r="CD896" s="61"/>
      <c r="CE896" s="50" t="s">
        <v>416</v>
      </c>
      <c r="CF896" s="57">
        <v>0</v>
      </c>
      <c r="CG896" s="58" t="e">
        <v>#DIV/0!</v>
      </c>
      <c r="CH896" s="61"/>
      <c r="CI896" s="61"/>
      <c r="CJ896" s="46" t="s">
        <v>162</v>
      </c>
      <c r="CK896" s="57">
        <v>0</v>
      </c>
      <c r="CL896" s="58" t="e">
        <v>#DIV/0!</v>
      </c>
      <c r="CM896" s="61"/>
      <c r="CN896" s="61"/>
      <c r="CO896" s="61"/>
      <c r="CP896" s="61"/>
      <c r="CQ896" s="61"/>
      <c r="CR896" s="61"/>
      <c r="CS896" s="50" t="s">
        <v>342</v>
      </c>
      <c r="CT896" s="57">
        <v>0</v>
      </c>
      <c r="CU896" s="58" t="e">
        <v>#DIV/0!</v>
      </c>
      <c r="CV896" s="61"/>
      <c r="CW896" s="50" t="s">
        <v>362</v>
      </c>
      <c r="CX896" s="57">
        <v>0</v>
      </c>
      <c r="CY896" s="58">
        <v>0</v>
      </c>
      <c r="CZ896" s="61"/>
      <c r="DA896" s="50" t="s">
        <v>416</v>
      </c>
      <c r="DB896" s="57">
        <v>0</v>
      </c>
      <c r="DC896" s="58" t="e">
        <v>#DIV/0!</v>
      </c>
    </row>
    <row r="897" spans="2:107" ht="25.5" customHeight="1" x14ac:dyDescent="0.2">
      <c r="B897" s="77"/>
      <c r="C897" s="54">
        <v>28</v>
      </c>
      <c r="D897" s="76">
        <v>1</v>
      </c>
      <c r="E897" s="64"/>
      <c r="F897" s="61"/>
      <c r="G897" s="61"/>
      <c r="H897" s="61"/>
      <c r="I897" s="61"/>
      <c r="J897" s="50" t="s">
        <v>354</v>
      </c>
      <c r="K897" s="57">
        <v>2</v>
      </c>
      <c r="L897" s="58">
        <v>7.1428571428571425E-2</v>
      </c>
      <c r="M897" s="61"/>
      <c r="N897" s="50" t="s">
        <v>363</v>
      </c>
      <c r="O897" s="57">
        <v>2</v>
      </c>
      <c r="P897" s="58">
        <v>7.1428571428571425E-2</v>
      </c>
      <c r="Q897" s="61"/>
      <c r="R897" s="50" t="s">
        <v>417</v>
      </c>
      <c r="S897" s="57">
        <v>5</v>
      </c>
      <c r="T897" s="58">
        <v>0.17857142857142858</v>
      </c>
      <c r="U897" s="61"/>
      <c r="V897" s="77"/>
      <c r="W897" s="54">
        <v>5</v>
      </c>
      <c r="X897" s="76">
        <v>1</v>
      </c>
      <c r="Y897" s="61"/>
      <c r="Z897" s="61"/>
      <c r="AA897" s="61"/>
      <c r="AB897" s="61"/>
      <c r="AC897" s="61"/>
      <c r="AD897" s="61"/>
      <c r="AE897" s="50" t="s">
        <v>354</v>
      </c>
      <c r="AF897" s="57">
        <v>0</v>
      </c>
      <c r="AG897" s="58">
        <v>0</v>
      </c>
      <c r="AH897" s="61"/>
      <c r="AI897" s="50" t="s">
        <v>363</v>
      </c>
      <c r="AJ897" s="57">
        <v>1</v>
      </c>
      <c r="AK897" s="58">
        <v>0.2</v>
      </c>
      <c r="AL897" s="61"/>
      <c r="AM897" s="50" t="s">
        <v>417</v>
      </c>
      <c r="AN897" s="57">
        <v>2</v>
      </c>
      <c r="AO897" s="58">
        <v>0.4</v>
      </c>
      <c r="AP897" s="61"/>
      <c r="AQ897" s="61"/>
      <c r="AR897" s="77" t="s">
        <v>142</v>
      </c>
      <c r="AS897" s="54">
        <v>1</v>
      </c>
      <c r="AT897" s="76">
        <v>1</v>
      </c>
      <c r="AU897" s="61"/>
      <c r="AV897" s="61"/>
      <c r="AW897" s="61"/>
      <c r="AX897" s="61"/>
      <c r="AY897" s="61"/>
      <c r="AZ897" s="61"/>
      <c r="BA897" s="50" t="s">
        <v>354</v>
      </c>
      <c r="BB897" s="57">
        <v>1</v>
      </c>
      <c r="BC897" s="58">
        <v>1</v>
      </c>
      <c r="BD897" s="61"/>
      <c r="BE897" s="50" t="s">
        <v>363</v>
      </c>
      <c r="BF897" s="57">
        <v>0</v>
      </c>
      <c r="BG897" s="58">
        <v>0</v>
      </c>
      <c r="BH897" s="61"/>
      <c r="BI897" s="50" t="s">
        <v>417</v>
      </c>
      <c r="BJ897" s="57">
        <v>0</v>
      </c>
      <c r="BK897" s="58">
        <v>0</v>
      </c>
      <c r="BL897" s="61"/>
      <c r="BM897" s="61"/>
      <c r="BN897" s="81"/>
      <c r="BO897" s="54">
        <v>0</v>
      </c>
      <c r="BP897" s="76" t="e">
        <v>#DIV/0!</v>
      </c>
      <c r="BQ897" s="64"/>
      <c r="BR897"/>
      <c r="BS897"/>
      <c r="BT897"/>
      <c r="BU897" s="64"/>
      <c r="BV897" s="61"/>
      <c r="BW897" s="50" t="s">
        <v>354</v>
      </c>
      <c r="BX897" s="57">
        <v>0</v>
      </c>
      <c r="BY897" s="58" t="e">
        <v>#DIV/0!</v>
      </c>
      <c r="BZ897" s="61"/>
      <c r="CA897" s="50" t="s">
        <v>363</v>
      </c>
      <c r="CB897" s="57">
        <v>0</v>
      </c>
      <c r="CC897" s="58" t="e">
        <v>#DIV/0!</v>
      </c>
      <c r="CD897" s="61"/>
      <c r="CE897" s="50" t="s">
        <v>417</v>
      </c>
      <c r="CF897" s="57">
        <v>0</v>
      </c>
      <c r="CG897" s="58" t="e">
        <v>#DIV/0!</v>
      </c>
      <c r="CH897" s="61"/>
      <c r="CI897" s="61"/>
      <c r="CJ897" s="77"/>
      <c r="CK897" s="54">
        <v>0</v>
      </c>
      <c r="CL897" s="76" t="e">
        <v>#DIV/0!</v>
      </c>
      <c r="CM897" s="61"/>
      <c r="CN897" s="61"/>
      <c r="CO897" s="61"/>
      <c r="CP897" s="61"/>
      <c r="CQ897" s="61"/>
      <c r="CR897" s="61"/>
      <c r="CS897" s="50" t="s">
        <v>354</v>
      </c>
      <c r="CT897" s="57">
        <v>0</v>
      </c>
      <c r="CU897" s="58" t="e">
        <v>#DIV/0!</v>
      </c>
      <c r="CV897" s="61"/>
      <c r="CW897" s="50" t="s">
        <v>363</v>
      </c>
      <c r="CX897" s="57">
        <v>0</v>
      </c>
      <c r="CY897" s="58">
        <v>0</v>
      </c>
      <c r="CZ897" s="61"/>
      <c r="DA897" s="50" t="s">
        <v>417</v>
      </c>
      <c r="DB897" s="57">
        <v>0</v>
      </c>
      <c r="DC897" s="58" t="e">
        <v>#DIV/0!</v>
      </c>
    </row>
    <row r="898" spans="2:107" ht="25.5" customHeight="1" x14ac:dyDescent="0.2">
      <c r="B898" s="61"/>
      <c r="C898" s="80" t="s">
        <v>141</v>
      </c>
      <c r="D898" s="77" t="s">
        <v>140</v>
      </c>
      <c r="E898" s="64"/>
      <c r="F898" s="61"/>
      <c r="G898" s="61"/>
      <c r="H898" s="61"/>
      <c r="I898" s="61"/>
      <c r="J898" s="50" t="s">
        <v>355</v>
      </c>
      <c r="K898" s="57">
        <v>1</v>
      </c>
      <c r="L898" s="58">
        <v>3.5714285714285712E-2</v>
      </c>
      <c r="M898" s="61"/>
      <c r="N898" s="50" t="s">
        <v>364</v>
      </c>
      <c r="O898" s="57">
        <v>6</v>
      </c>
      <c r="P898" s="58">
        <v>0.21428571428571427</v>
      </c>
      <c r="Q898" s="61"/>
      <c r="R898" s="50" t="s">
        <v>418</v>
      </c>
      <c r="S898" s="57">
        <v>3</v>
      </c>
      <c r="T898" s="58">
        <v>0.10714285714285714</v>
      </c>
      <c r="U898" s="61"/>
      <c r="V898" s="61"/>
      <c r="W898" s="56" t="s">
        <v>141</v>
      </c>
      <c r="X898" s="49" t="s">
        <v>140</v>
      </c>
      <c r="Y898" s="61"/>
      <c r="Z898" s="61"/>
      <c r="AA898" s="61"/>
      <c r="AB898" s="61"/>
      <c r="AC898" s="61"/>
      <c r="AD898" s="61"/>
      <c r="AE898" s="50" t="s">
        <v>355</v>
      </c>
      <c r="AF898" s="57">
        <v>0</v>
      </c>
      <c r="AG898" s="58">
        <v>0</v>
      </c>
      <c r="AH898" s="61"/>
      <c r="AI898" s="50" t="s">
        <v>364</v>
      </c>
      <c r="AJ898" s="57">
        <v>1</v>
      </c>
      <c r="AK898" s="58">
        <v>0.2</v>
      </c>
      <c r="AL898" s="61"/>
      <c r="AM898" s="50" t="s">
        <v>418</v>
      </c>
      <c r="AN898" s="57">
        <v>0</v>
      </c>
      <c r="AO898" s="58">
        <v>0</v>
      </c>
      <c r="AP898" s="61"/>
      <c r="AQ898" s="61"/>
      <c r="AR898" s="69"/>
      <c r="AS898" s="56" t="s">
        <v>141</v>
      </c>
      <c r="AT898" s="49" t="s">
        <v>140</v>
      </c>
      <c r="AU898" s="61"/>
      <c r="AV898" s="61"/>
      <c r="AW898" s="61"/>
      <c r="AX898" s="61"/>
      <c r="AY898" s="61"/>
      <c r="AZ898" s="61"/>
      <c r="BA898" s="50" t="s">
        <v>355</v>
      </c>
      <c r="BB898" s="57">
        <v>0</v>
      </c>
      <c r="BC898" s="58">
        <v>0</v>
      </c>
      <c r="BD898" s="61"/>
      <c r="BE898" s="50" t="s">
        <v>364</v>
      </c>
      <c r="BF898" s="57">
        <v>0</v>
      </c>
      <c r="BG898" s="58">
        <v>0</v>
      </c>
      <c r="BH898" s="61"/>
      <c r="BI898" s="50" t="s">
        <v>418</v>
      </c>
      <c r="BJ898" s="57">
        <v>0</v>
      </c>
      <c r="BK898" s="58">
        <v>0</v>
      </c>
      <c r="BL898" s="61"/>
      <c r="BM898" s="61"/>
      <c r="BN898" s="77"/>
      <c r="BO898" s="56" t="s">
        <v>141</v>
      </c>
      <c r="BP898" s="49" t="s">
        <v>140</v>
      </c>
      <c r="BQ898" s="64"/>
      <c r="BR898"/>
      <c r="BS898"/>
      <c r="BT898"/>
      <c r="BU898" s="64"/>
      <c r="BV898" s="61"/>
      <c r="BW898" s="50" t="s">
        <v>355</v>
      </c>
      <c r="BX898" s="57">
        <v>0</v>
      </c>
      <c r="BY898" s="58" t="e">
        <v>#DIV/0!</v>
      </c>
      <c r="BZ898" s="61"/>
      <c r="CA898" s="50" t="s">
        <v>364</v>
      </c>
      <c r="CB898" s="57">
        <v>0</v>
      </c>
      <c r="CC898" s="58" t="e">
        <v>#DIV/0!</v>
      </c>
      <c r="CD898" s="61"/>
      <c r="CE898" s="50" t="s">
        <v>418</v>
      </c>
      <c r="CF898" s="57">
        <v>0</v>
      </c>
      <c r="CG898" s="58" t="e">
        <v>#DIV/0!</v>
      </c>
      <c r="CH898" s="61"/>
      <c r="CI898" s="61"/>
      <c r="CJ898" s="69"/>
      <c r="CK898" s="56" t="s">
        <v>141</v>
      </c>
      <c r="CL898" s="49" t="s">
        <v>140</v>
      </c>
      <c r="CM898" s="61"/>
      <c r="CN898" s="61"/>
      <c r="CO898" s="61"/>
      <c r="CP898" s="61"/>
      <c r="CQ898" s="61"/>
      <c r="CR898" s="61"/>
      <c r="CS898" s="50" t="s">
        <v>355</v>
      </c>
      <c r="CT898" s="57">
        <v>0</v>
      </c>
      <c r="CU898" s="58" t="e">
        <v>#DIV/0!</v>
      </c>
      <c r="CV898" s="61"/>
      <c r="CW898" s="50" t="s">
        <v>364</v>
      </c>
      <c r="CX898" s="57">
        <v>0</v>
      </c>
      <c r="CY898" s="58">
        <v>0</v>
      </c>
      <c r="CZ898" s="61"/>
      <c r="DA898" s="50" t="s">
        <v>418</v>
      </c>
      <c r="DB898" s="57">
        <v>0</v>
      </c>
      <c r="DC898" s="58" t="e">
        <v>#DIV/0!</v>
      </c>
    </row>
    <row r="899" spans="2:107" ht="25.5" customHeight="1" x14ac:dyDescent="0.2">
      <c r="B899"/>
      <c r="C899"/>
      <c r="D899"/>
      <c r="E899" s="64"/>
      <c r="F899" s="175" t="s">
        <v>16</v>
      </c>
      <c r="G899" s="175"/>
      <c r="H899" s="175"/>
      <c r="I899" s="61"/>
      <c r="J899" s="50" t="s">
        <v>356</v>
      </c>
      <c r="K899" s="57">
        <v>0</v>
      </c>
      <c r="L899" s="58">
        <v>0</v>
      </c>
      <c r="M899" s="61"/>
      <c r="N899" s="50" t="s">
        <v>365</v>
      </c>
      <c r="O899" s="57">
        <v>0</v>
      </c>
      <c r="P899" s="58">
        <v>0</v>
      </c>
      <c r="Q899" s="61"/>
      <c r="R899" s="50" t="s">
        <v>419</v>
      </c>
      <c r="S899" s="57">
        <v>0</v>
      </c>
      <c r="T899" s="58">
        <v>0</v>
      </c>
      <c r="U899" s="61"/>
      <c r="V899"/>
      <c r="W899"/>
      <c r="X899"/>
      <c r="Y899" s="61"/>
      <c r="Z899" s="61"/>
      <c r="AA899" s="61"/>
      <c r="AB899" s="61"/>
      <c r="AC899" s="61"/>
      <c r="AD899" s="61"/>
      <c r="AE899" s="50" t="s">
        <v>356</v>
      </c>
      <c r="AF899" s="57">
        <v>0</v>
      </c>
      <c r="AG899" s="58">
        <v>0</v>
      </c>
      <c r="AH899" s="61"/>
      <c r="AI899" s="50" t="s">
        <v>365</v>
      </c>
      <c r="AJ899" s="57">
        <v>0</v>
      </c>
      <c r="AK899" s="58">
        <v>0</v>
      </c>
      <c r="AL899" s="61"/>
      <c r="AM899" s="50" t="s">
        <v>419</v>
      </c>
      <c r="AN899" s="57">
        <v>0</v>
      </c>
      <c r="AO899" s="58">
        <v>0</v>
      </c>
      <c r="AP899" s="61"/>
      <c r="AQ899" s="61"/>
      <c r="AR899"/>
      <c r="AS899"/>
      <c r="AT899"/>
      <c r="AU899" s="61"/>
      <c r="AV899"/>
      <c r="AW899"/>
      <c r="AX899"/>
      <c r="AY899" s="61"/>
      <c r="AZ899" s="61"/>
      <c r="BA899" s="50" t="s">
        <v>356</v>
      </c>
      <c r="BB899" s="57">
        <v>0</v>
      </c>
      <c r="BC899" s="58">
        <v>0</v>
      </c>
      <c r="BD899" s="61"/>
      <c r="BE899" s="50" t="s">
        <v>365</v>
      </c>
      <c r="BF899" s="57">
        <v>0</v>
      </c>
      <c r="BG899" s="58">
        <v>0</v>
      </c>
      <c r="BH899" s="61"/>
      <c r="BI899" s="50" t="s">
        <v>419</v>
      </c>
      <c r="BJ899" s="57">
        <v>0</v>
      </c>
      <c r="BK899" s="58">
        <v>0</v>
      </c>
      <c r="BL899" s="61"/>
      <c r="BM899" s="61"/>
      <c r="BN899"/>
      <c r="BO899"/>
      <c r="BP899"/>
      <c r="BQ899" s="64"/>
      <c r="BR899"/>
      <c r="BS899"/>
      <c r="BT899"/>
      <c r="BU899" s="64"/>
      <c r="BV899" s="61"/>
      <c r="BW899" s="50" t="s">
        <v>356</v>
      </c>
      <c r="BX899" s="57">
        <v>0</v>
      </c>
      <c r="BY899" s="58" t="e">
        <v>#DIV/0!</v>
      </c>
      <c r="BZ899" s="61"/>
      <c r="CA899" s="50" t="s">
        <v>365</v>
      </c>
      <c r="CB899" s="57">
        <v>0</v>
      </c>
      <c r="CC899" s="58" t="e">
        <v>#DIV/0!</v>
      </c>
      <c r="CD899" s="61"/>
      <c r="CE899" s="50" t="s">
        <v>419</v>
      </c>
      <c r="CF899" s="57">
        <v>0</v>
      </c>
      <c r="CG899" s="58" t="e">
        <v>#DIV/0!</v>
      </c>
      <c r="CH899" s="61"/>
      <c r="CI899" s="61"/>
      <c r="CJ899"/>
      <c r="CK899"/>
      <c r="CL899"/>
      <c r="CM899" s="61"/>
      <c r="CN899" s="176" t="s">
        <v>16</v>
      </c>
      <c r="CO899" s="177"/>
      <c r="CP899" s="177"/>
      <c r="CQ899" s="61"/>
      <c r="CR899" s="61"/>
      <c r="CS899" s="50" t="s">
        <v>356</v>
      </c>
      <c r="CT899" s="57">
        <v>0</v>
      </c>
      <c r="CU899" s="58" t="e">
        <v>#DIV/0!</v>
      </c>
      <c r="CV899" s="61"/>
      <c r="CW899" s="50" t="s">
        <v>365</v>
      </c>
      <c r="CX899" s="57">
        <v>0</v>
      </c>
      <c r="CY899" s="58">
        <v>0</v>
      </c>
      <c r="CZ899" s="61"/>
      <c r="DA899" s="50" t="s">
        <v>419</v>
      </c>
      <c r="DB899" s="57">
        <v>0</v>
      </c>
      <c r="DC899" s="58" t="e">
        <v>#DIV/0!</v>
      </c>
    </row>
    <row r="900" spans="2:107" ht="25.5" customHeight="1" x14ac:dyDescent="0.2">
      <c r="B900"/>
      <c r="C900"/>
      <c r="D900"/>
      <c r="E900" s="64"/>
      <c r="F900" s="55" t="s">
        <v>191</v>
      </c>
      <c r="G900" s="57">
        <v>12</v>
      </c>
      <c r="H900" s="58">
        <v>0.42857142857142855</v>
      </c>
      <c r="I900" s="61"/>
      <c r="J900" s="50" t="s">
        <v>345</v>
      </c>
      <c r="K900" s="57">
        <v>8</v>
      </c>
      <c r="L900" s="58">
        <v>0.2857142857142857</v>
      </c>
      <c r="M900" s="61"/>
      <c r="N900" s="50" t="s">
        <v>366</v>
      </c>
      <c r="O900" s="57">
        <v>1</v>
      </c>
      <c r="P900" s="58">
        <v>3.5714285714285712E-2</v>
      </c>
      <c r="Q900" s="61"/>
      <c r="R900" s="50" t="s">
        <v>420</v>
      </c>
      <c r="S900" s="57">
        <v>1</v>
      </c>
      <c r="T900" s="58">
        <v>3.5714285714285712E-2</v>
      </c>
      <c r="U900" s="61"/>
      <c r="V900" s="175" t="s">
        <v>15</v>
      </c>
      <c r="W900" s="175"/>
      <c r="X900" s="175"/>
      <c r="Y900" s="61"/>
      <c r="Z900" s="175" t="s">
        <v>16</v>
      </c>
      <c r="AA900" s="175"/>
      <c r="AB900" s="175"/>
      <c r="AC900" s="61"/>
      <c r="AD900" s="61"/>
      <c r="AE900" s="50" t="s">
        <v>345</v>
      </c>
      <c r="AF900" s="57">
        <v>1</v>
      </c>
      <c r="AG900" s="58">
        <v>0.2</v>
      </c>
      <c r="AH900" s="61"/>
      <c r="AI900" s="50" t="s">
        <v>366</v>
      </c>
      <c r="AJ900" s="57">
        <v>0</v>
      </c>
      <c r="AK900" s="58">
        <v>0</v>
      </c>
      <c r="AL900" s="61"/>
      <c r="AM900" s="50" t="s">
        <v>420</v>
      </c>
      <c r="AN900" s="57">
        <v>0</v>
      </c>
      <c r="AO900" s="58">
        <v>0</v>
      </c>
      <c r="AP900" s="61"/>
      <c r="AQ900" s="61"/>
      <c r="AR900" s="178" t="s">
        <v>15</v>
      </c>
      <c r="AS900" s="179"/>
      <c r="AT900" s="179"/>
      <c r="AU900" s="61"/>
      <c r="AV900" s="176" t="s">
        <v>16</v>
      </c>
      <c r="AW900" s="177"/>
      <c r="AX900" s="177"/>
      <c r="AY900" s="61"/>
      <c r="AZ900" s="61"/>
      <c r="BA900" s="50" t="s">
        <v>345</v>
      </c>
      <c r="BB900" s="57">
        <v>0</v>
      </c>
      <c r="BC900" s="58">
        <v>0</v>
      </c>
      <c r="BD900" s="61"/>
      <c r="BE900" s="50" t="s">
        <v>366</v>
      </c>
      <c r="BF900" s="57">
        <v>0</v>
      </c>
      <c r="BG900" s="58">
        <v>0</v>
      </c>
      <c r="BH900" s="61"/>
      <c r="BI900" s="50" t="s">
        <v>420</v>
      </c>
      <c r="BJ900" s="57">
        <v>0</v>
      </c>
      <c r="BK900" s="58">
        <v>0</v>
      </c>
      <c r="BL900" s="61"/>
      <c r="BM900" s="61"/>
      <c r="BN900" s="178" t="s">
        <v>15</v>
      </c>
      <c r="BO900" s="179"/>
      <c r="BP900" s="179"/>
      <c r="BQ900" s="64"/>
      <c r="BR900" s="175" t="s">
        <v>16</v>
      </c>
      <c r="BS900" s="175"/>
      <c r="BT900" s="175"/>
      <c r="BU900" s="64"/>
      <c r="BV900" s="61"/>
      <c r="BW900" s="50" t="s">
        <v>345</v>
      </c>
      <c r="BX900" s="57">
        <v>0</v>
      </c>
      <c r="BY900" s="58" t="e">
        <v>#DIV/0!</v>
      </c>
      <c r="BZ900" s="61"/>
      <c r="CA900" s="50" t="s">
        <v>366</v>
      </c>
      <c r="CB900" s="57">
        <v>0</v>
      </c>
      <c r="CC900" s="58" t="e">
        <v>#DIV/0!</v>
      </c>
      <c r="CD900" s="61"/>
      <c r="CE900" s="50" t="s">
        <v>420</v>
      </c>
      <c r="CF900" s="57">
        <v>0</v>
      </c>
      <c r="CG900" s="58" t="e">
        <v>#DIV/0!</v>
      </c>
      <c r="CH900" s="61"/>
      <c r="CI900" s="61"/>
      <c r="CJ900" s="175" t="s">
        <v>15</v>
      </c>
      <c r="CK900" s="175"/>
      <c r="CL900" s="175"/>
      <c r="CM900" s="61"/>
      <c r="CN900" s="47" t="s">
        <v>191</v>
      </c>
      <c r="CO900" s="57">
        <v>0</v>
      </c>
      <c r="CP900" s="58" t="e">
        <v>#DIV/0!</v>
      </c>
      <c r="CQ900" s="61"/>
      <c r="CR900" s="61"/>
      <c r="CS900" s="50" t="s">
        <v>345</v>
      </c>
      <c r="CT900" s="57">
        <v>0</v>
      </c>
      <c r="CU900" s="58" t="e">
        <v>#DIV/0!</v>
      </c>
      <c r="CV900" s="61"/>
      <c r="CW900" s="50" t="s">
        <v>366</v>
      </c>
      <c r="CX900" s="57">
        <v>0</v>
      </c>
      <c r="CY900" s="58">
        <v>0</v>
      </c>
      <c r="CZ900" s="61"/>
      <c r="DA900" s="50" t="s">
        <v>420</v>
      </c>
      <c r="DB900" s="57">
        <v>0</v>
      </c>
      <c r="DC900" s="58" t="e">
        <v>#DIV/0!</v>
      </c>
    </row>
    <row r="901" spans="2:107" ht="25.5" customHeight="1" x14ac:dyDescent="0.2">
      <c r="B901"/>
      <c r="C901"/>
      <c r="D901"/>
      <c r="E901" s="64"/>
      <c r="F901" s="46" t="s">
        <v>192</v>
      </c>
      <c r="G901" s="57">
        <v>11</v>
      </c>
      <c r="H901" s="58">
        <v>0.39285714285714285</v>
      </c>
      <c r="I901" s="61"/>
      <c r="J901" s="50" t="s">
        <v>347</v>
      </c>
      <c r="K901" s="57">
        <v>0</v>
      </c>
      <c r="L901" s="58">
        <v>0</v>
      </c>
      <c r="M901" s="61"/>
      <c r="N901" s="50" t="s">
        <v>367</v>
      </c>
      <c r="O901" s="57">
        <v>0</v>
      </c>
      <c r="P901" s="58">
        <v>0</v>
      </c>
      <c r="Q901" s="61"/>
      <c r="R901" s="50" t="s">
        <v>421</v>
      </c>
      <c r="S901" s="57">
        <v>0</v>
      </c>
      <c r="T901" s="58">
        <v>0</v>
      </c>
      <c r="U901" s="61"/>
      <c r="V901" s="47" t="s">
        <v>189</v>
      </c>
      <c r="W901" s="57">
        <v>3</v>
      </c>
      <c r="X901" s="58">
        <v>0.6</v>
      </c>
      <c r="Y901" s="61"/>
      <c r="Z901" s="47" t="s">
        <v>191</v>
      </c>
      <c r="AA901" s="57">
        <v>5</v>
      </c>
      <c r="AB901" s="58">
        <v>1</v>
      </c>
      <c r="AC901" s="61"/>
      <c r="AD901" s="61"/>
      <c r="AE901" s="50" t="s">
        <v>347</v>
      </c>
      <c r="AF901" s="57">
        <v>1</v>
      </c>
      <c r="AG901" s="58">
        <v>0.2</v>
      </c>
      <c r="AH901" s="61"/>
      <c r="AI901" s="50" t="s">
        <v>367</v>
      </c>
      <c r="AJ901" s="57">
        <v>0</v>
      </c>
      <c r="AK901" s="58">
        <v>0</v>
      </c>
      <c r="AL901" s="61"/>
      <c r="AM901" s="50" t="s">
        <v>421</v>
      </c>
      <c r="AN901" s="57">
        <v>0</v>
      </c>
      <c r="AO901" s="58">
        <v>0</v>
      </c>
      <c r="AP901" s="61"/>
      <c r="AQ901" s="61"/>
      <c r="AR901" s="47" t="s">
        <v>189</v>
      </c>
      <c r="AS901" s="57">
        <v>0</v>
      </c>
      <c r="AT901" s="58">
        <v>0</v>
      </c>
      <c r="AU901" s="61"/>
      <c r="AV901" s="47" t="s">
        <v>191</v>
      </c>
      <c r="AW901" s="57">
        <v>1</v>
      </c>
      <c r="AX901" s="58">
        <v>1</v>
      </c>
      <c r="AY901" s="61"/>
      <c r="AZ901" s="61"/>
      <c r="BA901" s="50" t="s">
        <v>347</v>
      </c>
      <c r="BB901" s="57">
        <v>0</v>
      </c>
      <c r="BC901" s="58">
        <v>0</v>
      </c>
      <c r="BD901" s="61"/>
      <c r="BE901" s="50" t="s">
        <v>367</v>
      </c>
      <c r="BF901" s="57">
        <v>0</v>
      </c>
      <c r="BG901" s="58">
        <v>0</v>
      </c>
      <c r="BH901" s="61"/>
      <c r="BI901" s="50" t="s">
        <v>421</v>
      </c>
      <c r="BJ901" s="57">
        <v>0</v>
      </c>
      <c r="BK901" s="58">
        <v>0</v>
      </c>
      <c r="BL901" s="61"/>
      <c r="BM901" s="61"/>
      <c r="BN901" s="47" t="s">
        <v>189</v>
      </c>
      <c r="BO901" s="57">
        <v>0</v>
      </c>
      <c r="BP901" s="58" t="e">
        <v>#DIV/0!</v>
      </c>
      <c r="BQ901" s="64"/>
      <c r="BR901" s="55" t="s">
        <v>191</v>
      </c>
      <c r="BS901" s="57">
        <v>0</v>
      </c>
      <c r="BT901" s="58" t="e">
        <v>#DIV/0!</v>
      </c>
      <c r="BU901" s="64"/>
      <c r="BV901" s="61"/>
      <c r="BW901" s="50" t="s">
        <v>347</v>
      </c>
      <c r="BX901" s="57">
        <v>0</v>
      </c>
      <c r="BY901" s="58" t="e">
        <v>#DIV/0!</v>
      </c>
      <c r="BZ901" s="61"/>
      <c r="CA901" s="50" t="s">
        <v>367</v>
      </c>
      <c r="CB901" s="57">
        <v>0</v>
      </c>
      <c r="CC901" s="58" t="e">
        <v>#DIV/0!</v>
      </c>
      <c r="CD901" s="61"/>
      <c r="CE901" s="50" t="s">
        <v>421</v>
      </c>
      <c r="CF901" s="57">
        <v>0</v>
      </c>
      <c r="CG901" s="58" t="e">
        <v>#DIV/0!</v>
      </c>
      <c r="CH901" s="61"/>
      <c r="CI901" s="61"/>
      <c r="CJ901" s="55" t="s">
        <v>189</v>
      </c>
      <c r="CK901" s="57">
        <v>0</v>
      </c>
      <c r="CL901" s="58" t="e">
        <v>#DIV/0!</v>
      </c>
      <c r="CM901" s="61"/>
      <c r="CN901" s="46" t="s">
        <v>192</v>
      </c>
      <c r="CO901" s="57">
        <v>0</v>
      </c>
      <c r="CP901" s="58" t="e">
        <v>#DIV/0!</v>
      </c>
      <c r="CQ901" s="61"/>
      <c r="CR901" s="61"/>
      <c r="CS901" s="50" t="s">
        <v>347</v>
      </c>
      <c r="CT901" s="57">
        <v>0</v>
      </c>
      <c r="CU901" s="58" t="e">
        <v>#DIV/0!</v>
      </c>
      <c r="CV901" s="61"/>
      <c r="CW901" s="50" t="s">
        <v>367</v>
      </c>
      <c r="CX901" s="57">
        <v>0</v>
      </c>
      <c r="CY901" s="58">
        <v>0</v>
      </c>
      <c r="CZ901" s="61"/>
      <c r="DA901" s="50" t="s">
        <v>421</v>
      </c>
      <c r="DB901" s="57">
        <v>0</v>
      </c>
      <c r="DC901" s="58" t="e">
        <v>#DIV/0!</v>
      </c>
    </row>
    <row r="902" spans="2:107" ht="25.5" customHeight="1" x14ac:dyDescent="0.2">
      <c r="B902"/>
      <c r="C902"/>
      <c r="D902"/>
      <c r="E902" s="64"/>
      <c r="F902" s="46" t="s">
        <v>193</v>
      </c>
      <c r="G902" s="57">
        <v>4</v>
      </c>
      <c r="H902" s="58">
        <v>0.14285714285714285</v>
      </c>
      <c r="I902" s="61"/>
      <c r="J902" s="50" t="s">
        <v>346</v>
      </c>
      <c r="K902" s="57">
        <v>0</v>
      </c>
      <c r="L902" s="58">
        <v>0</v>
      </c>
      <c r="M902" s="61"/>
      <c r="N902" s="50" t="s">
        <v>368</v>
      </c>
      <c r="O902" s="57">
        <v>0</v>
      </c>
      <c r="P902" s="58">
        <v>0</v>
      </c>
      <c r="Q902" s="61"/>
      <c r="R902" s="50" t="s">
        <v>422</v>
      </c>
      <c r="S902" s="57">
        <v>0</v>
      </c>
      <c r="T902" s="58">
        <v>0</v>
      </c>
      <c r="U902" s="61"/>
      <c r="V902" s="46" t="s">
        <v>190</v>
      </c>
      <c r="W902" s="57">
        <v>2</v>
      </c>
      <c r="X902" s="58">
        <v>0.4</v>
      </c>
      <c r="Y902" s="61"/>
      <c r="Z902" s="46" t="s">
        <v>192</v>
      </c>
      <c r="AA902" s="57">
        <v>0</v>
      </c>
      <c r="AB902" s="58">
        <v>0</v>
      </c>
      <c r="AC902" s="61"/>
      <c r="AD902" s="61"/>
      <c r="AE902" s="50" t="s">
        <v>346</v>
      </c>
      <c r="AF902" s="57">
        <v>0</v>
      </c>
      <c r="AG902" s="58">
        <v>0</v>
      </c>
      <c r="AH902" s="61"/>
      <c r="AI902" s="50" t="s">
        <v>368</v>
      </c>
      <c r="AJ902" s="57">
        <v>0</v>
      </c>
      <c r="AK902" s="58">
        <v>0</v>
      </c>
      <c r="AL902" s="61"/>
      <c r="AM902" s="50" t="s">
        <v>422</v>
      </c>
      <c r="AN902" s="57">
        <v>0</v>
      </c>
      <c r="AO902" s="58">
        <v>0</v>
      </c>
      <c r="AP902" s="61"/>
      <c r="AQ902" s="61"/>
      <c r="AR902" s="46" t="s">
        <v>190</v>
      </c>
      <c r="AS902" s="57">
        <v>1</v>
      </c>
      <c r="AT902" s="58">
        <v>1</v>
      </c>
      <c r="AU902" s="61"/>
      <c r="AV902" s="46" t="s">
        <v>192</v>
      </c>
      <c r="AW902" s="57">
        <v>0</v>
      </c>
      <c r="AX902" s="58">
        <v>0</v>
      </c>
      <c r="AY902" s="61"/>
      <c r="AZ902" s="61"/>
      <c r="BA902" s="50" t="s">
        <v>346</v>
      </c>
      <c r="BB902" s="57">
        <v>0</v>
      </c>
      <c r="BC902" s="58">
        <v>0</v>
      </c>
      <c r="BD902" s="61"/>
      <c r="BE902" s="50" t="s">
        <v>368</v>
      </c>
      <c r="BF902" s="57">
        <v>0</v>
      </c>
      <c r="BG902" s="58">
        <v>0</v>
      </c>
      <c r="BH902" s="61"/>
      <c r="BI902" s="50" t="s">
        <v>422</v>
      </c>
      <c r="BJ902" s="57">
        <v>0</v>
      </c>
      <c r="BK902" s="58">
        <v>0</v>
      </c>
      <c r="BL902" s="61"/>
      <c r="BM902" s="61"/>
      <c r="BN902" s="46" t="s">
        <v>190</v>
      </c>
      <c r="BO902" s="57">
        <v>0</v>
      </c>
      <c r="BP902" s="58" t="e">
        <v>#DIV/0!</v>
      </c>
      <c r="BQ902" s="64"/>
      <c r="BR902" s="46" t="s">
        <v>192</v>
      </c>
      <c r="BS902" s="57">
        <v>0</v>
      </c>
      <c r="BT902" s="58" t="e">
        <v>#DIV/0!</v>
      </c>
      <c r="BU902" s="64"/>
      <c r="BV902" s="61"/>
      <c r="BW902" s="50" t="s">
        <v>346</v>
      </c>
      <c r="BX902" s="57">
        <v>0</v>
      </c>
      <c r="BY902" s="58" t="e">
        <v>#DIV/0!</v>
      </c>
      <c r="BZ902" s="61"/>
      <c r="CA902" s="50" t="s">
        <v>368</v>
      </c>
      <c r="CB902" s="57">
        <v>0</v>
      </c>
      <c r="CC902" s="58" t="e">
        <v>#DIV/0!</v>
      </c>
      <c r="CD902" s="61"/>
      <c r="CE902" s="50" t="s">
        <v>422</v>
      </c>
      <c r="CF902" s="57">
        <v>0</v>
      </c>
      <c r="CG902" s="58" t="e">
        <v>#DIV/0!</v>
      </c>
      <c r="CH902" s="61"/>
      <c r="CI902" s="61"/>
      <c r="CJ902" s="46" t="s">
        <v>190</v>
      </c>
      <c r="CK902" s="57">
        <v>0</v>
      </c>
      <c r="CL902" s="58" t="e">
        <v>#DIV/0!</v>
      </c>
      <c r="CM902" s="61"/>
      <c r="CN902" s="46" t="s">
        <v>193</v>
      </c>
      <c r="CO902" s="57">
        <v>0</v>
      </c>
      <c r="CP902" s="58" t="e">
        <v>#DIV/0!</v>
      </c>
      <c r="CQ902" s="61"/>
      <c r="CR902" s="61"/>
      <c r="CS902" s="50" t="s">
        <v>346</v>
      </c>
      <c r="CT902" s="57">
        <v>0</v>
      </c>
      <c r="CU902" s="58" t="e">
        <v>#DIV/0!</v>
      </c>
      <c r="CV902" s="61"/>
      <c r="CW902" s="50" t="s">
        <v>368</v>
      </c>
      <c r="CX902" s="57">
        <v>0</v>
      </c>
      <c r="CY902" s="58">
        <v>0</v>
      </c>
      <c r="CZ902" s="61"/>
      <c r="DA902" s="50" t="s">
        <v>422</v>
      </c>
      <c r="DB902" s="57">
        <v>0</v>
      </c>
      <c r="DC902" s="58" t="e">
        <v>#DIV/0!</v>
      </c>
    </row>
    <row r="903" spans="2:107" ht="25.5" customHeight="1" x14ac:dyDescent="0.2">
      <c r="B903" s="175" t="s">
        <v>15</v>
      </c>
      <c r="C903" s="175"/>
      <c r="D903" s="175"/>
      <c r="E903" s="64"/>
      <c r="F903" s="46" t="s">
        <v>194</v>
      </c>
      <c r="G903" s="57">
        <v>1</v>
      </c>
      <c r="H903" s="58">
        <v>3.5714285714285712E-2</v>
      </c>
      <c r="I903" s="61"/>
      <c r="J903" s="50" t="s">
        <v>350</v>
      </c>
      <c r="K903" s="57">
        <v>1</v>
      </c>
      <c r="L903" s="58">
        <v>3.5714285714285712E-2</v>
      </c>
      <c r="M903" s="61"/>
      <c r="N903" s="37"/>
      <c r="O903" s="45">
        <v>28</v>
      </c>
      <c r="P903" s="58">
        <v>1</v>
      </c>
      <c r="Q903" s="61"/>
      <c r="R903" s="37"/>
      <c r="S903" s="45">
        <v>28</v>
      </c>
      <c r="T903" s="58">
        <v>1</v>
      </c>
      <c r="U903" s="61"/>
      <c r="V903" s="77"/>
      <c r="W903" s="54">
        <v>5</v>
      </c>
      <c r="X903" s="76">
        <v>1</v>
      </c>
      <c r="Y903" s="61"/>
      <c r="Z903" s="46" t="s">
        <v>193</v>
      </c>
      <c r="AA903" s="57">
        <v>0</v>
      </c>
      <c r="AB903" s="58">
        <v>0</v>
      </c>
      <c r="AC903" s="61"/>
      <c r="AD903" s="61"/>
      <c r="AE903" s="50" t="s">
        <v>350</v>
      </c>
      <c r="AF903" s="57">
        <v>0</v>
      </c>
      <c r="AG903" s="58">
        <v>0</v>
      </c>
      <c r="AH903" s="61"/>
      <c r="AI903" s="37"/>
      <c r="AJ903" s="45">
        <v>5</v>
      </c>
      <c r="AK903" s="58">
        <v>1</v>
      </c>
      <c r="AL903" s="61"/>
      <c r="AM903" s="37"/>
      <c r="AN903" s="45">
        <v>5</v>
      </c>
      <c r="AO903" s="58">
        <v>1</v>
      </c>
      <c r="AP903" s="61"/>
      <c r="AQ903" s="61"/>
      <c r="AR903" s="77"/>
      <c r="AS903" s="54">
        <v>1</v>
      </c>
      <c r="AT903" s="76">
        <v>1</v>
      </c>
      <c r="AU903" s="61"/>
      <c r="AV903" s="46" t="s">
        <v>193</v>
      </c>
      <c r="AW903" s="57">
        <v>0</v>
      </c>
      <c r="AX903" s="58">
        <v>0</v>
      </c>
      <c r="AY903" s="61"/>
      <c r="AZ903" s="61"/>
      <c r="BA903" s="50" t="s">
        <v>350</v>
      </c>
      <c r="BB903" s="57">
        <v>0</v>
      </c>
      <c r="BC903" s="58">
        <v>0</v>
      </c>
      <c r="BD903" s="61"/>
      <c r="BE903" s="37"/>
      <c r="BF903" s="45">
        <v>1</v>
      </c>
      <c r="BG903" s="58">
        <v>1</v>
      </c>
      <c r="BH903" s="61"/>
      <c r="BI903" s="37"/>
      <c r="BJ903" s="45">
        <v>1</v>
      </c>
      <c r="BK903" s="58">
        <v>1</v>
      </c>
      <c r="BL903" s="61"/>
      <c r="BM903" s="61"/>
      <c r="BN903" s="77"/>
      <c r="BO903" s="54">
        <v>0</v>
      </c>
      <c r="BP903" s="76" t="e">
        <v>#DIV/0!</v>
      </c>
      <c r="BQ903" s="64"/>
      <c r="BR903" s="46" t="s">
        <v>193</v>
      </c>
      <c r="BS903" s="57">
        <v>0</v>
      </c>
      <c r="BT903" s="58" t="e">
        <v>#DIV/0!</v>
      </c>
      <c r="BU903" s="64"/>
      <c r="BV903" s="61"/>
      <c r="BW903" s="50" t="s">
        <v>350</v>
      </c>
      <c r="BX903" s="57">
        <v>0</v>
      </c>
      <c r="BY903" s="58" t="e">
        <v>#DIV/0!</v>
      </c>
      <c r="BZ903" s="61"/>
      <c r="CA903" s="37"/>
      <c r="CB903" s="45">
        <v>0</v>
      </c>
      <c r="CC903" s="58" t="e">
        <v>#DIV/0!</v>
      </c>
      <c r="CD903" s="61"/>
      <c r="CE903" s="37"/>
      <c r="CF903" s="45">
        <v>0</v>
      </c>
      <c r="CG903" s="58" t="e">
        <v>#DIV/0!</v>
      </c>
      <c r="CH903" s="61"/>
      <c r="CI903" s="61"/>
      <c r="CJ903" s="77"/>
      <c r="CK903" s="54">
        <v>0</v>
      </c>
      <c r="CL903" s="76" t="e">
        <v>#DIV/0!</v>
      </c>
      <c r="CM903" s="61"/>
      <c r="CN903" s="46" t="s">
        <v>194</v>
      </c>
      <c r="CO903" s="57">
        <v>0</v>
      </c>
      <c r="CP903" s="58" t="e">
        <v>#DIV/0!</v>
      </c>
      <c r="CQ903" s="61"/>
      <c r="CR903" s="61"/>
      <c r="CS903" s="50" t="s">
        <v>350</v>
      </c>
      <c r="CT903" s="57">
        <v>0</v>
      </c>
      <c r="CU903" s="58" t="e">
        <v>#DIV/0!</v>
      </c>
      <c r="CV903" s="61"/>
      <c r="CW903" s="37"/>
      <c r="CX903" s="45">
        <v>2</v>
      </c>
      <c r="CY903" s="58">
        <v>1</v>
      </c>
      <c r="CZ903" s="61"/>
      <c r="DA903" s="37"/>
      <c r="DB903" s="45">
        <v>0</v>
      </c>
      <c r="DC903" s="58" t="e">
        <v>#DIV/0!</v>
      </c>
    </row>
    <row r="904" spans="2:107" ht="25.5" customHeight="1" x14ac:dyDescent="0.2">
      <c r="B904" s="55" t="s">
        <v>189</v>
      </c>
      <c r="C904" s="57">
        <v>28</v>
      </c>
      <c r="D904" s="58">
        <v>1</v>
      </c>
      <c r="E904" s="64"/>
      <c r="F904" s="77"/>
      <c r="G904" s="54">
        <v>28</v>
      </c>
      <c r="H904" s="76">
        <v>1</v>
      </c>
      <c r="I904" s="61"/>
      <c r="J904" s="50" t="s">
        <v>349</v>
      </c>
      <c r="K904" s="57">
        <v>0</v>
      </c>
      <c r="L904" s="58">
        <v>0</v>
      </c>
      <c r="M904" s="61"/>
      <c r="N904" s="61"/>
      <c r="O904" s="49" t="s">
        <v>141</v>
      </c>
      <c r="P904" s="49" t="s">
        <v>140</v>
      </c>
      <c r="Q904" s="61"/>
      <c r="R904" s="61"/>
      <c r="S904" s="49" t="s">
        <v>141</v>
      </c>
      <c r="T904" s="49" t="s">
        <v>140</v>
      </c>
      <c r="U904" s="61"/>
      <c r="V904" s="61"/>
      <c r="W904" s="56" t="s">
        <v>141</v>
      </c>
      <c r="X904" s="49" t="s">
        <v>140</v>
      </c>
      <c r="Y904" s="61"/>
      <c r="Z904" s="46" t="s">
        <v>194</v>
      </c>
      <c r="AA904" s="57">
        <v>0</v>
      </c>
      <c r="AB904" s="58">
        <v>0</v>
      </c>
      <c r="AC904" s="61"/>
      <c r="AD904" s="61"/>
      <c r="AE904" s="50" t="s">
        <v>349</v>
      </c>
      <c r="AF904" s="57">
        <v>0</v>
      </c>
      <c r="AG904" s="58">
        <v>0</v>
      </c>
      <c r="AH904" s="61"/>
      <c r="AI904" s="61"/>
      <c r="AJ904" s="49" t="s">
        <v>141</v>
      </c>
      <c r="AK904" s="49" t="s">
        <v>140</v>
      </c>
      <c r="AL904" s="61"/>
      <c r="AM904" s="61"/>
      <c r="AN904" s="49" t="s">
        <v>141</v>
      </c>
      <c r="AO904" s="49" t="s">
        <v>140</v>
      </c>
      <c r="AP904" s="61"/>
      <c r="AQ904" s="61"/>
      <c r="AR904" s="61"/>
      <c r="AS904" s="56" t="s">
        <v>141</v>
      </c>
      <c r="AT904" s="49" t="s">
        <v>140</v>
      </c>
      <c r="AU904" s="61"/>
      <c r="AV904" s="46" t="s">
        <v>194</v>
      </c>
      <c r="AW904" s="57">
        <v>0</v>
      </c>
      <c r="AX904" s="58">
        <v>0</v>
      </c>
      <c r="AY904" s="61"/>
      <c r="AZ904" s="61"/>
      <c r="BA904" s="50" t="s">
        <v>349</v>
      </c>
      <c r="BB904" s="57">
        <v>0</v>
      </c>
      <c r="BC904" s="58">
        <v>0</v>
      </c>
      <c r="BD904" s="61"/>
      <c r="BE904" s="61"/>
      <c r="BF904" s="49" t="s">
        <v>141</v>
      </c>
      <c r="BG904" s="49" t="s">
        <v>140</v>
      </c>
      <c r="BH904" s="61"/>
      <c r="BI904" s="61"/>
      <c r="BJ904" s="49" t="s">
        <v>141</v>
      </c>
      <c r="BK904" s="49" t="s">
        <v>140</v>
      </c>
      <c r="BL904" s="61"/>
      <c r="BM904" s="61"/>
      <c r="BN904" s="61"/>
      <c r="BO904" s="56" t="s">
        <v>141</v>
      </c>
      <c r="BP904" s="49" t="s">
        <v>140</v>
      </c>
      <c r="BQ904" s="64"/>
      <c r="BR904" s="46" t="s">
        <v>194</v>
      </c>
      <c r="BS904" s="57">
        <v>0</v>
      </c>
      <c r="BT904" s="58" t="e">
        <v>#DIV/0!</v>
      </c>
      <c r="BU904" s="64"/>
      <c r="BV904" s="61"/>
      <c r="BW904" s="50" t="s">
        <v>349</v>
      </c>
      <c r="BX904" s="57">
        <v>0</v>
      </c>
      <c r="BY904" s="58" t="e">
        <v>#DIV/0!</v>
      </c>
      <c r="BZ904" s="61"/>
      <c r="CA904" s="61"/>
      <c r="CB904" s="49" t="s">
        <v>141</v>
      </c>
      <c r="CC904" s="49" t="s">
        <v>140</v>
      </c>
      <c r="CD904" s="61"/>
      <c r="CE904" s="61"/>
      <c r="CF904" s="49" t="s">
        <v>141</v>
      </c>
      <c r="CG904" s="49" t="s">
        <v>140</v>
      </c>
      <c r="CH904" s="61"/>
      <c r="CI904" s="61"/>
      <c r="CJ904" s="61"/>
      <c r="CK904" s="56" t="s">
        <v>141</v>
      </c>
      <c r="CL904" s="49" t="s">
        <v>140</v>
      </c>
      <c r="CM904" s="61"/>
      <c r="CN904" s="77"/>
      <c r="CO904" s="54">
        <v>0</v>
      </c>
      <c r="CP904" s="76" t="e">
        <v>#DIV/0!</v>
      </c>
      <c r="CQ904" s="61"/>
      <c r="CR904" s="61"/>
      <c r="CS904" s="50" t="s">
        <v>349</v>
      </c>
      <c r="CT904" s="57">
        <v>0</v>
      </c>
      <c r="CU904" s="58" t="e">
        <v>#DIV/0!</v>
      </c>
      <c r="CV904" s="61"/>
      <c r="CW904" s="61"/>
      <c r="CX904" s="49" t="s">
        <v>141</v>
      </c>
      <c r="CY904" s="49" t="s">
        <v>140</v>
      </c>
      <c r="CZ904" s="61"/>
      <c r="DA904" s="61"/>
      <c r="DB904" s="49" t="s">
        <v>141</v>
      </c>
      <c r="DC904" s="49" t="s">
        <v>140</v>
      </c>
    </row>
    <row r="905" spans="2:107" ht="25.5" customHeight="1" x14ac:dyDescent="0.2">
      <c r="B905" s="46" t="s">
        <v>190</v>
      </c>
      <c r="C905" s="57">
        <v>0</v>
      </c>
      <c r="D905" s="58">
        <v>0</v>
      </c>
      <c r="E905" s="64"/>
      <c r="F905" s="61"/>
      <c r="G905" s="56" t="s">
        <v>141</v>
      </c>
      <c r="H905" s="49" t="s">
        <v>140</v>
      </c>
      <c r="I905" s="61"/>
      <c r="J905" s="50" t="s">
        <v>348</v>
      </c>
      <c r="K905" s="57">
        <v>0</v>
      </c>
      <c r="L905" s="58">
        <v>0</v>
      </c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77"/>
      <c r="AA905" s="54">
        <v>5</v>
      </c>
      <c r="AB905" s="76">
        <v>1</v>
      </c>
      <c r="AC905" s="61"/>
      <c r="AD905" s="61"/>
      <c r="AE905" s="50" t="s">
        <v>348</v>
      </c>
      <c r="AF905" s="57">
        <v>0</v>
      </c>
      <c r="AG905" s="58">
        <v>0</v>
      </c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77"/>
      <c r="AW905" s="54">
        <v>1</v>
      </c>
      <c r="AX905" s="76">
        <v>1</v>
      </c>
      <c r="AY905" s="61"/>
      <c r="AZ905" s="61"/>
      <c r="BA905" s="50" t="s">
        <v>348</v>
      </c>
      <c r="BB905" s="57">
        <v>0</v>
      </c>
      <c r="BC905" s="58">
        <v>0</v>
      </c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4"/>
      <c r="BR905" s="77"/>
      <c r="BS905" s="54">
        <v>0</v>
      </c>
      <c r="BT905" s="76" t="e">
        <v>#DIV/0!</v>
      </c>
      <c r="BU905" s="64"/>
      <c r="BV905" s="61"/>
      <c r="BW905" s="50" t="s">
        <v>348</v>
      </c>
      <c r="BX905" s="57">
        <v>0</v>
      </c>
      <c r="BY905" s="58" t="e">
        <v>#DIV/0!</v>
      </c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/>
      <c r="CK905"/>
      <c r="CL905"/>
      <c r="CM905" s="61"/>
      <c r="CN905" s="61"/>
      <c r="CO905" s="56" t="s">
        <v>141</v>
      </c>
      <c r="CP905" s="49" t="s">
        <v>140</v>
      </c>
      <c r="CQ905" s="61"/>
      <c r="CR905" s="61"/>
      <c r="CS905" s="50" t="s">
        <v>348</v>
      </c>
      <c r="CT905" s="57">
        <v>0</v>
      </c>
      <c r="CU905" s="58" t="e">
        <v>#DIV/0!</v>
      </c>
      <c r="CV905" s="61"/>
      <c r="CW905" s="61"/>
      <c r="CX905" s="61"/>
      <c r="CY905" s="61"/>
      <c r="CZ905" s="61"/>
      <c r="DA905" s="61"/>
      <c r="DB905" s="61"/>
      <c r="DC905" s="61"/>
    </row>
    <row r="906" spans="2:107" ht="25.5" customHeight="1" x14ac:dyDescent="0.2">
      <c r="B906" s="77"/>
      <c r="C906" s="54">
        <v>28</v>
      </c>
      <c r="D906" s="76">
        <v>1</v>
      </c>
      <c r="E906" s="64"/>
      <c r="F906" s="61"/>
      <c r="G906" s="61"/>
      <c r="H906" s="61"/>
      <c r="I906" s="61"/>
      <c r="J906" s="46" t="s">
        <v>351</v>
      </c>
      <c r="K906" s="57">
        <v>0</v>
      </c>
      <c r="L906" s="58">
        <v>0</v>
      </c>
      <c r="M906" s="61"/>
      <c r="N906" s="61"/>
      <c r="O906" s="61"/>
      <c r="P906" s="61"/>
      <c r="Q906" s="61"/>
      <c r="R906" s="61"/>
      <c r="S906" s="61"/>
      <c r="T906" s="61"/>
      <c r="U906" s="61"/>
      <c r="V906" s="176" t="s">
        <v>17</v>
      </c>
      <c r="W906" s="177"/>
      <c r="X906" s="177"/>
      <c r="Y906"/>
      <c r="Z906" s="61"/>
      <c r="AA906" s="56" t="s">
        <v>141</v>
      </c>
      <c r="AB906" s="49" t="s">
        <v>140</v>
      </c>
      <c r="AC906" s="61"/>
      <c r="AD906" s="61"/>
      <c r="AE906" s="46" t="s">
        <v>351</v>
      </c>
      <c r="AF906" s="57">
        <v>0</v>
      </c>
      <c r="AG906" s="58">
        <v>0</v>
      </c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175" t="s">
        <v>17</v>
      </c>
      <c r="AS906" s="175"/>
      <c r="AT906" s="175"/>
      <c r="AU906" s="61"/>
      <c r="AV906" s="61"/>
      <c r="AW906" s="56" t="s">
        <v>141</v>
      </c>
      <c r="AX906" s="49" t="s">
        <v>140</v>
      </c>
      <c r="AY906" s="61"/>
      <c r="AZ906" s="61"/>
      <c r="BA906" s="46" t="s">
        <v>351</v>
      </c>
      <c r="BB906" s="57">
        <v>0</v>
      </c>
      <c r="BC906" s="58">
        <v>0</v>
      </c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175" t="s">
        <v>17</v>
      </c>
      <c r="BO906" s="175"/>
      <c r="BP906" s="175"/>
      <c r="BQ906" s="64"/>
      <c r="BR906" s="61"/>
      <c r="BS906" s="56" t="s">
        <v>141</v>
      </c>
      <c r="BT906" s="49" t="s">
        <v>140</v>
      </c>
      <c r="BU906" s="64"/>
      <c r="BV906" s="61"/>
      <c r="BW906" s="46" t="s">
        <v>351</v>
      </c>
      <c r="BX906" s="57">
        <v>0</v>
      </c>
      <c r="BY906" s="58" t="e">
        <v>#DIV/0!</v>
      </c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175" t="s">
        <v>17</v>
      </c>
      <c r="CK906" s="175"/>
      <c r="CL906" s="175"/>
      <c r="CM906" s="61"/>
      <c r="CN906" s="61"/>
      <c r="CO906" s="61"/>
      <c r="CP906" s="61"/>
      <c r="CQ906" s="61"/>
      <c r="CR906" s="61"/>
      <c r="CS906" s="46" t="s">
        <v>351</v>
      </c>
      <c r="CT906" s="57">
        <v>0</v>
      </c>
      <c r="CU906" s="58" t="e">
        <v>#DIV/0!</v>
      </c>
      <c r="CV906" s="61"/>
      <c r="CW906" s="61"/>
      <c r="CX906" s="61"/>
      <c r="CY906" s="61"/>
      <c r="CZ906" s="61"/>
      <c r="DA906" s="61"/>
      <c r="DB906" s="61"/>
      <c r="DC906" s="61"/>
    </row>
    <row r="907" spans="2:107" ht="25.5" customHeight="1" x14ac:dyDescent="0.2">
      <c r="B907"/>
      <c r="C907" s="56" t="s">
        <v>141</v>
      </c>
      <c r="D907" s="49" t="s">
        <v>140</v>
      </c>
      <c r="E907" s="64"/>
      <c r="F907" s="61"/>
      <c r="G907" s="61"/>
      <c r="H907" s="61"/>
      <c r="I907" s="61"/>
      <c r="J907" s="46" t="s">
        <v>352</v>
      </c>
      <c r="K907" s="57">
        <v>0</v>
      </c>
      <c r="L907" s="58">
        <v>0</v>
      </c>
      <c r="M907" s="61"/>
      <c r="N907" s="61"/>
      <c r="O907" s="61"/>
      <c r="P907" s="61"/>
      <c r="Q907" s="61"/>
      <c r="R907" s="61"/>
      <c r="S907" s="61"/>
      <c r="T907" s="61"/>
      <c r="U907" s="61"/>
      <c r="V907" s="47" t="s">
        <v>195</v>
      </c>
      <c r="W907" s="57">
        <v>3</v>
      </c>
      <c r="X907" s="58">
        <v>0.6</v>
      </c>
      <c r="Y907"/>
      <c r="Z907" s="61"/>
      <c r="AA907" s="61"/>
      <c r="AB907" s="61"/>
      <c r="AC907" s="61"/>
      <c r="AD907" s="61"/>
      <c r="AE907" s="46" t="s">
        <v>352</v>
      </c>
      <c r="AF907" s="57">
        <v>0</v>
      </c>
      <c r="AG907" s="58">
        <v>0</v>
      </c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55" t="s">
        <v>195</v>
      </c>
      <c r="AS907" s="57">
        <v>0</v>
      </c>
      <c r="AT907" s="58">
        <v>0</v>
      </c>
      <c r="AU907" s="61"/>
      <c r="AV907" s="61"/>
      <c r="AW907" s="61"/>
      <c r="AX907" s="61"/>
      <c r="AY907" s="61"/>
      <c r="AZ907" s="61"/>
      <c r="BA907" s="46" t="s">
        <v>352</v>
      </c>
      <c r="BB907" s="57">
        <v>0</v>
      </c>
      <c r="BC907" s="58">
        <v>0</v>
      </c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55" t="s">
        <v>195</v>
      </c>
      <c r="BO907" s="57">
        <v>0</v>
      </c>
      <c r="BP907" s="58" t="e">
        <v>#DIV/0!</v>
      </c>
      <c r="BQ907" s="64"/>
      <c r="BR907" s="64"/>
      <c r="BS907" s="64"/>
      <c r="BT907" s="64"/>
      <c r="BU907" s="61"/>
      <c r="BV907" s="61"/>
      <c r="BW907" s="46" t="s">
        <v>352</v>
      </c>
      <c r="BX907" s="57">
        <v>0</v>
      </c>
      <c r="BY907" s="58" t="e">
        <v>#DIV/0!</v>
      </c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55" t="s">
        <v>195</v>
      </c>
      <c r="CK907" s="57">
        <v>0</v>
      </c>
      <c r="CL907" s="58" t="e">
        <v>#DIV/0!</v>
      </c>
      <c r="CM907" s="61"/>
      <c r="CN907" s="61"/>
      <c r="CO907" s="61"/>
      <c r="CP907" s="61"/>
      <c r="CQ907" s="61"/>
      <c r="CR907" s="61"/>
      <c r="CS907" s="46" t="s">
        <v>352</v>
      </c>
      <c r="CT907" s="57">
        <v>0</v>
      </c>
      <c r="CU907" s="58" t="e">
        <v>#DIV/0!</v>
      </c>
      <c r="CV907" s="61"/>
      <c r="CW907" s="61"/>
      <c r="CX907" s="61"/>
      <c r="CY907" s="61"/>
      <c r="CZ907" s="61"/>
      <c r="DA907" s="61"/>
      <c r="DB907" s="61"/>
      <c r="DC907" s="61"/>
    </row>
    <row r="908" spans="2:107" ht="25.5" customHeight="1" x14ac:dyDescent="0.2">
      <c r="B908"/>
      <c r="C908"/>
      <c r="D908"/>
      <c r="E908" s="64"/>
      <c r="F908" s="61"/>
      <c r="G908" s="61"/>
      <c r="H908" s="61"/>
      <c r="I908" s="61"/>
      <c r="J908" s="46" t="s">
        <v>353</v>
      </c>
      <c r="K908" s="57">
        <v>0</v>
      </c>
      <c r="L908" s="58">
        <v>0</v>
      </c>
      <c r="M908" s="61"/>
      <c r="N908" s="61"/>
      <c r="O908" s="61"/>
      <c r="P908" s="61"/>
      <c r="Q908" s="61"/>
      <c r="R908" s="61"/>
      <c r="S908" s="61"/>
      <c r="T908" s="61"/>
      <c r="U908" s="61"/>
      <c r="V908" s="46" t="s">
        <v>196</v>
      </c>
      <c r="W908" s="57">
        <v>2</v>
      </c>
      <c r="X908" s="58">
        <v>0.4</v>
      </c>
      <c r="Y908"/>
      <c r="Z908" s="61"/>
      <c r="AA908" s="61"/>
      <c r="AB908" s="61"/>
      <c r="AC908" s="61"/>
      <c r="AD908" s="61"/>
      <c r="AE908" s="46" t="s">
        <v>353</v>
      </c>
      <c r="AF908" s="57">
        <v>0</v>
      </c>
      <c r="AG908" s="58">
        <v>0</v>
      </c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46" t="s">
        <v>196</v>
      </c>
      <c r="AS908" s="57">
        <v>1</v>
      </c>
      <c r="AT908" s="58">
        <v>1</v>
      </c>
      <c r="AU908" s="61"/>
      <c r="AV908" s="61"/>
      <c r="AW908" s="61"/>
      <c r="AX908" s="61"/>
      <c r="AY908" s="61"/>
      <c r="AZ908" s="61"/>
      <c r="BA908" s="46" t="s">
        <v>353</v>
      </c>
      <c r="BB908" s="57">
        <v>0</v>
      </c>
      <c r="BC908" s="58">
        <v>0</v>
      </c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46" t="s">
        <v>196</v>
      </c>
      <c r="BO908" s="57">
        <v>0</v>
      </c>
      <c r="BP908" s="58" t="e">
        <v>#DIV/0!</v>
      </c>
      <c r="BQ908" s="64"/>
      <c r="BR908" s="64"/>
      <c r="BS908" s="61"/>
      <c r="BT908" s="61"/>
      <c r="BU908" s="61"/>
      <c r="BV908" s="61"/>
      <c r="BW908" s="46" t="s">
        <v>353</v>
      </c>
      <c r="BX908" s="57">
        <v>0</v>
      </c>
      <c r="BY908" s="58" t="e">
        <v>#DIV/0!</v>
      </c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46" t="s">
        <v>196</v>
      </c>
      <c r="CK908" s="57">
        <v>0</v>
      </c>
      <c r="CL908" s="58" t="e">
        <v>#DIV/0!</v>
      </c>
      <c r="CM908" s="61"/>
      <c r="CN908"/>
      <c r="CO908"/>
      <c r="CP908"/>
      <c r="CQ908" s="61"/>
      <c r="CR908" s="61"/>
      <c r="CS908" s="46" t="s">
        <v>353</v>
      </c>
      <c r="CT908" s="57">
        <v>0</v>
      </c>
      <c r="CU908" s="58" t="e">
        <v>#DIV/0!</v>
      </c>
      <c r="CV908" s="61"/>
      <c r="CW908" s="61"/>
      <c r="CX908" s="61"/>
      <c r="CY908" s="61"/>
      <c r="CZ908" s="61"/>
      <c r="DA908" s="61"/>
      <c r="DB908" s="61"/>
      <c r="DC908" s="61"/>
    </row>
    <row r="909" spans="2:107" ht="25.5" customHeight="1" x14ac:dyDescent="0.2">
      <c r="B909" s="175" t="s">
        <v>17</v>
      </c>
      <c r="C909" s="175"/>
      <c r="D909" s="175"/>
      <c r="E909" s="64"/>
      <c r="F909" s="61"/>
      <c r="G909" s="61"/>
      <c r="H909" s="61"/>
      <c r="I909" s="61"/>
      <c r="J909" s="37"/>
      <c r="K909" s="45">
        <v>28</v>
      </c>
      <c r="L909" s="58">
        <v>1</v>
      </c>
      <c r="M909" s="61"/>
      <c r="N909" s="61"/>
      <c r="O909" s="61"/>
      <c r="P909" s="61"/>
      <c r="Q909" s="61"/>
      <c r="R909" s="61"/>
      <c r="S909" s="61"/>
      <c r="T909" s="61"/>
      <c r="U909" s="61"/>
      <c r="V909" s="77"/>
      <c r="W909" s="54">
        <v>5</v>
      </c>
      <c r="X909" s="76">
        <v>1</v>
      </c>
      <c r="Y909"/>
      <c r="Z909" s="61"/>
      <c r="AA909" s="61"/>
      <c r="AB909" s="61"/>
      <c r="AC909" s="61"/>
      <c r="AD909" s="61"/>
      <c r="AE909" s="37"/>
      <c r="AF909" s="45">
        <v>5</v>
      </c>
      <c r="AG909" s="58">
        <v>1</v>
      </c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77"/>
      <c r="AS909" s="54">
        <v>1</v>
      </c>
      <c r="AT909" s="76">
        <v>1</v>
      </c>
      <c r="AU909" s="61"/>
      <c r="AV909"/>
      <c r="AW909"/>
      <c r="AX909"/>
      <c r="AY909" s="61"/>
      <c r="AZ909" s="61"/>
      <c r="BA909" s="37"/>
      <c r="BB909" s="45">
        <v>1</v>
      </c>
      <c r="BC909" s="58">
        <v>1</v>
      </c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77"/>
      <c r="BO909" s="54">
        <v>0</v>
      </c>
      <c r="BP909" s="76" t="e">
        <v>#DIV/0!</v>
      </c>
      <c r="BQ909" s="64"/>
      <c r="BR909" s="61"/>
      <c r="BS909" s="61"/>
      <c r="BT909" s="61"/>
      <c r="BU909" s="61"/>
      <c r="BV909" s="61"/>
      <c r="BW909" s="37"/>
      <c r="BX909" s="45">
        <v>0</v>
      </c>
      <c r="BY909" s="58" t="e">
        <v>#DIV/0!</v>
      </c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77"/>
      <c r="CK909" s="54">
        <v>0</v>
      </c>
      <c r="CL909" s="76" t="e">
        <v>#DIV/0!</v>
      </c>
      <c r="CM909" s="61"/>
      <c r="CN909"/>
      <c r="CO909"/>
      <c r="CP909"/>
      <c r="CQ909" s="61"/>
      <c r="CR909" s="61"/>
      <c r="CS909" s="37"/>
      <c r="CT909" s="45">
        <v>0</v>
      </c>
      <c r="CU909" s="58" t="e">
        <v>#DIV/0!</v>
      </c>
      <c r="CV909" s="61"/>
      <c r="CW909" s="61"/>
      <c r="CX909" s="61"/>
      <c r="CY909" s="61"/>
      <c r="CZ909" s="61"/>
      <c r="DA909" s="61"/>
      <c r="DB909" s="61"/>
      <c r="DC909" s="61"/>
    </row>
    <row r="910" spans="2:107" ht="25.5" customHeight="1" x14ac:dyDescent="0.2">
      <c r="B910" s="55" t="s">
        <v>195</v>
      </c>
      <c r="C910" s="57">
        <v>6</v>
      </c>
      <c r="D910" s="58">
        <v>0.21428571428571427</v>
      </c>
      <c r="E910" s="64"/>
      <c r="F910" s="61"/>
      <c r="G910" s="61"/>
      <c r="H910" s="61"/>
      <c r="I910" s="61"/>
      <c r="J910" s="61"/>
      <c r="K910" s="49" t="s">
        <v>141</v>
      </c>
      <c r="L910" s="74" t="s">
        <v>140</v>
      </c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56" t="s">
        <v>141</v>
      </c>
      <c r="X910" s="49" t="s">
        <v>140</v>
      </c>
      <c r="Y910"/>
      <c r="Z910" s="61"/>
      <c r="AA910" s="61"/>
      <c r="AB910" s="61"/>
      <c r="AC910" s="61"/>
      <c r="AD910" s="61"/>
      <c r="AE910" s="61"/>
      <c r="AF910" s="49" t="s">
        <v>141</v>
      </c>
      <c r="AG910" s="74" t="s">
        <v>140</v>
      </c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/>
      <c r="AS910" s="56" t="s">
        <v>141</v>
      </c>
      <c r="AT910" s="49" t="s">
        <v>140</v>
      </c>
      <c r="AU910" s="61"/>
      <c r="AV910"/>
      <c r="AW910"/>
      <c r="AX910"/>
      <c r="AY910" s="61"/>
      <c r="AZ910" s="61"/>
      <c r="BA910" s="61"/>
      <c r="BB910" s="49" t="s">
        <v>141</v>
      </c>
      <c r="BC910" s="74" t="s">
        <v>140</v>
      </c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56" t="s">
        <v>141</v>
      </c>
      <c r="BP910" s="49" t="s">
        <v>140</v>
      </c>
      <c r="BQ910" s="64"/>
      <c r="BR910" s="61"/>
      <c r="BS910" s="61"/>
      <c r="BT910" s="61"/>
      <c r="BU910" s="61"/>
      <c r="BV910" s="61"/>
      <c r="BW910" s="61"/>
      <c r="BX910" s="49" t="s">
        <v>141</v>
      </c>
      <c r="BY910" s="74" t="s">
        <v>140</v>
      </c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56" t="s">
        <v>141</v>
      </c>
      <c r="CL910" s="49" t="s">
        <v>140</v>
      </c>
      <c r="CM910" s="61"/>
      <c r="CN910"/>
      <c r="CO910"/>
      <c r="CP910"/>
      <c r="CQ910" s="61"/>
      <c r="CR910" s="61"/>
      <c r="CS910" s="61"/>
      <c r="CT910" s="49" t="s">
        <v>141</v>
      </c>
      <c r="CU910" s="74" t="s">
        <v>140</v>
      </c>
      <c r="CV910" s="61"/>
      <c r="CW910" s="61"/>
      <c r="CX910" s="61"/>
      <c r="CY910" s="61"/>
      <c r="CZ910" s="61"/>
      <c r="DA910" s="61"/>
      <c r="DB910" s="61"/>
      <c r="DC910" s="61"/>
    </row>
    <row r="911" spans="2:107" ht="25.5" customHeight="1" x14ac:dyDescent="0.2">
      <c r="B911" s="46" t="s">
        <v>196</v>
      </c>
      <c r="C911" s="57">
        <v>22</v>
      </c>
      <c r="D911" s="58">
        <v>0.7857142857142857</v>
      </c>
      <c r="E911" s="64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/>
      <c r="W911"/>
      <c r="X911"/>
      <c r="Y911" s="61"/>
      <c r="Z911" s="61"/>
      <c r="AA911" s="61"/>
      <c r="AB911" s="61"/>
      <c r="AC911" s="61"/>
      <c r="AD911" s="61"/>
      <c r="AE911"/>
      <c r="AF911"/>
      <c r="AG91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/>
      <c r="AS911"/>
      <c r="AT911"/>
      <c r="AU911" s="61"/>
      <c r="AV911"/>
      <c r="AW911"/>
      <c r="AX911"/>
      <c r="AY911" s="61"/>
      <c r="AZ911" s="61"/>
      <c r="BA911" s="37"/>
      <c r="BB911" s="37"/>
      <c r="BC911" s="37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4"/>
      <c r="BR911" s="6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</row>
    <row r="912" spans="2:107" ht="25.5" customHeight="1" x14ac:dyDescent="0.2">
      <c r="B912" s="77"/>
      <c r="C912" s="54">
        <v>28</v>
      </c>
      <c r="D912" s="76">
        <v>1</v>
      </c>
      <c r="E912" s="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 s="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</row>
    <row r="913" spans="1:107" ht="25.5" customHeight="1" x14ac:dyDescent="0.2">
      <c r="B913"/>
      <c r="C913" s="56" t="s">
        <v>141</v>
      </c>
      <c r="D913" s="49" t="s">
        <v>140</v>
      </c>
      <c r="E913" s="2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 s="37"/>
      <c r="AF913" s="37"/>
      <c r="AG913" s="37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 s="2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</row>
    <row r="915" spans="1:107" ht="25.5" customHeight="1" x14ac:dyDescent="0.2">
      <c r="B915" s="222" t="s">
        <v>3785</v>
      </c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  <c r="AA915" s="223"/>
      <c r="AB915" s="223"/>
      <c r="AC915" s="223"/>
      <c r="AD915" s="223"/>
      <c r="AE915" s="223"/>
      <c r="AF915" s="223"/>
      <c r="AG915" s="223"/>
      <c r="AH915" s="223"/>
      <c r="AI915" s="223"/>
      <c r="AJ915" s="223"/>
      <c r="AK915" s="223"/>
      <c r="AL915" s="223"/>
      <c r="AM915" s="223"/>
      <c r="AN915" s="223"/>
      <c r="AO915" s="223"/>
      <c r="AP915" s="223"/>
      <c r="AQ915" s="223"/>
      <c r="AR915" s="223"/>
      <c r="AS915" s="223"/>
      <c r="AT915" s="223"/>
      <c r="AU915" s="223"/>
      <c r="AV915" s="223"/>
      <c r="AW915" s="223"/>
      <c r="AX915" s="223"/>
      <c r="AY915" s="223"/>
      <c r="AZ915" s="223"/>
      <c r="BA915" s="223"/>
      <c r="BB915" s="223"/>
      <c r="BC915" s="224"/>
    </row>
    <row r="917" spans="1:107" ht="25.5" customHeight="1" x14ac:dyDescent="0.2">
      <c r="A917" s="103"/>
      <c r="B917" s="205" t="s">
        <v>423</v>
      </c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</row>
    <row r="918" spans="1:107" ht="25.5" customHeight="1" x14ac:dyDescent="0.2">
      <c r="A918" s="103"/>
      <c r="B918"/>
      <c r="C918"/>
      <c r="D918"/>
      <c r="E918" s="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 s="8"/>
      <c r="BR918" s="8"/>
      <c r="BS918"/>
      <c r="BT918"/>
      <c r="BU918"/>
      <c r="BV918"/>
      <c r="BW918"/>
      <c r="BX918"/>
      <c r="BY918" s="2"/>
      <c r="BZ918"/>
      <c r="CA918"/>
      <c r="CB918"/>
      <c r="CC918"/>
      <c r="CD918"/>
      <c r="CE918"/>
      <c r="CF918" s="2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</row>
    <row r="919" spans="1:107" ht="25.5" customHeight="1" x14ac:dyDescent="0.2">
      <c r="A919" s="103"/>
      <c r="B919" s="206" t="s">
        <v>138</v>
      </c>
      <c r="C919" s="206"/>
      <c r="D919" s="206"/>
      <c r="E919" s="8"/>
      <c r="F919" s="187" t="s">
        <v>3</v>
      </c>
      <c r="G919" s="187"/>
      <c r="H919" s="187"/>
      <c r="I919"/>
      <c r="J919" s="188" t="s">
        <v>145</v>
      </c>
      <c r="K919" s="188"/>
      <c r="L919" s="188"/>
      <c r="M919"/>
      <c r="N919" s="188" t="s">
        <v>5</v>
      </c>
      <c r="O919" s="188"/>
      <c r="P919" s="188"/>
      <c r="Q919"/>
      <c r="R919" s="187" t="s">
        <v>158</v>
      </c>
      <c r="S919" s="187"/>
      <c r="T919" s="187"/>
      <c r="U919"/>
      <c r="V919" s="186" t="s">
        <v>159</v>
      </c>
      <c r="W919" s="186"/>
      <c r="X919" s="186"/>
      <c r="Y919"/>
      <c r="Z919" s="206" t="s">
        <v>8</v>
      </c>
      <c r="AA919" s="206"/>
      <c r="AB919" s="206"/>
      <c r="AC919"/>
      <c r="AD919" s="186" t="s">
        <v>9</v>
      </c>
      <c r="AE919" s="186"/>
      <c r="AF919" s="186"/>
      <c r="AG919"/>
      <c r="AH919" s="186" t="s">
        <v>172</v>
      </c>
      <c r="AI919" s="186"/>
      <c r="AJ919" s="186"/>
      <c r="AK919"/>
      <c r="AL919" s="186" t="s">
        <v>11</v>
      </c>
      <c r="AM919" s="186"/>
      <c r="AN919" s="186"/>
      <c r="AO919"/>
      <c r="AP919" s="186" t="s">
        <v>179</v>
      </c>
      <c r="AQ919" s="186"/>
      <c r="AR919" s="186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 s="8"/>
      <c r="BS919"/>
      <c r="BT919"/>
      <c r="BU919"/>
      <c r="BV919"/>
      <c r="BW919"/>
      <c r="BX919"/>
      <c r="BY919" s="2"/>
      <c r="BZ919"/>
      <c r="CA919"/>
      <c r="CB919"/>
      <c r="CC919"/>
      <c r="CD919"/>
      <c r="CE919"/>
      <c r="CF919" s="2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</row>
    <row r="920" spans="1:107" ht="25.5" customHeight="1" x14ac:dyDescent="0.2">
      <c r="A920" s="103"/>
      <c r="B920" s="90" t="s">
        <v>40</v>
      </c>
      <c r="C920" s="42">
        <v>11</v>
      </c>
      <c r="D920" s="44">
        <v>0.40740740740740738</v>
      </c>
      <c r="E920" s="8"/>
      <c r="F920" s="91" t="s">
        <v>143</v>
      </c>
      <c r="G920" s="43">
        <v>6</v>
      </c>
      <c r="H920" s="44">
        <v>0.22222222222222221</v>
      </c>
      <c r="I920"/>
      <c r="J920" s="92" t="s">
        <v>147</v>
      </c>
      <c r="K920" s="45">
        <v>0</v>
      </c>
      <c r="L920" s="44">
        <v>0</v>
      </c>
      <c r="M920"/>
      <c r="N920" s="91" t="s">
        <v>154</v>
      </c>
      <c r="O920" s="43">
        <v>26</v>
      </c>
      <c r="P920" s="44">
        <v>0.96296296296296291</v>
      </c>
      <c r="Q920"/>
      <c r="R920" s="93">
        <v>1</v>
      </c>
      <c r="S920" s="43">
        <v>21</v>
      </c>
      <c r="T920" s="44">
        <v>0.75</v>
      </c>
      <c r="U920"/>
      <c r="V920" s="94" t="s">
        <v>160</v>
      </c>
      <c r="W920" s="57">
        <v>15</v>
      </c>
      <c r="X920" s="58">
        <v>0.55555555555555558</v>
      </c>
      <c r="Y920"/>
      <c r="Z920" s="95" t="s">
        <v>163</v>
      </c>
      <c r="AA920" s="42">
        <v>2</v>
      </c>
      <c r="AB920" s="44">
        <v>7.407407407407407E-2</v>
      </c>
      <c r="AC920"/>
      <c r="AD920" s="95" t="s">
        <v>799</v>
      </c>
      <c r="AE920" s="57">
        <v>4</v>
      </c>
      <c r="AF920" s="58">
        <v>0.14814814814814814</v>
      </c>
      <c r="AG920"/>
      <c r="AH920" s="97" t="s">
        <v>143</v>
      </c>
      <c r="AI920" s="42">
        <v>6</v>
      </c>
      <c r="AJ920" s="44">
        <v>0.22222222222222221</v>
      </c>
      <c r="AK920"/>
      <c r="AL920" s="95" t="s">
        <v>175</v>
      </c>
      <c r="AM920" s="42">
        <v>5</v>
      </c>
      <c r="AN920" s="44">
        <v>0.18518518518518517</v>
      </c>
      <c r="AO920"/>
      <c r="AP920" s="95" t="s">
        <v>143</v>
      </c>
      <c r="AQ920" s="42">
        <v>13</v>
      </c>
      <c r="AR920" s="44">
        <v>0.48148148148148145</v>
      </c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 s="8"/>
      <c r="BS920"/>
      <c r="BT920"/>
      <c r="BU920"/>
      <c r="BV920"/>
      <c r="BW920"/>
      <c r="BX920"/>
      <c r="BY920" s="2"/>
      <c r="BZ920"/>
      <c r="CA920"/>
      <c r="CB920"/>
      <c r="CC920"/>
      <c r="CD920"/>
      <c r="CE920"/>
      <c r="CF920" s="2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</row>
    <row r="921" spans="1:107" ht="25.5" customHeight="1" x14ac:dyDescent="0.2">
      <c r="A921" s="103"/>
      <c r="B921" s="90" t="s">
        <v>27</v>
      </c>
      <c r="C921" s="42">
        <v>4</v>
      </c>
      <c r="D921" s="44">
        <v>0.14814814814814814</v>
      </c>
      <c r="E921" s="8"/>
      <c r="F921" s="91" t="s">
        <v>144</v>
      </c>
      <c r="G921" s="43">
        <v>21</v>
      </c>
      <c r="H921" s="44">
        <v>0.77777777777777779</v>
      </c>
      <c r="I921"/>
      <c r="J921" s="92" t="s">
        <v>148</v>
      </c>
      <c r="K921" s="45">
        <v>0</v>
      </c>
      <c r="L921" s="44">
        <v>0</v>
      </c>
      <c r="M921"/>
      <c r="N921" s="91" t="s">
        <v>155</v>
      </c>
      <c r="O921" s="43">
        <v>1</v>
      </c>
      <c r="P921" s="44">
        <v>3.7037037037037035E-2</v>
      </c>
      <c r="Q921"/>
      <c r="R921" s="93">
        <v>2</v>
      </c>
      <c r="S921" s="43">
        <v>3</v>
      </c>
      <c r="T921" s="44">
        <v>0.10714285714285714</v>
      </c>
      <c r="U921"/>
      <c r="V921" s="95" t="s">
        <v>161</v>
      </c>
      <c r="W921" s="57">
        <v>1</v>
      </c>
      <c r="X921" s="58">
        <v>3.7037037037037035E-2</v>
      </c>
      <c r="Y921"/>
      <c r="Z921" s="90" t="s">
        <v>164</v>
      </c>
      <c r="AA921" s="42">
        <v>5</v>
      </c>
      <c r="AB921" s="44">
        <v>0.18518518518518517</v>
      </c>
      <c r="AC921"/>
      <c r="AD921" s="94" t="s">
        <v>800</v>
      </c>
      <c r="AE921" s="57">
        <v>4</v>
      </c>
      <c r="AF921" s="58">
        <v>0.14814814814814814</v>
      </c>
      <c r="AG921"/>
      <c r="AH921" s="96" t="s">
        <v>173</v>
      </c>
      <c r="AI921" s="42">
        <v>8</v>
      </c>
      <c r="AJ921" s="44">
        <v>0.29629629629629628</v>
      </c>
      <c r="AK921"/>
      <c r="AL921" s="90" t="s">
        <v>176</v>
      </c>
      <c r="AM921" s="42">
        <v>20</v>
      </c>
      <c r="AN921" s="44">
        <v>0.7407407407407407</v>
      </c>
      <c r="AO921"/>
      <c r="AP921" s="90" t="s">
        <v>173</v>
      </c>
      <c r="AQ921" s="42">
        <v>14</v>
      </c>
      <c r="AR921" s="44">
        <v>0.51851851851851849</v>
      </c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 s="8"/>
      <c r="BS921"/>
      <c r="BT921"/>
      <c r="BU921"/>
      <c r="BV921"/>
      <c r="BW921"/>
      <c r="BX921"/>
      <c r="BY921" s="2"/>
      <c r="BZ921"/>
      <c r="CA921"/>
      <c r="CB921"/>
      <c r="CC921"/>
      <c r="CD921"/>
      <c r="CE921"/>
      <c r="CF921" s="2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</row>
    <row r="922" spans="1:107" ht="25.5" customHeight="1" x14ac:dyDescent="0.2">
      <c r="A922" s="103"/>
      <c r="B922" s="90" t="s">
        <v>31</v>
      </c>
      <c r="C922" s="42">
        <v>4</v>
      </c>
      <c r="D922" s="44">
        <v>0.14814814814814814</v>
      </c>
      <c r="E922" s="8"/>
      <c r="F922" s="83"/>
      <c r="G922" s="85">
        <v>27</v>
      </c>
      <c r="H922" s="86">
        <v>1</v>
      </c>
      <c r="I922"/>
      <c r="J922" s="92" t="s">
        <v>146</v>
      </c>
      <c r="K922" s="45">
        <v>8</v>
      </c>
      <c r="L922" s="44">
        <v>0.29629629629629628</v>
      </c>
      <c r="M922"/>
      <c r="N922" s="91" t="s">
        <v>156</v>
      </c>
      <c r="O922" s="43">
        <v>0</v>
      </c>
      <c r="P922" s="44">
        <v>0</v>
      </c>
      <c r="Q922"/>
      <c r="R922" s="93">
        <v>3</v>
      </c>
      <c r="S922" s="43">
        <v>1</v>
      </c>
      <c r="T922" s="44">
        <v>3.5714285714285712E-2</v>
      </c>
      <c r="U922"/>
      <c r="V922" s="94" t="s">
        <v>162</v>
      </c>
      <c r="W922" s="57">
        <v>11</v>
      </c>
      <c r="X922" s="58">
        <v>0.40740740740740738</v>
      </c>
      <c r="Y922"/>
      <c r="Z922" s="90" t="s">
        <v>165</v>
      </c>
      <c r="AA922" s="42">
        <v>6</v>
      </c>
      <c r="AB922" s="44">
        <v>0.22222222222222221</v>
      </c>
      <c r="AC922"/>
      <c r="AD922" s="94" t="s">
        <v>801</v>
      </c>
      <c r="AE922" s="57">
        <v>5</v>
      </c>
      <c r="AF922" s="58">
        <v>0.18518518518518517</v>
      </c>
      <c r="AG922"/>
      <c r="AH922" s="96" t="s">
        <v>174</v>
      </c>
      <c r="AI922" s="42">
        <v>13</v>
      </c>
      <c r="AJ922" s="44">
        <v>0.48148148148148145</v>
      </c>
      <c r="AK922"/>
      <c r="AL922" s="90" t="s">
        <v>177</v>
      </c>
      <c r="AM922" s="42">
        <v>2</v>
      </c>
      <c r="AN922" s="44">
        <v>7.407407407407407E-2</v>
      </c>
      <c r="AO922"/>
      <c r="AP922" s="90" t="s">
        <v>171</v>
      </c>
      <c r="AQ922" s="42">
        <v>0</v>
      </c>
      <c r="AR922" s="44">
        <v>0</v>
      </c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 s="8"/>
      <c r="BS922"/>
      <c r="BT922"/>
      <c r="BU922"/>
      <c r="BV922"/>
      <c r="BW922"/>
      <c r="BX922"/>
      <c r="BY922" s="2"/>
      <c r="BZ922"/>
      <c r="CA922"/>
      <c r="CB922"/>
      <c r="CC922"/>
      <c r="CD922"/>
      <c r="CE922"/>
      <c r="CF922" s="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</row>
    <row r="923" spans="1:107" ht="25.5" customHeight="1" x14ac:dyDescent="0.2">
      <c r="A923" s="103"/>
      <c r="B923" s="90" t="s">
        <v>36</v>
      </c>
      <c r="C923" s="42">
        <v>4</v>
      </c>
      <c r="D923" s="44">
        <v>0.14814814814814814</v>
      </c>
      <c r="E923" s="8"/>
      <c r="F923"/>
      <c r="G923" s="41" t="s">
        <v>141</v>
      </c>
      <c r="H923" s="41" t="s">
        <v>140</v>
      </c>
      <c r="I923"/>
      <c r="J923" s="92" t="s">
        <v>150</v>
      </c>
      <c r="K923" s="45">
        <v>2</v>
      </c>
      <c r="L923" s="44">
        <v>7.407407407407407E-2</v>
      </c>
      <c r="M923"/>
      <c r="N923" s="91" t="s">
        <v>157</v>
      </c>
      <c r="O923" s="43">
        <v>0</v>
      </c>
      <c r="P923" s="44">
        <v>0</v>
      </c>
      <c r="Q923"/>
      <c r="R923" s="93">
        <v>4</v>
      </c>
      <c r="S923" s="43">
        <v>1</v>
      </c>
      <c r="T923" s="44">
        <v>3.5714285714285712E-2</v>
      </c>
      <c r="U923"/>
      <c r="V923" s="77"/>
      <c r="W923" s="54">
        <v>27</v>
      </c>
      <c r="X923" s="66">
        <v>1</v>
      </c>
      <c r="Y923"/>
      <c r="Z923" s="90" t="s">
        <v>166</v>
      </c>
      <c r="AA923" s="42">
        <v>4</v>
      </c>
      <c r="AB923" s="44">
        <v>0.14814814814814814</v>
      </c>
      <c r="AC923"/>
      <c r="AD923" s="94" t="s">
        <v>802</v>
      </c>
      <c r="AE923" s="57">
        <v>14</v>
      </c>
      <c r="AF923" s="58">
        <v>0.51851851851851849</v>
      </c>
      <c r="AG923"/>
      <c r="AH923" s="96" t="s">
        <v>171</v>
      </c>
      <c r="AI923" s="42">
        <v>0</v>
      </c>
      <c r="AJ923" s="44">
        <v>0</v>
      </c>
      <c r="AK923"/>
      <c r="AL923" s="90" t="s">
        <v>178</v>
      </c>
      <c r="AM923" s="42">
        <v>0</v>
      </c>
      <c r="AN923" s="44">
        <v>0</v>
      </c>
      <c r="AO923"/>
      <c r="AP923" s="82"/>
      <c r="AQ923" s="83">
        <v>27</v>
      </c>
      <c r="AR923" s="87">
        <v>1</v>
      </c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 s="8"/>
      <c r="BS923"/>
      <c r="BT923"/>
      <c r="BU923"/>
      <c r="BV923"/>
      <c r="BW923"/>
      <c r="BX923"/>
      <c r="BY923" s="2"/>
      <c r="BZ923"/>
      <c r="CA923"/>
      <c r="CB923"/>
      <c r="CC923"/>
      <c r="CD923"/>
      <c r="CE923"/>
      <c r="CF923" s="2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</row>
    <row r="924" spans="1:107" ht="25.5" customHeight="1" x14ac:dyDescent="0.2">
      <c r="A924" s="103"/>
      <c r="B924" s="90" t="s">
        <v>139</v>
      </c>
      <c r="C924" s="42">
        <v>2</v>
      </c>
      <c r="D924" s="44">
        <v>7.407407407407407E-2</v>
      </c>
      <c r="E924" s="8"/>
      <c r="F924"/>
      <c r="G924"/>
      <c r="H924"/>
      <c r="I924"/>
      <c r="J924" s="92" t="s">
        <v>151</v>
      </c>
      <c r="K924" s="45">
        <v>10</v>
      </c>
      <c r="L924" s="44">
        <v>0.37037037037037035</v>
      </c>
      <c r="M924"/>
      <c r="N924" s="83"/>
      <c r="O924" s="85">
        <v>27</v>
      </c>
      <c r="P924" s="87">
        <v>1</v>
      </c>
      <c r="Q924"/>
      <c r="R924" s="93">
        <v>5</v>
      </c>
      <c r="S924" s="43">
        <v>1</v>
      </c>
      <c r="T924" s="44">
        <v>3.5714285714285712E-2</v>
      </c>
      <c r="U924"/>
      <c r="V924"/>
      <c r="W924" s="56" t="s">
        <v>141</v>
      </c>
      <c r="X924" s="49" t="s">
        <v>140</v>
      </c>
      <c r="Y924"/>
      <c r="Z924" s="96" t="s">
        <v>167</v>
      </c>
      <c r="AA924" s="42">
        <v>5</v>
      </c>
      <c r="AB924" s="44">
        <v>0.18518518518518517</v>
      </c>
      <c r="AC924"/>
      <c r="AD924" s="77"/>
      <c r="AE924" s="54">
        <v>27</v>
      </c>
      <c r="AF924" s="76">
        <v>1</v>
      </c>
      <c r="AG924"/>
      <c r="AH924" s="82"/>
      <c r="AI924" s="83">
        <v>27</v>
      </c>
      <c r="AJ924" s="87">
        <v>1</v>
      </c>
      <c r="AK924"/>
      <c r="AL924" s="82"/>
      <c r="AM924" s="83">
        <v>27</v>
      </c>
      <c r="AN924" s="87">
        <v>1</v>
      </c>
      <c r="AO924"/>
      <c r="AP924"/>
      <c r="AQ924" s="40" t="s">
        <v>141</v>
      </c>
      <c r="AR924" s="41" t="s">
        <v>140</v>
      </c>
      <c r="AS924"/>
      <c r="AT924"/>
      <c r="AU924"/>
      <c r="AV924"/>
      <c r="AW924"/>
      <c r="AX924"/>
      <c r="AY924"/>
      <c r="AZ924"/>
      <c r="BA924"/>
      <c r="BB924"/>
      <c r="BC924"/>
      <c r="BD924"/>
      <c r="BE924" s="8"/>
      <c r="BF924" s="8"/>
      <c r="BG924" s="8"/>
      <c r="BH924"/>
      <c r="BI924"/>
      <c r="BJ924"/>
      <c r="BK924"/>
      <c r="BL924"/>
      <c r="BM924"/>
      <c r="BN924"/>
      <c r="BO924"/>
      <c r="BP924"/>
      <c r="BQ924"/>
      <c r="BR924" s="8"/>
      <c r="BS924"/>
      <c r="BT924"/>
      <c r="BU924"/>
      <c r="BV924"/>
      <c r="BW924"/>
      <c r="BX924"/>
      <c r="BY924" s="2"/>
      <c r="BZ924"/>
      <c r="CA924"/>
      <c r="CB924"/>
      <c r="CC924"/>
      <c r="CD924"/>
      <c r="CE924"/>
      <c r="CF924" s="2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</row>
    <row r="925" spans="1:107" ht="25.5" customHeight="1" x14ac:dyDescent="0.2">
      <c r="A925" s="103"/>
      <c r="B925" s="90" t="s">
        <v>50</v>
      </c>
      <c r="C925" s="42">
        <v>2</v>
      </c>
      <c r="D925" s="44">
        <v>7.407407407407407E-2</v>
      </c>
      <c r="E925" s="8"/>
      <c r="F925"/>
      <c r="G925"/>
      <c r="H925"/>
      <c r="I925"/>
      <c r="J925" s="92" t="s">
        <v>149</v>
      </c>
      <c r="K925" s="45">
        <v>5</v>
      </c>
      <c r="L925" s="44">
        <v>0.18518518518518517</v>
      </c>
      <c r="M925"/>
      <c r="N925"/>
      <c r="O925" s="41" t="s">
        <v>153</v>
      </c>
      <c r="P925" s="41" t="s">
        <v>140</v>
      </c>
      <c r="Q925"/>
      <c r="R925" s="83"/>
      <c r="S925" s="85">
        <v>39</v>
      </c>
      <c r="T925" s="87">
        <v>0.96428571428571419</v>
      </c>
      <c r="U925"/>
      <c r="V925"/>
      <c r="W925"/>
      <c r="X925"/>
      <c r="Y925"/>
      <c r="Z925" s="96" t="s">
        <v>168</v>
      </c>
      <c r="AA925" s="42">
        <v>2</v>
      </c>
      <c r="AB925" s="44">
        <v>7.407407407407407E-2</v>
      </c>
      <c r="AC925"/>
      <c r="AD925"/>
      <c r="AE925" s="56" t="s">
        <v>141</v>
      </c>
      <c r="AF925" s="49" t="s">
        <v>140</v>
      </c>
      <c r="AG925"/>
      <c r="AH925"/>
      <c r="AI925" s="40" t="s">
        <v>141</v>
      </c>
      <c r="AJ925" s="41" t="s">
        <v>140</v>
      </c>
      <c r="AK925"/>
      <c r="AL925" s="81"/>
      <c r="AM925" s="40" t="s">
        <v>141</v>
      </c>
      <c r="AN925" s="41" t="s">
        <v>140</v>
      </c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 s="8"/>
      <c r="BS925"/>
      <c r="BT925"/>
      <c r="BU925"/>
      <c r="BV925"/>
      <c r="BW925"/>
      <c r="BX925"/>
      <c r="BY925" s="2"/>
      <c r="BZ925"/>
      <c r="CA925"/>
      <c r="CB925"/>
      <c r="CC925"/>
      <c r="CD925"/>
      <c r="CE925"/>
      <c r="CF925" s="2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</row>
    <row r="926" spans="1:107" ht="25.5" customHeight="1" x14ac:dyDescent="0.2">
      <c r="A926" s="103"/>
      <c r="B926" s="82"/>
      <c r="C926" s="83">
        <v>27</v>
      </c>
      <c r="D926" s="84">
        <v>1</v>
      </c>
      <c r="E926" s="8"/>
      <c r="F926"/>
      <c r="G926"/>
      <c r="H926"/>
      <c r="I926"/>
      <c r="J926" s="92" t="s">
        <v>152</v>
      </c>
      <c r="K926" s="45">
        <v>2</v>
      </c>
      <c r="L926" s="44">
        <v>7.407407407407407E-2</v>
      </c>
      <c r="M926"/>
      <c r="N926"/>
      <c r="O926"/>
      <c r="P926"/>
      <c r="Q926"/>
      <c r="R926"/>
      <c r="S926" s="49" t="s">
        <v>197</v>
      </c>
      <c r="T926" s="89" t="s">
        <v>369</v>
      </c>
      <c r="U926"/>
      <c r="V926"/>
      <c r="W926"/>
      <c r="X926"/>
      <c r="Y926"/>
      <c r="Z926" s="96" t="s">
        <v>169</v>
      </c>
      <c r="AA926" s="42">
        <v>3</v>
      </c>
      <c r="AB926" s="44">
        <v>0.1111111111111111</v>
      </c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 s="48"/>
      <c r="BM926" s="8"/>
      <c r="BN926" s="8"/>
      <c r="BO926"/>
      <c r="BP926"/>
      <c r="BQ926"/>
      <c r="BR926" s="8"/>
      <c r="BS926"/>
      <c r="BT926"/>
      <c r="BU926"/>
      <c r="BV926"/>
      <c r="BW926"/>
      <c r="BX926"/>
      <c r="BY926" s="2"/>
      <c r="BZ926"/>
      <c r="CA926"/>
      <c r="CB926"/>
      <c r="CC926"/>
      <c r="CD926"/>
      <c r="CE926"/>
      <c r="CF926" s="2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</row>
    <row r="927" spans="1:107" ht="25.5" customHeight="1" x14ac:dyDescent="0.2">
      <c r="A927" s="103"/>
      <c r="B927"/>
      <c r="C927" s="40" t="s">
        <v>141</v>
      </c>
      <c r="D927" s="41" t="s">
        <v>140</v>
      </c>
      <c r="E927" s="8"/>
      <c r="F927"/>
      <c r="G927"/>
      <c r="H927"/>
      <c r="I927"/>
      <c r="J927" s="88"/>
      <c r="K927" s="65">
        <v>27</v>
      </c>
      <c r="L927" s="87">
        <v>1</v>
      </c>
      <c r="M927"/>
      <c r="N927"/>
      <c r="O927"/>
      <c r="P927"/>
      <c r="Q927"/>
      <c r="R927"/>
      <c r="S927"/>
      <c r="T927"/>
      <c r="U927"/>
      <c r="V927"/>
      <c r="W927"/>
      <c r="X927"/>
      <c r="Y927"/>
      <c r="Z927" s="96" t="s">
        <v>170</v>
      </c>
      <c r="AA927" s="42">
        <v>0</v>
      </c>
      <c r="AB927" s="44">
        <v>0</v>
      </c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 s="8"/>
      <c r="BS927" s="48"/>
      <c r="BT927" s="8"/>
      <c r="BU927" s="8"/>
      <c r="BV927"/>
      <c r="BW927"/>
      <c r="BX927"/>
      <c r="BY927" s="2"/>
      <c r="BZ927"/>
      <c r="CA927"/>
      <c r="CB927"/>
      <c r="CC927"/>
      <c r="CD927"/>
      <c r="CE927"/>
      <c r="CF927" s="2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</row>
    <row r="928" spans="1:107" ht="25.5" customHeight="1" x14ac:dyDescent="0.2">
      <c r="A928" s="103"/>
      <c r="B928"/>
      <c r="C928"/>
      <c r="D928"/>
      <c r="E928" s="8"/>
      <c r="F928"/>
      <c r="G928"/>
      <c r="H928"/>
      <c r="I928"/>
      <c r="J928" s="79"/>
      <c r="K928" s="41" t="s">
        <v>141</v>
      </c>
      <c r="L928" s="41" t="s">
        <v>140</v>
      </c>
      <c r="M928"/>
      <c r="N928"/>
      <c r="O928"/>
      <c r="P928"/>
      <c r="Q928"/>
      <c r="R928"/>
      <c r="S928"/>
      <c r="T928"/>
      <c r="U928"/>
      <c r="V928"/>
      <c r="W928"/>
      <c r="X928"/>
      <c r="Y928"/>
      <c r="Z928" s="96" t="s">
        <v>162</v>
      </c>
      <c r="AA928" s="42">
        <v>0</v>
      </c>
      <c r="AB928" s="44">
        <v>0</v>
      </c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 s="8"/>
      <c r="BS928"/>
      <c r="BT928"/>
      <c r="BU928"/>
      <c r="BV928"/>
      <c r="BW928"/>
      <c r="BX928"/>
      <c r="BY928" s="2"/>
      <c r="BZ928"/>
      <c r="CA928"/>
      <c r="CB928"/>
      <c r="CC928"/>
      <c r="CD928"/>
      <c r="CE928"/>
      <c r="CF928" s="2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</row>
    <row r="929" spans="1:107" ht="25.5" customHeight="1" x14ac:dyDescent="0.2">
      <c r="A929" s="103"/>
      <c r="B929"/>
      <c r="C929"/>
      <c r="D929"/>
      <c r="E929" s="8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 s="96" t="s">
        <v>171</v>
      </c>
      <c r="AA929" s="42">
        <v>0</v>
      </c>
      <c r="AB929" s="44">
        <v>0</v>
      </c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 s="8"/>
      <c r="BJ929" s="52"/>
      <c r="BK929" s="52"/>
      <c r="BL929"/>
      <c r="BM929"/>
      <c r="BN929"/>
      <c r="BO929"/>
      <c r="BP929"/>
      <c r="BQ929"/>
      <c r="BR929" s="8"/>
      <c r="BS929"/>
      <c r="BT929"/>
      <c r="BU929"/>
      <c r="BV929"/>
      <c r="BW929"/>
      <c r="BX929"/>
      <c r="BY929" s="2"/>
      <c r="BZ929"/>
      <c r="CA929"/>
      <c r="CB929"/>
      <c r="CC929"/>
      <c r="CD929"/>
      <c r="CE929"/>
      <c r="CF929" s="2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</row>
    <row r="930" spans="1:107" ht="25.5" customHeight="1" x14ac:dyDescent="0.2">
      <c r="A930" s="103"/>
      <c r="B930"/>
      <c r="C930"/>
      <c r="D930"/>
      <c r="E930" s="8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 s="82"/>
      <c r="AA930" s="83">
        <v>27</v>
      </c>
      <c r="AB930" s="87">
        <v>1</v>
      </c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 s="8"/>
      <c r="BF930" s="8"/>
      <c r="BG930" s="8"/>
      <c r="BH930"/>
      <c r="BI930"/>
      <c r="BJ930"/>
      <c r="BK930"/>
      <c r="BL930"/>
      <c r="BM930"/>
      <c r="BN930"/>
      <c r="BO930"/>
      <c r="BP930"/>
      <c r="BQ930"/>
      <c r="BR930" s="8"/>
      <c r="BS930" s="61"/>
      <c r="BT930" s="61"/>
      <c r="BU930" s="61"/>
      <c r="BV930" s="61"/>
      <c r="BW930" s="61"/>
      <c r="BX930" s="61"/>
      <c r="BY930" s="64"/>
      <c r="BZ930" s="61"/>
      <c r="CA930" s="61"/>
      <c r="CB930" s="61"/>
      <c r="CC930" s="61"/>
      <c r="CD930" s="61"/>
      <c r="CE930" s="61"/>
      <c r="CF930" s="64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/>
      <c r="CT930"/>
      <c r="CU930"/>
      <c r="CV930"/>
      <c r="CW930"/>
      <c r="CX930"/>
      <c r="CY930"/>
      <c r="CZ930"/>
      <c r="DA930"/>
      <c r="DB930"/>
      <c r="DC930"/>
    </row>
    <row r="931" spans="1:107" ht="25.5" customHeight="1" x14ac:dyDescent="0.2">
      <c r="A931" s="103"/>
      <c r="B931" s="61"/>
      <c r="C931" s="61"/>
      <c r="D931" s="61"/>
      <c r="E931" s="37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78"/>
      <c r="AA931" s="40" t="s">
        <v>141</v>
      </c>
      <c r="AB931" s="41" t="s">
        <v>140</v>
      </c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37"/>
      <c r="BS931" s="61"/>
      <c r="BT931" s="61"/>
      <c r="BU931" s="61"/>
      <c r="BV931" s="61"/>
      <c r="BW931" s="61"/>
      <c r="BX931" s="61"/>
      <c r="BY931" s="64"/>
      <c r="BZ931" s="61"/>
      <c r="CA931" s="61"/>
      <c r="CB931" s="61"/>
      <c r="CC931" s="61"/>
      <c r="CD931" s="61"/>
      <c r="CE931" s="61"/>
      <c r="CF931" s="64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</row>
    <row r="932" spans="1:107" ht="25.5" customHeight="1" x14ac:dyDescent="0.2">
      <c r="A932" s="103"/>
      <c r="B932" s="182" t="s">
        <v>424</v>
      </c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  <c r="AA932" s="182"/>
      <c r="AB932" s="182"/>
      <c r="AC932" s="182"/>
      <c r="AD932" s="182"/>
      <c r="AE932" s="182"/>
      <c r="AF932" s="182"/>
      <c r="AG932" s="182"/>
      <c r="AH932" s="182"/>
      <c r="AI932" s="182"/>
      <c r="AJ932" s="182"/>
      <c r="AK932" s="182"/>
      <c r="AL932" s="182"/>
      <c r="AM932" s="182"/>
      <c r="AN932" s="182"/>
      <c r="AO932" s="182"/>
      <c r="AP932" s="182"/>
      <c r="AQ932" s="182"/>
      <c r="AR932" s="182"/>
      <c r="AS932" s="182"/>
      <c r="AT932" s="182"/>
      <c r="AU932" s="182"/>
      <c r="AV932" s="182"/>
      <c r="AW932" s="182"/>
      <c r="AX932" s="182"/>
      <c r="AY932" s="182"/>
      <c r="AZ932" s="182"/>
      <c r="BA932" s="182"/>
      <c r="BB932" s="182"/>
      <c r="BC932" s="182"/>
      <c r="BD932" s="182"/>
      <c r="BE932" s="182"/>
      <c r="BF932" s="182"/>
      <c r="BG932" s="182"/>
      <c r="BH932" s="182"/>
      <c r="BI932" s="182"/>
      <c r="BJ932" s="61"/>
      <c r="BK932" s="61"/>
      <c r="BL932" s="37"/>
      <c r="BM932" s="37"/>
      <c r="BN932" s="37"/>
      <c r="BO932" s="61"/>
      <c r="BP932" s="61"/>
      <c r="BQ932" s="61"/>
      <c r="BR932" s="37"/>
      <c r="BS932" s="61"/>
      <c r="BT932" s="61"/>
      <c r="BU932" s="61"/>
      <c r="BV932" s="61"/>
      <c r="BW932" s="61"/>
      <c r="BX932" s="61"/>
      <c r="BY932" s="64"/>
      <c r="BZ932" s="61"/>
      <c r="CA932" s="61"/>
      <c r="CB932" s="61"/>
      <c r="CC932" s="61"/>
      <c r="CD932" s="61"/>
      <c r="CE932" s="61"/>
      <c r="CF932" s="64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</row>
    <row r="933" spans="1:107" ht="25.5" customHeight="1" x14ac:dyDescent="0.2">
      <c r="A933" s="103"/>
      <c r="B933" s="61"/>
      <c r="C933" s="61"/>
      <c r="D933" s="61"/>
      <c r="E933" s="37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37"/>
      <c r="BS933" s="61"/>
      <c r="BT933" s="61"/>
      <c r="BU933" s="61"/>
      <c r="BV933" s="61"/>
      <c r="BW933" s="61"/>
      <c r="BX933" s="61"/>
      <c r="BY933" s="64"/>
      <c r="BZ933" s="61"/>
      <c r="CA933" s="61"/>
      <c r="CB933" s="61"/>
      <c r="CC933" s="61"/>
      <c r="CD933" s="61"/>
      <c r="CE933" s="61"/>
      <c r="CF933" s="64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</row>
    <row r="934" spans="1:107" ht="25.5" customHeight="1" x14ac:dyDescent="0.2">
      <c r="A934" s="103"/>
      <c r="B934" s="189" t="s">
        <v>373</v>
      </c>
      <c r="C934" s="192"/>
      <c r="D934" s="192"/>
      <c r="E934" s="37"/>
      <c r="F934" s="189" t="s">
        <v>370</v>
      </c>
      <c r="G934" s="192"/>
      <c r="H934" s="192"/>
      <c r="I934" s="61"/>
      <c r="J934" s="189" t="s">
        <v>396</v>
      </c>
      <c r="K934" s="192"/>
      <c r="L934" s="192"/>
      <c r="M934" s="61"/>
      <c r="N934" s="190" t="s">
        <v>198</v>
      </c>
      <c r="O934" s="191"/>
      <c r="P934" s="191"/>
      <c r="Q934" s="61"/>
      <c r="R934" s="190" t="s">
        <v>207</v>
      </c>
      <c r="S934" s="191"/>
      <c r="T934" s="191"/>
      <c r="U934" s="61"/>
      <c r="V934" s="61"/>
      <c r="W934" s="190" t="s">
        <v>212</v>
      </c>
      <c r="X934" s="191"/>
      <c r="Y934" s="191"/>
      <c r="Z934" s="61"/>
      <c r="AA934" s="190" t="s">
        <v>223</v>
      </c>
      <c r="AB934" s="191"/>
      <c r="AC934" s="191"/>
      <c r="AD934" s="61"/>
      <c r="AE934" s="190" t="s">
        <v>230</v>
      </c>
      <c r="AF934" s="190"/>
      <c r="AG934" s="190"/>
      <c r="AH934" s="61"/>
      <c r="AI934" s="190" t="s">
        <v>235</v>
      </c>
      <c r="AJ934" s="190"/>
      <c r="AK934" s="190"/>
      <c r="AL934" s="61"/>
      <c r="AM934" s="190" t="s">
        <v>252</v>
      </c>
      <c r="AN934" s="190"/>
      <c r="AO934" s="190"/>
      <c r="AP934" s="61"/>
      <c r="AQ934" s="190" t="s">
        <v>282</v>
      </c>
      <c r="AR934" s="190"/>
      <c r="AS934" s="190"/>
      <c r="AT934" s="61"/>
      <c r="AU934" s="189" t="s">
        <v>295</v>
      </c>
      <c r="AV934" s="189"/>
      <c r="AW934" s="189"/>
      <c r="AX934" s="61"/>
      <c r="AY934" s="189" t="s">
        <v>323</v>
      </c>
      <c r="AZ934" s="189"/>
      <c r="BA934" s="189"/>
      <c r="BB934" s="61"/>
      <c r="BC934" s="189" t="s">
        <v>324</v>
      </c>
      <c r="BD934" s="189"/>
      <c r="BE934" s="189"/>
      <c r="BF934" s="61"/>
      <c r="BG934" s="189" t="s">
        <v>331</v>
      </c>
      <c r="BH934" s="189"/>
      <c r="BI934" s="189"/>
      <c r="BJ934" s="61"/>
      <c r="BK934" s="61"/>
      <c r="BL934" s="61"/>
      <c r="BM934" s="61"/>
      <c r="BN934" s="61"/>
      <c r="BO934" s="61"/>
      <c r="BP934" s="61"/>
      <c r="BQ934" s="61"/>
      <c r="BR934" s="37"/>
      <c r="BS934" s="61"/>
      <c r="BT934" s="61"/>
      <c r="BU934" s="61"/>
      <c r="BV934" s="61"/>
      <c r="BW934" s="61"/>
      <c r="BX934" s="61"/>
      <c r="BY934" s="64"/>
      <c r="BZ934" s="61"/>
      <c r="CA934" s="61"/>
      <c r="CB934" s="61"/>
      <c r="CC934" s="61"/>
      <c r="CD934" s="61"/>
      <c r="CE934" s="61"/>
      <c r="CF934" s="64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</row>
    <row r="935" spans="1:107" ht="25.5" customHeight="1" x14ac:dyDescent="0.2">
      <c r="A935" s="103"/>
      <c r="B935" s="63" t="s">
        <v>371</v>
      </c>
      <c r="C935" s="45">
        <v>8</v>
      </c>
      <c r="D935" s="58">
        <v>0.29629629629629628</v>
      </c>
      <c r="E935" s="37"/>
      <c r="F935" s="75" t="s">
        <v>384</v>
      </c>
      <c r="G935" s="45">
        <v>1</v>
      </c>
      <c r="H935" s="58">
        <v>3.7037037037037035E-2</v>
      </c>
      <c r="I935" s="61"/>
      <c r="J935" s="63" t="s">
        <v>397</v>
      </c>
      <c r="K935" s="45">
        <v>8</v>
      </c>
      <c r="L935" s="58">
        <v>0.29629629629629628</v>
      </c>
      <c r="M935" s="61"/>
      <c r="N935" s="169" t="s">
        <v>199</v>
      </c>
      <c r="O935" s="59">
        <v>8</v>
      </c>
      <c r="P935" s="60">
        <v>0.30769230769230771</v>
      </c>
      <c r="Q935" s="61"/>
      <c r="R935" s="169" t="s">
        <v>208</v>
      </c>
      <c r="S935" s="59">
        <v>21</v>
      </c>
      <c r="T935" s="60">
        <v>0.80769230769230771</v>
      </c>
      <c r="U935" s="61"/>
      <c r="V935" s="61"/>
      <c r="W935" s="169" t="s">
        <v>213</v>
      </c>
      <c r="X935" s="59">
        <v>2</v>
      </c>
      <c r="Y935" s="60">
        <v>7.407407407407407E-2</v>
      </c>
      <c r="Z935" s="61"/>
      <c r="AA935" s="169" t="s">
        <v>224</v>
      </c>
      <c r="AB935" s="59">
        <v>11</v>
      </c>
      <c r="AC935" s="60">
        <v>0.40740740740740738</v>
      </c>
      <c r="AD935" s="61"/>
      <c r="AE935" s="169" t="s">
        <v>231</v>
      </c>
      <c r="AF935" s="59">
        <v>4</v>
      </c>
      <c r="AG935" s="60">
        <v>0.14814814814814814</v>
      </c>
      <c r="AH935" s="61"/>
      <c r="AI935" s="169" t="s">
        <v>236</v>
      </c>
      <c r="AJ935" s="59">
        <v>0</v>
      </c>
      <c r="AK935" s="60">
        <v>0</v>
      </c>
      <c r="AL935" s="61"/>
      <c r="AM935" s="169" t="s">
        <v>253</v>
      </c>
      <c r="AN935" s="59">
        <v>0</v>
      </c>
      <c r="AO935" s="60">
        <v>0</v>
      </c>
      <c r="AP935" s="61"/>
      <c r="AQ935" s="169" t="s">
        <v>283</v>
      </c>
      <c r="AR935" s="59">
        <v>4</v>
      </c>
      <c r="AS935" s="60">
        <v>0.14814814814814814</v>
      </c>
      <c r="AT935" s="61"/>
      <c r="AU935" s="169" t="s">
        <v>296</v>
      </c>
      <c r="AV935" s="59">
        <v>0</v>
      </c>
      <c r="AW935" s="60">
        <v>0</v>
      </c>
      <c r="AX935" s="61"/>
      <c r="AY935" s="169" t="s">
        <v>314</v>
      </c>
      <c r="AZ935" s="59">
        <v>1</v>
      </c>
      <c r="BA935" s="60">
        <v>3.7037037037037035E-2</v>
      </c>
      <c r="BB935" s="61"/>
      <c r="BC935" s="169" t="s">
        <v>325</v>
      </c>
      <c r="BD935" s="59">
        <v>12</v>
      </c>
      <c r="BE935" s="60">
        <v>0.44444444444444442</v>
      </c>
      <c r="BF935" s="61"/>
      <c r="BG935" s="63" t="s">
        <v>332</v>
      </c>
      <c r="BH935" s="54">
        <v>1</v>
      </c>
      <c r="BI935" s="66">
        <v>5.8823529411764705E-2</v>
      </c>
      <c r="BJ935" s="61"/>
      <c r="BK935" s="61"/>
      <c r="BL935" s="61"/>
      <c r="BM935" s="61"/>
      <c r="BN935" s="61"/>
      <c r="BO935" s="61"/>
      <c r="BP935" s="61"/>
      <c r="BQ935" s="61"/>
      <c r="BR935" s="37"/>
      <c r="BS935" s="61"/>
      <c r="BT935" s="61"/>
      <c r="BU935" s="61"/>
      <c r="BV935" s="61"/>
      <c r="BW935" s="61"/>
      <c r="BX935" s="61"/>
      <c r="BY935" s="64"/>
      <c r="BZ935" s="61"/>
      <c r="CA935" s="61"/>
      <c r="CB935" s="61"/>
      <c r="CC935" s="61"/>
      <c r="CD935" s="61"/>
      <c r="CE935" s="61"/>
      <c r="CF935" s="64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</row>
    <row r="936" spans="1:107" ht="25.5" customHeight="1" x14ac:dyDescent="0.2">
      <c r="A936" s="103"/>
      <c r="B936" s="63" t="s">
        <v>372</v>
      </c>
      <c r="C936" s="45">
        <v>3</v>
      </c>
      <c r="D936" s="58">
        <v>0.1111111111111111</v>
      </c>
      <c r="E936" s="64"/>
      <c r="F936" s="75" t="s">
        <v>385</v>
      </c>
      <c r="G936" s="45">
        <v>10</v>
      </c>
      <c r="H936" s="58">
        <v>0.37037037037037035</v>
      </c>
      <c r="I936" s="61"/>
      <c r="J936" s="63" t="s">
        <v>398</v>
      </c>
      <c r="K936" s="45">
        <v>0</v>
      </c>
      <c r="L936" s="58">
        <v>0</v>
      </c>
      <c r="M936" s="61"/>
      <c r="N936" s="169" t="s">
        <v>200</v>
      </c>
      <c r="O936" s="45">
        <v>9</v>
      </c>
      <c r="P936" s="60">
        <v>0.34615384615384615</v>
      </c>
      <c r="Q936" s="61"/>
      <c r="R936" s="169" t="s">
        <v>209</v>
      </c>
      <c r="S936" s="59">
        <v>5</v>
      </c>
      <c r="T936" s="60">
        <v>0.19230769230769232</v>
      </c>
      <c r="U936" s="61"/>
      <c r="V936" s="61"/>
      <c r="W936" s="169" t="s">
        <v>214</v>
      </c>
      <c r="X936" s="45">
        <v>0</v>
      </c>
      <c r="Y936" s="60">
        <v>0</v>
      </c>
      <c r="Z936" s="61"/>
      <c r="AA936" s="169" t="s">
        <v>225</v>
      </c>
      <c r="AB936" s="45">
        <v>4</v>
      </c>
      <c r="AC936" s="60">
        <v>0.14814814814814814</v>
      </c>
      <c r="AD936" s="61"/>
      <c r="AE936" s="169" t="s">
        <v>232</v>
      </c>
      <c r="AF936" s="45">
        <v>4</v>
      </c>
      <c r="AG936" s="60">
        <v>0.14814814814814814</v>
      </c>
      <c r="AH936" s="61"/>
      <c r="AI936" s="169" t="s">
        <v>238</v>
      </c>
      <c r="AJ936" s="45">
        <v>0</v>
      </c>
      <c r="AK936" s="60">
        <v>0</v>
      </c>
      <c r="AL936" s="61"/>
      <c r="AM936" s="169" t="s">
        <v>254</v>
      </c>
      <c r="AN936" s="45">
        <v>0</v>
      </c>
      <c r="AO936" s="60">
        <v>0</v>
      </c>
      <c r="AP936" s="61"/>
      <c r="AQ936" s="169" t="s">
        <v>284</v>
      </c>
      <c r="AR936" s="45">
        <v>3</v>
      </c>
      <c r="AS936" s="60">
        <v>0.1111111111111111</v>
      </c>
      <c r="AT936" s="61"/>
      <c r="AU936" s="169" t="s">
        <v>297</v>
      </c>
      <c r="AV936" s="45">
        <v>2</v>
      </c>
      <c r="AW936" s="60">
        <v>9.5238095238095233E-2</v>
      </c>
      <c r="AX936" s="61"/>
      <c r="AY936" s="169" t="s">
        <v>316</v>
      </c>
      <c r="AZ936" s="45">
        <v>3</v>
      </c>
      <c r="BA936" s="60">
        <v>0.1111111111111111</v>
      </c>
      <c r="BB936" s="61"/>
      <c r="BC936" s="169" t="s">
        <v>326</v>
      </c>
      <c r="BD936" s="45">
        <v>3</v>
      </c>
      <c r="BE936" s="60">
        <v>0.1111111111111111</v>
      </c>
      <c r="BF936" s="61"/>
      <c r="BG936" s="63" t="s">
        <v>333</v>
      </c>
      <c r="BH936" s="65">
        <v>2</v>
      </c>
      <c r="BI936" s="66">
        <v>0.11764705882352941</v>
      </c>
      <c r="BJ936" s="61"/>
      <c r="BK936" s="61"/>
      <c r="BL936" s="61"/>
      <c r="BM936" s="61"/>
      <c r="BN936" s="61"/>
      <c r="BO936" s="61"/>
      <c r="BP936" s="61"/>
      <c r="BQ936" s="61"/>
      <c r="BR936" s="64"/>
      <c r="BS936" s="61"/>
      <c r="BT936" s="61"/>
      <c r="BU936" s="61"/>
      <c r="BV936" s="61"/>
      <c r="BW936" s="61"/>
      <c r="BX936" s="61"/>
      <c r="BY936" s="64"/>
      <c r="BZ936" s="61"/>
      <c r="CA936" s="61"/>
      <c r="CB936" s="61"/>
      <c r="CC936" s="61"/>
      <c r="CD936" s="61"/>
      <c r="CE936" s="61"/>
      <c r="CF936" s="64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</row>
    <row r="937" spans="1:107" ht="25.5" customHeight="1" x14ac:dyDescent="0.2">
      <c r="A937" s="103"/>
      <c r="B937" s="63" t="s">
        <v>374</v>
      </c>
      <c r="C937" s="45">
        <v>3</v>
      </c>
      <c r="D937" s="58">
        <v>0.1111111111111111</v>
      </c>
      <c r="E937" s="64"/>
      <c r="F937" s="75" t="s">
        <v>386</v>
      </c>
      <c r="G937" s="45">
        <v>0</v>
      </c>
      <c r="H937" s="58">
        <v>0</v>
      </c>
      <c r="I937" s="61"/>
      <c r="J937" s="63" t="s">
        <v>385</v>
      </c>
      <c r="K937" s="45">
        <v>3</v>
      </c>
      <c r="L937" s="58">
        <v>0.1111111111111111</v>
      </c>
      <c r="M937" s="61"/>
      <c r="N937" s="169" t="s">
        <v>201</v>
      </c>
      <c r="O937" s="45">
        <v>5</v>
      </c>
      <c r="P937" s="60">
        <v>0.19230769230769232</v>
      </c>
      <c r="Q937" s="61"/>
      <c r="R937" s="169" t="s">
        <v>210</v>
      </c>
      <c r="S937" s="59">
        <v>0</v>
      </c>
      <c r="T937" s="60">
        <v>0</v>
      </c>
      <c r="U937" s="61"/>
      <c r="V937" s="61"/>
      <c r="W937" s="169" t="s">
        <v>215</v>
      </c>
      <c r="X937" s="45">
        <v>5</v>
      </c>
      <c r="Y937" s="60">
        <v>0.18518518518518517</v>
      </c>
      <c r="Z937" s="61"/>
      <c r="AA937" s="169" t="s">
        <v>226</v>
      </c>
      <c r="AB937" s="45">
        <v>1</v>
      </c>
      <c r="AC937" s="60">
        <v>3.7037037037037035E-2</v>
      </c>
      <c r="AD937" s="61"/>
      <c r="AE937" s="169" t="s">
        <v>233</v>
      </c>
      <c r="AF937" s="45">
        <v>1</v>
      </c>
      <c r="AG937" s="60">
        <v>3.7037037037037035E-2</v>
      </c>
      <c r="AH937" s="61"/>
      <c r="AI937" s="169" t="s">
        <v>239</v>
      </c>
      <c r="AJ937" s="45">
        <v>2</v>
      </c>
      <c r="AK937" s="60">
        <v>7.407407407407407E-2</v>
      </c>
      <c r="AL937" s="61"/>
      <c r="AM937" s="169" t="s">
        <v>255</v>
      </c>
      <c r="AN937" s="45">
        <v>0</v>
      </c>
      <c r="AO937" s="60">
        <v>0</v>
      </c>
      <c r="AP937" s="61"/>
      <c r="AQ937" s="169" t="s">
        <v>285</v>
      </c>
      <c r="AR937" s="45">
        <v>1</v>
      </c>
      <c r="AS937" s="60">
        <v>3.7037037037037035E-2</v>
      </c>
      <c r="AT937" s="61"/>
      <c r="AU937" s="169" t="s">
        <v>298</v>
      </c>
      <c r="AV937" s="45">
        <v>0</v>
      </c>
      <c r="AW937" s="60">
        <v>0</v>
      </c>
      <c r="AX937" s="61"/>
      <c r="AY937" s="169" t="s">
        <v>315</v>
      </c>
      <c r="AZ937" s="45">
        <v>0</v>
      </c>
      <c r="BA937" s="60">
        <v>0</v>
      </c>
      <c r="BB937" s="61"/>
      <c r="BC937" s="169" t="s">
        <v>327</v>
      </c>
      <c r="BD937" s="45">
        <v>1</v>
      </c>
      <c r="BE937" s="60">
        <v>3.7037037037037035E-2</v>
      </c>
      <c r="BF937" s="61"/>
      <c r="BG937" s="63" t="s">
        <v>334</v>
      </c>
      <c r="BH937" s="65">
        <v>0</v>
      </c>
      <c r="BI937" s="66">
        <v>0</v>
      </c>
      <c r="BJ937" s="62"/>
      <c r="BK937" s="62"/>
      <c r="BL937" s="61"/>
      <c r="BM937" s="61"/>
      <c r="BN937" s="61"/>
      <c r="BO937" s="61"/>
      <c r="BP937" s="61"/>
      <c r="BQ937" s="61"/>
      <c r="BR937" s="64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</row>
    <row r="938" spans="1:107" ht="25.5" customHeight="1" x14ac:dyDescent="0.2">
      <c r="A938" s="103"/>
      <c r="B938" s="63" t="s">
        <v>375</v>
      </c>
      <c r="C938" s="45">
        <v>1</v>
      </c>
      <c r="D938" s="58">
        <v>3.7037037037037035E-2</v>
      </c>
      <c r="E938" s="64"/>
      <c r="F938" s="75" t="s">
        <v>387</v>
      </c>
      <c r="G938" s="45">
        <v>4</v>
      </c>
      <c r="H938" s="58">
        <v>0.14814814814814814</v>
      </c>
      <c r="I938" s="61"/>
      <c r="J938" s="63" t="s">
        <v>399</v>
      </c>
      <c r="K938" s="45">
        <v>2</v>
      </c>
      <c r="L938" s="58">
        <v>7.407407407407407E-2</v>
      </c>
      <c r="M938" s="61"/>
      <c r="N938" s="169" t="s">
        <v>202</v>
      </c>
      <c r="O938" s="45">
        <v>2</v>
      </c>
      <c r="P938" s="60">
        <v>7.6923076923076927E-2</v>
      </c>
      <c r="Q938" s="61"/>
      <c r="R938" s="169" t="s">
        <v>211</v>
      </c>
      <c r="S938" s="59">
        <v>0</v>
      </c>
      <c r="T938" s="60">
        <v>0</v>
      </c>
      <c r="U938" s="61"/>
      <c r="V938" s="61"/>
      <c r="W938" s="169" t="s">
        <v>216</v>
      </c>
      <c r="X938" s="45">
        <v>0</v>
      </c>
      <c r="Y938" s="60">
        <v>0</v>
      </c>
      <c r="Z938" s="61"/>
      <c r="AA938" s="169" t="s">
        <v>227</v>
      </c>
      <c r="AB938" s="45">
        <v>0</v>
      </c>
      <c r="AC938" s="60">
        <v>0</v>
      </c>
      <c r="AD938" s="61"/>
      <c r="AE938" s="169" t="s">
        <v>234</v>
      </c>
      <c r="AF938" s="45">
        <v>0</v>
      </c>
      <c r="AG938" s="60">
        <v>0</v>
      </c>
      <c r="AH938" s="61"/>
      <c r="AI938" s="169" t="s">
        <v>240</v>
      </c>
      <c r="AJ938" s="45">
        <v>1</v>
      </c>
      <c r="AK938" s="60">
        <v>3.7037037037037035E-2</v>
      </c>
      <c r="AL938" s="61"/>
      <c r="AM938" s="169" t="s">
        <v>276</v>
      </c>
      <c r="AN938" s="45">
        <v>2</v>
      </c>
      <c r="AO938" s="60">
        <v>9.5238095238095233E-2</v>
      </c>
      <c r="AP938" s="61"/>
      <c r="AQ938" s="169" t="s">
        <v>286</v>
      </c>
      <c r="AR938" s="45">
        <v>7</v>
      </c>
      <c r="AS938" s="60">
        <v>0.25925925925925924</v>
      </c>
      <c r="AT938" s="61"/>
      <c r="AU938" s="169" t="s">
        <v>299</v>
      </c>
      <c r="AV938" s="45">
        <v>0</v>
      </c>
      <c r="AW938" s="60">
        <v>0</v>
      </c>
      <c r="AX938" s="61"/>
      <c r="AY938" s="169" t="s">
        <v>317</v>
      </c>
      <c r="AZ938" s="45">
        <v>1</v>
      </c>
      <c r="BA938" s="60">
        <v>3.7037037037037035E-2</v>
      </c>
      <c r="BB938" s="61"/>
      <c r="BC938" s="169" t="s">
        <v>328</v>
      </c>
      <c r="BD938" s="59">
        <v>0</v>
      </c>
      <c r="BE938" s="60">
        <v>0</v>
      </c>
      <c r="BF938" s="61"/>
      <c r="BG938" s="63" t="s">
        <v>335</v>
      </c>
      <c r="BH938" s="54">
        <v>9</v>
      </c>
      <c r="BI938" s="66">
        <v>0.52941176470588236</v>
      </c>
      <c r="BJ938" s="61"/>
      <c r="BK938" s="61"/>
      <c r="BL938" s="61"/>
      <c r="BM938" s="61"/>
      <c r="BN938" s="61"/>
      <c r="BO938" s="61"/>
      <c r="BP938" s="61"/>
      <c r="BQ938" s="61"/>
      <c r="BR938" s="64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</row>
    <row r="939" spans="1:107" ht="25.5" customHeight="1" x14ac:dyDescent="0.2">
      <c r="A939" s="103"/>
      <c r="B939" s="63" t="s">
        <v>376</v>
      </c>
      <c r="C939" s="45">
        <v>4</v>
      </c>
      <c r="D939" s="58">
        <v>0.14814814814814814</v>
      </c>
      <c r="E939" s="64"/>
      <c r="F939" s="75" t="s">
        <v>388</v>
      </c>
      <c r="G939" s="45">
        <v>0</v>
      </c>
      <c r="H939" s="58">
        <v>0</v>
      </c>
      <c r="I939" s="61"/>
      <c r="J939" s="63" t="s">
        <v>400</v>
      </c>
      <c r="K939" s="45">
        <v>0</v>
      </c>
      <c r="L939" s="58">
        <v>0</v>
      </c>
      <c r="M939" s="61"/>
      <c r="N939" s="169" t="s">
        <v>203</v>
      </c>
      <c r="O939" s="45">
        <v>0</v>
      </c>
      <c r="P939" s="60">
        <v>0</v>
      </c>
      <c r="Q939" s="61"/>
      <c r="R939" s="37"/>
      <c r="S939" s="45">
        <v>26</v>
      </c>
      <c r="T939" s="60">
        <v>1</v>
      </c>
      <c r="U939" s="61"/>
      <c r="V939" s="61"/>
      <c r="W939" s="169" t="s">
        <v>217</v>
      </c>
      <c r="X939" s="45">
        <v>2</v>
      </c>
      <c r="Y939" s="60">
        <v>7.407407407407407E-2</v>
      </c>
      <c r="Z939" s="61"/>
      <c r="AA939" s="169" t="s">
        <v>228</v>
      </c>
      <c r="AB939" s="45">
        <v>9</v>
      </c>
      <c r="AC939" s="60">
        <v>0.33333333333333331</v>
      </c>
      <c r="AD939" s="61"/>
      <c r="AE939" s="169" t="s">
        <v>237</v>
      </c>
      <c r="AF939" s="45">
        <v>7</v>
      </c>
      <c r="AG939" s="60">
        <v>0.25925925925925924</v>
      </c>
      <c r="AH939" s="61"/>
      <c r="AI939" s="169" t="s">
        <v>241</v>
      </c>
      <c r="AJ939" s="45">
        <v>3</v>
      </c>
      <c r="AK939" s="60">
        <v>0.1111111111111111</v>
      </c>
      <c r="AL939" s="61"/>
      <c r="AM939" s="169" t="s">
        <v>257</v>
      </c>
      <c r="AN939" s="45">
        <v>2</v>
      </c>
      <c r="AO939" s="60">
        <v>9.5238095238095233E-2</v>
      </c>
      <c r="AP939" s="61"/>
      <c r="AQ939" s="169" t="s">
        <v>287</v>
      </c>
      <c r="AR939" s="45">
        <v>0</v>
      </c>
      <c r="AS939" s="60">
        <v>0</v>
      </c>
      <c r="AT939" s="61"/>
      <c r="AU939" s="169" t="s">
        <v>300</v>
      </c>
      <c r="AV939" s="45">
        <v>5</v>
      </c>
      <c r="AW939" s="60">
        <v>0.23809523809523808</v>
      </c>
      <c r="AX939" s="61"/>
      <c r="AY939" s="169" t="s">
        <v>319</v>
      </c>
      <c r="AZ939" s="45">
        <v>3</v>
      </c>
      <c r="BA939" s="60">
        <v>0.1111111111111111</v>
      </c>
      <c r="BB939" s="61"/>
      <c r="BC939" s="169" t="s">
        <v>329</v>
      </c>
      <c r="BD939" s="59">
        <v>0</v>
      </c>
      <c r="BE939" s="60">
        <v>0</v>
      </c>
      <c r="BF939" s="61"/>
      <c r="BG939" s="63" t="s">
        <v>336</v>
      </c>
      <c r="BH939" s="54">
        <v>5</v>
      </c>
      <c r="BI939" s="66">
        <v>0.29411764705882354</v>
      </c>
      <c r="BJ939" s="61"/>
      <c r="BK939" s="61"/>
      <c r="BL939" s="61"/>
      <c r="BM939" s="61"/>
      <c r="BN939" s="61"/>
      <c r="BO939" s="37"/>
      <c r="BP939" s="37"/>
      <c r="BQ939" s="61"/>
      <c r="BR939" s="64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</row>
    <row r="940" spans="1:107" ht="25.5" customHeight="1" x14ac:dyDescent="0.2">
      <c r="A940" s="103"/>
      <c r="B940" s="63" t="s">
        <v>377</v>
      </c>
      <c r="C940" s="45">
        <v>0</v>
      </c>
      <c r="D940" s="58">
        <v>0</v>
      </c>
      <c r="E940" s="64"/>
      <c r="F940" s="75" t="s">
        <v>389</v>
      </c>
      <c r="G940" s="45">
        <v>4</v>
      </c>
      <c r="H940" s="58">
        <v>0.14814814814814814</v>
      </c>
      <c r="I940" s="61"/>
      <c r="J940" s="63" t="s">
        <v>387</v>
      </c>
      <c r="K940" s="45">
        <v>2</v>
      </c>
      <c r="L940" s="58">
        <v>7.407407407407407E-2</v>
      </c>
      <c r="M940" s="61"/>
      <c r="N940" s="169" t="s">
        <v>204</v>
      </c>
      <c r="O940" s="45">
        <v>0</v>
      </c>
      <c r="P940" s="60">
        <v>0</v>
      </c>
      <c r="Q940" s="61"/>
      <c r="R940" s="61"/>
      <c r="S940" s="49" t="s">
        <v>141</v>
      </c>
      <c r="T940" s="49" t="s">
        <v>140</v>
      </c>
      <c r="U940" s="61"/>
      <c r="V940" s="61"/>
      <c r="W940" s="169" t="s">
        <v>218</v>
      </c>
      <c r="X940" s="45">
        <v>4</v>
      </c>
      <c r="Y940" s="60">
        <v>0.14814814814814814</v>
      </c>
      <c r="Z940" s="61"/>
      <c r="AA940" s="169" t="s">
        <v>229</v>
      </c>
      <c r="AB940" s="45">
        <v>2</v>
      </c>
      <c r="AC940" s="60">
        <v>7.407407407407407E-2</v>
      </c>
      <c r="AD940" s="61"/>
      <c r="AE940" s="169" t="s">
        <v>251</v>
      </c>
      <c r="AF940" s="59">
        <v>0</v>
      </c>
      <c r="AG940" s="60">
        <v>0</v>
      </c>
      <c r="AH940" s="61"/>
      <c r="AI940" s="169" t="s">
        <v>242</v>
      </c>
      <c r="AJ940" s="45">
        <v>1</v>
      </c>
      <c r="AK940" s="60">
        <v>3.7037037037037035E-2</v>
      </c>
      <c r="AL940" s="61"/>
      <c r="AM940" s="169" t="s">
        <v>256</v>
      </c>
      <c r="AN940" s="45">
        <v>1</v>
      </c>
      <c r="AO940" s="60">
        <v>4.7619047619047616E-2</v>
      </c>
      <c r="AP940" s="61"/>
      <c r="AQ940" s="169" t="s">
        <v>288</v>
      </c>
      <c r="AR940" s="59">
        <v>1</v>
      </c>
      <c r="AS940" s="60">
        <v>3.7037037037037035E-2</v>
      </c>
      <c r="AT940" s="61"/>
      <c r="AU940" s="169" t="s">
        <v>301</v>
      </c>
      <c r="AV940" s="45">
        <v>0</v>
      </c>
      <c r="AW940" s="60">
        <v>0</v>
      </c>
      <c r="AX940" s="61"/>
      <c r="AY940" s="169" t="s">
        <v>320</v>
      </c>
      <c r="AZ940" s="45">
        <v>0</v>
      </c>
      <c r="BA940" s="60">
        <v>0</v>
      </c>
      <c r="BB940" s="61"/>
      <c r="BC940" s="169" t="s">
        <v>330</v>
      </c>
      <c r="BD940" s="45">
        <v>11</v>
      </c>
      <c r="BE940" s="60">
        <v>0.40740740740740738</v>
      </c>
      <c r="BF940" s="61"/>
      <c r="BG940" s="63" t="s">
        <v>337</v>
      </c>
      <c r="BH940" s="65">
        <v>0</v>
      </c>
      <c r="BI940" s="66">
        <v>0</v>
      </c>
      <c r="BJ940" s="61"/>
      <c r="BK940" s="61"/>
      <c r="BL940" s="61"/>
      <c r="BM940" s="61"/>
      <c r="BN940" s="61"/>
      <c r="BO940" s="61"/>
      <c r="BP940" s="61"/>
      <c r="BQ940" s="37"/>
      <c r="BR940" s="64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7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</row>
    <row r="941" spans="1:107" ht="25.5" customHeight="1" x14ac:dyDescent="0.2">
      <c r="A941" s="103"/>
      <c r="B941" s="63" t="s">
        <v>378</v>
      </c>
      <c r="C941" s="45">
        <v>3</v>
      </c>
      <c r="D941" s="58">
        <v>0.1111111111111111</v>
      </c>
      <c r="E941" s="64"/>
      <c r="F941" s="75" t="s">
        <v>390</v>
      </c>
      <c r="G941" s="45">
        <v>0</v>
      </c>
      <c r="H941" s="58">
        <v>0</v>
      </c>
      <c r="I941" s="61"/>
      <c r="J941" s="63" t="s">
        <v>401</v>
      </c>
      <c r="K941" s="45">
        <v>0</v>
      </c>
      <c r="L941" s="58">
        <v>0</v>
      </c>
      <c r="M941" s="61"/>
      <c r="N941" s="169" t="s">
        <v>205</v>
      </c>
      <c r="O941" s="45">
        <v>0</v>
      </c>
      <c r="P941" s="60">
        <v>0</v>
      </c>
      <c r="Q941" s="61"/>
      <c r="R941" s="61"/>
      <c r="S941" s="61"/>
      <c r="T941" s="61"/>
      <c r="U941" s="61"/>
      <c r="V941" s="61"/>
      <c r="W941" s="169" t="s">
        <v>219</v>
      </c>
      <c r="X941" s="45">
        <v>3</v>
      </c>
      <c r="Y941" s="60">
        <v>0.1111111111111111</v>
      </c>
      <c r="Z941" s="61"/>
      <c r="AA941" s="37"/>
      <c r="AB941" s="45">
        <v>27</v>
      </c>
      <c r="AC941" s="60">
        <v>1</v>
      </c>
      <c r="AD941" s="61"/>
      <c r="AE941" s="169" t="s">
        <v>435</v>
      </c>
      <c r="AF941" s="59">
        <v>1</v>
      </c>
      <c r="AG941" s="60">
        <v>3.7037037037037035E-2</v>
      </c>
      <c r="AH941" s="61"/>
      <c r="AI941" s="169" t="s">
        <v>243</v>
      </c>
      <c r="AJ941" s="45">
        <v>2</v>
      </c>
      <c r="AK941" s="60">
        <v>7.407407407407407E-2</v>
      </c>
      <c r="AL941" s="61"/>
      <c r="AM941" s="169" t="s">
        <v>258</v>
      </c>
      <c r="AN941" s="45">
        <v>1</v>
      </c>
      <c r="AO941" s="60">
        <v>4.7619047619047616E-2</v>
      </c>
      <c r="AP941" s="61"/>
      <c r="AQ941" s="169" t="s">
        <v>289</v>
      </c>
      <c r="AR941" s="59">
        <v>0</v>
      </c>
      <c r="AS941" s="60">
        <v>0</v>
      </c>
      <c r="AT941" s="61"/>
      <c r="AU941" s="169" t="s">
        <v>302</v>
      </c>
      <c r="AV941" s="45">
        <v>3</v>
      </c>
      <c r="AW941" s="60">
        <v>0.14285714285714285</v>
      </c>
      <c r="AX941" s="61"/>
      <c r="AY941" s="169" t="s">
        <v>322</v>
      </c>
      <c r="AZ941" s="45">
        <v>0</v>
      </c>
      <c r="BA941" s="60">
        <v>0</v>
      </c>
      <c r="BB941" s="61"/>
      <c r="BC941" s="98"/>
      <c r="BD941" s="45">
        <v>27</v>
      </c>
      <c r="BE941" s="60">
        <v>1</v>
      </c>
      <c r="BF941" s="61"/>
      <c r="BG941" s="98"/>
      <c r="BH941" s="65">
        <v>17</v>
      </c>
      <c r="BI941" s="66">
        <v>1</v>
      </c>
      <c r="BJ941" s="61"/>
      <c r="BK941" s="61"/>
      <c r="BL941" s="61"/>
      <c r="BM941" s="61"/>
      <c r="BN941" s="61"/>
      <c r="BO941" s="61"/>
      <c r="BP941" s="61"/>
      <c r="BQ941" s="61"/>
      <c r="BR941" s="64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</row>
    <row r="942" spans="1:107" ht="25.5" customHeight="1" x14ac:dyDescent="0.2">
      <c r="A942" s="103"/>
      <c r="B942" s="63" t="s">
        <v>379</v>
      </c>
      <c r="C942" s="45">
        <v>1</v>
      </c>
      <c r="D942" s="58">
        <v>3.7037037037037035E-2</v>
      </c>
      <c r="E942" s="64"/>
      <c r="F942" s="75" t="s">
        <v>391</v>
      </c>
      <c r="G942" s="45">
        <v>4</v>
      </c>
      <c r="H942" s="58">
        <v>0.14814814814814814</v>
      </c>
      <c r="I942" s="61"/>
      <c r="J942" s="63" t="s">
        <v>402</v>
      </c>
      <c r="K942" s="45">
        <v>0</v>
      </c>
      <c r="L942" s="58">
        <v>0</v>
      </c>
      <c r="M942" s="61"/>
      <c r="N942" s="169" t="s">
        <v>206</v>
      </c>
      <c r="O942" s="45">
        <v>0</v>
      </c>
      <c r="P942" s="60">
        <v>0</v>
      </c>
      <c r="Q942" s="61"/>
      <c r="R942" s="61"/>
      <c r="S942" s="61"/>
      <c r="T942" s="61"/>
      <c r="U942" s="61"/>
      <c r="V942" s="61"/>
      <c r="W942" s="169" t="s">
        <v>220</v>
      </c>
      <c r="X942" s="45">
        <v>1</v>
      </c>
      <c r="Y942" s="60">
        <v>3.7037037037037035E-2</v>
      </c>
      <c r="Z942" s="61"/>
      <c r="AA942" s="61"/>
      <c r="AB942" s="49" t="s">
        <v>141</v>
      </c>
      <c r="AC942" s="49" t="s">
        <v>140</v>
      </c>
      <c r="AD942" s="61"/>
      <c r="AE942" s="169" t="s">
        <v>436</v>
      </c>
      <c r="AF942" s="59">
        <v>4</v>
      </c>
      <c r="AG942" s="60">
        <v>0.14814814814814814</v>
      </c>
      <c r="AH942" s="61"/>
      <c r="AI942" s="169" t="s">
        <v>244</v>
      </c>
      <c r="AJ942" s="45">
        <v>2</v>
      </c>
      <c r="AK942" s="60">
        <v>7.407407407407407E-2</v>
      </c>
      <c r="AL942" s="61"/>
      <c r="AM942" s="169" t="s">
        <v>277</v>
      </c>
      <c r="AN942" s="45">
        <v>1</v>
      </c>
      <c r="AO942" s="60">
        <v>4.7619047619047616E-2</v>
      </c>
      <c r="AP942" s="61"/>
      <c r="AQ942" s="169" t="s">
        <v>290</v>
      </c>
      <c r="AR942" s="45">
        <v>0</v>
      </c>
      <c r="AS942" s="60">
        <v>0</v>
      </c>
      <c r="AT942" s="61"/>
      <c r="AU942" s="169" t="s">
        <v>304</v>
      </c>
      <c r="AV942" s="45">
        <v>3</v>
      </c>
      <c r="AW942" s="60">
        <v>0.14285714285714285</v>
      </c>
      <c r="AX942" s="61"/>
      <c r="AY942" s="169" t="s">
        <v>321</v>
      </c>
      <c r="AZ942" s="45">
        <v>3</v>
      </c>
      <c r="BA942" s="60">
        <v>0.1111111111111111</v>
      </c>
      <c r="BB942" s="61"/>
      <c r="BC942" s="61"/>
      <c r="BD942" s="49" t="s">
        <v>141</v>
      </c>
      <c r="BE942" s="49" t="s">
        <v>140</v>
      </c>
      <c r="BF942" s="61"/>
      <c r="BG942" s="68"/>
      <c r="BH942" s="77" t="s">
        <v>141</v>
      </c>
      <c r="BI942" s="77" t="s">
        <v>140</v>
      </c>
      <c r="BJ942" s="61"/>
      <c r="BK942" s="61"/>
      <c r="BL942" s="61"/>
      <c r="BM942" s="61"/>
      <c r="BN942" s="61"/>
      <c r="BO942" s="61"/>
      <c r="BP942" s="61"/>
      <c r="BQ942" s="61"/>
      <c r="BR942" s="64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</row>
    <row r="943" spans="1:107" ht="25.5" customHeight="1" x14ac:dyDescent="0.2">
      <c r="A943" s="103"/>
      <c r="B943" s="63" t="s">
        <v>380</v>
      </c>
      <c r="C943" s="45">
        <v>1</v>
      </c>
      <c r="D943" s="58">
        <v>3.7037037037037035E-2</v>
      </c>
      <c r="E943" s="64"/>
      <c r="F943" s="75" t="s">
        <v>392</v>
      </c>
      <c r="G943" s="45">
        <v>0</v>
      </c>
      <c r="H943" s="58">
        <v>0</v>
      </c>
      <c r="I943" s="61"/>
      <c r="J943" s="63" t="s">
        <v>389</v>
      </c>
      <c r="K943" s="45">
        <v>4</v>
      </c>
      <c r="L943" s="58">
        <v>0.14814814814814814</v>
      </c>
      <c r="M943" s="61"/>
      <c r="N943" s="169" t="s">
        <v>250</v>
      </c>
      <c r="O943" s="45">
        <v>2</v>
      </c>
      <c r="P943" s="60">
        <v>7.6923076923076927E-2</v>
      </c>
      <c r="Q943" s="61"/>
      <c r="R943" s="61"/>
      <c r="S943" s="61"/>
      <c r="T943" s="61"/>
      <c r="U943" s="61"/>
      <c r="V943" s="61"/>
      <c r="W943" s="169" t="s">
        <v>221</v>
      </c>
      <c r="X943" s="45">
        <v>5</v>
      </c>
      <c r="Y943" s="60">
        <v>0.18518518518518517</v>
      </c>
      <c r="Z943" s="61"/>
      <c r="AA943" s="61"/>
      <c r="AB943" s="61"/>
      <c r="AC943" s="61"/>
      <c r="AD943" s="61"/>
      <c r="AE943" s="169" t="s">
        <v>437</v>
      </c>
      <c r="AF943" s="59">
        <v>6</v>
      </c>
      <c r="AG943" s="60">
        <v>0.22222222222222221</v>
      </c>
      <c r="AH943" s="61"/>
      <c r="AI943" s="169" t="s">
        <v>245</v>
      </c>
      <c r="AJ943" s="59">
        <v>2</v>
      </c>
      <c r="AK943" s="60">
        <v>7.407407407407407E-2</v>
      </c>
      <c r="AL943" s="61"/>
      <c r="AM943" s="169" t="s">
        <v>259</v>
      </c>
      <c r="AN943" s="45">
        <v>2</v>
      </c>
      <c r="AO943" s="60">
        <v>9.5238095238095233E-2</v>
      </c>
      <c r="AP943" s="61"/>
      <c r="AQ943" s="169" t="s">
        <v>291</v>
      </c>
      <c r="AR943" s="45">
        <v>0</v>
      </c>
      <c r="AS943" s="60">
        <v>0</v>
      </c>
      <c r="AT943" s="61"/>
      <c r="AU943" s="169" t="s">
        <v>303</v>
      </c>
      <c r="AV943" s="45">
        <v>0</v>
      </c>
      <c r="AW943" s="60">
        <v>0</v>
      </c>
      <c r="AX943" s="61"/>
      <c r="AY943" s="169" t="s">
        <v>318</v>
      </c>
      <c r="AZ943" s="45">
        <v>2</v>
      </c>
      <c r="BA943" s="60">
        <v>7.407407407407407E-2</v>
      </c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4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</row>
    <row r="944" spans="1:107" ht="25.5" customHeight="1" x14ac:dyDescent="0.2">
      <c r="A944" s="103"/>
      <c r="B944" s="63" t="s">
        <v>381</v>
      </c>
      <c r="C944" s="45">
        <v>1</v>
      </c>
      <c r="D944" s="58">
        <v>3.7037037037037035E-2</v>
      </c>
      <c r="E944" s="64"/>
      <c r="F944" s="75" t="s">
        <v>393</v>
      </c>
      <c r="G944" s="45">
        <v>2</v>
      </c>
      <c r="H944" s="58">
        <v>7.407407407407407E-2</v>
      </c>
      <c r="I944" s="61"/>
      <c r="J944" s="63" t="s">
        <v>403</v>
      </c>
      <c r="K944" s="45">
        <v>2</v>
      </c>
      <c r="L944" s="58">
        <v>7.407407407407407E-2</v>
      </c>
      <c r="M944" s="61"/>
      <c r="N944" s="61"/>
      <c r="O944" s="45">
        <v>26</v>
      </c>
      <c r="P944" s="60">
        <v>1</v>
      </c>
      <c r="Q944" s="61"/>
      <c r="R944" s="61"/>
      <c r="S944" s="61"/>
      <c r="T944" s="61"/>
      <c r="U944" s="61"/>
      <c r="V944" s="61"/>
      <c r="W944" s="169" t="s">
        <v>222</v>
      </c>
      <c r="X944" s="45">
        <v>0</v>
      </c>
      <c r="Y944" s="60">
        <v>0</v>
      </c>
      <c r="Z944" s="61"/>
      <c r="AA944" s="61"/>
      <c r="AB944" s="61"/>
      <c r="AC944" s="61"/>
      <c r="AD944" s="61"/>
      <c r="AE944"/>
      <c r="AF944" s="45">
        <v>27</v>
      </c>
      <c r="AG944" s="60">
        <v>1</v>
      </c>
      <c r="AH944" s="61"/>
      <c r="AI944" s="169" t="s">
        <v>248</v>
      </c>
      <c r="AJ944" s="45">
        <v>0</v>
      </c>
      <c r="AK944" s="60">
        <v>0</v>
      </c>
      <c r="AL944" s="61"/>
      <c r="AM944" s="169" t="s">
        <v>260</v>
      </c>
      <c r="AN944" s="45">
        <v>2</v>
      </c>
      <c r="AO944" s="60">
        <v>9.5238095238095233E-2</v>
      </c>
      <c r="AP944" s="61"/>
      <c r="AQ944" s="169" t="s">
        <v>292</v>
      </c>
      <c r="AR944" s="45">
        <v>0</v>
      </c>
      <c r="AS944" s="60">
        <v>0</v>
      </c>
      <c r="AT944" s="61"/>
      <c r="AU944" s="169" t="s">
        <v>305</v>
      </c>
      <c r="AV944" s="45">
        <v>0</v>
      </c>
      <c r="AW944" s="60">
        <v>0</v>
      </c>
      <c r="AX944" s="61"/>
      <c r="AY944" s="169" t="s">
        <v>439</v>
      </c>
      <c r="AZ944" s="45">
        <v>3</v>
      </c>
      <c r="BA944" s="60">
        <v>0.1111111111111111</v>
      </c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4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</row>
    <row r="945" spans="1:107" ht="25.5" customHeight="1" x14ac:dyDescent="0.2">
      <c r="A945" s="103"/>
      <c r="B945" s="63" t="s">
        <v>382</v>
      </c>
      <c r="C945" s="45">
        <v>2</v>
      </c>
      <c r="D945" s="58">
        <v>7.407407407407407E-2</v>
      </c>
      <c r="E945" s="64"/>
      <c r="F945" s="75" t="s">
        <v>394</v>
      </c>
      <c r="G945" s="45">
        <v>1</v>
      </c>
      <c r="H945" s="58">
        <v>3.7037037037037035E-2</v>
      </c>
      <c r="I945" s="61"/>
      <c r="J945" s="63" t="s">
        <v>404</v>
      </c>
      <c r="K945" s="45">
        <v>1</v>
      </c>
      <c r="L945" s="58">
        <v>3.7037037037037035E-2</v>
      </c>
      <c r="M945" s="61"/>
      <c r="N945" s="37"/>
      <c r="O945" s="49" t="s">
        <v>141</v>
      </c>
      <c r="P945" s="49" t="s">
        <v>140</v>
      </c>
      <c r="Q945" s="61"/>
      <c r="R945" s="61"/>
      <c r="S945" s="61"/>
      <c r="T945" s="61"/>
      <c r="U945" s="61"/>
      <c r="V945" s="61"/>
      <c r="W945" s="169" t="s">
        <v>246</v>
      </c>
      <c r="X945" s="45">
        <v>3</v>
      </c>
      <c r="Y945" s="60">
        <v>0.1111111111111111</v>
      </c>
      <c r="Z945" s="61"/>
      <c r="AA945" s="61"/>
      <c r="AB945" s="61"/>
      <c r="AC945" s="61"/>
      <c r="AD945" s="61"/>
      <c r="AE945" s="61"/>
      <c r="AF945" s="49" t="s">
        <v>141</v>
      </c>
      <c r="AG945" s="49" t="s">
        <v>140</v>
      </c>
      <c r="AH945" s="61"/>
      <c r="AI945" s="169" t="s">
        <v>249</v>
      </c>
      <c r="AJ945" s="45">
        <v>2</v>
      </c>
      <c r="AK945" s="60">
        <v>7.407407407407407E-2</v>
      </c>
      <c r="AL945" s="61"/>
      <c r="AM945" s="169" t="s">
        <v>261</v>
      </c>
      <c r="AN945" s="59">
        <v>0</v>
      </c>
      <c r="AO945" s="60">
        <v>0</v>
      </c>
      <c r="AP945" s="61"/>
      <c r="AQ945" s="169" t="s">
        <v>293</v>
      </c>
      <c r="AR945" s="45">
        <v>4</v>
      </c>
      <c r="AS945" s="60">
        <v>0.14814814814814814</v>
      </c>
      <c r="AT945" s="61"/>
      <c r="AU945" s="169" t="s">
        <v>262</v>
      </c>
      <c r="AV945" s="59">
        <v>1</v>
      </c>
      <c r="AW945" s="60">
        <v>4.7619047619047616E-2</v>
      </c>
      <c r="AX945" s="61"/>
      <c r="AY945" s="169" t="s">
        <v>440</v>
      </c>
      <c r="AZ945" s="45">
        <v>11</v>
      </c>
      <c r="BA945" s="60">
        <v>0.40740740740740738</v>
      </c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4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</row>
    <row r="946" spans="1:107" ht="25.5" customHeight="1" x14ac:dyDescent="0.2">
      <c r="A946" s="103"/>
      <c r="B946" s="63" t="s">
        <v>383</v>
      </c>
      <c r="C946" s="45">
        <v>0</v>
      </c>
      <c r="D946" s="58">
        <v>0</v>
      </c>
      <c r="E946" s="64"/>
      <c r="F946" s="75" t="s">
        <v>395</v>
      </c>
      <c r="G946" s="45">
        <v>1</v>
      </c>
      <c r="H946" s="58">
        <v>3.7037037037037035E-2</v>
      </c>
      <c r="I946" s="61"/>
      <c r="J946" s="63" t="s">
        <v>391</v>
      </c>
      <c r="K946" s="45">
        <v>1</v>
      </c>
      <c r="L946" s="58">
        <v>3.7037037037037035E-2</v>
      </c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169" t="s">
        <v>247</v>
      </c>
      <c r="X946" s="45">
        <v>0</v>
      </c>
      <c r="Y946" s="60">
        <v>0</v>
      </c>
      <c r="Z946" s="61"/>
      <c r="AA946" s="61"/>
      <c r="AB946" s="61"/>
      <c r="AC946" s="61"/>
      <c r="AD946" s="61"/>
      <c r="AE946" s="61"/>
      <c r="AF946" s="61"/>
      <c r="AG946" s="61"/>
      <c r="AH946" s="61"/>
      <c r="AI946" s="169" t="s">
        <v>273</v>
      </c>
      <c r="AJ946" s="45">
        <v>1</v>
      </c>
      <c r="AK946" s="60">
        <v>3.7037037037037035E-2</v>
      </c>
      <c r="AL946" s="61"/>
      <c r="AM946" s="169" t="s">
        <v>278</v>
      </c>
      <c r="AN946" s="59">
        <v>2</v>
      </c>
      <c r="AO946" s="60">
        <v>9.5238095238095233E-2</v>
      </c>
      <c r="AP946" s="61"/>
      <c r="AQ946" s="169" t="s">
        <v>294</v>
      </c>
      <c r="AR946" s="45">
        <v>7</v>
      </c>
      <c r="AS946" s="60">
        <v>0.25925925925925924</v>
      </c>
      <c r="AT946" s="61"/>
      <c r="AU946" s="169" t="s">
        <v>307</v>
      </c>
      <c r="AV946" s="59">
        <v>4</v>
      </c>
      <c r="AW946" s="60">
        <v>0.19047619047619047</v>
      </c>
      <c r="AX946" s="61"/>
      <c r="AY946" s="169" t="s">
        <v>440</v>
      </c>
      <c r="AZ946" s="45">
        <v>0</v>
      </c>
      <c r="BA946" s="60">
        <v>0</v>
      </c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4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</row>
    <row r="947" spans="1:107" ht="25.5" customHeight="1" x14ac:dyDescent="0.2">
      <c r="A947" s="103"/>
      <c r="B947" s="61"/>
      <c r="C947" s="45">
        <v>27</v>
      </c>
      <c r="D947" s="58">
        <v>1</v>
      </c>
      <c r="E947" s="64"/>
      <c r="F947" s="61"/>
      <c r="G947" s="45">
        <v>27</v>
      </c>
      <c r="H947" s="58">
        <v>1</v>
      </c>
      <c r="I947" s="61"/>
      <c r="J947" s="63" t="s">
        <v>405</v>
      </c>
      <c r="K947" s="45">
        <v>2</v>
      </c>
      <c r="L947" s="58">
        <v>7.407407407407407E-2</v>
      </c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169" t="s">
        <v>265</v>
      </c>
      <c r="X947" s="45">
        <v>0</v>
      </c>
      <c r="Y947" s="60">
        <v>0</v>
      </c>
      <c r="Z947" s="61"/>
      <c r="AA947" s="61"/>
      <c r="AB947" s="61"/>
      <c r="AC947" s="61"/>
      <c r="AD947" s="61"/>
      <c r="AE947" s="61"/>
      <c r="AF947" s="61"/>
      <c r="AG947" s="61"/>
      <c r="AH947" s="61"/>
      <c r="AI947" s="169" t="s">
        <v>275</v>
      </c>
      <c r="AJ947" s="45">
        <v>0</v>
      </c>
      <c r="AK947" s="60">
        <v>0</v>
      </c>
      <c r="AL947" s="61"/>
      <c r="AM947" s="169" t="s">
        <v>262</v>
      </c>
      <c r="AN947" s="45">
        <v>0</v>
      </c>
      <c r="AO947" s="60">
        <v>0</v>
      </c>
      <c r="AP947" s="61"/>
      <c r="AQ947" s="61"/>
      <c r="AR947" s="45">
        <v>27</v>
      </c>
      <c r="AS947" s="60">
        <v>1</v>
      </c>
      <c r="AT947" s="61"/>
      <c r="AU947" s="169" t="s">
        <v>306</v>
      </c>
      <c r="AV947" s="45">
        <v>0</v>
      </c>
      <c r="AW947" s="60">
        <v>0</v>
      </c>
      <c r="AX947" s="61"/>
      <c r="AY947" s="98"/>
      <c r="AZ947" s="45">
        <v>27</v>
      </c>
      <c r="BA947" s="60">
        <v>1</v>
      </c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4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</row>
    <row r="948" spans="1:107" ht="25.5" customHeight="1" x14ac:dyDescent="0.2">
      <c r="A948" s="103"/>
      <c r="B948" s="61"/>
      <c r="C948" s="70" t="s">
        <v>141</v>
      </c>
      <c r="D948" s="70" t="s">
        <v>140</v>
      </c>
      <c r="E948" s="64"/>
      <c r="F948" s="61"/>
      <c r="G948" s="70" t="s">
        <v>141</v>
      </c>
      <c r="H948" s="70" t="s">
        <v>140</v>
      </c>
      <c r="I948" s="61"/>
      <c r="J948" s="63" t="s">
        <v>406</v>
      </c>
      <c r="K948" s="45">
        <v>0</v>
      </c>
      <c r="L948" s="58">
        <v>0</v>
      </c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169" t="s">
        <v>266</v>
      </c>
      <c r="X948" s="45">
        <v>0</v>
      </c>
      <c r="Y948" s="60">
        <v>0</v>
      </c>
      <c r="Z948" s="61"/>
      <c r="AA948" s="61"/>
      <c r="AB948" s="61"/>
      <c r="AC948" s="61"/>
      <c r="AD948" s="61"/>
      <c r="AE948" s="61"/>
      <c r="AF948" s="61"/>
      <c r="AG948" s="61"/>
      <c r="AH948" s="61"/>
      <c r="AI948" s="169" t="s">
        <v>274</v>
      </c>
      <c r="AJ948" s="45">
        <v>0</v>
      </c>
      <c r="AK948" s="60">
        <v>0</v>
      </c>
      <c r="AL948" s="61"/>
      <c r="AM948" s="169" t="s">
        <v>263</v>
      </c>
      <c r="AN948" s="45">
        <v>0</v>
      </c>
      <c r="AO948" s="60">
        <v>0</v>
      </c>
      <c r="AP948" s="61"/>
      <c r="AQ948" s="61"/>
      <c r="AR948" s="70" t="s">
        <v>141</v>
      </c>
      <c r="AS948" s="70" t="s">
        <v>140</v>
      </c>
      <c r="AT948" s="61"/>
      <c r="AU948" s="169" t="s">
        <v>308</v>
      </c>
      <c r="AV948" s="45">
        <v>0</v>
      </c>
      <c r="AW948" s="60">
        <v>0</v>
      </c>
      <c r="AX948" s="61"/>
      <c r="AY948" s="61"/>
      <c r="AZ948" s="49" t="s">
        <v>141</v>
      </c>
      <c r="BA948" s="49" t="s">
        <v>140</v>
      </c>
      <c r="BB948" s="64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4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</row>
    <row r="949" spans="1:107" ht="25.5" customHeight="1" x14ac:dyDescent="0.2">
      <c r="A949" s="103"/>
      <c r="B949" s="61"/>
      <c r="C949" s="61"/>
      <c r="D949" s="61"/>
      <c r="E949" s="64"/>
      <c r="F949" s="61"/>
      <c r="G949" s="61"/>
      <c r="H949" s="61"/>
      <c r="I949" s="61"/>
      <c r="J949" s="63" t="s">
        <v>393</v>
      </c>
      <c r="K949" s="45">
        <v>0</v>
      </c>
      <c r="L949" s="58">
        <v>0</v>
      </c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169" t="s">
        <v>162</v>
      </c>
      <c r="X949" s="59">
        <v>2</v>
      </c>
      <c r="Y949" s="60">
        <v>7.407407407407407E-2</v>
      </c>
      <c r="Z949" s="61"/>
      <c r="AA949" s="61"/>
      <c r="AB949" s="61"/>
      <c r="AC949" s="61"/>
      <c r="AD949" s="61"/>
      <c r="AE949" s="61"/>
      <c r="AF949" s="61"/>
      <c r="AG949" s="61"/>
      <c r="AH949" s="61"/>
      <c r="AI949" s="169" t="s">
        <v>273</v>
      </c>
      <c r="AJ949" s="45">
        <v>0</v>
      </c>
      <c r="AK949" s="60">
        <v>0</v>
      </c>
      <c r="AL949" s="61"/>
      <c r="AM949" s="169" t="s">
        <v>264</v>
      </c>
      <c r="AN949" s="45">
        <v>0</v>
      </c>
      <c r="AO949" s="60">
        <v>0</v>
      </c>
      <c r="AP949" s="61"/>
      <c r="AQ949" s="61"/>
      <c r="AR949" s="61"/>
      <c r="AS949" s="61"/>
      <c r="AT949" s="61"/>
      <c r="AU949" s="169" t="s">
        <v>309</v>
      </c>
      <c r="AV949" s="45">
        <v>1</v>
      </c>
      <c r="AW949" s="60">
        <v>4.7619047619047616E-2</v>
      </c>
      <c r="AX949" s="61"/>
      <c r="AY949"/>
      <c r="AZ949"/>
      <c r="BA949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4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</row>
    <row r="950" spans="1:107" ht="25.5" customHeight="1" x14ac:dyDescent="0.2">
      <c r="A950" s="103"/>
      <c r="B950" s="61"/>
      <c r="C950" s="61"/>
      <c r="D950" s="61"/>
      <c r="E950" s="64"/>
      <c r="F950" s="61"/>
      <c r="G950" s="61"/>
      <c r="H950" s="61"/>
      <c r="I950" s="61"/>
      <c r="J950" s="63" t="s">
        <v>407</v>
      </c>
      <c r="K950" s="45">
        <v>1</v>
      </c>
      <c r="L950" s="58">
        <v>3.7037037037037035E-2</v>
      </c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37"/>
      <c r="X950" s="45">
        <v>27</v>
      </c>
      <c r="Y950" s="60">
        <v>1</v>
      </c>
      <c r="Z950" s="61"/>
      <c r="AA950" s="61"/>
      <c r="AB950" s="61"/>
      <c r="AC950" s="61"/>
      <c r="AD950" s="61"/>
      <c r="AE950" s="61"/>
      <c r="AF950" s="61"/>
      <c r="AG950" s="61"/>
      <c r="AH950" s="61"/>
      <c r="AI950" s="169" t="s">
        <v>438</v>
      </c>
      <c r="AJ950" s="45">
        <v>11</v>
      </c>
      <c r="AK950" s="60">
        <v>0.40740740740740738</v>
      </c>
      <c r="AL950" s="61"/>
      <c r="AM950" s="169" t="s">
        <v>279</v>
      </c>
      <c r="AN950" s="45">
        <v>5</v>
      </c>
      <c r="AO950" s="60">
        <v>0.23809523809523808</v>
      </c>
      <c r="AP950" s="61"/>
      <c r="AQ950" s="61"/>
      <c r="AR950" s="61"/>
      <c r="AS950" s="61"/>
      <c r="AT950" s="61"/>
      <c r="AU950" s="169" t="s">
        <v>310</v>
      </c>
      <c r="AV950" s="45">
        <v>2</v>
      </c>
      <c r="AW950" s="60">
        <v>9.5238095238095233E-2</v>
      </c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4"/>
      <c r="BS950" s="64"/>
      <c r="BT950" s="64"/>
      <c r="BU950" s="64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</row>
    <row r="951" spans="1:107" ht="25.5" customHeight="1" x14ac:dyDescent="0.2">
      <c r="A951" s="103"/>
      <c r="B951" s="61"/>
      <c r="C951" s="61"/>
      <c r="D951" s="61"/>
      <c r="E951" s="64"/>
      <c r="F951" s="61"/>
      <c r="G951" s="61"/>
      <c r="H951" s="61"/>
      <c r="I951" s="61"/>
      <c r="J951" s="63" t="s">
        <v>408</v>
      </c>
      <c r="K951" s="45">
        <v>0</v>
      </c>
      <c r="L951" s="58">
        <v>0</v>
      </c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49" t="s">
        <v>141</v>
      </c>
      <c r="Y951" s="49" t="s">
        <v>140</v>
      </c>
      <c r="Z951" s="61"/>
      <c r="AA951" s="61"/>
      <c r="AB951" s="61"/>
      <c r="AC951" s="61"/>
      <c r="AD951" s="61"/>
      <c r="AE951" s="61"/>
      <c r="AF951" s="61"/>
      <c r="AG951" s="61"/>
      <c r="AH951" s="61"/>
      <c r="AI951" s="37"/>
      <c r="AJ951" s="45">
        <v>27</v>
      </c>
      <c r="AK951" s="60">
        <v>1</v>
      </c>
      <c r="AL951" s="61"/>
      <c r="AM951" s="169" t="s">
        <v>267</v>
      </c>
      <c r="AN951" s="45">
        <v>0</v>
      </c>
      <c r="AO951" s="60">
        <v>0</v>
      </c>
      <c r="AP951" s="61"/>
      <c r="AQ951" s="61"/>
      <c r="AR951" s="61"/>
      <c r="AS951" s="61"/>
      <c r="AT951" s="61"/>
      <c r="AU951" s="169" t="s">
        <v>311</v>
      </c>
      <c r="AV951" s="45">
        <v>0</v>
      </c>
      <c r="AW951" s="60">
        <v>0</v>
      </c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4"/>
      <c r="BS951" s="64"/>
      <c r="BT951" s="64"/>
      <c r="BU951" s="64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</row>
    <row r="952" spans="1:107" ht="25.5" customHeight="1" x14ac:dyDescent="0.2">
      <c r="A952" s="103"/>
      <c r="B952" s="61"/>
      <c r="C952" s="61"/>
      <c r="D952" s="61"/>
      <c r="E952" s="64"/>
      <c r="F952" s="61"/>
      <c r="G952" s="61"/>
      <c r="H952" s="61"/>
      <c r="I952" s="61"/>
      <c r="J952" s="63" t="s">
        <v>395</v>
      </c>
      <c r="K952" s="45">
        <v>1</v>
      </c>
      <c r="L952" s="58">
        <v>3.7037037037037035E-2</v>
      </c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49" t="s">
        <v>141</v>
      </c>
      <c r="AK952" s="49" t="s">
        <v>140</v>
      </c>
      <c r="AL952" s="61"/>
      <c r="AM952" s="169" t="s">
        <v>268</v>
      </c>
      <c r="AN952" s="45">
        <v>0</v>
      </c>
      <c r="AO952" s="60">
        <v>0</v>
      </c>
      <c r="AP952" s="61"/>
      <c r="AQ952" s="61"/>
      <c r="AR952" s="61"/>
      <c r="AS952" s="61"/>
      <c r="AT952" s="61"/>
      <c r="AU952" s="169" t="s">
        <v>312</v>
      </c>
      <c r="AV952" s="45">
        <v>0</v>
      </c>
      <c r="AW952" s="60">
        <v>0</v>
      </c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4"/>
      <c r="BS952" s="64"/>
      <c r="BT952" s="64"/>
      <c r="BU952" s="64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</row>
    <row r="953" spans="1:107" ht="25.5" customHeight="1" x14ac:dyDescent="0.2">
      <c r="A953" s="103"/>
      <c r="B953" s="61"/>
      <c r="C953" s="61"/>
      <c r="D953" s="61"/>
      <c r="E953" s="64"/>
      <c r="F953" s="61"/>
      <c r="G953" s="61"/>
      <c r="H953" s="61"/>
      <c r="I953" s="61"/>
      <c r="J953" s="61"/>
      <c r="K953" s="45">
        <v>27</v>
      </c>
      <c r="L953" s="58">
        <v>1</v>
      </c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169" t="s">
        <v>269</v>
      </c>
      <c r="AN953" s="45">
        <v>2</v>
      </c>
      <c r="AO953" s="60">
        <v>9.5238095238095233E-2</v>
      </c>
      <c r="AP953" s="61"/>
      <c r="AQ953" s="61"/>
      <c r="AR953" s="61"/>
      <c r="AS953" s="61"/>
      <c r="AT953" s="61"/>
      <c r="AU953" s="169" t="s">
        <v>313</v>
      </c>
      <c r="AV953" s="45">
        <v>0</v>
      </c>
      <c r="AW953" s="60">
        <v>0</v>
      </c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4"/>
      <c r="BS953" s="64"/>
      <c r="BT953" s="64"/>
      <c r="BU953" s="64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</row>
    <row r="954" spans="1:107" ht="25.5" customHeight="1" x14ac:dyDescent="0.2">
      <c r="A954" s="103"/>
      <c r="B954" s="61"/>
      <c r="C954" s="61"/>
      <c r="D954" s="61"/>
      <c r="E954" s="64"/>
      <c r="F954" s="61"/>
      <c r="G954" s="61"/>
      <c r="H954" s="61"/>
      <c r="I954" s="61"/>
      <c r="J954" s="61"/>
      <c r="K954" s="70" t="s">
        <v>141</v>
      </c>
      <c r="L954" s="70" t="s">
        <v>140</v>
      </c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169" t="s">
        <v>280</v>
      </c>
      <c r="AN954" s="45">
        <v>1</v>
      </c>
      <c r="AO954" s="60">
        <v>4.7619047619047616E-2</v>
      </c>
      <c r="AP954" s="61"/>
      <c r="AQ954" s="61"/>
      <c r="AR954" s="61"/>
      <c r="AS954" s="61"/>
      <c r="AT954" s="61"/>
      <c r="AU954" s="98"/>
      <c r="AV954" s="45">
        <v>21</v>
      </c>
      <c r="AW954" s="60">
        <v>1</v>
      </c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4"/>
      <c r="BS954" s="64"/>
      <c r="BT954" s="64"/>
      <c r="BU954" s="64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</row>
    <row r="955" spans="1:107" ht="25.5" customHeight="1" x14ac:dyDescent="0.2">
      <c r="A955" s="103"/>
      <c r="B955" s="61"/>
      <c r="C955" s="61"/>
      <c r="D955" s="61"/>
      <c r="E955" s="64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169" t="s">
        <v>270</v>
      </c>
      <c r="AN955" s="45">
        <v>0</v>
      </c>
      <c r="AO955" s="60">
        <v>0</v>
      </c>
      <c r="AP955" s="61"/>
      <c r="AQ955" s="61"/>
      <c r="AR955" s="61"/>
      <c r="AS955" s="61"/>
      <c r="AT955" s="61"/>
      <c r="AU955" s="61"/>
      <c r="AV955" s="49" t="s">
        <v>141</v>
      </c>
      <c r="AW955" s="49" t="s">
        <v>140</v>
      </c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71"/>
      <c r="BQ955" s="61"/>
      <c r="BR955" s="64"/>
      <c r="BS955" s="64"/>
      <c r="BT955" s="64"/>
      <c r="BU955" s="64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</row>
    <row r="956" spans="1:107" ht="25.5" customHeight="1" x14ac:dyDescent="0.2">
      <c r="A956" s="103"/>
      <c r="B956" s="61"/>
      <c r="C956" s="61"/>
      <c r="D956" s="61"/>
      <c r="E956" s="64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169" t="s">
        <v>271</v>
      </c>
      <c r="AN956" s="45">
        <v>0</v>
      </c>
      <c r="AO956" s="60">
        <v>0</v>
      </c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2"/>
      <c r="BK956" s="62"/>
      <c r="BL956" s="61"/>
      <c r="BM956" s="61"/>
      <c r="BN956" s="61"/>
      <c r="BO956" s="61"/>
      <c r="BP956" s="61"/>
      <c r="BQ956" s="64"/>
      <c r="BR956" s="64"/>
      <c r="BS956" s="64"/>
      <c r="BT956" s="64"/>
      <c r="BU956" s="64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</row>
    <row r="957" spans="1:107" ht="25.5" customHeight="1" x14ac:dyDescent="0.2">
      <c r="A957" s="103"/>
      <c r="B957" s="37"/>
      <c r="C957" s="37"/>
      <c r="D957" s="37"/>
      <c r="E957" s="64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169" t="s">
        <v>272</v>
      </c>
      <c r="AN957" s="45">
        <v>0</v>
      </c>
      <c r="AO957" s="60">
        <v>0</v>
      </c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4"/>
      <c r="BS957" s="64"/>
      <c r="BT957" s="64"/>
      <c r="BU957" s="64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</row>
    <row r="958" spans="1:107" ht="25.5" customHeight="1" x14ac:dyDescent="0.2">
      <c r="A958" s="103"/>
      <c r="B958" s="61"/>
      <c r="C958" s="61"/>
      <c r="D958" s="61"/>
      <c r="E958" s="64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169" t="s">
        <v>281</v>
      </c>
      <c r="AN958" s="30">
        <v>0</v>
      </c>
      <c r="AO958" s="60">
        <v>0</v>
      </c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4"/>
      <c r="BS958" s="64"/>
      <c r="BT958" s="64"/>
      <c r="BU958" s="64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</row>
    <row r="959" spans="1:107" ht="25.5" customHeight="1" x14ac:dyDescent="0.2">
      <c r="A959" s="103"/>
      <c r="B959" s="61"/>
      <c r="C959" s="61"/>
      <c r="D959" s="61"/>
      <c r="E959" s="64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98"/>
      <c r="AN959" s="45">
        <v>21</v>
      </c>
      <c r="AO959" s="60">
        <v>1</v>
      </c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4"/>
      <c r="BS959" s="64"/>
      <c r="BT959" s="64"/>
      <c r="BU959" s="64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</row>
    <row r="960" spans="1:107" ht="25.5" customHeight="1" x14ac:dyDescent="0.2">
      <c r="A960" s="103"/>
      <c r="B960" s="61"/>
      <c r="C960" s="61"/>
      <c r="D960" s="61"/>
      <c r="E960" s="64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49" t="s">
        <v>141</v>
      </c>
      <c r="AO960" s="49" t="s">
        <v>140</v>
      </c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4"/>
      <c r="BS960" s="64"/>
      <c r="BT960" s="64"/>
      <c r="BU960" s="64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</row>
    <row r="961" spans="1:107" ht="25.5" customHeight="1" x14ac:dyDescent="0.2">
      <c r="A961" s="103"/>
      <c r="B961" s="61"/>
      <c r="C961" s="61"/>
      <c r="D961" s="61"/>
      <c r="E961" s="64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4"/>
      <c r="BS961" s="64"/>
      <c r="BT961" s="64"/>
      <c r="BU961" s="64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</row>
    <row r="962" spans="1:107" ht="25.5" customHeight="1" x14ac:dyDescent="0.2">
      <c r="A962" s="103"/>
      <c r="B962" s="170" t="s">
        <v>425</v>
      </c>
      <c r="C962" s="170"/>
      <c r="D962" s="170"/>
      <c r="E962" s="170"/>
      <c r="F962" s="170"/>
      <c r="G962" s="170"/>
      <c r="H962" s="170"/>
      <c r="I962" s="170"/>
      <c r="J962" s="170"/>
      <c r="K962" s="170"/>
      <c r="L962" s="170"/>
      <c r="M962" s="170"/>
      <c r="N962" s="170"/>
      <c r="O962" s="170"/>
      <c r="P962" s="170"/>
      <c r="Q962" s="170"/>
      <c r="R962" s="170"/>
      <c r="S962" s="170"/>
      <c r="T962" s="170"/>
      <c r="U962" s="170"/>
      <c r="V962" s="170"/>
      <c r="W962" s="170"/>
      <c r="X962" s="170"/>
      <c r="Y962" s="170"/>
      <c r="Z962" s="170"/>
      <c r="AA962" s="170"/>
      <c r="AB962" s="170"/>
      <c r="AC962" s="170"/>
      <c r="AD962" s="170"/>
      <c r="AE962" s="170"/>
      <c r="AF962" s="170"/>
      <c r="AG962" s="170"/>
      <c r="AH962" s="170"/>
      <c r="AI962" s="170"/>
      <c r="AJ962" s="170"/>
      <c r="AK962" s="170"/>
      <c r="AL962" s="170"/>
      <c r="AM962" s="170"/>
      <c r="AN962" s="170"/>
      <c r="AO962" s="170"/>
      <c r="AP962" s="170"/>
      <c r="AQ962" s="170"/>
      <c r="AR962" s="170"/>
      <c r="AS962" s="170"/>
      <c r="AT962" s="170"/>
      <c r="AU962" s="170"/>
      <c r="AV962" s="170"/>
      <c r="AW962" s="170"/>
      <c r="AX962" s="170"/>
      <c r="AY962" s="170"/>
      <c r="AZ962" s="170"/>
      <c r="BA962" s="170"/>
      <c r="BB962" s="170"/>
      <c r="BC962" s="170"/>
      <c r="BD962" s="170"/>
      <c r="BE962" s="170"/>
      <c r="BF962" s="170"/>
      <c r="BG962" s="170"/>
      <c r="BH962" s="170"/>
      <c r="BI962" s="170"/>
      <c r="BJ962" s="170"/>
      <c r="BK962" s="170"/>
      <c r="BL962" s="170"/>
      <c r="BM962" s="170"/>
      <c r="BN962" s="170"/>
      <c r="BO962" s="170"/>
      <c r="BP962" s="170"/>
      <c r="BQ962" s="170"/>
      <c r="BR962" s="170"/>
      <c r="BS962" s="170"/>
      <c r="BT962" s="170"/>
      <c r="BU962" s="170"/>
      <c r="BV962" s="170"/>
      <c r="BW962" s="170"/>
      <c r="BX962" s="170"/>
      <c r="BY962" s="170"/>
      <c r="BZ962" s="170"/>
      <c r="CA962" s="170"/>
      <c r="CB962" s="170"/>
      <c r="CC962" s="170"/>
      <c r="CD962" s="170"/>
      <c r="CE962" s="170"/>
      <c r="CF962" s="170"/>
      <c r="CG962" s="170"/>
      <c r="CH962" s="170"/>
      <c r="CI962" s="170"/>
      <c r="CJ962" s="170"/>
      <c r="CK962" s="170"/>
      <c r="CL962" s="170"/>
      <c r="CM962" s="170"/>
      <c r="CN962" s="170"/>
      <c r="CO962" s="170"/>
      <c r="CP962" s="170"/>
      <c r="CQ962" s="170"/>
      <c r="CR962" s="170"/>
      <c r="CS962" s="170"/>
      <c r="CT962" s="170"/>
      <c r="CU962" s="170"/>
      <c r="CV962" s="170"/>
      <c r="CW962" s="170"/>
      <c r="CX962" s="170"/>
      <c r="CY962" s="170"/>
      <c r="CZ962" s="170"/>
      <c r="DA962" s="170"/>
      <c r="DB962" s="170"/>
      <c r="DC962" s="170"/>
    </row>
    <row r="963" spans="1:107" ht="25.5" customHeight="1" x14ac:dyDescent="0.2">
      <c r="A963" s="103"/>
      <c r="B963" s="61"/>
      <c r="C963" s="61"/>
      <c r="D963" s="61"/>
      <c r="E963" s="64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/>
      <c r="BS963"/>
      <c r="BT963"/>
      <c r="BU963" s="64"/>
      <c r="BV963" s="61"/>
      <c r="BW963"/>
      <c r="BX963"/>
      <c r="BY963"/>
      <c r="BZ963"/>
      <c r="CA963"/>
      <c r="CB963"/>
      <c r="CC963"/>
      <c r="CD963"/>
      <c r="CE963"/>
      <c r="CF963"/>
      <c r="CG963"/>
      <c r="CH963" s="61"/>
      <c r="CI963" s="61"/>
      <c r="CJ963"/>
      <c r="CK963"/>
      <c r="CL963"/>
      <c r="CM963"/>
      <c r="CN963"/>
      <c r="CO963"/>
      <c r="CP963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</row>
    <row r="964" spans="1:107" ht="25.5" customHeight="1" x14ac:dyDescent="0.2">
      <c r="A964" s="103"/>
      <c r="B964" s="181" t="s">
        <v>427</v>
      </c>
      <c r="C964" s="181"/>
      <c r="D964" s="181"/>
      <c r="E964" s="181"/>
      <c r="F964" s="181"/>
      <c r="G964" s="181"/>
      <c r="H964" s="181"/>
      <c r="I964" s="61"/>
      <c r="J964" s="181" t="s">
        <v>426</v>
      </c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73"/>
      <c r="V964" s="181" t="s">
        <v>428</v>
      </c>
      <c r="W964" s="181"/>
      <c r="X964" s="181"/>
      <c r="Y964" s="181"/>
      <c r="Z964" s="181"/>
      <c r="AA964" s="181"/>
      <c r="AB964" s="181"/>
      <c r="AC964" s="61"/>
      <c r="AD964" s="61"/>
      <c r="AE964" s="181" t="s">
        <v>429</v>
      </c>
      <c r="AF964" s="181"/>
      <c r="AG964" s="181"/>
      <c r="AH964" s="181"/>
      <c r="AI964" s="181"/>
      <c r="AJ964" s="181"/>
      <c r="AK964" s="181"/>
      <c r="AL964" s="181"/>
      <c r="AM964" s="181"/>
      <c r="AN964" s="181"/>
      <c r="AO964" s="181"/>
      <c r="AP964" s="61"/>
      <c r="AQ964" s="61"/>
      <c r="AR964" s="181" t="s">
        <v>430</v>
      </c>
      <c r="AS964" s="181"/>
      <c r="AT964" s="181"/>
      <c r="AU964" s="181"/>
      <c r="AV964" s="181"/>
      <c r="AW964" s="181"/>
      <c r="AX964" s="181"/>
      <c r="AY964" s="61"/>
      <c r="AZ964" s="61"/>
      <c r="BA964" s="181" t="s">
        <v>431</v>
      </c>
      <c r="BB964" s="181"/>
      <c r="BC964" s="181"/>
      <c r="BD964" s="181"/>
      <c r="BE964" s="181"/>
      <c r="BF964" s="181"/>
      <c r="BG964" s="181"/>
      <c r="BH964" s="181"/>
      <c r="BI964" s="181"/>
      <c r="BJ964" s="181"/>
      <c r="BK964" s="181"/>
      <c r="BL964" s="61"/>
      <c r="BM964" s="61"/>
      <c r="BN964" s="181" t="s">
        <v>432</v>
      </c>
      <c r="BO964" s="181"/>
      <c r="BP964" s="181"/>
      <c r="BQ964" s="181"/>
      <c r="BR964" s="181"/>
      <c r="BS964" s="181"/>
      <c r="BT964" s="181"/>
      <c r="BU964" s="64"/>
      <c r="BV964" s="61"/>
      <c r="BW964" s="181" t="s">
        <v>433</v>
      </c>
      <c r="BX964" s="181"/>
      <c r="BY964" s="181"/>
      <c r="BZ964" s="181"/>
      <c r="CA964" s="181"/>
      <c r="CB964" s="181"/>
      <c r="CC964" s="181"/>
      <c r="CD964" s="181"/>
      <c r="CE964" s="181"/>
      <c r="CF964" s="181"/>
      <c r="CG964" s="181"/>
      <c r="CH964" s="61"/>
      <c r="CI964" s="61"/>
      <c r="CJ964" s="181" t="s">
        <v>434</v>
      </c>
      <c r="CK964" s="181"/>
      <c r="CL964" s="181"/>
      <c r="CM964" s="181"/>
      <c r="CN964" s="181"/>
      <c r="CO964" s="181"/>
      <c r="CP964" s="181"/>
      <c r="CQ964" s="61"/>
      <c r="CR964" s="61"/>
      <c r="CS964" s="181" t="s">
        <v>433</v>
      </c>
      <c r="CT964" s="181"/>
      <c r="CU964" s="181"/>
      <c r="CV964" s="181"/>
      <c r="CW964" s="181"/>
      <c r="CX964" s="181"/>
      <c r="CY964" s="181"/>
      <c r="CZ964" s="181"/>
      <c r="DA964" s="181"/>
      <c r="DB964" s="181"/>
      <c r="DC964" s="181"/>
    </row>
    <row r="965" spans="1:107" ht="25.5" customHeight="1" x14ac:dyDescent="0.2">
      <c r="A965" s="103"/>
      <c r="B965" s="61"/>
      <c r="C965" s="61"/>
      <c r="D965" s="61"/>
      <c r="E965" s="64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/>
      <c r="AF965"/>
      <c r="AG965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4"/>
      <c r="BS965" s="64"/>
      <c r="BT965" s="64"/>
      <c r="BU965" s="64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</row>
    <row r="966" spans="1:107" ht="25.5" customHeight="1" x14ac:dyDescent="0.2">
      <c r="A966" s="103"/>
      <c r="B966" s="175" t="s">
        <v>180</v>
      </c>
      <c r="C966" s="175"/>
      <c r="D966" s="175"/>
      <c r="E966" s="64"/>
      <c r="F966" s="175" t="s">
        <v>14</v>
      </c>
      <c r="G966" s="175"/>
      <c r="H966" s="175"/>
      <c r="I966" s="61"/>
      <c r="J966" s="178" t="s">
        <v>338</v>
      </c>
      <c r="K966" s="179"/>
      <c r="L966" s="180"/>
      <c r="M966" s="61"/>
      <c r="N966" s="178" t="s">
        <v>409</v>
      </c>
      <c r="O966" s="179"/>
      <c r="P966" s="180"/>
      <c r="Q966" s="61"/>
      <c r="R966" s="178" t="s">
        <v>410</v>
      </c>
      <c r="S966" s="179"/>
      <c r="T966" s="180"/>
      <c r="U966" s="61"/>
      <c r="V966" s="175" t="s">
        <v>180</v>
      </c>
      <c r="W966" s="175"/>
      <c r="X966" s="175"/>
      <c r="Y966" s="61"/>
      <c r="Z966" s="175" t="s">
        <v>14</v>
      </c>
      <c r="AA966" s="175"/>
      <c r="AB966" s="175"/>
      <c r="AC966" s="61"/>
      <c r="AD966" s="61"/>
      <c r="AE966" s="175" t="s">
        <v>338</v>
      </c>
      <c r="AF966" s="175"/>
      <c r="AG966" s="175"/>
      <c r="AH966" s="61"/>
      <c r="AI966" s="178" t="s">
        <v>409</v>
      </c>
      <c r="AJ966" s="179"/>
      <c r="AK966" s="180"/>
      <c r="AL966" s="61"/>
      <c r="AM966" s="178" t="s">
        <v>410</v>
      </c>
      <c r="AN966" s="179"/>
      <c r="AO966" s="180"/>
      <c r="AP966" s="61"/>
      <c r="AQ966" s="61"/>
      <c r="AR966" s="175" t="s">
        <v>180</v>
      </c>
      <c r="AS966" s="175"/>
      <c r="AT966" s="175"/>
      <c r="AU966" s="61"/>
      <c r="AV966" s="175" t="s">
        <v>14</v>
      </c>
      <c r="AW966" s="175"/>
      <c r="AX966" s="175"/>
      <c r="AY966" s="61"/>
      <c r="AZ966" s="61"/>
      <c r="BA966" s="175" t="s">
        <v>338</v>
      </c>
      <c r="BB966" s="175"/>
      <c r="BC966" s="175"/>
      <c r="BD966" s="61"/>
      <c r="BE966" s="178" t="s">
        <v>409</v>
      </c>
      <c r="BF966" s="179"/>
      <c r="BG966" s="180"/>
      <c r="BH966" s="61"/>
      <c r="BI966" s="178" t="s">
        <v>410</v>
      </c>
      <c r="BJ966" s="179"/>
      <c r="BK966" s="180"/>
      <c r="BL966" s="61"/>
      <c r="BM966" s="61"/>
      <c r="BN966" s="178" t="s">
        <v>180</v>
      </c>
      <c r="BO966" s="179"/>
      <c r="BP966" s="180"/>
      <c r="BQ966" s="61"/>
      <c r="BR966" s="175" t="s">
        <v>14</v>
      </c>
      <c r="BS966" s="175"/>
      <c r="BT966" s="175"/>
      <c r="BU966" s="64"/>
      <c r="BV966" s="61"/>
      <c r="BW966" s="175" t="s">
        <v>338</v>
      </c>
      <c r="BX966" s="175"/>
      <c r="BY966" s="175"/>
      <c r="BZ966" s="61"/>
      <c r="CA966" s="178" t="s">
        <v>409</v>
      </c>
      <c r="CB966" s="179"/>
      <c r="CC966" s="180"/>
      <c r="CD966" s="61"/>
      <c r="CE966" s="178" t="s">
        <v>410</v>
      </c>
      <c r="CF966" s="179"/>
      <c r="CG966" s="180"/>
      <c r="CH966" s="61"/>
      <c r="CI966" s="61"/>
      <c r="CJ966" s="175" t="s">
        <v>180</v>
      </c>
      <c r="CK966" s="175"/>
      <c r="CL966" s="175"/>
      <c r="CM966" s="61"/>
      <c r="CN966" s="175" t="s">
        <v>14</v>
      </c>
      <c r="CO966" s="175"/>
      <c r="CP966" s="175"/>
      <c r="CQ966" s="61"/>
      <c r="CR966" s="61"/>
      <c r="CS966" s="175" t="s">
        <v>338</v>
      </c>
      <c r="CT966" s="175"/>
      <c r="CU966" s="175"/>
      <c r="CV966" s="61"/>
      <c r="CW966" s="178" t="s">
        <v>409</v>
      </c>
      <c r="CX966" s="179"/>
      <c r="CY966" s="180"/>
      <c r="CZ966" s="61"/>
      <c r="DA966" s="178" t="s">
        <v>410</v>
      </c>
      <c r="DB966" s="179"/>
      <c r="DC966" s="180"/>
    </row>
    <row r="967" spans="1:107" ht="25.5" customHeight="1" x14ac:dyDescent="0.2">
      <c r="A967" s="103"/>
      <c r="B967" s="55" t="s">
        <v>181</v>
      </c>
      <c r="C967" s="57">
        <v>15</v>
      </c>
      <c r="D967" s="58">
        <v>0.55555555555555558</v>
      </c>
      <c r="E967" s="64"/>
      <c r="F967" s="55" t="s">
        <v>186</v>
      </c>
      <c r="G967" s="57">
        <v>24</v>
      </c>
      <c r="H967" s="58">
        <v>0.88888888888888884</v>
      </c>
      <c r="I967" s="61"/>
      <c r="J967" s="55" t="s">
        <v>339</v>
      </c>
      <c r="K967" s="57">
        <v>14</v>
      </c>
      <c r="L967" s="58">
        <v>0.51851851851851849</v>
      </c>
      <c r="M967" s="61"/>
      <c r="N967" s="55" t="s">
        <v>357</v>
      </c>
      <c r="O967" s="57">
        <v>3</v>
      </c>
      <c r="P967" s="58">
        <v>0.1111111111111111</v>
      </c>
      <c r="Q967" s="61"/>
      <c r="R967" s="55" t="s">
        <v>411</v>
      </c>
      <c r="S967" s="57">
        <v>7</v>
      </c>
      <c r="T967" s="58">
        <v>0.25925925925925924</v>
      </c>
      <c r="U967" s="61"/>
      <c r="V967" s="47" t="s">
        <v>181</v>
      </c>
      <c r="W967" s="57">
        <v>4</v>
      </c>
      <c r="X967" s="58">
        <v>0.44444444444444442</v>
      </c>
      <c r="Y967" s="61"/>
      <c r="Z967" s="55" t="s">
        <v>186</v>
      </c>
      <c r="AA967" s="57">
        <v>8</v>
      </c>
      <c r="AB967" s="58">
        <v>0.88888888888888884</v>
      </c>
      <c r="AC967" s="61"/>
      <c r="AD967" s="61"/>
      <c r="AE967" s="55" t="s">
        <v>339</v>
      </c>
      <c r="AF967" s="57">
        <v>4</v>
      </c>
      <c r="AG967" s="58">
        <v>0.44444444444444442</v>
      </c>
      <c r="AH967" s="61"/>
      <c r="AI967" s="55" t="s">
        <v>357</v>
      </c>
      <c r="AJ967" s="57">
        <v>1</v>
      </c>
      <c r="AK967" s="58">
        <v>0.1111111111111111</v>
      </c>
      <c r="AL967" s="61"/>
      <c r="AM967" s="55" t="s">
        <v>411</v>
      </c>
      <c r="AN967" s="57">
        <v>4</v>
      </c>
      <c r="AO967" s="58">
        <v>0.44444444444444442</v>
      </c>
      <c r="AP967" s="61"/>
      <c r="AQ967" s="61"/>
      <c r="AR967" s="55" t="s">
        <v>181</v>
      </c>
      <c r="AS967" s="57">
        <v>0</v>
      </c>
      <c r="AT967" s="58">
        <v>0</v>
      </c>
      <c r="AU967" s="61"/>
      <c r="AV967" s="47" t="s">
        <v>186</v>
      </c>
      <c r="AW967" s="57">
        <v>2</v>
      </c>
      <c r="AX967" s="58">
        <v>1</v>
      </c>
      <c r="AY967" s="61"/>
      <c r="AZ967" s="61"/>
      <c r="BA967" s="55" t="s">
        <v>339</v>
      </c>
      <c r="BB967" s="57">
        <v>0</v>
      </c>
      <c r="BC967" s="58">
        <v>0</v>
      </c>
      <c r="BD967" s="61"/>
      <c r="BE967" s="55" t="s">
        <v>357</v>
      </c>
      <c r="BF967" s="57">
        <v>0</v>
      </c>
      <c r="BG967" s="58">
        <v>0</v>
      </c>
      <c r="BH967" s="61"/>
      <c r="BI967" s="55" t="s">
        <v>411</v>
      </c>
      <c r="BJ967" s="57">
        <v>0</v>
      </c>
      <c r="BK967" s="58">
        <v>0</v>
      </c>
      <c r="BL967" s="61"/>
      <c r="BM967" s="61"/>
      <c r="BN967" s="47" t="s">
        <v>181</v>
      </c>
      <c r="BO967" s="57">
        <v>0</v>
      </c>
      <c r="BP967" s="58">
        <v>0</v>
      </c>
      <c r="BQ967" s="61"/>
      <c r="BR967" s="47" t="s">
        <v>186</v>
      </c>
      <c r="BS967" s="57">
        <v>2</v>
      </c>
      <c r="BT967" s="58">
        <v>1</v>
      </c>
      <c r="BU967" s="64"/>
      <c r="BV967" s="61"/>
      <c r="BW967" s="55" t="s">
        <v>339</v>
      </c>
      <c r="BX967" s="57">
        <v>0</v>
      </c>
      <c r="BY967" s="58">
        <v>0</v>
      </c>
      <c r="BZ967" s="61"/>
      <c r="CA967" s="55" t="s">
        <v>357</v>
      </c>
      <c r="CB967" s="57">
        <v>0</v>
      </c>
      <c r="CC967" s="58">
        <v>0</v>
      </c>
      <c r="CD967" s="61"/>
      <c r="CE967" s="55" t="s">
        <v>411</v>
      </c>
      <c r="CF967" s="57">
        <v>0</v>
      </c>
      <c r="CG967" s="58">
        <v>0</v>
      </c>
      <c r="CH967" s="61"/>
      <c r="CI967" s="61"/>
      <c r="CJ967" s="55" t="s">
        <v>181</v>
      </c>
      <c r="CK967" s="57">
        <v>0</v>
      </c>
      <c r="CL967" s="58">
        <v>0</v>
      </c>
      <c r="CM967" s="61"/>
      <c r="CN967" s="55" t="s">
        <v>186</v>
      </c>
      <c r="CO967" s="57">
        <v>1</v>
      </c>
      <c r="CP967" s="58">
        <v>1</v>
      </c>
      <c r="CQ967" s="61"/>
      <c r="CR967" s="61"/>
      <c r="CS967" s="55" t="s">
        <v>339</v>
      </c>
      <c r="CT967" s="57">
        <v>0</v>
      </c>
      <c r="CU967" s="58">
        <v>0</v>
      </c>
      <c r="CV967" s="61"/>
      <c r="CW967" s="55" t="s">
        <v>357</v>
      </c>
      <c r="CX967" s="57">
        <v>0</v>
      </c>
      <c r="CY967" s="58">
        <v>0</v>
      </c>
      <c r="CZ967" s="61"/>
      <c r="DA967" s="55" t="s">
        <v>411</v>
      </c>
      <c r="DB967" s="57">
        <v>0</v>
      </c>
      <c r="DC967" s="58">
        <v>0</v>
      </c>
    </row>
    <row r="968" spans="1:107" ht="25.5" customHeight="1" x14ac:dyDescent="0.2">
      <c r="A968" s="103"/>
      <c r="B968" s="46" t="s">
        <v>182</v>
      </c>
      <c r="C968" s="57">
        <v>4</v>
      </c>
      <c r="D968" s="58">
        <v>0.14814814814814814</v>
      </c>
      <c r="E968" s="64"/>
      <c r="F968" s="46" t="s">
        <v>187</v>
      </c>
      <c r="G968" s="57">
        <v>3</v>
      </c>
      <c r="H968" s="58">
        <v>0.1111111111111111</v>
      </c>
      <c r="I968" s="61"/>
      <c r="J968" s="55" t="s">
        <v>340</v>
      </c>
      <c r="K968" s="57">
        <v>1</v>
      </c>
      <c r="L968" s="58">
        <v>3.7037037037037035E-2</v>
      </c>
      <c r="M968" s="61"/>
      <c r="N968" s="55" t="s">
        <v>359</v>
      </c>
      <c r="O968" s="57">
        <v>12</v>
      </c>
      <c r="P968" s="58">
        <v>0.44444444444444442</v>
      </c>
      <c r="Q968" s="61"/>
      <c r="R968" s="55" t="s">
        <v>412</v>
      </c>
      <c r="S968" s="57">
        <v>8</v>
      </c>
      <c r="T968" s="58">
        <v>0.29629629629629628</v>
      </c>
      <c r="U968" s="61"/>
      <c r="V968" s="46" t="s">
        <v>182</v>
      </c>
      <c r="W968" s="57">
        <v>0</v>
      </c>
      <c r="X968" s="58">
        <v>0</v>
      </c>
      <c r="Y968" s="61"/>
      <c r="Z968" s="46" t="s">
        <v>187</v>
      </c>
      <c r="AA968" s="57">
        <v>1</v>
      </c>
      <c r="AB968" s="58">
        <v>0.1111111111111111</v>
      </c>
      <c r="AC968" s="61"/>
      <c r="AD968" s="61"/>
      <c r="AE968" s="55" t="s">
        <v>340</v>
      </c>
      <c r="AF968" s="57">
        <v>0</v>
      </c>
      <c r="AG968" s="58">
        <v>0</v>
      </c>
      <c r="AH968" s="61"/>
      <c r="AI968" s="55" t="s">
        <v>359</v>
      </c>
      <c r="AJ968" s="57">
        <v>3</v>
      </c>
      <c r="AK968" s="58">
        <v>0.33333333333333331</v>
      </c>
      <c r="AL968" s="61"/>
      <c r="AM968" s="55" t="s">
        <v>412</v>
      </c>
      <c r="AN968" s="57">
        <v>0</v>
      </c>
      <c r="AO968" s="58">
        <v>0</v>
      </c>
      <c r="AP968" s="61"/>
      <c r="AQ968" s="61"/>
      <c r="AR968" s="46" t="s">
        <v>182</v>
      </c>
      <c r="AS968" s="57">
        <v>1</v>
      </c>
      <c r="AT968" s="58">
        <v>0.5</v>
      </c>
      <c r="AU968" s="61"/>
      <c r="AV968" s="46" t="s">
        <v>187</v>
      </c>
      <c r="AW968" s="57">
        <v>0</v>
      </c>
      <c r="AX968" s="58">
        <v>0</v>
      </c>
      <c r="AY968" s="61"/>
      <c r="AZ968" s="61"/>
      <c r="BA968" s="55" t="s">
        <v>340</v>
      </c>
      <c r="BB968" s="57">
        <v>0</v>
      </c>
      <c r="BC968" s="58">
        <v>0</v>
      </c>
      <c r="BD968" s="61"/>
      <c r="BE968" s="55" t="s">
        <v>359</v>
      </c>
      <c r="BF968" s="57">
        <v>0</v>
      </c>
      <c r="BG968" s="58">
        <v>0</v>
      </c>
      <c r="BH968" s="61"/>
      <c r="BI968" s="55" t="s">
        <v>412</v>
      </c>
      <c r="BJ968" s="57">
        <v>0</v>
      </c>
      <c r="BK968" s="58">
        <v>0</v>
      </c>
      <c r="BL968" s="61"/>
      <c r="BM968" s="61"/>
      <c r="BN968" s="46" t="s">
        <v>182</v>
      </c>
      <c r="BO968" s="57">
        <v>1</v>
      </c>
      <c r="BP968" s="58">
        <v>0.5</v>
      </c>
      <c r="BQ968" s="61"/>
      <c r="BR968" s="46" t="s">
        <v>187</v>
      </c>
      <c r="BS968" s="57">
        <v>0</v>
      </c>
      <c r="BT968" s="58">
        <v>0</v>
      </c>
      <c r="BU968" s="64"/>
      <c r="BV968" s="61"/>
      <c r="BW968" s="55" t="s">
        <v>340</v>
      </c>
      <c r="BX968" s="57">
        <v>0</v>
      </c>
      <c r="BY968" s="58">
        <v>0</v>
      </c>
      <c r="BZ968" s="61"/>
      <c r="CA968" s="55" t="s">
        <v>359</v>
      </c>
      <c r="CB968" s="57">
        <v>0</v>
      </c>
      <c r="CC968" s="58">
        <v>0</v>
      </c>
      <c r="CD968" s="61"/>
      <c r="CE968" s="55" t="s">
        <v>412</v>
      </c>
      <c r="CF968" s="57">
        <v>0</v>
      </c>
      <c r="CG968" s="58">
        <v>0</v>
      </c>
      <c r="CH968" s="61"/>
      <c r="CI968" s="61"/>
      <c r="CJ968" s="46" t="s">
        <v>182</v>
      </c>
      <c r="CK968" s="57">
        <v>1</v>
      </c>
      <c r="CL968" s="58">
        <v>1</v>
      </c>
      <c r="CM968" s="61"/>
      <c r="CN968" s="46" t="s">
        <v>187</v>
      </c>
      <c r="CO968" s="57">
        <v>0</v>
      </c>
      <c r="CP968" s="58">
        <v>0</v>
      </c>
      <c r="CQ968" s="61"/>
      <c r="CR968" s="61"/>
      <c r="CS968" s="55" t="s">
        <v>340</v>
      </c>
      <c r="CT968" s="57">
        <v>1</v>
      </c>
      <c r="CU968" s="58">
        <v>1</v>
      </c>
      <c r="CV968" s="61"/>
      <c r="CW968" s="55" t="s">
        <v>359</v>
      </c>
      <c r="CX968" s="57">
        <v>2</v>
      </c>
      <c r="CY968" s="58">
        <v>1</v>
      </c>
      <c r="CZ968" s="61"/>
      <c r="DA968" s="55" t="s">
        <v>412</v>
      </c>
      <c r="DB968" s="57">
        <v>1</v>
      </c>
      <c r="DC968" s="58">
        <v>1</v>
      </c>
    </row>
    <row r="969" spans="1:107" ht="25.5" customHeight="1" x14ac:dyDescent="0.2">
      <c r="A969" s="103"/>
      <c r="B969" s="50" t="s">
        <v>183</v>
      </c>
      <c r="C969" s="57">
        <v>2</v>
      </c>
      <c r="D969" s="58">
        <v>7.407407407407407E-2</v>
      </c>
      <c r="E969" s="64"/>
      <c r="F969" s="46" t="s">
        <v>188</v>
      </c>
      <c r="G969" s="57">
        <v>0</v>
      </c>
      <c r="H969" s="58">
        <v>0</v>
      </c>
      <c r="I969" s="61"/>
      <c r="J969" s="55" t="s">
        <v>341</v>
      </c>
      <c r="K969" s="57">
        <v>0</v>
      </c>
      <c r="L969" s="58">
        <v>0</v>
      </c>
      <c r="M969" s="61"/>
      <c r="N969" s="50" t="s">
        <v>360</v>
      </c>
      <c r="O969" s="57">
        <v>0</v>
      </c>
      <c r="P969" s="58">
        <v>0</v>
      </c>
      <c r="Q969" s="61"/>
      <c r="R969" s="50" t="s">
        <v>413</v>
      </c>
      <c r="S969" s="57">
        <v>4</v>
      </c>
      <c r="T969" s="58">
        <v>0.14814814814814814</v>
      </c>
      <c r="U969" s="61"/>
      <c r="V969" s="46" t="s">
        <v>183</v>
      </c>
      <c r="W969" s="57">
        <v>3</v>
      </c>
      <c r="X969" s="58">
        <v>0.33333333333333331</v>
      </c>
      <c r="Y969" s="61"/>
      <c r="Z969" s="46" t="s">
        <v>188</v>
      </c>
      <c r="AA969" s="57">
        <v>0</v>
      </c>
      <c r="AB969" s="58">
        <v>0</v>
      </c>
      <c r="AC969" s="61"/>
      <c r="AD969" s="61"/>
      <c r="AE969" s="55" t="s">
        <v>341</v>
      </c>
      <c r="AF969" s="57">
        <v>0</v>
      </c>
      <c r="AG969" s="58">
        <v>0</v>
      </c>
      <c r="AH969" s="61"/>
      <c r="AI969" s="50" t="s">
        <v>360</v>
      </c>
      <c r="AJ969" s="57">
        <v>0</v>
      </c>
      <c r="AK969" s="58">
        <v>0</v>
      </c>
      <c r="AL969" s="61"/>
      <c r="AM969" s="50" t="s">
        <v>413</v>
      </c>
      <c r="AN969" s="57">
        <v>0</v>
      </c>
      <c r="AO969" s="58">
        <v>0</v>
      </c>
      <c r="AP969" s="61"/>
      <c r="AQ969" s="61"/>
      <c r="AR969" s="46" t="s">
        <v>183</v>
      </c>
      <c r="AS969" s="57">
        <v>0</v>
      </c>
      <c r="AT969" s="58">
        <v>0</v>
      </c>
      <c r="AU969" s="61"/>
      <c r="AV969" s="46" t="s">
        <v>188</v>
      </c>
      <c r="AW969" s="57">
        <v>0</v>
      </c>
      <c r="AX969" s="58">
        <v>0</v>
      </c>
      <c r="AY969" s="61"/>
      <c r="AZ969" s="61"/>
      <c r="BA969" s="55" t="s">
        <v>341</v>
      </c>
      <c r="BB969" s="57">
        <v>0</v>
      </c>
      <c r="BC969" s="58">
        <v>0</v>
      </c>
      <c r="BD969" s="61"/>
      <c r="BE969" s="50" t="s">
        <v>360</v>
      </c>
      <c r="BF969" s="57">
        <v>0</v>
      </c>
      <c r="BG969" s="58">
        <v>0</v>
      </c>
      <c r="BH969" s="61"/>
      <c r="BI969" s="50" t="s">
        <v>413</v>
      </c>
      <c r="BJ969" s="57">
        <v>1</v>
      </c>
      <c r="BK969" s="58">
        <v>0.5</v>
      </c>
      <c r="BL969" s="61"/>
      <c r="BM969" s="61"/>
      <c r="BN969" s="46" t="s">
        <v>183</v>
      </c>
      <c r="BO969" s="57">
        <v>0</v>
      </c>
      <c r="BP969" s="58">
        <v>0</v>
      </c>
      <c r="BQ969" s="61"/>
      <c r="BR969" s="46" t="s">
        <v>188</v>
      </c>
      <c r="BS969" s="57">
        <v>0</v>
      </c>
      <c r="BT969" s="58">
        <v>0</v>
      </c>
      <c r="BU969" s="64"/>
      <c r="BV969" s="61"/>
      <c r="BW969" s="55" t="s">
        <v>341</v>
      </c>
      <c r="BX969" s="57">
        <v>0</v>
      </c>
      <c r="BY969" s="58">
        <v>0</v>
      </c>
      <c r="BZ969" s="61"/>
      <c r="CA969" s="50" t="s">
        <v>360</v>
      </c>
      <c r="CB969" s="57">
        <v>0</v>
      </c>
      <c r="CC969" s="58">
        <v>0</v>
      </c>
      <c r="CD969" s="61"/>
      <c r="CE969" s="50" t="s">
        <v>413</v>
      </c>
      <c r="CF969" s="57">
        <v>1</v>
      </c>
      <c r="CG969" s="58">
        <v>0.5</v>
      </c>
      <c r="CH969" s="61"/>
      <c r="CI969" s="61"/>
      <c r="CJ969" s="46" t="s">
        <v>183</v>
      </c>
      <c r="CK969" s="57">
        <v>0</v>
      </c>
      <c r="CL969" s="58">
        <v>0</v>
      </c>
      <c r="CM969" s="61"/>
      <c r="CN969" s="46" t="s">
        <v>188</v>
      </c>
      <c r="CO969" s="57">
        <v>0</v>
      </c>
      <c r="CP969" s="58">
        <v>0</v>
      </c>
      <c r="CQ969" s="61"/>
      <c r="CR969" s="61"/>
      <c r="CS969" s="55" t="s">
        <v>341</v>
      </c>
      <c r="CT969" s="57">
        <v>0</v>
      </c>
      <c r="CU969" s="58">
        <v>0</v>
      </c>
      <c r="CV969" s="61"/>
      <c r="CW969" s="50" t="s">
        <v>360</v>
      </c>
      <c r="CX969" s="57">
        <v>0</v>
      </c>
      <c r="CY969" s="58">
        <v>0</v>
      </c>
      <c r="CZ969" s="61"/>
      <c r="DA969" s="50" t="s">
        <v>413</v>
      </c>
      <c r="DB969" s="57">
        <v>0</v>
      </c>
      <c r="DC969" s="58">
        <v>0</v>
      </c>
    </row>
    <row r="970" spans="1:107" ht="25.5" customHeight="1" x14ac:dyDescent="0.2">
      <c r="A970" s="103"/>
      <c r="B970" s="50" t="s">
        <v>184</v>
      </c>
      <c r="C970" s="57">
        <v>4</v>
      </c>
      <c r="D970" s="58">
        <v>0.14814814814814814</v>
      </c>
      <c r="E970" s="64"/>
      <c r="F970" s="77"/>
      <c r="G970" s="54">
        <v>27</v>
      </c>
      <c r="H970" s="76">
        <v>1</v>
      </c>
      <c r="I970" s="61"/>
      <c r="J970" s="50" t="s">
        <v>344</v>
      </c>
      <c r="K970" s="57">
        <v>4</v>
      </c>
      <c r="L970" s="58">
        <v>0.14814814814814814</v>
      </c>
      <c r="M970" s="61"/>
      <c r="N970" s="50" t="s">
        <v>358</v>
      </c>
      <c r="O970" s="57">
        <v>4</v>
      </c>
      <c r="P970" s="58">
        <v>0.14814814814814814</v>
      </c>
      <c r="Q970" s="61"/>
      <c r="R970" s="50" t="s">
        <v>414</v>
      </c>
      <c r="S970" s="57">
        <v>0</v>
      </c>
      <c r="T970" s="58">
        <v>0</v>
      </c>
      <c r="U970" s="61"/>
      <c r="V970" s="46" t="s">
        <v>184</v>
      </c>
      <c r="W970" s="57">
        <v>2</v>
      </c>
      <c r="X970" s="58">
        <v>0.22222222222222221</v>
      </c>
      <c r="Y970" s="61"/>
      <c r="Z970" s="77"/>
      <c r="AA970" s="54">
        <v>9</v>
      </c>
      <c r="AB970" s="76">
        <v>1</v>
      </c>
      <c r="AC970" s="61"/>
      <c r="AD970" s="61"/>
      <c r="AE970" s="50" t="s">
        <v>344</v>
      </c>
      <c r="AF970" s="57">
        <v>0</v>
      </c>
      <c r="AG970" s="58">
        <v>0</v>
      </c>
      <c r="AH970" s="61"/>
      <c r="AI970" s="50" t="s">
        <v>358</v>
      </c>
      <c r="AJ970" s="57">
        <v>0</v>
      </c>
      <c r="AK970" s="58">
        <v>0</v>
      </c>
      <c r="AL970" s="61"/>
      <c r="AM970" s="50" t="s">
        <v>414</v>
      </c>
      <c r="AN970" s="57">
        <v>0</v>
      </c>
      <c r="AO970" s="58">
        <v>0</v>
      </c>
      <c r="AP970" s="61"/>
      <c r="AQ970" s="61"/>
      <c r="AR970" s="46" t="s">
        <v>184</v>
      </c>
      <c r="AS970" s="57">
        <v>1</v>
      </c>
      <c r="AT970" s="58">
        <v>0.5</v>
      </c>
      <c r="AU970" s="61"/>
      <c r="AV970" s="77"/>
      <c r="AW970" s="54">
        <v>2</v>
      </c>
      <c r="AX970" s="76">
        <v>1</v>
      </c>
      <c r="AY970" s="61"/>
      <c r="AZ970" s="61"/>
      <c r="BA970" s="50" t="s">
        <v>344</v>
      </c>
      <c r="BB970" s="57">
        <v>1</v>
      </c>
      <c r="BC970" s="58">
        <v>0.5</v>
      </c>
      <c r="BD970" s="61"/>
      <c r="BE970" s="50" t="s">
        <v>358</v>
      </c>
      <c r="BF970" s="57">
        <v>1</v>
      </c>
      <c r="BG970" s="58">
        <v>0.5</v>
      </c>
      <c r="BH970" s="61"/>
      <c r="BI970" s="50" t="s">
        <v>414</v>
      </c>
      <c r="BJ970" s="57">
        <v>0</v>
      </c>
      <c r="BK970" s="58">
        <v>0</v>
      </c>
      <c r="BL970" s="61"/>
      <c r="BM970" s="61"/>
      <c r="BN970" s="46" t="s">
        <v>184</v>
      </c>
      <c r="BO970" s="57">
        <v>1</v>
      </c>
      <c r="BP970" s="58">
        <v>0.5</v>
      </c>
      <c r="BQ970" s="61"/>
      <c r="BR970" s="77"/>
      <c r="BS970" s="54">
        <v>2</v>
      </c>
      <c r="BT970" s="76">
        <v>1</v>
      </c>
      <c r="BU970" s="64"/>
      <c r="BV970" s="61"/>
      <c r="BW970" s="50" t="s">
        <v>344</v>
      </c>
      <c r="BX970" s="57">
        <v>1</v>
      </c>
      <c r="BY970" s="58">
        <v>0.5</v>
      </c>
      <c r="BZ970" s="61"/>
      <c r="CA970" s="50" t="s">
        <v>358</v>
      </c>
      <c r="CB970" s="57">
        <v>1</v>
      </c>
      <c r="CC970" s="58">
        <v>0.5</v>
      </c>
      <c r="CD970" s="61"/>
      <c r="CE970" s="50" t="s">
        <v>414</v>
      </c>
      <c r="CF970" s="57">
        <v>0</v>
      </c>
      <c r="CG970" s="58">
        <v>0</v>
      </c>
      <c r="CH970" s="61"/>
      <c r="CI970" s="61"/>
      <c r="CJ970" s="46" t="s">
        <v>184</v>
      </c>
      <c r="CK970" s="57">
        <v>0</v>
      </c>
      <c r="CL970" s="58">
        <v>0</v>
      </c>
      <c r="CM970" s="61"/>
      <c r="CN970" s="77"/>
      <c r="CO970" s="54">
        <v>1</v>
      </c>
      <c r="CP970" s="76">
        <v>1</v>
      </c>
      <c r="CQ970" s="61"/>
      <c r="CR970" s="61"/>
      <c r="CS970" s="50" t="s">
        <v>344</v>
      </c>
      <c r="CT970" s="57">
        <v>0</v>
      </c>
      <c r="CU970" s="58">
        <v>0</v>
      </c>
      <c r="CV970" s="61"/>
      <c r="CW970" s="50" t="s">
        <v>358</v>
      </c>
      <c r="CX970" s="57">
        <v>0</v>
      </c>
      <c r="CY970" s="58">
        <v>0</v>
      </c>
      <c r="CZ970" s="61"/>
      <c r="DA970" s="50" t="s">
        <v>414</v>
      </c>
      <c r="DB970" s="57">
        <v>0</v>
      </c>
      <c r="DC970" s="58">
        <v>0</v>
      </c>
    </row>
    <row r="971" spans="1:107" ht="25.5" customHeight="1" x14ac:dyDescent="0.2">
      <c r="A971" s="103"/>
      <c r="B971" s="50" t="s">
        <v>185</v>
      </c>
      <c r="C971" s="57">
        <v>2</v>
      </c>
      <c r="D971" s="58">
        <v>7.407407407407407E-2</v>
      </c>
      <c r="E971" s="64"/>
      <c r="F971" s="61"/>
      <c r="G971" s="56" t="s">
        <v>141</v>
      </c>
      <c r="H971" s="49" t="s">
        <v>140</v>
      </c>
      <c r="I971" s="61"/>
      <c r="J971" s="50" t="s">
        <v>343</v>
      </c>
      <c r="K971" s="57">
        <v>0</v>
      </c>
      <c r="L971" s="58">
        <v>0</v>
      </c>
      <c r="M971" s="61"/>
      <c r="N971" s="50" t="s">
        <v>361</v>
      </c>
      <c r="O971" s="57">
        <v>1</v>
      </c>
      <c r="P971" s="58">
        <v>3.7037037037037035E-2</v>
      </c>
      <c r="Q971" s="61"/>
      <c r="R971" s="50" t="s">
        <v>415</v>
      </c>
      <c r="S971" s="57">
        <v>1</v>
      </c>
      <c r="T971" s="58">
        <v>3.7037037037037035E-2</v>
      </c>
      <c r="U971" s="61"/>
      <c r="V971" s="46" t="s">
        <v>185</v>
      </c>
      <c r="W971" s="57">
        <v>0</v>
      </c>
      <c r="X971" s="58">
        <v>0</v>
      </c>
      <c r="Y971" s="61"/>
      <c r="Z971" s="37"/>
      <c r="AA971" s="56" t="s">
        <v>141</v>
      </c>
      <c r="AB971" s="49" t="s">
        <v>140</v>
      </c>
      <c r="AC971" s="61"/>
      <c r="AD971" s="61"/>
      <c r="AE971" s="50" t="s">
        <v>343</v>
      </c>
      <c r="AF971" s="57">
        <v>0</v>
      </c>
      <c r="AG971" s="58">
        <v>0</v>
      </c>
      <c r="AH971" s="61"/>
      <c r="AI971" s="50" t="s">
        <v>361</v>
      </c>
      <c r="AJ971" s="57">
        <v>0</v>
      </c>
      <c r="AK971" s="58">
        <v>0</v>
      </c>
      <c r="AL971" s="61"/>
      <c r="AM971" s="50" t="s">
        <v>415</v>
      </c>
      <c r="AN971" s="57">
        <v>3</v>
      </c>
      <c r="AO971" s="58">
        <v>0.33333333333333331</v>
      </c>
      <c r="AP971" s="61"/>
      <c r="AQ971" s="61"/>
      <c r="AR971" s="46" t="s">
        <v>185</v>
      </c>
      <c r="AS971" s="57">
        <v>0</v>
      </c>
      <c r="AT971" s="58">
        <v>0</v>
      </c>
      <c r="AU971" s="61"/>
      <c r="AV971" s="61"/>
      <c r="AW971" s="56" t="s">
        <v>141</v>
      </c>
      <c r="AX971" s="49" t="s">
        <v>140</v>
      </c>
      <c r="AY971" s="61"/>
      <c r="AZ971" s="61"/>
      <c r="BA971" s="50" t="s">
        <v>343</v>
      </c>
      <c r="BB971" s="57">
        <v>0</v>
      </c>
      <c r="BC971" s="58">
        <v>0</v>
      </c>
      <c r="BD971" s="61"/>
      <c r="BE971" s="50" t="s">
        <v>361</v>
      </c>
      <c r="BF971" s="57">
        <v>0</v>
      </c>
      <c r="BG971" s="58">
        <v>0</v>
      </c>
      <c r="BH971" s="61"/>
      <c r="BI971" s="50" t="s">
        <v>415</v>
      </c>
      <c r="BJ971" s="57">
        <v>0</v>
      </c>
      <c r="BK971" s="58">
        <v>0</v>
      </c>
      <c r="BL971" s="61"/>
      <c r="BM971" s="61"/>
      <c r="BN971" s="46" t="s">
        <v>185</v>
      </c>
      <c r="BO971" s="57">
        <v>0</v>
      </c>
      <c r="BP971" s="58">
        <v>0</v>
      </c>
      <c r="BQ971" s="61"/>
      <c r="BR971" s="77"/>
      <c r="BS971" s="56" t="s">
        <v>141</v>
      </c>
      <c r="BT971" s="49" t="s">
        <v>140</v>
      </c>
      <c r="BU971" s="64"/>
      <c r="BV971" s="61"/>
      <c r="BW971" s="50" t="s">
        <v>343</v>
      </c>
      <c r="BX971" s="57">
        <v>0</v>
      </c>
      <c r="BY971" s="58">
        <v>0</v>
      </c>
      <c r="BZ971" s="61"/>
      <c r="CA971" s="50" t="s">
        <v>361</v>
      </c>
      <c r="CB971" s="57">
        <v>0</v>
      </c>
      <c r="CC971" s="58">
        <v>0</v>
      </c>
      <c r="CD971" s="61"/>
      <c r="CE971" s="50" t="s">
        <v>415</v>
      </c>
      <c r="CF971" s="57">
        <v>0</v>
      </c>
      <c r="CG971" s="58">
        <v>0</v>
      </c>
      <c r="CH971" s="61"/>
      <c r="CI971" s="61"/>
      <c r="CJ971" s="46" t="s">
        <v>185</v>
      </c>
      <c r="CK971" s="57">
        <v>0</v>
      </c>
      <c r="CL971" s="58">
        <v>0</v>
      </c>
      <c r="CM971" s="61"/>
      <c r="CN971" s="61"/>
      <c r="CO971" s="56" t="s">
        <v>141</v>
      </c>
      <c r="CP971" s="49" t="s">
        <v>140</v>
      </c>
      <c r="CQ971" s="61"/>
      <c r="CR971" s="61"/>
      <c r="CS971" s="50" t="s">
        <v>343</v>
      </c>
      <c r="CT971" s="57">
        <v>0</v>
      </c>
      <c r="CU971" s="58">
        <v>0</v>
      </c>
      <c r="CV971" s="61"/>
      <c r="CW971" s="50" t="s">
        <v>361</v>
      </c>
      <c r="CX971" s="57">
        <v>0</v>
      </c>
      <c r="CY971" s="58">
        <v>0</v>
      </c>
      <c r="CZ971" s="61"/>
      <c r="DA971" s="50" t="s">
        <v>415</v>
      </c>
      <c r="DB971" s="57">
        <v>0</v>
      </c>
      <c r="DC971" s="58">
        <v>0</v>
      </c>
    </row>
    <row r="972" spans="1:107" ht="25.5" customHeight="1" x14ac:dyDescent="0.2">
      <c r="A972" s="103"/>
      <c r="B972" s="46" t="s">
        <v>162</v>
      </c>
      <c r="C972" s="57">
        <v>0</v>
      </c>
      <c r="D972" s="58">
        <v>0</v>
      </c>
      <c r="E972" s="64"/>
      <c r="F972" s="61"/>
      <c r="G972" s="61"/>
      <c r="H972" s="61"/>
      <c r="I972" s="61"/>
      <c r="J972" s="50" t="s">
        <v>342</v>
      </c>
      <c r="K972" s="57">
        <v>0</v>
      </c>
      <c r="L972" s="58">
        <v>0</v>
      </c>
      <c r="M972" s="61"/>
      <c r="N972" s="50" t="s">
        <v>362</v>
      </c>
      <c r="O972" s="57">
        <v>1</v>
      </c>
      <c r="P972" s="58">
        <v>3.7037037037037035E-2</v>
      </c>
      <c r="Q972" s="61"/>
      <c r="R972" s="50" t="s">
        <v>416</v>
      </c>
      <c r="S972" s="57">
        <v>1</v>
      </c>
      <c r="T972" s="58">
        <v>3.7037037037037035E-2</v>
      </c>
      <c r="U972" s="61"/>
      <c r="V972" s="46" t="s">
        <v>162</v>
      </c>
      <c r="W972" s="57">
        <v>0</v>
      </c>
      <c r="X972" s="58">
        <v>0</v>
      </c>
      <c r="Y972" s="61"/>
      <c r="Z972" s="61"/>
      <c r="AA972" s="61"/>
      <c r="AB972" s="61"/>
      <c r="AC972" s="61"/>
      <c r="AD972" s="61"/>
      <c r="AE972" s="50" t="s">
        <v>342</v>
      </c>
      <c r="AF972" s="57">
        <v>0</v>
      </c>
      <c r="AG972" s="58">
        <v>0</v>
      </c>
      <c r="AH972" s="61"/>
      <c r="AI972" s="50" t="s">
        <v>362</v>
      </c>
      <c r="AJ972" s="57">
        <v>3</v>
      </c>
      <c r="AK972" s="58">
        <v>0.33333333333333331</v>
      </c>
      <c r="AL972" s="61"/>
      <c r="AM972" s="50" t="s">
        <v>416</v>
      </c>
      <c r="AN972" s="57">
        <v>0</v>
      </c>
      <c r="AO972" s="58">
        <v>0</v>
      </c>
      <c r="AP972" s="61"/>
      <c r="AQ972" s="61"/>
      <c r="AR972" s="46" t="s">
        <v>162</v>
      </c>
      <c r="AS972" s="57">
        <v>0</v>
      </c>
      <c r="AT972" s="58">
        <v>0</v>
      </c>
      <c r="AU972" s="61"/>
      <c r="AV972" s="61"/>
      <c r="AW972" s="61"/>
      <c r="AX972" s="61"/>
      <c r="AY972" s="61"/>
      <c r="AZ972" s="61"/>
      <c r="BA972" s="50" t="s">
        <v>342</v>
      </c>
      <c r="BB972" s="57">
        <v>0</v>
      </c>
      <c r="BC972" s="58">
        <v>0</v>
      </c>
      <c r="BD972" s="61"/>
      <c r="BE972" s="50" t="s">
        <v>362</v>
      </c>
      <c r="BF972" s="57">
        <v>0</v>
      </c>
      <c r="BG972" s="58">
        <v>0</v>
      </c>
      <c r="BH972" s="61"/>
      <c r="BI972" s="50" t="s">
        <v>416</v>
      </c>
      <c r="BJ972" s="57">
        <v>0</v>
      </c>
      <c r="BK972" s="58">
        <v>0</v>
      </c>
      <c r="BL972" s="61"/>
      <c r="BM972" s="61"/>
      <c r="BN972" s="46" t="s">
        <v>162</v>
      </c>
      <c r="BO972" s="57">
        <v>0</v>
      </c>
      <c r="BP972" s="58">
        <v>0</v>
      </c>
      <c r="BQ972" s="64"/>
      <c r="BR972"/>
      <c r="BS972" s="64"/>
      <c r="BT972" s="64"/>
      <c r="BU972" s="64"/>
      <c r="BV972" s="61"/>
      <c r="BW972" s="50" t="s">
        <v>342</v>
      </c>
      <c r="BX972" s="57">
        <v>0</v>
      </c>
      <c r="BY972" s="58">
        <v>0</v>
      </c>
      <c r="BZ972" s="61"/>
      <c r="CA972" s="50" t="s">
        <v>362</v>
      </c>
      <c r="CB972" s="57">
        <v>0</v>
      </c>
      <c r="CC972" s="58">
        <v>0</v>
      </c>
      <c r="CD972" s="61"/>
      <c r="CE972" s="50" t="s">
        <v>416</v>
      </c>
      <c r="CF972" s="57">
        <v>0</v>
      </c>
      <c r="CG972" s="58">
        <v>0</v>
      </c>
      <c r="CH972" s="61"/>
      <c r="CI972" s="61"/>
      <c r="CJ972" s="46" t="s">
        <v>162</v>
      </c>
      <c r="CK972" s="57">
        <v>0</v>
      </c>
      <c r="CL972" s="58">
        <v>0</v>
      </c>
      <c r="CM972" s="61"/>
      <c r="CN972" s="61"/>
      <c r="CO972" s="61"/>
      <c r="CP972" s="61"/>
      <c r="CQ972" s="61"/>
      <c r="CR972" s="61"/>
      <c r="CS972" s="50" t="s">
        <v>342</v>
      </c>
      <c r="CT972" s="57">
        <v>0</v>
      </c>
      <c r="CU972" s="58">
        <v>0</v>
      </c>
      <c r="CV972" s="61"/>
      <c r="CW972" s="50" t="s">
        <v>362</v>
      </c>
      <c r="CX972" s="57">
        <v>0</v>
      </c>
      <c r="CY972" s="58">
        <v>0</v>
      </c>
      <c r="CZ972" s="61"/>
      <c r="DA972" s="50" t="s">
        <v>416</v>
      </c>
      <c r="DB972" s="57">
        <v>0</v>
      </c>
      <c r="DC972" s="58">
        <v>0</v>
      </c>
    </row>
    <row r="973" spans="1:107" ht="25.5" customHeight="1" x14ac:dyDescent="0.2">
      <c r="A973" s="103"/>
      <c r="B973" s="77"/>
      <c r="C973" s="54">
        <v>27</v>
      </c>
      <c r="D973" s="76">
        <v>1</v>
      </c>
      <c r="E973" s="64"/>
      <c r="F973" s="61"/>
      <c r="G973" s="61"/>
      <c r="H973" s="61"/>
      <c r="I973" s="61"/>
      <c r="J973" s="50" t="s">
        <v>354</v>
      </c>
      <c r="K973" s="57">
        <v>2</v>
      </c>
      <c r="L973" s="58">
        <v>7.407407407407407E-2</v>
      </c>
      <c r="M973" s="61"/>
      <c r="N973" s="50" t="s">
        <v>363</v>
      </c>
      <c r="O973" s="57">
        <v>1</v>
      </c>
      <c r="P973" s="58">
        <v>3.7037037037037035E-2</v>
      </c>
      <c r="Q973" s="61"/>
      <c r="R973" s="50" t="s">
        <v>417</v>
      </c>
      <c r="S973" s="57">
        <v>4</v>
      </c>
      <c r="T973" s="58">
        <v>0.14814814814814814</v>
      </c>
      <c r="U973" s="61"/>
      <c r="V973" s="77"/>
      <c r="W973" s="54">
        <v>9</v>
      </c>
      <c r="X973" s="76">
        <v>1</v>
      </c>
      <c r="Y973" s="61"/>
      <c r="Z973" s="61"/>
      <c r="AA973" s="61"/>
      <c r="AB973" s="61"/>
      <c r="AC973" s="61"/>
      <c r="AD973" s="61"/>
      <c r="AE973" s="50" t="s">
        <v>354</v>
      </c>
      <c r="AF973" s="57">
        <v>3</v>
      </c>
      <c r="AG973" s="58">
        <v>0.33333333333333331</v>
      </c>
      <c r="AH973" s="61"/>
      <c r="AI973" s="50" t="s">
        <v>363</v>
      </c>
      <c r="AJ973" s="57">
        <v>0</v>
      </c>
      <c r="AK973" s="58">
        <v>0</v>
      </c>
      <c r="AL973" s="61"/>
      <c r="AM973" s="50" t="s">
        <v>417</v>
      </c>
      <c r="AN973" s="57">
        <v>2</v>
      </c>
      <c r="AO973" s="58">
        <v>0.22222222222222221</v>
      </c>
      <c r="AP973" s="61"/>
      <c r="AQ973" s="61"/>
      <c r="AR973" s="77" t="s">
        <v>142</v>
      </c>
      <c r="AS973" s="54">
        <v>2</v>
      </c>
      <c r="AT973" s="76">
        <v>1</v>
      </c>
      <c r="AU973" s="61"/>
      <c r="AV973" s="61"/>
      <c r="AW973" s="61"/>
      <c r="AX973" s="61"/>
      <c r="AY973" s="61"/>
      <c r="AZ973" s="61"/>
      <c r="BA973" s="50" t="s">
        <v>354</v>
      </c>
      <c r="BB973" s="57">
        <v>0</v>
      </c>
      <c r="BC973" s="58">
        <v>0</v>
      </c>
      <c r="BD973" s="61"/>
      <c r="BE973" s="50" t="s">
        <v>363</v>
      </c>
      <c r="BF973" s="57">
        <v>0</v>
      </c>
      <c r="BG973" s="58">
        <v>0</v>
      </c>
      <c r="BH973" s="61"/>
      <c r="BI973" s="50" t="s">
        <v>417</v>
      </c>
      <c r="BJ973" s="57">
        <v>1</v>
      </c>
      <c r="BK973" s="58">
        <v>0.5</v>
      </c>
      <c r="BL973" s="61"/>
      <c r="BM973" s="61"/>
      <c r="BN973" s="81"/>
      <c r="BO973" s="54">
        <v>2</v>
      </c>
      <c r="BP973" s="76">
        <v>1</v>
      </c>
      <c r="BQ973" s="64"/>
      <c r="BR973"/>
      <c r="BS973"/>
      <c r="BT973"/>
      <c r="BU973" s="64"/>
      <c r="BV973" s="61"/>
      <c r="BW973" s="50" t="s">
        <v>354</v>
      </c>
      <c r="BX973" s="57">
        <v>0</v>
      </c>
      <c r="BY973" s="58">
        <v>0</v>
      </c>
      <c r="BZ973" s="61"/>
      <c r="CA973" s="50" t="s">
        <v>363</v>
      </c>
      <c r="CB973" s="57">
        <v>0</v>
      </c>
      <c r="CC973" s="58">
        <v>0</v>
      </c>
      <c r="CD973" s="61"/>
      <c r="CE973" s="50" t="s">
        <v>417</v>
      </c>
      <c r="CF973" s="57">
        <v>1</v>
      </c>
      <c r="CG973" s="58">
        <v>0.5</v>
      </c>
      <c r="CH973" s="61"/>
      <c r="CI973" s="61"/>
      <c r="CJ973" s="77"/>
      <c r="CK973" s="54">
        <v>1</v>
      </c>
      <c r="CL973" s="76">
        <v>1</v>
      </c>
      <c r="CM973" s="61"/>
      <c r="CN973" s="61"/>
      <c r="CO973" s="61"/>
      <c r="CP973" s="61"/>
      <c r="CQ973" s="61"/>
      <c r="CR973" s="61"/>
      <c r="CS973" s="50" t="s">
        <v>354</v>
      </c>
      <c r="CT973" s="57">
        <v>0</v>
      </c>
      <c r="CU973" s="58">
        <v>0</v>
      </c>
      <c r="CV973" s="61"/>
      <c r="CW973" s="50" t="s">
        <v>363</v>
      </c>
      <c r="CX973" s="57">
        <v>0</v>
      </c>
      <c r="CY973" s="58">
        <v>0</v>
      </c>
      <c r="CZ973" s="61"/>
      <c r="DA973" s="50" t="s">
        <v>417</v>
      </c>
      <c r="DB973" s="57">
        <v>0</v>
      </c>
      <c r="DC973" s="58">
        <v>0</v>
      </c>
    </row>
    <row r="974" spans="1:107" ht="25.5" customHeight="1" x14ac:dyDescent="0.2">
      <c r="A974" s="103"/>
      <c r="B974" s="61"/>
      <c r="C974" s="80" t="s">
        <v>141</v>
      </c>
      <c r="D974" s="77" t="s">
        <v>140</v>
      </c>
      <c r="E974" s="64"/>
      <c r="F974" s="61"/>
      <c r="G974" s="61"/>
      <c r="H974" s="61"/>
      <c r="I974" s="61"/>
      <c r="J974" s="50" t="s">
        <v>355</v>
      </c>
      <c r="K974" s="57">
        <v>0</v>
      </c>
      <c r="L974" s="58">
        <v>0</v>
      </c>
      <c r="M974" s="61"/>
      <c r="N974" s="50" t="s">
        <v>364</v>
      </c>
      <c r="O974" s="57">
        <v>3</v>
      </c>
      <c r="P974" s="58">
        <v>0.1111111111111111</v>
      </c>
      <c r="Q974" s="61"/>
      <c r="R974" s="50" t="s">
        <v>418</v>
      </c>
      <c r="S974" s="57">
        <v>0</v>
      </c>
      <c r="T974" s="58">
        <v>0</v>
      </c>
      <c r="U974" s="61"/>
      <c r="V974" s="61"/>
      <c r="W974" s="56" t="s">
        <v>141</v>
      </c>
      <c r="X974" s="49" t="s">
        <v>140</v>
      </c>
      <c r="Y974" s="61"/>
      <c r="Z974" s="61"/>
      <c r="AA974" s="61"/>
      <c r="AB974" s="61"/>
      <c r="AC974" s="61"/>
      <c r="AD974" s="61"/>
      <c r="AE974" s="50" t="s">
        <v>355</v>
      </c>
      <c r="AF974" s="57">
        <v>0</v>
      </c>
      <c r="AG974" s="58">
        <v>0</v>
      </c>
      <c r="AH974" s="61"/>
      <c r="AI974" s="50" t="s">
        <v>364</v>
      </c>
      <c r="AJ974" s="57">
        <v>2</v>
      </c>
      <c r="AK974" s="58">
        <v>0.22222222222222221</v>
      </c>
      <c r="AL974" s="61"/>
      <c r="AM974" s="50" t="s">
        <v>418</v>
      </c>
      <c r="AN974" s="57">
        <v>0</v>
      </c>
      <c r="AO974" s="58">
        <v>0</v>
      </c>
      <c r="AP974" s="61"/>
      <c r="AQ974" s="61"/>
      <c r="AR974" s="69"/>
      <c r="AS974" s="56" t="s">
        <v>141</v>
      </c>
      <c r="AT974" s="49" t="s">
        <v>140</v>
      </c>
      <c r="AU974" s="61"/>
      <c r="AV974" s="61"/>
      <c r="AW974" s="61"/>
      <c r="AX974" s="61"/>
      <c r="AY974" s="61"/>
      <c r="AZ974" s="61"/>
      <c r="BA974" s="50" t="s">
        <v>355</v>
      </c>
      <c r="BB974" s="57">
        <v>0</v>
      </c>
      <c r="BC974" s="58">
        <v>0</v>
      </c>
      <c r="BD974" s="61"/>
      <c r="BE974" s="50" t="s">
        <v>364</v>
      </c>
      <c r="BF974" s="57">
        <v>1</v>
      </c>
      <c r="BG974" s="58">
        <v>0.5</v>
      </c>
      <c r="BH974" s="61"/>
      <c r="BI974" s="50" t="s">
        <v>418</v>
      </c>
      <c r="BJ974" s="57">
        <v>0</v>
      </c>
      <c r="BK974" s="58">
        <v>0</v>
      </c>
      <c r="BL974" s="61"/>
      <c r="BM974" s="61"/>
      <c r="BN974" s="77"/>
      <c r="BO974" s="56" t="s">
        <v>141</v>
      </c>
      <c r="BP974" s="49" t="s">
        <v>140</v>
      </c>
      <c r="BQ974" s="64"/>
      <c r="BR974"/>
      <c r="BS974"/>
      <c r="BT974"/>
      <c r="BU974" s="64"/>
      <c r="BV974" s="61"/>
      <c r="BW974" s="50" t="s">
        <v>355</v>
      </c>
      <c r="BX974" s="57">
        <v>0</v>
      </c>
      <c r="BY974" s="58">
        <v>0</v>
      </c>
      <c r="BZ974" s="61"/>
      <c r="CA974" s="50" t="s">
        <v>364</v>
      </c>
      <c r="CB974" s="57">
        <v>1</v>
      </c>
      <c r="CC974" s="58">
        <v>0.5</v>
      </c>
      <c r="CD974" s="61"/>
      <c r="CE974" s="50" t="s">
        <v>418</v>
      </c>
      <c r="CF974" s="57">
        <v>0</v>
      </c>
      <c r="CG974" s="58">
        <v>0</v>
      </c>
      <c r="CH974" s="61"/>
      <c r="CI974" s="61"/>
      <c r="CJ974" s="69"/>
      <c r="CK974" s="56" t="s">
        <v>141</v>
      </c>
      <c r="CL974" s="49" t="s">
        <v>140</v>
      </c>
      <c r="CM974" s="61"/>
      <c r="CN974" s="61"/>
      <c r="CO974" s="61"/>
      <c r="CP974" s="61"/>
      <c r="CQ974" s="61"/>
      <c r="CR974" s="61"/>
      <c r="CS974" s="50" t="s">
        <v>355</v>
      </c>
      <c r="CT974" s="57">
        <v>0</v>
      </c>
      <c r="CU974" s="58">
        <v>0</v>
      </c>
      <c r="CV974" s="61"/>
      <c r="CW974" s="50" t="s">
        <v>364</v>
      </c>
      <c r="CX974" s="57">
        <v>0</v>
      </c>
      <c r="CY974" s="58">
        <v>0</v>
      </c>
      <c r="CZ974" s="61"/>
      <c r="DA974" s="50" t="s">
        <v>418</v>
      </c>
      <c r="DB974" s="57">
        <v>0</v>
      </c>
      <c r="DC974" s="58">
        <v>0</v>
      </c>
    </row>
    <row r="975" spans="1:107" ht="25.5" customHeight="1" x14ac:dyDescent="0.2">
      <c r="A975" s="103"/>
      <c r="B975"/>
      <c r="C975"/>
      <c r="D975"/>
      <c r="E975" s="64"/>
      <c r="F975" s="175" t="s">
        <v>16</v>
      </c>
      <c r="G975" s="175"/>
      <c r="H975" s="175"/>
      <c r="I975" s="61"/>
      <c r="J975" s="50" t="s">
        <v>356</v>
      </c>
      <c r="K975" s="57">
        <v>0</v>
      </c>
      <c r="L975" s="58">
        <v>0</v>
      </c>
      <c r="M975" s="61"/>
      <c r="N975" s="50" t="s">
        <v>365</v>
      </c>
      <c r="O975" s="57">
        <v>1</v>
      </c>
      <c r="P975" s="58">
        <v>3.7037037037037035E-2</v>
      </c>
      <c r="Q975" s="61"/>
      <c r="R975" s="50" t="s">
        <v>419</v>
      </c>
      <c r="S975" s="57">
        <v>1</v>
      </c>
      <c r="T975" s="58">
        <v>3.7037037037037035E-2</v>
      </c>
      <c r="U975" s="61"/>
      <c r="V975"/>
      <c r="W975"/>
      <c r="X975"/>
      <c r="Y975" s="61"/>
      <c r="Z975" s="61"/>
      <c r="AA975" s="61"/>
      <c r="AB975" s="61"/>
      <c r="AC975" s="61"/>
      <c r="AD975" s="61"/>
      <c r="AE975" s="50" t="s">
        <v>356</v>
      </c>
      <c r="AF975" s="57">
        <v>0</v>
      </c>
      <c r="AG975" s="58">
        <v>0</v>
      </c>
      <c r="AH975" s="61"/>
      <c r="AI975" s="50" t="s">
        <v>365</v>
      </c>
      <c r="AJ975" s="57">
        <v>0</v>
      </c>
      <c r="AK975" s="58">
        <v>0</v>
      </c>
      <c r="AL975" s="61"/>
      <c r="AM975" s="50" t="s">
        <v>419</v>
      </c>
      <c r="AN975" s="57">
        <v>0</v>
      </c>
      <c r="AO975" s="58">
        <v>0</v>
      </c>
      <c r="AP975" s="61"/>
      <c r="AQ975" s="61"/>
      <c r="AR975"/>
      <c r="AS975"/>
      <c r="AT975"/>
      <c r="AU975" s="61"/>
      <c r="AV975"/>
      <c r="AW975"/>
      <c r="AX975"/>
      <c r="AY975" s="61"/>
      <c r="AZ975" s="61"/>
      <c r="BA975" s="50" t="s">
        <v>356</v>
      </c>
      <c r="BB975" s="57">
        <v>0</v>
      </c>
      <c r="BC975" s="58">
        <v>0</v>
      </c>
      <c r="BD975" s="61"/>
      <c r="BE975" s="50" t="s">
        <v>365</v>
      </c>
      <c r="BF975" s="57">
        <v>0</v>
      </c>
      <c r="BG975" s="58">
        <v>0</v>
      </c>
      <c r="BH975" s="61"/>
      <c r="BI975" s="50" t="s">
        <v>419</v>
      </c>
      <c r="BJ975" s="57">
        <v>0</v>
      </c>
      <c r="BK975" s="58">
        <v>0</v>
      </c>
      <c r="BL975" s="61"/>
      <c r="BM975" s="61"/>
      <c r="BN975"/>
      <c r="BO975"/>
      <c r="BP975"/>
      <c r="BQ975" s="64"/>
      <c r="BR975"/>
      <c r="BS975"/>
      <c r="BT975"/>
      <c r="BU975" s="64"/>
      <c r="BV975" s="61"/>
      <c r="BW975" s="50" t="s">
        <v>356</v>
      </c>
      <c r="BX975" s="57">
        <v>0</v>
      </c>
      <c r="BY975" s="58">
        <v>0</v>
      </c>
      <c r="BZ975" s="61"/>
      <c r="CA975" s="50" t="s">
        <v>365</v>
      </c>
      <c r="CB975" s="57">
        <v>0</v>
      </c>
      <c r="CC975" s="58">
        <v>0</v>
      </c>
      <c r="CD975" s="61"/>
      <c r="CE975" s="50" t="s">
        <v>419</v>
      </c>
      <c r="CF975" s="57">
        <v>0</v>
      </c>
      <c r="CG975" s="58">
        <v>0</v>
      </c>
      <c r="CH975" s="61"/>
      <c r="CI975" s="61"/>
      <c r="CJ975"/>
      <c r="CK975"/>
      <c r="CL975"/>
      <c r="CM975" s="61"/>
      <c r="CN975" s="176" t="s">
        <v>16</v>
      </c>
      <c r="CO975" s="177"/>
      <c r="CP975" s="177"/>
      <c r="CQ975" s="61"/>
      <c r="CR975" s="61"/>
      <c r="CS975" s="50" t="s">
        <v>356</v>
      </c>
      <c r="CT975" s="57">
        <v>0</v>
      </c>
      <c r="CU975" s="58">
        <v>0</v>
      </c>
      <c r="CV975" s="61"/>
      <c r="CW975" s="50" t="s">
        <v>365</v>
      </c>
      <c r="CX975" s="57">
        <v>0</v>
      </c>
      <c r="CY975" s="58">
        <v>0</v>
      </c>
      <c r="CZ975" s="61"/>
      <c r="DA975" s="50" t="s">
        <v>419</v>
      </c>
      <c r="DB975" s="57">
        <v>0</v>
      </c>
      <c r="DC975" s="58">
        <v>0</v>
      </c>
    </row>
    <row r="976" spans="1:107" ht="25.5" customHeight="1" x14ac:dyDescent="0.2">
      <c r="A976" s="103"/>
      <c r="B976"/>
      <c r="C976"/>
      <c r="D976"/>
      <c r="E976" s="64"/>
      <c r="F976" s="55" t="s">
        <v>191</v>
      </c>
      <c r="G976" s="57">
        <v>17</v>
      </c>
      <c r="H976" s="58">
        <v>0.62962962962962965</v>
      </c>
      <c r="I976" s="61"/>
      <c r="J976" s="50" t="s">
        <v>345</v>
      </c>
      <c r="K976" s="57">
        <v>2</v>
      </c>
      <c r="L976" s="58">
        <v>7.407407407407407E-2</v>
      </c>
      <c r="M976" s="61"/>
      <c r="N976" s="50" t="s">
        <v>366</v>
      </c>
      <c r="O976" s="57">
        <v>1</v>
      </c>
      <c r="P976" s="58">
        <v>3.7037037037037035E-2</v>
      </c>
      <c r="Q976" s="61"/>
      <c r="R976" s="50" t="s">
        <v>420</v>
      </c>
      <c r="S976" s="57">
        <v>1</v>
      </c>
      <c r="T976" s="58">
        <v>3.7037037037037035E-2</v>
      </c>
      <c r="U976" s="61"/>
      <c r="V976" s="175" t="s">
        <v>15</v>
      </c>
      <c r="W976" s="175"/>
      <c r="X976" s="175"/>
      <c r="Y976" s="61"/>
      <c r="Z976" s="175" t="s">
        <v>16</v>
      </c>
      <c r="AA976" s="175"/>
      <c r="AB976" s="175"/>
      <c r="AC976" s="61"/>
      <c r="AD976" s="61"/>
      <c r="AE976" s="50" t="s">
        <v>345</v>
      </c>
      <c r="AF976" s="57">
        <v>1</v>
      </c>
      <c r="AG976" s="58">
        <v>0.1111111111111111</v>
      </c>
      <c r="AH976" s="61"/>
      <c r="AI976" s="50" t="s">
        <v>366</v>
      </c>
      <c r="AJ976" s="57">
        <v>0</v>
      </c>
      <c r="AK976" s="58">
        <v>0</v>
      </c>
      <c r="AL976" s="61"/>
      <c r="AM976" s="50" t="s">
        <v>420</v>
      </c>
      <c r="AN976" s="57">
        <v>0</v>
      </c>
      <c r="AO976" s="58">
        <v>0</v>
      </c>
      <c r="AP976" s="61"/>
      <c r="AQ976" s="61"/>
      <c r="AR976" s="178" t="s">
        <v>15</v>
      </c>
      <c r="AS976" s="179"/>
      <c r="AT976" s="179"/>
      <c r="AU976" s="61"/>
      <c r="AV976" s="176" t="s">
        <v>16</v>
      </c>
      <c r="AW976" s="177"/>
      <c r="AX976" s="177"/>
      <c r="AY976" s="61"/>
      <c r="AZ976" s="61"/>
      <c r="BA976" s="50" t="s">
        <v>345</v>
      </c>
      <c r="BB976" s="57">
        <v>1</v>
      </c>
      <c r="BC976" s="58">
        <v>0.5</v>
      </c>
      <c r="BD976" s="61"/>
      <c r="BE976" s="50" t="s">
        <v>366</v>
      </c>
      <c r="BF976" s="57">
        <v>0</v>
      </c>
      <c r="BG976" s="58">
        <v>0</v>
      </c>
      <c r="BH976" s="61"/>
      <c r="BI976" s="50" t="s">
        <v>420</v>
      </c>
      <c r="BJ976" s="57">
        <v>0</v>
      </c>
      <c r="BK976" s="58">
        <v>0</v>
      </c>
      <c r="BL976" s="61"/>
      <c r="BM976" s="61"/>
      <c r="BN976" s="178" t="s">
        <v>15</v>
      </c>
      <c r="BO976" s="179"/>
      <c r="BP976" s="179"/>
      <c r="BQ976" s="64"/>
      <c r="BR976" s="175" t="s">
        <v>16</v>
      </c>
      <c r="BS976" s="175"/>
      <c r="BT976" s="175"/>
      <c r="BU976" s="64"/>
      <c r="BV976" s="61"/>
      <c r="BW976" s="50" t="s">
        <v>345</v>
      </c>
      <c r="BX976" s="57">
        <v>1</v>
      </c>
      <c r="BY976" s="58">
        <v>0.5</v>
      </c>
      <c r="BZ976" s="61"/>
      <c r="CA976" s="50" t="s">
        <v>366</v>
      </c>
      <c r="CB976" s="57">
        <v>0</v>
      </c>
      <c r="CC976" s="58">
        <v>0</v>
      </c>
      <c r="CD976" s="61"/>
      <c r="CE976" s="50" t="s">
        <v>420</v>
      </c>
      <c r="CF976" s="57">
        <v>0</v>
      </c>
      <c r="CG976" s="58">
        <v>0</v>
      </c>
      <c r="CH976" s="61"/>
      <c r="CI976" s="61"/>
      <c r="CJ976" s="175" t="s">
        <v>15</v>
      </c>
      <c r="CK976" s="175"/>
      <c r="CL976" s="175"/>
      <c r="CM976" s="61"/>
      <c r="CN976" s="47" t="s">
        <v>191</v>
      </c>
      <c r="CO976" s="57">
        <v>1</v>
      </c>
      <c r="CP976" s="58">
        <v>1</v>
      </c>
      <c r="CQ976" s="61"/>
      <c r="CR976" s="61"/>
      <c r="CS976" s="50" t="s">
        <v>345</v>
      </c>
      <c r="CT976" s="57">
        <v>0</v>
      </c>
      <c r="CU976" s="58">
        <v>0</v>
      </c>
      <c r="CV976" s="61"/>
      <c r="CW976" s="50" t="s">
        <v>366</v>
      </c>
      <c r="CX976" s="57">
        <v>0</v>
      </c>
      <c r="CY976" s="58">
        <v>0</v>
      </c>
      <c r="CZ976" s="61"/>
      <c r="DA976" s="50" t="s">
        <v>420</v>
      </c>
      <c r="DB976" s="57">
        <v>0</v>
      </c>
      <c r="DC976" s="58">
        <v>0</v>
      </c>
    </row>
    <row r="977" spans="1:107" ht="25.5" customHeight="1" x14ac:dyDescent="0.2">
      <c r="A977" s="103"/>
      <c r="B977"/>
      <c r="C977"/>
      <c r="D977"/>
      <c r="E977" s="64"/>
      <c r="F977" s="46" t="s">
        <v>192</v>
      </c>
      <c r="G977" s="57">
        <v>1</v>
      </c>
      <c r="H977" s="58">
        <v>3.7037037037037035E-2</v>
      </c>
      <c r="I977" s="61"/>
      <c r="J977" s="50" t="s">
        <v>347</v>
      </c>
      <c r="K977" s="57">
        <v>2</v>
      </c>
      <c r="L977" s="58">
        <v>7.407407407407407E-2</v>
      </c>
      <c r="M977" s="61"/>
      <c r="N977" s="50" t="s">
        <v>367</v>
      </c>
      <c r="O977" s="57">
        <v>0</v>
      </c>
      <c r="P977" s="58">
        <v>0</v>
      </c>
      <c r="Q977" s="61"/>
      <c r="R977" s="50" t="s">
        <v>421</v>
      </c>
      <c r="S977" s="57">
        <v>0</v>
      </c>
      <c r="T977" s="58">
        <v>0</v>
      </c>
      <c r="U977" s="61"/>
      <c r="V977" s="47" t="s">
        <v>189</v>
      </c>
      <c r="W977" s="57">
        <v>7</v>
      </c>
      <c r="X977" s="58">
        <v>0.77777777777777779</v>
      </c>
      <c r="Y977" s="61"/>
      <c r="Z977" s="47" t="s">
        <v>191</v>
      </c>
      <c r="AA977" s="57">
        <v>9</v>
      </c>
      <c r="AB977" s="58">
        <v>1</v>
      </c>
      <c r="AC977" s="61"/>
      <c r="AD977" s="61"/>
      <c r="AE977" s="50" t="s">
        <v>347</v>
      </c>
      <c r="AF977" s="57">
        <v>1</v>
      </c>
      <c r="AG977" s="58">
        <v>0.1111111111111111</v>
      </c>
      <c r="AH977" s="61"/>
      <c r="AI977" s="50" t="s">
        <v>367</v>
      </c>
      <c r="AJ977" s="57">
        <v>0</v>
      </c>
      <c r="AK977" s="58">
        <v>0</v>
      </c>
      <c r="AL977" s="61"/>
      <c r="AM977" s="50" t="s">
        <v>421</v>
      </c>
      <c r="AN977" s="57">
        <v>0</v>
      </c>
      <c r="AO977" s="58">
        <v>0</v>
      </c>
      <c r="AP977" s="61"/>
      <c r="AQ977" s="61"/>
      <c r="AR977" s="47" t="s">
        <v>189</v>
      </c>
      <c r="AS977" s="57">
        <v>1</v>
      </c>
      <c r="AT977" s="58">
        <v>0.5</v>
      </c>
      <c r="AU977" s="61"/>
      <c r="AV977" s="47" t="s">
        <v>191</v>
      </c>
      <c r="AW977" s="57">
        <v>2</v>
      </c>
      <c r="AX977" s="58">
        <v>1</v>
      </c>
      <c r="AY977" s="61"/>
      <c r="AZ977" s="61"/>
      <c r="BA977" s="50" t="s">
        <v>347</v>
      </c>
      <c r="BB977" s="57">
        <v>0</v>
      </c>
      <c r="BC977" s="58">
        <v>0</v>
      </c>
      <c r="BD977" s="61"/>
      <c r="BE977" s="50" t="s">
        <v>367</v>
      </c>
      <c r="BF977" s="57">
        <v>0</v>
      </c>
      <c r="BG977" s="58">
        <v>0</v>
      </c>
      <c r="BH977" s="61"/>
      <c r="BI977" s="50" t="s">
        <v>421</v>
      </c>
      <c r="BJ977" s="57">
        <v>0</v>
      </c>
      <c r="BK977" s="58">
        <v>0</v>
      </c>
      <c r="BL977" s="61"/>
      <c r="BM977" s="61"/>
      <c r="BN977" s="47" t="s">
        <v>189</v>
      </c>
      <c r="BO977" s="57">
        <v>1</v>
      </c>
      <c r="BP977" s="58">
        <v>0.5</v>
      </c>
      <c r="BQ977" s="64"/>
      <c r="BR977" s="55" t="s">
        <v>191</v>
      </c>
      <c r="BS977" s="57">
        <v>2</v>
      </c>
      <c r="BT977" s="58">
        <v>1</v>
      </c>
      <c r="BU977" s="64"/>
      <c r="BV977" s="61"/>
      <c r="BW977" s="50" t="s">
        <v>347</v>
      </c>
      <c r="BX977" s="57">
        <v>0</v>
      </c>
      <c r="BY977" s="58">
        <v>0</v>
      </c>
      <c r="BZ977" s="61"/>
      <c r="CA977" s="50" t="s">
        <v>367</v>
      </c>
      <c r="CB977" s="57">
        <v>0</v>
      </c>
      <c r="CC977" s="58">
        <v>0</v>
      </c>
      <c r="CD977" s="61"/>
      <c r="CE977" s="50" t="s">
        <v>421</v>
      </c>
      <c r="CF977" s="57">
        <v>0</v>
      </c>
      <c r="CG977" s="58">
        <v>0</v>
      </c>
      <c r="CH977" s="61"/>
      <c r="CI977" s="61"/>
      <c r="CJ977" s="55" t="s">
        <v>189</v>
      </c>
      <c r="CK977" s="57">
        <v>0</v>
      </c>
      <c r="CL977" s="58">
        <v>0</v>
      </c>
      <c r="CM977" s="61"/>
      <c r="CN977" s="46" t="s">
        <v>192</v>
      </c>
      <c r="CO977" s="57">
        <v>0</v>
      </c>
      <c r="CP977" s="58">
        <v>0</v>
      </c>
      <c r="CQ977" s="61"/>
      <c r="CR977" s="61"/>
      <c r="CS977" s="50" t="s">
        <v>347</v>
      </c>
      <c r="CT977" s="57">
        <v>0</v>
      </c>
      <c r="CU977" s="58">
        <v>0</v>
      </c>
      <c r="CV977" s="61"/>
      <c r="CW977" s="50" t="s">
        <v>367</v>
      </c>
      <c r="CX977" s="57">
        <v>0</v>
      </c>
      <c r="CY977" s="58">
        <v>0</v>
      </c>
      <c r="CZ977" s="61"/>
      <c r="DA977" s="50" t="s">
        <v>421</v>
      </c>
      <c r="DB977" s="57">
        <v>0</v>
      </c>
      <c r="DC977" s="58">
        <v>0</v>
      </c>
    </row>
    <row r="978" spans="1:107" ht="25.5" customHeight="1" x14ac:dyDescent="0.2">
      <c r="A978" s="103"/>
      <c r="B978"/>
      <c r="C978"/>
      <c r="D978"/>
      <c r="E978" s="64"/>
      <c r="F978" s="46" t="s">
        <v>193</v>
      </c>
      <c r="G978" s="57">
        <v>5</v>
      </c>
      <c r="H978" s="58">
        <v>0.18518518518518517</v>
      </c>
      <c r="I978" s="61"/>
      <c r="J978" s="50" t="s">
        <v>346</v>
      </c>
      <c r="K978" s="57">
        <v>0</v>
      </c>
      <c r="L978" s="58">
        <v>0</v>
      </c>
      <c r="M978" s="61"/>
      <c r="N978" s="50" t="s">
        <v>368</v>
      </c>
      <c r="O978" s="57">
        <v>0</v>
      </c>
      <c r="P978" s="58">
        <v>0</v>
      </c>
      <c r="Q978" s="61"/>
      <c r="R978" s="50" t="s">
        <v>422</v>
      </c>
      <c r="S978" s="57">
        <v>0</v>
      </c>
      <c r="T978" s="58">
        <v>0</v>
      </c>
      <c r="U978" s="61"/>
      <c r="V978" s="46" t="s">
        <v>190</v>
      </c>
      <c r="W978" s="57">
        <v>2</v>
      </c>
      <c r="X978" s="58">
        <v>0.22222222222222221</v>
      </c>
      <c r="Y978" s="61"/>
      <c r="Z978" s="46" t="s">
        <v>192</v>
      </c>
      <c r="AA978" s="57">
        <v>0</v>
      </c>
      <c r="AB978" s="58">
        <v>0</v>
      </c>
      <c r="AC978" s="61"/>
      <c r="AD978" s="61"/>
      <c r="AE978" s="50" t="s">
        <v>346</v>
      </c>
      <c r="AF978" s="57">
        <v>0</v>
      </c>
      <c r="AG978" s="58">
        <v>0</v>
      </c>
      <c r="AH978" s="61"/>
      <c r="AI978" s="50" t="s">
        <v>368</v>
      </c>
      <c r="AJ978" s="57">
        <v>0</v>
      </c>
      <c r="AK978" s="58">
        <v>0</v>
      </c>
      <c r="AL978" s="61"/>
      <c r="AM978" s="50" t="s">
        <v>422</v>
      </c>
      <c r="AN978" s="57">
        <v>0</v>
      </c>
      <c r="AO978" s="58">
        <v>0</v>
      </c>
      <c r="AP978" s="61"/>
      <c r="AQ978" s="61"/>
      <c r="AR978" s="46" t="s">
        <v>190</v>
      </c>
      <c r="AS978" s="57">
        <v>1</v>
      </c>
      <c r="AT978" s="58">
        <v>0.5</v>
      </c>
      <c r="AU978" s="61"/>
      <c r="AV978" s="46" t="s">
        <v>192</v>
      </c>
      <c r="AW978" s="57">
        <v>0</v>
      </c>
      <c r="AX978" s="58">
        <v>0</v>
      </c>
      <c r="AY978" s="61"/>
      <c r="AZ978" s="61"/>
      <c r="BA978" s="50" t="s">
        <v>346</v>
      </c>
      <c r="BB978" s="57">
        <v>0</v>
      </c>
      <c r="BC978" s="58">
        <v>0</v>
      </c>
      <c r="BD978" s="61"/>
      <c r="BE978" s="50" t="s">
        <v>368</v>
      </c>
      <c r="BF978" s="57">
        <v>0</v>
      </c>
      <c r="BG978" s="58">
        <v>0</v>
      </c>
      <c r="BH978" s="61"/>
      <c r="BI978" s="50" t="s">
        <v>422</v>
      </c>
      <c r="BJ978" s="57">
        <v>0</v>
      </c>
      <c r="BK978" s="58">
        <v>0</v>
      </c>
      <c r="BL978" s="61"/>
      <c r="BM978" s="61"/>
      <c r="BN978" s="46" t="s">
        <v>190</v>
      </c>
      <c r="BO978" s="57">
        <v>1</v>
      </c>
      <c r="BP978" s="58">
        <v>0.5</v>
      </c>
      <c r="BQ978" s="64"/>
      <c r="BR978" s="46" t="s">
        <v>192</v>
      </c>
      <c r="BS978" s="57">
        <v>0</v>
      </c>
      <c r="BT978" s="58">
        <v>0</v>
      </c>
      <c r="BU978" s="64"/>
      <c r="BV978" s="61"/>
      <c r="BW978" s="50" t="s">
        <v>346</v>
      </c>
      <c r="BX978" s="57">
        <v>0</v>
      </c>
      <c r="BY978" s="58">
        <v>0</v>
      </c>
      <c r="BZ978" s="61"/>
      <c r="CA978" s="50" t="s">
        <v>368</v>
      </c>
      <c r="CB978" s="57">
        <v>0</v>
      </c>
      <c r="CC978" s="58">
        <v>0</v>
      </c>
      <c r="CD978" s="61"/>
      <c r="CE978" s="50" t="s">
        <v>422</v>
      </c>
      <c r="CF978" s="57">
        <v>0</v>
      </c>
      <c r="CG978" s="58">
        <v>0</v>
      </c>
      <c r="CH978" s="61"/>
      <c r="CI978" s="61"/>
      <c r="CJ978" s="46" t="s">
        <v>190</v>
      </c>
      <c r="CK978" s="57">
        <v>1</v>
      </c>
      <c r="CL978" s="58">
        <v>1</v>
      </c>
      <c r="CM978" s="61"/>
      <c r="CN978" s="46" t="s">
        <v>193</v>
      </c>
      <c r="CO978" s="57">
        <v>0</v>
      </c>
      <c r="CP978" s="58">
        <v>0</v>
      </c>
      <c r="CQ978" s="61"/>
      <c r="CR978" s="61"/>
      <c r="CS978" s="50" t="s">
        <v>346</v>
      </c>
      <c r="CT978" s="57">
        <v>0</v>
      </c>
      <c r="CU978" s="58">
        <v>0</v>
      </c>
      <c r="CV978" s="61"/>
      <c r="CW978" s="50" t="s">
        <v>368</v>
      </c>
      <c r="CX978" s="57">
        <v>0</v>
      </c>
      <c r="CY978" s="58">
        <v>0</v>
      </c>
      <c r="CZ978" s="61"/>
      <c r="DA978" s="50" t="s">
        <v>422</v>
      </c>
      <c r="DB978" s="57">
        <v>0</v>
      </c>
      <c r="DC978" s="58">
        <v>0</v>
      </c>
    </row>
    <row r="979" spans="1:107" ht="25.5" customHeight="1" x14ac:dyDescent="0.2">
      <c r="A979" s="103"/>
      <c r="B979" s="175" t="s">
        <v>15</v>
      </c>
      <c r="C979" s="175"/>
      <c r="D979" s="175"/>
      <c r="E979" s="64"/>
      <c r="F979" s="46" t="s">
        <v>194</v>
      </c>
      <c r="G979" s="57">
        <v>4</v>
      </c>
      <c r="H979" s="58">
        <v>0.14814814814814814</v>
      </c>
      <c r="I979" s="61"/>
      <c r="J979" s="50" t="s">
        <v>350</v>
      </c>
      <c r="K979" s="57">
        <v>2</v>
      </c>
      <c r="L979" s="58">
        <v>7.407407407407407E-2</v>
      </c>
      <c r="M979" s="61"/>
      <c r="N979" s="37"/>
      <c r="O979" s="45">
        <v>27</v>
      </c>
      <c r="P979" s="58">
        <v>1</v>
      </c>
      <c r="Q979" s="61"/>
      <c r="R979" s="37"/>
      <c r="S979" s="45">
        <v>27</v>
      </c>
      <c r="T979" s="58">
        <v>1</v>
      </c>
      <c r="U979" s="61"/>
      <c r="V979" s="77"/>
      <c r="W979" s="54">
        <v>9</v>
      </c>
      <c r="X979" s="76">
        <v>1</v>
      </c>
      <c r="Y979" s="61"/>
      <c r="Z979" s="46" t="s">
        <v>193</v>
      </c>
      <c r="AA979" s="57">
        <v>0</v>
      </c>
      <c r="AB979" s="58">
        <v>0</v>
      </c>
      <c r="AC979" s="61"/>
      <c r="AD979" s="61"/>
      <c r="AE979" s="50" t="s">
        <v>350</v>
      </c>
      <c r="AF979" s="57">
        <v>0</v>
      </c>
      <c r="AG979" s="58">
        <v>0</v>
      </c>
      <c r="AH979" s="61"/>
      <c r="AI979" s="37"/>
      <c r="AJ979" s="45">
        <v>9</v>
      </c>
      <c r="AK979" s="58">
        <v>1</v>
      </c>
      <c r="AL979" s="61"/>
      <c r="AM979" s="37"/>
      <c r="AN979" s="45">
        <v>9</v>
      </c>
      <c r="AO979" s="58">
        <v>1</v>
      </c>
      <c r="AP979" s="61"/>
      <c r="AQ979" s="61"/>
      <c r="AR979" s="77"/>
      <c r="AS979" s="54">
        <v>2</v>
      </c>
      <c r="AT979" s="76">
        <v>1</v>
      </c>
      <c r="AU979" s="61"/>
      <c r="AV979" s="46" t="s">
        <v>193</v>
      </c>
      <c r="AW979" s="57">
        <v>0</v>
      </c>
      <c r="AX979" s="58">
        <v>0</v>
      </c>
      <c r="AY979" s="61"/>
      <c r="AZ979" s="61"/>
      <c r="BA979" s="50" t="s">
        <v>350</v>
      </c>
      <c r="BB979" s="57">
        <v>0</v>
      </c>
      <c r="BC979" s="58">
        <v>0</v>
      </c>
      <c r="BD979" s="61"/>
      <c r="BE979" s="37"/>
      <c r="BF979" s="45">
        <v>2</v>
      </c>
      <c r="BG979" s="58">
        <v>1</v>
      </c>
      <c r="BH979" s="61"/>
      <c r="BI979" s="37"/>
      <c r="BJ979" s="45">
        <v>2</v>
      </c>
      <c r="BK979" s="58">
        <v>1</v>
      </c>
      <c r="BL979" s="61"/>
      <c r="BM979" s="61"/>
      <c r="BN979" s="77"/>
      <c r="BO979" s="54">
        <v>2</v>
      </c>
      <c r="BP979" s="76">
        <v>1</v>
      </c>
      <c r="BQ979" s="64"/>
      <c r="BR979" s="46" t="s">
        <v>193</v>
      </c>
      <c r="BS979" s="57">
        <v>0</v>
      </c>
      <c r="BT979" s="58">
        <v>0</v>
      </c>
      <c r="BU979" s="64"/>
      <c r="BV979" s="61"/>
      <c r="BW979" s="50" t="s">
        <v>350</v>
      </c>
      <c r="BX979" s="57">
        <v>0</v>
      </c>
      <c r="BY979" s="58">
        <v>0</v>
      </c>
      <c r="BZ979" s="61"/>
      <c r="CA979" s="37"/>
      <c r="CB979" s="45">
        <v>2</v>
      </c>
      <c r="CC979" s="58">
        <v>1</v>
      </c>
      <c r="CD979" s="61"/>
      <c r="CE979" s="37"/>
      <c r="CF979" s="45">
        <v>2</v>
      </c>
      <c r="CG979" s="58">
        <v>1</v>
      </c>
      <c r="CH979" s="61"/>
      <c r="CI979" s="61"/>
      <c r="CJ979" s="77"/>
      <c r="CK979" s="54">
        <v>1</v>
      </c>
      <c r="CL979" s="76">
        <v>1</v>
      </c>
      <c r="CM979" s="61"/>
      <c r="CN979" s="46" t="s">
        <v>194</v>
      </c>
      <c r="CO979" s="57">
        <v>0</v>
      </c>
      <c r="CP979" s="58">
        <v>0</v>
      </c>
      <c r="CQ979" s="61"/>
      <c r="CR979" s="61"/>
      <c r="CS979" s="50" t="s">
        <v>350</v>
      </c>
      <c r="CT979" s="57">
        <v>0</v>
      </c>
      <c r="CU979" s="58">
        <v>0</v>
      </c>
      <c r="CV979" s="61"/>
      <c r="CW979" s="37"/>
      <c r="CX979" s="45">
        <v>2</v>
      </c>
      <c r="CY979" s="58">
        <v>1</v>
      </c>
      <c r="CZ979" s="61"/>
      <c r="DA979" s="37"/>
      <c r="DB979" s="45">
        <v>1</v>
      </c>
      <c r="DC979" s="58">
        <v>1</v>
      </c>
    </row>
    <row r="980" spans="1:107" ht="25.5" customHeight="1" x14ac:dyDescent="0.2">
      <c r="A980" s="103"/>
      <c r="B980" s="55" t="s">
        <v>189</v>
      </c>
      <c r="C980" s="57">
        <v>27</v>
      </c>
      <c r="D980" s="58">
        <v>1</v>
      </c>
      <c r="E980" s="64"/>
      <c r="F980" s="77"/>
      <c r="G980" s="54">
        <v>27</v>
      </c>
      <c r="H980" s="76">
        <v>1</v>
      </c>
      <c r="I980" s="61"/>
      <c r="J980" s="50" t="s">
        <v>349</v>
      </c>
      <c r="K980" s="57">
        <v>0</v>
      </c>
      <c r="L980" s="58">
        <v>0</v>
      </c>
      <c r="M980" s="61"/>
      <c r="N980" s="61"/>
      <c r="O980" s="49" t="s">
        <v>141</v>
      </c>
      <c r="P980" s="49" t="s">
        <v>140</v>
      </c>
      <c r="Q980" s="61"/>
      <c r="R980" s="61"/>
      <c r="S980" s="49" t="s">
        <v>141</v>
      </c>
      <c r="T980" s="49" t="s">
        <v>140</v>
      </c>
      <c r="U980" s="61"/>
      <c r="V980" s="61"/>
      <c r="W980" s="56" t="s">
        <v>141</v>
      </c>
      <c r="X980" s="49" t="s">
        <v>140</v>
      </c>
      <c r="Y980" s="61"/>
      <c r="Z980" s="46" t="s">
        <v>194</v>
      </c>
      <c r="AA980" s="57">
        <v>0</v>
      </c>
      <c r="AB980" s="58">
        <v>0</v>
      </c>
      <c r="AC980" s="61"/>
      <c r="AD980" s="61"/>
      <c r="AE980" s="50" t="s">
        <v>349</v>
      </c>
      <c r="AF980" s="57">
        <v>0</v>
      </c>
      <c r="AG980" s="58">
        <v>0</v>
      </c>
      <c r="AH980" s="61"/>
      <c r="AI980" s="61"/>
      <c r="AJ980" s="49" t="s">
        <v>141</v>
      </c>
      <c r="AK980" s="49" t="s">
        <v>140</v>
      </c>
      <c r="AL980" s="61"/>
      <c r="AM980" s="61"/>
      <c r="AN980" s="49" t="s">
        <v>141</v>
      </c>
      <c r="AO980" s="49" t="s">
        <v>140</v>
      </c>
      <c r="AP980" s="61"/>
      <c r="AQ980" s="61"/>
      <c r="AR980" s="61"/>
      <c r="AS980" s="56" t="s">
        <v>141</v>
      </c>
      <c r="AT980" s="49" t="s">
        <v>140</v>
      </c>
      <c r="AU980" s="61"/>
      <c r="AV980" s="46" t="s">
        <v>194</v>
      </c>
      <c r="AW980" s="57">
        <v>0</v>
      </c>
      <c r="AX980" s="58">
        <v>0</v>
      </c>
      <c r="AY980" s="61"/>
      <c r="AZ980" s="61"/>
      <c r="BA980" s="50" t="s">
        <v>349</v>
      </c>
      <c r="BB980" s="57">
        <v>0</v>
      </c>
      <c r="BC980" s="58">
        <v>0</v>
      </c>
      <c r="BD980" s="61"/>
      <c r="BE980" s="61"/>
      <c r="BF980" s="49" t="s">
        <v>141</v>
      </c>
      <c r="BG980" s="49" t="s">
        <v>140</v>
      </c>
      <c r="BH980" s="61"/>
      <c r="BI980" s="61"/>
      <c r="BJ980" s="49" t="s">
        <v>141</v>
      </c>
      <c r="BK980" s="49" t="s">
        <v>140</v>
      </c>
      <c r="BL980" s="61"/>
      <c r="BM980" s="61"/>
      <c r="BN980" s="61"/>
      <c r="BO980" s="56" t="s">
        <v>141</v>
      </c>
      <c r="BP980" s="49" t="s">
        <v>140</v>
      </c>
      <c r="BQ980" s="64"/>
      <c r="BR980" s="46" t="s">
        <v>194</v>
      </c>
      <c r="BS980" s="57">
        <v>0</v>
      </c>
      <c r="BT980" s="58">
        <v>0</v>
      </c>
      <c r="BU980" s="64"/>
      <c r="BV980" s="61"/>
      <c r="BW980" s="50" t="s">
        <v>349</v>
      </c>
      <c r="BX980" s="57">
        <v>0</v>
      </c>
      <c r="BY980" s="58">
        <v>0</v>
      </c>
      <c r="BZ980" s="61"/>
      <c r="CA980" s="61"/>
      <c r="CB980" s="49" t="s">
        <v>141</v>
      </c>
      <c r="CC980" s="49" t="s">
        <v>140</v>
      </c>
      <c r="CD980" s="61"/>
      <c r="CE980" s="61"/>
      <c r="CF980" s="49" t="s">
        <v>141</v>
      </c>
      <c r="CG980" s="49" t="s">
        <v>140</v>
      </c>
      <c r="CH980" s="61"/>
      <c r="CI980" s="61"/>
      <c r="CJ980" s="61"/>
      <c r="CK980" s="56" t="s">
        <v>141</v>
      </c>
      <c r="CL980" s="49" t="s">
        <v>140</v>
      </c>
      <c r="CM980" s="61"/>
      <c r="CN980" s="77"/>
      <c r="CO980" s="54">
        <v>1</v>
      </c>
      <c r="CP980" s="76">
        <v>1</v>
      </c>
      <c r="CQ980" s="61"/>
      <c r="CR980" s="61"/>
      <c r="CS980" s="50" t="s">
        <v>349</v>
      </c>
      <c r="CT980" s="57">
        <v>0</v>
      </c>
      <c r="CU980" s="58">
        <v>0</v>
      </c>
      <c r="CV980" s="61"/>
      <c r="CW980" s="61"/>
      <c r="CX980" s="49" t="s">
        <v>141</v>
      </c>
      <c r="CY980" s="49" t="s">
        <v>140</v>
      </c>
      <c r="CZ980" s="61"/>
      <c r="DA980" s="61"/>
      <c r="DB980" s="49" t="s">
        <v>141</v>
      </c>
      <c r="DC980" s="49" t="s">
        <v>140</v>
      </c>
    </row>
    <row r="981" spans="1:107" ht="25.5" customHeight="1" x14ac:dyDescent="0.2">
      <c r="A981" s="103"/>
      <c r="B981" s="46" t="s">
        <v>190</v>
      </c>
      <c r="C981" s="57">
        <v>0</v>
      </c>
      <c r="D981" s="58">
        <v>0</v>
      </c>
      <c r="E981" s="64"/>
      <c r="F981" s="61"/>
      <c r="G981" s="56" t="s">
        <v>141</v>
      </c>
      <c r="H981" s="49" t="s">
        <v>140</v>
      </c>
      <c r="I981" s="61"/>
      <c r="J981" s="50" t="s">
        <v>348</v>
      </c>
      <c r="K981" s="57">
        <v>0</v>
      </c>
      <c r="L981" s="58">
        <v>0</v>
      </c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77"/>
      <c r="AA981" s="54">
        <v>9</v>
      </c>
      <c r="AB981" s="76">
        <v>1</v>
      </c>
      <c r="AC981" s="61"/>
      <c r="AD981" s="61"/>
      <c r="AE981" s="50" t="s">
        <v>348</v>
      </c>
      <c r="AF981" s="57">
        <v>0</v>
      </c>
      <c r="AG981" s="58">
        <v>0</v>
      </c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  <c r="AR981" s="61"/>
      <c r="AS981" s="61"/>
      <c r="AT981" s="61"/>
      <c r="AU981" s="61"/>
      <c r="AV981" s="77"/>
      <c r="AW981" s="54">
        <v>2</v>
      </c>
      <c r="AX981" s="76">
        <v>1</v>
      </c>
      <c r="AY981" s="61"/>
      <c r="AZ981" s="61"/>
      <c r="BA981" s="50" t="s">
        <v>348</v>
      </c>
      <c r="BB981" s="57">
        <v>0</v>
      </c>
      <c r="BC981" s="58">
        <v>0</v>
      </c>
      <c r="BD981" s="61"/>
      <c r="BE981" s="61"/>
      <c r="BF981" s="61"/>
      <c r="BG981" s="61"/>
      <c r="BH981" s="61"/>
      <c r="BI981" s="61"/>
      <c r="BJ981" s="61"/>
      <c r="BK981" s="61"/>
      <c r="BL981" s="61"/>
      <c r="BM981" s="61"/>
      <c r="BN981" s="61"/>
      <c r="BO981" s="61"/>
      <c r="BP981" s="61"/>
      <c r="BQ981" s="64"/>
      <c r="BR981" s="77"/>
      <c r="BS981" s="54">
        <v>2</v>
      </c>
      <c r="BT981" s="76">
        <v>1</v>
      </c>
      <c r="BU981" s="64"/>
      <c r="BV981" s="61"/>
      <c r="BW981" s="50" t="s">
        <v>348</v>
      </c>
      <c r="BX981" s="57">
        <v>0</v>
      </c>
      <c r="BY981" s="58">
        <v>0</v>
      </c>
      <c r="BZ981" s="61"/>
      <c r="CA981" s="61"/>
      <c r="CB981" s="61"/>
      <c r="CC981" s="61"/>
      <c r="CD981" s="61"/>
      <c r="CE981" s="61"/>
      <c r="CF981" s="61"/>
      <c r="CG981" s="61"/>
      <c r="CH981" s="61"/>
      <c r="CI981" s="61"/>
      <c r="CJ981"/>
      <c r="CK981"/>
      <c r="CL981"/>
      <c r="CM981" s="61"/>
      <c r="CN981" s="61"/>
      <c r="CO981" s="56" t="s">
        <v>141</v>
      </c>
      <c r="CP981" s="49" t="s">
        <v>140</v>
      </c>
      <c r="CQ981" s="61"/>
      <c r="CR981" s="61"/>
      <c r="CS981" s="50" t="s">
        <v>348</v>
      </c>
      <c r="CT981" s="57">
        <v>0</v>
      </c>
      <c r="CU981" s="58">
        <v>0</v>
      </c>
      <c r="CV981" s="61"/>
      <c r="CW981" s="61"/>
      <c r="CX981" s="61"/>
      <c r="CY981" s="61"/>
      <c r="CZ981" s="61"/>
      <c r="DA981" s="61"/>
      <c r="DB981" s="61"/>
      <c r="DC981" s="61"/>
    </row>
    <row r="982" spans="1:107" ht="25.5" customHeight="1" x14ac:dyDescent="0.2">
      <c r="A982" s="103"/>
      <c r="B982" s="77"/>
      <c r="C982" s="54">
        <v>27</v>
      </c>
      <c r="D982" s="76">
        <v>1</v>
      </c>
      <c r="E982" s="64"/>
      <c r="F982" s="61"/>
      <c r="G982" s="61"/>
      <c r="H982" s="61"/>
      <c r="I982" s="61"/>
      <c r="J982" s="46" t="s">
        <v>351</v>
      </c>
      <c r="K982" s="57">
        <v>0</v>
      </c>
      <c r="L982" s="58">
        <v>0</v>
      </c>
      <c r="M982" s="61"/>
      <c r="N982" s="61"/>
      <c r="O982" s="61"/>
      <c r="P982" s="61"/>
      <c r="Q982" s="61"/>
      <c r="R982" s="61"/>
      <c r="S982" s="61"/>
      <c r="T982" s="61"/>
      <c r="U982" s="61"/>
      <c r="V982" s="176" t="s">
        <v>17</v>
      </c>
      <c r="W982" s="177"/>
      <c r="X982" s="177"/>
      <c r="Y982"/>
      <c r="Z982" s="61"/>
      <c r="AA982" s="56" t="s">
        <v>141</v>
      </c>
      <c r="AB982" s="49" t="s">
        <v>140</v>
      </c>
      <c r="AC982" s="61"/>
      <c r="AD982" s="61"/>
      <c r="AE982" s="46" t="s">
        <v>351</v>
      </c>
      <c r="AF982" s="57">
        <v>0</v>
      </c>
      <c r="AG982" s="58">
        <v>0</v>
      </c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  <c r="AR982" s="175" t="s">
        <v>17</v>
      </c>
      <c r="AS982" s="175"/>
      <c r="AT982" s="175"/>
      <c r="AU982" s="61"/>
      <c r="AV982" s="61"/>
      <c r="AW982" s="56" t="s">
        <v>141</v>
      </c>
      <c r="AX982" s="49" t="s">
        <v>140</v>
      </c>
      <c r="AY982" s="61"/>
      <c r="AZ982" s="61"/>
      <c r="BA982" s="46" t="s">
        <v>351</v>
      </c>
      <c r="BB982" s="57">
        <v>0</v>
      </c>
      <c r="BC982" s="58">
        <v>0</v>
      </c>
      <c r="BD982" s="61"/>
      <c r="BE982" s="61"/>
      <c r="BF982" s="61"/>
      <c r="BG982" s="61"/>
      <c r="BH982" s="61"/>
      <c r="BI982" s="61"/>
      <c r="BJ982" s="61"/>
      <c r="BK982" s="61"/>
      <c r="BL982" s="61"/>
      <c r="BM982" s="61"/>
      <c r="BN982" s="175" t="s">
        <v>17</v>
      </c>
      <c r="BO982" s="175"/>
      <c r="BP982" s="175"/>
      <c r="BQ982" s="64"/>
      <c r="BR982" s="61"/>
      <c r="BS982" s="56" t="s">
        <v>141</v>
      </c>
      <c r="BT982" s="49" t="s">
        <v>140</v>
      </c>
      <c r="BU982" s="64"/>
      <c r="BV982" s="61"/>
      <c r="BW982" s="46" t="s">
        <v>351</v>
      </c>
      <c r="BX982" s="57">
        <v>0</v>
      </c>
      <c r="BY982" s="58">
        <v>0</v>
      </c>
      <c r="BZ982" s="61"/>
      <c r="CA982" s="61"/>
      <c r="CB982" s="61"/>
      <c r="CC982" s="61"/>
      <c r="CD982" s="61"/>
      <c r="CE982" s="61"/>
      <c r="CF982" s="61"/>
      <c r="CG982" s="61"/>
      <c r="CH982" s="61"/>
      <c r="CI982" s="61"/>
      <c r="CJ982" s="175" t="s">
        <v>17</v>
      </c>
      <c r="CK982" s="175"/>
      <c r="CL982" s="175"/>
      <c r="CM982" s="61"/>
      <c r="CN982" s="61"/>
      <c r="CO982" s="61"/>
      <c r="CP982" s="61"/>
      <c r="CQ982" s="61"/>
      <c r="CR982" s="61"/>
      <c r="CS982" s="46" t="s">
        <v>351</v>
      </c>
      <c r="CT982" s="57">
        <v>0</v>
      </c>
      <c r="CU982" s="58">
        <v>0</v>
      </c>
      <c r="CV982" s="61"/>
      <c r="CW982" s="61"/>
      <c r="CX982" s="61"/>
      <c r="CY982" s="61"/>
      <c r="CZ982" s="61"/>
      <c r="DA982" s="61"/>
      <c r="DB982" s="61"/>
      <c r="DC982" s="61"/>
    </row>
    <row r="983" spans="1:107" ht="25.5" customHeight="1" x14ac:dyDescent="0.2">
      <c r="A983" s="103"/>
      <c r="B983"/>
      <c r="C983" s="56" t="s">
        <v>141</v>
      </c>
      <c r="D983" s="49" t="s">
        <v>140</v>
      </c>
      <c r="E983" s="64"/>
      <c r="F983" s="61"/>
      <c r="G983" s="61"/>
      <c r="H983" s="61"/>
      <c r="I983" s="61"/>
      <c r="J983" s="46" t="s">
        <v>352</v>
      </c>
      <c r="K983" s="57">
        <v>0</v>
      </c>
      <c r="L983" s="58">
        <v>0</v>
      </c>
      <c r="M983" s="61"/>
      <c r="N983" s="61"/>
      <c r="O983" s="61"/>
      <c r="P983" s="61"/>
      <c r="Q983" s="61"/>
      <c r="R983" s="61"/>
      <c r="S983" s="61"/>
      <c r="T983" s="61"/>
      <c r="U983" s="61"/>
      <c r="V983" s="47" t="s">
        <v>195</v>
      </c>
      <c r="W983" s="57">
        <v>1</v>
      </c>
      <c r="X983" s="58">
        <v>0.1111111111111111</v>
      </c>
      <c r="Y983"/>
      <c r="Z983" s="61"/>
      <c r="AA983" s="61"/>
      <c r="AB983" s="61"/>
      <c r="AC983" s="61"/>
      <c r="AD983" s="61"/>
      <c r="AE983" s="46" t="s">
        <v>352</v>
      </c>
      <c r="AF983" s="57">
        <v>0</v>
      </c>
      <c r="AG983" s="58">
        <v>0</v>
      </c>
      <c r="AH983" s="61"/>
      <c r="AI983" s="61"/>
      <c r="AJ983" s="61"/>
      <c r="AK983" s="61"/>
      <c r="AL983" s="61"/>
      <c r="AM983" s="61"/>
      <c r="AN983" s="61"/>
      <c r="AO983" s="61"/>
      <c r="AP983" s="61"/>
      <c r="AQ983" s="61"/>
      <c r="AR983" s="55" t="s">
        <v>195</v>
      </c>
      <c r="AS983" s="57">
        <v>0</v>
      </c>
      <c r="AT983" s="58">
        <v>0</v>
      </c>
      <c r="AU983" s="61"/>
      <c r="AV983" s="61"/>
      <c r="AW983" s="61"/>
      <c r="AX983" s="61"/>
      <c r="AY983" s="61"/>
      <c r="AZ983" s="61"/>
      <c r="BA983" s="46" t="s">
        <v>352</v>
      </c>
      <c r="BB983" s="57">
        <v>0</v>
      </c>
      <c r="BC983" s="58">
        <v>0</v>
      </c>
      <c r="BD983" s="61"/>
      <c r="BE983" s="61"/>
      <c r="BF983" s="61"/>
      <c r="BG983" s="61"/>
      <c r="BH983" s="61"/>
      <c r="BI983" s="61"/>
      <c r="BJ983" s="61"/>
      <c r="BK983" s="61"/>
      <c r="BL983" s="61"/>
      <c r="BM983" s="61"/>
      <c r="BN983" s="55" t="s">
        <v>195</v>
      </c>
      <c r="BO983" s="57">
        <v>0</v>
      </c>
      <c r="BP983" s="58">
        <v>0</v>
      </c>
      <c r="BQ983" s="64"/>
      <c r="BR983" s="64"/>
      <c r="BS983" s="64"/>
      <c r="BT983" s="64"/>
      <c r="BU983" s="61"/>
      <c r="BV983" s="61"/>
      <c r="BW983" s="46" t="s">
        <v>352</v>
      </c>
      <c r="BX983" s="57">
        <v>0</v>
      </c>
      <c r="BY983" s="58">
        <v>0</v>
      </c>
      <c r="BZ983" s="61"/>
      <c r="CA983" s="61"/>
      <c r="CB983" s="61"/>
      <c r="CC983" s="61"/>
      <c r="CD983" s="61"/>
      <c r="CE983" s="61"/>
      <c r="CF983" s="61"/>
      <c r="CG983" s="61"/>
      <c r="CH983" s="61"/>
      <c r="CI983" s="61"/>
      <c r="CJ983" s="55" t="s">
        <v>195</v>
      </c>
      <c r="CK983" s="57">
        <v>0</v>
      </c>
      <c r="CL983" s="58">
        <v>0</v>
      </c>
      <c r="CM983" s="61"/>
      <c r="CN983" s="61"/>
      <c r="CO983" s="61"/>
      <c r="CP983" s="61"/>
      <c r="CQ983" s="61"/>
      <c r="CR983" s="61"/>
      <c r="CS983" s="46" t="s">
        <v>352</v>
      </c>
      <c r="CT983" s="57">
        <v>0</v>
      </c>
      <c r="CU983" s="58">
        <v>0</v>
      </c>
      <c r="CV983" s="61"/>
      <c r="CW983" s="61"/>
      <c r="CX983" s="61"/>
      <c r="CY983" s="61"/>
      <c r="CZ983" s="61"/>
      <c r="DA983" s="61"/>
      <c r="DB983" s="61"/>
      <c r="DC983" s="61"/>
    </row>
    <row r="984" spans="1:107" ht="25.5" customHeight="1" x14ac:dyDescent="0.2">
      <c r="A984" s="103"/>
      <c r="B984"/>
      <c r="C984"/>
      <c r="D984"/>
      <c r="E984" s="64"/>
      <c r="F984" s="61"/>
      <c r="G984" s="61"/>
      <c r="H984" s="61"/>
      <c r="I984" s="61"/>
      <c r="J984" s="46" t="s">
        <v>353</v>
      </c>
      <c r="K984" s="57">
        <v>0</v>
      </c>
      <c r="L984" s="58">
        <v>0</v>
      </c>
      <c r="M984" s="61"/>
      <c r="N984" s="61"/>
      <c r="O984" s="61"/>
      <c r="P984" s="61"/>
      <c r="Q984" s="61"/>
      <c r="R984" s="61"/>
      <c r="S984" s="61"/>
      <c r="T984" s="61"/>
      <c r="U984" s="61"/>
      <c r="V984" s="46" t="s">
        <v>196</v>
      </c>
      <c r="W984" s="57">
        <v>8</v>
      </c>
      <c r="X984" s="58">
        <v>0.88888888888888884</v>
      </c>
      <c r="Y984"/>
      <c r="Z984" s="61"/>
      <c r="AA984" s="61"/>
      <c r="AB984" s="61"/>
      <c r="AC984" s="61"/>
      <c r="AD984" s="61"/>
      <c r="AE984" s="46" t="s">
        <v>353</v>
      </c>
      <c r="AF984" s="57">
        <v>0</v>
      </c>
      <c r="AG984" s="58">
        <v>0</v>
      </c>
      <c r="AH984" s="61"/>
      <c r="AI984" s="61"/>
      <c r="AJ984" s="61"/>
      <c r="AK984" s="61"/>
      <c r="AL984" s="61"/>
      <c r="AM984" s="61"/>
      <c r="AN984" s="61"/>
      <c r="AO984" s="61"/>
      <c r="AP984" s="61"/>
      <c r="AQ984" s="61"/>
      <c r="AR984" s="46" t="s">
        <v>196</v>
      </c>
      <c r="AS984" s="57">
        <v>2</v>
      </c>
      <c r="AT984" s="58">
        <v>1</v>
      </c>
      <c r="AU984" s="61"/>
      <c r="AV984" s="61"/>
      <c r="AW984" s="61"/>
      <c r="AX984" s="61"/>
      <c r="AY984" s="61"/>
      <c r="AZ984" s="61"/>
      <c r="BA984" s="46" t="s">
        <v>353</v>
      </c>
      <c r="BB984" s="57">
        <v>0</v>
      </c>
      <c r="BC984" s="58">
        <v>0</v>
      </c>
      <c r="BD984" s="61"/>
      <c r="BE984" s="61"/>
      <c r="BF984" s="61"/>
      <c r="BG984" s="61"/>
      <c r="BH984" s="61"/>
      <c r="BI984" s="61"/>
      <c r="BJ984" s="61"/>
      <c r="BK984" s="61"/>
      <c r="BL984" s="61"/>
      <c r="BM984" s="61"/>
      <c r="BN984" s="46" t="s">
        <v>196</v>
      </c>
      <c r="BO984" s="57">
        <v>2</v>
      </c>
      <c r="BP984" s="58">
        <v>1</v>
      </c>
      <c r="BQ984" s="64"/>
      <c r="BR984" s="64"/>
      <c r="BS984" s="61"/>
      <c r="BT984" s="61"/>
      <c r="BU984" s="61"/>
      <c r="BV984" s="61"/>
      <c r="BW984" s="46" t="s">
        <v>353</v>
      </c>
      <c r="BX984" s="57">
        <v>0</v>
      </c>
      <c r="BY984" s="58">
        <v>0</v>
      </c>
      <c r="BZ984" s="61"/>
      <c r="CA984" s="61"/>
      <c r="CB984" s="61"/>
      <c r="CC984" s="61"/>
      <c r="CD984" s="61"/>
      <c r="CE984" s="61"/>
      <c r="CF984" s="61"/>
      <c r="CG984" s="61"/>
      <c r="CH984" s="61"/>
      <c r="CI984" s="61"/>
      <c r="CJ984" s="46" t="s">
        <v>196</v>
      </c>
      <c r="CK984" s="57">
        <v>1</v>
      </c>
      <c r="CL984" s="58">
        <v>1</v>
      </c>
      <c r="CM984" s="61"/>
      <c r="CN984"/>
      <c r="CO984"/>
      <c r="CP984"/>
      <c r="CQ984" s="61"/>
      <c r="CR984" s="61"/>
      <c r="CS984" s="46" t="s">
        <v>353</v>
      </c>
      <c r="CT984" s="57">
        <v>0</v>
      </c>
      <c r="CU984" s="58">
        <v>0</v>
      </c>
      <c r="CV984" s="61"/>
      <c r="CW984" s="61"/>
      <c r="CX984" s="61"/>
      <c r="CY984" s="61"/>
      <c r="CZ984" s="61"/>
      <c r="DA984" s="61"/>
      <c r="DB984" s="61"/>
      <c r="DC984" s="61"/>
    </row>
    <row r="985" spans="1:107" ht="25.5" customHeight="1" x14ac:dyDescent="0.2">
      <c r="A985" s="103"/>
      <c r="B985" s="175" t="s">
        <v>17</v>
      </c>
      <c r="C985" s="175"/>
      <c r="D985" s="175"/>
      <c r="E985" s="64"/>
      <c r="F985" s="61"/>
      <c r="G985" s="61"/>
      <c r="H985" s="61"/>
      <c r="I985" s="61"/>
      <c r="J985" s="37"/>
      <c r="K985" s="45">
        <v>27</v>
      </c>
      <c r="L985" s="58">
        <v>1</v>
      </c>
      <c r="M985" s="61"/>
      <c r="N985" s="61"/>
      <c r="O985" s="61"/>
      <c r="P985" s="61"/>
      <c r="Q985" s="61"/>
      <c r="R985" s="61"/>
      <c r="S985" s="61"/>
      <c r="T985" s="61"/>
      <c r="U985" s="61"/>
      <c r="V985" s="77"/>
      <c r="W985" s="54">
        <v>9</v>
      </c>
      <c r="X985" s="76">
        <v>1</v>
      </c>
      <c r="Y985"/>
      <c r="Z985" s="61"/>
      <c r="AA985" s="61"/>
      <c r="AB985" s="61"/>
      <c r="AC985" s="61"/>
      <c r="AD985" s="61"/>
      <c r="AE985" s="37"/>
      <c r="AF985" s="45">
        <v>9</v>
      </c>
      <c r="AG985" s="58">
        <v>1</v>
      </c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  <c r="AR985" s="77"/>
      <c r="AS985" s="54">
        <v>2</v>
      </c>
      <c r="AT985" s="76">
        <v>1</v>
      </c>
      <c r="AU985" s="61"/>
      <c r="AV985"/>
      <c r="AW985"/>
      <c r="AX985"/>
      <c r="AY985" s="61"/>
      <c r="AZ985" s="61"/>
      <c r="BA985" s="37"/>
      <c r="BB985" s="45">
        <v>2</v>
      </c>
      <c r="BC985" s="58">
        <v>1</v>
      </c>
      <c r="BD985" s="61"/>
      <c r="BE985" s="61"/>
      <c r="BF985" s="61"/>
      <c r="BG985" s="61"/>
      <c r="BH985" s="61"/>
      <c r="BI985" s="61"/>
      <c r="BJ985" s="61"/>
      <c r="BK985" s="61"/>
      <c r="BL985" s="61"/>
      <c r="BM985" s="61"/>
      <c r="BN985" s="77"/>
      <c r="BO985" s="54">
        <v>2</v>
      </c>
      <c r="BP985" s="76">
        <v>1</v>
      </c>
      <c r="BQ985" s="64"/>
      <c r="BR985" s="61"/>
      <c r="BS985" s="61"/>
      <c r="BT985" s="61"/>
      <c r="BU985" s="61"/>
      <c r="BV985" s="61"/>
      <c r="BW985" s="37"/>
      <c r="BX985" s="45">
        <v>2</v>
      </c>
      <c r="BY985" s="58">
        <v>1</v>
      </c>
      <c r="BZ985" s="61"/>
      <c r="CA985" s="61"/>
      <c r="CB985" s="61"/>
      <c r="CC985" s="61"/>
      <c r="CD985" s="61"/>
      <c r="CE985" s="61"/>
      <c r="CF985" s="61"/>
      <c r="CG985" s="61"/>
      <c r="CH985" s="61"/>
      <c r="CI985" s="61"/>
      <c r="CJ985" s="77"/>
      <c r="CK985" s="54">
        <v>1</v>
      </c>
      <c r="CL985" s="76">
        <v>1</v>
      </c>
      <c r="CM985" s="61"/>
      <c r="CN985"/>
      <c r="CO985"/>
      <c r="CP985"/>
      <c r="CQ985" s="61"/>
      <c r="CR985" s="61"/>
      <c r="CS985" s="37"/>
      <c r="CT985" s="45">
        <v>1</v>
      </c>
      <c r="CU985" s="58">
        <v>1</v>
      </c>
      <c r="CV985" s="61"/>
      <c r="CW985" s="61"/>
      <c r="CX985" s="61"/>
      <c r="CY985" s="61"/>
      <c r="CZ985" s="61"/>
      <c r="DA985" s="61"/>
      <c r="DB985" s="61"/>
      <c r="DC985" s="61"/>
    </row>
    <row r="986" spans="1:107" ht="25.5" customHeight="1" x14ac:dyDescent="0.2">
      <c r="A986" s="103"/>
      <c r="B986" s="55" t="s">
        <v>195</v>
      </c>
      <c r="C986" s="57">
        <v>6</v>
      </c>
      <c r="D986" s="58">
        <v>0.22222222222222221</v>
      </c>
      <c r="E986" s="64"/>
      <c r="F986" s="61"/>
      <c r="G986" s="61"/>
      <c r="H986" s="61"/>
      <c r="I986" s="61"/>
      <c r="J986" s="61"/>
      <c r="K986" s="49" t="s">
        <v>141</v>
      </c>
      <c r="L986" s="74" t="s">
        <v>140</v>
      </c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56" t="s">
        <v>141</v>
      </c>
      <c r="X986" s="49" t="s">
        <v>140</v>
      </c>
      <c r="Y986"/>
      <c r="Z986" s="61"/>
      <c r="AA986" s="61"/>
      <c r="AB986" s="61"/>
      <c r="AC986" s="61"/>
      <c r="AD986" s="61"/>
      <c r="AE986" s="61"/>
      <c r="AF986" s="49" t="s">
        <v>141</v>
      </c>
      <c r="AG986" s="74" t="s">
        <v>140</v>
      </c>
      <c r="AH986" s="61"/>
      <c r="AI986" s="61"/>
      <c r="AJ986" s="61"/>
      <c r="AK986" s="61"/>
      <c r="AL986" s="61"/>
      <c r="AM986" s="61"/>
      <c r="AN986" s="61"/>
      <c r="AO986" s="61"/>
      <c r="AP986" s="61"/>
      <c r="AQ986" s="61"/>
      <c r="AR986"/>
      <c r="AS986" s="56" t="s">
        <v>141</v>
      </c>
      <c r="AT986" s="49" t="s">
        <v>140</v>
      </c>
      <c r="AU986" s="61"/>
      <c r="AV986"/>
      <c r="AW986"/>
      <c r="AX986"/>
      <c r="AY986" s="61"/>
      <c r="AZ986" s="61"/>
      <c r="BA986" s="61"/>
      <c r="BB986" s="49" t="s">
        <v>141</v>
      </c>
      <c r="BC986" s="74" t="s">
        <v>140</v>
      </c>
      <c r="BD986" s="61"/>
      <c r="BE986" s="61"/>
      <c r="BF986" s="61"/>
      <c r="BG986" s="61"/>
      <c r="BH986" s="61"/>
      <c r="BI986" s="61"/>
      <c r="BJ986" s="61"/>
      <c r="BK986" s="61"/>
      <c r="BL986" s="61"/>
      <c r="BM986" s="61"/>
      <c r="BN986" s="61"/>
      <c r="BO986" s="56" t="s">
        <v>141</v>
      </c>
      <c r="BP986" s="49" t="s">
        <v>140</v>
      </c>
      <c r="BQ986" s="64"/>
      <c r="BR986" s="61"/>
      <c r="BS986" s="61"/>
      <c r="BT986" s="61"/>
      <c r="BU986" s="61"/>
      <c r="BV986" s="61"/>
      <c r="BW986" s="61"/>
      <c r="BX986" s="49" t="s">
        <v>141</v>
      </c>
      <c r="BY986" s="74" t="s">
        <v>140</v>
      </c>
      <c r="BZ986" s="61"/>
      <c r="CA986" s="61"/>
      <c r="CB986" s="61"/>
      <c r="CC986" s="61"/>
      <c r="CD986" s="61"/>
      <c r="CE986" s="61"/>
      <c r="CF986" s="61"/>
      <c r="CG986" s="61"/>
      <c r="CH986" s="61"/>
      <c r="CI986" s="61"/>
      <c r="CJ986" s="61"/>
      <c r="CK986" s="56" t="s">
        <v>141</v>
      </c>
      <c r="CL986" s="49" t="s">
        <v>140</v>
      </c>
      <c r="CM986" s="61"/>
      <c r="CN986"/>
      <c r="CO986"/>
      <c r="CP986"/>
      <c r="CQ986" s="61"/>
      <c r="CR986" s="61"/>
      <c r="CS986" s="61"/>
      <c r="CT986" s="49" t="s">
        <v>141</v>
      </c>
      <c r="CU986" s="74" t="s">
        <v>140</v>
      </c>
      <c r="CV986" s="61"/>
      <c r="CW986" s="61"/>
      <c r="CX986" s="61"/>
      <c r="CY986" s="61"/>
      <c r="CZ986" s="61"/>
      <c r="DA986" s="61"/>
      <c r="DB986" s="61"/>
      <c r="DC986" s="61"/>
    </row>
    <row r="987" spans="1:107" ht="25.5" customHeight="1" x14ac:dyDescent="0.2">
      <c r="A987" s="103"/>
      <c r="B987" s="46" t="s">
        <v>196</v>
      </c>
      <c r="C987" s="57">
        <v>21</v>
      </c>
      <c r="D987" s="58">
        <v>0.77777777777777779</v>
      </c>
      <c r="E987" s="64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/>
      <c r="W987"/>
      <c r="X987"/>
      <c r="Y987" s="61"/>
      <c r="Z987" s="61"/>
      <c r="AA987" s="61"/>
      <c r="AB987" s="61"/>
      <c r="AC987" s="61"/>
      <c r="AD987" s="61"/>
      <c r="AE987"/>
      <c r="AF987"/>
      <c r="AG987"/>
      <c r="AH987" s="61"/>
      <c r="AI987" s="61"/>
      <c r="AJ987" s="61"/>
      <c r="AK987" s="61"/>
      <c r="AL987" s="61"/>
      <c r="AM987" s="61"/>
      <c r="AN987" s="61"/>
      <c r="AO987" s="61"/>
      <c r="AP987" s="61"/>
      <c r="AQ987" s="61"/>
      <c r="AR987"/>
      <c r="AS987"/>
      <c r="AT987"/>
      <c r="AU987" s="61"/>
      <c r="AV987"/>
      <c r="AW987"/>
      <c r="AX987"/>
      <c r="AY987" s="61"/>
      <c r="AZ987" s="61"/>
      <c r="BA987" s="37"/>
      <c r="BB987" s="37"/>
      <c r="BC987" s="37"/>
      <c r="BD987" s="61"/>
      <c r="BE987" s="61"/>
      <c r="BF987" s="61"/>
      <c r="BG987" s="61"/>
      <c r="BH987" s="61"/>
      <c r="BI987" s="61"/>
      <c r="BJ987" s="61"/>
      <c r="BK987" s="61"/>
      <c r="BL987" s="61"/>
      <c r="BM987" s="61"/>
      <c r="BN987" s="61"/>
      <c r="BO987" s="61"/>
      <c r="BP987" s="61"/>
      <c r="BQ987" s="64"/>
      <c r="BR987" s="61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 s="61"/>
      <c r="CT987" s="61"/>
      <c r="CU987" s="61"/>
      <c r="CV987" s="61"/>
      <c r="CW987" s="61"/>
      <c r="CX987" s="61"/>
      <c r="CY987" s="61"/>
      <c r="CZ987" s="61"/>
      <c r="DA987" s="61"/>
      <c r="DB987" s="61"/>
      <c r="DC987" s="61"/>
    </row>
    <row r="988" spans="1:107" ht="25.5" customHeight="1" x14ac:dyDescent="0.2">
      <c r="A988" s="103"/>
      <c r="B988" s="77"/>
      <c r="C988" s="54">
        <v>27</v>
      </c>
      <c r="D988" s="76">
        <v>1</v>
      </c>
      <c r="E988" s="2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 s="2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</row>
    <row r="989" spans="1:107" ht="25.5" customHeight="1" x14ac:dyDescent="0.2">
      <c r="A989" s="103"/>
      <c r="B989"/>
      <c r="C989" s="56" t="s">
        <v>141</v>
      </c>
      <c r="D989" s="49" t="s">
        <v>140</v>
      </c>
      <c r="E989" s="2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 s="37"/>
      <c r="AF989" s="37"/>
      <c r="AG989" s="37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 s="2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</row>
    <row r="990" spans="1:107" ht="25.5" customHeight="1" x14ac:dyDescent="0.2">
      <c r="A990" s="103"/>
      <c r="B990" s="103"/>
      <c r="C990" s="103"/>
      <c r="D990" s="103"/>
      <c r="E990" s="103"/>
      <c r="F990" s="103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2"/>
      <c r="AM990" s="102"/>
      <c r="AN990" s="102"/>
      <c r="AO990" s="102"/>
      <c r="AP990" s="102"/>
      <c r="AQ990" s="102"/>
      <c r="AR990" s="102"/>
      <c r="AS990" s="102"/>
      <c r="AT990" s="102"/>
      <c r="AU990" s="102"/>
      <c r="AV990" s="102"/>
      <c r="AW990" s="102"/>
      <c r="AX990" s="102"/>
      <c r="AY990" s="102"/>
      <c r="AZ990" s="102"/>
      <c r="BA990" s="102"/>
      <c r="BB990" s="102"/>
      <c r="BC990" s="102"/>
      <c r="BD990" s="102"/>
      <c r="BE990" s="102"/>
      <c r="BF990" s="102"/>
      <c r="BG990" s="102"/>
      <c r="BH990" s="102"/>
      <c r="BI990" s="102"/>
      <c r="BJ990" s="102"/>
      <c r="BK990" s="102"/>
      <c r="BL990" s="102"/>
      <c r="BM990" s="102"/>
      <c r="BN990" s="102"/>
      <c r="BO990" s="102"/>
      <c r="BP990" s="102"/>
      <c r="BQ990" s="102"/>
      <c r="BR990" s="102"/>
      <c r="BS990" s="102"/>
      <c r="BT990" s="102"/>
      <c r="BU990" s="102"/>
      <c r="BV990" s="102"/>
      <c r="BW990" s="102"/>
      <c r="BX990" s="102"/>
      <c r="BY990" s="102"/>
      <c r="BZ990" s="102"/>
      <c r="CA990" s="102"/>
      <c r="CB990" s="102"/>
      <c r="CC990" s="102"/>
      <c r="CD990" s="102"/>
      <c r="CE990" s="102"/>
      <c r="CF990" s="102"/>
      <c r="CG990" s="102"/>
      <c r="CH990" s="102"/>
      <c r="CI990" s="102"/>
      <c r="CJ990" s="102"/>
      <c r="CK990" s="102"/>
      <c r="CL990" s="102"/>
      <c r="CM990" s="102"/>
      <c r="CN990" s="102"/>
      <c r="CO990" s="102"/>
      <c r="CP990" s="102"/>
      <c r="CQ990" s="102"/>
      <c r="CR990" s="102"/>
      <c r="CS990" s="102"/>
      <c r="CT990" s="102"/>
      <c r="CU990" s="102"/>
      <c r="CV990" s="102"/>
      <c r="CW990" s="102"/>
      <c r="CX990" s="102"/>
      <c r="CY990" s="102"/>
      <c r="CZ990" s="102"/>
      <c r="DA990" s="102"/>
      <c r="DB990" s="102"/>
      <c r="DC990" s="102"/>
    </row>
    <row r="991" spans="1:107" ht="25.5" customHeight="1" x14ac:dyDescent="0.2">
      <c r="A991" s="103"/>
      <c r="B991" s="222" t="s">
        <v>3786</v>
      </c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  <c r="AA991" s="223"/>
      <c r="AB991" s="223"/>
      <c r="AC991" s="223"/>
      <c r="AD991" s="223"/>
      <c r="AE991" s="223"/>
      <c r="AF991" s="223"/>
      <c r="AG991" s="223"/>
      <c r="AH991" s="223"/>
      <c r="AI991" s="223"/>
      <c r="AJ991" s="223"/>
      <c r="AK991" s="223"/>
      <c r="AL991" s="223"/>
      <c r="AM991" s="223"/>
      <c r="AN991" s="223"/>
      <c r="AO991" s="223"/>
      <c r="AP991" s="223"/>
      <c r="AQ991" s="223"/>
      <c r="AR991" s="223"/>
      <c r="AS991" s="223"/>
      <c r="AT991" s="223"/>
      <c r="AU991" s="223"/>
      <c r="AV991" s="223"/>
      <c r="AW991" s="223"/>
      <c r="AX991" s="223"/>
      <c r="AY991" s="223"/>
      <c r="AZ991" s="223"/>
      <c r="BA991" s="223"/>
      <c r="BB991" s="223"/>
      <c r="BC991" s="224"/>
      <c r="BD991" s="102"/>
      <c r="BE991" s="102"/>
      <c r="BF991" s="102"/>
      <c r="BG991" s="102"/>
      <c r="BH991" s="102"/>
      <c r="BI991" s="102"/>
      <c r="BJ991" s="102"/>
      <c r="BK991" s="102"/>
      <c r="BL991" s="102"/>
      <c r="BM991" s="102"/>
      <c r="BN991" s="102"/>
      <c r="BO991" s="102"/>
      <c r="BP991" s="102"/>
      <c r="BQ991" s="102"/>
      <c r="BR991" s="102"/>
      <c r="BS991" s="102"/>
      <c r="BT991" s="102"/>
      <c r="BU991" s="102"/>
      <c r="BV991" s="102"/>
      <c r="BW991" s="102"/>
      <c r="BX991" s="102"/>
      <c r="BY991" s="102"/>
      <c r="BZ991" s="102"/>
      <c r="CA991" s="102"/>
      <c r="CB991" s="102"/>
      <c r="CC991" s="102"/>
      <c r="CD991" s="102"/>
      <c r="CE991" s="102"/>
      <c r="CF991" s="102"/>
      <c r="CG991" s="102"/>
      <c r="CH991" s="102"/>
      <c r="CI991" s="102"/>
      <c r="CJ991" s="102"/>
      <c r="CK991" s="102"/>
      <c r="CL991" s="102"/>
      <c r="CM991" s="102"/>
      <c r="CN991" s="102"/>
      <c r="CO991" s="102"/>
      <c r="CP991" s="102"/>
      <c r="CQ991" s="102"/>
      <c r="CR991" s="102"/>
      <c r="CS991" s="102"/>
      <c r="CT991" s="102"/>
      <c r="CU991" s="102"/>
      <c r="CV991" s="102"/>
      <c r="CW991" s="102"/>
      <c r="CX991" s="102"/>
      <c r="CY991" s="102"/>
      <c r="CZ991" s="102"/>
      <c r="DA991" s="102"/>
      <c r="DB991" s="102"/>
      <c r="DC991" s="102"/>
    </row>
    <row r="992" spans="1:107" ht="25.5" customHeight="1" x14ac:dyDescent="0.2">
      <c r="A992" s="103"/>
      <c r="B992" s="103"/>
      <c r="C992" s="103"/>
      <c r="D992" s="103"/>
      <c r="E992" s="103"/>
      <c r="F992" s="103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2"/>
      <c r="AM992" s="102"/>
      <c r="AN992" s="102"/>
      <c r="AO992" s="102"/>
      <c r="AP992" s="102"/>
      <c r="AQ992" s="102"/>
      <c r="AR992" s="102"/>
      <c r="AS992" s="102"/>
      <c r="AT992" s="102"/>
      <c r="AU992" s="102"/>
      <c r="AV992" s="102"/>
      <c r="AW992" s="102"/>
      <c r="AX992" s="102"/>
      <c r="AY992" s="102"/>
      <c r="AZ992" s="102"/>
      <c r="BA992" s="102"/>
      <c r="BB992" s="102"/>
      <c r="BC992" s="102"/>
      <c r="BD992" s="102"/>
      <c r="BE992" s="102"/>
      <c r="BF992" s="102"/>
      <c r="BG992" s="102"/>
      <c r="BH992" s="102"/>
      <c r="BI992" s="102"/>
      <c r="BJ992" s="102"/>
      <c r="BK992" s="102"/>
      <c r="BL992" s="102"/>
      <c r="BM992" s="102"/>
      <c r="BN992" s="102"/>
      <c r="BO992" s="102"/>
      <c r="BP992" s="102"/>
      <c r="BQ992" s="102"/>
      <c r="BR992" s="102"/>
      <c r="BS992" s="102"/>
      <c r="BT992" s="102"/>
      <c r="BU992" s="102"/>
      <c r="BV992" s="102"/>
      <c r="BW992" s="102"/>
      <c r="BX992" s="102"/>
      <c r="BY992" s="102"/>
      <c r="BZ992" s="102"/>
      <c r="CA992" s="102"/>
      <c r="CB992" s="102"/>
      <c r="CC992" s="102"/>
      <c r="CD992" s="102"/>
      <c r="CE992" s="102"/>
      <c r="CF992" s="102"/>
      <c r="CG992" s="102"/>
      <c r="CH992" s="102"/>
      <c r="CI992" s="102"/>
      <c r="CJ992" s="102"/>
      <c r="CK992" s="102"/>
      <c r="CL992" s="102"/>
      <c r="CM992" s="102"/>
      <c r="CN992" s="102"/>
      <c r="CO992" s="102"/>
      <c r="CP992" s="102"/>
      <c r="CQ992" s="102"/>
      <c r="CR992" s="102"/>
      <c r="CS992" s="102"/>
      <c r="CT992" s="102"/>
      <c r="CU992" s="102"/>
      <c r="CV992" s="102"/>
      <c r="CW992" s="102"/>
      <c r="CX992" s="102"/>
      <c r="CY992" s="102"/>
      <c r="CZ992" s="102"/>
      <c r="DA992" s="102"/>
      <c r="DB992" s="102"/>
      <c r="DC992" s="102"/>
    </row>
    <row r="993" spans="1:107" ht="25.5" customHeight="1" x14ac:dyDescent="0.2">
      <c r="A993" s="103"/>
      <c r="B993" s="205" t="s">
        <v>423</v>
      </c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</row>
    <row r="994" spans="1:107" ht="25.5" customHeight="1" x14ac:dyDescent="0.2">
      <c r="A994" s="103"/>
      <c r="B994"/>
      <c r="C994"/>
      <c r="D994"/>
      <c r="E994" s="8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 s="8"/>
      <c r="BR994" s="8"/>
      <c r="BS994"/>
      <c r="BT994"/>
      <c r="BU994"/>
      <c r="BV994"/>
      <c r="BW994"/>
      <c r="BX994"/>
      <c r="BY994" s="2"/>
      <c r="BZ994"/>
      <c r="CA994"/>
      <c r="CB994"/>
      <c r="CC994"/>
      <c r="CD994"/>
      <c r="CE994"/>
      <c r="CF994" s="2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</row>
    <row r="995" spans="1:107" ht="25.5" customHeight="1" x14ac:dyDescent="0.2">
      <c r="B995" s="206" t="s">
        <v>138</v>
      </c>
      <c r="C995" s="206"/>
      <c r="D995" s="206"/>
      <c r="E995" s="8"/>
      <c r="F995" s="187" t="s">
        <v>3</v>
      </c>
      <c r="G995" s="187"/>
      <c r="H995" s="187"/>
      <c r="I995"/>
      <c r="J995" s="188" t="s">
        <v>145</v>
      </c>
      <c r="K995" s="188"/>
      <c r="L995" s="188"/>
      <c r="M995"/>
      <c r="N995" s="188" t="s">
        <v>5</v>
      </c>
      <c r="O995" s="188"/>
      <c r="P995" s="188"/>
      <c r="Q995"/>
      <c r="R995" s="187" t="s">
        <v>158</v>
      </c>
      <c r="S995" s="187"/>
      <c r="T995" s="187"/>
      <c r="U995"/>
      <c r="V995" s="186" t="s">
        <v>159</v>
      </c>
      <c r="W995" s="186"/>
      <c r="X995" s="186"/>
      <c r="Y995"/>
      <c r="Z995" s="206" t="s">
        <v>8</v>
      </c>
      <c r="AA995" s="206"/>
      <c r="AB995" s="206"/>
      <c r="AC995"/>
      <c r="AD995" s="186" t="s">
        <v>9</v>
      </c>
      <c r="AE995" s="186"/>
      <c r="AF995" s="186"/>
      <c r="AG995"/>
      <c r="AH995" s="186" t="s">
        <v>172</v>
      </c>
      <c r="AI995" s="186"/>
      <c r="AJ995" s="186"/>
      <c r="AK995"/>
      <c r="AL995" s="186" t="s">
        <v>11</v>
      </c>
      <c r="AM995" s="186"/>
      <c r="AN995" s="186"/>
      <c r="AO995"/>
      <c r="AP995" s="186" t="s">
        <v>179</v>
      </c>
      <c r="AQ995" s="186"/>
      <c r="AR995" s="186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 s="8"/>
      <c r="BS995"/>
      <c r="BT995"/>
      <c r="BU995"/>
      <c r="BV995"/>
      <c r="BW995"/>
      <c r="BX995"/>
      <c r="BY995" s="2"/>
      <c r="BZ995"/>
      <c r="CA995"/>
      <c r="CB995"/>
      <c r="CC995"/>
      <c r="CD995"/>
      <c r="CE995"/>
      <c r="CF995" s="2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</row>
    <row r="996" spans="1:107" ht="25.5" customHeight="1" x14ac:dyDescent="0.2">
      <c r="B996" s="90" t="s">
        <v>40</v>
      </c>
      <c r="C996" s="42">
        <v>17</v>
      </c>
      <c r="D996" s="44">
        <v>0.6071428571428571</v>
      </c>
      <c r="E996" s="8"/>
      <c r="F996" s="91" t="s">
        <v>143</v>
      </c>
      <c r="G996" s="43">
        <v>6</v>
      </c>
      <c r="H996" s="44">
        <v>0.21428571428571427</v>
      </c>
      <c r="I996"/>
      <c r="J996" s="92" t="s">
        <v>147</v>
      </c>
      <c r="K996" s="45">
        <v>0</v>
      </c>
      <c r="L996" s="44">
        <v>0</v>
      </c>
      <c r="M996"/>
      <c r="N996" s="91" t="s">
        <v>154</v>
      </c>
      <c r="O996" s="43">
        <v>27</v>
      </c>
      <c r="P996" s="44">
        <v>0.9642857142857143</v>
      </c>
      <c r="Q996"/>
      <c r="R996" s="93">
        <v>1</v>
      </c>
      <c r="S996" s="43">
        <v>19</v>
      </c>
      <c r="T996" s="44">
        <v>0.6785714285714286</v>
      </c>
      <c r="U996"/>
      <c r="V996" s="94" t="s">
        <v>160</v>
      </c>
      <c r="W996" s="57">
        <v>13</v>
      </c>
      <c r="X996" s="58">
        <v>0.4642857142857143</v>
      </c>
      <c r="Y996"/>
      <c r="Z996" s="95" t="s">
        <v>163</v>
      </c>
      <c r="AA996" s="42">
        <v>3</v>
      </c>
      <c r="AB996" s="44">
        <v>0.10714285714285714</v>
      </c>
      <c r="AC996"/>
      <c r="AD996" s="95" t="s">
        <v>799</v>
      </c>
      <c r="AE996" s="57">
        <v>3</v>
      </c>
      <c r="AF996" s="58">
        <v>0.10714285714285714</v>
      </c>
      <c r="AG996"/>
      <c r="AH996" s="97" t="s">
        <v>143</v>
      </c>
      <c r="AI996" s="42">
        <v>8</v>
      </c>
      <c r="AJ996" s="44">
        <v>0.2857142857142857</v>
      </c>
      <c r="AK996"/>
      <c r="AL996" s="95" t="s">
        <v>175</v>
      </c>
      <c r="AM996" s="42">
        <v>4</v>
      </c>
      <c r="AN996" s="44">
        <v>0.14285714285714285</v>
      </c>
      <c r="AO996"/>
      <c r="AP996" s="95" t="s">
        <v>143</v>
      </c>
      <c r="AQ996" s="42">
        <v>11</v>
      </c>
      <c r="AR996" s="44">
        <v>0.39285714285714285</v>
      </c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 s="8"/>
      <c r="BS996"/>
      <c r="BT996"/>
      <c r="BU996"/>
      <c r="BV996"/>
      <c r="BW996"/>
      <c r="BX996"/>
      <c r="BY996" s="2"/>
      <c r="BZ996"/>
      <c r="CA996"/>
      <c r="CB996"/>
      <c r="CC996"/>
      <c r="CD996"/>
      <c r="CE996"/>
      <c r="CF996" s="2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</row>
    <row r="997" spans="1:107" ht="25.5" customHeight="1" x14ac:dyDescent="0.2">
      <c r="B997" s="90" t="s">
        <v>27</v>
      </c>
      <c r="C997" s="42">
        <v>5</v>
      </c>
      <c r="D997" s="44">
        <v>0.17857142857142858</v>
      </c>
      <c r="E997" s="8"/>
      <c r="F997" s="91" t="s">
        <v>144</v>
      </c>
      <c r="G997" s="43">
        <v>22</v>
      </c>
      <c r="H997" s="44">
        <v>0.7857142857142857</v>
      </c>
      <c r="I997"/>
      <c r="J997" s="92" t="s">
        <v>148</v>
      </c>
      <c r="K997" s="45">
        <v>0</v>
      </c>
      <c r="L997" s="44">
        <v>0</v>
      </c>
      <c r="M997"/>
      <c r="N997" s="91" t="s">
        <v>155</v>
      </c>
      <c r="O997" s="43">
        <v>0</v>
      </c>
      <c r="P997" s="44">
        <v>0</v>
      </c>
      <c r="Q997"/>
      <c r="R997" s="93">
        <v>2</v>
      </c>
      <c r="S997" s="43">
        <v>7</v>
      </c>
      <c r="T997" s="44">
        <v>0.25</v>
      </c>
      <c r="U997"/>
      <c r="V997" s="95" t="s">
        <v>161</v>
      </c>
      <c r="W997" s="57">
        <v>5</v>
      </c>
      <c r="X997" s="58">
        <v>0.17857142857142858</v>
      </c>
      <c r="Y997"/>
      <c r="Z997" s="90" t="s">
        <v>164</v>
      </c>
      <c r="AA997" s="42">
        <v>4</v>
      </c>
      <c r="AB997" s="44">
        <v>0.14285714285714285</v>
      </c>
      <c r="AC997"/>
      <c r="AD997" s="94" t="s">
        <v>800</v>
      </c>
      <c r="AE997" s="57">
        <v>7</v>
      </c>
      <c r="AF997" s="58">
        <v>0.25</v>
      </c>
      <c r="AG997"/>
      <c r="AH997" s="96" t="s">
        <v>173</v>
      </c>
      <c r="AI997" s="42">
        <v>4</v>
      </c>
      <c r="AJ997" s="44">
        <v>0.14285714285714285</v>
      </c>
      <c r="AK997"/>
      <c r="AL997" s="90" t="s">
        <v>176</v>
      </c>
      <c r="AM997" s="42">
        <v>19</v>
      </c>
      <c r="AN997" s="44">
        <v>0.6785714285714286</v>
      </c>
      <c r="AO997"/>
      <c r="AP997" s="90" t="s">
        <v>173</v>
      </c>
      <c r="AQ997" s="42">
        <v>17</v>
      </c>
      <c r="AR997" s="44">
        <v>0.6071428571428571</v>
      </c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 s="8"/>
      <c r="BS997"/>
      <c r="BT997"/>
      <c r="BU997"/>
      <c r="BV997"/>
      <c r="BW997"/>
      <c r="BX997"/>
      <c r="BY997" s="2"/>
      <c r="BZ997"/>
      <c r="CA997"/>
      <c r="CB997"/>
      <c r="CC997"/>
      <c r="CD997"/>
      <c r="CE997"/>
      <c r="CF997" s="2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</row>
    <row r="998" spans="1:107" ht="25.5" customHeight="1" x14ac:dyDescent="0.2">
      <c r="B998" s="90" t="s">
        <v>31</v>
      </c>
      <c r="C998" s="42">
        <v>3</v>
      </c>
      <c r="D998" s="44">
        <v>0.10714285714285714</v>
      </c>
      <c r="E998" s="8"/>
      <c r="F998" s="83"/>
      <c r="G998" s="85">
        <v>28</v>
      </c>
      <c r="H998" s="86">
        <v>1</v>
      </c>
      <c r="I998"/>
      <c r="J998" s="92" t="s">
        <v>146</v>
      </c>
      <c r="K998" s="45">
        <v>9</v>
      </c>
      <c r="L998" s="44">
        <v>0.32142857142857145</v>
      </c>
      <c r="M998"/>
      <c r="N998" s="91" t="s">
        <v>156</v>
      </c>
      <c r="O998" s="43">
        <v>0</v>
      </c>
      <c r="P998" s="44">
        <v>0</v>
      </c>
      <c r="Q998"/>
      <c r="R998" s="93">
        <v>3</v>
      </c>
      <c r="S998" s="43">
        <v>2</v>
      </c>
      <c r="T998" s="44">
        <v>7.1428571428571425E-2</v>
      </c>
      <c r="U998"/>
      <c r="V998" s="94" t="s">
        <v>162</v>
      </c>
      <c r="W998" s="57">
        <v>10</v>
      </c>
      <c r="X998" s="58">
        <v>0.35714285714285715</v>
      </c>
      <c r="Y998"/>
      <c r="Z998" s="90" t="s">
        <v>165</v>
      </c>
      <c r="AA998" s="42">
        <v>7</v>
      </c>
      <c r="AB998" s="44">
        <v>0.25</v>
      </c>
      <c r="AC998"/>
      <c r="AD998" s="94" t="s">
        <v>801</v>
      </c>
      <c r="AE998" s="57">
        <v>2</v>
      </c>
      <c r="AF998" s="58">
        <v>7.1428571428571425E-2</v>
      </c>
      <c r="AG998"/>
      <c r="AH998" s="96" t="s">
        <v>174</v>
      </c>
      <c r="AI998" s="42">
        <v>16</v>
      </c>
      <c r="AJ998" s="44">
        <v>0.5714285714285714</v>
      </c>
      <c r="AK998"/>
      <c r="AL998" s="90" t="s">
        <v>177</v>
      </c>
      <c r="AM998" s="42">
        <v>5</v>
      </c>
      <c r="AN998" s="44">
        <v>0.17857142857142858</v>
      </c>
      <c r="AO998"/>
      <c r="AP998" s="90" t="s">
        <v>171</v>
      </c>
      <c r="AQ998" s="42">
        <v>0</v>
      </c>
      <c r="AR998" s="44">
        <v>0</v>
      </c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 s="8"/>
      <c r="BS998"/>
      <c r="BT998"/>
      <c r="BU998"/>
      <c r="BV998"/>
      <c r="BW998"/>
      <c r="BX998"/>
      <c r="BY998" s="2"/>
      <c r="BZ998"/>
      <c r="CA998"/>
      <c r="CB998"/>
      <c r="CC998"/>
      <c r="CD998"/>
      <c r="CE998"/>
      <c r="CF998" s="2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</row>
    <row r="999" spans="1:107" ht="25.5" customHeight="1" x14ac:dyDescent="0.2">
      <c r="B999" s="90" t="s">
        <v>36</v>
      </c>
      <c r="C999" s="42">
        <v>1</v>
      </c>
      <c r="D999" s="44">
        <v>3.5714285714285712E-2</v>
      </c>
      <c r="E999" s="8"/>
      <c r="F999"/>
      <c r="G999" s="41" t="s">
        <v>141</v>
      </c>
      <c r="H999" s="41" t="s">
        <v>140</v>
      </c>
      <c r="I999"/>
      <c r="J999" s="92" t="s">
        <v>150</v>
      </c>
      <c r="K999" s="45">
        <v>1</v>
      </c>
      <c r="L999" s="44">
        <v>3.5714285714285712E-2</v>
      </c>
      <c r="M999"/>
      <c r="N999" s="91" t="s">
        <v>157</v>
      </c>
      <c r="O999" s="43">
        <v>1</v>
      </c>
      <c r="P999" s="44">
        <v>3.5714285714285712E-2</v>
      </c>
      <c r="Q999"/>
      <c r="R999" s="93">
        <v>4</v>
      </c>
      <c r="S999" s="43">
        <v>0</v>
      </c>
      <c r="T999" s="44">
        <v>0</v>
      </c>
      <c r="U999"/>
      <c r="V999" s="77"/>
      <c r="W999" s="54">
        <v>28</v>
      </c>
      <c r="X999" s="66">
        <v>1</v>
      </c>
      <c r="Y999"/>
      <c r="Z999" s="90" t="s">
        <v>166</v>
      </c>
      <c r="AA999" s="42">
        <v>2</v>
      </c>
      <c r="AB999" s="44">
        <v>7.1428571428571425E-2</v>
      </c>
      <c r="AC999"/>
      <c r="AD999" s="94" t="s">
        <v>802</v>
      </c>
      <c r="AE999" s="57">
        <v>16</v>
      </c>
      <c r="AF999" s="58">
        <v>0.5714285714285714</v>
      </c>
      <c r="AG999"/>
      <c r="AH999" s="96" t="s">
        <v>171</v>
      </c>
      <c r="AI999" s="42">
        <v>0</v>
      </c>
      <c r="AJ999" s="44">
        <v>0</v>
      </c>
      <c r="AK999"/>
      <c r="AL999" s="90" t="s">
        <v>178</v>
      </c>
      <c r="AM999" s="42">
        <v>0</v>
      </c>
      <c r="AN999" s="44">
        <v>0</v>
      </c>
      <c r="AO999"/>
      <c r="AP999" s="82"/>
      <c r="AQ999" s="83">
        <v>28</v>
      </c>
      <c r="AR999" s="87">
        <v>1</v>
      </c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 s="8"/>
      <c r="BS999"/>
      <c r="BT999"/>
      <c r="BU999"/>
      <c r="BV999"/>
      <c r="BW999"/>
      <c r="BX999"/>
      <c r="BY999" s="2"/>
      <c r="BZ999"/>
      <c r="CA999"/>
      <c r="CB999"/>
      <c r="CC999"/>
      <c r="CD999"/>
      <c r="CE999"/>
      <c r="CF999" s="2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</row>
    <row r="1000" spans="1:107" ht="25.5" customHeight="1" x14ac:dyDescent="0.2">
      <c r="B1000" s="90" t="s">
        <v>139</v>
      </c>
      <c r="C1000" s="42">
        <v>1</v>
      </c>
      <c r="D1000" s="44">
        <v>3.5714285714285712E-2</v>
      </c>
      <c r="E1000" s="8"/>
      <c r="F1000"/>
      <c r="G1000"/>
      <c r="H1000"/>
      <c r="I1000"/>
      <c r="J1000" s="92" t="s">
        <v>151</v>
      </c>
      <c r="K1000" s="45">
        <v>5</v>
      </c>
      <c r="L1000" s="44">
        <v>0.17857142857142858</v>
      </c>
      <c r="M1000"/>
      <c r="N1000" s="83"/>
      <c r="O1000" s="85">
        <v>28</v>
      </c>
      <c r="P1000" s="87">
        <v>1</v>
      </c>
      <c r="Q1000"/>
      <c r="R1000" s="93">
        <v>5</v>
      </c>
      <c r="S1000" s="43">
        <v>0</v>
      </c>
      <c r="T1000" s="44">
        <v>0</v>
      </c>
      <c r="U1000"/>
      <c r="V1000"/>
      <c r="W1000" s="56" t="s">
        <v>141</v>
      </c>
      <c r="X1000" s="49" t="s">
        <v>140</v>
      </c>
      <c r="Y1000"/>
      <c r="Z1000" s="96" t="s">
        <v>167</v>
      </c>
      <c r="AA1000" s="42">
        <v>5</v>
      </c>
      <c r="AB1000" s="44">
        <v>0.17857142857142858</v>
      </c>
      <c r="AC1000"/>
      <c r="AD1000" s="77"/>
      <c r="AE1000" s="54">
        <v>28</v>
      </c>
      <c r="AF1000" s="76">
        <v>1</v>
      </c>
      <c r="AG1000"/>
      <c r="AH1000" s="82"/>
      <c r="AI1000" s="83">
        <v>28</v>
      </c>
      <c r="AJ1000" s="87">
        <v>1</v>
      </c>
      <c r="AK1000"/>
      <c r="AL1000" s="82"/>
      <c r="AM1000" s="83">
        <v>28</v>
      </c>
      <c r="AN1000" s="87">
        <v>1</v>
      </c>
      <c r="AO1000"/>
      <c r="AP1000"/>
      <c r="AQ1000" s="40" t="s">
        <v>141</v>
      </c>
      <c r="AR1000" s="41" t="s">
        <v>140</v>
      </c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 s="8"/>
      <c r="BF1000" s="8"/>
      <c r="BG1000" s="8"/>
      <c r="BH1000"/>
      <c r="BI1000"/>
      <c r="BJ1000"/>
      <c r="BK1000"/>
      <c r="BL1000"/>
      <c r="BM1000"/>
      <c r="BN1000"/>
      <c r="BO1000"/>
      <c r="BP1000"/>
      <c r="BQ1000"/>
      <c r="BR1000" s="8"/>
      <c r="BS1000"/>
      <c r="BT1000"/>
      <c r="BU1000"/>
      <c r="BV1000"/>
      <c r="BW1000"/>
      <c r="BX1000"/>
      <c r="BY1000" s="2"/>
      <c r="BZ1000"/>
      <c r="CA1000"/>
      <c r="CB1000"/>
      <c r="CC1000"/>
      <c r="CD1000"/>
      <c r="CE1000"/>
      <c r="CF1000" s="2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</row>
    <row r="1001" spans="1:107" ht="25.5" customHeight="1" x14ac:dyDescent="0.2">
      <c r="B1001" s="90" t="s">
        <v>50</v>
      </c>
      <c r="C1001" s="42">
        <v>1</v>
      </c>
      <c r="D1001" s="44">
        <v>3.5714285714285712E-2</v>
      </c>
      <c r="E1001" s="8"/>
      <c r="F1001"/>
      <c r="G1001"/>
      <c r="H1001"/>
      <c r="I1001"/>
      <c r="J1001" s="92" t="s">
        <v>149</v>
      </c>
      <c r="K1001" s="45">
        <v>5</v>
      </c>
      <c r="L1001" s="44">
        <v>0.17857142857142858</v>
      </c>
      <c r="M1001"/>
      <c r="N1001"/>
      <c r="O1001" s="41" t="s">
        <v>153</v>
      </c>
      <c r="P1001" s="41" t="s">
        <v>140</v>
      </c>
      <c r="Q1001"/>
      <c r="R1001" s="83"/>
      <c r="S1001" s="85">
        <v>39</v>
      </c>
      <c r="T1001" s="87">
        <v>1</v>
      </c>
      <c r="U1001"/>
      <c r="V1001"/>
      <c r="W1001"/>
      <c r="X1001"/>
      <c r="Y1001"/>
      <c r="Z1001" s="96" t="s">
        <v>168</v>
      </c>
      <c r="AA1001" s="42">
        <v>1</v>
      </c>
      <c r="AB1001" s="44">
        <v>3.5714285714285712E-2</v>
      </c>
      <c r="AC1001"/>
      <c r="AD1001"/>
      <c r="AE1001" s="56" t="s">
        <v>141</v>
      </c>
      <c r="AF1001" s="49" t="s">
        <v>140</v>
      </c>
      <c r="AG1001"/>
      <c r="AH1001"/>
      <c r="AI1001" s="40" t="s">
        <v>141</v>
      </c>
      <c r="AJ1001" s="41" t="s">
        <v>140</v>
      </c>
      <c r="AK1001"/>
      <c r="AL1001" s="81"/>
      <c r="AM1001" s="40" t="s">
        <v>141</v>
      </c>
      <c r="AN1001" s="41" t="s">
        <v>140</v>
      </c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 s="8"/>
      <c r="BS1001"/>
      <c r="BT1001"/>
      <c r="BU1001"/>
      <c r="BV1001"/>
      <c r="BW1001"/>
      <c r="BX1001"/>
      <c r="BY1001" s="2"/>
      <c r="BZ1001"/>
      <c r="CA1001"/>
      <c r="CB1001"/>
      <c r="CC1001"/>
      <c r="CD1001"/>
      <c r="CE1001"/>
      <c r="CF1001" s="2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</row>
    <row r="1002" spans="1:107" ht="25.5" customHeight="1" x14ac:dyDescent="0.2">
      <c r="B1002" s="82"/>
      <c r="C1002" s="83">
        <v>28</v>
      </c>
      <c r="D1002" s="84">
        <v>1</v>
      </c>
      <c r="E1002" s="8"/>
      <c r="F1002"/>
      <c r="G1002"/>
      <c r="H1002"/>
      <c r="I1002"/>
      <c r="J1002" s="92" t="s">
        <v>152</v>
      </c>
      <c r="K1002" s="45">
        <v>8</v>
      </c>
      <c r="L1002" s="44">
        <v>0.2857142857142857</v>
      </c>
      <c r="M1002"/>
      <c r="N1002"/>
      <c r="O1002"/>
      <c r="P1002"/>
      <c r="Q1002"/>
      <c r="R1002"/>
      <c r="S1002" s="49" t="s">
        <v>197</v>
      </c>
      <c r="T1002" s="89" t="s">
        <v>369</v>
      </c>
      <c r="U1002"/>
      <c r="V1002"/>
      <c r="W1002"/>
      <c r="X1002"/>
      <c r="Y1002"/>
      <c r="Z1002" s="96" t="s">
        <v>169</v>
      </c>
      <c r="AA1002" s="42">
        <v>1</v>
      </c>
      <c r="AB1002" s="44">
        <v>3.5714285714285712E-2</v>
      </c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 s="48"/>
      <c r="BM1002" s="8"/>
      <c r="BN1002" s="8"/>
      <c r="BO1002"/>
      <c r="BP1002"/>
      <c r="BQ1002"/>
      <c r="BR1002" s="8"/>
      <c r="BS1002"/>
      <c r="BT1002"/>
      <c r="BU1002"/>
      <c r="BV1002"/>
      <c r="BW1002"/>
      <c r="BX1002"/>
      <c r="BY1002" s="2"/>
      <c r="BZ1002"/>
      <c r="CA1002"/>
      <c r="CB1002"/>
      <c r="CC1002"/>
      <c r="CD1002"/>
      <c r="CE1002"/>
      <c r="CF1002" s="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</row>
    <row r="1003" spans="1:107" ht="25.5" customHeight="1" x14ac:dyDescent="0.2">
      <c r="B1003"/>
      <c r="C1003" s="40" t="s">
        <v>141</v>
      </c>
      <c r="D1003" s="41" t="s">
        <v>140</v>
      </c>
      <c r="E1003" s="8"/>
      <c r="F1003"/>
      <c r="G1003"/>
      <c r="H1003"/>
      <c r="I1003"/>
      <c r="J1003" s="88"/>
      <c r="K1003" s="65">
        <v>28</v>
      </c>
      <c r="L1003" s="87">
        <v>1</v>
      </c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 s="96" t="s">
        <v>170</v>
      </c>
      <c r="AA1003" s="42">
        <v>4</v>
      </c>
      <c r="AB1003" s="44">
        <v>0.14285714285714285</v>
      </c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 s="8"/>
      <c r="BS1003" s="48"/>
      <c r="BT1003" s="8"/>
      <c r="BU1003" s="8"/>
      <c r="BV1003"/>
      <c r="BW1003"/>
      <c r="BX1003"/>
      <c r="BY1003" s="2"/>
      <c r="BZ1003"/>
      <c r="CA1003"/>
      <c r="CB1003"/>
      <c r="CC1003"/>
      <c r="CD1003"/>
      <c r="CE1003"/>
      <c r="CF1003" s="2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</row>
    <row r="1004" spans="1:107" ht="25.5" customHeight="1" x14ac:dyDescent="0.2">
      <c r="B1004"/>
      <c r="C1004"/>
      <c r="D1004"/>
      <c r="E1004" s="8"/>
      <c r="F1004"/>
      <c r="G1004"/>
      <c r="H1004"/>
      <c r="I1004"/>
      <c r="J1004" s="79"/>
      <c r="K1004" s="41" t="s">
        <v>141</v>
      </c>
      <c r="L1004" s="41" t="s">
        <v>140</v>
      </c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 s="96" t="s">
        <v>162</v>
      </c>
      <c r="AA1004" s="42">
        <v>0</v>
      </c>
      <c r="AB1004" s="44">
        <v>0</v>
      </c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 s="8"/>
      <c r="BS1004"/>
      <c r="BT1004"/>
      <c r="BU1004"/>
      <c r="BV1004"/>
      <c r="BW1004"/>
      <c r="BX1004"/>
      <c r="BY1004" s="2"/>
      <c r="BZ1004"/>
      <c r="CA1004"/>
      <c r="CB1004"/>
      <c r="CC1004"/>
      <c r="CD1004"/>
      <c r="CE1004"/>
      <c r="CF1004" s="2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</row>
    <row r="1005" spans="1:107" ht="25.5" customHeight="1" x14ac:dyDescent="0.2">
      <c r="B1005"/>
      <c r="C1005"/>
      <c r="D1005"/>
      <c r="E1005" s="8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 s="96" t="s">
        <v>171</v>
      </c>
      <c r="AA1005" s="42">
        <v>1</v>
      </c>
      <c r="AB1005" s="44">
        <v>3.5714285714285712E-2</v>
      </c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 s="8"/>
      <c r="BJ1005" s="52"/>
      <c r="BK1005" s="52"/>
      <c r="BL1005"/>
      <c r="BM1005"/>
      <c r="BN1005"/>
      <c r="BO1005"/>
      <c r="BP1005"/>
      <c r="BQ1005"/>
      <c r="BR1005" s="8"/>
      <c r="BS1005"/>
      <c r="BT1005"/>
      <c r="BU1005"/>
      <c r="BV1005"/>
      <c r="BW1005"/>
      <c r="BX1005"/>
      <c r="BY1005" s="2"/>
      <c r="BZ1005"/>
      <c r="CA1005"/>
      <c r="CB1005"/>
      <c r="CC1005"/>
      <c r="CD1005"/>
      <c r="CE1005"/>
      <c r="CF1005" s="2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</row>
    <row r="1006" spans="1:107" ht="25.5" customHeight="1" x14ac:dyDescent="0.2">
      <c r="B1006"/>
      <c r="C1006"/>
      <c r="D1006"/>
      <c r="E1006" s="8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 s="82"/>
      <c r="AA1006" s="83">
        <v>28</v>
      </c>
      <c r="AB1006" s="87">
        <v>1</v>
      </c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 s="8"/>
      <c r="BF1006" s="8"/>
      <c r="BG1006" s="8"/>
      <c r="BH1006"/>
      <c r="BI1006"/>
      <c r="BJ1006"/>
      <c r="BK1006"/>
      <c r="BL1006"/>
      <c r="BM1006"/>
      <c r="BN1006"/>
      <c r="BO1006"/>
      <c r="BP1006"/>
      <c r="BQ1006"/>
      <c r="BR1006" s="8"/>
      <c r="BS1006" s="61"/>
      <c r="BT1006" s="61"/>
      <c r="BU1006" s="61"/>
      <c r="BV1006" s="61"/>
      <c r="BW1006" s="61"/>
      <c r="BX1006" s="61"/>
      <c r="BY1006" s="64"/>
      <c r="BZ1006" s="61"/>
      <c r="CA1006" s="61"/>
      <c r="CB1006" s="61"/>
      <c r="CC1006" s="61"/>
      <c r="CD1006" s="61"/>
      <c r="CE1006" s="61"/>
      <c r="CF1006" s="64"/>
      <c r="CG1006" s="61"/>
      <c r="CH1006" s="61"/>
      <c r="CI1006" s="61"/>
      <c r="CJ1006" s="61"/>
      <c r="CK1006" s="61"/>
      <c r="CL1006" s="61"/>
      <c r="CM1006" s="61"/>
      <c r="CN1006" s="61"/>
      <c r="CO1006" s="61"/>
      <c r="CP1006" s="61"/>
      <c r="CQ1006" s="61"/>
      <c r="CR1006" s="61"/>
      <c r="CS1006"/>
      <c r="CT1006"/>
      <c r="CU1006"/>
      <c r="CV1006"/>
      <c r="CW1006"/>
      <c r="CX1006"/>
      <c r="CY1006"/>
      <c r="CZ1006"/>
      <c r="DA1006"/>
      <c r="DB1006"/>
      <c r="DC1006"/>
    </row>
    <row r="1007" spans="1:107" ht="25.5" customHeight="1" x14ac:dyDescent="0.2">
      <c r="B1007" s="61"/>
      <c r="C1007" s="61"/>
      <c r="D1007" s="61"/>
      <c r="E1007" s="37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78"/>
      <c r="AA1007" s="40" t="s">
        <v>141</v>
      </c>
      <c r="AB1007" s="41" t="s">
        <v>140</v>
      </c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61"/>
      <c r="AR1007" s="61"/>
      <c r="AS1007" s="61"/>
      <c r="AT1007" s="61"/>
      <c r="AU1007" s="61"/>
      <c r="AV1007" s="61"/>
      <c r="AW1007" s="61"/>
      <c r="AX1007" s="61"/>
      <c r="AY1007" s="61"/>
      <c r="AZ1007" s="61"/>
      <c r="BA1007" s="61"/>
      <c r="BB1007" s="61"/>
      <c r="BC1007" s="61"/>
      <c r="BD1007" s="61"/>
      <c r="BE1007" s="61"/>
      <c r="BF1007" s="61"/>
      <c r="BG1007" s="61"/>
      <c r="BH1007" s="61"/>
      <c r="BI1007" s="61"/>
      <c r="BJ1007" s="61"/>
      <c r="BK1007" s="61"/>
      <c r="BL1007" s="61"/>
      <c r="BM1007" s="61"/>
      <c r="BN1007" s="61"/>
      <c r="BO1007" s="61"/>
      <c r="BP1007" s="61"/>
      <c r="BQ1007" s="61"/>
      <c r="BR1007" s="37"/>
      <c r="BS1007" s="61"/>
      <c r="BT1007" s="61"/>
      <c r="BU1007" s="61"/>
      <c r="BV1007" s="61"/>
      <c r="BW1007" s="61"/>
      <c r="BX1007" s="61"/>
      <c r="BY1007" s="64"/>
      <c r="BZ1007" s="61"/>
      <c r="CA1007" s="61"/>
      <c r="CB1007" s="61"/>
      <c r="CC1007" s="61"/>
      <c r="CD1007" s="61"/>
      <c r="CE1007" s="61"/>
      <c r="CF1007" s="64"/>
      <c r="CG1007" s="61"/>
      <c r="CH1007" s="61"/>
      <c r="CI1007" s="61"/>
      <c r="CJ1007" s="61"/>
      <c r="CK1007" s="61"/>
      <c r="CL1007" s="61"/>
      <c r="CM1007" s="61"/>
      <c r="CN1007" s="61"/>
      <c r="CO1007" s="61"/>
      <c r="CP1007" s="61"/>
      <c r="CQ1007" s="61"/>
      <c r="CR1007" s="61"/>
      <c r="CS1007" s="61"/>
      <c r="CT1007" s="61"/>
      <c r="CU1007" s="61"/>
      <c r="CV1007" s="61"/>
      <c r="CW1007" s="61"/>
      <c r="CX1007" s="61"/>
      <c r="CY1007" s="61"/>
      <c r="CZ1007" s="61"/>
      <c r="DA1007" s="61"/>
      <c r="DB1007" s="61"/>
      <c r="DC1007" s="61"/>
    </row>
    <row r="1008" spans="1:107" ht="25.5" customHeight="1" x14ac:dyDescent="0.2">
      <c r="B1008" s="182" t="s">
        <v>424</v>
      </c>
      <c r="C1008" s="182"/>
      <c r="D1008" s="182"/>
      <c r="E1008" s="182"/>
      <c r="F1008" s="182"/>
      <c r="G1008" s="182"/>
      <c r="H1008" s="182"/>
      <c r="I1008" s="182"/>
      <c r="J1008" s="182"/>
      <c r="K1008" s="182"/>
      <c r="L1008" s="182"/>
      <c r="M1008" s="182"/>
      <c r="N1008" s="182"/>
      <c r="O1008" s="182"/>
      <c r="P1008" s="182"/>
      <c r="Q1008" s="182"/>
      <c r="R1008" s="182"/>
      <c r="S1008" s="182"/>
      <c r="T1008" s="182"/>
      <c r="U1008" s="182"/>
      <c r="V1008" s="182"/>
      <c r="W1008" s="182"/>
      <c r="X1008" s="182"/>
      <c r="Y1008" s="182"/>
      <c r="Z1008" s="182"/>
      <c r="AA1008" s="182"/>
      <c r="AB1008" s="182"/>
      <c r="AC1008" s="182"/>
      <c r="AD1008" s="182"/>
      <c r="AE1008" s="182"/>
      <c r="AF1008" s="182"/>
      <c r="AG1008" s="182"/>
      <c r="AH1008" s="182"/>
      <c r="AI1008" s="182"/>
      <c r="AJ1008" s="182"/>
      <c r="AK1008" s="182"/>
      <c r="AL1008" s="182"/>
      <c r="AM1008" s="182"/>
      <c r="AN1008" s="182"/>
      <c r="AO1008" s="182"/>
      <c r="AP1008" s="182"/>
      <c r="AQ1008" s="182"/>
      <c r="AR1008" s="182"/>
      <c r="AS1008" s="182"/>
      <c r="AT1008" s="182"/>
      <c r="AU1008" s="182"/>
      <c r="AV1008" s="182"/>
      <c r="AW1008" s="182"/>
      <c r="AX1008" s="182"/>
      <c r="AY1008" s="182"/>
      <c r="AZ1008" s="182"/>
      <c r="BA1008" s="182"/>
      <c r="BB1008" s="182"/>
      <c r="BC1008" s="182"/>
      <c r="BD1008" s="182"/>
      <c r="BE1008" s="182"/>
      <c r="BF1008" s="182"/>
      <c r="BG1008" s="182"/>
      <c r="BH1008" s="182"/>
      <c r="BI1008" s="182"/>
      <c r="BJ1008" s="61"/>
      <c r="BK1008" s="61"/>
      <c r="BL1008" s="37"/>
      <c r="BM1008" s="37"/>
      <c r="BN1008" s="37"/>
      <c r="BO1008" s="61"/>
      <c r="BP1008" s="61"/>
      <c r="BQ1008" s="61"/>
      <c r="BR1008" s="37"/>
      <c r="BS1008" s="61"/>
      <c r="BT1008" s="61"/>
      <c r="BU1008" s="61"/>
      <c r="BV1008" s="61"/>
      <c r="BW1008" s="61"/>
      <c r="BX1008" s="61"/>
      <c r="BY1008" s="64"/>
      <c r="BZ1008" s="61"/>
      <c r="CA1008" s="61"/>
      <c r="CB1008" s="61"/>
      <c r="CC1008" s="61"/>
      <c r="CD1008" s="61"/>
      <c r="CE1008" s="61"/>
      <c r="CF1008" s="64"/>
      <c r="CG1008" s="61"/>
      <c r="CH1008" s="61"/>
      <c r="CI1008" s="61"/>
      <c r="CJ1008" s="61"/>
      <c r="CK1008" s="61"/>
      <c r="CL1008" s="61"/>
      <c r="CM1008" s="61"/>
      <c r="CN1008" s="61"/>
      <c r="CO1008" s="61"/>
      <c r="CP1008" s="61"/>
      <c r="CQ1008" s="61"/>
      <c r="CR1008" s="61"/>
      <c r="CS1008" s="61"/>
      <c r="CT1008" s="61"/>
      <c r="CU1008" s="61"/>
      <c r="CV1008" s="61"/>
      <c r="CW1008" s="61"/>
      <c r="CX1008" s="61"/>
      <c r="CY1008" s="61"/>
      <c r="CZ1008" s="61"/>
      <c r="DA1008" s="61"/>
      <c r="DB1008" s="61"/>
      <c r="DC1008" s="61"/>
    </row>
    <row r="1009" spans="2:107" ht="25.5" customHeight="1" x14ac:dyDescent="0.2">
      <c r="B1009" s="61"/>
      <c r="C1009" s="61"/>
      <c r="D1009" s="61"/>
      <c r="E1009" s="37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61"/>
      <c r="AR1009" s="61"/>
      <c r="AS1009" s="61"/>
      <c r="AT1009" s="61"/>
      <c r="AU1009" s="61"/>
      <c r="AV1009" s="61"/>
      <c r="AW1009" s="61"/>
      <c r="AX1009" s="61"/>
      <c r="AY1009" s="61"/>
      <c r="AZ1009" s="61"/>
      <c r="BA1009" s="61"/>
      <c r="BB1009" s="61"/>
      <c r="BC1009" s="61"/>
      <c r="BD1009" s="61"/>
      <c r="BE1009" s="61"/>
      <c r="BF1009" s="61"/>
      <c r="BG1009" s="61"/>
      <c r="BH1009" s="61"/>
      <c r="BI1009" s="61"/>
      <c r="BJ1009" s="61"/>
      <c r="BK1009" s="61"/>
      <c r="BL1009" s="61"/>
      <c r="BM1009" s="61"/>
      <c r="BN1009" s="61"/>
      <c r="BO1009" s="61"/>
      <c r="BP1009" s="61"/>
      <c r="BQ1009" s="61"/>
      <c r="BR1009" s="37"/>
      <c r="BS1009" s="61"/>
      <c r="BT1009" s="61"/>
      <c r="BU1009" s="61"/>
      <c r="BV1009" s="61"/>
      <c r="BW1009" s="61"/>
      <c r="BX1009" s="61"/>
      <c r="BY1009" s="64"/>
      <c r="BZ1009" s="61"/>
      <c r="CA1009" s="61"/>
      <c r="CB1009" s="61"/>
      <c r="CC1009" s="61"/>
      <c r="CD1009" s="61"/>
      <c r="CE1009" s="61"/>
      <c r="CF1009" s="64"/>
      <c r="CG1009" s="61"/>
      <c r="CH1009" s="61"/>
      <c r="CI1009" s="61"/>
      <c r="CJ1009" s="61"/>
      <c r="CK1009" s="61"/>
      <c r="CL1009" s="61"/>
      <c r="CM1009" s="61"/>
      <c r="CN1009" s="61"/>
      <c r="CO1009" s="61"/>
      <c r="CP1009" s="61"/>
      <c r="CQ1009" s="61"/>
      <c r="CR1009" s="61"/>
      <c r="CS1009" s="61"/>
      <c r="CT1009" s="61"/>
      <c r="CU1009" s="61"/>
      <c r="CV1009" s="61"/>
      <c r="CW1009" s="61"/>
      <c r="CX1009" s="61"/>
      <c r="CY1009" s="61"/>
      <c r="CZ1009" s="61"/>
      <c r="DA1009" s="61"/>
      <c r="DB1009" s="61"/>
      <c r="DC1009" s="61"/>
    </row>
    <row r="1010" spans="2:107" ht="25.5" customHeight="1" x14ac:dyDescent="0.2">
      <c r="B1010" s="189" t="s">
        <v>373</v>
      </c>
      <c r="C1010" s="192"/>
      <c r="D1010" s="192"/>
      <c r="E1010" s="37"/>
      <c r="F1010" s="189" t="s">
        <v>370</v>
      </c>
      <c r="G1010" s="192"/>
      <c r="H1010" s="192"/>
      <c r="I1010" s="61"/>
      <c r="J1010" s="189" t="s">
        <v>396</v>
      </c>
      <c r="K1010" s="192"/>
      <c r="L1010" s="192"/>
      <c r="M1010" s="61"/>
      <c r="N1010" s="190" t="s">
        <v>198</v>
      </c>
      <c r="O1010" s="191"/>
      <c r="P1010" s="191"/>
      <c r="Q1010" s="61"/>
      <c r="R1010" s="190" t="s">
        <v>207</v>
      </c>
      <c r="S1010" s="191"/>
      <c r="T1010" s="191"/>
      <c r="U1010" s="61"/>
      <c r="V1010" s="61"/>
      <c r="W1010" s="190" t="s">
        <v>212</v>
      </c>
      <c r="X1010" s="191"/>
      <c r="Y1010" s="191"/>
      <c r="Z1010" s="61"/>
      <c r="AA1010" s="190" t="s">
        <v>223</v>
      </c>
      <c r="AB1010" s="191"/>
      <c r="AC1010" s="191"/>
      <c r="AD1010" s="61"/>
      <c r="AE1010" s="190" t="s">
        <v>230</v>
      </c>
      <c r="AF1010" s="190"/>
      <c r="AG1010" s="190"/>
      <c r="AH1010" s="61"/>
      <c r="AI1010" s="190" t="s">
        <v>235</v>
      </c>
      <c r="AJ1010" s="190"/>
      <c r="AK1010" s="190"/>
      <c r="AL1010" s="61"/>
      <c r="AM1010" s="190" t="s">
        <v>252</v>
      </c>
      <c r="AN1010" s="190"/>
      <c r="AO1010" s="190"/>
      <c r="AP1010" s="61"/>
      <c r="AQ1010" s="190" t="s">
        <v>282</v>
      </c>
      <c r="AR1010" s="190"/>
      <c r="AS1010" s="190"/>
      <c r="AT1010" s="61"/>
      <c r="AU1010" s="189" t="s">
        <v>295</v>
      </c>
      <c r="AV1010" s="189"/>
      <c r="AW1010" s="189"/>
      <c r="AX1010" s="61"/>
      <c r="AY1010" s="189" t="s">
        <v>323</v>
      </c>
      <c r="AZ1010" s="189"/>
      <c r="BA1010" s="189"/>
      <c r="BB1010" s="61"/>
      <c r="BC1010" s="189" t="s">
        <v>324</v>
      </c>
      <c r="BD1010" s="189"/>
      <c r="BE1010" s="189"/>
      <c r="BF1010" s="61"/>
      <c r="BG1010" s="189" t="s">
        <v>331</v>
      </c>
      <c r="BH1010" s="189"/>
      <c r="BI1010" s="189"/>
      <c r="BJ1010" s="61"/>
      <c r="BK1010" s="61"/>
      <c r="BL1010" s="61"/>
      <c r="BM1010" s="61"/>
      <c r="BN1010" s="61"/>
      <c r="BO1010" s="61"/>
      <c r="BP1010" s="61"/>
      <c r="BQ1010" s="61"/>
      <c r="BR1010" s="37"/>
      <c r="BS1010" s="61"/>
      <c r="BT1010" s="61"/>
      <c r="BU1010" s="61"/>
      <c r="BV1010" s="61"/>
      <c r="BW1010" s="61"/>
      <c r="BX1010" s="61"/>
      <c r="BY1010" s="64"/>
      <c r="BZ1010" s="61"/>
      <c r="CA1010" s="61"/>
      <c r="CB1010" s="61"/>
      <c r="CC1010" s="61"/>
      <c r="CD1010" s="61"/>
      <c r="CE1010" s="61"/>
      <c r="CF1010" s="64"/>
      <c r="CG1010" s="61"/>
      <c r="CH1010" s="61"/>
      <c r="CI1010" s="61"/>
      <c r="CJ1010" s="61"/>
      <c r="CK1010" s="61"/>
      <c r="CL1010" s="61"/>
      <c r="CM1010" s="61"/>
      <c r="CN1010" s="61"/>
      <c r="CO1010" s="61"/>
      <c r="CP1010" s="61"/>
      <c r="CQ1010" s="61"/>
      <c r="CR1010" s="61"/>
      <c r="CS1010" s="61"/>
      <c r="CT1010" s="61"/>
      <c r="CU1010" s="61"/>
      <c r="CV1010" s="61"/>
      <c r="CW1010" s="61"/>
      <c r="CX1010" s="61"/>
      <c r="CY1010" s="61"/>
      <c r="CZ1010" s="61"/>
      <c r="DA1010" s="61"/>
      <c r="DB1010" s="61"/>
      <c r="DC1010" s="61"/>
    </row>
    <row r="1011" spans="2:107" ht="25.5" customHeight="1" x14ac:dyDescent="0.2">
      <c r="B1011" s="63" t="s">
        <v>371</v>
      </c>
      <c r="C1011" s="45">
        <v>12</v>
      </c>
      <c r="D1011" s="58">
        <v>0.42857142857142855</v>
      </c>
      <c r="E1011" s="37"/>
      <c r="F1011" s="75" t="s">
        <v>384</v>
      </c>
      <c r="G1011" s="45">
        <v>1</v>
      </c>
      <c r="H1011" s="58">
        <v>3.5714285714285712E-2</v>
      </c>
      <c r="I1011" s="61"/>
      <c r="J1011" s="63" t="s">
        <v>397</v>
      </c>
      <c r="K1011" s="45">
        <v>6</v>
      </c>
      <c r="L1011" s="58">
        <v>0.21428571428571427</v>
      </c>
      <c r="M1011" s="61"/>
      <c r="N1011" s="169" t="s">
        <v>199</v>
      </c>
      <c r="O1011" s="59">
        <v>9</v>
      </c>
      <c r="P1011" s="60">
        <v>0.32142857142857145</v>
      </c>
      <c r="Q1011" s="61"/>
      <c r="R1011" s="169" t="s">
        <v>208</v>
      </c>
      <c r="S1011" s="59">
        <v>19</v>
      </c>
      <c r="T1011" s="60">
        <v>0.6785714285714286</v>
      </c>
      <c r="U1011" s="61"/>
      <c r="V1011" s="61"/>
      <c r="W1011" s="169" t="s">
        <v>213</v>
      </c>
      <c r="X1011" s="59">
        <v>3</v>
      </c>
      <c r="Y1011" s="60">
        <v>0.10714285714285714</v>
      </c>
      <c r="Z1011" s="61"/>
      <c r="AA1011" s="169" t="s">
        <v>224</v>
      </c>
      <c r="AB1011" s="59">
        <v>9</v>
      </c>
      <c r="AC1011" s="60">
        <v>0.32142857142857145</v>
      </c>
      <c r="AD1011" s="61"/>
      <c r="AE1011" s="169" t="s">
        <v>231</v>
      </c>
      <c r="AF1011" s="59">
        <v>3</v>
      </c>
      <c r="AG1011" s="60">
        <v>0.10714285714285714</v>
      </c>
      <c r="AH1011" s="61"/>
      <c r="AI1011" s="169" t="s">
        <v>236</v>
      </c>
      <c r="AJ1011" s="59">
        <v>0</v>
      </c>
      <c r="AK1011" s="60">
        <v>0</v>
      </c>
      <c r="AL1011" s="61"/>
      <c r="AM1011" s="169" t="s">
        <v>253</v>
      </c>
      <c r="AN1011" s="59">
        <v>0</v>
      </c>
      <c r="AO1011" s="60">
        <v>0</v>
      </c>
      <c r="AP1011" s="61"/>
      <c r="AQ1011" s="169" t="s">
        <v>283</v>
      </c>
      <c r="AR1011" s="59">
        <v>2</v>
      </c>
      <c r="AS1011" s="60">
        <v>7.1428571428571425E-2</v>
      </c>
      <c r="AT1011" s="61"/>
      <c r="AU1011" s="169" t="s">
        <v>296</v>
      </c>
      <c r="AV1011" s="59">
        <v>0</v>
      </c>
      <c r="AW1011" s="60">
        <v>0</v>
      </c>
      <c r="AX1011" s="61"/>
      <c r="AY1011" s="169" t="s">
        <v>314</v>
      </c>
      <c r="AZ1011" s="59">
        <v>2</v>
      </c>
      <c r="BA1011" s="60">
        <v>7.1428571428571425E-2</v>
      </c>
      <c r="BB1011" s="61"/>
      <c r="BC1011" s="169" t="s">
        <v>325</v>
      </c>
      <c r="BD1011" s="59">
        <v>9</v>
      </c>
      <c r="BE1011" s="60">
        <v>0.32142857142857145</v>
      </c>
      <c r="BF1011" s="61"/>
      <c r="BG1011" s="63" t="s">
        <v>332</v>
      </c>
      <c r="BH1011" s="54">
        <v>1</v>
      </c>
      <c r="BI1011" s="66">
        <v>5.8823529411764705E-2</v>
      </c>
      <c r="BJ1011" s="61"/>
      <c r="BK1011" s="61"/>
      <c r="BL1011" s="61"/>
      <c r="BM1011" s="61"/>
      <c r="BN1011" s="61"/>
      <c r="BO1011" s="61"/>
      <c r="BP1011" s="61"/>
      <c r="BQ1011" s="61"/>
      <c r="BR1011" s="37"/>
      <c r="BS1011" s="61"/>
      <c r="BT1011" s="61"/>
      <c r="BU1011" s="61"/>
      <c r="BV1011" s="61"/>
      <c r="BW1011" s="61"/>
      <c r="BX1011" s="61"/>
      <c r="BY1011" s="64"/>
      <c r="BZ1011" s="61"/>
      <c r="CA1011" s="61"/>
      <c r="CB1011" s="61"/>
      <c r="CC1011" s="61"/>
      <c r="CD1011" s="61"/>
      <c r="CE1011" s="61"/>
      <c r="CF1011" s="64"/>
      <c r="CG1011" s="61"/>
      <c r="CH1011" s="61"/>
      <c r="CI1011" s="61"/>
      <c r="CJ1011" s="61"/>
      <c r="CK1011" s="61"/>
      <c r="CL1011" s="61"/>
      <c r="CM1011" s="61"/>
      <c r="CN1011" s="61"/>
      <c r="CO1011" s="61"/>
      <c r="CP1011" s="61"/>
      <c r="CQ1011" s="61"/>
      <c r="CR1011" s="61"/>
      <c r="CS1011" s="61"/>
      <c r="CT1011" s="61"/>
      <c r="CU1011" s="61"/>
      <c r="CV1011" s="61"/>
      <c r="CW1011" s="61"/>
      <c r="CX1011" s="61"/>
      <c r="CY1011" s="61"/>
      <c r="CZ1011" s="61"/>
      <c r="DA1011" s="61"/>
      <c r="DB1011" s="61"/>
      <c r="DC1011" s="61"/>
    </row>
    <row r="1012" spans="2:107" ht="25.5" customHeight="1" x14ac:dyDescent="0.2">
      <c r="B1012" s="63" t="s">
        <v>372</v>
      </c>
      <c r="C1012" s="45">
        <v>5</v>
      </c>
      <c r="D1012" s="58">
        <v>0.17857142857142858</v>
      </c>
      <c r="E1012" s="64"/>
      <c r="F1012" s="75" t="s">
        <v>385</v>
      </c>
      <c r="G1012" s="45">
        <v>16</v>
      </c>
      <c r="H1012" s="58">
        <v>0.5714285714285714</v>
      </c>
      <c r="I1012" s="61"/>
      <c r="J1012" s="63" t="s">
        <v>398</v>
      </c>
      <c r="K1012" s="45">
        <v>4</v>
      </c>
      <c r="L1012" s="58">
        <v>0.14285714285714285</v>
      </c>
      <c r="M1012" s="61"/>
      <c r="N1012" s="169" t="s">
        <v>200</v>
      </c>
      <c r="O1012" s="45">
        <v>5</v>
      </c>
      <c r="P1012" s="60">
        <v>0.17857142857142858</v>
      </c>
      <c r="Q1012" s="61"/>
      <c r="R1012" s="169" t="s">
        <v>209</v>
      </c>
      <c r="S1012" s="59">
        <v>8</v>
      </c>
      <c r="T1012" s="60">
        <v>0.2857142857142857</v>
      </c>
      <c r="U1012" s="61"/>
      <c r="V1012" s="61"/>
      <c r="W1012" s="169" t="s">
        <v>214</v>
      </c>
      <c r="X1012" s="45">
        <v>0</v>
      </c>
      <c r="Y1012" s="60">
        <v>0</v>
      </c>
      <c r="Z1012" s="61"/>
      <c r="AA1012" s="169" t="s">
        <v>225</v>
      </c>
      <c r="AB1012" s="45">
        <v>4</v>
      </c>
      <c r="AC1012" s="60">
        <v>0.14285714285714285</v>
      </c>
      <c r="AD1012" s="61"/>
      <c r="AE1012" s="169" t="s">
        <v>232</v>
      </c>
      <c r="AF1012" s="45">
        <v>2</v>
      </c>
      <c r="AG1012" s="60">
        <v>7.1428571428571425E-2</v>
      </c>
      <c r="AH1012" s="61"/>
      <c r="AI1012" s="169" t="s">
        <v>238</v>
      </c>
      <c r="AJ1012" s="45">
        <v>0</v>
      </c>
      <c r="AK1012" s="60">
        <v>0</v>
      </c>
      <c r="AL1012" s="61"/>
      <c r="AM1012" s="169" t="s">
        <v>254</v>
      </c>
      <c r="AN1012" s="45">
        <v>0</v>
      </c>
      <c r="AO1012" s="60">
        <v>0</v>
      </c>
      <c r="AP1012" s="61"/>
      <c r="AQ1012" s="169" t="s">
        <v>284</v>
      </c>
      <c r="AR1012" s="45">
        <v>3</v>
      </c>
      <c r="AS1012" s="60">
        <v>0.10714285714285714</v>
      </c>
      <c r="AT1012" s="61"/>
      <c r="AU1012" s="169" t="s">
        <v>297</v>
      </c>
      <c r="AV1012" s="45">
        <v>3</v>
      </c>
      <c r="AW1012" s="60">
        <v>0.125</v>
      </c>
      <c r="AX1012" s="61"/>
      <c r="AY1012" s="169" t="s">
        <v>316</v>
      </c>
      <c r="AZ1012" s="45">
        <v>1</v>
      </c>
      <c r="BA1012" s="60">
        <v>3.5714285714285712E-2</v>
      </c>
      <c r="BB1012" s="61"/>
      <c r="BC1012" s="169" t="s">
        <v>326</v>
      </c>
      <c r="BD1012" s="45">
        <v>4</v>
      </c>
      <c r="BE1012" s="60">
        <v>0.14285714285714285</v>
      </c>
      <c r="BF1012" s="61"/>
      <c r="BG1012" s="63" t="s">
        <v>333</v>
      </c>
      <c r="BH1012" s="65">
        <v>1</v>
      </c>
      <c r="BI1012" s="66">
        <v>5.8823529411764705E-2</v>
      </c>
      <c r="BJ1012" s="61"/>
      <c r="BK1012" s="61"/>
      <c r="BL1012" s="61"/>
      <c r="BM1012" s="61"/>
      <c r="BN1012" s="61"/>
      <c r="BO1012" s="61"/>
      <c r="BP1012" s="61"/>
      <c r="BQ1012" s="61"/>
      <c r="BR1012" s="64"/>
      <c r="BS1012" s="61"/>
      <c r="BT1012" s="61"/>
      <c r="BU1012" s="61"/>
      <c r="BV1012" s="61"/>
      <c r="BW1012" s="61"/>
      <c r="BX1012" s="61"/>
      <c r="BY1012" s="64"/>
      <c r="BZ1012" s="61"/>
      <c r="CA1012" s="61"/>
      <c r="CB1012" s="61"/>
      <c r="CC1012" s="61"/>
      <c r="CD1012" s="61"/>
      <c r="CE1012" s="61"/>
      <c r="CF1012" s="64"/>
      <c r="CG1012" s="61"/>
      <c r="CH1012" s="61"/>
      <c r="CI1012" s="61"/>
      <c r="CJ1012" s="61"/>
      <c r="CK1012" s="61"/>
      <c r="CL1012" s="61"/>
      <c r="CM1012" s="61"/>
      <c r="CN1012" s="61"/>
      <c r="CO1012" s="61"/>
      <c r="CP1012" s="61"/>
      <c r="CQ1012" s="61"/>
      <c r="CR1012" s="61"/>
      <c r="CS1012" s="61"/>
      <c r="CT1012" s="61"/>
      <c r="CU1012" s="61"/>
      <c r="CV1012" s="61"/>
      <c r="CW1012" s="61"/>
      <c r="CX1012" s="61"/>
      <c r="CY1012" s="61"/>
      <c r="CZ1012" s="61"/>
      <c r="DA1012" s="61"/>
      <c r="DB1012" s="61"/>
      <c r="DC1012" s="61"/>
    </row>
    <row r="1013" spans="2:107" ht="25.5" customHeight="1" x14ac:dyDescent="0.2">
      <c r="B1013" s="63" t="s">
        <v>374</v>
      </c>
      <c r="C1013" s="45">
        <v>2</v>
      </c>
      <c r="D1013" s="58">
        <v>7.1428571428571425E-2</v>
      </c>
      <c r="E1013" s="64"/>
      <c r="F1013" s="75" t="s">
        <v>386</v>
      </c>
      <c r="G1013" s="45">
        <v>1</v>
      </c>
      <c r="H1013" s="58">
        <v>3.5714285714285712E-2</v>
      </c>
      <c r="I1013" s="61"/>
      <c r="J1013" s="63" t="s">
        <v>385</v>
      </c>
      <c r="K1013" s="45">
        <v>7</v>
      </c>
      <c r="L1013" s="58">
        <v>0.25</v>
      </c>
      <c r="M1013" s="61"/>
      <c r="N1013" s="169" t="s">
        <v>201</v>
      </c>
      <c r="O1013" s="45">
        <v>5</v>
      </c>
      <c r="P1013" s="60">
        <v>0.17857142857142858</v>
      </c>
      <c r="Q1013" s="61"/>
      <c r="R1013" s="169" t="s">
        <v>210</v>
      </c>
      <c r="S1013" s="59">
        <v>0</v>
      </c>
      <c r="T1013" s="60">
        <v>0</v>
      </c>
      <c r="U1013" s="61"/>
      <c r="V1013" s="61"/>
      <c r="W1013" s="169" t="s">
        <v>215</v>
      </c>
      <c r="X1013" s="45">
        <v>2</v>
      </c>
      <c r="Y1013" s="60">
        <v>7.1428571428571425E-2</v>
      </c>
      <c r="Z1013" s="61"/>
      <c r="AA1013" s="169" t="s">
        <v>226</v>
      </c>
      <c r="AB1013" s="45">
        <v>1</v>
      </c>
      <c r="AC1013" s="60">
        <v>3.5714285714285712E-2</v>
      </c>
      <c r="AD1013" s="61"/>
      <c r="AE1013" s="169" t="s">
        <v>233</v>
      </c>
      <c r="AF1013" s="45">
        <v>4</v>
      </c>
      <c r="AG1013" s="60">
        <v>0.14285714285714285</v>
      </c>
      <c r="AH1013" s="61"/>
      <c r="AI1013" s="169" t="s">
        <v>239</v>
      </c>
      <c r="AJ1013" s="45">
        <v>3</v>
      </c>
      <c r="AK1013" s="60">
        <v>0.10714285714285714</v>
      </c>
      <c r="AL1013" s="61"/>
      <c r="AM1013" s="169" t="s">
        <v>255</v>
      </c>
      <c r="AN1013" s="45">
        <v>0</v>
      </c>
      <c r="AO1013" s="60">
        <v>0</v>
      </c>
      <c r="AP1013" s="61"/>
      <c r="AQ1013" s="169" t="s">
        <v>285</v>
      </c>
      <c r="AR1013" s="45">
        <v>0</v>
      </c>
      <c r="AS1013" s="60">
        <v>0</v>
      </c>
      <c r="AT1013" s="61"/>
      <c r="AU1013" s="169" t="s">
        <v>298</v>
      </c>
      <c r="AV1013" s="45">
        <v>0</v>
      </c>
      <c r="AW1013" s="60">
        <v>0</v>
      </c>
      <c r="AX1013" s="61"/>
      <c r="AY1013" s="169" t="s">
        <v>315</v>
      </c>
      <c r="AZ1013" s="45">
        <v>0</v>
      </c>
      <c r="BA1013" s="60">
        <v>0</v>
      </c>
      <c r="BB1013" s="61"/>
      <c r="BC1013" s="169" t="s">
        <v>327</v>
      </c>
      <c r="BD1013" s="45">
        <v>2</v>
      </c>
      <c r="BE1013" s="60">
        <v>7.1428571428571425E-2</v>
      </c>
      <c r="BF1013" s="61"/>
      <c r="BG1013" s="63" t="s">
        <v>334</v>
      </c>
      <c r="BH1013" s="65">
        <v>0</v>
      </c>
      <c r="BI1013" s="66">
        <v>0</v>
      </c>
      <c r="BJ1013" s="62"/>
      <c r="BK1013" s="62"/>
      <c r="BL1013" s="61"/>
      <c r="BM1013" s="61"/>
      <c r="BN1013" s="61"/>
      <c r="BO1013" s="61"/>
      <c r="BP1013" s="61"/>
      <c r="BQ1013" s="61"/>
      <c r="BR1013" s="64"/>
      <c r="BS1013" s="61"/>
      <c r="BT1013" s="61"/>
      <c r="BU1013" s="61"/>
      <c r="BV1013" s="61"/>
      <c r="BW1013" s="61"/>
      <c r="BX1013" s="61"/>
      <c r="BY1013" s="61"/>
      <c r="BZ1013" s="61"/>
      <c r="CA1013" s="61"/>
      <c r="CB1013" s="61"/>
      <c r="CC1013" s="61"/>
      <c r="CD1013" s="61"/>
      <c r="CE1013" s="61"/>
      <c r="CF1013" s="61"/>
      <c r="CG1013" s="61"/>
      <c r="CH1013" s="61"/>
      <c r="CI1013" s="61"/>
      <c r="CJ1013" s="61"/>
      <c r="CK1013" s="61"/>
      <c r="CL1013" s="61"/>
      <c r="CM1013" s="61"/>
      <c r="CN1013" s="61"/>
      <c r="CO1013" s="61"/>
      <c r="CP1013" s="61"/>
      <c r="CQ1013" s="61"/>
      <c r="CR1013" s="61"/>
      <c r="CS1013" s="61"/>
      <c r="CT1013" s="61"/>
      <c r="CU1013" s="61"/>
      <c r="CV1013" s="61"/>
      <c r="CW1013" s="61"/>
      <c r="CX1013" s="61"/>
      <c r="CY1013" s="61"/>
      <c r="CZ1013" s="61"/>
      <c r="DA1013" s="61"/>
      <c r="DB1013" s="61"/>
      <c r="DC1013" s="61"/>
    </row>
    <row r="1014" spans="2:107" ht="25.5" customHeight="1" x14ac:dyDescent="0.2">
      <c r="B1014" s="63" t="s">
        <v>375</v>
      </c>
      <c r="C1014" s="45">
        <v>3</v>
      </c>
      <c r="D1014" s="58">
        <v>0.10714285714285714</v>
      </c>
      <c r="E1014" s="64"/>
      <c r="F1014" s="75" t="s">
        <v>387</v>
      </c>
      <c r="G1014" s="45">
        <v>4</v>
      </c>
      <c r="H1014" s="58">
        <v>0.14285714285714285</v>
      </c>
      <c r="I1014" s="61"/>
      <c r="J1014" s="63" t="s">
        <v>399</v>
      </c>
      <c r="K1014" s="45">
        <v>3</v>
      </c>
      <c r="L1014" s="58">
        <v>0.10714285714285714</v>
      </c>
      <c r="M1014" s="61"/>
      <c r="N1014" s="169" t="s">
        <v>202</v>
      </c>
      <c r="O1014" s="45">
        <v>7</v>
      </c>
      <c r="P1014" s="60">
        <v>0.25</v>
      </c>
      <c r="Q1014" s="61"/>
      <c r="R1014" s="169" t="s">
        <v>211</v>
      </c>
      <c r="S1014" s="59">
        <v>1</v>
      </c>
      <c r="T1014" s="60">
        <v>3.5714285714285712E-2</v>
      </c>
      <c r="U1014" s="61"/>
      <c r="V1014" s="61"/>
      <c r="W1014" s="169" t="s">
        <v>216</v>
      </c>
      <c r="X1014" s="45">
        <v>2</v>
      </c>
      <c r="Y1014" s="60">
        <v>7.1428571428571425E-2</v>
      </c>
      <c r="Z1014" s="61"/>
      <c r="AA1014" s="169" t="s">
        <v>227</v>
      </c>
      <c r="AB1014" s="45">
        <v>4</v>
      </c>
      <c r="AC1014" s="60">
        <v>0.14285714285714285</v>
      </c>
      <c r="AD1014" s="61"/>
      <c r="AE1014" s="169" t="s">
        <v>234</v>
      </c>
      <c r="AF1014" s="45">
        <v>0</v>
      </c>
      <c r="AG1014" s="60">
        <v>0</v>
      </c>
      <c r="AH1014" s="61"/>
      <c r="AI1014" s="169" t="s">
        <v>240</v>
      </c>
      <c r="AJ1014" s="45">
        <v>2</v>
      </c>
      <c r="AK1014" s="60">
        <v>7.1428571428571425E-2</v>
      </c>
      <c r="AL1014" s="61"/>
      <c r="AM1014" s="169" t="s">
        <v>276</v>
      </c>
      <c r="AN1014" s="45">
        <v>3</v>
      </c>
      <c r="AO1014" s="60">
        <v>0.125</v>
      </c>
      <c r="AP1014" s="61"/>
      <c r="AQ1014" s="169" t="s">
        <v>286</v>
      </c>
      <c r="AR1014" s="45">
        <v>8</v>
      </c>
      <c r="AS1014" s="60">
        <v>0.2857142857142857</v>
      </c>
      <c r="AT1014" s="61"/>
      <c r="AU1014" s="169" t="s">
        <v>299</v>
      </c>
      <c r="AV1014" s="45">
        <v>0</v>
      </c>
      <c r="AW1014" s="60">
        <v>0</v>
      </c>
      <c r="AX1014" s="61"/>
      <c r="AY1014" s="169" t="s">
        <v>317</v>
      </c>
      <c r="AZ1014" s="45">
        <v>1</v>
      </c>
      <c r="BA1014" s="60">
        <v>3.5714285714285712E-2</v>
      </c>
      <c r="BB1014" s="61"/>
      <c r="BC1014" s="169" t="s">
        <v>328</v>
      </c>
      <c r="BD1014" s="59">
        <v>3</v>
      </c>
      <c r="BE1014" s="60">
        <v>0.10714285714285714</v>
      </c>
      <c r="BF1014" s="61"/>
      <c r="BG1014" s="63" t="s">
        <v>335</v>
      </c>
      <c r="BH1014" s="54">
        <v>6</v>
      </c>
      <c r="BI1014" s="66">
        <v>0.35294117647058826</v>
      </c>
      <c r="BJ1014" s="61"/>
      <c r="BK1014" s="61"/>
      <c r="BL1014" s="61"/>
      <c r="BM1014" s="61"/>
      <c r="BN1014" s="61"/>
      <c r="BO1014" s="61"/>
      <c r="BP1014" s="61"/>
      <c r="BQ1014" s="61"/>
      <c r="BR1014" s="64"/>
      <c r="BS1014" s="61"/>
      <c r="BT1014" s="61"/>
      <c r="BU1014" s="61"/>
      <c r="BV1014" s="61"/>
      <c r="BW1014" s="61"/>
      <c r="BX1014" s="61"/>
      <c r="BY1014" s="61"/>
      <c r="BZ1014" s="61"/>
      <c r="CA1014" s="61"/>
      <c r="CB1014" s="61"/>
      <c r="CC1014" s="61"/>
      <c r="CD1014" s="61"/>
      <c r="CE1014" s="61"/>
      <c r="CF1014" s="61"/>
      <c r="CG1014" s="61"/>
      <c r="CH1014" s="61"/>
      <c r="CI1014" s="61"/>
      <c r="CJ1014" s="61"/>
      <c r="CK1014" s="61"/>
      <c r="CL1014" s="61"/>
      <c r="CM1014" s="61"/>
      <c r="CN1014" s="61"/>
      <c r="CO1014" s="61"/>
      <c r="CP1014" s="61"/>
      <c r="CQ1014" s="61"/>
      <c r="CR1014" s="61"/>
      <c r="CS1014" s="61"/>
      <c r="CT1014" s="61"/>
      <c r="CU1014" s="61"/>
      <c r="CV1014" s="61"/>
      <c r="CW1014" s="61"/>
      <c r="CX1014" s="61"/>
      <c r="CY1014" s="61"/>
      <c r="CZ1014" s="61"/>
      <c r="DA1014" s="61"/>
      <c r="DB1014" s="61"/>
      <c r="DC1014" s="61"/>
    </row>
    <row r="1015" spans="2:107" ht="25.5" customHeight="1" x14ac:dyDescent="0.2">
      <c r="B1015" s="63" t="s">
        <v>376</v>
      </c>
      <c r="C1015" s="45">
        <v>3</v>
      </c>
      <c r="D1015" s="58">
        <v>0.10714285714285714</v>
      </c>
      <c r="E1015" s="64"/>
      <c r="F1015" s="75" t="s">
        <v>388</v>
      </c>
      <c r="G1015" s="45">
        <v>0</v>
      </c>
      <c r="H1015" s="58">
        <v>0</v>
      </c>
      <c r="I1015" s="61"/>
      <c r="J1015" s="63" t="s">
        <v>400</v>
      </c>
      <c r="K1015" s="45">
        <v>1</v>
      </c>
      <c r="L1015" s="58">
        <v>3.5714285714285712E-2</v>
      </c>
      <c r="M1015" s="61"/>
      <c r="N1015" s="169" t="s">
        <v>203</v>
      </c>
      <c r="O1015" s="45">
        <v>0</v>
      </c>
      <c r="P1015" s="60">
        <v>0</v>
      </c>
      <c r="Q1015" s="61"/>
      <c r="R1015" s="37"/>
      <c r="S1015" s="45">
        <v>28</v>
      </c>
      <c r="T1015" s="60">
        <v>1</v>
      </c>
      <c r="U1015" s="61"/>
      <c r="V1015" s="61"/>
      <c r="W1015" s="169" t="s">
        <v>217</v>
      </c>
      <c r="X1015" s="45">
        <v>5</v>
      </c>
      <c r="Y1015" s="60">
        <v>0.17857142857142858</v>
      </c>
      <c r="Z1015" s="61"/>
      <c r="AA1015" s="169" t="s">
        <v>228</v>
      </c>
      <c r="AB1015" s="45">
        <v>9</v>
      </c>
      <c r="AC1015" s="60">
        <v>0.32142857142857145</v>
      </c>
      <c r="AD1015" s="61"/>
      <c r="AE1015" s="169" t="s">
        <v>237</v>
      </c>
      <c r="AF1015" s="45">
        <v>8</v>
      </c>
      <c r="AG1015" s="60">
        <v>0.2857142857142857</v>
      </c>
      <c r="AH1015" s="61"/>
      <c r="AI1015" s="169" t="s">
        <v>241</v>
      </c>
      <c r="AJ1015" s="45">
        <v>0</v>
      </c>
      <c r="AK1015" s="60">
        <v>0</v>
      </c>
      <c r="AL1015" s="61"/>
      <c r="AM1015" s="169" t="s">
        <v>257</v>
      </c>
      <c r="AN1015" s="45">
        <v>0</v>
      </c>
      <c r="AO1015" s="60">
        <v>0</v>
      </c>
      <c r="AP1015" s="61"/>
      <c r="AQ1015" s="169" t="s">
        <v>287</v>
      </c>
      <c r="AR1015" s="45">
        <v>1</v>
      </c>
      <c r="AS1015" s="60">
        <v>3.5714285714285712E-2</v>
      </c>
      <c r="AT1015" s="61"/>
      <c r="AU1015" s="169" t="s">
        <v>300</v>
      </c>
      <c r="AV1015" s="45">
        <v>4</v>
      </c>
      <c r="AW1015" s="60">
        <v>0.16666666666666666</v>
      </c>
      <c r="AX1015" s="61"/>
      <c r="AY1015" s="169" t="s">
        <v>319</v>
      </c>
      <c r="AZ1015" s="45">
        <v>4</v>
      </c>
      <c r="BA1015" s="60">
        <v>0.14285714285714285</v>
      </c>
      <c r="BB1015" s="61"/>
      <c r="BC1015" s="169" t="s">
        <v>329</v>
      </c>
      <c r="BD1015" s="59">
        <v>0</v>
      </c>
      <c r="BE1015" s="60">
        <v>0</v>
      </c>
      <c r="BF1015" s="61"/>
      <c r="BG1015" s="63" t="s">
        <v>336</v>
      </c>
      <c r="BH1015" s="54">
        <v>9</v>
      </c>
      <c r="BI1015" s="66">
        <v>0.52941176470588236</v>
      </c>
      <c r="BJ1015" s="61"/>
      <c r="BK1015" s="61"/>
      <c r="BL1015" s="61"/>
      <c r="BM1015" s="61"/>
      <c r="BN1015" s="61"/>
      <c r="BO1015" s="37"/>
      <c r="BP1015" s="37"/>
      <c r="BQ1015" s="61"/>
      <c r="BR1015" s="64"/>
      <c r="BS1015" s="61"/>
      <c r="BT1015" s="61"/>
      <c r="BU1015" s="61"/>
      <c r="BV1015" s="61"/>
      <c r="BW1015" s="61"/>
      <c r="BX1015" s="61"/>
      <c r="BY1015" s="61"/>
      <c r="BZ1015" s="61"/>
      <c r="CA1015" s="61"/>
      <c r="CB1015" s="61"/>
      <c r="CC1015" s="61"/>
      <c r="CD1015" s="61"/>
      <c r="CE1015" s="61"/>
      <c r="CF1015" s="61"/>
      <c r="CG1015" s="61"/>
      <c r="CH1015" s="61"/>
      <c r="CI1015" s="61"/>
      <c r="CJ1015" s="61"/>
      <c r="CK1015" s="61"/>
      <c r="CL1015" s="61"/>
      <c r="CM1015" s="61"/>
      <c r="CN1015" s="61"/>
      <c r="CO1015" s="61"/>
      <c r="CP1015" s="61"/>
      <c r="CQ1015" s="61"/>
      <c r="CR1015" s="61"/>
      <c r="CS1015" s="61"/>
      <c r="CT1015" s="61"/>
      <c r="CU1015" s="61"/>
      <c r="CV1015" s="61"/>
      <c r="CW1015" s="61"/>
      <c r="CX1015" s="61"/>
      <c r="CY1015" s="61"/>
      <c r="CZ1015" s="61"/>
      <c r="DA1015" s="61"/>
      <c r="DB1015" s="61"/>
      <c r="DC1015" s="61"/>
    </row>
    <row r="1016" spans="2:107" ht="25.5" customHeight="1" x14ac:dyDescent="0.2">
      <c r="B1016" s="63" t="s">
        <v>377</v>
      </c>
      <c r="C1016" s="45">
        <v>0</v>
      </c>
      <c r="D1016" s="58">
        <v>0</v>
      </c>
      <c r="E1016" s="64"/>
      <c r="F1016" s="75" t="s">
        <v>389</v>
      </c>
      <c r="G1016" s="45">
        <v>3</v>
      </c>
      <c r="H1016" s="58">
        <v>0.10714285714285714</v>
      </c>
      <c r="I1016" s="61"/>
      <c r="J1016" s="63" t="s">
        <v>387</v>
      </c>
      <c r="K1016" s="45">
        <v>1</v>
      </c>
      <c r="L1016" s="58">
        <v>3.5714285714285712E-2</v>
      </c>
      <c r="M1016" s="61"/>
      <c r="N1016" s="169" t="s">
        <v>204</v>
      </c>
      <c r="O1016" s="45">
        <v>0</v>
      </c>
      <c r="P1016" s="60">
        <v>0</v>
      </c>
      <c r="Q1016" s="61"/>
      <c r="R1016" s="61"/>
      <c r="S1016" s="49" t="s">
        <v>141</v>
      </c>
      <c r="T1016" s="49" t="s">
        <v>140</v>
      </c>
      <c r="U1016" s="61"/>
      <c r="V1016" s="61"/>
      <c r="W1016" s="169" t="s">
        <v>218</v>
      </c>
      <c r="X1016" s="45">
        <v>2</v>
      </c>
      <c r="Y1016" s="60">
        <v>7.1428571428571425E-2</v>
      </c>
      <c r="Z1016" s="61"/>
      <c r="AA1016" s="169" t="s">
        <v>229</v>
      </c>
      <c r="AB1016" s="45">
        <v>1</v>
      </c>
      <c r="AC1016" s="60">
        <v>3.5714285714285712E-2</v>
      </c>
      <c r="AD1016" s="61"/>
      <c r="AE1016" s="169" t="s">
        <v>251</v>
      </c>
      <c r="AF1016" s="59">
        <v>1</v>
      </c>
      <c r="AG1016" s="60">
        <v>3.5714285714285712E-2</v>
      </c>
      <c r="AH1016" s="61"/>
      <c r="AI1016" s="169" t="s">
        <v>242</v>
      </c>
      <c r="AJ1016" s="45">
        <v>2</v>
      </c>
      <c r="AK1016" s="60">
        <v>7.1428571428571425E-2</v>
      </c>
      <c r="AL1016" s="61"/>
      <c r="AM1016" s="169" t="s">
        <v>256</v>
      </c>
      <c r="AN1016" s="45">
        <v>2</v>
      </c>
      <c r="AO1016" s="60">
        <v>8.3333333333333329E-2</v>
      </c>
      <c r="AP1016" s="61"/>
      <c r="AQ1016" s="169" t="s">
        <v>288</v>
      </c>
      <c r="AR1016" s="59">
        <v>3</v>
      </c>
      <c r="AS1016" s="60">
        <v>0.10714285714285714</v>
      </c>
      <c r="AT1016" s="61"/>
      <c r="AU1016" s="169" t="s">
        <v>301</v>
      </c>
      <c r="AV1016" s="45">
        <v>0</v>
      </c>
      <c r="AW1016" s="60">
        <v>0</v>
      </c>
      <c r="AX1016" s="61"/>
      <c r="AY1016" s="169" t="s">
        <v>320</v>
      </c>
      <c r="AZ1016" s="45">
        <v>2</v>
      </c>
      <c r="BA1016" s="60">
        <v>7.1428571428571425E-2</v>
      </c>
      <c r="BB1016" s="61"/>
      <c r="BC1016" s="169" t="s">
        <v>330</v>
      </c>
      <c r="BD1016" s="45">
        <v>10</v>
      </c>
      <c r="BE1016" s="60">
        <v>0.35714285714285715</v>
      </c>
      <c r="BF1016" s="61"/>
      <c r="BG1016" s="63" t="s">
        <v>337</v>
      </c>
      <c r="BH1016" s="65">
        <v>0</v>
      </c>
      <c r="BI1016" s="66">
        <v>0</v>
      </c>
      <c r="BJ1016" s="61"/>
      <c r="BK1016" s="61"/>
      <c r="BL1016" s="61"/>
      <c r="BM1016" s="61"/>
      <c r="BN1016" s="61"/>
      <c r="BO1016" s="61"/>
      <c r="BP1016" s="61"/>
      <c r="BQ1016" s="37"/>
      <c r="BR1016" s="64"/>
      <c r="BS1016" s="61"/>
      <c r="BT1016" s="61"/>
      <c r="BU1016" s="61"/>
      <c r="BV1016" s="61"/>
      <c r="BW1016" s="61"/>
      <c r="BX1016" s="61"/>
      <c r="BY1016" s="61"/>
      <c r="BZ1016" s="61"/>
      <c r="CA1016" s="61"/>
      <c r="CB1016" s="61"/>
      <c r="CC1016" s="61"/>
      <c r="CD1016" s="61"/>
      <c r="CE1016" s="61"/>
      <c r="CF1016" s="67"/>
      <c r="CG1016" s="61"/>
      <c r="CH1016" s="61"/>
      <c r="CI1016" s="61"/>
      <c r="CJ1016" s="61"/>
      <c r="CK1016" s="61"/>
      <c r="CL1016" s="61"/>
      <c r="CM1016" s="61"/>
      <c r="CN1016" s="61"/>
      <c r="CO1016" s="61"/>
      <c r="CP1016" s="61"/>
      <c r="CQ1016" s="61"/>
      <c r="CR1016" s="61"/>
      <c r="CS1016" s="61"/>
      <c r="CT1016" s="61"/>
      <c r="CU1016" s="61"/>
      <c r="CV1016" s="61"/>
      <c r="CW1016" s="61"/>
      <c r="CX1016" s="61"/>
      <c r="CY1016" s="61"/>
      <c r="CZ1016" s="61"/>
      <c r="DA1016" s="61"/>
      <c r="DB1016" s="61"/>
      <c r="DC1016" s="61"/>
    </row>
    <row r="1017" spans="2:107" ht="25.5" customHeight="1" x14ac:dyDescent="0.2">
      <c r="B1017" s="63" t="s">
        <v>378</v>
      </c>
      <c r="C1017" s="45">
        <v>0</v>
      </c>
      <c r="D1017" s="58">
        <v>0</v>
      </c>
      <c r="E1017" s="64"/>
      <c r="F1017" s="75" t="s">
        <v>390</v>
      </c>
      <c r="G1017" s="45">
        <v>0</v>
      </c>
      <c r="H1017" s="58">
        <v>0</v>
      </c>
      <c r="I1017" s="61"/>
      <c r="J1017" s="63" t="s">
        <v>401</v>
      </c>
      <c r="K1017" s="45">
        <v>1</v>
      </c>
      <c r="L1017" s="58">
        <v>3.5714285714285712E-2</v>
      </c>
      <c r="M1017" s="61"/>
      <c r="N1017" s="169" t="s">
        <v>205</v>
      </c>
      <c r="O1017" s="45">
        <v>0</v>
      </c>
      <c r="P1017" s="60">
        <v>0</v>
      </c>
      <c r="Q1017" s="61"/>
      <c r="R1017" s="61"/>
      <c r="S1017" s="61"/>
      <c r="T1017" s="61"/>
      <c r="U1017" s="61"/>
      <c r="V1017" s="61"/>
      <c r="W1017" s="169" t="s">
        <v>219</v>
      </c>
      <c r="X1017" s="45">
        <v>0</v>
      </c>
      <c r="Y1017" s="60">
        <v>0</v>
      </c>
      <c r="Z1017" s="61"/>
      <c r="AA1017" s="37"/>
      <c r="AB1017" s="45">
        <v>28</v>
      </c>
      <c r="AC1017" s="60">
        <v>1</v>
      </c>
      <c r="AD1017" s="61"/>
      <c r="AE1017" s="169" t="s">
        <v>435</v>
      </c>
      <c r="AF1017" s="59">
        <v>1</v>
      </c>
      <c r="AG1017" s="60">
        <v>3.5714285714285712E-2</v>
      </c>
      <c r="AH1017" s="61"/>
      <c r="AI1017" s="169" t="s">
        <v>243</v>
      </c>
      <c r="AJ1017" s="45">
        <v>1</v>
      </c>
      <c r="AK1017" s="60">
        <v>3.5714285714285712E-2</v>
      </c>
      <c r="AL1017" s="61"/>
      <c r="AM1017" s="169" t="s">
        <v>258</v>
      </c>
      <c r="AN1017" s="45">
        <v>0</v>
      </c>
      <c r="AO1017" s="60">
        <v>0</v>
      </c>
      <c r="AP1017" s="61"/>
      <c r="AQ1017" s="169" t="s">
        <v>289</v>
      </c>
      <c r="AR1017" s="59">
        <v>0</v>
      </c>
      <c r="AS1017" s="60">
        <v>0</v>
      </c>
      <c r="AT1017" s="61"/>
      <c r="AU1017" s="169" t="s">
        <v>302</v>
      </c>
      <c r="AV1017" s="45">
        <v>3</v>
      </c>
      <c r="AW1017" s="60">
        <v>0.125</v>
      </c>
      <c r="AX1017" s="61"/>
      <c r="AY1017" s="169" t="s">
        <v>322</v>
      </c>
      <c r="AZ1017" s="45">
        <v>0</v>
      </c>
      <c r="BA1017" s="60">
        <v>0</v>
      </c>
      <c r="BB1017" s="61"/>
      <c r="BC1017" s="98"/>
      <c r="BD1017" s="45">
        <v>28</v>
      </c>
      <c r="BE1017" s="60">
        <v>1</v>
      </c>
      <c r="BF1017" s="61"/>
      <c r="BG1017" s="98"/>
      <c r="BH1017" s="65">
        <v>17</v>
      </c>
      <c r="BI1017" s="66">
        <v>1</v>
      </c>
      <c r="BJ1017" s="61"/>
      <c r="BK1017" s="61"/>
      <c r="BL1017" s="61"/>
      <c r="BM1017" s="61"/>
      <c r="BN1017" s="61"/>
      <c r="BO1017" s="61"/>
      <c r="BP1017" s="61"/>
      <c r="BQ1017" s="61"/>
      <c r="BR1017" s="64"/>
      <c r="BS1017" s="61"/>
      <c r="BT1017" s="61"/>
      <c r="BU1017" s="61"/>
      <c r="BV1017" s="61"/>
      <c r="BW1017" s="61"/>
      <c r="BX1017" s="61"/>
      <c r="BY1017" s="61"/>
      <c r="BZ1017" s="61"/>
      <c r="CA1017" s="61"/>
      <c r="CB1017" s="61"/>
      <c r="CC1017" s="61"/>
      <c r="CD1017" s="61"/>
      <c r="CE1017" s="61"/>
      <c r="CF1017" s="61"/>
      <c r="CG1017" s="61"/>
      <c r="CH1017" s="61"/>
      <c r="CI1017" s="61"/>
      <c r="CJ1017" s="61"/>
      <c r="CK1017" s="61"/>
      <c r="CL1017" s="61"/>
      <c r="CM1017" s="61"/>
      <c r="CN1017" s="61"/>
      <c r="CO1017" s="61"/>
      <c r="CP1017" s="61"/>
      <c r="CQ1017" s="61"/>
      <c r="CR1017" s="61"/>
      <c r="CS1017" s="61"/>
      <c r="CT1017" s="61"/>
      <c r="CU1017" s="61"/>
      <c r="CV1017" s="61"/>
      <c r="CW1017" s="61"/>
      <c r="CX1017" s="61"/>
      <c r="CY1017" s="61"/>
      <c r="CZ1017" s="61"/>
      <c r="DA1017" s="61"/>
      <c r="DB1017" s="61"/>
      <c r="DC1017" s="61"/>
    </row>
    <row r="1018" spans="2:107" ht="25.5" customHeight="1" x14ac:dyDescent="0.2">
      <c r="B1018" s="63" t="s">
        <v>379</v>
      </c>
      <c r="C1018" s="45">
        <v>1</v>
      </c>
      <c r="D1018" s="58">
        <v>3.5714285714285712E-2</v>
      </c>
      <c r="E1018" s="64"/>
      <c r="F1018" s="75" t="s">
        <v>391</v>
      </c>
      <c r="G1018" s="45">
        <v>1</v>
      </c>
      <c r="H1018" s="58">
        <v>3.5714285714285712E-2</v>
      </c>
      <c r="I1018" s="61"/>
      <c r="J1018" s="63" t="s">
        <v>402</v>
      </c>
      <c r="K1018" s="45">
        <v>0</v>
      </c>
      <c r="L1018" s="58">
        <v>0</v>
      </c>
      <c r="M1018" s="61"/>
      <c r="N1018" s="169" t="s">
        <v>206</v>
      </c>
      <c r="O1018" s="45">
        <v>1</v>
      </c>
      <c r="P1018" s="60">
        <v>3.5714285714285712E-2</v>
      </c>
      <c r="Q1018" s="61"/>
      <c r="R1018" s="61"/>
      <c r="S1018" s="61"/>
      <c r="T1018" s="61"/>
      <c r="U1018" s="61"/>
      <c r="V1018" s="61"/>
      <c r="W1018" s="169" t="s">
        <v>220</v>
      </c>
      <c r="X1018" s="45">
        <v>2</v>
      </c>
      <c r="Y1018" s="60">
        <v>7.1428571428571425E-2</v>
      </c>
      <c r="Z1018" s="61"/>
      <c r="AA1018" s="61"/>
      <c r="AB1018" s="49" t="s">
        <v>141</v>
      </c>
      <c r="AC1018" s="49" t="s">
        <v>140</v>
      </c>
      <c r="AD1018" s="61"/>
      <c r="AE1018" s="169" t="s">
        <v>436</v>
      </c>
      <c r="AF1018" s="59">
        <v>2</v>
      </c>
      <c r="AG1018" s="60">
        <v>7.1428571428571425E-2</v>
      </c>
      <c r="AH1018" s="61"/>
      <c r="AI1018" s="169" t="s">
        <v>244</v>
      </c>
      <c r="AJ1018" s="45">
        <v>2</v>
      </c>
      <c r="AK1018" s="60">
        <v>7.1428571428571425E-2</v>
      </c>
      <c r="AL1018" s="61"/>
      <c r="AM1018" s="169" t="s">
        <v>277</v>
      </c>
      <c r="AN1018" s="45">
        <v>2</v>
      </c>
      <c r="AO1018" s="60">
        <v>8.3333333333333329E-2</v>
      </c>
      <c r="AP1018" s="61"/>
      <c r="AQ1018" s="169" t="s">
        <v>290</v>
      </c>
      <c r="AR1018" s="45">
        <v>1</v>
      </c>
      <c r="AS1018" s="60">
        <v>3.5714285714285712E-2</v>
      </c>
      <c r="AT1018" s="61"/>
      <c r="AU1018" s="169" t="s">
        <v>304</v>
      </c>
      <c r="AV1018" s="45">
        <v>3</v>
      </c>
      <c r="AW1018" s="60">
        <v>0.125</v>
      </c>
      <c r="AX1018" s="61"/>
      <c r="AY1018" s="169" t="s">
        <v>321</v>
      </c>
      <c r="AZ1018" s="45">
        <v>1</v>
      </c>
      <c r="BA1018" s="60">
        <v>3.5714285714285712E-2</v>
      </c>
      <c r="BB1018" s="61"/>
      <c r="BC1018" s="61"/>
      <c r="BD1018" s="49" t="s">
        <v>141</v>
      </c>
      <c r="BE1018" s="49" t="s">
        <v>140</v>
      </c>
      <c r="BF1018" s="61"/>
      <c r="BG1018" s="68"/>
      <c r="BH1018" s="77" t="s">
        <v>141</v>
      </c>
      <c r="BI1018" s="77" t="s">
        <v>140</v>
      </c>
      <c r="BJ1018" s="61"/>
      <c r="BK1018" s="61"/>
      <c r="BL1018" s="61"/>
      <c r="BM1018" s="61"/>
      <c r="BN1018" s="61"/>
      <c r="BO1018" s="61"/>
      <c r="BP1018" s="61"/>
      <c r="BQ1018" s="61"/>
      <c r="BR1018" s="64"/>
      <c r="BS1018" s="61"/>
      <c r="BT1018" s="61"/>
      <c r="BU1018" s="61"/>
      <c r="BV1018" s="61"/>
      <c r="BW1018" s="61"/>
      <c r="BX1018" s="61"/>
      <c r="BY1018" s="61"/>
      <c r="BZ1018" s="61"/>
      <c r="CA1018" s="61"/>
      <c r="CB1018" s="61"/>
      <c r="CC1018" s="61"/>
      <c r="CD1018" s="61"/>
      <c r="CE1018" s="61"/>
      <c r="CF1018" s="61"/>
      <c r="CG1018" s="61"/>
      <c r="CH1018" s="61"/>
      <c r="CI1018" s="61"/>
      <c r="CJ1018" s="61"/>
      <c r="CK1018" s="61"/>
      <c r="CL1018" s="61"/>
      <c r="CM1018" s="61"/>
      <c r="CN1018" s="61"/>
      <c r="CO1018" s="61"/>
      <c r="CP1018" s="61"/>
      <c r="CQ1018" s="61"/>
      <c r="CR1018" s="61"/>
      <c r="CS1018" s="61"/>
      <c r="CT1018" s="61"/>
      <c r="CU1018" s="61"/>
      <c r="CV1018" s="61"/>
      <c r="CW1018" s="61"/>
      <c r="CX1018" s="61"/>
      <c r="CY1018" s="61"/>
      <c r="CZ1018" s="61"/>
      <c r="DA1018" s="61"/>
      <c r="DB1018" s="61"/>
      <c r="DC1018" s="61"/>
    </row>
    <row r="1019" spans="2:107" ht="25.5" customHeight="1" x14ac:dyDescent="0.2">
      <c r="B1019" s="63" t="s">
        <v>380</v>
      </c>
      <c r="C1019" s="45">
        <v>1</v>
      </c>
      <c r="D1019" s="58">
        <v>3.5714285714285712E-2</v>
      </c>
      <c r="E1019" s="64"/>
      <c r="F1019" s="75" t="s">
        <v>392</v>
      </c>
      <c r="G1019" s="45">
        <v>1</v>
      </c>
      <c r="H1019" s="58">
        <v>3.5714285714285712E-2</v>
      </c>
      <c r="I1019" s="61"/>
      <c r="J1019" s="63" t="s">
        <v>389</v>
      </c>
      <c r="K1019" s="45">
        <v>2</v>
      </c>
      <c r="L1019" s="58">
        <v>7.1428571428571425E-2</v>
      </c>
      <c r="M1019" s="61"/>
      <c r="N1019" s="169" t="s">
        <v>250</v>
      </c>
      <c r="O1019" s="45">
        <v>1</v>
      </c>
      <c r="P1019" s="60">
        <v>3.5714285714285712E-2</v>
      </c>
      <c r="Q1019" s="61"/>
      <c r="R1019" s="61"/>
      <c r="S1019" s="61"/>
      <c r="T1019" s="61"/>
      <c r="U1019" s="61"/>
      <c r="V1019" s="61"/>
      <c r="W1019" s="169" t="s">
        <v>221</v>
      </c>
      <c r="X1019" s="45">
        <v>2</v>
      </c>
      <c r="Y1019" s="60">
        <v>7.1428571428571425E-2</v>
      </c>
      <c r="Z1019" s="61"/>
      <c r="AA1019" s="61"/>
      <c r="AB1019" s="61"/>
      <c r="AC1019" s="61"/>
      <c r="AD1019" s="61"/>
      <c r="AE1019" s="169" t="s">
        <v>437</v>
      </c>
      <c r="AF1019" s="59">
        <v>7</v>
      </c>
      <c r="AG1019" s="60">
        <v>0.25</v>
      </c>
      <c r="AH1019" s="61"/>
      <c r="AI1019" s="169" t="s">
        <v>245</v>
      </c>
      <c r="AJ1019" s="59">
        <v>4</v>
      </c>
      <c r="AK1019" s="60">
        <v>0.14285714285714285</v>
      </c>
      <c r="AL1019" s="61"/>
      <c r="AM1019" s="169" t="s">
        <v>259</v>
      </c>
      <c r="AN1019" s="45">
        <v>2</v>
      </c>
      <c r="AO1019" s="60">
        <v>8.3333333333333329E-2</v>
      </c>
      <c r="AP1019" s="61"/>
      <c r="AQ1019" s="169" t="s">
        <v>291</v>
      </c>
      <c r="AR1019" s="45">
        <v>0</v>
      </c>
      <c r="AS1019" s="60">
        <v>0</v>
      </c>
      <c r="AT1019" s="61"/>
      <c r="AU1019" s="169" t="s">
        <v>303</v>
      </c>
      <c r="AV1019" s="45">
        <v>0</v>
      </c>
      <c r="AW1019" s="60">
        <v>0</v>
      </c>
      <c r="AX1019" s="61"/>
      <c r="AY1019" s="169" t="s">
        <v>318</v>
      </c>
      <c r="AZ1019" s="45">
        <v>1</v>
      </c>
      <c r="BA1019" s="60">
        <v>3.5714285714285712E-2</v>
      </c>
      <c r="BB1019" s="61"/>
      <c r="BC1019" s="61"/>
      <c r="BD1019" s="61"/>
      <c r="BE1019" s="61"/>
      <c r="BF1019" s="61"/>
      <c r="BG1019" s="61"/>
      <c r="BH1019" s="61"/>
      <c r="BI1019" s="61"/>
      <c r="BJ1019" s="61"/>
      <c r="BK1019" s="61"/>
      <c r="BL1019" s="61"/>
      <c r="BM1019" s="61"/>
      <c r="BN1019" s="61"/>
      <c r="BO1019" s="61"/>
      <c r="BP1019" s="61"/>
      <c r="BQ1019" s="61"/>
      <c r="BR1019" s="64"/>
      <c r="BS1019" s="61"/>
      <c r="BT1019" s="61"/>
      <c r="BU1019" s="61"/>
      <c r="BV1019" s="61"/>
      <c r="BW1019" s="61"/>
      <c r="BX1019" s="61"/>
      <c r="BY1019" s="61"/>
      <c r="BZ1019" s="61"/>
      <c r="CA1019" s="61"/>
      <c r="CB1019" s="61"/>
      <c r="CC1019" s="61"/>
      <c r="CD1019" s="61"/>
      <c r="CE1019" s="61"/>
      <c r="CF1019" s="61"/>
      <c r="CG1019" s="61"/>
      <c r="CH1019" s="61"/>
      <c r="CI1019" s="61"/>
      <c r="CJ1019" s="61"/>
      <c r="CK1019" s="61"/>
      <c r="CL1019" s="61"/>
      <c r="CM1019" s="61"/>
      <c r="CN1019" s="61"/>
      <c r="CO1019" s="61"/>
      <c r="CP1019" s="61"/>
      <c r="CQ1019" s="61"/>
      <c r="CR1019" s="61"/>
      <c r="CS1019" s="61"/>
      <c r="CT1019" s="61"/>
      <c r="CU1019" s="61"/>
      <c r="CV1019" s="61"/>
      <c r="CW1019" s="61"/>
      <c r="CX1019" s="61"/>
      <c r="CY1019" s="61"/>
      <c r="CZ1019" s="61"/>
      <c r="DA1019" s="61"/>
      <c r="DB1019" s="61"/>
      <c r="DC1019" s="61"/>
    </row>
    <row r="1020" spans="2:107" ht="25.5" customHeight="1" x14ac:dyDescent="0.2">
      <c r="B1020" s="63" t="s">
        <v>381</v>
      </c>
      <c r="C1020" s="45">
        <v>0</v>
      </c>
      <c r="D1020" s="58">
        <v>0</v>
      </c>
      <c r="E1020" s="64"/>
      <c r="F1020" s="75" t="s">
        <v>393</v>
      </c>
      <c r="G1020" s="45">
        <v>0</v>
      </c>
      <c r="H1020" s="58">
        <v>0</v>
      </c>
      <c r="I1020" s="61"/>
      <c r="J1020" s="63" t="s">
        <v>403</v>
      </c>
      <c r="K1020" s="45">
        <v>1</v>
      </c>
      <c r="L1020" s="58">
        <v>3.5714285714285712E-2</v>
      </c>
      <c r="M1020" s="61"/>
      <c r="N1020" s="61"/>
      <c r="O1020" s="45">
        <v>28</v>
      </c>
      <c r="P1020" s="60">
        <v>1</v>
      </c>
      <c r="Q1020" s="61"/>
      <c r="R1020" s="61"/>
      <c r="S1020" s="61"/>
      <c r="T1020" s="61"/>
      <c r="U1020" s="61"/>
      <c r="V1020" s="61"/>
      <c r="W1020" s="169" t="s">
        <v>222</v>
      </c>
      <c r="X1020" s="45">
        <v>3</v>
      </c>
      <c r="Y1020" s="60">
        <v>0.10714285714285714</v>
      </c>
      <c r="Z1020" s="61"/>
      <c r="AA1020" s="61"/>
      <c r="AB1020" s="61"/>
      <c r="AC1020" s="61"/>
      <c r="AD1020" s="61"/>
      <c r="AE1020"/>
      <c r="AF1020" s="45">
        <v>28</v>
      </c>
      <c r="AG1020" s="60">
        <v>1</v>
      </c>
      <c r="AH1020" s="61"/>
      <c r="AI1020" s="169" t="s">
        <v>248</v>
      </c>
      <c r="AJ1020" s="45">
        <v>0</v>
      </c>
      <c r="AK1020" s="60">
        <v>0</v>
      </c>
      <c r="AL1020" s="61"/>
      <c r="AM1020" s="169" t="s">
        <v>260</v>
      </c>
      <c r="AN1020" s="45">
        <v>1</v>
      </c>
      <c r="AO1020" s="60">
        <v>4.1666666666666664E-2</v>
      </c>
      <c r="AP1020" s="61"/>
      <c r="AQ1020" s="169" t="s">
        <v>292</v>
      </c>
      <c r="AR1020" s="45">
        <v>1</v>
      </c>
      <c r="AS1020" s="60">
        <v>3.5714285714285712E-2</v>
      </c>
      <c r="AT1020" s="61"/>
      <c r="AU1020" s="169" t="s">
        <v>305</v>
      </c>
      <c r="AV1020" s="45">
        <v>1</v>
      </c>
      <c r="AW1020" s="60">
        <v>4.1666666666666664E-2</v>
      </c>
      <c r="AX1020" s="61"/>
      <c r="AY1020" s="169" t="s">
        <v>439</v>
      </c>
      <c r="AZ1020" s="45">
        <v>1</v>
      </c>
      <c r="BA1020" s="60">
        <v>3.5714285714285712E-2</v>
      </c>
      <c r="BB1020" s="61"/>
      <c r="BC1020" s="61"/>
      <c r="BD1020" s="61"/>
      <c r="BE1020" s="61"/>
      <c r="BF1020" s="61"/>
      <c r="BG1020" s="61"/>
      <c r="BH1020" s="61"/>
      <c r="BI1020" s="61"/>
      <c r="BJ1020" s="61"/>
      <c r="BK1020" s="61"/>
      <c r="BL1020" s="61"/>
      <c r="BM1020" s="61"/>
      <c r="BN1020" s="61"/>
      <c r="BO1020" s="61"/>
      <c r="BP1020" s="61"/>
      <c r="BQ1020" s="61"/>
      <c r="BR1020" s="64"/>
      <c r="BS1020" s="61"/>
      <c r="BT1020" s="61"/>
      <c r="BU1020" s="61"/>
      <c r="BV1020" s="61"/>
      <c r="BW1020" s="61"/>
      <c r="BX1020" s="61"/>
      <c r="BY1020" s="61"/>
      <c r="BZ1020" s="61"/>
      <c r="CA1020" s="61"/>
      <c r="CB1020" s="61"/>
      <c r="CC1020" s="61"/>
      <c r="CD1020" s="61"/>
      <c r="CE1020" s="61"/>
      <c r="CF1020" s="61"/>
      <c r="CG1020" s="61"/>
      <c r="CH1020" s="61"/>
      <c r="CI1020" s="61"/>
      <c r="CJ1020" s="61"/>
      <c r="CK1020" s="61"/>
      <c r="CL1020" s="61"/>
      <c r="CM1020" s="61"/>
      <c r="CN1020" s="61"/>
      <c r="CO1020" s="61"/>
      <c r="CP1020" s="61"/>
      <c r="CQ1020" s="61"/>
      <c r="CR1020" s="61"/>
      <c r="CS1020" s="61"/>
      <c r="CT1020" s="61"/>
      <c r="CU1020" s="61"/>
      <c r="CV1020" s="61"/>
      <c r="CW1020" s="61"/>
      <c r="CX1020" s="61"/>
      <c r="CY1020" s="61"/>
      <c r="CZ1020" s="61"/>
      <c r="DA1020" s="61"/>
      <c r="DB1020" s="61"/>
      <c r="DC1020" s="61"/>
    </row>
    <row r="1021" spans="2:107" ht="25.5" customHeight="1" x14ac:dyDescent="0.2">
      <c r="B1021" s="63" t="s">
        <v>382</v>
      </c>
      <c r="C1021" s="45">
        <v>1</v>
      </c>
      <c r="D1021" s="58">
        <v>3.5714285714285712E-2</v>
      </c>
      <c r="E1021" s="64"/>
      <c r="F1021" s="75" t="s">
        <v>394</v>
      </c>
      <c r="G1021" s="45">
        <v>0</v>
      </c>
      <c r="H1021" s="58">
        <v>0</v>
      </c>
      <c r="I1021" s="61"/>
      <c r="J1021" s="63" t="s">
        <v>404</v>
      </c>
      <c r="K1021" s="45">
        <v>0</v>
      </c>
      <c r="L1021" s="58">
        <v>0</v>
      </c>
      <c r="M1021" s="61"/>
      <c r="N1021" s="37"/>
      <c r="O1021" s="49" t="s">
        <v>141</v>
      </c>
      <c r="P1021" s="49" t="s">
        <v>140</v>
      </c>
      <c r="Q1021" s="61"/>
      <c r="R1021" s="61"/>
      <c r="S1021" s="61"/>
      <c r="T1021" s="61"/>
      <c r="U1021" s="61"/>
      <c r="V1021" s="61"/>
      <c r="W1021" s="169" t="s">
        <v>246</v>
      </c>
      <c r="X1021" s="45">
        <v>1</v>
      </c>
      <c r="Y1021" s="60">
        <v>3.5714285714285712E-2</v>
      </c>
      <c r="Z1021" s="61"/>
      <c r="AA1021" s="61"/>
      <c r="AB1021" s="61"/>
      <c r="AC1021" s="61"/>
      <c r="AD1021" s="61"/>
      <c r="AE1021" s="61"/>
      <c r="AF1021" s="49" t="s">
        <v>141</v>
      </c>
      <c r="AG1021" s="49" t="s">
        <v>140</v>
      </c>
      <c r="AH1021" s="61"/>
      <c r="AI1021" s="169" t="s">
        <v>249</v>
      </c>
      <c r="AJ1021" s="45">
        <v>0</v>
      </c>
      <c r="AK1021" s="60">
        <v>0</v>
      </c>
      <c r="AL1021" s="61"/>
      <c r="AM1021" s="169" t="s">
        <v>261</v>
      </c>
      <c r="AN1021" s="59">
        <v>0</v>
      </c>
      <c r="AO1021" s="60">
        <v>0</v>
      </c>
      <c r="AP1021" s="61"/>
      <c r="AQ1021" s="169" t="s">
        <v>293</v>
      </c>
      <c r="AR1021" s="45">
        <v>2</v>
      </c>
      <c r="AS1021" s="60">
        <v>7.1428571428571425E-2</v>
      </c>
      <c r="AT1021" s="61"/>
      <c r="AU1021" s="169" t="s">
        <v>262</v>
      </c>
      <c r="AV1021" s="59">
        <v>0</v>
      </c>
      <c r="AW1021" s="60">
        <v>0</v>
      </c>
      <c r="AX1021" s="61"/>
      <c r="AY1021" s="169" t="s">
        <v>440</v>
      </c>
      <c r="AZ1021" s="45">
        <v>13</v>
      </c>
      <c r="BA1021" s="60">
        <v>0.4642857142857143</v>
      </c>
      <c r="BB1021" s="61"/>
      <c r="BC1021" s="61"/>
      <c r="BD1021" s="61"/>
      <c r="BE1021" s="61"/>
      <c r="BF1021" s="61"/>
      <c r="BG1021" s="61"/>
      <c r="BH1021" s="61"/>
      <c r="BI1021" s="61"/>
      <c r="BJ1021" s="61"/>
      <c r="BK1021" s="61"/>
      <c r="BL1021" s="61"/>
      <c r="BM1021" s="61"/>
      <c r="BN1021" s="61"/>
      <c r="BO1021" s="61"/>
      <c r="BP1021" s="61"/>
      <c r="BQ1021" s="61"/>
      <c r="BR1021" s="64"/>
      <c r="BS1021" s="61"/>
      <c r="BT1021" s="61"/>
      <c r="BU1021" s="61"/>
      <c r="BV1021" s="61"/>
      <c r="BW1021" s="61"/>
      <c r="BX1021" s="61"/>
      <c r="BY1021" s="61"/>
      <c r="BZ1021" s="61"/>
      <c r="CA1021" s="61"/>
      <c r="CB1021" s="61"/>
      <c r="CC1021" s="61"/>
      <c r="CD1021" s="61"/>
      <c r="CE1021" s="61"/>
      <c r="CF1021" s="61"/>
      <c r="CG1021" s="61"/>
      <c r="CH1021" s="61"/>
      <c r="CI1021" s="61"/>
      <c r="CJ1021" s="61"/>
      <c r="CK1021" s="61"/>
      <c r="CL1021" s="61"/>
      <c r="CM1021" s="61"/>
      <c r="CN1021" s="61"/>
      <c r="CO1021" s="61"/>
      <c r="CP1021" s="61"/>
      <c r="CQ1021" s="61"/>
      <c r="CR1021" s="61"/>
      <c r="CS1021" s="61"/>
      <c r="CT1021" s="61"/>
      <c r="CU1021" s="61"/>
      <c r="CV1021" s="61"/>
      <c r="CW1021" s="61"/>
      <c r="CX1021" s="61"/>
      <c r="CY1021" s="61"/>
      <c r="CZ1021" s="61"/>
      <c r="DA1021" s="61"/>
      <c r="DB1021" s="61"/>
      <c r="DC1021" s="61"/>
    </row>
    <row r="1022" spans="2:107" ht="25.5" customHeight="1" x14ac:dyDescent="0.2">
      <c r="B1022" s="63" t="s">
        <v>383</v>
      </c>
      <c r="C1022" s="45">
        <v>0</v>
      </c>
      <c r="D1022" s="58">
        <v>0</v>
      </c>
      <c r="E1022" s="64"/>
      <c r="F1022" s="75" t="s">
        <v>395</v>
      </c>
      <c r="G1022" s="45">
        <v>1</v>
      </c>
      <c r="H1022" s="58">
        <v>3.5714285714285712E-2</v>
      </c>
      <c r="I1022" s="61"/>
      <c r="J1022" s="63" t="s">
        <v>391</v>
      </c>
      <c r="K1022" s="45">
        <v>0</v>
      </c>
      <c r="L1022" s="58">
        <v>0</v>
      </c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169" t="s">
        <v>247</v>
      </c>
      <c r="X1022" s="45">
        <v>0</v>
      </c>
      <c r="Y1022" s="60">
        <v>0</v>
      </c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169" t="s">
        <v>273</v>
      </c>
      <c r="AJ1022" s="45">
        <v>1</v>
      </c>
      <c r="AK1022" s="60">
        <v>3.5714285714285712E-2</v>
      </c>
      <c r="AL1022" s="61"/>
      <c r="AM1022" s="169" t="s">
        <v>278</v>
      </c>
      <c r="AN1022" s="59">
        <v>4</v>
      </c>
      <c r="AO1022" s="60">
        <v>0.16666666666666666</v>
      </c>
      <c r="AP1022" s="61"/>
      <c r="AQ1022" s="169" t="s">
        <v>294</v>
      </c>
      <c r="AR1022" s="45">
        <v>7</v>
      </c>
      <c r="AS1022" s="60">
        <v>0.25</v>
      </c>
      <c r="AT1022" s="61"/>
      <c r="AU1022" s="169" t="s">
        <v>307</v>
      </c>
      <c r="AV1022" s="59">
        <v>5</v>
      </c>
      <c r="AW1022" s="60">
        <v>0.20833333333333334</v>
      </c>
      <c r="AX1022" s="61"/>
      <c r="AY1022" s="169" t="s">
        <v>440</v>
      </c>
      <c r="AZ1022" s="45">
        <v>2</v>
      </c>
      <c r="BA1022" s="60">
        <v>7.1428571428571425E-2</v>
      </c>
      <c r="BB1022" s="61"/>
      <c r="BC1022" s="61"/>
      <c r="BD1022" s="61"/>
      <c r="BE1022" s="61"/>
      <c r="BF1022" s="61"/>
      <c r="BG1022" s="61"/>
      <c r="BH1022" s="61"/>
      <c r="BI1022" s="61"/>
      <c r="BJ1022" s="61"/>
      <c r="BK1022" s="61"/>
      <c r="BL1022" s="61"/>
      <c r="BM1022" s="61"/>
      <c r="BN1022" s="61"/>
      <c r="BO1022" s="61"/>
      <c r="BP1022" s="61"/>
      <c r="BQ1022" s="61"/>
      <c r="BR1022" s="64"/>
      <c r="BS1022" s="61"/>
      <c r="BT1022" s="61"/>
      <c r="BU1022" s="61"/>
      <c r="BV1022" s="61"/>
      <c r="BW1022" s="61"/>
      <c r="BX1022" s="61"/>
      <c r="BY1022" s="61"/>
      <c r="BZ1022" s="61"/>
      <c r="CA1022" s="61"/>
      <c r="CB1022" s="61"/>
      <c r="CC1022" s="61"/>
      <c r="CD1022" s="61"/>
      <c r="CE1022" s="61"/>
      <c r="CF1022" s="61"/>
      <c r="CG1022" s="61"/>
      <c r="CH1022" s="61"/>
      <c r="CI1022" s="61"/>
      <c r="CJ1022" s="61"/>
      <c r="CK1022" s="61"/>
      <c r="CL1022" s="61"/>
      <c r="CM1022" s="61"/>
      <c r="CN1022" s="61"/>
      <c r="CO1022" s="61"/>
      <c r="CP1022" s="61"/>
      <c r="CQ1022" s="61"/>
      <c r="CR1022" s="61"/>
      <c r="CS1022" s="61"/>
      <c r="CT1022" s="61"/>
      <c r="CU1022" s="61"/>
      <c r="CV1022" s="61"/>
      <c r="CW1022" s="61"/>
      <c r="CX1022" s="61"/>
      <c r="CY1022" s="61"/>
      <c r="CZ1022" s="61"/>
      <c r="DA1022" s="61"/>
      <c r="DB1022" s="61"/>
      <c r="DC1022" s="61"/>
    </row>
    <row r="1023" spans="2:107" ht="25.5" customHeight="1" x14ac:dyDescent="0.2">
      <c r="B1023" s="61"/>
      <c r="C1023" s="45">
        <v>28</v>
      </c>
      <c r="D1023" s="58">
        <v>1</v>
      </c>
      <c r="E1023" s="64"/>
      <c r="F1023" s="61"/>
      <c r="G1023" s="45">
        <v>28</v>
      </c>
      <c r="H1023" s="58">
        <v>1</v>
      </c>
      <c r="I1023" s="61"/>
      <c r="J1023" s="63" t="s">
        <v>405</v>
      </c>
      <c r="K1023" s="45">
        <v>1</v>
      </c>
      <c r="L1023" s="58">
        <v>3.5714285714285712E-2</v>
      </c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169" t="s">
        <v>265</v>
      </c>
      <c r="X1023" s="45">
        <v>4</v>
      </c>
      <c r="Y1023" s="60">
        <v>0.14285714285714285</v>
      </c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169" t="s">
        <v>275</v>
      </c>
      <c r="AJ1023" s="45">
        <v>0</v>
      </c>
      <c r="AK1023" s="60">
        <v>0</v>
      </c>
      <c r="AL1023" s="61"/>
      <c r="AM1023" s="169" t="s">
        <v>262</v>
      </c>
      <c r="AN1023" s="45">
        <v>1</v>
      </c>
      <c r="AO1023" s="60">
        <v>4.1666666666666664E-2</v>
      </c>
      <c r="AP1023" s="61"/>
      <c r="AQ1023" s="61"/>
      <c r="AR1023" s="45">
        <v>28</v>
      </c>
      <c r="AS1023" s="60">
        <v>1</v>
      </c>
      <c r="AT1023" s="61"/>
      <c r="AU1023" s="169" t="s">
        <v>306</v>
      </c>
      <c r="AV1023" s="45">
        <v>0</v>
      </c>
      <c r="AW1023" s="60">
        <v>0</v>
      </c>
      <c r="AX1023" s="61"/>
      <c r="AY1023" s="98"/>
      <c r="AZ1023" s="45">
        <v>28</v>
      </c>
      <c r="BA1023" s="60">
        <v>1</v>
      </c>
      <c r="BB1023" s="61"/>
      <c r="BC1023" s="61"/>
      <c r="BD1023" s="61"/>
      <c r="BE1023" s="61"/>
      <c r="BF1023" s="61"/>
      <c r="BG1023" s="61"/>
      <c r="BH1023" s="61"/>
      <c r="BI1023" s="61"/>
      <c r="BJ1023" s="61"/>
      <c r="BK1023" s="61"/>
      <c r="BL1023" s="61"/>
      <c r="BM1023" s="61"/>
      <c r="BN1023" s="61"/>
      <c r="BO1023" s="61"/>
      <c r="BP1023" s="61"/>
      <c r="BQ1023" s="61"/>
      <c r="BR1023" s="64"/>
      <c r="BS1023" s="61"/>
      <c r="BT1023" s="61"/>
      <c r="BU1023" s="61"/>
      <c r="BV1023" s="61"/>
      <c r="BW1023" s="61"/>
      <c r="BX1023" s="61"/>
      <c r="BY1023" s="61"/>
      <c r="BZ1023" s="61"/>
      <c r="CA1023" s="61"/>
      <c r="CB1023" s="61"/>
      <c r="CC1023" s="61"/>
      <c r="CD1023" s="61"/>
      <c r="CE1023" s="61"/>
      <c r="CF1023" s="61"/>
      <c r="CG1023" s="61"/>
      <c r="CH1023" s="61"/>
      <c r="CI1023" s="61"/>
      <c r="CJ1023" s="61"/>
      <c r="CK1023" s="61"/>
      <c r="CL1023" s="61"/>
      <c r="CM1023" s="61"/>
      <c r="CN1023" s="61"/>
      <c r="CO1023" s="61"/>
      <c r="CP1023" s="61"/>
      <c r="CQ1023" s="61"/>
      <c r="CR1023" s="61"/>
      <c r="CS1023" s="61"/>
      <c r="CT1023" s="61"/>
      <c r="CU1023" s="61"/>
      <c r="CV1023" s="61"/>
      <c r="CW1023" s="61"/>
      <c r="CX1023" s="61"/>
      <c r="CY1023" s="61"/>
      <c r="CZ1023" s="61"/>
      <c r="DA1023" s="61"/>
      <c r="DB1023" s="61"/>
      <c r="DC1023" s="61"/>
    </row>
    <row r="1024" spans="2:107" ht="25.5" customHeight="1" x14ac:dyDescent="0.2">
      <c r="B1024" s="61"/>
      <c r="C1024" s="70" t="s">
        <v>141</v>
      </c>
      <c r="D1024" s="70" t="s">
        <v>140</v>
      </c>
      <c r="E1024" s="64"/>
      <c r="F1024" s="61"/>
      <c r="G1024" s="70" t="s">
        <v>141</v>
      </c>
      <c r="H1024" s="70" t="s">
        <v>140</v>
      </c>
      <c r="I1024" s="61"/>
      <c r="J1024" s="63" t="s">
        <v>406</v>
      </c>
      <c r="K1024" s="45">
        <v>0</v>
      </c>
      <c r="L1024" s="58">
        <v>0</v>
      </c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169" t="s">
        <v>266</v>
      </c>
      <c r="X1024" s="45">
        <v>0</v>
      </c>
      <c r="Y1024" s="60">
        <v>0</v>
      </c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169" t="s">
        <v>274</v>
      </c>
      <c r="AJ1024" s="45">
        <v>2</v>
      </c>
      <c r="AK1024" s="60">
        <v>7.1428571428571425E-2</v>
      </c>
      <c r="AL1024" s="61"/>
      <c r="AM1024" s="169" t="s">
        <v>263</v>
      </c>
      <c r="AN1024" s="45">
        <v>2</v>
      </c>
      <c r="AO1024" s="60">
        <v>8.3333333333333329E-2</v>
      </c>
      <c r="AP1024" s="61"/>
      <c r="AQ1024" s="61"/>
      <c r="AR1024" s="70" t="s">
        <v>141</v>
      </c>
      <c r="AS1024" s="70" t="s">
        <v>140</v>
      </c>
      <c r="AT1024" s="61"/>
      <c r="AU1024" s="169" t="s">
        <v>308</v>
      </c>
      <c r="AV1024" s="45">
        <v>0</v>
      </c>
      <c r="AW1024" s="60">
        <v>0</v>
      </c>
      <c r="AX1024" s="61"/>
      <c r="AY1024" s="61"/>
      <c r="AZ1024" s="49" t="s">
        <v>141</v>
      </c>
      <c r="BA1024" s="49" t="s">
        <v>140</v>
      </c>
      <c r="BB1024" s="64"/>
      <c r="BC1024" s="61"/>
      <c r="BD1024" s="61"/>
      <c r="BE1024" s="61"/>
      <c r="BF1024" s="61"/>
      <c r="BG1024" s="61"/>
      <c r="BH1024" s="61"/>
      <c r="BI1024" s="61"/>
      <c r="BJ1024" s="61"/>
      <c r="BK1024" s="61"/>
      <c r="BL1024" s="61"/>
      <c r="BM1024" s="61"/>
      <c r="BN1024" s="61"/>
      <c r="BO1024" s="61"/>
      <c r="BP1024" s="61"/>
      <c r="BQ1024" s="61"/>
      <c r="BR1024" s="64"/>
      <c r="BS1024" s="61"/>
      <c r="BT1024" s="61"/>
      <c r="BU1024" s="61"/>
      <c r="BV1024" s="61"/>
      <c r="BW1024" s="61"/>
      <c r="BX1024" s="61"/>
      <c r="BY1024" s="61"/>
      <c r="BZ1024" s="61"/>
      <c r="CA1024" s="61"/>
      <c r="CB1024" s="61"/>
      <c r="CC1024" s="61"/>
      <c r="CD1024" s="61"/>
      <c r="CE1024" s="61"/>
      <c r="CF1024" s="61"/>
      <c r="CG1024" s="61"/>
      <c r="CH1024" s="61"/>
      <c r="CI1024" s="61"/>
      <c r="CJ1024" s="61"/>
      <c r="CK1024" s="61"/>
      <c r="CL1024" s="61"/>
      <c r="CM1024" s="61"/>
      <c r="CN1024" s="61"/>
      <c r="CO1024" s="61"/>
      <c r="CP1024" s="61"/>
      <c r="CQ1024" s="61"/>
      <c r="CR1024" s="61"/>
      <c r="CS1024" s="61"/>
      <c r="CT1024" s="61"/>
      <c r="CU1024" s="61"/>
      <c r="CV1024" s="61"/>
      <c r="CW1024" s="61"/>
      <c r="CX1024" s="61"/>
      <c r="CY1024" s="61"/>
      <c r="CZ1024" s="61"/>
      <c r="DA1024" s="61"/>
      <c r="DB1024" s="61"/>
      <c r="DC1024" s="61"/>
    </row>
    <row r="1025" spans="2:107" ht="25.5" customHeight="1" x14ac:dyDescent="0.2">
      <c r="B1025" s="61"/>
      <c r="C1025" s="61"/>
      <c r="D1025" s="61"/>
      <c r="E1025" s="64"/>
      <c r="F1025" s="61"/>
      <c r="G1025" s="61"/>
      <c r="H1025" s="61"/>
      <c r="I1025" s="61"/>
      <c r="J1025" s="63" t="s">
        <v>393</v>
      </c>
      <c r="K1025" s="45">
        <v>0</v>
      </c>
      <c r="L1025" s="58">
        <v>0</v>
      </c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169" t="s">
        <v>162</v>
      </c>
      <c r="X1025" s="59">
        <v>2</v>
      </c>
      <c r="Y1025" s="60">
        <v>7.1428571428571425E-2</v>
      </c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169" t="s">
        <v>273</v>
      </c>
      <c r="AJ1025" s="45">
        <v>2</v>
      </c>
      <c r="AK1025" s="60">
        <v>7.1428571428571425E-2</v>
      </c>
      <c r="AL1025" s="61"/>
      <c r="AM1025" s="169" t="s">
        <v>264</v>
      </c>
      <c r="AN1025" s="45">
        <v>0</v>
      </c>
      <c r="AO1025" s="60">
        <v>0</v>
      </c>
      <c r="AP1025" s="61"/>
      <c r="AQ1025" s="61"/>
      <c r="AR1025" s="61"/>
      <c r="AS1025" s="61"/>
      <c r="AT1025" s="61"/>
      <c r="AU1025" s="169" t="s">
        <v>309</v>
      </c>
      <c r="AV1025" s="45">
        <v>0</v>
      </c>
      <c r="AW1025" s="60">
        <v>0</v>
      </c>
      <c r="AX1025" s="61"/>
      <c r="AY1025"/>
      <c r="AZ1025"/>
      <c r="BA1025"/>
      <c r="BB1025" s="61"/>
      <c r="BC1025" s="61"/>
      <c r="BD1025" s="61"/>
      <c r="BE1025" s="61"/>
      <c r="BF1025" s="61"/>
      <c r="BG1025" s="61"/>
      <c r="BH1025" s="61"/>
      <c r="BI1025" s="61"/>
      <c r="BJ1025" s="61"/>
      <c r="BK1025" s="61"/>
      <c r="BL1025" s="61"/>
      <c r="BM1025" s="61"/>
      <c r="BN1025" s="61"/>
      <c r="BO1025" s="61"/>
      <c r="BP1025" s="61"/>
      <c r="BQ1025" s="61"/>
      <c r="BR1025" s="64"/>
      <c r="BS1025" s="61"/>
      <c r="BT1025" s="61"/>
      <c r="BU1025" s="61"/>
      <c r="BV1025" s="61"/>
      <c r="BW1025" s="61"/>
      <c r="BX1025" s="61"/>
      <c r="BY1025" s="61"/>
      <c r="BZ1025" s="61"/>
      <c r="CA1025" s="61"/>
      <c r="CB1025" s="61"/>
      <c r="CC1025" s="61"/>
      <c r="CD1025" s="61"/>
      <c r="CE1025" s="61"/>
      <c r="CF1025" s="61"/>
      <c r="CG1025" s="61"/>
      <c r="CH1025" s="61"/>
      <c r="CI1025" s="61"/>
      <c r="CJ1025" s="61"/>
      <c r="CK1025" s="61"/>
      <c r="CL1025" s="61"/>
      <c r="CM1025" s="61"/>
      <c r="CN1025" s="61"/>
      <c r="CO1025" s="61"/>
      <c r="CP1025" s="61"/>
      <c r="CQ1025" s="61"/>
      <c r="CR1025" s="61"/>
      <c r="CS1025" s="61"/>
      <c r="CT1025" s="61"/>
      <c r="CU1025" s="61"/>
      <c r="CV1025" s="61"/>
      <c r="CW1025" s="61"/>
      <c r="CX1025" s="61"/>
      <c r="CY1025" s="61"/>
      <c r="CZ1025" s="61"/>
      <c r="DA1025" s="61"/>
      <c r="DB1025" s="61"/>
      <c r="DC1025" s="61"/>
    </row>
    <row r="1026" spans="2:107" ht="25.5" customHeight="1" x14ac:dyDescent="0.2">
      <c r="B1026" s="61"/>
      <c r="C1026" s="61"/>
      <c r="D1026" s="61"/>
      <c r="E1026" s="64"/>
      <c r="F1026" s="61"/>
      <c r="G1026" s="61"/>
      <c r="H1026" s="61"/>
      <c r="I1026" s="61"/>
      <c r="J1026" s="63" t="s">
        <v>407</v>
      </c>
      <c r="K1026" s="45">
        <v>1</v>
      </c>
      <c r="L1026" s="58">
        <v>3.5714285714285712E-2</v>
      </c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37"/>
      <c r="X1026" s="45">
        <v>28</v>
      </c>
      <c r="Y1026" s="60">
        <v>1</v>
      </c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169" t="s">
        <v>438</v>
      </c>
      <c r="AJ1026" s="45">
        <v>9</v>
      </c>
      <c r="AK1026" s="60">
        <v>0.32142857142857145</v>
      </c>
      <c r="AL1026" s="61"/>
      <c r="AM1026" s="169" t="s">
        <v>279</v>
      </c>
      <c r="AN1026" s="45">
        <v>2</v>
      </c>
      <c r="AO1026" s="60">
        <v>8.3333333333333329E-2</v>
      </c>
      <c r="AP1026" s="61"/>
      <c r="AQ1026" s="61"/>
      <c r="AR1026" s="61"/>
      <c r="AS1026" s="61"/>
      <c r="AT1026" s="61"/>
      <c r="AU1026" s="169" t="s">
        <v>310</v>
      </c>
      <c r="AV1026" s="45">
        <v>1</v>
      </c>
      <c r="AW1026" s="60">
        <v>4.1666666666666664E-2</v>
      </c>
      <c r="AX1026" s="61"/>
      <c r="AY1026" s="61"/>
      <c r="AZ1026" s="61"/>
      <c r="BA1026" s="61"/>
      <c r="BB1026" s="61"/>
      <c r="BC1026" s="61"/>
      <c r="BD1026" s="61"/>
      <c r="BE1026" s="61"/>
      <c r="BF1026" s="61"/>
      <c r="BG1026" s="61"/>
      <c r="BH1026" s="61"/>
      <c r="BI1026" s="61"/>
      <c r="BJ1026" s="61"/>
      <c r="BK1026" s="61"/>
      <c r="BL1026" s="61"/>
      <c r="BM1026" s="61"/>
      <c r="BN1026" s="61"/>
      <c r="BO1026" s="61"/>
      <c r="BP1026" s="61"/>
      <c r="BQ1026" s="61"/>
      <c r="BR1026" s="64"/>
      <c r="BS1026" s="64"/>
      <c r="BT1026" s="64"/>
      <c r="BU1026" s="64"/>
      <c r="BV1026" s="61"/>
      <c r="BW1026" s="61"/>
      <c r="BX1026" s="61"/>
      <c r="BY1026" s="61"/>
      <c r="BZ1026" s="61"/>
      <c r="CA1026" s="61"/>
      <c r="CB1026" s="61"/>
      <c r="CC1026" s="61"/>
      <c r="CD1026" s="61"/>
      <c r="CE1026" s="61"/>
      <c r="CF1026" s="61"/>
      <c r="CG1026" s="61"/>
      <c r="CH1026" s="61"/>
      <c r="CI1026" s="61"/>
      <c r="CJ1026" s="61"/>
      <c r="CK1026" s="61"/>
      <c r="CL1026" s="61"/>
      <c r="CM1026" s="61"/>
      <c r="CN1026" s="61"/>
      <c r="CO1026" s="61"/>
      <c r="CP1026" s="61"/>
      <c r="CQ1026" s="61"/>
      <c r="CR1026" s="61"/>
      <c r="CS1026" s="61"/>
      <c r="CT1026" s="61"/>
      <c r="CU1026" s="61"/>
      <c r="CV1026" s="61"/>
      <c r="CW1026" s="61"/>
      <c r="CX1026" s="61"/>
      <c r="CY1026" s="61"/>
      <c r="CZ1026" s="61"/>
      <c r="DA1026" s="61"/>
      <c r="DB1026" s="61"/>
      <c r="DC1026" s="61"/>
    </row>
    <row r="1027" spans="2:107" ht="25.5" customHeight="1" x14ac:dyDescent="0.2">
      <c r="B1027" s="61"/>
      <c r="C1027" s="61"/>
      <c r="D1027" s="61"/>
      <c r="E1027" s="64"/>
      <c r="F1027" s="61"/>
      <c r="G1027" s="61"/>
      <c r="H1027" s="61"/>
      <c r="I1027" s="61"/>
      <c r="J1027" s="63" t="s">
        <v>408</v>
      </c>
      <c r="K1027" s="45">
        <v>0</v>
      </c>
      <c r="L1027" s="58">
        <v>0</v>
      </c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49" t="s">
        <v>141</v>
      </c>
      <c r="Y1027" s="49" t="s">
        <v>140</v>
      </c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37"/>
      <c r="AJ1027" s="45">
        <v>28</v>
      </c>
      <c r="AK1027" s="60">
        <v>1</v>
      </c>
      <c r="AL1027" s="61"/>
      <c r="AM1027" s="169" t="s">
        <v>267</v>
      </c>
      <c r="AN1027" s="45">
        <v>0</v>
      </c>
      <c r="AO1027" s="60">
        <v>0</v>
      </c>
      <c r="AP1027" s="61"/>
      <c r="AQ1027" s="61"/>
      <c r="AR1027" s="61"/>
      <c r="AS1027" s="61"/>
      <c r="AT1027" s="61"/>
      <c r="AU1027" s="169" t="s">
        <v>311</v>
      </c>
      <c r="AV1027" s="45">
        <v>0</v>
      </c>
      <c r="AW1027" s="60">
        <v>0</v>
      </c>
      <c r="AX1027" s="61"/>
      <c r="AY1027" s="61"/>
      <c r="AZ1027" s="61"/>
      <c r="BA1027" s="61"/>
      <c r="BB1027" s="61"/>
      <c r="BC1027" s="61"/>
      <c r="BD1027" s="61"/>
      <c r="BE1027" s="61"/>
      <c r="BF1027" s="61"/>
      <c r="BG1027" s="61"/>
      <c r="BH1027" s="61"/>
      <c r="BI1027" s="61"/>
      <c r="BJ1027" s="61"/>
      <c r="BK1027" s="61"/>
      <c r="BL1027" s="61"/>
      <c r="BM1027" s="61"/>
      <c r="BN1027" s="61"/>
      <c r="BO1027" s="61"/>
      <c r="BP1027" s="61"/>
      <c r="BQ1027" s="61"/>
      <c r="BR1027" s="64"/>
      <c r="BS1027" s="64"/>
      <c r="BT1027" s="64"/>
      <c r="BU1027" s="64"/>
      <c r="BV1027" s="61"/>
      <c r="BW1027" s="61"/>
      <c r="BX1027" s="61"/>
      <c r="BY1027" s="61"/>
      <c r="BZ1027" s="61"/>
      <c r="CA1027" s="61"/>
      <c r="CB1027" s="61"/>
      <c r="CC1027" s="61"/>
      <c r="CD1027" s="61"/>
      <c r="CE1027" s="61"/>
      <c r="CF1027" s="61"/>
      <c r="CG1027" s="61"/>
      <c r="CH1027" s="61"/>
      <c r="CI1027" s="61"/>
      <c r="CJ1027" s="61"/>
      <c r="CK1027" s="61"/>
      <c r="CL1027" s="61"/>
      <c r="CM1027" s="61"/>
      <c r="CN1027" s="61"/>
      <c r="CO1027" s="61"/>
      <c r="CP1027" s="61"/>
      <c r="CQ1027" s="61"/>
      <c r="CR1027" s="61"/>
      <c r="CS1027" s="61"/>
      <c r="CT1027" s="61"/>
      <c r="CU1027" s="61"/>
      <c r="CV1027" s="61"/>
      <c r="CW1027" s="61"/>
      <c r="CX1027" s="61"/>
      <c r="CY1027" s="61"/>
      <c r="CZ1027" s="61"/>
      <c r="DA1027" s="61"/>
      <c r="DB1027" s="61"/>
      <c r="DC1027" s="61"/>
    </row>
    <row r="1028" spans="2:107" ht="25.5" customHeight="1" x14ac:dyDescent="0.2">
      <c r="B1028" s="61"/>
      <c r="C1028" s="61"/>
      <c r="D1028" s="61"/>
      <c r="E1028" s="64"/>
      <c r="F1028" s="61"/>
      <c r="G1028" s="61"/>
      <c r="H1028" s="61"/>
      <c r="I1028" s="61"/>
      <c r="J1028" s="63" t="s">
        <v>395</v>
      </c>
      <c r="K1028" s="45">
        <v>0</v>
      </c>
      <c r="L1028" s="58">
        <v>0</v>
      </c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  <c r="AG1028" s="61"/>
      <c r="AH1028" s="61"/>
      <c r="AI1028" s="61"/>
      <c r="AJ1028" s="49" t="s">
        <v>141</v>
      </c>
      <c r="AK1028" s="49" t="s">
        <v>140</v>
      </c>
      <c r="AL1028" s="61"/>
      <c r="AM1028" s="169" t="s">
        <v>268</v>
      </c>
      <c r="AN1028" s="45">
        <v>0</v>
      </c>
      <c r="AO1028" s="60">
        <v>0</v>
      </c>
      <c r="AP1028" s="61"/>
      <c r="AQ1028" s="61"/>
      <c r="AR1028" s="61"/>
      <c r="AS1028" s="61"/>
      <c r="AT1028" s="61"/>
      <c r="AU1028" s="169" t="s">
        <v>312</v>
      </c>
      <c r="AV1028" s="45">
        <v>2</v>
      </c>
      <c r="AW1028" s="60">
        <v>8.3333333333333329E-2</v>
      </c>
      <c r="AX1028" s="61"/>
      <c r="AY1028" s="61"/>
      <c r="AZ1028" s="61"/>
      <c r="BA1028" s="61"/>
      <c r="BB1028" s="61"/>
      <c r="BC1028" s="61"/>
      <c r="BD1028" s="61"/>
      <c r="BE1028" s="61"/>
      <c r="BF1028" s="61"/>
      <c r="BG1028" s="61"/>
      <c r="BH1028" s="61"/>
      <c r="BI1028" s="61"/>
      <c r="BJ1028" s="61"/>
      <c r="BK1028" s="61"/>
      <c r="BL1028" s="61"/>
      <c r="BM1028" s="61"/>
      <c r="BN1028" s="61"/>
      <c r="BO1028" s="61"/>
      <c r="BP1028" s="61"/>
      <c r="BQ1028" s="61"/>
      <c r="BR1028" s="64"/>
      <c r="BS1028" s="64"/>
      <c r="BT1028" s="64"/>
      <c r="BU1028" s="64"/>
      <c r="BV1028" s="61"/>
      <c r="BW1028" s="61"/>
      <c r="BX1028" s="61"/>
      <c r="BY1028" s="61"/>
      <c r="BZ1028" s="61"/>
      <c r="CA1028" s="61"/>
      <c r="CB1028" s="61"/>
      <c r="CC1028" s="61"/>
      <c r="CD1028" s="61"/>
      <c r="CE1028" s="61"/>
      <c r="CF1028" s="61"/>
      <c r="CG1028" s="61"/>
      <c r="CH1028" s="61"/>
      <c r="CI1028" s="61"/>
      <c r="CJ1028" s="61"/>
      <c r="CK1028" s="61"/>
      <c r="CL1028" s="61"/>
      <c r="CM1028" s="61"/>
      <c r="CN1028" s="61"/>
      <c r="CO1028" s="61"/>
      <c r="CP1028" s="61"/>
      <c r="CQ1028" s="61"/>
      <c r="CR1028" s="61"/>
      <c r="CS1028" s="61"/>
      <c r="CT1028" s="61"/>
      <c r="CU1028" s="61"/>
      <c r="CV1028" s="61"/>
      <c r="CW1028" s="61"/>
      <c r="CX1028" s="61"/>
      <c r="CY1028" s="61"/>
      <c r="CZ1028" s="61"/>
      <c r="DA1028" s="61"/>
      <c r="DB1028" s="61"/>
      <c r="DC1028" s="61"/>
    </row>
    <row r="1029" spans="2:107" ht="25.5" customHeight="1" x14ac:dyDescent="0.2">
      <c r="B1029" s="61"/>
      <c r="C1029" s="61"/>
      <c r="D1029" s="61"/>
      <c r="E1029" s="64"/>
      <c r="F1029" s="61"/>
      <c r="G1029" s="61"/>
      <c r="H1029" s="61"/>
      <c r="I1029" s="61"/>
      <c r="J1029" s="61"/>
      <c r="K1029" s="45">
        <v>28</v>
      </c>
      <c r="L1029" s="58">
        <v>1</v>
      </c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1"/>
      <c r="AM1029" s="169" t="s">
        <v>269</v>
      </c>
      <c r="AN1029" s="45">
        <v>0</v>
      </c>
      <c r="AO1029" s="60">
        <v>0</v>
      </c>
      <c r="AP1029" s="61"/>
      <c r="AQ1029" s="61"/>
      <c r="AR1029" s="61"/>
      <c r="AS1029" s="61"/>
      <c r="AT1029" s="61"/>
      <c r="AU1029" s="169" t="s">
        <v>313</v>
      </c>
      <c r="AV1029" s="45">
        <v>2</v>
      </c>
      <c r="AW1029" s="60">
        <v>8.3333333333333329E-2</v>
      </c>
      <c r="AX1029" s="61"/>
      <c r="AY1029" s="61"/>
      <c r="AZ1029" s="61"/>
      <c r="BA1029" s="61"/>
      <c r="BB1029" s="61"/>
      <c r="BC1029" s="61"/>
      <c r="BD1029" s="61"/>
      <c r="BE1029" s="61"/>
      <c r="BF1029" s="61"/>
      <c r="BG1029" s="61"/>
      <c r="BH1029" s="61"/>
      <c r="BI1029" s="61"/>
      <c r="BJ1029" s="61"/>
      <c r="BK1029" s="61"/>
      <c r="BL1029" s="61"/>
      <c r="BM1029" s="61"/>
      <c r="BN1029" s="61"/>
      <c r="BO1029" s="61"/>
      <c r="BP1029" s="61"/>
      <c r="BQ1029" s="61"/>
      <c r="BR1029" s="64"/>
      <c r="BS1029" s="64"/>
      <c r="BT1029" s="64"/>
      <c r="BU1029" s="64"/>
      <c r="BV1029" s="61"/>
      <c r="BW1029" s="61"/>
      <c r="BX1029" s="61"/>
      <c r="BY1029" s="61"/>
      <c r="BZ1029" s="61"/>
      <c r="CA1029" s="61"/>
      <c r="CB1029" s="61"/>
      <c r="CC1029" s="61"/>
      <c r="CD1029" s="61"/>
      <c r="CE1029" s="61"/>
      <c r="CF1029" s="61"/>
      <c r="CG1029" s="61"/>
      <c r="CH1029" s="61"/>
      <c r="CI1029" s="61"/>
      <c r="CJ1029" s="61"/>
      <c r="CK1029" s="61"/>
      <c r="CL1029" s="61"/>
      <c r="CM1029" s="61"/>
      <c r="CN1029" s="61"/>
      <c r="CO1029" s="61"/>
      <c r="CP1029" s="61"/>
      <c r="CQ1029" s="61"/>
      <c r="CR1029" s="61"/>
      <c r="CS1029" s="61"/>
      <c r="CT1029" s="61"/>
      <c r="CU1029" s="61"/>
      <c r="CV1029" s="61"/>
      <c r="CW1029" s="61"/>
      <c r="CX1029" s="61"/>
      <c r="CY1029" s="61"/>
      <c r="CZ1029" s="61"/>
      <c r="DA1029" s="61"/>
      <c r="DB1029" s="61"/>
      <c r="DC1029" s="61"/>
    </row>
    <row r="1030" spans="2:107" ht="25.5" customHeight="1" x14ac:dyDescent="0.2">
      <c r="B1030" s="61"/>
      <c r="C1030" s="61"/>
      <c r="D1030" s="61"/>
      <c r="E1030" s="64"/>
      <c r="F1030" s="61"/>
      <c r="G1030" s="61"/>
      <c r="H1030" s="61"/>
      <c r="I1030" s="61"/>
      <c r="J1030" s="61"/>
      <c r="K1030" s="70" t="s">
        <v>141</v>
      </c>
      <c r="L1030" s="70" t="s">
        <v>140</v>
      </c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1"/>
      <c r="AM1030" s="169" t="s">
        <v>280</v>
      </c>
      <c r="AN1030" s="45">
        <v>1</v>
      </c>
      <c r="AO1030" s="60">
        <v>4.1666666666666664E-2</v>
      </c>
      <c r="AP1030" s="61"/>
      <c r="AQ1030" s="61"/>
      <c r="AR1030" s="61"/>
      <c r="AS1030" s="61"/>
      <c r="AT1030" s="61"/>
      <c r="AU1030" s="98"/>
      <c r="AV1030" s="45">
        <v>24</v>
      </c>
      <c r="AW1030" s="60">
        <v>1</v>
      </c>
      <c r="AX1030" s="61"/>
      <c r="AY1030" s="61"/>
      <c r="AZ1030" s="61"/>
      <c r="BA1030" s="61"/>
      <c r="BB1030" s="61"/>
      <c r="BC1030" s="61"/>
      <c r="BD1030" s="61"/>
      <c r="BE1030" s="61"/>
      <c r="BF1030" s="61"/>
      <c r="BG1030" s="61"/>
      <c r="BH1030" s="61"/>
      <c r="BI1030" s="61"/>
      <c r="BJ1030" s="61"/>
      <c r="BK1030" s="61"/>
      <c r="BL1030" s="61"/>
      <c r="BM1030" s="61"/>
      <c r="BN1030" s="61"/>
      <c r="BO1030" s="61"/>
      <c r="BP1030" s="61"/>
      <c r="BQ1030" s="61"/>
      <c r="BR1030" s="64"/>
      <c r="BS1030" s="64"/>
      <c r="BT1030" s="64"/>
      <c r="BU1030" s="64"/>
      <c r="BV1030" s="61"/>
      <c r="BW1030" s="61"/>
      <c r="BX1030" s="61"/>
      <c r="BY1030" s="61"/>
      <c r="BZ1030" s="61"/>
      <c r="CA1030" s="61"/>
      <c r="CB1030" s="61"/>
      <c r="CC1030" s="61"/>
      <c r="CD1030" s="61"/>
      <c r="CE1030" s="61"/>
      <c r="CF1030" s="61"/>
      <c r="CG1030" s="61"/>
      <c r="CH1030" s="61"/>
      <c r="CI1030" s="61"/>
      <c r="CJ1030" s="61"/>
      <c r="CK1030" s="61"/>
      <c r="CL1030" s="61"/>
      <c r="CM1030" s="61"/>
      <c r="CN1030" s="61"/>
      <c r="CO1030" s="61"/>
      <c r="CP1030" s="61"/>
      <c r="CQ1030" s="61"/>
      <c r="CR1030" s="61"/>
      <c r="CS1030" s="61"/>
      <c r="CT1030" s="61"/>
      <c r="CU1030" s="61"/>
      <c r="CV1030" s="61"/>
      <c r="CW1030" s="61"/>
      <c r="CX1030" s="61"/>
      <c r="CY1030" s="61"/>
      <c r="CZ1030" s="61"/>
      <c r="DA1030" s="61"/>
      <c r="DB1030" s="61"/>
      <c r="DC1030" s="61"/>
    </row>
    <row r="1031" spans="2:107" ht="25.5" customHeight="1" x14ac:dyDescent="0.2">
      <c r="B1031" s="61"/>
      <c r="C1031" s="61"/>
      <c r="D1031" s="61"/>
      <c r="E1031" s="64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1"/>
      <c r="AM1031" s="169" t="s">
        <v>270</v>
      </c>
      <c r="AN1031" s="45">
        <v>0</v>
      </c>
      <c r="AO1031" s="60">
        <v>0</v>
      </c>
      <c r="AP1031" s="61"/>
      <c r="AQ1031" s="61"/>
      <c r="AR1031" s="61"/>
      <c r="AS1031" s="61"/>
      <c r="AT1031" s="61"/>
      <c r="AU1031" s="61"/>
      <c r="AV1031" s="49" t="s">
        <v>141</v>
      </c>
      <c r="AW1031" s="49" t="s">
        <v>140</v>
      </c>
      <c r="AX1031" s="61"/>
      <c r="AY1031" s="61"/>
      <c r="AZ1031" s="61"/>
      <c r="BA1031" s="61"/>
      <c r="BB1031" s="61"/>
      <c r="BC1031" s="61"/>
      <c r="BD1031" s="61"/>
      <c r="BE1031" s="61"/>
      <c r="BF1031" s="61"/>
      <c r="BG1031" s="61"/>
      <c r="BH1031" s="61"/>
      <c r="BI1031" s="61"/>
      <c r="BJ1031" s="61"/>
      <c r="BK1031" s="61"/>
      <c r="BL1031" s="61"/>
      <c r="BM1031" s="61"/>
      <c r="BN1031" s="61"/>
      <c r="BO1031" s="61"/>
      <c r="BP1031" s="71"/>
      <c r="BQ1031" s="61"/>
      <c r="BR1031" s="64"/>
      <c r="BS1031" s="64"/>
      <c r="BT1031" s="64"/>
      <c r="BU1031" s="64"/>
      <c r="BV1031" s="61"/>
      <c r="BW1031" s="61"/>
      <c r="BX1031" s="61"/>
      <c r="BY1031" s="61"/>
      <c r="BZ1031" s="61"/>
      <c r="CA1031" s="61"/>
      <c r="CB1031" s="61"/>
      <c r="CC1031" s="61"/>
      <c r="CD1031" s="61"/>
      <c r="CE1031" s="61"/>
      <c r="CF1031" s="61"/>
      <c r="CG1031" s="61"/>
      <c r="CH1031" s="61"/>
      <c r="CI1031" s="61"/>
      <c r="CJ1031" s="61"/>
      <c r="CK1031" s="61"/>
      <c r="CL1031" s="61"/>
      <c r="CM1031" s="61"/>
      <c r="CN1031" s="61"/>
      <c r="CO1031" s="61"/>
      <c r="CP1031" s="61"/>
      <c r="CQ1031" s="61"/>
      <c r="CR1031" s="61"/>
      <c r="CS1031" s="61"/>
      <c r="CT1031" s="61"/>
      <c r="CU1031" s="61"/>
      <c r="CV1031" s="61"/>
      <c r="CW1031" s="61"/>
      <c r="CX1031" s="61"/>
      <c r="CY1031" s="61"/>
      <c r="CZ1031" s="61"/>
      <c r="DA1031" s="61"/>
      <c r="DB1031" s="61"/>
      <c r="DC1031" s="61"/>
    </row>
    <row r="1032" spans="2:107" ht="25.5" customHeight="1" x14ac:dyDescent="0.2">
      <c r="B1032" s="61"/>
      <c r="C1032" s="61"/>
      <c r="D1032" s="61"/>
      <c r="E1032" s="64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169" t="s">
        <v>271</v>
      </c>
      <c r="AN1032" s="45">
        <v>0</v>
      </c>
      <c r="AO1032" s="60">
        <v>0</v>
      </c>
      <c r="AP1032" s="61"/>
      <c r="AQ1032" s="61"/>
      <c r="AR1032" s="61"/>
      <c r="AS1032" s="61"/>
      <c r="AT1032" s="61"/>
      <c r="AU1032" s="61"/>
      <c r="AV1032" s="61"/>
      <c r="AW1032" s="61"/>
      <c r="AX1032" s="61"/>
      <c r="AY1032" s="61"/>
      <c r="AZ1032" s="61"/>
      <c r="BA1032" s="61"/>
      <c r="BB1032" s="61"/>
      <c r="BC1032" s="61"/>
      <c r="BD1032" s="61"/>
      <c r="BE1032" s="61"/>
      <c r="BF1032" s="61"/>
      <c r="BG1032" s="61"/>
      <c r="BH1032" s="61"/>
      <c r="BI1032" s="61"/>
      <c r="BJ1032" s="62"/>
      <c r="BK1032" s="62"/>
      <c r="BL1032" s="61"/>
      <c r="BM1032" s="61"/>
      <c r="BN1032" s="61"/>
      <c r="BO1032" s="61"/>
      <c r="BP1032" s="61"/>
      <c r="BQ1032" s="64"/>
      <c r="BR1032" s="64"/>
      <c r="BS1032" s="64"/>
      <c r="BT1032" s="64"/>
      <c r="BU1032" s="64"/>
      <c r="BV1032" s="61"/>
      <c r="BW1032" s="61"/>
      <c r="BX1032" s="61"/>
      <c r="BY1032" s="61"/>
      <c r="BZ1032" s="61"/>
      <c r="CA1032" s="61"/>
      <c r="CB1032" s="61"/>
      <c r="CC1032" s="61"/>
      <c r="CD1032" s="61"/>
      <c r="CE1032" s="61"/>
      <c r="CF1032" s="61"/>
      <c r="CG1032" s="61"/>
      <c r="CH1032" s="61"/>
      <c r="CI1032" s="61"/>
      <c r="CJ1032" s="61"/>
      <c r="CK1032" s="61"/>
      <c r="CL1032" s="61"/>
      <c r="CM1032" s="61"/>
      <c r="CN1032" s="61"/>
      <c r="CO1032" s="61"/>
      <c r="CP1032" s="61"/>
      <c r="CQ1032" s="61"/>
      <c r="CR1032" s="61"/>
      <c r="CS1032" s="61"/>
      <c r="CT1032" s="61"/>
      <c r="CU1032" s="61"/>
      <c r="CV1032" s="61"/>
      <c r="CW1032" s="61"/>
      <c r="CX1032" s="61"/>
      <c r="CY1032" s="61"/>
      <c r="CZ1032" s="61"/>
      <c r="DA1032" s="61"/>
      <c r="DB1032" s="61"/>
      <c r="DC1032" s="61"/>
    </row>
    <row r="1033" spans="2:107" ht="25.5" customHeight="1" x14ac:dyDescent="0.2">
      <c r="B1033" s="37"/>
      <c r="C1033" s="37"/>
      <c r="D1033" s="37"/>
      <c r="E1033" s="64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1"/>
      <c r="AM1033" s="169" t="s">
        <v>272</v>
      </c>
      <c r="AN1033" s="45">
        <v>2</v>
      </c>
      <c r="AO1033" s="60">
        <v>8.3333333333333329E-2</v>
      </c>
      <c r="AP1033" s="61"/>
      <c r="AQ1033" s="61"/>
      <c r="AR1033" s="61"/>
      <c r="AS1033" s="61"/>
      <c r="AT1033" s="61"/>
      <c r="AU1033" s="61"/>
      <c r="AV1033" s="61"/>
      <c r="AW1033" s="61"/>
      <c r="AX1033" s="61"/>
      <c r="AY1033" s="61"/>
      <c r="AZ1033" s="61"/>
      <c r="BA1033" s="61"/>
      <c r="BB1033" s="61"/>
      <c r="BC1033" s="61"/>
      <c r="BD1033" s="61"/>
      <c r="BE1033" s="61"/>
      <c r="BF1033" s="61"/>
      <c r="BG1033" s="61"/>
      <c r="BH1033" s="61"/>
      <c r="BI1033" s="61"/>
      <c r="BJ1033" s="61"/>
      <c r="BK1033" s="61"/>
      <c r="BL1033" s="61"/>
      <c r="BM1033" s="61"/>
      <c r="BN1033" s="61"/>
      <c r="BO1033" s="61"/>
      <c r="BP1033" s="61"/>
      <c r="BQ1033" s="61"/>
      <c r="BR1033" s="64"/>
      <c r="BS1033" s="64"/>
      <c r="BT1033" s="64"/>
      <c r="BU1033" s="64"/>
      <c r="BV1033" s="61"/>
      <c r="BW1033" s="61"/>
      <c r="BX1033" s="61"/>
      <c r="BY1033" s="61"/>
      <c r="BZ1033" s="61"/>
      <c r="CA1033" s="61"/>
      <c r="CB1033" s="61"/>
      <c r="CC1033" s="61"/>
      <c r="CD1033" s="61"/>
      <c r="CE1033" s="61"/>
      <c r="CF1033" s="61"/>
      <c r="CG1033" s="61"/>
      <c r="CH1033" s="61"/>
      <c r="CI1033" s="61"/>
      <c r="CJ1033" s="61"/>
      <c r="CK1033" s="61"/>
      <c r="CL1033" s="61"/>
      <c r="CM1033" s="61"/>
      <c r="CN1033" s="61"/>
      <c r="CO1033" s="61"/>
      <c r="CP1033" s="61"/>
      <c r="CQ1033" s="61"/>
      <c r="CR1033" s="61"/>
      <c r="CS1033" s="61"/>
      <c r="CT1033" s="61"/>
      <c r="CU1033" s="61"/>
      <c r="CV1033" s="61"/>
      <c r="CW1033" s="61"/>
      <c r="CX1033" s="61"/>
      <c r="CY1033" s="61"/>
      <c r="CZ1033" s="61"/>
      <c r="DA1033" s="61"/>
      <c r="DB1033" s="61"/>
      <c r="DC1033" s="61"/>
    </row>
    <row r="1034" spans="2:107" ht="25.5" customHeight="1" x14ac:dyDescent="0.2">
      <c r="B1034" s="61"/>
      <c r="C1034" s="61"/>
      <c r="D1034" s="61"/>
      <c r="E1034" s="64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169" t="s">
        <v>281</v>
      </c>
      <c r="AN1034" s="30">
        <v>2</v>
      </c>
      <c r="AO1034" s="60">
        <v>8.3333333333333329E-2</v>
      </c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1"/>
      <c r="BA1034" s="61"/>
      <c r="BB1034" s="61"/>
      <c r="BC1034" s="61"/>
      <c r="BD1034" s="61"/>
      <c r="BE1034" s="61"/>
      <c r="BF1034" s="61"/>
      <c r="BG1034" s="61"/>
      <c r="BH1034" s="61"/>
      <c r="BI1034" s="61"/>
      <c r="BJ1034" s="61"/>
      <c r="BK1034" s="61"/>
      <c r="BL1034" s="61"/>
      <c r="BM1034" s="61"/>
      <c r="BN1034" s="61"/>
      <c r="BO1034" s="61"/>
      <c r="BP1034" s="61"/>
      <c r="BQ1034" s="61"/>
      <c r="BR1034" s="64"/>
      <c r="BS1034" s="64"/>
      <c r="BT1034" s="64"/>
      <c r="BU1034" s="64"/>
      <c r="BV1034" s="61"/>
      <c r="BW1034" s="61"/>
      <c r="BX1034" s="61"/>
      <c r="BY1034" s="61"/>
      <c r="BZ1034" s="61"/>
      <c r="CA1034" s="61"/>
      <c r="CB1034" s="61"/>
      <c r="CC1034" s="61"/>
      <c r="CD1034" s="61"/>
      <c r="CE1034" s="61"/>
      <c r="CF1034" s="61"/>
      <c r="CG1034" s="61"/>
      <c r="CH1034" s="61"/>
      <c r="CI1034" s="61"/>
      <c r="CJ1034" s="61"/>
      <c r="CK1034" s="61"/>
      <c r="CL1034" s="61"/>
      <c r="CM1034" s="61"/>
      <c r="CN1034" s="61"/>
      <c r="CO1034" s="61"/>
      <c r="CP1034" s="61"/>
      <c r="CQ1034" s="61"/>
      <c r="CR1034" s="61"/>
      <c r="CS1034" s="61"/>
      <c r="CT1034" s="61"/>
      <c r="CU1034" s="61"/>
      <c r="CV1034" s="61"/>
      <c r="CW1034" s="61"/>
      <c r="CX1034" s="61"/>
      <c r="CY1034" s="61"/>
      <c r="CZ1034" s="61"/>
      <c r="DA1034" s="61"/>
      <c r="DB1034" s="61"/>
      <c r="DC1034" s="61"/>
    </row>
    <row r="1035" spans="2:107" ht="25.5" customHeight="1" x14ac:dyDescent="0.2">
      <c r="B1035" s="61"/>
      <c r="C1035" s="61"/>
      <c r="D1035" s="61"/>
      <c r="E1035" s="64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1"/>
      <c r="AM1035" s="98"/>
      <c r="AN1035" s="45">
        <v>24</v>
      </c>
      <c r="AO1035" s="60">
        <v>1</v>
      </c>
      <c r="AP1035" s="61"/>
      <c r="AQ1035" s="61"/>
      <c r="AR1035" s="61"/>
      <c r="AS1035" s="61"/>
      <c r="AT1035" s="61"/>
      <c r="AU1035" s="61"/>
      <c r="AV1035" s="61"/>
      <c r="AW1035" s="61"/>
      <c r="AX1035" s="61"/>
      <c r="AY1035" s="61"/>
      <c r="AZ1035" s="61"/>
      <c r="BA1035" s="61"/>
      <c r="BB1035" s="61"/>
      <c r="BC1035" s="61"/>
      <c r="BD1035" s="61"/>
      <c r="BE1035" s="61"/>
      <c r="BF1035" s="61"/>
      <c r="BG1035" s="61"/>
      <c r="BH1035" s="61"/>
      <c r="BI1035" s="61"/>
      <c r="BJ1035" s="61"/>
      <c r="BK1035" s="61"/>
      <c r="BL1035" s="61"/>
      <c r="BM1035" s="61"/>
      <c r="BN1035" s="61"/>
      <c r="BO1035" s="61"/>
      <c r="BP1035" s="61"/>
      <c r="BQ1035" s="61"/>
      <c r="BR1035" s="64"/>
      <c r="BS1035" s="64"/>
      <c r="BT1035" s="64"/>
      <c r="BU1035" s="64"/>
      <c r="BV1035" s="61"/>
      <c r="BW1035" s="61"/>
      <c r="BX1035" s="61"/>
      <c r="BY1035" s="61"/>
      <c r="BZ1035" s="61"/>
      <c r="CA1035" s="61"/>
      <c r="CB1035" s="61"/>
      <c r="CC1035" s="61"/>
      <c r="CD1035" s="61"/>
      <c r="CE1035" s="61"/>
      <c r="CF1035" s="61"/>
      <c r="CG1035" s="61"/>
      <c r="CH1035" s="61"/>
      <c r="CI1035" s="61"/>
      <c r="CJ1035" s="61"/>
      <c r="CK1035" s="61"/>
      <c r="CL1035" s="61"/>
      <c r="CM1035" s="61"/>
      <c r="CN1035" s="61"/>
      <c r="CO1035" s="61"/>
      <c r="CP1035" s="61"/>
      <c r="CQ1035" s="61"/>
      <c r="CR1035" s="61"/>
      <c r="CS1035" s="61"/>
      <c r="CT1035" s="61"/>
      <c r="CU1035" s="61"/>
      <c r="CV1035" s="61"/>
      <c r="CW1035" s="61"/>
      <c r="CX1035" s="61"/>
      <c r="CY1035" s="61"/>
      <c r="CZ1035" s="61"/>
      <c r="DA1035" s="61"/>
      <c r="DB1035" s="61"/>
      <c r="DC1035" s="61"/>
    </row>
    <row r="1036" spans="2:107" ht="25.5" customHeight="1" x14ac:dyDescent="0.2">
      <c r="B1036" s="61"/>
      <c r="C1036" s="61"/>
      <c r="D1036" s="61"/>
      <c r="E1036" s="64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49" t="s">
        <v>141</v>
      </c>
      <c r="AO1036" s="49" t="s">
        <v>140</v>
      </c>
      <c r="AP1036" s="61"/>
      <c r="AQ1036" s="61"/>
      <c r="AR1036" s="61"/>
      <c r="AS1036" s="61"/>
      <c r="AT1036" s="61"/>
      <c r="AU1036" s="61"/>
      <c r="AV1036" s="61"/>
      <c r="AW1036" s="61"/>
      <c r="AX1036" s="61"/>
      <c r="AY1036" s="61"/>
      <c r="AZ1036" s="61"/>
      <c r="BA1036" s="61"/>
      <c r="BB1036" s="61"/>
      <c r="BC1036" s="61"/>
      <c r="BD1036" s="61"/>
      <c r="BE1036" s="61"/>
      <c r="BF1036" s="61"/>
      <c r="BG1036" s="61"/>
      <c r="BH1036" s="61"/>
      <c r="BI1036" s="61"/>
      <c r="BJ1036" s="61"/>
      <c r="BK1036" s="61"/>
      <c r="BL1036" s="61"/>
      <c r="BM1036" s="61"/>
      <c r="BN1036" s="61"/>
      <c r="BO1036" s="61"/>
      <c r="BP1036" s="61"/>
      <c r="BQ1036" s="61"/>
      <c r="BR1036" s="64"/>
      <c r="BS1036" s="64"/>
      <c r="BT1036" s="64"/>
      <c r="BU1036" s="64"/>
      <c r="BV1036" s="61"/>
      <c r="BW1036" s="61"/>
      <c r="BX1036" s="61"/>
      <c r="BY1036" s="61"/>
      <c r="BZ1036" s="61"/>
      <c r="CA1036" s="61"/>
      <c r="CB1036" s="61"/>
      <c r="CC1036" s="61"/>
      <c r="CD1036" s="61"/>
      <c r="CE1036" s="61"/>
      <c r="CF1036" s="61"/>
      <c r="CG1036" s="61"/>
      <c r="CH1036" s="61"/>
      <c r="CI1036" s="61"/>
      <c r="CJ1036" s="61"/>
      <c r="CK1036" s="61"/>
      <c r="CL1036" s="61"/>
      <c r="CM1036" s="61"/>
      <c r="CN1036" s="61"/>
      <c r="CO1036" s="61"/>
      <c r="CP1036" s="61"/>
      <c r="CQ1036" s="61"/>
      <c r="CR1036" s="61"/>
      <c r="CS1036" s="61"/>
      <c r="CT1036" s="61"/>
      <c r="CU1036" s="61"/>
      <c r="CV1036" s="61"/>
      <c r="CW1036" s="61"/>
      <c r="CX1036" s="61"/>
      <c r="CY1036" s="61"/>
      <c r="CZ1036" s="61"/>
      <c r="DA1036" s="61"/>
      <c r="DB1036" s="61"/>
      <c r="DC1036" s="61"/>
    </row>
    <row r="1037" spans="2:107" ht="25.5" customHeight="1" x14ac:dyDescent="0.2">
      <c r="B1037" s="61"/>
      <c r="C1037" s="61"/>
      <c r="D1037" s="61"/>
      <c r="E1037" s="64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61"/>
      <c r="AR1037" s="61"/>
      <c r="AS1037" s="61"/>
      <c r="AT1037" s="61"/>
      <c r="AU1037" s="61"/>
      <c r="AV1037" s="61"/>
      <c r="AW1037" s="61"/>
      <c r="AX1037" s="61"/>
      <c r="AY1037" s="61"/>
      <c r="AZ1037" s="61"/>
      <c r="BA1037" s="61"/>
      <c r="BB1037" s="61"/>
      <c r="BC1037" s="61"/>
      <c r="BD1037" s="61"/>
      <c r="BE1037" s="61"/>
      <c r="BF1037" s="61"/>
      <c r="BG1037" s="61"/>
      <c r="BH1037" s="61"/>
      <c r="BI1037" s="61"/>
      <c r="BJ1037" s="61"/>
      <c r="BK1037" s="61"/>
      <c r="BL1037" s="61"/>
      <c r="BM1037" s="61"/>
      <c r="BN1037" s="61"/>
      <c r="BO1037" s="61"/>
      <c r="BP1037" s="61"/>
      <c r="BQ1037" s="61"/>
      <c r="BR1037" s="64"/>
      <c r="BS1037" s="64"/>
      <c r="BT1037" s="64"/>
      <c r="BU1037" s="64"/>
      <c r="BV1037" s="61"/>
      <c r="BW1037" s="61"/>
      <c r="BX1037" s="61"/>
      <c r="BY1037" s="61"/>
      <c r="BZ1037" s="61"/>
      <c r="CA1037" s="61"/>
      <c r="CB1037" s="61"/>
      <c r="CC1037" s="61"/>
      <c r="CD1037" s="61"/>
      <c r="CE1037" s="61"/>
      <c r="CF1037" s="61"/>
      <c r="CG1037" s="61"/>
      <c r="CH1037" s="61"/>
      <c r="CI1037" s="61"/>
      <c r="CJ1037" s="61"/>
      <c r="CK1037" s="61"/>
      <c r="CL1037" s="61"/>
      <c r="CM1037" s="61"/>
      <c r="CN1037" s="61"/>
      <c r="CO1037" s="61"/>
      <c r="CP1037" s="61"/>
      <c r="CQ1037" s="61"/>
      <c r="CR1037" s="61"/>
      <c r="CS1037" s="61"/>
      <c r="CT1037" s="61"/>
      <c r="CU1037" s="61"/>
      <c r="CV1037" s="61"/>
      <c r="CW1037" s="61"/>
      <c r="CX1037" s="61"/>
      <c r="CY1037" s="61"/>
      <c r="CZ1037" s="61"/>
      <c r="DA1037" s="61"/>
      <c r="DB1037" s="61"/>
      <c r="DC1037" s="61"/>
    </row>
    <row r="1038" spans="2:107" ht="25.5" customHeight="1" x14ac:dyDescent="0.2">
      <c r="B1038" s="170" t="s">
        <v>425</v>
      </c>
      <c r="C1038" s="170"/>
      <c r="D1038" s="170"/>
      <c r="E1038" s="170"/>
      <c r="F1038" s="170"/>
      <c r="G1038" s="170"/>
      <c r="H1038" s="170"/>
      <c r="I1038" s="170"/>
      <c r="J1038" s="170"/>
      <c r="K1038" s="170"/>
      <c r="L1038" s="170"/>
      <c r="M1038" s="170"/>
      <c r="N1038" s="170"/>
      <c r="O1038" s="170"/>
      <c r="P1038" s="170"/>
      <c r="Q1038" s="170"/>
      <c r="R1038" s="170"/>
      <c r="S1038" s="170"/>
      <c r="T1038" s="170"/>
      <c r="U1038" s="170"/>
      <c r="V1038" s="170"/>
      <c r="W1038" s="170"/>
      <c r="X1038" s="170"/>
      <c r="Y1038" s="170"/>
      <c r="Z1038" s="170"/>
      <c r="AA1038" s="170"/>
      <c r="AB1038" s="170"/>
      <c r="AC1038" s="170"/>
      <c r="AD1038" s="170"/>
      <c r="AE1038" s="170"/>
      <c r="AF1038" s="170"/>
      <c r="AG1038" s="170"/>
      <c r="AH1038" s="170"/>
      <c r="AI1038" s="170"/>
      <c r="AJ1038" s="170"/>
      <c r="AK1038" s="170"/>
      <c r="AL1038" s="170"/>
      <c r="AM1038" s="170"/>
      <c r="AN1038" s="170"/>
      <c r="AO1038" s="170"/>
      <c r="AP1038" s="170"/>
      <c r="AQ1038" s="170"/>
      <c r="AR1038" s="170"/>
      <c r="AS1038" s="170"/>
      <c r="AT1038" s="170"/>
      <c r="AU1038" s="170"/>
      <c r="AV1038" s="170"/>
      <c r="AW1038" s="170"/>
      <c r="AX1038" s="170"/>
      <c r="AY1038" s="170"/>
      <c r="AZ1038" s="170"/>
      <c r="BA1038" s="170"/>
      <c r="BB1038" s="170"/>
      <c r="BC1038" s="170"/>
      <c r="BD1038" s="170"/>
      <c r="BE1038" s="170"/>
      <c r="BF1038" s="170"/>
      <c r="BG1038" s="170"/>
      <c r="BH1038" s="170"/>
      <c r="BI1038" s="170"/>
      <c r="BJ1038" s="170"/>
      <c r="BK1038" s="170"/>
      <c r="BL1038" s="170"/>
      <c r="BM1038" s="170"/>
      <c r="BN1038" s="170"/>
      <c r="BO1038" s="170"/>
      <c r="BP1038" s="170"/>
      <c r="BQ1038" s="170"/>
      <c r="BR1038" s="170"/>
      <c r="BS1038" s="170"/>
      <c r="BT1038" s="170"/>
      <c r="BU1038" s="170"/>
      <c r="BV1038" s="170"/>
      <c r="BW1038" s="170"/>
      <c r="BX1038" s="170"/>
      <c r="BY1038" s="170"/>
      <c r="BZ1038" s="170"/>
      <c r="CA1038" s="170"/>
      <c r="CB1038" s="170"/>
      <c r="CC1038" s="170"/>
      <c r="CD1038" s="170"/>
      <c r="CE1038" s="170"/>
      <c r="CF1038" s="170"/>
      <c r="CG1038" s="170"/>
      <c r="CH1038" s="170"/>
      <c r="CI1038" s="170"/>
      <c r="CJ1038" s="170"/>
      <c r="CK1038" s="170"/>
      <c r="CL1038" s="170"/>
      <c r="CM1038" s="170"/>
      <c r="CN1038" s="170"/>
      <c r="CO1038" s="170"/>
      <c r="CP1038" s="170"/>
      <c r="CQ1038" s="170"/>
      <c r="CR1038" s="170"/>
      <c r="CS1038" s="170"/>
      <c r="CT1038" s="170"/>
      <c r="CU1038" s="170"/>
      <c r="CV1038" s="170"/>
      <c r="CW1038" s="170"/>
      <c r="CX1038" s="170"/>
      <c r="CY1038" s="170"/>
      <c r="CZ1038" s="170"/>
      <c r="DA1038" s="170"/>
      <c r="DB1038" s="170"/>
      <c r="DC1038" s="170"/>
    </row>
    <row r="1039" spans="2:107" ht="25.5" customHeight="1" x14ac:dyDescent="0.2">
      <c r="B1039" s="61"/>
      <c r="C1039" s="61"/>
      <c r="D1039" s="61"/>
      <c r="E1039" s="64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61"/>
      <c r="AR1039" s="61"/>
      <c r="AS1039" s="61"/>
      <c r="AT1039" s="61"/>
      <c r="AU1039" s="61"/>
      <c r="AV1039" s="61"/>
      <c r="AW1039" s="61"/>
      <c r="AX1039" s="61"/>
      <c r="AY1039" s="61"/>
      <c r="AZ1039" s="61"/>
      <c r="BA1039" s="61"/>
      <c r="BB1039" s="61"/>
      <c r="BC1039" s="61"/>
      <c r="BD1039" s="61"/>
      <c r="BE1039" s="61"/>
      <c r="BF1039" s="61"/>
      <c r="BG1039" s="61"/>
      <c r="BH1039" s="61"/>
      <c r="BI1039" s="61"/>
      <c r="BJ1039" s="61"/>
      <c r="BK1039" s="61"/>
      <c r="BL1039" s="61"/>
      <c r="BM1039" s="61"/>
      <c r="BN1039" s="61"/>
      <c r="BO1039" s="61"/>
      <c r="BP1039" s="61"/>
      <c r="BQ1039" s="61"/>
      <c r="BR1039"/>
      <c r="BS1039"/>
      <c r="BT1039"/>
      <c r="BU1039" s="64"/>
      <c r="BV1039" s="61"/>
      <c r="BW1039"/>
      <c r="BX1039"/>
      <c r="BY1039"/>
      <c r="BZ1039"/>
      <c r="CA1039"/>
      <c r="CB1039"/>
      <c r="CC1039"/>
      <c r="CD1039"/>
      <c r="CE1039"/>
      <c r="CF1039"/>
      <c r="CG1039"/>
      <c r="CH1039" s="61"/>
      <c r="CI1039" s="61"/>
      <c r="CJ1039"/>
      <c r="CK1039"/>
      <c r="CL1039"/>
      <c r="CM1039"/>
      <c r="CN1039"/>
      <c r="CO1039"/>
      <c r="CP1039"/>
      <c r="CQ1039" s="61"/>
      <c r="CR1039" s="61"/>
      <c r="CS1039" s="61"/>
      <c r="CT1039" s="61"/>
      <c r="CU1039" s="61"/>
      <c r="CV1039" s="61"/>
      <c r="CW1039" s="61"/>
      <c r="CX1039" s="61"/>
      <c r="CY1039" s="61"/>
      <c r="CZ1039" s="61"/>
      <c r="DA1039" s="61"/>
      <c r="DB1039" s="61"/>
      <c r="DC1039" s="61"/>
    </row>
    <row r="1040" spans="2:107" ht="25.5" customHeight="1" x14ac:dyDescent="0.2">
      <c r="B1040" s="181" t="s">
        <v>427</v>
      </c>
      <c r="C1040" s="181"/>
      <c r="D1040" s="181"/>
      <c r="E1040" s="181"/>
      <c r="F1040" s="181"/>
      <c r="G1040" s="181"/>
      <c r="H1040" s="181"/>
      <c r="I1040" s="61"/>
      <c r="J1040" s="181" t="s">
        <v>426</v>
      </c>
      <c r="K1040" s="181"/>
      <c r="L1040" s="181"/>
      <c r="M1040" s="181"/>
      <c r="N1040" s="181"/>
      <c r="O1040" s="181"/>
      <c r="P1040" s="181"/>
      <c r="Q1040" s="181"/>
      <c r="R1040" s="181"/>
      <c r="S1040" s="181"/>
      <c r="T1040" s="181"/>
      <c r="U1040" s="73"/>
      <c r="V1040" s="181" t="s">
        <v>428</v>
      </c>
      <c r="W1040" s="181"/>
      <c r="X1040" s="181"/>
      <c r="Y1040" s="181"/>
      <c r="Z1040" s="181"/>
      <c r="AA1040" s="181"/>
      <c r="AB1040" s="181"/>
      <c r="AC1040" s="61"/>
      <c r="AD1040" s="61"/>
      <c r="AE1040" s="181" t="s">
        <v>429</v>
      </c>
      <c r="AF1040" s="181"/>
      <c r="AG1040" s="181"/>
      <c r="AH1040" s="181"/>
      <c r="AI1040" s="181"/>
      <c r="AJ1040" s="181"/>
      <c r="AK1040" s="181"/>
      <c r="AL1040" s="181"/>
      <c r="AM1040" s="181"/>
      <c r="AN1040" s="181"/>
      <c r="AO1040" s="181"/>
      <c r="AP1040" s="61"/>
      <c r="AQ1040" s="61"/>
      <c r="AR1040" s="181" t="s">
        <v>430</v>
      </c>
      <c r="AS1040" s="181"/>
      <c r="AT1040" s="181"/>
      <c r="AU1040" s="181"/>
      <c r="AV1040" s="181"/>
      <c r="AW1040" s="181"/>
      <c r="AX1040" s="181"/>
      <c r="AY1040" s="61"/>
      <c r="AZ1040" s="61"/>
      <c r="BA1040" s="181" t="s">
        <v>431</v>
      </c>
      <c r="BB1040" s="181"/>
      <c r="BC1040" s="181"/>
      <c r="BD1040" s="181"/>
      <c r="BE1040" s="181"/>
      <c r="BF1040" s="181"/>
      <c r="BG1040" s="181"/>
      <c r="BH1040" s="181"/>
      <c r="BI1040" s="181"/>
      <c r="BJ1040" s="181"/>
      <c r="BK1040" s="181"/>
      <c r="BL1040" s="61"/>
      <c r="BM1040" s="61"/>
      <c r="BN1040" s="181" t="s">
        <v>432</v>
      </c>
      <c r="BO1040" s="181"/>
      <c r="BP1040" s="181"/>
      <c r="BQ1040" s="181"/>
      <c r="BR1040" s="181"/>
      <c r="BS1040" s="181"/>
      <c r="BT1040" s="181"/>
      <c r="BU1040" s="64"/>
      <c r="BV1040" s="61"/>
      <c r="BW1040" s="181" t="s">
        <v>433</v>
      </c>
      <c r="BX1040" s="181"/>
      <c r="BY1040" s="181"/>
      <c r="BZ1040" s="181"/>
      <c r="CA1040" s="181"/>
      <c r="CB1040" s="181"/>
      <c r="CC1040" s="181"/>
      <c r="CD1040" s="181"/>
      <c r="CE1040" s="181"/>
      <c r="CF1040" s="181"/>
      <c r="CG1040" s="181"/>
      <c r="CH1040" s="61"/>
      <c r="CI1040" s="61"/>
      <c r="CJ1040" s="181" t="s">
        <v>434</v>
      </c>
      <c r="CK1040" s="181"/>
      <c r="CL1040" s="181"/>
      <c r="CM1040" s="181"/>
      <c r="CN1040" s="181"/>
      <c r="CO1040" s="181"/>
      <c r="CP1040" s="181"/>
      <c r="CQ1040" s="61"/>
      <c r="CR1040" s="61"/>
      <c r="CS1040" s="181" t="s">
        <v>433</v>
      </c>
      <c r="CT1040" s="181"/>
      <c r="CU1040" s="181"/>
      <c r="CV1040" s="181"/>
      <c r="CW1040" s="181"/>
      <c r="CX1040" s="181"/>
      <c r="CY1040" s="181"/>
      <c r="CZ1040" s="181"/>
      <c r="DA1040" s="181"/>
      <c r="DB1040" s="181"/>
      <c r="DC1040" s="181"/>
    </row>
    <row r="1041" spans="2:107" ht="25.5" customHeight="1" x14ac:dyDescent="0.2">
      <c r="B1041" s="61"/>
      <c r="C1041" s="61"/>
      <c r="D1041" s="61"/>
      <c r="E1041" s="64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/>
      <c r="AF1041"/>
      <c r="AG104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61"/>
      <c r="AR1041" s="61"/>
      <c r="AS1041" s="61"/>
      <c r="AT1041" s="61"/>
      <c r="AU1041" s="61"/>
      <c r="AV1041" s="61"/>
      <c r="AW1041" s="61"/>
      <c r="AX1041" s="61"/>
      <c r="AY1041" s="61"/>
      <c r="AZ1041" s="61"/>
      <c r="BA1041" s="61"/>
      <c r="BB1041" s="61"/>
      <c r="BC1041" s="61"/>
      <c r="BD1041" s="61"/>
      <c r="BE1041" s="61"/>
      <c r="BF1041" s="61"/>
      <c r="BG1041" s="61"/>
      <c r="BH1041" s="61"/>
      <c r="BI1041" s="61"/>
      <c r="BJ1041" s="61"/>
      <c r="BK1041" s="61"/>
      <c r="BL1041" s="61"/>
      <c r="BM1041" s="61"/>
      <c r="BN1041" s="61"/>
      <c r="BO1041" s="61"/>
      <c r="BP1041" s="61"/>
      <c r="BQ1041" s="61"/>
      <c r="BR1041" s="64"/>
      <c r="BS1041" s="64"/>
      <c r="BT1041" s="64"/>
      <c r="BU1041" s="64"/>
      <c r="BV1041" s="61"/>
      <c r="BW1041" s="61"/>
      <c r="BX1041" s="61"/>
      <c r="BY1041" s="61"/>
      <c r="BZ1041" s="61"/>
      <c r="CA1041" s="61"/>
      <c r="CB1041" s="61"/>
      <c r="CC1041" s="61"/>
      <c r="CD1041" s="61"/>
      <c r="CE1041" s="61"/>
      <c r="CF1041" s="61"/>
      <c r="CG1041" s="61"/>
      <c r="CH1041" s="61"/>
      <c r="CI1041" s="61"/>
      <c r="CJ1041" s="61"/>
      <c r="CK1041" s="61"/>
      <c r="CL1041" s="61"/>
      <c r="CM1041" s="61"/>
      <c r="CN1041" s="61"/>
      <c r="CO1041" s="61"/>
      <c r="CP1041" s="61"/>
      <c r="CQ1041" s="61"/>
      <c r="CR1041" s="61"/>
      <c r="CS1041" s="61"/>
      <c r="CT1041" s="61"/>
      <c r="CU1041" s="61"/>
      <c r="CV1041" s="61"/>
      <c r="CW1041" s="61"/>
      <c r="CX1041" s="61"/>
      <c r="CY1041" s="61"/>
      <c r="CZ1041" s="61"/>
      <c r="DA1041" s="61"/>
      <c r="DB1041" s="61"/>
      <c r="DC1041" s="61"/>
    </row>
    <row r="1042" spans="2:107" ht="25.5" customHeight="1" x14ac:dyDescent="0.2">
      <c r="B1042" s="175" t="s">
        <v>180</v>
      </c>
      <c r="C1042" s="175"/>
      <c r="D1042" s="175"/>
      <c r="E1042" s="64"/>
      <c r="F1042" s="175" t="s">
        <v>14</v>
      </c>
      <c r="G1042" s="175"/>
      <c r="H1042" s="175"/>
      <c r="I1042" s="61"/>
      <c r="J1042" s="178" t="s">
        <v>338</v>
      </c>
      <c r="K1042" s="179"/>
      <c r="L1042" s="180"/>
      <c r="M1042" s="61"/>
      <c r="N1042" s="178" t="s">
        <v>409</v>
      </c>
      <c r="O1042" s="179"/>
      <c r="P1042" s="180"/>
      <c r="Q1042" s="61"/>
      <c r="R1042" s="178" t="s">
        <v>410</v>
      </c>
      <c r="S1042" s="179"/>
      <c r="T1042" s="180"/>
      <c r="U1042" s="61"/>
      <c r="V1042" s="175" t="s">
        <v>180</v>
      </c>
      <c r="W1042" s="175"/>
      <c r="X1042" s="175"/>
      <c r="Y1042" s="61"/>
      <c r="Z1042" s="175" t="s">
        <v>14</v>
      </c>
      <c r="AA1042" s="175"/>
      <c r="AB1042" s="175"/>
      <c r="AC1042" s="61"/>
      <c r="AD1042" s="61"/>
      <c r="AE1042" s="175" t="s">
        <v>338</v>
      </c>
      <c r="AF1042" s="175"/>
      <c r="AG1042" s="175"/>
      <c r="AH1042" s="61"/>
      <c r="AI1042" s="178" t="s">
        <v>409</v>
      </c>
      <c r="AJ1042" s="179"/>
      <c r="AK1042" s="180"/>
      <c r="AL1042" s="61"/>
      <c r="AM1042" s="178" t="s">
        <v>410</v>
      </c>
      <c r="AN1042" s="179"/>
      <c r="AO1042" s="180"/>
      <c r="AP1042" s="61"/>
      <c r="AQ1042" s="61"/>
      <c r="AR1042" s="175" t="s">
        <v>180</v>
      </c>
      <c r="AS1042" s="175"/>
      <c r="AT1042" s="175"/>
      <c r="AU1042" s="61"/>
      <c r="AV1042" s="175" t="s">
        <v>14</v>
      </c>
      <c r="AW1042" s="175"/>
      <c r="AX1042" s="175"/>
      <c r="AY1042" s="61"/>
      <c r="AZ1042" s="61"/>
      <c r="BA1042" s="175" t="s">
        <v>338</v>
      </c>
      <c r="BB1042" s="175"/>
      <c r="BC1042" s="175"/>
      <c r="BD1042" s="61"/>
      <c r="BE1042" s="178" t="s">
        <v>409</v>
      </c>
      <c r="BF1042" s="179"/>
      <c r="BG1042" s="180"/>
      <c r="BH1042" s="61"/>
      <c r="BI1042" s="178" t="s">
        <v>410</v>
      </c>
      <c r="BJ1042" s="179"/>
      <c r="BK1042" s="180"/>
      <c r="BL1042" s="61"/>
      <c r="BM1042" s="61"/>
      <c r="BN1042" s="178" t="s">
        <v>180</v>
      </c>
      <c r="BO1042" s="179"/>
      <c r="BP1042" s="180"/>
      <c r="BQ1042" s="61"/>
      <c r="BR1042" s="175" t="s">
        <v>14</v>
      </c>
      <c r="BS1042" s="175"/>
      <c r="BT1042" s="175"/>
      <c r="BU1042" s="64"/>
      <c r="BV1042" s="61"/>
      <c r="BW1042" s="175" t="s">
        <v>338</v>
      </c>
      <c r="BX1042" s="175"/>
      <c r="BY1042" s="175"/>
      <c r="BZ1042" s="61"/>
      <c r="CA1042" s="178" t="s">
        <v>409</v>
      </c>
      <c r="CB1042" s="179"/>
      <c r="CC1042" s="180"/>
      <c r="CD1042" s="61"/>
      <c r="CE1042" s="178" t="s">
        <v>410</v>
      </c>
      <c r="CF1042" s="179"/>
      <c r="CG1042" s="180"/>
      <c r="CH1042" s="61"/>
      <c r="CI1042" s="61"/>
      <c r="CJ1042" s="175" t="s">
        <v>180</v>
      </c>
      <c r="CK1042" s="175"/>
      <c r="CL1042" s="175"/>
      <c r="CM1042" s="61"/>
      <c r="CN1042" s="175" t="s">
        <v>14</v>
      </c>
      <c r="CO1042" s="175"/>
      <c r="CP1042" s="175"/>
      <c r="CQ1042" s="61"/>
      <c r="CR1042" s="61"/>
      <c r="CS1042" s="175" t="s">
        <v>338</v>
      </c>
      <c r="CT1042" s="175"/>
      <c r="CU1042" s="175"/>
      <c r="CV1042" s="61"/>
      <c r="CW1042" s="178" t="s">
        <v>409</v>
      </c>
      <c r="CX1042" s="179"/>
      <c r="CY1042" s="180"/>
      <c r="CZ1042" s="61"/>
      <c r="DA1042" s="178" t="s">
        <v>410</v>
      </c>
      <c r="DB1042" s="179"/>
      <c r="DC1042" s="180"/>
    </row>
    <row r="1043" spans="2:107" ht="25.5" customHeight="1" x14ac:dyDescent="0.2">
      <c r="B1043" s="55" t="s">
        <v>181</v>
      </c>
      <c r="C1043" s="57">
        <v>12</v>
      </c>
      <c r="D1043" s="58">
        <v>0.42857142857142855</v>
      </c>
      <c r="E1043" s="64"/>
      <c r="F1043" s="55" t="s">
        <v>186</v>
      </c>
      <c r="G1043" s="57">
        <v>26</v>
      </c>
      <c r="H1043" s="58">
        <v>0.9285714285714286</v>
      </c>
      <c r="I1043" s="61"/>
      <c r="J1043" s="55" t="s">
        <v>339</v>
      </c>
      <c r="K1043" s="57">
        <v>11</v>
      </c>
      <c r="L1043" s="58">
        <v>0.39285714285714285</v>
      </c>
      <c r="M1043" s="61"/>
      <c r="N1043" s="55" t="s">
        <v>357</v>
      </c>
      <c r="O1043" s="57">
        <v>2</v>
      </c>
      <c r="P1043" s="58">
        <v>7.1428571428571425E-2</v>
      </c>
      <c r="Q1043" s="61"/>
      <c r="R1043" s="55" t="s">
        <v>411</v>
      </c>
      <c r="S1043" s="57">
        <v>7</v>
      </c>
      <c r="T1043" s="58">
        <v>0.25</v>
      </c>
      <c r="U1043" s="61"/>
      <c r="V1043" s="47" t="s">
        <v>181</v>
      </c>
      <c r="W1043" s="57">
        <v>6</v>
      </c>
      <c r="X1043" s="58">
        <v>0.66666666666666663</v>
      </c>
      <c r="Y1043" s="61"/>
      <c r="Z1043" s="55" t="s">
        <v>186</v>
      </c>
      <c r="AA1043" s="57">
        <v>9</v>
      </c>
      <c r="AB1043" s="58">
        <v>1</v>
      </c>
      <c r="AC1043" s="61"/>
      <c r="AD1043" s="61"/>
      <c r="AE1043" s="55" t="s">
        <v>339</v>
      </c>
      <c r="AF1043" s="57">
        <v>6</v>
      </c>
      <c r="AG1043" s="58">
        <v>0.66666666666666663</v>
      </c>
      <c r="AH1043" s="61"/>
      <c r="AI1043" s="55" t="s">
        <v>357</v>
      </c>
      <c r="AJ1043" s="57">
        <v>1</v>
      </c>
      <c r="AK1043" s="58">
        <v>0.1111111111111111</v>
      </c>
      <c r="AL1043" s="61"/>
      <c r="AM1043" s="55" t="s">
        <v>411</v>
      </c>
      <c r="AN1043" s="57">
        <v>6</v>
      </c>
      <c r="AO1043" s="58">
        <v>0.66666666666666663</v>
      </c>
      <c r="AP1043" s="61"/>
      <c r="AQ1043" s="61"/>
      <c r="AR1043" s="55" t="s">
        <v>181</v>
      </c>
      <c r="AS1043" s="57">
        <v>1</v>
      </c>
      <c r="AT1043" s="58">
        <v>0.5</v>
      </c>
      <c r="AU1043" s="61"/>
      <c r="AV1043" s="47" t="s">
        <v>186</v>
      </c>
      <c r="AW1043" s="57">
        <v>2</v>
      </c>
      <c r="AX1043" s="58">
        <v>1</v>
      </c>
      <c r="AY1043" s="61"/>
      <c r="AZ1043" s="61"/>
      <c r="BA1043" s="55" t="s">
        <v>339</v>
      </c>
      <c r="BB1043" s="57">
        <v>1</v>
      </c>
      <c r="BC1043" s="58">
        <v>0.5</v>
      </c>
      <c r="BD1043" s="61"/>
      <c r="BE1043" s="55" t="s">
        <v>357</v>
      </c>
      <c r="BF1043" s="57">
        <v>0</v>
      </c>
      <c r="BG1043" s="58">
        <v>0</v>
      </c>
      <c r="BH1043" s="61"/>
      <c r="BI1043" s="55" t="s">
        <v>411</v>
      </c>
      <c r="BJ1043" s="57">
        <v>1</v>
      </c>
      <c r="BK1043" s="58">
        <v>0.5</v>
      </c>
      <c r="BL1043" s="61"/>
      <c r="BM1043" s="61"/>
      <c r="BN1043" s="47" t="s">
        <v>181</v>
      </c>
      <c r="BO1043" s="57">
        <v>0</v>
      </c>
      <c r="BP1043" s="58" t="e">
        <v>#DIV/0!</v>
      </c>
      <c r="BQ1043" s="61"/>
      <c r="BR1043" s="47" t="s">
        <v>186</v>
      </c>
      <c r="BS1043" s="57">
        <v>0</v>
      </c>
      <c r="BT1043" s="58" t="e">
        <v>#DIV/0!</v>
      </c>
      <c r="BU1043" s="64"/>
      <c r="BV1043" s="61"/>
      <c r="BW1043" s="55" t="s">
        <v>339</v>
      </c>
      <c r="BX1043" s="57">
        <v>0</v>
      </c>
      <c r="BY1043" s="58" t="e">
        <v>#DIV/0!</v>
      </c>
      <c r="BZ1043" s="61"/>
      <c r="CA1043" s="55" t="s">
        <v>357</v>
      </c>
      <c r="CB1043" s="57">
        <v>0</v>
      </c>
      <c r="CC1043" s="58" t="e">
        <v>#DIV/0!</v>
      </c>
      <c r="CD1043" s="61"/>
      <c r="CE1043" s="55" t="s">
        <v>411</v>
      </c>
      <c r="CF1043" s="57">
        <v>0</v>
      </c>
      <c r="CG1043" s="58" t="e">
        <v>#DIV/0!</v>
      </c>
      <c r="CH1043" s="61"/>
      <c r="CI1043" s="61"/>
      <c r="CJ1043" s="55" t="s">
        <v>181</v>
      </c>
      <c r="CK1043" s="57">
        <v>0</v>
      </c>
      <c r="CL1043" s="58" t="e">
        <v>#DIV/0!</v>
      </c>
      <c r="CM1043" s="61"/>
      <c r="CN1043" s="55" t="s">
        <v>186</v>
      </c>
      <c r="CO1043" s="57">
        <v>0</v>
      </c>
      <c r="CP1043" s="58" t="e">
        <v>#DIV/0!</v>
      </c>
      <c r="CQ1043" s="61"/>
      <c r="CR1043" s="61"/>
      <c r="CS1043" s="55" t="s">
        <v>339</v>
      </c>
      <c r="CT1043" s="57">
        <v>0</v>
      </c>
      <c r="CU1043" s="58" t="e">
        <v>#DIV/0!</v>
      </c>
      <c r="CV1043" s="61"/>
      <c r="CW1043" s="55" t="s">
        <v>357</v>
      </c>
      <c r="CX1043" s="57">
        <v>0</v>
      </c>
      <c r="CY1043" s="58">
        <v>0</v>
      </c>
      <c r="CZ1043" s="61"/>
      <c r="DA1043" s="55" t="s">
        <v>411</v>
      </c>
      <c r="DB1043" s="57">
        <v>0</v>
      </c>
      <c r="DC1043" s="58" t="e">
        <v>#DIV/0!</v>
      </c>
    </row>
    <row r="1044" spans="2:107" ht="25.5" customHeight="1" x14ac:dyDescent="0.2">
      <c r="B1044" s="46" t="s">
        <v>182</v>
      </c>
      <c r="C1044" s="57">
        <v>2</v>
      </c>
      <c r="D1044" s="58">
        <v>7.1428571428571425E-2</v>
      </c>
      <c r="E1044" s="64"/>
      <c r="F1044" s="46" t="s">
        <v>187</v>
      </c>
      <c r="G1044" s="57">
        <v>1</v>
      </c>
      <c r="H1044" s="58">
        <v>3.5714285714285712E-2</v>
      </c>
      <c r="I1044" s="61"/>
      <c r="J1044" s="55" t="s">
        <v>340</v>
      </c>
      <c r="K1044" s="57">
        <v>0</v>
      </c>
      <c r="L1044" s="58">
        <v>0</v>
      </c>
      <c r="M1044" s="61"/>
      <c r="N1044" s="55" t="s">
        <v>359</v>
      </c>
      <c r="O1044" s="57">
        <v>10</v>
      </c>
      <c r="P1044" s="58">
        <v>0.35714285714285715</v>
      </c>
      <c r="Q1044" s="61"/>
      <c r="R1044" s="55" t="s">
        <v>412</v>
      </c>
      <c r="S1044" s="57">
        <v>5</v>
      </c>
      <c r="T1044" s="58">
        <v>0.17857142857142858</v>
      </c>
      <c r="U1044" s="61"/>
      <c r="V1044" s="46" t="s">
        <v>182</v>
      </c>
      <c r="W1044" s="57">
        <v>1</v>
      </c>
      <c r="X1044" s="58">
        <v>0.1111111111111111</v>
      </c>
      <c r="Y1044" s="61"/>
      <c r="Z1044" s="46" t="s">
        <v>187</v>
      </c>
      <c r="AA1044" s="57">
        <v>0</v>
      </c>
      <c r="AB1044" s="58">
        <v>0</v>
      </c>
      <c r="AC1044" s="61"/>
      <c r="AD1044" s="61"/>
      <c r="AE1044" s="55" t="s">
        <v>340</v>
      </c>
      <c r="AF1044" s="57">
        <v>0</v>
      </c>
      <c r="AG1044" s="58">
        <v>0</v>
      </c>
      <c r="AH1044" s="61"/>
      <c r="AI1044" s="55" t="s">
        <v>359</v>
      </c>
      <c r="AJ1044" s="57">
        <v>5</v>
      </c>
      <c r="AK1044" s="58">
        <v>0.55555555555555558</v>
      </c>
      <c r="AL1044" s="61"/>
      <c r="AM1044" s="55" t="s">
        <v>412</v>
      </c>
      <c r="AN1044" s="57">
        <v>0</v>
      </c>
      <c r="AO1044" s="58">
        <v>0</v>
      </c>
      <c r="AP1044" s="61"/>
      <c r="AQ1044" s="61"/>
      <c r="AR1044" s="46" t="s">
        <v>182</v>
      </c>
      <c r="AS1044" s="57">
        <v>0</v>
      </c>
      <c r="AT1044" s="58">
        <v>0</v>
      </c>
      <c r="AU1044" s="61"/>
      <c r="AV1044" s="46" t="s">
        <v>187</v>
      </c>
      <c r="AW1044" s="57">
        <v>0</v>
      </c>
      <c r="AX1044" s="58">
        <v>0</v>
      </c>
      <c r="AY1044" s="61"/>
      <c r="AZ1044" s="61"/>
      <c r="BA1044" s="55" t="s">
        <v>340</v>
      </c>
      <c r="BB1044" s="57">
        <v>0</v>
      </c>
      <c r="BC1044" s="58">
        <v>0</v>
      </c>
      <c r="BD1044" s="61"/>
      <c r="BE1044" s="55" t="s">
        <v>359</v>
      </c>
      <c r="BF1044" s="57">
        <v>1</v>
      </c>
      <c r="BG1044" s="58">
        <v>0.5</v>
      </c>
      <c r="BH1044" s="61"/>
      <c r="BI1044" s="55" t="s">
        <v>412</v>
      </c>
      <c r="BJ1044" s="57">
        <v>0</v>
      </c>
      <c r="BK1044" s="58">
        <v>0</v>
      </c>
      <c r="BL1044" s="61"/>
      <c r="BM1044" s="61"/>
      <c r="BN1044" s="46" t="s">
        <v>182</v>
      </c>
      <c r="BO1044" s="57">
        <v>0</v>
      </c>
      <c r="BP1044" s="58" t="e">
        <v>#DIV/0!</v>
      </c>
      <c r="BQ1044" s="61"/>
      <c r="BR1044" s="46" t="s">
        <v>187</v>
      </c>
      <c r="BS1044" s="57">
        <v>0</v>
      </c>
      <c r="BT1044" s="58" t="e">
        <v>#DIV/0!</v>
      </c>
      <c r="BU1044" s="64"/>
      <c r="BV1044" s="61"/>
      <c r="BW1044" s="55" t="s">
        <v>340</v>
      </c>
      <c r="BX1044" s="57">
        <v>0</v>
      </c>
      <c r="BY1044" s="58" t="e">
        <v>#DIV/0!</v>
      </c>
      <c r="BZ1044" s="61"/>
      <c r="CA1044" s="55" t="s">
        <v>359</v>
      </c>
      <c r="CB1044" s="57">
        <v>0</v>
      </c>
      <c r="CC1044" s="58" t="e">
        <v>#DIV/0!</v>
      </c>
      <c r="CD1044" s="61"/>
      <c r="CE1044" s="55" t="s">
        <v>412</v>
      </c>
      <c r="CF1044" s="57">
        <v>0</v>
      </c>
      <c r="CG1044" s="58" t="e">
        <v>#DIV/0!</v>
      </c>
      <c r="CH1044" s="61"/>
      <c r="CI1044" s="61"/>
      <c r="CJ1044" s="46" t="s">
        <v>182</v>
      </c>
      <c r="CK1044" s="57">
        <v>0</v>
      </c>
      <c r="CL1044" s="58" t="e">
        <v>#DIV/0!</v>
      </c>
      <c r="CM1044" s="61"/>
      <c r="CN1044" s="46" t="s">
        <v>187</v>
      </c>
      <c r="CO1044" s="57">
        <v>0</v>
      </c>
      <c r="CP1044" s="58" t="e">
        <v>#DIV/0!</v>
      </c>
      <c r="CQ1044" s="61"/>
      <c r="CR1044" s="61"/>
      <c r="CS1044" s="55" t="s">
        <v>340</v>
      </c>
      <c r="CT1044" s="57">
        <v>0</v>
      </c>
      <c r="CU1044" s="58" t="e">
        <v>#DIV/0!</v>
      </c>
      <c r="CV1044" s="61"/>
      <c r="CW1044" s="55" t="s">
        <v>359</v>
      </c>
      <c r="CX1044" s="57">
        <v>2</v>
      </c>
      <c r="CY1044" s="58">
        <v>1</v>
      </c>
      <c r="CZ1044" s="61"/>
      <c r="DA1044" s="55" t="s">
        <v>412</v>
      </c>
      <c r="DB1044" s="57">
        <v>0</v>
      </c>
      <c r="DC1044" s="58" t="e">
        <v>#DIV/0!</v>
      </c>
    </row>
    <row r="1045" spans="2:107" ht="25.5" customHeight="1" x14ac:dyDescent="0.2">
      <c r="B1045" s="50" t="s">
        <v>183</v>
      </c>
      <c r="C1045" s="57">
        <v>7</v>
      </c>
      <c r="D1045" s="58">
        <v>0.25</v>
      </c>
      <c r="E1045" s="64"/>
      <c r="F1045" s="46" t="s">
        <v>188</v>
      </c>
      <c r="G1045" s="57">
        <v>1</v>
      </c>
      <c r="H1045" s="58">
        <v>3.5714285714285712E-2</v>
      </c>
      <c r="I1045" s="61"/>
      <c r="J1045" s="55" t="s">
        <v>341</v>
      </c>
      <c r="K1045" s="57">
        <v>1</v>
      </c>
      <c r="L1045" s="58">
        <v>3.5714285714285712E-2</v>
      </c>
      <c r="M1045" s="61"/>
      <c r="N1045" s="50" t="s">
        <v>360</v>
      </c>
      <c r="O1045" s="57">
        <v>0</v>
      </c>
      <c r="P1045" s="58">
        <v>0</v>
      </c>
      <c r="Q1045" s="61"/>
      <c r="R1045" s="50" t="s">
        <v>413</v>
      </c>
      <c r="S1045" s="57">
        <v>2</v>
      </c>
      <c r="T1045" s="58">
        <v>7.1428571428571425E-2</v>
      </c>
      <c r="U1045" s="61"/>
      <c r="V1045" s="46" t="s">
        <v>183</v>
      </c>
      <c r="W1045" s="57">
        <v>1</v>
      </c>
      <c r="X1045" s="58">
        <v>0.1111111111111111</v>
      </c>
      <c r="Y1045" s="61"/>
      <c r="Z1045" s="46" t="s">
        <v>188</v>
      </c>
      <c r="AA1045" s="57">
        <v>0</v>
      </c>
      <c r="AB1045" s="58">
        <v>0</v>
      </c>
      <c r="AC1045" s="61"/>
      <c r="AD1045" s="61"/>
      <c r="AE1045" s="55" t="s">
        <v>341</v>
      </c>
      <c r="AF1045" s="57">
        <v>0</v>
      </c>
      <c r="AG1045" s="58">
        <v>0</v>
      </c>
      <c r="AH1045" s="61"/>
      <c r="AI1045" s="50" t="s">
        <v>360</v>
      </c>
      <c r="AJ1045" s="57">
        <v>0</v>
      </c>
      <c r="AK1045" s="58">
        <v>0</v>
      </c>
      <c r="AL1045" s="61"/>
      <c r="AM1045" s="50" t="s">
        <v>413</v>
      </c>
      <c r="AN1045" s="57">
        <v>1</v>
      </c>
      <c r="AO1045" s="58">
        <v>0.1111111111111111</v>
      </c>
      <c r="AP1045" s="61"/>
      <c r="AQ1045" s="61"/>
      <c r="AR1045" s="46" t="s">
        <v>183</v>
      </c>
      <c r="AS1045" s="57">
        <v>1</v>
      </c>
      <c r="AT1045" s="58">
        <v>0.5</v>
      </c>
      <c r="AU1045" s="61"/>
      <c r="AV1045" s="46" t="s">
        <v>188</v>
      </c>
      <c r="AW1045" s="57">
        <v>0</v>
      </c>
      <c r="AX1045" s="58">
        <v>0</v>
      </c>
      <c r="AY1045" s="61"/>
      <c r="AZ1045" s="61"/>
      <c r="BA1045" s="55" t="s">
        <v>341</v>
      </c>
      <c r="BB1045" s="57">
        <v>0</v>
      </c>
      <c r="BC1045" s="58">
        <v>0</v>
      </c>
      <c r="BD1045" s="61"/>
      <c r="BE1045" s="50" t="s">
        <v>360</v>
      </c>
      <c r="BF1045" s="57">
        <v>0</v>
      </c>
      <c r="BG1045" s="58">
        <v>0</v>
      </c>
      <c r="BH1045" s="61"/>
      <c r="BI1045" s="50" t="s">
        <v>413</v>
      </c>
      <c r="BJ1045" s="57">
        <v>0</v>
      </c>
      <c r="BK1045" s="58">
        <v>0</v>
      </c>
      <c r="BL1045" s="61"/>
      <c r="BM1045" s="61"/>
      <c r="BN1045" s="46" t="s">
        <v>183</v>
      </c>
      <c r="BO1045" s="57">
        <v>0</v>
      </c>
      <c r="BP1045" s="58" t="e">
        <v>#DIV/0!</v>
      </c>
      <c r="BQ1045" s="61"/>
      <c r="BR1045" s="46" t="s">
        <v>188</v>
      </c>
      <c r="BS1045" s="57">
        <v>0</v>
      </c>
      <c r="BT1045" s="58" t="e">
        <v>#DIV/0!</v>
      </c>
      <c r="BU1045" s="64"/>
      <c r="BV1045" s="61"/>
      <c r="BW1045" s="55" t="s">
        <v>341</v>
      </c>
      <c r="BX1045" s="57">
        <v>0</v>
      </c>
      <c r="BY1045" s="58" t="e">
        <v>#DIV/0!</v>
      </c>
      <c r="BZ1045" s="61"/>
      <c r="CA1045" s="50" t="s">
        <v>360</v>
      </c>
      <c r="CB1045" s="57">
        <v>0</v>
      </c>
      <c r="CC1045" s="58" t="e">
        <v>#DIV/0!</v>
      </c>
      <c r="CD1045" s="61"/>
      <c r="CE1045" s="50" t="s">
        <v>413</v>
      </c>
      <c r="CF1045" s="57">
        <v>0</v>
      </c>
      <c r="CG1045" s="58" t="e">
        <v>#DIV/0!</v>
      </c>
      <c r="CH1045" s="61"/>
      <c r="CI1045" s="61"/>
      <c r="CJ1045" s="46" t="s">
        <v>183</v>
      </c>
      <c r="CK1045" s="57">
        <v>0</v>
      </c>
      <c r="CL1045" s="58" t="e">
        <v>#DIV/0!</v>
      </c>
      <c r="CM1045" s="61"/>
      <c r="CN1045" s="46" t="s">
        <v>188</v>
      </c>
      <c r="CO1045" s="57">
        <v>0</v>
      </c>
      <c r="CP1045" s="58" t="e">
        <v>#DIV/0!</v>
      </c>
      <c r="CQ1045" s="61"/>
      <c r="CR1045" s="61"/>
      <c r="CS1045" s="55" t="s">
        <v>341</v>
      </c>
      <c r="CT1045" s="57">
        <v>0</v>
      </c>
      <c r="CU1045" s="58" t="e">
        <v>#DIV/0!</v>
      </c>
      <c r="CV1045" s="61"/>
      <c r="CW1045" s="50" t="s">
        <v>360</v>
      </c>
      <c r="CX1045" s="57">
        <v>0</v>
      </c>
      <c r="CY1045" s="58">
        <v>0</v>
      </c>
      <c r="CZ1045" s="61"/>
      <c r="DA1045" s="50" t="s">
        <v>413</v>
      </c>
      <c r="DB1045" s="57">
        <v>0</v>
      </c>
      <c r="DC1045" s="58" t="e">
        <v>#DIV/0!</v>
      </c>
    </row>
    <row r="1046" spans="2:107" ht="25.5" customHeight="1" x14ac:dyDescent="0.2">
      <c r="B1046" s="50" t="s">
        <v>184</v>
      </c>
      <c r="C1046" s="57">
        <v>5</v>
      </c>
      <c r="D1046" s="58">
        <v>0.17857142857142858</v>
      </c>
      <c r="E1046" s="64"/>
      <c r="F1046" s="77"/>
      <c r="G1046" s="54">
        <v>28</v>
      </c>
      <c r="H1046" s="76">
        <v>1</v>
      </c>
      <c r="I1046" s="61"/>
      <c r="J1046" s="50" t="s">
        <v>344</v>
      </c>
      <c r="K1046" s="57">
        <v>2</v>
      </c>
      <c r="L1046" s="58">
        <v>7.1428571428571425E-2</v>
      </c>
      <c r="M1046" s="61"/>
      <c r="N1046" s="50" t="s">
        <v>358</v>
      </c>
      <c r="O1046" s="57">
        <v>2</v>
      </c>
      <c r="P1046" s="58">
        <v>7.1428571428571425E-2</v>
      </c>
      <c r="Q1046" s="61"/>
      <c r="R1046" s="50" t="s">
        <v>414</v>
      </c>
      <c r="S1046" s="57">
        <v>0</v>
      </c>
      <c r="T1046" s="58">
        <v>0</v>
      </c>
      <c r="U1046" s="61"/>
      <c r="V1046" s="46" t="s">
        <v>184</v>
      </c>
      <c r="W1046" s="57">
        <v>1</v>
      </c>
      <c r="X1046" s="58">
        <v>0.1111111111111111</v>
      </c>
      <c r="Y1046" s="61"/>
      <c r="Z1046" s="77"/>
      <c r="AA1046" s="54">
        <v>9</v>
      </c>
      <c r="AB1046" s="76">
        <v>1</v>
      </c>
      <c r="AC1046" s="61"/>
      <c r="AD1046" s="61"/>
      <c r="AE1046" s="50" t="s">
        <v>344</v>
      </c>
      <c r="AF1046" s="57">
        <v>1</v>
      </c>
      <c r="AG1046" s="58">
        <v>0.1111111111111111</v>
      </c>
      <c r="AH1046" s="61"/>
      <c r="AI1046" s="50" t="s">
        <v>358</v>
      </c>
      <c r="AJ1046" s="57">
        <v>1</v>
      </c>
      <c r="AK1046" s="58">
        <v>0.1111111111111111</v>
      </c>
      <c r="AL1046" s="61"/>
      <c r="AM1046" s="50" t="s">
        <v>414</v>
      </c>
      <c r="AN1046" s="57">
        <v>0</v>
      </c>
      <c r="AO1046" s="58">
        <v>0</v>
      </c>
      <c r="AP1046" s="61"/>
      <c r="AQ1046" s="61"/>
      <c r="AR1046" s="46" t="s">
        <v>184</v>
      </c>
      <c r="AS1046" s="57">
        <v>0</v>
      </c>
      <c r="AT1046" s="58">
        <v>0</v>
      </c>
      <c r="AU1046" s="61"/>
      <c r="AV1046" s="77"/>
      <c r="AW1046" s="54">
        <v>2</v>
      </c>
      <c r="AX1046" s="76">
        <v>1</v>
      </c>
      <c r="AY1046" s="61"/>
      <c r="AZ1046" s="61"/>
      <c r="BA1046" s="50" t="s">
        <v>344</v>
      </c>
      <c r="BB1046" s="57">
        <v>0</v>
      </c>
      <c r="BC1046" s="58">
        <v>0</v>
      </c>
      <c r="BD1046" s="61"/>
      <c r="BE1046" s="50" t="s">
        <v>358</v>
      </c>
      <c r="BF1046" s="57">
        <v>0</v>
      </c>
      <c r="BG1046" s="58">
        <v>0</v>
      </c>
      <c r="BH1046" s="61"/>
      <c r="BI1046" s="50" t="s">
        <v>414</v>
      </c>
      <c r="BJ1046" s="57">
        <v>0</v>
      </c>
      <c r="BK1046" s="58">
        <v>0</v>
      </c>
      <c r="BL1046" s="61"/>
      <c r="BM1046" s="61"/>
      <c r="BN1046" s="46" t="s">
        <v>184</v>
      </c>
      <c r="BO1046" s="57">
        <v>0</v>
      </c>
      <c r="BP1046" s="58" t="e">
        <v>#DIV/0!</v>
      </c>
      <c r="BQ1046" s="61"/>
      <c r="BR1046" s="77"/>
      <c r="BS1046" s="54">
        <v>0</v>
      </c>
      <c r="BT1046" s="76" t="e">
        <v>#DIV/0!</v>
      </c>
      <c r="BU1046" s="64"/>
      <c r="BV1046" s="61"/>
      <c r="BW1046" s="50" t="s">
        <v>344</v>
      </c>
      <c r="BX1046" s="57">
        <v>0</v>
      </c>
      <c r="BY1046" s="58" t="e">
        <v>#DIV/0!</v>
      </c>
      <c r="BZ1046" s="61"/>
      <c r="CA1046" s="50" t="s">
        <v>358</v>
      </c>
      <c r="CB1046" s="57">
        <v>0</v>
      </c>
      <c r="CC1046" s="58" t="e">
        <v>#DIV/0!</v>
      </c>
      <c r="CD1046" s="61"/>
      <c r="CE1046" s="50" t="s">
        <v>414</v>
      </c>
      <c r="CF1046" s="57">
        <v>0</v>
      </c>
      <c r="CG1046" s="58" t="e">
        <v>#DIV/0!</v>
      </c>
      <c r="CH1046" s="61"/>
      <c r="CI1046" s="61"/>
      <c r="CJ1046" s="46" t="s">
        <v>184</v>
      </c>
      <c r="CK1046" s="57">
        <v>0</v>
      </c>
      <c r="CL1046" s="58" t="e">
        <v>#DIV/0!</v>
      </c>
      <c r="CM1046" s="61"/>
      <c r="CN1046" s="77"/>
      <c r="CO1046" s="54">
        <v>0</v>
      </c>
      <c r="CP1046" s="76" t="e">
        <v>#DIV/0!</v>
      </c>
      <c r="CQ1046" s="61"/>
      <c r="CR1046" s="61"/>
      <c r="CS1046" s="50" t="s">
        <v>344</v>
      </c>
      <c r="CT1046" s="57">
        <v>0</v>
      </c>
      <c r="CU1046" s="58" t="e">
        <v>#DIV/0!</v>
      </c>
      <c r="CV1046" s="61"/>
      <c r="CW1046" s="50" t="s">
        <v>358</v>
      </c>
      <c r="CX1046" s="57">
        <v>0</v>
      </c>
      <c r="CY1046" s="58">
        <v>0</v>
      </c>
      <c r="CZ1046" s="61"/>
      <c r="DA1046" s="50" t="s">
        <v>414</v>
      </c>
      <c r="DB1046" s="57">
        <v>0</v>
      </c>
      <c r="DC1046" s="58" t="e">
        <v>#DIV/0!</v>
      </c>
    </row>
    <row r="1047" spans="2:107" ht="25.5" customHeight="1" x14ac:dyDescent="0.2">
      <c r="B1047" s="50" t="s">
        <v>185</v>
      </c>
      <c r="C1047" s="57">
        <v>2</v>
      </c>
      <c r="D1047" s="58">
        <v>7.1428571428571425E-2</v>
      </c>
      <c r="E1047" s="64"/>
      <c r="F1047" s="61"/>
      <c r="G1047" s="56" t="s">
        <v>141</v>
      </c>
      <c r="H1047" s="49" t="s">
        <v>140</v>
      </c>
      <c r="I1047" s="61"/>
      <c r="J1047" s="50" t="s">
        <v>343</v>
      </c>
      <c r="K1047" s="57">
        <v>0</v>
      </c>
      <c r="L1047" s="58">
        <v>0</v>
      </c>
      <c r="M1047" s="61"/>
      <c r="N1047" s="50" t="s">
        <v>361</v>
      </c>
      <c r="O1047" s="57">
        <v>2</v>
      </c>
      <c r="P1047" s="58">
        <v>7.1428571428571425E-2</v>
      </c>
      <c r="Q1047" s="61"/>
      <c r="R1047" s="50" t="s">
        <v>415</v>
      </c>
      <c r="S1047" s="57">
        <v>5</v>
      </c>
      <c r="T1047" s="58">
        <v>0.17857142857142858</v>
      </c>
      <c r="U1047" s="61"/>
      <c r="V1047" s="46" t="s">
        <v>185</v>
      </c>
      <c r="W1047" s="57">
        <v>0</v>
      </c>
      <c r="X1047" s="58">
        <v>0</v>
      </c>
      <c r="Y1047" s="61"/>
      <c r="Z1047" s="37"/>
      <c r="AA1047" s="56" t="s">
        <v>141</v>
      </c>
      <c r="AB1047" s="49" t="s">
        <v>140</v>
      </c>
      <c r="AC1047" s="61"/>
      <c r="AD1047" s="61"/>
      <c r="AE1047" s="50" t="s">
        <v>343</v>
      </c>
      <c r="AF1047" s="57">
        <v>0</v>
      </c>
      <c r="AG1047" s="58">
        <v>0</v>
      </c>
      <c r="AH1047" s="61"/>
      <c r="AI1047" s="50" t="s">
        <v>361</v>
      </c>
      <c r="AJ1047" s="57">
        <v>0</v>
      </c>
      <c r="AK1047" s="58">
        <v>0</v>
      </c>
      <c r="AL1047" s="61"/>
      <c r="AM1047" s="50" t="s">
        <v>415</v>
      </c>
      <c r="AN1047" s="57">
        <v>1</v>
      </c>
      <c r="AO1047" s="58">
        <v>0.1111111111111111</v>
      </c>
      <c r="AP1047" s="61"/>
      <c r="AQ1047" s="61"/>
      <c r="AR1047" s="46" t="s">
        <v>185</v>
      </c>
      <c r="AS1047" s="57">
        <v>0</v>
      </c>
      <c r="AT1047" s="58">
        <v>0</v>
      </c>
      <c r="AU1047" s="61"/>
      <c r="AV1047" s="61"/>
      <c r="AW1047" s="56" t="s">
        <v>141</v>
      </c>
      <c r="AX1047" s="49" t="s">
        <v>140</v>
      </c>
      <c r="AY1047" s="61"/>
      <c r="AZ1047" s="61"/>
      <c r="BA1047" s="50" t="s">
        <v>343</v>
      </c>
      <c r="BB1047" s="57">
        <v>0</v>
      </c>
      <c r="BC1047" s="58">
        <v>0</v>
      </c>
      <c r="BD1047" s="61"/>
      <c r="BE1047" s="50" t="s">
        <v>361</v>
      </c>
      <c r="BF1047" s="57">
        <v>0</v>
      </c>
      <c r="BG1047" s="58">
        <v>0</v>
      </c>
      <c r="BH1047" s="61"/>
      <c r="BI1047" s="50" t="s">
        <v>415</v>
      </c>
      <c r="BJ1047" s="57">
        <v>1</v>
      </c>
      <c r="BK1047" s="58">
        <v>0.5</v>
      </c>
      <c r="BL1047" s="61"/>
      <c r="BM1047" s="61"/>
      <c r="BN1047" s="46" t="s">
        <v>185</v>
      </c>
      <c r="BO1047" s="57">
        <v>0</v>
      </c>
      <c r="BP1047" s="58" t="e">
        <v>#DIV/0!</v>
      </c>
      <c r="BQ1047" s="61"/>
      <c r="BR1047" s="77"/>
      <c r="BS1047" s="56" t="s">
        <v>141</v>
      </c>
      <c r="BT1047" s="49" t="s">
        <v>140</v>
      </c>
      <c r="BU1047" s="64"/>
      <c r="BV1047" s="61"/>
      <c r="BW1047" s="50" t="s">
        <v>343</v>
      </c>
      <c r="BX1047" s="57">
        <v>0</v>
      </c>
      <c r="BY1047" s="58" t="e">
        <v>#DIV/0!</v>
      </c>
      <c r="BZ1047" s="61"/>
      <c r="CA1047" s="50" t="s">
        <v>361</v>
      </c>
      <c r="CB1047" s="57">
        <v>0</v>
      </c>
      <c r="CC1047" s="58" t="e">
        <v>#DIV/0!</v>
      </c>
      <c r="CD1047" s="61"/>
      <c r="CE1047" s="50" t="s">
        <v>415</v>
      </c>
      <c r="CF1047" s="57">
        <v>0</v>
      </c>
      <c r="CG1047" s="58" t="e">
        <v>#DIV/0!</v>
      </c>
      <c r="CH1047" s="61"/>
      <c r="CI1047" s="61"/>
      <c r="CJ1047" s="46" t="s">
        <v>185</v>
      </c>
      <c r="CK1047" s="57">
        <v>0</v>
      </c>
      <c r="CL1047" s="58" t="e">
        <v>#DIV/0!</v>
      </c>
      <c r="CM1047" s="61"/>
      <c r="CN1047" s="61"/>
      <c r="CO1047" s="56" t="s">
        <v>141</v>
      </c>
      <c r="CP1047" s="49" t="s">
        <v>140</v>
      </c>
      <c r="CQ1047" s="61"/>
      <c r="CR1047" s="61"/>
      <c r="CS1047" s="50" t="s">
        <v>343</v>
      </c>
      <c r="CT1047" s="57">
        <v>0</v>
      </c>
      <c r="CU1047" s="58" t="e">
        <v>#DIV/0!</v>
      </c>
      <c r="CV1047" s="61"/>
      <c r="CW1047" s="50" t="s">
        <v>361</v>
      </c>
      <c r="CX1047" s="57">
        <v>0</v>
      </c>
      <c r="CY1047" s="58">
        <v>0</v>
      </c>
      <c r="CZ1047" s="61"/>
      <c r="DA1047" s="50" t="s">
        <v>415</v>
      </c>
      <c r="DB1047" s="57">
        <v>0</v>
      </c>
      <c r="DC1047" s="58" t="e">
        <v>#DIV/0!</v>
      </c>
    </row>
    <row r="1048" spans="2:107" ht="25.5" customHeight="1" x14ac:dyDescent="0.2">
      <c r="B1048" s="46" t="s">
        <v>162</v>
      </c>
      <c r="C1048" s="57">
        <v>0</v>
      </c>
      <c r="D1048" s="58">
        <v>0</v>
      </c>
      <c r="E1048" s="64"/>
      <c r="F1048" s="61"/>
      <c r="G1048" s="61"/>
      <c r="H1048" s="61"/>
      <c r="I1048" s="61"/>
      <c r="J1048" s="50" t="s">
        <v>342</v>
      </c>
      <c r="K1048" s="57">
        <v>0</v>
      </c>
      <c r="L1048" s="58">
        <v>0</v>
      </c>
      <c r="M1048" s="61"/>
      <c r="N1048" s="50" t="s">
        <v>362</v>
      </c>
      <c r="O1048" s="57">
        <v>5</v>
      </c>
      <c r="P1048" s="58">
        <v>0.17857142857142858</v>
      </c>
      <c r="Q1048" s="61"/>
      <c r="R1048" s="50" t="s">
        <v>416</v>
      </c>
      <c r="S1048" s="57">
        <v>2</v>
      </c>
      <c r="T1048" s="58">
        <v>7.1428571428571425E-2</v>
      </c>
      <c r="U1048" s="61"/>
      <c r="V1048" s="46" t="s">
        <v>162</v>
      </c>
      <c r="W1048" s="57">
        <v>0</v>
      </c>
      <c r="X1048" s="58">
        <v>0</v>
      </c>
      <c r="Y1048" s="61"/>
      <c r="Z1048" s="61"/>
      <c r="AA1048" s="61"/>
      <c r="AB1048" s="61"/>
      <c r="AC1048" s="61"/>
      <c r="AD1048" s="61"/>
      <c r="AE1048" s="50" t="s">
        <v>342</v>
      </c>
      <c r="AF1048" s="57">
        <v>0</v>
      </c>
      <c r="AG1048" s="58">
        <v>0</v>
      </c>
      <c r="AH1048" s="61"/>
      <c r="AI1048" s="50" t="s">
        <v>362</v>
      </c>
      <c r="AJ1048" s="57">
        <v>1</v>
      </c>
      <c r="AK1048" s="58">
        <v>0.1111111111111111</v>
      </c>
      <c r="AL1048" s="61"/>
      <c r="AM1048" s="50" t="s">
        <v>416</v>
      </c>
      <c r="AN1048" s="57">
        <v>0</v>
      </c>
      <c r="AO1048" s="58">
        <v>0</v>
      </c>
      <c r="AP1048" s="61"/>
      <c r="AQ1048" s="61"/>
      <c r="AR1048" s="46" t="s">
        <v>162</v>
      </c>
      <c r="AS1048" s="57">
        <v>0</v>
      </c>
      <c r="AT1048" s="58">
        <v>0</v>
      </c>
      <c r="AU1048" s="61"/>
      <c r="AV1048" s="61"/>
      <c r="AW1048" s="61"/>
      <c r="AX1048" s="61"/>
      <c r="AY1048" s="61"/>
      <c r="AZ1048" s="61"/>
      <c r="BA1048" s="50" t="s">
        <v>342</v>
      </c>
      <c r="BB1048" s="57">
        <v>0</v>
      </c>
      <c r="BC1048" s="58">
        <v>0</v>
      </c>
      <c r="BD1048" s="61"/>
      <c r="BE1048" s="50" t="s">
        <v>362</v>
      </c>
      <c r="BF1048" s="57">
        <v>1</v>
      </c>
      <c r="BG1048" s="58">
        <v>0.5</v>
      </c>
      <c r="BH1048" s="61"/>
      <c r="BI1048" s="50" t="s">
        <v>416</v>
      </c>
      <c r="BJ1048" s="57">
        <v>0</v>
      </c>
      <c r="BK1048" s="58">
        <v>0</v>
      </c>
      <c r="BL1048" s="61"/>
      <c r="BM1048" s="61"/>
      <c r="BN1048" s="46" t="s">
        <v>162</v>
      </c>
      <c r="BO1048" s="57">
        <v>0</v>
      </c>
      <c r="BP1048" s="58" t="e">
        <v>#DIV/0!</v>
      </c>
      <c r="BQ1048" s="64"/>
      <c r="BR1048"/>
      <c r="BS1048" s="64"/>
      <c r="BT1048" s="64"/>
      <c r="BU1048" s="64"/>
      <c r="BV1048" s="61"/>
      <c r="BW1048" s="50" t="s">
        <v>342</v>
      </c>
      <c r="BX1048" s="57">
        <v>0</v>
      </c>
      <c r="BY1048" s="58" t="e">
        <v>#DIV/0!</v>
      </c>
      <c r="BZ1048" s="61"/>
      <c r="CA1048" s="50" t="s">
        <v>362</v>
      </c>
      <c r="CB1048" s="57">
        <v>0</v>
      </c>
      <c r="CC1048" s="58" t="e">
        <v>#DIV/0!</v>
      </c>
      <c r="CD1048" s="61"/>
      <c r="CE1048" s="50" t="s">
        <v>416</v>
      </c>
      <c r="CF1048" s="57">
        <v>0</v>
      </c>
      <c r="CG1048" s="58" t="e">
        <v>#DIV/0!</v>
      </c>
      <c r="CH1048" s="61"/>
      <c r="CI1048" s="61"/>
      <c r="CJ1048" s="46" t="s">
        <v>162</v>
      </c>
      <c r="CK1048" s="57">
        <v>0</v>
      </c>
      <c r="CL1048" s="58" t="e">
        <v>#DIV/0!</v>
      </c>
      <c r="CM1048" s="61"/>
      <c r="CN1048" s="61"/>
      <c r="CO1048" s="61"/>
      <c r="CP1048" s="61"/>
      <c r="CQ1048" s="61"/>
      <c r="CR1048" s="61"/>
      <c r="CS1048" s="50" t="s">
        <v>342</v>
      </c>
      <c r="CT1048" s="57">
        <v>0</v>
      </c>
      <c r="CU1048" s="58" t="e">
        <v>#DIV/0!</v>
      </c>
      <c r="CV1048" s="61"/>
      <c r="CW1048" s="50" t="s">
        <v>362</v>
      </c>
      <c r="CX1048" s="57">
        <v>0</v>
      </c>
      <c r="CY1048" s="58">
        <v>0</v>
      </c>
      <c r="CZ1048" s="61"/>
      <c r="DA1048" s="50" t="s">
        <v>416</v>
      </c>
      <c r="DB1048" s="57">
        <v>0</v>
      </c>
      <c r="DC1048" s="58" t="e">
        <v>#DIV/0!</v>
      </c>
    </row>
    <row r="1049" spans="2:107" ht="25.5" customHeight="1" x14ac:dyDescent="0.2">
      <c r="B1049" s="77"/>
      <c r="C1049" s="54">
        <v>28</v>
      </c>
      <c r="D1049" s="76">
        <v>1</v>
      </c>
      <c r="E1049" s="64"/>
      <c r="F1049" s="61"/>
      <c r="G1049" s="61"/>
      <c r="H1049" s="61"/>
      <c r="I1049" s="61"/>
      <c r="J1049" s="50" t="s">
        <v>354</v>
      </c>
      <c r="K1049" s="57">
        <v>7</v>
      </c>
      <c r="L1049" s="58">
        <v>0.25</v>
      </c>
      <c r="M1049" s="61"/>
      <c r="N1049" s="50" t="s">
        <v>363</v>
      </c>
      <c r="O1049" s="57">
        <v>1</v>
      </c>
      <c r="P1049" s="58">
        <v>3.5714285714285712E-2</v>
      </c>
      <c r="Q1049" s="61"/>
      <c r="R1049" s="50" t="s">
        <v>417</v>
      </c>
      <c r="S1049" s="57">
        <v>3</v>
      </c>
      <c r="T1049" s="58">
        <v>0.10714285714285714</v>
      </c>
      <c r="U1049" s="61"/>
      <c r="V1049" s="77"/>
      <c r="W1049" s="54">
        <v>9</v>
      </c>
      <c r="X1049" s="76">
        <v>1</v>
      </c>
      <c r="Y1049" s="61"/>
      <c r="Z1049" s="61"/>
      <c r="AA1049" s="61"/>
      <c r="AB1049" s="61"/>
      <c r="AC1049" s="61"/>
      <c r="AD1049" s="61"/>
      <c r="AE1049" s="50" t="s">
        <v>354</v>
      </c>
      <c r="AF1049" s="57">
        <v>1</v>
      </c>
      <c r="AG1049" s="58">
        <v>0.1111111111111111</v>
      </c>
      <c r="AH1049" s="61"/>
      <c r="AI1049" s="50" t="s">
        <v>363</v>
      </c>
      <c r="AJ1049" s="57">
        <v>1</v>
      </c>
      <c r="AK1049" s="58">
        <v>0.1111111111111111</v>
      </c>
      <c r="AL1049" s="61"/>
      <c r="AM1049" s="50" t="s">
        <v>417</v>
      </c>
      <c r="AN1049" s="57">
        <v>0</v>
      </c>
      <c r="AO1049" s="58">
        <v>0</v>
      </c>
      <c r="AP1049" s="61"/>
      <c r="AQ1049" s="61"/>
      <c r="AR1049" s="77" t="s">
        <v>142</v>
      </c>
      <c r="AS1049" s="54">
        <v>2</v>
      </c>
      <c r="AT1049" s="76">
        <v>1</v>
      </c>
      <c r="AU1049" s="61"/>
      <c r="AV1049" s="61"/>
      <c r="AW1049" s="61"/>
      <c r="AX1049" s="61"/>
      <c r="AY1049" s="61"/>
      <c r="AZ1049" s="61"/>
      <c r="BA1049" s="50" t="s">
        <v>354</v>
      </c>
      <c r="BB1049" s="57">
        <v>1</v>
      </c>
      <c r="BC1049" s="58">
        <v>0.5</v>
      </c>
      <c r="BD1049" s="61"/>
      <c r="BE1049" s="50" t="s">
        <v>363</v>
      </c>
      <c r="BF1049" s="57">
        <v>0</v>
      </c>
      <c r="BG1049" s="58">
        <v>0</v>
      </c>
      <c r="BH1049" s="61"/>
      <c r="BI1049" s="50" t="s">
        <v>417</v>
      </c>
      <c r="BJ1049" s="57">
        <v>0</v>
      </c>
      <c r="BK1049" s="58">
        <v>0</v>
      </c>
      <c r="BL1049" s="61"/>
      <c r="BM1049" s="61"/>
      <c r="BN1049" s="81"/>
      <c r="BO1049" s="54">
        <v>0</v>
      </c>
      <c r="BP1049" s="76" t="e">
        <v>#DIV/0!</v>
      </c>
      <c r="BQ1049" s="64"/>
      <c r="BR1049"/>
      <c r="BS1049"/>
      <c r="BT1049"/>
      <c r="BU1049" s="64"/>
      <c r="BV1049" s="61"/>
      <c r="BW1049" s="50" t="s">
        <v>354</v>
      </c>
      <c r="BX1049" s="57">
        <v>0</v>
      </c>
      <c r="BY1049" s="58" t="e">
        <v>#DIV/0!</v>
      </c>
      <c r="BZ1049" s="61"/>
      <c r="CA1049" s="50" t="s">
        <v>363</v>
      </c>
      <c r="CB1049" s="57">
        <v>0</v>
      </c>
      <c r="CC1049" s="58" t="e">
        <v>#DIV/0!</v>
      </c>
      <c r="CD1049" s="61"/>
      <c r="CE1049" s="50" t="s">
        <v>417</v>
      </c>
      <c r="CF1049" s="57">
        <v>0</v>
      </c>
      <c r="CG1049" s="58" t="e">
        <v>#DIV/0!</v>
      </c>
      <c r="CH1049" s="61"/>
      <c r="CI1049" s="61"/>
      <c r="CJ1049" s="77"/>
      <c r="CK1049" s="54">
        <v>0</v>
      </c>
      <c r="CL1049" s="76" t="e">
        <v>#DIV/0!</v>
      </c>
      <c r="CM1049" s="61"/>
      <c r="CN1049" s="61"/>
      <c r="CO1049" s="61"/>
      <c r="CP1049" s="61"/>
      <c r="CQ1049" s="61"/>
      <c r="CR1049" s="61"/>
      <c r="CS1049" s="50" t="s">
        <v>354</v>
      </c>
      <c r="CT1049" s="57">
        <v>0</v>
      </c>
      <c r="CU1049" s="58" t="e">
        <v>#DIV/0!</v>
      </c>
      <c r="CV1049" s="61"/>
      <c r="CW1049" s="50" t="s">
        <v>363</v>
      </c>
      <c r="CX1049" s="57">
        <v>0</v>
      </c>
      <c r="CY1049" s="58">
        <v>0</v>
      </c>
      <c r="CZ1049" s="61"/>
      <c r="DA1049" s="50" t="s">
        <v>417</v>
      </c>
      <c r="DB1049" s="57">
        <v>0</v>
      </c>
      <c r="DC1049" s="58" t="e">
        <v>#DIV/0!</v>
      </c>
    </row>
    <row r="1050" spans="2:107" ht="25.5" customHeight="1" x14ac:dyDescent="0.2">
      <c r="B1050" s="61"/>
      <c r="C1050" s="80" t="s">
        <v>141</v>
      </c>
      <c r="D1050" s="77" t="s">
        <v>140</v>
      </c>
      <c r="E1050" s="64"/>
      <c r="F1050" s="61"/>
      <c r="G1050" s="61"/>
      <c r="H1050" s="61"/>
      <c r="I1050" s="61"/>
      <c r="J1050" s="50" t="s">
        <v>355</v>
      </c>
      <c r="K1050" s="57">
        <v>0</v>
      </c>
      <c r="L1050" s="58">
        <v>0</v>
      </c>
      <c r="M1050" s="61"/>
      <c r="N1050" s="50" t="s">
        <v>364</v>
      </c>
      <c r="O1050" s="57">
        <v>4</v>
      </c>
      <c r="P1050" s="58">
        <v>0.14285714285714285</v>
      </c>
      <c r="Q1050" s="61"/>
      <c r="R1050" s="50" t="s">
        <v>418</v>
      </c>
      <c r="S1050" s="57">
        <v>2</v>
      </c>
      <c r="T1050" s="58">
        <v>7.1428571428571425E-2</v>
      </c>
      <c r="U1050" s="61"/>
      <c r="V1050" s="61"/>
      <c r="W1050" s="56" t="s">
        <v>141</v>
      </c>
      <c r="X1050" s="49" t="s">
        <v>140</v>
      </c>
      <c r="Y1050" s="61"/>
      <c r="Z1050" s="61"/>
      <c r="AA1050" s="61"/>
      <c r="AB1050" s="61"/>
      <c r="AC1050" s="61"/>
      <c r="AD1050" s="61"/>
      <c r="AE1050" s="50" t="s">
        <v>355</v>
      </c>
      <c r="AF1050" s="57">
        <v>0</v>
      </c>
      <c r="AG1050" s="58">
        <v>0</v>
      </c>
      <c r="AH1050" s="61"/>
      <c r="AI1050" s="50" t="s">
        <v>364</v>
      </c>
      <c r="AJ1050" s="57">
        <v>0</v>
      </c>
      <c r="AK1050" s="58">
        <v>0</v>
      </c>
      <c r="AL1050" s="61"/>
      <c r="AM1050" s="50" t="s">
        <v>418</v>
      </c>
      <c r="AN1050" s="57">
        <v>1</v>
      </c>
      <c r="AO1050" s="58">
        <v>0.1111111111111111</v>
      </c>
      <c r="AP1050" s="61"/>
      <c r="AQ1050" s="61"/>
      <c r="AR1050" s="69"/>
      <c r="AS1050" s="56" t="s">
        <v>141</v>
      </c>
      <c r="AT1050" s="49" t="s">
        <v>140</v>
      </c>
      <c r="AU1050" s="61"/>
      <c r="AV1050" s="61"/>
      <c r="AW1050" s="61"/>
      <c r="AX1050" s="61"/>
      <c r="AY1050" s="61"/>
      <c r="AZ1050" s="61"/>
      <c r="BA1050" s="50" t="s">
        <v>355</v>
      </c>
      <c r="BB1050" s="57">
        <v>0</v>
      </c>
      <c r="BC1050" s="58">
        <v>0</v>
      </c>
      <c r="BD1050" s="61"/>
      <c r="BE1050" s="50" t="s">
        <v>364</v>
      </c>
      <c r="BF1050" s="57">
        <v>0</v>
      </c>
      <c r="BG1050" s="58">
        <v>0</v>
      </c>
      <c r="BH1050" s="61"/>
      <c r="BI1050" s="50" t="s">
        <v>418</v>
      </c>
      <c r="BJ1050" s="57">
        <v>0</v>
      </c>
      <c r="BK1050" s="58">
        <v>0</v>
      </c>
      <c r="BL1050" s="61"/>
      <c r="BM1050" s="61"/>
      <c r="BN1050" s="77"/>
      <c r="BO1050" s="56" t="s">
        <v>141</v>
      </c>
      <c r="BP1050" s="49" t="s">
        <v>140</v>
      </c>
      <c r="BQ1050" s="64"/>
      <c r="BR1050"/>
      <c r="BS1050"/>
      <c r="BT1050"/>
      <c r="BU1050" s="64"/>
      <c r="BV1050" s="61"/>
      <c r="BW1050" s="50" t="s">
        <v>355</v>
      </c>
      <c r="BX1050" s="57">
        <v>0</v>
      </c>
      <c r="BY1050" s="58" t="e">
        <v>#DIV/0!</v>
      </c>
      <c r="BZ1050" s="61"/>
      <c r="CA1050" s="50" t="s">
        <v>364</v>
      </c>
      <c r="CB1050" s="57">
        <v>0</v>
      </c>
      <c r="CC1050" s="58" t="e">
        <v>#DIV/0!</v>
      </c>
      <c r="CD1050" s="61"/>
      <c r="CE1050" s="50" t="s">
        <v>418</v>
      </c>
      <c r="CF1050" s="57">
        <v>0</v>
      </c>
      <c r="CG1050" s="58" t="e">
        <v>#DIV/0!</v>
      </c>
      <c r="CH1050" s="61"/>
      <c r="CI1050" s="61"/>
      <c r="CJ1050" s="69"/>
      <c r="CK1050" s="56" t="s">
        <v>141</v>
      </c>
      <c r="CL1050" s="49" t="s">
        <v>140</v>
      </c>
      <c r="CM1050" s="61"/>
      <c r="CN1050" s="61"/>
      <c r="CO1050" s="61"/>
      <c r="CP1050" s="61"/>
      <c r="CQ1050" s="61"/>
      <c r="CR1050" s="61"/>
      <c r="CS1050" s="50" t="s">
        <v>355</v>
      </c>
      <c r="CT1050" s="57">
        <v>0</v>
      </c>
      <c r="CU1050" s="58" t="e">
        <v>#DIV/0!</v>
      </c>
      <c r="CV1050" s="61"/>
      <c r="CW1050" s="50" t="s">
        <v>364</v>
      </c>
      <c r="CX1050" s="57">
        <v>0</v>
      </c>
      <c r="CY1050" s="58">
        <v>0</v>
      </c>
      <c r="CZ1050" s="61"/>
      <c r="DA1050" s="50" t="s">
        <v>418</v>
      </c>
      <c r="DB1050" s="57">
        <v>0</v>
      </c>
      <c r="DC1050" s="58" t="e">
        <v>#DIV/0!</v>
      </c>
    </row>
    <row r="1051" spans="2:107" ht="25.5" customHeight="1" x14ac:dyDescent="0.2">
      <c r="B1051"/>
      <c r="C1051"/>
      <c r="D1051"/>
      <c r="E1051" s="64"/>
      <c r="F1051" s="175" t="s">
        <v>16</v>
      </c>
      <c r="G1051" s="175"/>
      <c r="H1051" s="175"/>
      <c r="I1051" s="61"/>
      <c r="J1051" s="50" t="s">
        <v>356</v>
      </c>
      <c r="K1051" s="57">
        <v>0</v>
      </c>
      <c r="L1051" s="58">
        <v>0</v>
      </c>
      <c r="M1051" s="61"/>
      <c r="N1051" s="50" t="s">
        <v>365</v>
      </c>
      <c r="O1051" s="57">
        <v>2</v>
      </c>
      <c r="P1051" s="58">
        <v>7.1428571428571425E-2</v>
      </c>
      <c r="Q1051" s="61"/>
      <c r="R1051" s="50" t="s">
        <v>419</v>
      </c>
      <c r="S1051" s="57">
        <v>0</v>
      </c>
      <c r="T1051" s="58">
        <v>0</v>
      </c>
      <c r="U1051" s="61"/>
      <c r="V1051"/>
      <c r="W1051"/>
      <c r="X1051"/>
      <c r="Y1051" s="61"/>
      <c r="Z1051" s="61"/>
      <c r="AA1051" s="61"/>
      <c r="AB1051" s="61"/>
      <c r="AC1051" s="61"/>
      <c r="AD1051" s="61"/>
      <c r="AE1051" s="50" t="s">
        <v>356</v>
      </c>
      <c r="AF1051" s="57">
        <v>0</v>
      </c>
      <c r="AG1051" s="58">
        <v>0</v>
      </c>
      <c r="AH1051" s="61"/>
      <c r="AI1051" s="50" t="s">
        <v>365</v>
      </c>
      <c r="AJ1051" s="57">
        <v>0</v>
      </c>
      <c r="AK1051" s="58">
        <v>0</v>
      </c>
      <c r="AL1051" s="61"/>
      <c r="AM1051" s="50" t="s">
        <v>419</v>
      </c>
      <c r="AN1051" s="57">
        <v>0</v>
      </c>
      <c r="AO1051" s="58">
        <v>0</v>
      </c>
      <c r="AP1051" s="61"/>
      <c r="AQ1051" s="61"/>
      <c r="AR1051"/>
      <c r="AS1051"/>
      <c r="AT1051"/>
      <c r="AU1051" s="61"/>
      <c r="AV1051"/>
      <c r="AW1051"/>
      <c r="AX1051"/>
      <c r="AY1051" s="61"/>
      <c r="AZ1051" s="61"/>
      <c r="BA1051" s="50" t="s">
        <v>356</v>
      </c>
      <c r="BB1051" s="57">
        <v>0</v>
      </c>
      <c r="BC1051" s="58">
        <v>0</v>
      </c>
      <c r="BD1051" s="61"/>
      <c r="BE1051" s="50" t="s">
        <v>365</v>
      </c>
      <c r="BF1051" s="57">
        <v>0</v>
      </c>
      <c r="BG1051" s="58">
        <v>0</v>
      </c>
      <c r="BH1051" s="61"/>
      <c r="BI1051" s="50" t="s">
        <v>419</v>
      </c>
      <c r="BJ1051" s="57">
        <v>0</v>
      </c>
      <c r="BK1051" s="58">
        <v>0</v>
      </c>
      <c r="BL1051" s="61"/>
      <c r="BM1051" s="61"/>
      <c r="BN1051"/>
      <c r="BO1051"/>
      <c r="BP1051"/>
      <c r="BQ1051" s="64"/>
      <c r="BR1051"/>
      <c r="BS1051"/>
      <c r="BT1051"/>
      <c r="BU1051" s="64"/>
      <c r="BV1051" s="61"/>
      <c r="BW1051" s="50" t="s">
        <v>356</v>
      </c>
      <c r="BX1051" s="57">
        <v>0</v>
      </c>
      <c r="BY1051" s="58" t="e">
        <v>#DIV/0!</v>
      </c>
      <c r="BZ1051" s="61"/>
      <c r="CA1051" s="50" t="s">
        <v>365</v>
      </c>
      <c r="CB1051" s="57">
        <v>0</v>
      </c>
      <c r="CC1051" s="58" t="e">
        <v>#DIV/0!</v>
      </c>
      <c r="CD1051" s="61"/>
      <c r="CE1051" s="50" t="s">
        <v>419</v>
      </c>
      <c r="CF1051" s="57">
        <v>0</v>
      </c>
      <c r="CG1051" s="58" t="e">
        <v>#DIV/0!</v>
      </c>
      <c r="CH1051" s="61"/>
      <c r="CI1051" s="61"/>
      <c r="CJ1051"/>
      <c r="CK1051"/>
      <c r="CL1051"/>
      <c r="CM1051" s="61"/>
      <c r="CN1051" s="176" t="s">
        <v>16</v>
      </c>
      <c r="CO1051" s="177"/>
      <c r="CP1051" s="177"/>
      <c r="CQ1051" s="61"/>
      <c r="CR1051" s="61"/>
      <c r="CS1051" s="50" t="s">
        <v>356</v>
      </c>
      <c r="CT1051" s="57">
        <v>0</v>
      </c>
      <c r="CU1051" s="58" t="e">
        <v>#DIV/0!</v>
      </c>
      <c r="CV1051" s="61"/>
      <c r="CW1051" s="50" t="s">
        <v>365</v>
      </c>
      <c r="CX1051" s="57">
        <v>0</v>
      </c>
      <c r="CY1051" s="58">
        <v>0</v>
      </c>
      <c r="CZ1051" s="61"/>
      <c r="DA1051" s="50" t="s">
        <v>419</v>
      </c>
      <c r="DB1051" s="57">
        <v>0</v>
      </c>
      <c r="DC1051" s="58" t="e">
        <v>#DIV/0!</v>
      </c>
    </row>
    <row r="1052" spans="2:107" ht="25.5" customHeight="1" x14ac:dyDescent="0.2">
      <c r="B1052"/>
      <c r="C1052"/>
      <c r="D1052"/>
      <c r="E1052" s="64"/>
      <c r="F1052" s="55" t="s">
        <v>191</v>
      </c>
      <c r="G1052" s="57">
        <v>17</v>
      </c>
      <c r="H1052" s="58">
        <v>0.6071428571428571</v>
      </c>
      <c r="I1052" s="61"/>
      <c r="J1052" s="50" t="s">
        <v>345</v>
      </c>
      <c r="K1052" s="57">
        <v>5</v>
      </c>
      <c r="L1052" s="58">
        <v>0.17857142857142858</v>
      </c>
      <c r="M1052" s="61"/>
      <c r="N1052" s="50" t="s">
        <v>366</v>
      </c>
      <c r="O1052" s="57">
        <v>0</v>
      </c>
      <c r="P1052" s="58">
        <v>0</v>
      </c>
      <c r="Q1052" s="61"/>
      <c r="R1052" s="50" t="s">
        <v>420</v>
      </c>
      <c r="S1052" s="57">
        <v>2</v>
      </c>
      <c r="T1052" s="58">
        <v>7.1428571428571425E-2</v>
      </c>
      <c r="U1052" s="61"/>
      <c r="V1052" s="175" t="s">
        <v>15</v>
      </c>
      <c r="W1052" s="175"/>
      <c r="X1052" s="175"/>
      <c r="Y1052" s="61"/>
      <c r="Z1052" s="175" t="s">
        <v>16</v>
      </c>
      <c r="AA1052" s="175"/>
      <c r="AB1052" s="175"/>
      <c r="AC1052" s="61"/>
      <c r="AD1052" s="61"/>
      <c r="AE1052" s="50" t="s">
        <v>345</v>
      </c>
      <c r="AF1052" s="57">
        <v>1</v>
      </c>
      <c r="AG1052" s="58">
        <v>0.1111111111111111</v>
      </c>
      <c r="AH1052" s="61"/>
      <c r="AI1052" s="50" t="s">
        <v>366</v>
      </c>
      <c r="AJ1052" s="57">
        <v>0</v>
      </c>
      <c r="AK1052" s="58">
        <v>0</v>
      </c>
      <c r="AL1052" s="61"/>
      <c r="AM1052" s="50" t="s">
        <v>420</v>
      </c>
      <c r="AN1052" s="57">
        <v>0</v>
      </c>
      <c r="AO1052" s="58">
        <v>0</v>
      </c>
      <c r="AP1052" s="61"/>
      <c r="AQ1052" s="61"/>
      <c r="AR1052" s="178" t="s">
        <v>15</v>
      </c>
      <c r="AS1052" s="179"/>
      <c r="AT1052" s="179"/>
      <c r="AU1052" s="61"/>
      <c r="AV1052" s="176" t="s">
        <v>16</v>
      </c>
      <c r="AW1052" s="177"/>
      <c r="AX1052" s="177"/>
      <c r="AY1052" s="61"/>
      <c r="AZ1052" s="61"/>
      <c r="BA1052" s="50" t="s">
        <v>345</v>
      </c>
      <c r="BB1052" s="57">
        <v>0</v>
      </c>
      <c r="BC1052" s="58">
        <v>0</v>
      </c>
      <c r="BD1052" s="61"/>
      <c r="BE1052" s="50" t="s">
        <v>366</v>
      </c>
      <c r="BF1052" s="57">
        <v>0</v>
      </c>
      <c r="BG1052" s="58">
        <v>0</v>
      </c>
      <c r="BH1052" s="61"/>
      <c r="BI1052" s="50" t="s">
        <v>420</v>
      </c>
      <c r="BJ1052" s="57">
        <v>0</v>
      </c>
      <c r="BK1052" s="58">
        <v>0</v>
      </c>
      <c r="BL1052" s="61"/>
      <c r="BM1052" s="61"/>
      <c r="BN1052" s="178" t="s">
        <v>15</v>
      </c>
      <c r="BO1052" s="179"/>
      <c r="BP1052" s="179"/>
      <c r="BQ1052" s="64"/>
      <c r="BR1052" s="175" t="s">
        <v>16</v>
      </c>
      <c r="BS1052" s="175"/>
      <c r="BT1052" s="175"/>
      <c r="BU1052" s="64"/>
      <c r="BV1052" s="61"/>
      <c r="BW1052" s="50" t="s">
        <v>345</v>
      </c>
      <c r="BX1052" s="57">
        <v>0</v>
      </c>
      <c r="BY1052" s="58" t="e">
        <v>#DIV/0!</v>
      </c>
      <c r="BZ1052" s="61"/>
      <c r="CA1052" s="50" t="s">
        <v>366</v>
      </c>
      <c r="CB1052" s="57">
        <v>0</v>
      </c>
      <c r="CC1052" s="58" t="e">
        <v>#DIV/0!</v>
      </c>
      <c r="CD1052" s="61"/>
      <c r="CE1052" s="50" t="s">
        <v>420</v>
      </c>
      <c r="CF1052" s="57">
        <v>0</v>
      </c>
      <c r="CG1052" s="58" t="e">
        <v>#DIV/0!</v>
      </c>
      <c r="CH1052" s="61"/>
      <c r="CI1052" s="61"/>
      <c r="CJ1052" s="175" t="s">
        <v>15</v>
      </c>
      <c r="CK1052" s="175"/>
      <c r="CL1052" s="175"/>
      <c r="CM1052" s="61"/>
      <c r="CN1052" s="47" t="s">
        <v>191</v>
      </c>
      <c r="CO1052" s="57">
        <v>0</v>
      </c>
      <c r="CP1052" s="58" t="e">
        <v>#DIV/0!</v>
      </c>
      <c r="CQ1052" s="61"/>
      <c r="CR1052" s="61"/>
      <c r="CS1052" s="50" t="s">
        <v>345</v>
      </c>
      <c r="CT1052" s="57">
        <v>0</v>
      </c>
      <c r="CU1052" s="58" t="e">
        <v>#DIV/0!</v>
      </c>
      <c r="CV1052" s="61"/>
      <c r="CW1052" s="50" t="s">
        <v>366</v>
      </c>
      <c r="CX1052" s="57">
        <v>0</v>
      </c>
      <c r="CY1052" s="58">
        <v>0</v>
      </c>
      <c r="CZ1052" s="61"/>
      <c r="DA1052" s="50" t="s">
        <v>420</v>
      </c>
      <c r="DB1052" s="57">
        <v>0</v>
      </c>
      <c r="DC1052" s="58" t="e">
        <v>#DIV/0!</v>
      </c>
    </row>
    <row r="1053" spans="2:107" ht="25.5" customHeight="1" x14ac:dyDescent="0.2">
      <c r="B1053"/>
      <c r="C1053"/>
      <c r="D1053"/>
      <c r="E1053" s="64"/>
      <c r="F1053" s="46" t="s">
        <v>192</v>
      </c>
      <c r="G1053" s="57">
        <v>6</v>
      </c>
      <c r="H1053" s="58">
        <v>0.21428571428571427</v>
      </c>
      <c r="I1053" s="61"/>
      <c r="J1053" s="50" t="s">
        <v>347</v>
      </c>
      <c r="K1053" s="57">
        <v>0</v>
      </c>
      <c r="L1053" s="58">
        <v>0</v>
      </c>
      <c r="M1053" s="61"/>
      <c r="N1053" s="50" t="s">
        <v>367</v>
      </c>
      <c r="O1053" s="57">
        <v>0</v>
      </c>
      <c r="P1053" s="58">
        <v>0</v>
      </c>
      <c r="Q1053" s="61"/>
      <c r="R1053" s="50" t="s">
        <v>421</v>
      </c>
      <c r="S1053" s="57">
        <v>0</v>
      </c>
      <c r="T1053" s="58">
        <v>0</v>
      </c>
      <c r="U1053" s="61"/>
      <c r="V1053" s="47" t="s">
        <v>189</v>
      </c>
      <c r="W1053" s="57">
        <v>3</v>
      </c>
      <c r="X1053" s="58">
        <v>0.33333333333333331</v>
      </c>
      <c r="Y1053" s="61"/>
      <c r="Z1053" s="47" t="s">
        <v>191</v>
      </c>
      <c r="AA1053" s="57">
        <v>8</v>
      </c>
      <c r="AB1053" s="58">
        <v>0.88888888888888884</v>
      </c>
      <c r="AC1053" s="61"/>
      <c r="AD1053" s="61"/>
      <c r="AE1053" s="50" t="s">
        <v>347</v>
      </c>
      <c r="AF1053" s="57">
        <v>0</v>
      </c>
      <c r="AG1053" s="58">
        <v>0</v>
      </c>
      <c r="AH1053" s="61"/>
      <c r="AI1053" s="50" t="s">
        <v>367</v>
      </c>
      <c r="AJ1053" s="57">
        <v>0</v>
      </c>
      <c r="AK1053" s="58">
        <v>0</v>
      </c>
      <c r="AL1053" s="61"/>
      <c r="AM1053" s="50" t="s">
        <v>421</v>
      </c>
      <c r="AN1053" s="57">
        <v>0</v>
      </c>
      <c r="AO1053" s="58">
        <v>0</v>
      </c>
      <c r="AP1053" s="61"/>
      <c r="AQ1053" s="61"/>
      <c r="AR1053" s="47" t="s">
        <v>189</v>
      </c>
      <c r="AS1053" s="57">
        <v>1</v>
      </c>
      <c r="AT1053" s="58">
        <v>0.5</v>
      </c>
      <c r="AU1053" s="61"/>
      <c r="AV1053" s="47" t="s">
        <v>191</v>
      </c>
      <c r="AW1053" s="57">
        <v>2</v>
      </c>
      <c r="AX1053" s="58">
        <v>1</v>
      </c>
      <c r="AY1053" s="61"/>
      <c r="AZ1053" s="61"/>
      <c r="BA1053" s="50" t="s">
        <v>347</v>
      </c>
      <c r="BB1053" s="57">
        <v>0</v>
      </c>
      <c r="BC1053" s="58">
        <v>0</v>
      </c>
      <c r="BD1053" s="61"/>
      <c r="BE1053" s="50" t="s">
        <v>367</v>
      </c>
      <c r="BF1053" s="57">
        <v>0</v>
      </c>
      <c r="BG1053" s="58">
        <v>0</v>
      </c>
      <c r="BH1053" s="61"/>
      <c r="BI1053" s="50" t="s">
        <v>421</v>
      </c>
      <c r="BJ1053" s="57">
        <v>0</v>
      </c>
      <c r="BK1053" s="58">
        <v>0</v>
      </c>
      <c r="BL1053" s="61"/>
      <c r="BM1053" s="61"/>
      <c r="BN1053" s="47" t="s">
        <v>189</v>
      </c>
      <c r="BO1053" s="57">
        <v>0</v>
      </c>
      <c r="BP1053" s="58" t="e">
        <v>#DIV/0!</v>
      </c>
      <c r="BQ1053" s="64"/>
      <c r="BR1053" s="55" t="s">
        <v>191</v>
      </c>
      <c r="BS1053" s="57">
        <v>0</v>
      </c>
      <c r="BT1053" s="58" t="e">
        <v>#DIV/0!</v>
      </c>
      <c r="BU1053" s="64"/>
      <c r="BV1053" s="61"/>
      <c r="BW1053" s="50" t="s">
        <v>347</v>
      </c>
      <c r="BX1053" s="57">
        <v>0</v>
      </c>
      <c r="BY1053" s="58" t="e">
        <v>#DIV/0!</v>
      </c>
      <c r="BZ1053" s="61"/>
      <c r="CA1053" s="50" t="s">
        <v>367</v>
      </c>
      <c r="CB1053" s="57">
        <v>0</v>
      </c>
      <c r="CC1053" s="58" t="e">
        <v>#DIV/0!</v>
      </c>
      <c r="CD1053" s="61"/>
      <c r="CE1053" s="50" t="s">
        <v>421</v>
      </c>
      <c r="CF1053" s="57">
        <v>0</v>
      </c>
      <c r="CG1053" s="58" t="e">
        <v>#DIV/0!</v>
      </c>
      <c r="CH1053" s="61"/>
      <c r="CI1053" s="61"/>
      <c r="CJ1053" s="55" t="s">
        <v>189</v>
      </c>
      <c r="CK1053" s="57">
        <v>0</v>
      </c>
      <c r="CL1053" s="58" t="e">
        <v>#DIV/0!</v>
      </c>
      <c r="CM1053" s="61"/>
      <c r="CN1053" s="46" t="s">
        <v>192</v>
      </c>
      <c r="CO1053" s="57">
        <v>0</v>
      </c>
      <c r="CP1053" s="58" t="e">
        <v>#DIV/0!</v>
      </c>
      <c r="CQ1053" s="61"/>
      <c r="CR1053" s="61"/>
      <c r="CS1053" s="50" t="s">
        <v>347</v>
      </c>
      <c r="CT1053" s="57">
        <v>0</v>
      </c>
      <c r="CU1053" s="58" t="e">
        <v>#DIV/0!</v>
      </c>
      <c r="CV1053" s="61"/>
      <c r="CW1053" s="50" t="s">
        <v>367</v>
      </c>
      <c r="CX1053" s="57">
        <v>0</v>
      </c>
      <c r="CY1053" s="58">
        <v>0</v>
      </c>
      <c r="CZ1053" s="61"/>
      <c r="DA1053" s="50" t="s">
        <v>421</v>
      </c>
      <c r="DB1053" s="57">
        <v>0</v>
      </c>
      <c r="DC1053" s="58" t="e">
        <v>#DIV/0!</v>
      </c>
    </row>
    <row r="1054" spans="2:107" ht="25.5" customHeight="1" x14ac:dyDescent="0.2">
      <c r="B1054"/>
      <c r="C1054"/>
      <c r="D1054"/>
      <c r="E1054" s="64"/>
      <c r="F1054" s="46" t="s">
        <v>193</v>
      </c>
      <c r="G1054" s="57">
        <v>4</v>
      </c>
      <c r="H1054" s="58">
        <v>0.14285714285714285</v>
      </c>
      <c r="I1054" s="61"/>
      <c r="J1054" s="50" t="s">
        <v>346</v>
      </c>
      <c r="K1054" s="57">
        <v>0</v>
      </c>
      <c r="L1054" s="58">
        <v>0</v>
      </c>
      <c r="M1054" s="61"/>
      <c r="N1054" s="50" t="s">
        <v>368</v>
      </c>
      <c r="O1054" s="57">
        <v>0</v>
      </c>
      <c r="P1054" s="58">
        <v>0</v>
      </c>
      <c r="Q1054" s="61"/>
      <c r="R1054" s="50" t="s">
        <v>422</v>
      </c>
      <c r="S1054" s="57">
        <v>0</v>
      </c>
      <c r="T1054" s="58">
        <v>0</v>
      </c>
      <c r="U1054" s="61"/>
      <c r="V1054" s="46" t="s">
        <v>190</v>
      </c>
      <c r="W1054" s="57">
        <v>6</v>
      </c>
      <c r="X1054" s="58">
        <v>0.66666666666666663</v>
      </c>
      <c r="Y1054" s="61"/>
      <c r="Z1054" s="46" t="s">
        <v>192</v>
      </c>
      <c r="AA1054" s="57">
        <v>1</v>
      </c>
      <c r="AB1054" s="58">
        <v>0.1111111111111111</v>
      </c>
      <c r="AC1054" s="61"/>
      <c r="AD1054" s="61"/>
      <c r="AE1054" s="50" t="s">
        <v>346</v>
      </c>
      <c r="AF1054" s="57">
        <v>0</v>
      </c>
      <c r="AG1054" s="58">
        <v>0</v>
      </c>
      <c r="AH1054" s="61"/>
      <c r="AI1054" s="50" t="s">
        <v>368</v>
      </c>
      <c r="AJ1054" s="57">
        <v>0</v>
      </c>
      <c r="AK1054" s="58">
        <v>0</v>
      </c>
      <c r="AL1054" s="61"/>
      <c r="AM1054" s="50" t="s">
        <v>422</v>
      </c>
      <c r="AN1054" s="57">
        <v>0</v>
      </c>
      <c r="AO1054" s="58">
        <v>0</v>
      </c>
      <c r="AP1054" s="61"/>
      <c r="AQ1054" s="61"/>
      <c r="AR1054" s="46" t="s">
        <v>190</v>
      </c>
      <c r="AS1054" s="57">
        <v>1</v>
      </c>
      <c r="AT1054" s="58">
        <v>0.5</v>
      </c>
      <c r="AU1054" s="61"/>
      <c r="AV1054" s="46" t="s">
        <v>192</v>
      </c>
      <c r="AW1054" s="57">
        <v>0</v>
      </c>
      <c r="AX1054" s="58">
        <v>0</v>
      </c>
      <c r="AY1054" s="61"/>
      <c r="AZ1054" s="61"/>
      <c r="BA1054" s="50" t="s">
        <v>346</v>
      </c>
      <c r="BB1054" s="57">
        <v>0</v>
      </c>
      <c r="BC1054" s="58">
        <v>0</v>
      </c>
      <c r="BD1054" s="61"/>
      <c r="BE1054" s="50" t="s">
        <v>368</v>
      </c>
      <c r="BF1054" s="57">
        <v>0</v>
      </c>
      <c r="BG1054" s="58">
        <v>0</v>
      </c>
      <c r="BH1054" s="61"/>
      <c r="BI1054" s="50" t="s">
        <v>422</v>
      </c>
      <c r="BJ1054" s="57">
        <v>0</v>
      </c>
      <c r="BK1054" s="58">
        <v>0</v>
      </c>
      <c r="BL1054" s="61"/>
      <c r="BM1054" s="61"/>
      <c r="BN1054" s="46" t="s">
        <v>190</v>
      </c>
      <c r="BO1054" s="57">
        <v>0</v>
      </c>
      <c r="BP1054" s="58" t="e">
        <v>#DIV/0!</v>
      </c>
      <c r="BQ1054" s="64"/>
      <c r="BR1054" s="46" t="s">
        <v>192</v>
      </c>
      <c r="BS1054" s="57">
        <v>0</v>
      </c>
      <c r="BT1054" s="58" t="e">
        <v>#DIV/0!</v>
      </c>
      <c r="BU1054" s="64"/>
      <c r="BV1054" s="61"/>
      <c r="BW1054" s="50" t="s">
        <v>346</v>
      </c>
      <c r="BX1054" s="57">
        <v>0</v>
      </c>
      <c r="BY1054" s="58" t="e">
        <v>#DIV/0!</v>
      </c>
      <c r="BZ1054" s="61"/>
      <c r="CA1054" s="50" t="s">
        <v>368</v>
      </c>
      <c r="CB1054" s="57">
        <v>0</v>
      </c>
      <c r="CC1054" s="58" t="e">
        <v>#DIV/0!</v>
      </c>
      <c r="CD1054" s="61"/>
      <c r="CE1054" s="50" t="s">
        <v>422</v>
      </c>
      <c r="CF1054" s="57">
        <v>0</v>
      </c>
      <c r="CG1054" s="58" t="e">
        <v>#DIV/0!</v>
      </c>
      <c r="CH1054" s="61"/>
      <c r="CI1054" s="61"/>
      <c r="CJ1054" s="46" t="s">
        <v>190</v>
      </c>
      <c r="CK1054" s="57">
        <v>0</v>
      </c>
      <c r="CL1054" s="58" t="e">
        <v>#DIV/0!</v>
      </c>
      <c r="CM1054" s="61"/>
      <c r="CN1054" s="46" t="s">
        <v>193</v>
      </c>
      <c r="CO1054" s="57">
        <v>0</v>
      </c>
      <c r="CP1054" s="58" t="e">
        <v>#DIV/0!</v>
      </c>
      <c r="CQ1054" s="61"/>
      <c r="CR1054" s="61"/>
      <c r="CS1054" s="50" t="s">
        <v>346</v>
      </c>
      <c r="CT1054" s="57">
        <v>0</v>
      </c>
      <c r="CU1054" s="58" t="e">
        <v>#DIV/0!</v>
      </c>
      <c r="CV1054" s="61"/>
      <c r="CW1054" s="50" t="s">
        <v>368</v>
      </c>
      <c r="CX1054" s="57">
        <v>0</v>
      </c>
      <c r="CY1054" s="58">
        <v>0</v>
      </c>
      <c r="CZ1054" s="61"/>
      <c r="DA1054" s="50" t="s">
        <v>422</v>
      </c>
      <c r="DB1054" s="57">
        <v>0</v>
      </c>
      <c r="DC1054" s="58" t="e">
        <v>#DIV/0!</v>
      </c>
    </row>
    <row r="1055" spans="2:107" ht="25.5" customHeight="1" x14ac:dyDescent="0.2">
      <c r="B1055" s="175" t="s">
        <v>15</v>
      </c>
      <c r="C1055" s="175"/>
      <c r="D1055" s="175"/>
      <c r="E1055" s="64"/>
      <c r="F1055" s="46" t="s">
        <v>194</v>
      </c>
      <c r="G1055" s="57">
        <v>1</v>
      </c>
      <c r="H1055" s="58">
        <v>3.5714285714285712E-2</v>
      </c>
      <c r="I1055" s="61"/>
      <c r="J1055" s="50" t="s">
        <v>350</v>
      </c>
      <c r="K1055" s="57">
        <v>1</v>
      </c>
      <c r="L1055" s="58">
        <v>3.5714285714285712E-2</v>
      </c>
      <c r="M1055" s="61"/>
      <c r="N1055" s="37"/>
      <c r="O1055" s="45">
        <v>28</v>
      </c>
      <c r="P1055" s="58">
        <v>1</v>
      </c>
      <c r="Q1055" s="61"/>
      <c r="R1055" s="37"/>
      <c r="S1055" s="45">
        <v>28</v>
      </c>
      <c r="T1055" s="58">
        <v>1</v>
      </c>
      <c r="U1055" s="61"/>
      <c r="V1055" s="77"/>
      <c r="W1055" s="54">
        <v>9</v>
      </c>
      <c r="X1055" s="76">
        <v>1</v>
      </c>
      <c r="Y1055" s="61"/>
      <c r="Z1055" s="46" t="s">
        <v>193</v>
      </c>
      <c r="AA1055" s="57">
        <v>0</v>
      </c>
      <c r="AB1055" s="58">
        <v>0</v>
      </c>
      <c r="AC1055" s="61"/>
      <c r="AD1055" s="61"/>
      <c r="AE1055" s="50" t="s">
        <v>350</v>
      </c>
      <c r="AF1055" s="57">
        <v>0</v>
      </c>
      <c r="AG1055" s="58">
        <v>0</v>
      </c>
      <c r="AH1055" s="61"/>
      <c r="AI1055" s="37"/>
      <c r="AJ1055" s="45">
        <v>9</v>
      </c>
      <c r="AK1055" s="58">
        <v>1</v>
      </c>
      <c r="AL1055" s="61"/>
      <c r="AM1055" s="37"/>
      <c r="AN1055" s="45">
        <v>9</v>
      </c>
      <c r="AO1055" s="58">
        <v>1</v>
      </c>
      <c r="AP1055" s="61"/>
      <c r="AQ1055" s="61"/>
      <c r="AR1055" s="77"/>
      <c r="AS1055" s="54">
        <v>2</v>
      </c>
      <c r="AT1055" s="76">
        <v>1</v>
      </c>
      <c r="AU1055" s="61"/>
      <c r="AV1055" s="46" t="s">
        <v>193</v>
      </c>
      <c r="AW1055" s="57">
        <v>0</v>
      </c>
      <c r="AX1055" s="58">
        <v>0</v>
      </c>
      <c r="AY1055" s="61"/>
      <c r="AZ1055" s="61"/>
      <c r="BA1055" s="50" t="s">
        <v>350</v>
      </c>
      <c r="BB1055" s="57">
        <v>0</v>
      </c>
      <c r="BC1055" s="58">
        <v>0</v>
      </c>
      <c r="BD1055" s="61"/>
      <c r="BE1055" s="37"/>
      <c r="BF1055" s="45">
        <v>2</v>
      </c>
      <c r="BG1055" s="58">
        <v>1</v>
      </c>
      <c r="BH1055" s="61"/>
      <c r="BI1055" s="37"/>
      <c r="BJ1055" s="45">
        <v>2</v>
      </c>
      <c r="BK1055" s="58">
        <v>1</v>
      </c>
      <c r="BL1055" s="61"/>
      <c r="BM1055" s="61"/>
      <c r="BN1055" s="77"/>
      <c r="BO1055" s="54">
        <v>0</v>
      </c>
      <c r="BP1055" s="76" t="e">
        <v>#DIV/0!</v>
      </c>
      <c r="BQ1055" s="64"/>
      <c r="BR1055" s="46" t="s">
        <v>193</v>
      </c>
      <c r="BS1055" s="57">
        <v>0</v>
      </c>
      <c r="BT1055" s="58" t="e">
        <v>#DIV/0!</v>
      </c>
      <c r="BU1055" s="64"/>
      <c r="BV1055" s="61"/>
      <c r="BW1055" s="50" t="s">
        <v>350</v>
      </c>
      <c r="BX1055" s="57">
        <v>0</v>
      </c>
      <c r="BY1055" s="58" t="e">
        <v>#DIV/0!</v>
      </c>
      <c r="BZ1055" s="61"/>
      <c r="CA1055" s="37"/>
      <c r="CB1055" s="45">
        <v>0</v>
      </c>
      <c r="CC1055" s="58" t="e">
        <v>#DIV/0!</v>
      </c>
      <c r="CD1055" s="61"/>
      <c r="CE1055" s="37"/>
      <c r="CF1055" s="45">
        <v>0</v>
      </c>
      <c r="CG1055" s="58" t="e">
        <v>#DIV/0!</v>
      </c>
      <c r="CH1055" s="61"/>
      <c r="CI1055" s="61"/>
      <c r="CJ1055" s="77"/>
      <c r="CK1055" s="54">
        <v>0</v>
      </c>
      <c r="CL1055" s="76" t="e">
        <v>#DIV/0!</v>
      </c>
      <c r="CM1055" s="61"/>
      <c r="CN1055" s="46" t="s">
        <v>194</v>
      </c>
      <c r="CO1055" s="57">
        <v>0</v>
      </c>
      <c r="CP1055" s="58" t="e">
        <v>#DIV/0!</v>
      </c>
      <c r="CQ1055" s="61"/>
      <c r="CR1055" s="61"/>
      <c r="CS1055" s="50" t="s">
        <v>350</v>
      </c>
      <c r="CT1055" s="57">
        <v>0</v>
      </c>
      <c r="CU1055" s="58" t="e">
        <v>#DIV/0!</v>
      </c>
      <c r="CV1055" s="61"/>
      <c r="CW1055" s="37"/>
      <c r="CX1055" s="45">
        <v>2</v>
      </c>
      <c r="CY1055" s="58">
        <v>1</v>
      </c>
      <c r="CZ1055" s="61"/>
      <c r="DA1055" s="37"/>
      <c r="DB1055" s="45">
        <v>0</v>
      </c>
      <c r="DC1055" s="58" t="e">
        <v>#DIV/0!</v>
      </c>
    </row>
    <row r="1056" spans="2:107" ht="25.5" customHeight="1" x14ac:dyDescent="0.2">
      <c r="B1056" s="55" t="s">
        <v>189</v>
      </c>
      <c r="C1056" s="57">
        <v>28</v>
      </c>
      <c r="D1056" s="58">
        <v>1</v>
      </c>
      <c r="E1056" s="64"/>
      <c r="F1056" s="77"/>
      <c r="G1056" s="54">
        <v>28</v>
      </c>
      <c r="H1056" s="76">
        <v>1</v>
      </c>
      <c r="I1056" s="61"/>
      <c r="J1056" s="50" t="s">
        <v>349</v>
      </c>
      <c r="K1056" s="57">
        <v>1</v>
      </c>
      <c r="L1056" s="58">
        <v>3.5714285714285712E-2</v>
      </c>
      <c r="M1056" s="61"/>
      <c r="N1056" s="61"/>
      <c r="O1056" s="49" t="s">
        <v>141</v>
      </c>
      <c r="P1056" s="49" t="s">
        <v>140</v>
      </c>
      <c r="Q1056" s="61"/>
      <c r="R1056" s="61"/>
      <c r="S1056" s="49" t="s">
        <v>141</v>
      </c>
      <c r="T1056" s="49" t="s">
        <v>140</v>
      </c>
      <c r="U1056" s="61"/>
      <c r="V1056" s="61"/>
      <c r="W1056" s="56" t="s">
        <v>141</v>
      </c>
      <c r="X1056" s="49" t="s">
        <v>140</v>
      </c>
      <c r="Y1056" s="61"/>
      <c r="Z1056" s="46" t="s">
        <v>194</v>
      </c>
      <c r="AA1056" s="57">
        <v>0</v>
      </c>
      <c r="AB1056" s="58">
        <v>0</v>
      </c>
      <c r="AC1056" s="61"/>
      <c r="AD1056" s="61"/>
      <c r="AE1056" s="50" t="s">
        <v>349</v>
      </c>
      <c r="AF1056" s="57">
        <v>0</v>
      </c>
      <c r="AG1056" s="58">
        <v>0</v>
      </c>
      <c r="AH1056" s="61"/>
      <c r="AI1056" s="61"/>
      <c r="AJ1056" s="49" t="s">
        <v>141</v>
      </c>
      <c r="AK1056" s="49" t="s">
        <v>140</v>
      </c>
      <c r="AL1056" s="61"/>
      <c r="AM1056" s="61"/>
      <c r="AN1056" s="49" t="s">
        <v>141</v>
      </c>
      <c r="AO1056" s="49" t="s">
        <v>140</v>
      </c>
      <c r="AP1056" s="61"/>
      <c r="AQ1056" s="61"/>
      <c r="AR1056" s="61"/>
      <c r="AS1056" s="56" t="s">
        <v>141</v>
      </c>
      <c r="AT1056" s="49" t="s">
        <v>140</v>
      </c>
      <c r="AU1056" s="61"/>
      <c r="AV1056" s="46" t="s">
        <v>194</v>
      </c>
      <c r="AW1056" s="57">
        <v>0</v>
      </c>
      <c r="AX1056" s="58">
        <v>0</v>
      </c>
      <c r="AY1056" s="61"/>
      <c r="AZ1056" s="61"/>
      <c r="BA1056" s="50" t="s">
        <v>349</v>
      </c>
      <c r="BB1056" s="57">
        <v>0</v>
      </c>
      <c r="BC1056" s="58">
        <v>0</v>
      </c>
      <c r="BD1056" s="61"/>
      <c r="BE1056" s="61"/>
      <c r="BF1056" s="49" t="s">
        <v>141</v>
      </c>
      <c r="BG1056" s="49" t="s">
        <v>140</v>
      </c>
      <c r="BH1056" s="61"/>
      <c r="BI1056" s="61"/>
      <c r="BJ1056" s="49" t="s">
        <v>141</v>
      </c>
      <c r="BK1056" s="49" t="s">
        <v>140</v>
      </c>
      <c r="BL1056" s="61"/>
      <c r="BM1056" s="61"/>
      <c r="BN1056" s="61"/>
      <c r="BO1056" s="56" t="s">
        <v>141</v>
      </c>
      <c r="BP1056" s="49" t="s">
        <v>140</v>
      </c>
      <c r="BQ1056" s="64"/>
      <c r="BR1056" s="46" t="s">
        <v>194</v>
      </c>
      <c r="BS1056" s="57">
        <v>0</v>
      </c>
      <c r="BT1056" s="58" t="e">
        <v>#DIV/0!</v>
      </c>
      <c r="BU1056" s="64"/>
      <c r="BV1056" s="61"/>
      <c r="BW1056" s="50" t="s">
        <v>349</v>
      </c>
      <c r="BX1056" s="57">
        <v>0</v>
      </c>
      <c r="BY1056" s="58" t="e">
        <v>#DIV/0!</v>
      </c>
      <c r="BZ1056" s="61"/>
      <c r="CA1056" s="61"/>
      <c r="CB1056" s="49" t="s">
        <v>141</v>
      </c>
      <c r="CC1056" s="49" t="s">
        <v>140</v>
      </c>
      <c r="CD1056" s="61"/>
      <c r="CE1056" s="61"/>
      <c r="CF1056" s="49" t="s">
        <v>141</v>
      </c>
      <c r="CG1056" s="49" t="s">
        <v>140</v>
      </c>
      <c r="CH1056" s="61"/>
      <c r="CI1056" s="61"/>
      <c r="CJ1056" s="61"/>
      <c r="CK1056" s="56" t="s">
        <v>141</v>
      </c>
      <c r="CL1056" s="49" t="s">
        <v>140</v>
      </c>
      <c r="CM1056" s="61"/>
      <c r="CN1056" s="77"/>
      <c r="CO1056" s="54">
        <v>0</v>
      </c>
      <c r="CP1056" s="76" t="e">
        <v>#DIV/0!</v>
      </c>
      <c r="CQ1056" s="61"/>
      <c r="CR1056" s="61"/>
      <c r="CS1056" s="50" t="s">
        <v>349</v>
      </c>
      <c r="CT1056" s="57">
        <v>0</v>
      </c>
      <c r="CU1056" s="58" t="e">
        <v>#DIV/0!</v>
      </c>
      <c r="CV1056" s="61"/>
      <c r="CW1056" s="61"/>
      <c r="CX1056" s="49" t="s">
        <v>141</v>
      </c>
      <c r="CY1056" s="49" t="s">
        <v>140</v>
      </c>
      <c r="CZ1056" s="61"/>
      <c r="DA1056" s="61"/>
      <c r="DB1056" s="49" t="s">
        <v>141</v>
      </c>
      <c r="DC1056" s="49" t="s">
        <v>140</v>
      </c>
    </row>
    <row r="1057" spans="1:107" ht="25.5" customHeight="1" x14ac:dyDescent="0.2">
      <c r="B1057" s="46" t="s">
        <v>190</v>
      </c>
      <c r="C1057" s="57">
        <v>0</v>
      </c>
      <c r="D1057" s="58">
        <v>0</v>
      </c>
      <c r="E1057" s="64"/>
      <c r="F1057" s="61"/>
      <c r="G1057" s="56" t="s">
        <v>141</v>
      </c>
      <c r="H1057" s="49" t="s">
        <v>140</v>
      </c>
      <c r="I1057" s="61"/>
      <c r="J1057" s="50" t="s">
        <v>348</v>
      </c>
      <c r="K1057" s="57">
        <v>0</v>
      </c>
      <c r="L1057" s="58">
        <v>0</v>
      </c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77"/>
      <c r="AA1057" s="54">
        <v>9</v>
      </c>
      <c r="AB1057" s="76">
        <v>1</v>
      </c>
      <c r="AC1057" s="61"/>
      <c r="AD1057" s="61"/>
      <c r="AE1057" s="50" t="s">
        <v>348</v>
      </c>
      <c r="AF1057" s="57">
        <v>0</v>
      </c>
      <c r="AG1057" s="58">
        <v>0</v>
      </c>
      <c r="AH1057" s="61"/>
      <c r="AI1057" s="61"/>
      <c r="AJ1057" s="61"/>
      <c r="AK1057" s="61"/>
      <c r="AL1057" s="61"/>
      <c r="AM1057" s="61"/>
      <c r="AN1057" s="61"/>
      <c r="AO1057" s="61"/>
      <c r="AP1057" s="61"/>
      <c r="AQ1057" s="61"/>
      <c r="AR1057" s="61"/>
      <c r="AS1057" s="61"/>
      <c r="AT1057" s="61"/>
      <c r="AU1057" s="61"/>
      <c r="AV1057" s="77"/>
      <c r="AW1057" s="54">
        <v>2</v>
      </c>
      <c r="AX1057" s="76">
        <v>1</v>
      </c>
      <c r="AY1057" s="61"/>
      <c r="AZ1057" s="61"/>
      <c r="BA1057" s="50" t="s">
        <v>348</v>
      </c>
      <c r="BB1057" s="57">
        <v>0</v>
      </c>
      <c r="BC1057" s="58">
        <v>0</v>
      </c>
      <c r="BD1057" s="61"/>
      <c r="BE1057" s="61"/>
      <c r="BF1057" s="61"/>
      <c r="BG1057" s="61"/>
      <c r="BH1057" s="61"/>
      <c r="BI1057" s="61"/>
      <c r="BJ1057" s="61"/>
      <c r="BK1057" s="61"/>
      <c r="BL1057" s="61"/>
      <c r="BM1057" s="61"/>
      <c r="BN1057" s="61"/>
      <c r="BO1057" s="61"/>
      <c r="BP1057" s="61"/>
      <c r="BQ1057" s="64"/>
      <c r="BR1057" s="77"/>
      <c r="BS1057" s="54">
        <v>0</v>
      </c>
      <c r="BT1057" s="76" t="e">
        <v>#DIV/0!</v>
      </c>
      <c r="BU1057" s="64"/>
      <c r="BV1057" s="61"/>
      <c r="BW1057" s="50" t="s">
        <v>348</v>
      </c>
      <c r="BX1057" s="57">
        <v>0</v>
      </c>
      <c r="BY1057" s="58" t="e">
        <v>#DIV/0!</v>
      </c>
      <c r="BZ1057" s="61"/>
      <c r="CA1057" s="61"/>
      <c r="CB1057" s="61"/>
      <c r="CC1057" s="61"/>
      <c r="CD1057" s="61"/>
      <c r="CE1057" s="61"/>
      <c r="CF1057" s="61"/>
      <c r="CG1057" s="61"/>
      <c r="CH1057" s="61"/>
      <c r="CI1057" s="61"/>
      <c r="CJ1057"/>
      <c r="CK1057"/>
      <c r="CL1057"/>
      <c r="CM1057" s="61"/>
      <c r="CN1057" s="61"/>
      <c r="CO1057" s="56" t="s">
        <v>141</v>
      </c>
      <c r="CP1057" s="49" t="s">
        <v>140</v>
      </c>
      <c r="CQ1057" s="61"/>
      <c r="CR1057" s="61"/>
      <c r="CS1057" s="50" t="s">
        <v>348</v>
      </c>
      <c r="CT1057" s="57">
        <v>0</v>
      </c>
      <c r="CU1057" s="58" t="e">
        <v>#DIV/0!</v>
      </c>
      <c r="CV1057" s="61"/>
      <c r="CW1057" s="61"/>
      <c r="CX1057" s="61"/>
      <c r="CY1057" s="61"/>
      <c r="CZ1057" s="61"/>
      <c r="DA1057" s="61"/>
      <c r="DB1057" s="61"/>
      <c r="DC1057" s="61"/>
    </row>
    <row r="1058" spans="1:107" ht="25.5" customHeight="1" x14ac:dyDescent="0.2">
      <c r="B1058" s="77"/>
      <c r="C1058" s="54">
        <v>28</v>
      </c>
      <c r="D1058" s="76">
        <v>1</v>
      </c>
      <c r="E1058" s="64"/>
      <c r="F1058" s="61"/>
      <c r="G1058" s="61"/>
      <c r="H1058" s="61"/>
      <c r="I1058" s="61"/>
      <c r="J1058" s="46" t="s">
        <v>351</v>
      </c>
      <c r="K1058" s="57">
        <v>0</v>
      </c>
      <c r="L1058" s="58">
        <v>0</v>
      </c>
      <c r="M1058" s="61"/>
      <c r="N1058" s="61"/>
      <c r="O1058" s="61"/>
      <c r="P1058" s="61"/>
      <c r="Q1058" s="61"/>
      <c r="R1058" s="61"/>
      <c r="S1058" s="61"/>
      <c r="T1058" s="61"/>
      <c r="U1058" s="61"/>
      <c r="V1058" s="176" t="s">
        <v>17</v>
      </c>
      <c r="W1058" s="177"/>
      <c r="X1058" s="177"/>
      <c r="Y1058"/>
      <c r="Z1058" s="61"/>
      <c r="AA1058" s="56" t="s">
        <v>141</v>
      </c>
      <c r="AB1058" s="49" t="s">
        <v>140</v>
      </c>
      <c r="AC1058" s="61"/>
      <c r="AD1058" s="61"/>
      <c r="AE1058" s="46" t="s">
        <v>351</v>
      </c>
      <c r="AF1058" s="57">
        <v>0</v>
      </c>
      <c r="AG1058" s="58">
        <v>0</v>
      </c>
      <c r="AH1058" s="61"/>
      <c r="AI1058" s="61"/>
      <c r="AJ1058" s="61"/>
      <c r="AK1058" s="61"/>
      <c r="AL1058" s="61"/>
      <c r="AM1058" s="61"/>
      <c r="AN1058" s="61"/>
      <c r="AO1058" s="61"/>
      <c r="AP1058" s="61"/>
      <c r="AQ1058" s="61"/>
      <c r="AR1058" s="175" t="s">
        <v>17</v>
      </c>
      <c r="AS1058" s="175"/>
      <c r="AT1058" s="175"/>
      <c r="AU1058" s="61"/>
      <c r="AV1058" s="61"/>
      <c r="AW1058" s="56" t="s">
        <v>141</v>
      </c>
      <c r="AX1058" s="49" t="s">
        <v>140</v>
      </c>
      <c r="AY1058" s="61"/>
      <c r="AZ1058" s="61"/>
      <c r="BA1058" s="46" t="s">
        <v>351</v>
      </c>
      <c r="BB1058" s="57">
        <v>0</v>
      </c>
      <c r="BC1058" s="58">
        <v>0</v>
      </c>
      <c r="BD1058" s="61"/>
      <c r="BE1058" s="61"/>
      <c r="BF1058" s="61"/>
      <c r="BG1058" s="61"/>
      <c r="BH1058" s="61"/>
      <c r="BI1058" s="61"/>
      <c r="BJ1058" s="61"/>
      <c r="BK1058" s="61"/>
      <c r="BL1058" s="61"/>
      <c r="BM1058" s="61"/>
      <c r="BN1058" s="175" t="s">
        <v>17</v>
      </c>
      <c r="BO1058" s="175"/>
      <c r="BP1058" s="175"/>
      <c r="BQ1058" s="64"/>
      <c r="BR1058" s="61"/>
      <c r="BS1058" s="56" t="s">
        <v>141</v>
      </c>
      <c r="BT1058" s="49" t="s">
        <v>140</v>
      </c>
      <c r="BU1058" s="64"/>
      <c r="BV1058" s="61"/>
      <c r="BW1058" s="46" t="s">
        <v>351</v>
      </c>
      <c r="BX1058" s="57">
        <v>0</v>
      </c>
      <c r="BY1058" s="58" t="e">
        <v>#DIV/0!</v>
      </c>
      <c r="BZ1058" s="61"/>
      <c r="CA1058" s="61"/>
      <c r="CB1058" s="61"/>
      <c r="CC1058" s="61"/>
      <c r="CD1058" s="61"/>
      <c r="CE1058" s="61"/>
      <c r="CF1058" s="61"/>
      <c r="CG1058" s="61"/>
      <c r="CH1058" s="61"/>
      <c r="CI1058" s="61"/>
      <c r="CJ1058" s="175" t="s">
        <v>17</v>
      </c>
      <c r="CK1058" s="175"/>
      <c r="CL1058" s="175"/>
      <c r="CM1058" s="61"/>
      <c r="CN1058" s="61"/>
      <c r="CO1058" s="61"/>
      <c r="CP1058" s="61"/>
      <c r="CQ1058" s="61"/>
      <c r="CR1058" s="61"/>
      <c r="CS1058" s="46" t="s">
        <v>351</v>
      </c>
      <c r="CT1058" s="57">
        <v>0</v>
      </c>
      <c r="CU1058" s="58" t="e">
        <v>#DIV/0!</v>
      </c>
      <c r="CV1058" s="61"/>
      <c r="CW1058" s="61"/>
      <c r="CX1058" s="61"/>
      <c r="CY1058" s="61"/>
      <c r="CZ1058" s="61"/>
      <c r="DA1058" s="61"/>
      <c r="DB1058" s="61"/>
      <c r="DC1058" s="61"/>
    </row>
    <row r="1059" spans="1:107" ht="25.5" customHeight="1" x14ac:dyDescent="0.2">
      <c r="B1059"/>
      <c r="C1059" s="56" t="s">
        <v>141</v>
      </c>
      <c r="D1059" s="49" t="s">
        <v>140</v>
      </c>
      <c r="E1059" s="64"/>
      <c r="F1059" s="61"/>
      <c r="G1059" s="61"/>
      <c r="H1059" s="61"/>
      <c r="I1059" s="61"/>
      <c r="J1059" s="46" t="s">
        <v>352</v>
      </c>
      <c r="K1059" s="57">
        <v>0</v>
      </c>
      <c r="L1059" s="58">
        <v>0</v>
      </c>
      <c r="M1059" s="61"/>
      <c r="N1059" s="61"/>
      <c r="O1059" s="61"/>
      <c r="P1059" s="61"/>
      <c r="Q1059" s="61"/>
      <c r="R1059" s="61"/>
      <c r="S1059" s="61"/>
      <c r="T1059" s="61"/>
      <c r="U1059" s="61"/>
      <c r="V1059" s="47" t="s">
        <v>195</v>
      </c>
      <c r="W1059" s="57">
        <v>2</v>
      </c>
      <c r="X1059" s="58">
        <v>0.22222222222222221</v>
      </c>
      <c r="Y1059"/>
      <c r="Z1059" s="61"/>
      <c r="AA1059" s="61"/>
      <c r="AB1059" s="61"/>
      <c r="AC1059" s="61"/>
      <c r="AD1059" s="61"/>
      <c r="AE1059" s="46" t="s">
        <v>352</v>
      </c>
      <c r="AF1059" s="57">
        <v>0</v>
      </c>
      <c r="AG1059" s="58">
        <v>0</v>
      </c>
      <c r="AH1059" s="61"/>
      <c r="AI1059" s="61"/>
      <c r="AJ1059" s="61"/>
      <c r="AK1059" s="61"/>
      <c r="AL1059" s="61"/>
      <c r="AM1059" s="61"/>
      <c r="AN1059" s="61"/>
      <c r="AO1059" s="61"/>
      <c r="AP1059" s="61"/>
      <c r="AQ1059" s="61"/>
      <c r="AR1059" s="55" t="s">
        <v>195</v>
      </c>
      <c r="AS1059" s="57">
        <v>0</v>
      </c>
      <c r="AT1059" s="58">
        <v>0</v>
      </c>
      <c r="AU1059" s="61"/>
      <c r="AV1059" s="61"/>
      <c r="AW1059" s="61"/>
      <c r="AX1059" s="61"/>
      <c r="AY1059" s="61"/>
      <c r="AZ1059" s="61"/>
      <c r="BA1059" s="46" t="s">
        <v>352</v>
      </c>
      <c r="BB1059" s="57">
        <v>0</v>
      </c>
      <c r="BC1059" s="58">
        <v>0</v>
      </c>
      <c r="BD1059" s="61"/>
      <c r="BE1059" s="61"/>
      <c r="BF1059" s="61"/>
      <c r="BG1059" s="61"/>
      <c r="BH1059" s="61"/>
      <c r="BI1059" s="61"/>
      <c r="BJ1059" s="61"/>
      <c r="BK1059" s="61"/>
      <c r="BL1059" s="61"/>
      <c r="BM1059" s="61"/>
      <c r="BN1059" s="55" t="s">
        <v>195</v>
      </c>
      <c r="BO1059" s="57">
        <v>0</v>
      </c>
      <c r="BP1059" s="58" t="e">
        <v>#DIV/0!</v>
      </c>
      <c r="BQ1059" s="64"/>
      <c r="BR1059" s="64"/>
      <c r="BS1059" s="64"/>
      <c r="BT1059" s="64"/>
      <c r="BU1059" s="61"/>
      <c r="BV1059" s="61"/>
      <c r="BW1059" s="46" t="s">
        <v>352</v>
      </c>
      <c r="BX1059" s="57">
        <v>0</v>
      </c>
      <c r="BY1059" s="58" t="e">
        <v>#DIV/0!</v>
      </c>
      <c r="BZ1059" s="61"/>
      <c r="CA1059" s="61"/>
      <c r="CB1059" s="61"/>
      <c r="CC1059" s="61"/>
      <c r="CD1059" s="61"/>
      <c r="CE1059" s="61"/>
      <c r="CF1059" s="61"/>
      <c r="CG1059" s="61"/>
      <c r="CH1059" s="61"/>
      <c r="CI1059" s="61"/>
      <c r="CJ1059" s="55" t="s">
        <v>195</v>
      </c>
      <c r="CK1059" s="57">
        <v>0</v>
      </c>
      <c r="CL1059" s="58" t="e">
        <v>#DIV/0!</v>
      </c>
      <c r="CM1059" s="61"/>
      <c r="CN1059" s="61"/>
      <c r="CO1059" s="61"/>
      <c r="CP1059" s="61"/>
      <c r="CQ1059" s="61"/>
      <c r="CR1059" s="61"/>
      <c r="CS1059" s="46" t="s">
        <v>352</v>
      </c>
      <c r="CT1059" s="57">
        <v>0</v>
      </c>
      <c r="CU1059" s="58" t="e">
        <v>#DIV/0!</v>
      </c>
      <c r="CV1059" s="61"/>
      <c r="CW1059" s="61"/>
      <c r="CX1059" s="61"/>
      <c r="CY1059" s="61"/>
      <c r="CZ1059" s="61"/>
      <c r="DA1059" s="61"/>
      <c r="DB1059" s="61"/>
      <c r="DC1059" s="61"/>
    </row>
    <row r="1060" spans="1:107" ht="25.5" customHeight="1" x14ac:dyDescent="0.2">
      <c r="B1060"/>
      <c r="C1060"/>
      <c r="D1060"/>
      <c r="E1060" s="64"/>
      <c r="F1060" s="61"/>
      <c r="G1060" s="61"/>
      <c r="H1060" s="61"/>
      <c r="I1060" s="61"/>
      <c r="J1060" s="46" t="s">
        <v>353</v>
      </c>
      <c r="K1060" s="57">
        <v>0</v>
      </c>
      <c r="L1060" s="58">
        <v>0</v>
      </c>
      <c r="M1060" s="61"/>
      <c r="N1060" s="61"/>
      <c r="O1060" s="61"/>
      <c r="P1060" s="61"/>
      <c r="Q1060" s="61"/>
      <c r="R1060" s="61"/>
      <c r="S1060" s="61"/>
      <c r="T1060" s="61"/>
      <c r="U1060" s="61"/>
      <c r="V1060" s="46" t="s">
        <v>196</v>
      </c>
      <c r="W1060" s="57">
        <v>7</v>
      </c>
      <c r="X1060" s="58">
        <v>0.77777777777777779</v>
      </c>
      <c r="Y1060"/>
      <c r="Z1060" s="61"/>
      <c r="AA1060" s="61"/>
      <c r="AB1060" s="61"/>
      <c r="AC1060" s="61"/>
      <c r="AD1060" s="61"/>
      <c r="AE1060" s="46" t="s">
        <v>353</v>
      </c>
      <c r="AF1060" s="57">
        <v>0</v>
      </c>
      <c r="AG1060" s="58">
        <v>0</v>
      </c>
      <c r="AH1060" s="61"/>
      <c r="AI1060" s="61"/>
      <c r="AJ1060" s="61"/>
      <c r="AK1060" s="61"/>
      <c r="AL1060" s="61"/>
      <c r="AM1060" s="61"/>
      <c r="AN1060" s="61"/>
      <c r="AO1060" s="61"/>
      <c r="AP1060" s="61"/>
      <c r="AQ1060" s="61"/>
      <c r="AR1060" s="46" t="s">
        <v>196</v>
      </c>
      <c r="AS1060" s="57">
        <v>2</v>
      </c>
      <c r="AT1060" s="58">
        <v>1</v>
      </c>
      <c r="AU1060" s="61"/>
      <c r="AV1060" s="61"/>
      <c r="AW1060" s="61"/>
      <c r="AX1060" s="61"/>
      <c r="AY1060" s="61"/>
      <c r="AZ1060" s="61"/>
      <c r="BA1060" s="46" t="s">
        <v>353</v>
      </c>
      <c r="BB1060" s="57">
        <v>0</v>
      </c>
      <c r="BC1060" s="58">
        <v>0</v>
      </c>
      <c r="BD1060" s="61"/>
      <c r="BE1060" s="61"/>
      <c r="BF1060" s="61"/>
      <c r="BG1060" s="61"/>
      <c r="BH1060" s="61"/>
      <c r="BI1060" s="61"/>
      <c r="BJ1060" s="61"/>
      <c r="BK1060" s="61"/>
      <c r="BL1060" s="61"/>
      <c r="BM1060" s="61"/>
      <c r="BN1060" s="46" t="s">
        <v>196</v>
      </c>
      <c r="BO1060" s="57">
        <v>0</v>
      </c>
      <c r="BP1060" s="58" t="e">
        <v>#DIV/0!</v>
      </c>
      <c r="BQ1060" s="64"/>
      <c r="BR1060" s="64"/>
      <c r="BS1060" s="61"/>
      <c r="BT1060" s="61"/>
      <c r="BU1060" s="61"/>
      <c r="BV1060" s="61"/>
      <c r="BW1060" s="46" t="s">
        <v>353</v>
      </c>
      <c r="BX1060" s="57">
        <v>0</v>
      </c>
      <c r="BY1060" s="58" t="e">
        <v>#DIV/0!</v>
      </c>
      <c r="BZ1060" s="61"/>
      <c r="CA1060" s="61"/>
      <c r="CB1060" s="61"/>
      <c r="CC1060" s="61"/>
      <c r="CD1060" s="61"/>
      <c r="CE1060" s="61"/>
      <c r="CF1060" s="61"/>
      <c r="CG1060" s="61"/>
      <c r="CH1060" s="61"/>
      <c r="CI1060" s="61"/>
      <c r="CJ1060" s="46" t="s">
        <v>196</v>
      </c>
      <c r="CK1060" s="57">
        <v>0</v>
      </c>
      <c r="CL1060" s="58" t="e">
        <v>#DIV/0!</v>
      </c>
      <c r="CM1060" s="61"/>
      <c r="CN1060"/>
      <c r="CO1060"/>
      <c r="CP1060"/>
      <c r="CQ1060" s="61"/>
      <c r="CR1060" s="61"/>
      <c r="CS1060" s="46" t="s">
        <v>353</v>
      </c>
      <c r="CT1060" s="57">
        <v>0</v>
      </c>
      <c r="CU1060" s="58" t="e">
        <v>#DIV/0!</v>
      </c>
      <c r="CV1060" s="61"/>
      <c r="CW1060" s="61"/>
      <c r="CX1060" s="61"/>
      <c r="CY1060" s="61"/>
      <c r="CZ1060" s="61"/>
      <c r="DA1060" s="61"/>
      <c r="DB1060" s="61"/>
      <c r="DC1060" s="61"/>
    </row>
    <row r="1061" spans="1:107" ht="25.5" customHeight="1" x14ac:dyDescent="0.2">
      <c r="B1061" s="175" t="s">
        <v>17</v>
      </c>
      <c r="C1061" s="175"/>
      <c r="D1061" s="175"/>
      <c r="E1061" s="64"/>
      <c r="F1061" s="61"/>
      <c r="G1061" s="61"/>
      <c r="H1061" s="61"/>
      <c r="I1061" s="61"/>
      <c r="J1061" s="37"/>
      <c r="K1061" s="45">
        <v>28</v>
      </c>
      <c r="L1061" s="58">
        <v>1</v>
      </c>
      <c r="M1061" s="61"/>
      <c r="N1061" s="61"/>
      <c r="O1061" s="61"/>
      <c r="P1061" s="61"/>
      <c r="Q1061" s="61"/>
      <c r="R1061" s="61"/>
      <c r="S1061" s="61"/>
      <c r="T1061" s="61"/>
      <c r="U1061" s="61"/>
      <c r="V1061" s="77"/>
      <c r="W1061" s="54">
        <v>9</v>
      </c>
      <c r="X1061" s="76">
        <v>1</v>
      </c>
      <c r="Y1061"/>
      <c r="Z1061" s="61"/>
      <c r="AA1061" s="61"/>
      <c r="AB1061" s="61"/>
      <c r="AC1061" s="61"/>
      <c r="AD1061" s="61"/>
      <c r="AE1061" s="37"/>
      <c r="AF1061" s="45">
        <v>9</v>
      </c>
      <c r="AG1061" s="58">
        <v>1</v>
      </c>
      <c r="AH1061" s="61"/>
      <c r="AI1061" s="61"/>
      <c r="AJ1061" s="61"/>
      <c r="AK1061" s="61"/>
      <c r="AL1061" s="61"/>
      <c r="AM1061" s="61"/>
      <c r="AN1061" s="61"/>
      <c r="AO1061" s="61"/>
      <c r="AP1061" s="61"/>
      <c r="AQ1061" s="61"/>
      <c r="AR1061" s="77"/>
      <c r="AS1061" s="54">
        <v>2</v>
      </c>
      <c r="AT1061" s="76">
        <v>1</v>
      </c>
      <c r="AU1061" s="61"/>
      <c r="AV1061"/>
      <c r="AW1061"/>
      <c r="AX1061"/>
      <c r="AY1061" s="61"/>
      <c r="AZ1061" s="61"/>
      <c r="BA1061" s="37"/>
      <c r="BB1061" s="45">
        <v>2</v>
      </c>
      <c r="BC1061" s="58">
        <v>1</v>
      </c>
      <c r="BD1061" s="61"/>
      <c r="BE1061" s="61"/>
      <c r="BF1061" s="61"/>
      <c r="BG1061" s="61"/>
      <c r="BH1061" s="61"/>
      <c r="BI1061" s="61"/>
      <c r="BJ1061" s="61"/>
      <c r="BK1061" s="61"/>
      <c r="BL1061" s="61"/>
      <c r="BM1061" s="61"/>
      <c r="BN1061" s="77"/>
      <c r="BO1061" s="54">
        <v>0</v>
      </c>
      <c r="BP1061" s="76" t="e">
        <v>#DIV/0!</v>
      </c>
      <c r="BQ1061" s="64"/>
      <c r="BR1061" s="61"/>
      <c r="BS1061" s="61"/>
      <c r="BT1061" s="61"/>
      <c r="BU1061" s="61"/>
      <c r="BV1061" s="61"/>
      <c r="BW1061" s="37"/>
      <c r="BX1061" s="45">
        <v>0</v>
      </c>
      <c r="BY1061" s="58" t="e">
        <v>#DIV/0!</v>
      </c>
      <c r="BZ1061" s="61"/>
      <c r="CA1061" s="61"/>
      <c r="CB1061" s="61"/>
      <c r="CC1061" s="61"/>
      <c r="CD1061" s="61"/>
      <c r="CE1061" s="61"/>
      <c r="CF1061" s="61"/>
      <c r="CG1061" s="61"/>
      <c r="CH1061" s="61"/>
      <c r="CI1061" s="61"/>
      <c r="CJ1061" s="77"/>
      <c r="CK1061" s="54">
        <v>0</v>
      </c>
      <c r="CL1061" s="76" t="e">
        <v>#DIV/0!</v>
      </c>
      <c r="CM1061" s="61"/>
      <c r="CN1061"/>
      <c r="CO1061"/>
      <c r="CP1061"/>
      <c r="CQ1061" s="61"/>
      <c r="CR1061" s="61"/>
      <c r="CS1061" s="37"/>
      <c r="CT1061" s="45">
        <v>0</v>
      </c>
      <c r="CU1061" s="58" t="e">
        <v>#DIV/0!</v>
      </c>
      <c r="CV1061" s="61"/>
      <c r="CW1061" s="61"/>
      <c r="CX1061" s="61"/>
      <c r="CY1061" s="61"/>
      <c r="CZ1061" s="61"/>
      <c r="DA1061" s="61"/>
      <c r="DB1061" s="61"/>
      <c r="DC1061" s="61"/>
    </row>
    <row r="1062" spans="1:107" ht="25.5" customHeight="1" x14ac:dyDescent="0.2">
      <c r="B1062" s="55" t="s">
        <v>195</v>
      </c>
      <c r="C1062" s="57">
        <v>7</v>
      </c>
      <c r="D1062" s="58">
        <v>0.25</v>
      </c>
      <c r="E1062" s="64"/>
      <c r="F1062" s="61"/>
      <c r="G1062" s="61"/>
      <c r="H1062" s="61"/>
      <c r="I1062" s="61"/>
      <c r="J1062" s="61"/>
      <c r="K1062" s="49" t="s">
        <v>141</v>
      </c>
      <c r="L1062" s="74" t="s">
        <v>140</v>
      </c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56" t="s">
        <v>141</v>
      </c>
      <c r="X1062" s="49" t="s">
        <v>140</v>
      </c>
      <c r="Y1062"/>
      <c r="Z1062" s="61"/>
      <c r="AA1062" s="61"/>
      <c r="AB1062" s="61"/>
      <c r="AC1062" s="61"/>
      <c r="AD1062" s="61"/>
      <c r="AE1062" s="61"/>
      <c r="AF1062" s="49" t="s">
        <v>141</v>
      </c>
      <c r="AG1062" s="74" t="s">
        <v>140</v>
      </c>
      <c r="AH1062" s="61"/>
      <c r="AI1062" s="61"/>
      <c r="AJ1062" s="61"/>
      <c r="AK1062" s="61"/>
      <c r="AL1062" s="61"/>
      <c r="AM1062" s="61"/>
      <c r="AN1062" s="61"/>
      <c r="AO1062" s="61"/>
      <c r="AP1062" s="61"/>
      <c r="AQ1062" s="61"/>
      <c r="AR1062"/>
      <c r="AS1062" s="56" t="s">
        <v>141</v>
      </c>
      <c r="AT1062" s="49" t="s">
        <v>140</v>
      </c>
      <c r="AU1062" s="61"/>
      <c r="AV1062"/>
      <c r="AW1062"/>
      <c r="AX1062"/>
      <c r="AY1062" s="61"/>
      <c r="AZ1062" s="61"/>
      <c r="BA1062" s="61"/>
      <c r="BB1062" s="49" t="s">
        <v>141</v>
      </c>
      <c r="BC1062" s="74" t="s">
        <v>140</v>
      </c>
      <c r="BD1062" s="61"/>
      <c r="BE1062" s="61"/>
      <c r="BF1062" s="61"/>
      <c r="BG1062" s="61"/>
      <c r="BH1062" s="61"/>
      <c r="BI1062" s="61"/>
      <c r="BJ1062" s="61"/>
      <c r="BK1062" s="61"/>
      <c r="BL1062" s="61"/>
      <c r="BM1062" s="61"/>
      <c r="BN1062" s="61"/>
      <c r="BO1062" s="56" t="s">
        <v>141</v>
      </c>
      <c r="BP1062" s="49" t="s">
        <v>140</v>
      </c>
      <c r="BQ1062" s="64"/>
      <c r="BR1062" s="61"/>
      <c r="BS1062" s="61"/>
      <c r="BT1062" s="61"/>
      <c r="BU1062" s="61"/>
      <c r="BV1062" s="61"/>
      <c r="BW1062" s="61"/>
      <c r="BX1062" s="49" t="s">
        <v>141</v>
      </c>
      <c r="BY1062" s="74" t="s">
        <v>140</v>
      </c>
      <c r="BZ1062" s="61"/>
      <c r="CA1062" s="61"/>
      <c r="CB1062" s="61"/>
      <c r="CC1062" s="61"/>
      <c r="CD1062" s="61"/>
      <c r="CE1062" s="61"/>
      <c r="CF1062" s="61"/>
      <c r="CG1062" s="61"/>
      <c r="CH1062" s="61"/>
      <c r="CI1062" s="61"/>
      <c r="CJ1062" s="61"/>
      <c r="CK1062" s="56" t="s">
        <v>141</v>
      </c>
      <c r="CL1062" s="49" t="s">
        <v>140</v>
      </c>
      <c r="CM1062" s="61"/>
      <c r="CN1062"/>
      <c r="CO1062"/>
      <c r="CP1062"/>
      <c r="CQ1062" s="61"/>
      <c r="CR1062" s="61"/>
      <c r="CS1062" s="61"/>
      <c r="CT1062" s="49" t="s">
        <v>141</v>
      </c>
      <c r="CU1062" s="74" t="s">
        <v>140</v>
      </c>
      <c r="CV1062" s="61"/>
      <c r="CW1062" s="61"/>
      <c r="CX1062" s="61"/>
      <c r="CY1062" s="61"/>
      <c r="CZ1062" s="61"/>
      <c r="DA1062" s="61"/>
      <c r="DB1062" s="61"/>
      <c r="DC1062" s="61"/>
    </row>
    <row r="1063" spans="1:107" ht="25.5" customHeight="1" x14ac:dyDescent="0.2">
      <c r="B1063" s="46" t="s">
        <v>196</v>
      </c>
      <c r="C1063" s="57">
        <v>21</v>
      </c>
      <c r="D1063" s="58">
        <v>0.75</v>
      </c>
      <c r="E1063" s="64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/>
      <c r="W1063"/>
      <c r="X1063"/>
      <c r="Y1063" s="61"/>
      <c r="Z1063" s="61"/>
      <c r="AA1063" s="61"/>
      <c r="AB1063" s="61"/>
      <c r="AC1063" s="61"/>
      <c r="AD1063" s="61"/>
      <c r="AE1063"/>
      <c r="AF1063"/>
      <c r="AG1063"/>
      <c r="AH1063" s="61"/>
      <c r="AI1063" s="61"/>
      <c r="AJ1063" s="61"/>
      <c r="AK1063" s="61"/>
      <c r="AL1063" s="61"/>
      <c r="AM1063" s="61"/>
      <c r="AN1063" s="61"/>
      <c r="AO1063" s="61"/>
      <c r="AP1063" s="61"/>
      <c r="AQ1063" s="61"/>
      <c r="AR1063"/>
      <c r="AS1063"/>
      <c r="AT1063"/>
      <c r="AU1063" s="61"/>
      <c r="AV1063"/>
      <c r="AW1063"/>
      <c r="AX1063"/>
      <c r="AY1063" s="61"/>
      <c r="AZ1063" s="61"/>
      <c r="BA1063" s="37"/>
      <c r="BB1063" s="37"/>
      <c r="BC1063" s="37"/>
      <c r="BD1063" s="61"/>
      <c r="BE1063" s="61"/>
      <c r="BF1063" s="61"/>
      <c r="BG1063" s="61"/>
      <c r="BH1063" s="61"/>
      <c r="BI1063" s="61"/>
      <c r="BJ1063" s="61"/>
      <c r="BK1063" s="61"/>
      <c r="BL1063" s="61"/>
      <c r="BM1063" s="61"/>
      <c r="BN1063" s="61"/>
      <c r="BO1063" s="61"/>
      <c r="BP1063" s="61"/>
      <c r="BQ1063" s="64"/>
      <c r="BR1063" s="61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 s="61"/>
      <c r="CT1063" s="61"/>
      <c r="CU1063" s="61"/>
      <c r="CV1063" s="61"/>
      <c r="CW1063" s="61"/>
      <c r="CX1063" s="61"/>
      <c r="CY1063" s="61"/>
      <c r="CZ1063" s="61"/>
      <c r="DA1063" s="61"/>
      <c r="DB1063" s="61"/>
      <c r="DC1063" s="61"/>
    </row>
    <row r="1064" spans="1:107" ht="25.5" customHeight="1" x14ac:dyDescent="0.2">
      <c r="B1064" s="77"/>
      <c r="C1064" s="54">
        <v>28</v>
      </c>
      <c r="D1064" s="76">
        <v>1</v>
      </c>
      <c r="E1064" s="2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 s="2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</row>
    <row r="1066" spans="1:107" ht="25.5" customHeight="1" x14ac:dyDescent="0.2">
      <c r="B1066" s="222" t="s">
        <v>3787</v>
      </c>
      <c r="C1066" s="223"/>
      <c r="D1066" s="223"/>
      <c r="E1066" s="223"/>
      <c r="F1066" s="223"/>
      <c r="G1066" s="223"/>
      <c r="H1066" s="223"/>
      <c r="I1066" s="223"/>
      <c r="J1066" s="223"/>
      <c r="K1066" s="223"/>
      <c r="L1066" s="223"/>
      <c r="M1066" s="223"/>
      <c r="N1066" s="223"/>
      <c r="O1066" s="223"/>
      <c r="P1066" s="223"/>
      <c r="Q1066" s="223"/>
      <c r="R1066" s="223"/>
      <c r="S1066" s="223"/>
      <c r="T1066" s="223"/>
      <c r="U1066" s="223"/>
      <c r="V1066" s="223"/>
      <c r="W1066" s="223"/>
      <c r="X1066" s="223"/>
      <c r="Y1066" s="223"/>
      <c r="Z1066" s="223"/>
      <c r="AA1066" s="223"/>
      <c r="AB1066" s="223"/>
      <c r="AC1066" s="223"/>
      <c r="AD1066" s="223"/>
      <c r="AE1066" s="223"/>
      <c r="AF1066" s="223"/>
      <c r="AG1066" s="223"/>
      <c r="AH1066" s="223"/>
      <c r="AI1066" s="223"/>
      <c r="AJ1066" s="223"/>
      <c r="AK1066" s="223"/>
      <c r="AL1066" s="223"/>
      <c r="AM1066" s="223"/>
      <c r="AN1066" s="223"/>
      <c r="AO1066" s="223"/>
      <c r="AP1066" s="223"/>
      <c r="AQ1066" s="223"/>
      <c r="AR1066" s="223"/>
      <c r="AS1066" s="223"/>
      <c r="AT1066" s="223"/>
      <c r="AU1066" s="223"/>
      <c r="AV1066" s="223"/>
      <c r="AW1066" s="223"/>
      <c r="AX1066" s="223"/>
      <c r="AY1066" s="223"/>
      <c r="AZ1066" s="223"/>
      <c r="BA1066" s="223"/>
      <c r="BB1066" s="223"/>
      <c r="BC1066" s="224"/>
    </row>
    <row r="1068" spans="1:107" ht="25.5" customHeight="1" x14ac:dyDescent="0.2">
      <c r="A1068" s="103"/>
      <c r="B1068" s="205" t="s">
        <v>423</v>
      </c>
      <c r="C1068" s="205"/>
      <c r="D1068" s="205"/>
      <c r="E1068" s="205"/>
      <c r="F1068" s="205"/>
      <c r="G1068" s="205"/>
      <c r="H1068" s="205"/>
      <c r="I1068" s="205"/>
      <c r="J1068" s="205"/>
      <c r="K1068" s="205"/>
      <c r="L1068" s="205"/>
      <c r="M1068" s="205"/>
      <c r="N1068" s="205"/>
      <c r="O1068" s="205"/>
      <c r="P1068" s="205"/>
      <c r="Q1068" s="205"/>
      <c r="R1068" s="205"/>
      <c r="S1068" s="205"/>
      <c r="T1068" s="205"/>
      <c r="U1068" s="205"/>
      <c r="V1068" s="205"/>
      <c r="W1068" s="205"/>
      <c r="X1068" s="205"/>
      <c r="Y1068" s="205"/>
      <c r="Z1068" s="205"/>
      <c r="AA1068" s="205"/>
      <c r="AB1068" s="205"/>
      <c r="AC1068" s="205"/>
      <c r="AD1068" s="205"/>
      <c r="AE1068" s="205"/>
      <c r="AF1068" s="205"/>
      <c r="AG1068" s="205"/>
      <c r="AH1068" s="205"/>
      <c r="AI1068" s="205"/>
      <c r="AJ1068" s="205"/>
      <c r="AK1068" s="205"/>
      <c r="AL1068" s="205"/>
      <c r="AM1068" s="205"/>
      <c r="AN1068" s="205"/>
      <c r="AO1068" s="205"/>
      <c r="AP1068" s="205"/>
      <c r="AQ1068" s="205"/>
      <c r="AR1068" s="205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</row>
    <row r="1069" spans="1:107" ht="25.5" customHeight="1" x14ac:dyDescent="0.2">
      <c r="A1069" s="103"/>
      <c r="B1069"/>
      <c r="C1069"/>
      <c r="D1069"/>
      <c r="E1069" s="8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 s="8"/>
      <c r="BR1069" s="8"/>
      <c r="BS1069"/>
      <c r="BT1069"/>
      <c r="BU1069"/>
      <c r="BV1069"/>
      <c r="BW1069"/>
      <c r="BX1069"/>
      <c r="BY1069" s="2"/>
      <c r="BZ1069"/>
      <c r="CA1069"/>
      <c r="CB1069"/>
      <c r="CC1069"/>
      <c r="CD1069"/>
      <c r="CE1069"/>
      <c r="CF1069" s="2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</row>
    <row r="1070" spans="1:107" ht="25.5" customHeight="1" x14ac:dyDescent="0.2">
      <c r="A1070" s="103"/>
      <c r="B1070" s="206" t="s">
        <v>138</v>
      </c>
      <c r="C1070" s="206"/>
      <c r="D1070" s="206"/>
      <c r="E1070" s="8"/>
      <c r="F1070" s="187" t="s">
        <v>3</v>
      </c>
      <c r="G1070" s="187"/>
      <c r="H1070" s="187"/>
      <c r="I1070"/>
      <c r="J1070" s="188" t="s">
        <v>145</v>
      </c>
      <c r="K1070" s="188"/>
      <c r="L1070" s="188"/>
      <c r="M1070"/>
      <c r="N1070" s="188" t="s">
        <v>5</v>
      </c>
      <c r="O1070" s="188"/>
      <c r="P1070" s="188"/>
      <c r="Q1070"/>
      <c r="R1070" s="187" t="s">
        <v>158</v>
      </c>
      <c r="S1070" s="187"/>
      <c r="T1070" s="187"/>
      <c r="U1070"/>
      <c r="V1070" s="186" t="s">
        <v>159</v>
      </c>
      <c r="W1070" s="186"/>
      <c r="X1070" s="186"/>
      <c r="Y1070"/>
      <c r="Z1070" s="206" t="s">
        <v>8</v>
      </c>
      <c r="AA1070" s="206"/>
      <c r="AB1070" s="206"/>
      <c r="AC1070"/>
      <c r="AD1070" s="186" t="s">
        <v>9</v>
      </c>
      <c r="AE1070" s="186"/>
      <c r="AF1070" s="186"/>
      <c r="AG1070"/>
      <c r="AH1070" s="186" t="s">
        <v>172</v>
      </c>
      <c r="AI1070" s="186"/>
      <c r="AJ1070" s="186"/>
      <c r="AK1070"/>
      <c r="AL1070" s="186" t="s">
        <v>11</v>
      </c>
      <c r="AM1070" s="186"/>
      <c r="AN1070" s="186"/>
      <c r="AO1070"/>
      <c r="AP1070" s="186" t="s">
        <v>179</v>
      </c>
      <c r="AQ1070" s="186"/>
      <c r="AR1070" s="186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 s="8"/>
      <c r="BS1070"/>
      <c r="BT1070"/>
      <c r="BU1070"/>
      <c r="BV1070"/>
      <c r="BW1070"/>
      <c r="BX1070"/>
      <c r="BY1070" s="2"/>
      <c r="BZ1070"/>
      <c r="CA1070"/>
      <c r="CB1070"/>
      <c r="CC1070"/>
      <c r="CD1070"/>
      <c r="CE1070"/>
      <c r="CF1070" s="2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</row>
    <row r="1071" spans="1:107" ht="25.5" customHeight="1" x14ac:dyDescent="0.2">
      <c r="A1071" s="103"/>
      <c r="B1071" s="90" t="s">
        <v>40</v>
      </c>
      <c r="C1071" s="42">
        <v>13</v>
      </c>
      <c r="D1071" s="44">
        <v>0.4642857142857143</v>
      </c>
      <c r="E1071" s="8"/>
      <c r="F1071" s="91" t="s">
        <v>143</v>
      </c>
      <c r="G1071" s="43">
        <v>3</v>
      </c>
      <c r="H1071" s="44">
        <v>0.10714285714285714</v>
      </c>
      <c r="I1071"/>
      <c r="J1071" s="92" t="s">
        <v>147</v>
      </c>
      <c r="K1071" s="45">
        <v>0</v>
      </c>
      <c r="L1071" s="44">
        <v>0</v>
      </c>
      <c r="M1071"/>
      <c r="N1071" s="91" t="s">
        <v>154</v>
      </c>
      <c r="O1071" s="43">
        <v>28</v>
      </c>
      <c r="P1071" s="44">
        <v>1</v>
      </c>
      <c r="Q1071"/>
      <c r="R1071" s="93">
        <v>1</v>
      </c>
      <c r="S1071" s="43">
        <v>19</v>
      </c>
      <c r="T1071" s="44">
        <v>0.6785714285714286</v>
      </c>
      <c r="U1071"/>
      <c r="V1071" s="94" t="s">
        <v>160</v>
      </c>
      <c r="W1071" s="57">
        <v>14</v>
      </c>
      <c r="X1071" s="58">
        <v>0.5</v>
      </c>
      <c r="Y1071"/>
      <c r="Z1071" s="95" t="s">
        <v>163</v>
      </c>
      <c r="AA1071" s="42">
        <v>5</v>
      </c>
      <c r="AB1071" s="44">
        <v>0.17857142857142858</v>
      </c>
      <c r="AC1071"/>
      <c r="AD1071" s="95" t="s">
        <v>799</v>
      </c>
      <c r="AE1071" s="57">
        <v>2</v>
      </c>
      <c r="AF1071" s="58">
        <v>7.1428571428571425E-2</v>
      </c>
      <c r="AG1071"/>
      <c r="AH1071" s="97" t="s">
        <v>143</v>
      </c>
      <c r="AI1071" s="42">
        <v>6</v>
      </c>
      <c r="AJ1071" s="44">
        <v>0.21428571428571427</v>
      </c>
      <c r="AK1071"/>
      <c r="AL1071" s="95" t="s">
        <v>175</v>
      </c>
      <c r="AM1071" s="42">
        <v>3</v>
      </c>
      <c r="AN1071" s="44">
        <v>0.10714285714285714</v>
      </c>
      <c r="AO1071"/>
      <c r="AP1071" s="95" t="s">
        <v>143</v>
      </c>
      <c r="AQ1071" s="42">
        <v>16</v>
      </c>
      <c r="AR1071" s="44">
        <v>0.5714285714285714</v>
      </c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 s="8"/>
      <c r="BS1071"/>
      <c r="BT1071"/>
      <c r="BU1071"/>
      <c r="BV1071"/>
      <c r="BW1071"/>
      <c r="BX1071"/>
      <c r="BY1071" s="2"/>
      <c r="BZ1071"/>
      <c r="CA1071"/>
      <c r="CB1071"/>
      <c r="CC1071"/>
      <c r="CD1071"/>
      <c r="CE1071"/>
      <c r="CF1071" s="2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</row>
    <row r="1072" spans="1:107" ht="25.5" customHeight="1" x14ac:dyDescent="0.2">
      <c r="A1072" s="103"/>
      <c r="B1072" s="90" t="s">
        <v>27</v>
      </c>
      <c r="C1072" s="42">
        <v>3</v>
      </c>
      <c r="D1072" s="44">
        <v>0.10714285714285714</v>
      </c>
      <c r="E1072" s="8"/>
      <c r="F1072" s="91" t="s">
        <v>144</v>
      </c>
      <c r="G1072" s="43">
        <v>25</v>
      </c>
      <c r="H1072" s="44">
        <v>0.8928571428571429</v>
      </c>
      <c r="I1072"/>
      <c r="J1072" s="92" t="s">
        <v>148</v>
      </c>
      <c r="K1072" s="45">
        <v>4</v>
      </c>
      <c r="L1072" s="44">
        <v>0.14285714285714285</v>
      </c>
      <c r="M1072"/>
      <c r="N1072" s="91" t="s">
        <v>155</v>
      </c>
      <c r="O1072" s="43">
        <v>0</v>
      </c>
      <c r="P1072" s="44">
        <v>0</v>
      </c>
      <c r="Q1072"/>
      <c r="R1072" s="93">
        <v>2</v>
      </c>
      <c r="S1072" s="43">
        <v>5</v>
      </c>
      <c r="T1072" s="44">
        <v>0.17857142857142858</v>
      </c>
      <c r="U1072"/>
      <c r="V1072" s="95" t="s">
        <v>161</v>
      </c>
      <c r="W1072" s="57">
        <v>4</v>
      </c>
      <c r="X1072" s="58">
        <v>0.14285714285714285</v>
      </c>
      <c r="Y1072"/>
      <c r="Z1072" s="90" t="s">
        <v>164</v>
      </c>
      <c r="AA1072" s="42">
        <v>12</v>
      </c>
      <c r="AB1072" s="44">
        <v>0.42857142857142855</v>
      </c>
      <c r="AC1072"/>
      <c r="AD1072" s="94" t="s">
        <v>800</v>
      </c>
      <c r="AE1072" s="57">
        <v>3</v>
      </c>
      <c r="AF1072" s="58">
        <v>0.10714285714285714</v>
      </c>
      <c r="AG1072"/>
      <c r="AH1072" s="96" t="s">
        <v>173</v>
      </c>
      <c r="AI1072" s="42">
        <v>4</v>
      </c>
      <c r="AJ1072" s="44">
        <v>0.14285714285714285</v>
      </c>
      <c r="AK1072"/>
      <c r="AL1072" s="90" t="s">
        <v>176</v>
      </c>
      <c r="AM1072" s="42">
        <v>22</v>
      </c>
      <c r="AN1072" s="44">
        <v>0.7857142857142857</v>
      </c>
      <c r="AO1072"/>
      <c r="AP1072" s="90" t="s">
        <v>173</v>
      </c>
      <c r="AQ1072" s="42">
        <v>12</v>
      </c>
      <c r="AR1072" s="44">
        <v>0.42857142857142855</v>
      </c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 s="8"/>
      <c r="BS1072"/>
      <c r="BT1072"/>
      <c r="BU1072"/>
      <c r="BV1072"/>
      <c r="BW1072"/>
      <c r="BX1072"/>
      <c r="BY1072" s="2"/>
      <c r="BZ1072"/>
      <c r="CA1072"/>
      <c r="CB1072"/>
      <c r="CC1072"/>
      <c r="CD1072"/>
      <c r="CE1072"/>
      <c r="CF1072" s="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</row>
    <row r="1073" spans="1:107" ht="25.5" customHeight="1" x14ac:dyDescent="0.2">
      <c r="A1073" s="103"/>
      <c r="B1073" s="90" t="s">
        <v>31</v>
      </c>
      <c r="C1073" s="42">
        <v>4</v>
      </c>
      <c r="D1073" s="44">
        <v>0.14285714285714285</v>
      </c>
      <c r="E1073" s="8"/>
      <c r="F1073" s="83"/>
      <c r="G1073" s="85">
        <v>28</v>
      </c>
      <c r="H1073" s="86">
        <v>1</v>
      </c>
      <c r="I1073"/>
      <c r="J1073" s="92" t="s">
        <v>146</v>
      </c>
      <c r="K1073" s="45">
        <v>7</v>
      </c>
      <c r="L1073" s="44">
        <v>0.25</v>
      </c>
      <c r="M1073"/>
      <c r="N1073" s="91" t="s">
        <v>156</v>
      </c>
      <c r="O1073" s="43">
        <v>0</v>
      </c>
      <c r="P1073" s="44">
        <v>0</v>
      </c>
      <c r="Q1073"/>
      <c r="R1073" s="93">
        <v>3</v>
      </c>
      <c r="S1073" s="43">
        <v>1</v>
      </c>
      <c r="T1073" s="44">
        <v>3.5714285714285712E-2</v>
      </c>
      <c r="U1073"/>
      <c r="V1073" s="94" t="s">
        <v>162</v>
      </c>
      <c r="W1073" s="57">
        <v>10</v>
      </c>
      <c r="X1073" s="58">
        <v>0.35714285714285715</v>
      </c>
      <c r="Y1073"/>
      <c r="Z1073" s="90" t="s">
        <v>165</v>
      </c>
      <c r="AA1073" s="42">
        <v>2</v>
      </c>
      <c r="AB1073" s="44">
        <v>7.1428571428571425E-2</v>
      </c>
      <c r="AC1073"/>
      <c r="AD1073" s="94" t="s">
        <v>801</v>
      </c>
      <c r="AE1073" s="57">
        <v>5</v>
      </c>
      <c r="AF1073" s="58">
        <v>0.17857142857142858</v>
      </c>
      <c r="AG1073"/>
      <c r="AH1073" s="96" t="s">
        <v>174</v>
      </c>
      <c r="AI1073" s="42">
        <v>18</v>
      </c>
      <c r="AJ1073" s="44">
        <v>0.6428571428571429</v>
      </c>
      <c r="AK1073"/>
      <c r="AL1073" s="90" t="s">
        <v>177</v>
      </c>
      <c r="AM1073" s="42">
        <v>3</v>
      </c>
      <c r="AN1073" s="44">
        <v>0.10714285714285714</v>
      </c>
      <c r="AO1073"/>
      <c r="AP1073" s="90" t="s">
        <v>171</v>
      </c>
      <c r="AQ1073" s="42">
        <v>0</v>
      </c>
      <c r="AR1073" s="44">
        <v>0</v>
      </c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 s="8"/>
      <c r="BS1073"/>
      <c r="BT1073"/>
      <c r="BU1073"/>
      <c r="BV1073"/>
      <c r="BW1073"/>
      <c r="BX1073"/>
      <c r="BY1073" s="2"/>
      <c r="BZ1073"/>
      <c r="CA1073"/>
      <c r="CB1073"/>
      <c r="CC1073"/>
      <c r="CD1073"/>
      <c r="CE1073"/>
      <c r="CF1073" s="2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</row>
    <row r="1074" spans="1:107" ht="25.5" customHeight="1" x14ac:dyDescent="0.2">
      <c r="A1074" s="103"/>
      <c r="B1074" s="90" t="s">
        <v>36</v>
      </c>
      <c r="C1074" s="42">
        <v>3</v>
      </c>
      <c r="D1074" s="44">
        <v>0.10714285714285714</v>
      </c>
      <c r="E1074" s="8"/>
      <c r="F1074"/>
      <c r="G1074" s="41" t="s">
        <v>141</v>
      </c>
      <c r="H1074" s="41" t="s">
        <v>140</v>
      </c>
      <c r="I1074"/>
      <c r="J1074" s="92" t="s">
        <v>150</v>
      </c>
      <c r="K1074" s="45">
        <v>0</v>
      </c>
      <c r="L1074" s="44">
        <v>0</v>
      </c>
      <c r="M1074"/>
      <c r="N1074" s="91" t="s">
        <v>157</v>
      </c>
      <c r="O1074" s="43">
        <v>0</v>
      </c>
      <c r="P1074" s="44">
        <v>0</v>
      </c>
      <c r="Q1074"/>
      <c r="R1074" s="93">
        <v>4</v>
      </c>
      <c r="S1074" s="43">
        <v>3</v>
      </c>
      <c r="T1074" s="44">
        <v>0.10714285714285714</v>
      </c>
      <c r="U1074"/>
      <c r="V1074" s="77"/>
      <c r="W1074" s="54">
        <v>28</v>
      </c>
      <c r="X1074" s="66">
        <v>1</v>
      </c>
      <c r="Y1074"/>
      <c r="Z1074" s="90" t="s">
        <v>166</v>
      </c>
      <c r="AA1074" s="42">
        <v>2</v>
      </c>
      <c r="AB1074" s="44">
        <v>7.1428571428571425E-2</v>
      </c>
      <c r="AC1074"/>
      <c r="AD1074" s="94" t="s">
        <v>802</v>
      </c>
      <c r="AE1074" s="57">
        <v>18</v>
      </c>
      <c r="AF1074" s="58">
        <v>0.6428571428571429</v>
      </c>
      <c r="AG1074"/>
      <c r="AH1074" s="96" t="s">
        <v>171</v>
      </c>
      <c r="AI1074" s="42">
        <v>0</v>
      </c>
      <c r="AJ1074" s="44">
        <v>0</v>
      </c>
      <c r="AK1074"/>
      <c r="AL1074" s="90" t="s">
        <v>178</v>
      </c>
      <c r="AM1074" s="42">
        <v>0</v>
      </c>
      <c r="AN1074" s="44">
        <v>0</v>
      </c>
      <c r="AO1074"/>
      <c r="AP1074" s="82"/>
      <c r="AQ1074" s="83">
        <v>28</v>
      </c>
      <c r="AR1074" s="87">
        <v>1</v>
      </c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 s="8"/>
      <c r="BS1074"/>
      <c r="BT1074"/>
      <c r="BU1074"/>
      <c r="BV1074"/>
      <c r="BW1074"/>
      <c r="BX1074"/>
      <c r="BY1074" s="2"/>
      <c r="BZ1074"/>
      <c r="CA1074"/>
      <c r="CB1074"/>
      <c r="CC1074"/>
      <c r="CD1074"/>
      <c r="CE1074"/>
      <c r="CF1074" s="2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</row>
    <row r="1075" spans="1:107" ht="25.5" customHeight="1" x14ac:dyDescent="0.2">
      <c r="A1075" s="103"/>
      <c r="B1075" s="90" t="s">
        <v>139</v>
      </c>
      <c r="C1075" s="42">
        <v>2</v>
      </c>
      <c r="D1075" s="44">
        <v>7.1428571428571425E-2</v>
      </c>
      <c r="E1075" s="8"/>
      <c r="F1075"/>
      <c r="G1075"/>
      <c r="H1075"/>
      <c r="I1075"/>
      <c r="J1075" s="92" t="s">
        <v>151</v>
      </c>
      <c r="K1075" s="45">
        <v>9</v>
      </c>
      <c r="L1075" s="44">
        <v>0.32142857142857145</v>
      </c>
      <c r="M1075"/>
      <c r="N1075" s="83"/>
      <c r="O1075" s="85">
        <v>28</v>
      </c>
      <c r="P1075" s="87">
        <v>1</v>
      </c>
      <c r="Q1075"/>
      <c r="R1075" s="93">
        <v>5</v>
      </c>
      <c r="S1075" s="43">
        <v>0</v>
      </c>
      <c r="T1075" s="44">
        <v>0</v>
      </c>
      <c r="U1075"/>
      <c r="V1075"/>
      <c r="W1075" s="56" t="s">
        <v>141</v>
      </c>
      <c r="X1075" s="49" t="s">
        <v>140</v>
      </c>
      <c r="Y1075"/>
      <c r="Z1075" s="96" t="s">
        <v>167</v>
      </c>
      <c r="AA1075" s="42">
        <v>1</v>
      </c>
      <c r="AB1075" s="44">
        <v>3.5714285714285712E-2</v>
      </c>
      <c r="AC1075"/>
      <c r="AD1075" s="77"/>
      <c r="AE1075" s="54">
        <v>28</v>
      </c>
      <c r="AF1075" s="76">
        <v>1</v>
      </c>
      <c r="AG1075"/>
      <c r="AH1075" s="82"/>
      <c r="AI1075" s="83">
        <v>28</v>
      </c>
      <c r="AJ1075" s="87">
        <v>1</v>
      </c>
      <c r="AK1075"/>
      <c r="AL1075" s="82"/>
      <c r="AM1075" s="83">
        <v>28</v>
      </c>
      <c r="AN1075" s="87">
        <v>1</v>
      </c>
      <c r="AO1075"/>
      <c r="AP1075"/>
      <c r="AQ1075" s="40" t="s">
        <v>141</v>
      </c>
      <c r="AR1075" s="41" t="s">
        <v>140</v>
      </c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 s="8"/>
      <c r="BF1075" s="8"/>
      <c r="BG1075" s="8"/>
      <c r="BH1075"/>
      <c r="BI1075"/>
      <c r="BJ1075"/>
      <c r="BK1075"/>
      <c r="BL1075"/>
      <c r="BM1075"/>
      <c r="BN1075"/>
      <c r="BO1075"/>
      <c r="BP1075"/>
      <c r="BQ1075"/>
      <c r="BR1075" s="8"/>
      <c r="BS1075"/>
      <c r="BT1075"/>
      <c r="BU1075"/>
      <c r="BV1075"/>
      <c r="BW1075"/>
      <c r="BX1075"/>
      <c r="BY1075" s="2"/>
      <c r="BZ1075"/>
      <c r="CA1075"/>
      <c r="CB1075"/>
      <c r="CC1075"/>
      <c r="CD1075"/>
      <c r="CE1075"/>
      <c r="CF1075" s="2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</row>
    <row r="1076" spans="1:107" ht="25.5" customHeight="1" x14ac:dyDescent="0.2">
      <c r="A1076" s="103"/>
      <c r="B1076" s="90" t="s">
        <v>50</v>
      </c>
      <c r="C1076" s="42">
        <v>3</v>
      </c>
      <c r="D1076" s="44">
        <v>0.10714285714285714</v>
      </c>
      <c r="E1076" s="8"/>
      <c r="F1076"/>
      <c r="G1076"/>
      <c r="H1076"/>
      <c r="I1076"/>
      <c r="J1076" s="92" t="s">
        <v>149</v>
      </c>
      <c r="K1076" s="45">
        <v>0</v>
      </c>
      <c r="L1076" s="44">
        <v>0</v>
      </c>
      <c r="M1076"/>
      <c r="N1076"/>
      <c r="O1076" s="41" t="s">
        <v>153</v>
      </c>
      <c r="P1076" s="41" t="s">
        <v>140</v>
      </c>
      <c r="Q1076"/>
      <c r="R1076" s="83"/>
      <c r="S1076" s="85">
        <v>44</v>
      </c>
      <c r="T1076" s="87">
        <v>1</v>
      </c>
      <c r="U1076"/>
      <c r="V1076"/>
      <c r="W1076"/>
      <c r="X1076"/>
      <c r="Y1076"/>
      <c r="Z1076" s="96" t="s">
        <v>168</v>
      </c>
      <c r="AA1076" s="42">
        <v>0</v>
      </c>
      <c r="AB1076" s="44">
        <v>0</v>
      </c>
      <c r="AC1076"/>
      <c r="AD1076"/>
      <c r="AE1076" s="56" t="s">
        <v>141</v>
      </c>
      <c r="AF1076" s="49" t="s">
        <v>140</v>
      </c>
      <c r="AG1076"/>
      <c r="AH1076"/>
      <c r="AI1076" s="40" t="s">
        <v>141</v>
      </c>
      <c r="AJ1076" s="41" t="s">
        <v>140</v>
      </c>
      <c r="AK1076"/>
      <c r="AL1076" s="81"/>
      <c r="AM1076" s="40" t="s">
        <v>141</v>
      </c>
      <c r="AN1076" s="41" t="s">
        <v>140</v>
      </c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 s="8"/>
      <c r="BS1076"/>
      <c r="BT1076"/>
      <c r="BU1076"/>
      <c r="BV1076"/>
      <c r="BW1076"/>
      <c r="BX1076"/>
      <c r="BY1076" s="2"/>
      <c r="BZ1076"/>
      <c r="CA1076"/>
      <c r="CB1076"/>
      <c r="CC1076"/>
      <c r="CD1076"/>
      <c r="CE1076"/>
      <c r="CF1076" s="2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</row>
    <row r="1077" spans="1:107" ht="25.5" customHeight="1" x14ac:dyDescent="0.2">
      <c r="A1077" s="103"/>
      <c r="B1077" s="82"/>
      <c r="C1077" s="83">
        <v>28</v>
      </c>
      <c r="D1077" s="84">
        <v>1</v>
      </c>
      <c r="E1077" s="8"/>
      <c r="F1077"/>
      <c r="G1077"/>
      <c r="H1077"/>
      <c r="I1077"/>
      <c r="J1077" s="92" t="s">
        <v>152</v>
      </c>
      <c r="K1077" s="45">
        <v>8</v>
      </c>
      <c r="L1077" s="44">
        <v>0.2857142857142857</v>
      </c>
      <c r="M1077"/>
      <c r="N1077"/>
      <c r="O1077"/>
      <c r="P1077"/>
      <c r="Q1077"/>
      <c r="R1077"/>
      <c r="S1077" s="49" t="s">
        <v>197</v>
      </c>
      <c r="T1077" s="89" t="s">
        <v>369</v>
      </c>
      <c r="U1077"/>
      <c r="V1077"/>
      <c r="W1077"/>
      <c r="X1077"/>
      <c r="Y1077"/>
      <c r="Z1077" s="96" t="s">
        <v>169</v>
      </c>
      <c r="AA1077" s="42">
        <v>2</v>
      </c>
      <c r="AB1077" s="44">
        <v>7.1428571428571425E-2</v>
      </c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 s="48"/>
      <c r="BM1077" s="8"/>
      <c r="BN1077" s="8"/>
      <c r="BO1077"/>
      <c r="BP1077"/>
      <c r="BQ1077"/>
      <c r="BR1077" s="8"/>
      <c r="BS1077"/>
      <c r="BT1077"/>
      <c r="BU1077"/>
      <c r="BV1077"/>
      <c r="BW1077"/>
      <c r="BX1077"/>
      <c r="BY1077" s="2"/>
      <c r="BZ1077"/>
      <c r="CA1077"/>
      <c r="CB1077"/>
      <c r="CC1077"/>
      <c r="CD1077"/>
      <c r="CE1077"/>
      <c r="CF1077" s="2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</row>
    <row r="1078" spans="1:107" ht="25.5" customHeight="1" x14ac:dyDescent="0.2">
      <c r="A1078" s="103"/>
      <c r="B1078"/>
      <c r="C1078" s="40" t="s">
        <v>141</v>
      </c>
      <c r="D1078" s="41" t="s">
        <v>140</v>
      </c>
      <c r="E1078" s="8"/>
      <c r="F1078"/>
      <c r="G1078"/>
      <c r="H1078"/>
      <c r="I1078"/>
      <c r="J1078" s="88"/>
      <c r="K1078" s="65">
        <v>28</v>
      </c>
      <c r="L1078" s="87">
        <v>1</v>
      </c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 s="96" t="s">
        <v>170</v>
      </c>
      <c r="AA1078" s="42">
        <v>3</v>
      </c>
      <c r="AB1078" s="44">
        <v>0.10714285714285714</v>
      </c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 s="8"/>
      <c r="BS1078" s="48"/>
      <c r="BT1078" s="8"/>
      <c r="BU1078" s="8"/>
      <c r="BV1078"/>
      <c r="BW1078"/>
      <c r="BX1078"/>
      <c r="BY1078" s="2"/>
      <c r="BZ1078"/>
      <c r="CA1078"/>
      <c r="CB1078"/>
      <c r="CC1078"/>
      <c r="CD1078"/>
      <c r="CE1078"/>
      <c r="CF1078" s="2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</row>
    <row r="1079" spans="1:107" ht="25.5" customHeight="1" x14ac:dyDescent="0.2">
      <c r="A1079" s="103"/>
      <c r="B1079"/>
      <c r="C1079"/>
      <c r="D1079"/>
      <c r="E1079" s="8"/>
      <c r="F1079"/>
      <c r="G1079"/>
      <c r="H1079"/>
      <c r="I1079"/>
      <c r="J1079" s="79"/>
      <c r="K1079" s="41" t="s">
        <v>141</v>
      </c>
      <c r="L1079" s="41" t="s">
        <v>140</v>
      </c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 s="96" t="s">
        <v>162</v>
      </c>
      <c r="AA1079" s="42">
        <v>0</v>
      </c>
      <c r="AB1079" s="44">
        <v>0</v>
      </c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 s="8"/>
      <c r="BS1079"/>
      <c r="BT1079"/>
      <c r="BU1079"/>
      <c r="BV1079"/>
      <c r="BW1079"/>
      <c r="BX1079"/>
      <c r="BY1079" s="2"/>
      <c r="BZ1079"/>
      <c r="CA1079"/>
      <c r="CB1079"/>
      <c r="CC1079"/>
      <c r="CD1079"/>
      <c r="CE1079"/>
      <c r="CF1079" s="2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</row>
    <row r="1080" spans="1:107" ht="25.5" customHeight="1" x14ac:dyDescent="0.2">
      <c r="A1080" s="103"/>
      <c r="B1080"/>
      <c r="C1080"/>
      <c r="D1080"/>
      <c r="E1080" s="8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 s="96" t="s">
        <v>171</v>
      </c>
      <c r="AA1080" s="42">
        <v>1</v>
      </c>
      <c r="AB1080" s="44">
        <v>3.5714285714285712E-2</v>
      </c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 s="8"/>
      <c r="BJ1080" s="52"/>
      <c r="BK1080" s="52"/>
      <c r="BL1080"/>
      <c r="BM1080"/>
      <c r="BN1080"/>
      <c r="BO1080"/>
      <c r="BP1080"/>
      <c r="BQ1080"/>
      <c r="BR1080" s="8"/>
      <c r="BS1080"/>
      <c r="BT1080"/>
      <c r="BU1080"/>
      <c r="BV1080"/>
      <c r="BW1080"/>
      <c r="BX1080"/>
      <c r="BY1080" s="2"/>
      <c r="BZ1080"/>
      <c r="CA1080"/>
      <c r="CB1080"/>
      <c r="CC1080"/>
      <c r="CD1080"/>
      <c r="CE1080"/>
      <c r="CF1080" s="2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</row>
    <row r="1081" spans="1:107" ht="25.5" customHeight="1" x14ac:dyDescent="0.2">
      <c r="A1081" s="103"/>
      <c r="B1081"/>
      <c r="C1081"/>
      <c r="D1081"/>
      <c r="E1081" s="8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 s="82"/>
      <c r="AA1081" s="83">
        <v>28</v>
      </c>
      <c r="AB1081" s="87">
        <v>1</v>
      </c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 s="8"/>
      <c r="BF1081" s="8"/>
      <c r="BG1081" s="8"/>
      <c r="BH1081"/>
      <c r="BI1081"/>
      <c r="BJ1081"/>
      <c r="BK1081"/>
      <c r="BL1081"/>
      <c r="BM1081"/>
      <c r="BN1081"/>
      <c r="BO1081"/>
      <c r="BP1081"/>
      <c r="BQ1081"/>
      <c r="BR1081" s="8"/>
      <c r="BS1081" s="61"/>
      <c r="BT1081" s="61"/>
      <c r="BU1081" s="61"/>
      <c r="BV1081" s="61"/>
      <c r="BW1081" s="61"/>
      <c r="BX1081" s="61"/>
      <c r="BY1081" s="64"/>
      <c r="BZ1081" s="61"/>
      <c r="CA1081" s="61"/>
      <c r="CB1081" s="61"/>
      <c r="CC1081" s="61"/>
      <c r="CD1081" s="61"/>
      <c r="CE1081" s="61"/>
      <c r="CF1081" s="64"/>
      <c r="CG1081" s="61"/>
      <c r="CH1081" s="61"/>
      <c r="CI1081" s="61"/>
      <c r="CJ1081" s="61"/>
      <c r="CK1081" s="61"/>
      <c r="CL1081" s="61"/>
      <c r="CM1081" s="61"/>
      <c r="CN1081" s="61"/>
      <c r="CO1081" s="61"/>
      <c r="CP1081" s="61"/>
      <c r="CQ1081" s="61"/>
      <c r="CR1081" s="61"/>
      <c r="CS1081"/>
      <c r="CT1081"/>
      <c r="CU1081"/>
      <c r="CV1081"/>
      <c r="CW1081"/>
      <c r="CX1081"/>
      <c r="CY1081"/>
      <c r="CZ1081"/>
      <c r="DA1081"/>
      <c r="DB1081"/>
      <c r="DC1081"/>
    </row>
    <row r="1082" spans="1:107" ht="25.5" customHeight="1" x14ac:dyDescent="0.2">
      <c r="A1082" s="103"/>
      <c r="B1082" s="61"/>
      <c r="C1082" s="61"/>
      <c r="D1082" s="61"/>
      <c r="E1082" s="37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78"/>
      <c r="AA1082" s="40" t="s">
        <v>141</v>
      </c>
      <c r="AB1082" s="41" t="s">
        <v>140</v>
      </c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  <c r="AO1082" s="61"/>
      <c r="AP1082" s="61"/>
      <c r="AQ1082" s="61"/>
      <c r="AR1082" s="61"/>
      <c r="AS1082" s="61"/>
      <c r="AT1082" s="61"/>
      <c r="AU1082" s="61"/>
      <c r="AV1082" s="61"/>
      <c r="AW1082" s="61"/>
      <c r="AX1082" s="61"/>
      <c r="AY1082" s="61"/>
      <c r="AZ1082" s="61"/>
      <c r="BA1082" s="61"/>
      <c r="BB1082" s="61"/>
      <c r="BC1082" s="61"/>
      <c r="BD1082" s="61"/>
      <c r="BE1082" s="61"/>
      <c r="BF1082" s="61"/>
      <c r="BG1082" s="61"/>
      <c r="BH1082" s="61"/>
      <c r="BI1082" s="61"/>
      <c r="BJ1082" s="61"/>
      <c r="BK1082" s="61"/>
      <c r="BL1082" s="61"/>
      <c r="BM1082" s="61"/>
      <c r="BN1082" s="61"/>
      <c r="BO1082" s="61"/>
      <c r="BP1082" s="61"/>
      <c r="BQ1082" s="61"/>
      <c r="BR1082" s="37"/>
      <c r="BS1082" s="61"/>
      <c r="BT1082" s="61"/>
      <c r="BU1082" s="61"/>
      <c r="BV1082" s="61"/>
      <c r="BW1082" s="61"/>
      <c r="BX1082" s="61"/>
      <c r="BY1082" s="64"/>
      <c r="BZ1082" s="61"/>
      <c r="CA1082" s="61"/>
      <c r="CB1082" s="61"/>
      <c r="CC1082" s="61"/>
      <c r="CD1082" s="61"/>
      <c r="CE1082" s="61"/>
      <c r="CF1082" s="64"/>
      <c r="CG1082" s="61"/>
      <c r="CH1082" s="61"/>
      <c r="CI1082" s="61"/>
      <c r="CJ1082" s="61"/>
      <c r="CK1082" s="61"/>
      <c r="CL1082" s="61"/>
      <c r="CM1082" s="61"/>
      <c r="CN1082" s="61"/>
      <c r="CO1082" s="61"/>
      <c r="CP1082" s="61"/>
      <c r="CQ1082" s="61"/>
      <c r="CR1082" s="61"/>
      <c r="CS1082" s="61"/>
      <c r="CT1082" s="61"/>
      <c r="CU1082" s="61"/>
      <c r="CV1082" s="61"/>
      <c r="CW1082" s="61"/>
      <c r="CX1082" s="61"/>
      <c r="CY1082" s="61"/>
      <c r="CZ1082" s="61"/>
      <c r="DA1082" s="61"/>
      <c r="DB1082" s="61"/>
      <c r="DC1082" s="61"/>
    </row>
    <row r="1083" spans="1:107" ht="25.5" customHeight="1" x14ac:dyDescent="0.2">
      <c r="A1083" s="103"/>
      <c r="B1083" s="182" t="s">
        <v>424</v>
      </c>
      <c r="C1083" s="182"/>
      <c r="D1083" s="182"/>
      <c r="E1083" s="182"/>
      <c r="F1083" s="182"/>
      <c r="G1083" s="182"/>
      <c r="H1083" s="182"/>
      <c r="I1083" s="182"/>
      <c r="J1083" s="182"/>
      <c r="K1083" s="182"/>
      <c r="L1083" s="182"/>
      <c r="M1083" s="182"/>
      <c r="N1083" s="182"/>
      <c r="O1083" s="182"/>
      <c r="P1083" s="182"/>
      <c r="Q1083" s="182"/>
      <c r="R1083" s="182"/>
      <c r="S1083" s="182"/>
      <c r="T1083" s="182"/>
      <c r="U1083" s="182"/>
      <c r="V1083" s="182"/>
      <c r="W1083" s="182"/>
      <c r="X1083" s="182"/>
      <c r="Y1083" s="182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  <c r="AS1083" s="182"/>
      <c r="AT1083" s="182"/>
      <c r="AU1083" s="182"/>
      <c r="AV1083" s="182"/>
      <c r="AW1083" s="182"/>
      <c r="AX1083" s="182"/>
      <c r="AY1083" s="182"/>
      <c r="AZ1083" s="182"/>
      <c r="BA1083" s="182"/>
      <c r="BB1083" s="182"/>
      <c r="BC1083" s="182"/>
      <c r="BD1083" s="182"/>
      <c r="BE1083" s="182"/>
      <c r="BF1083" s="182"/>
      <c r="BG1083" s="182"/>
      <c r="BH1083" s="182"/>
      <c r="BI1083" s="182"/>
      <c r="BJ1083" s="61"/>
      <c r="BK1083" s="61"/>
      <c r="BL1083" s="37"/>
      <c r="BM1083" s="37"/>
      <c r="BN1083" s="37"/>
      <c r="BO1083" s="61"/>
      <c r="BP1083" s="61"/>
      <c r="BQ1083" s="61"/>
      <c r="BR1083" s="37"/>
      <c r="BS1083" s="61"/>
      <c r="BT1083" s="61"/>
      <c r="BU1083" s="61"/>
      <c r="BV1083" s="61"/>
      <c r="BW1083" s="61"/>
      <c r="BX1083" s="61"/>
      <c r="BY1083" s="64"/>
      <c r="BZ1083" s="61"/>
      <c r="CA1083" s="61"/>
      <c r="CB1083" s="61"/>
      <c r="CC1083" s="61"/>
      <c r="CD1083" s="61"/>
      <c r="CE1083" s="61"/>
      <c r="CF1083" s="64"/>
      <c r="CG1083" s="61"/>
      <c r="CH1083" s="61"/>
      <c r="CI1083" s="61"/>
      <c r="CJ1083" s="61"/>
      <c r="CK1083" s="61"/>
      <c r="CL1083" s="61"/>
      <c r="CM1083" s="61"/>
      <c r="CN1083" s="61"/>
      <c r="CO1083" s="61"/>
      <c r="CP1083" s="61"/>
      <c r="CQ1083" s="61"/>
      <c r="CR1083" s="61"/>
      <c r="CS1083" s="61"/>
      <c r="CT1083" s="61"/>
      <c r="CU1083" s="61"/>
      <c r="CV1083" s="61"/>
      <c r="CW1083" s="61"/>
      <c r="CX1083" s="61"/>
      <c r="CY1083" s="61"/>
      <c r="CZ1083" s="61"/>
      <c r="DA1083" s="61"/>
      <c r="DB1083" s="61"/>
      <c r="DC1083" s="61"/>
    </row>
    <row r="1084" spans="1:107" ht="25.5" customHeight="1" x14ac:dyDescent="0.2">
      <c r="A1084" s="103"/>
      <c r="B1084" s="61"/>
      <c r="C1084" s="61"/>
      <c r="D1084" s="61"/>
      <c r="E1084" s="37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61"/>
      <c r="AR1084" s="61"/>
      <c r="AS1084" s="61"/>
      <c r="AT1084" s="61"/>
      <c r="AU1084" s="61"/>
      <c r="AV1084" s="61"/>
      <c r="AW1084" s="61"/>
      <c r="AX1084" s="61"/>
      <c r="AY1084" s="61"/>
      <c r="AZ1084" s="61"/>
      <c r="BA1084" s="61"/>
      <c r="BB1084" s="61"/>
      <c r="BC1084" s="61"/>
      <c r="BD1084" s="61"/>
      <c r="BE1084" s="61"/>
      <c r="BF1084" s="61"/>
      <c r="BG1084" s="61"/>
      <c r="BH1084" s="61"/>
      <c r="BI1084" s="61"/>
      <c r="BJ1084" s="61"/>
      <c r="BK1084" s="61"/>
      <c r="BL1084" s="61"/>
      <c r="BM1084" s="61"/>
      <c r="BN1084" s="61"/>
      <c r="BO1084" s="61"/>
      <c r="BP1084" s="61"/>
      <c r="BQ1084" s="61"/>
      <c r="BR1084" s="37"/>
      <c r="BS1084" s="61"/>
      <c r="BT1084" s="61"/>
      <c r="BU1084" s="61"/>
      <c r="BV1084" s="61"/>
      <c r="BW1084" s="61"/>
      <c r="BX1084" s="61"/>
      <c r="BY1084" s="64"/>
      <c r="BZ1084" s="61"/>
      <c r="CA1084" s="61"/>
      <c r="CB1084" s="61"/>
      <c r="CC1084" s="61"/>
      <c r="CD1084" s="61"/>
      <c r="CE1084" s="61"/>
      <c r="CF1084" s="64"/>
      <c r="CG1084" s="61"/>
      <c r="CH1084" s="61"/>
      <c r="CI1084" s="61"/>
      <c r="CJ1084" s="61"/>
      <c r="CK1084" s="61"/>
      <c r="CL1084" s="61"/>
      <c r="CM1084" s="61"/>
      <c r="CN1084" s="61"/>
      <c r="CO1084" s="61"/>
      <c r="CP1084" s="61"/>
      <c r="CQ1084" s="61"/>
      <c r="CR1084" s="61"/>
      <c r="CS1084" s="61"/>
      <c r="CT1084" s="61"/>
      <c r="CU1084" s="61"/>
      <c r="CV1084" s="61"/>
      <c r="CW1084" s="61"/>
      <c r="CX1084" s="61"/>
      <c r="CY1084" s="61"/>
      <c r="CZ1084" s="61"/>
      <c r="DA1084" s="61"/>
      <c r="DB1084" s="61"/>
      <c r="DC1084" s="61"/>
    </row>
    <row r="1085" spans="1:107" ht="25.5" customHeight="1" x14ac:dyDescent="0.2">
      <c r="A1085" s="103"/>
      <c r="B1085" s="189" t="s">
        <v>373</v>
      </c>
      <c r="C1085" s="192"/>
      <c r="D1085" s="192"/>
      <c r="E1085" s="37"/>
      <c r="F1085" s="189" t="s">
        <v>370</v>
      </c>
      <c r="G1085" s="192"/>
      <c r="H1085" s="192"/>
      <c r="I1085" s="61"/>
      <c r="J1085" s="189" t="s">
        <v>396</v>
      </c>
      <c r="K1085" s="192"/>
      <c r="L1085" s="192"/>
      <c r="M1085" s="61"/>
      <c r="N1085" s="190" t="s">
        <v>198</v>
      </c>
      <c r="O1085" s="191"/>
      <c r="P1085" s="191"/>
      <c r="Q1085" s="61"/>
      <c r="R1085" s="190" t="s">
        <v>207</v>
      </c>
      <c r="S1085" s="191"/>
      <c r="T1085" s="191"/>
      <c r="U1085" s="61"/>
      <c r="V1085" s="61"/>
      <c r="W1085" s="190" t="s">
        <v>212</v>
      </c>
      <c r="X1085" s="191"/>
      <c r="Y1085" s="191"/>
      <c r="Z1085" s="61"/>
      <c r="AA1085" s="190" t="s">
        <v>223</v>
      </c>
      <c r="AB1085" s="191"/>
      <c r="AC1085" s="191"/>
      <c r="AD1085" s="61"/>
      <c r="AE1085" s="190" t="s">
        <v>230</v>
      </c>
      <c r="AF1085" s="190"/>
      <c r="AG1085" s="190"/>
      <c r="AH1085" s="61"/>
      <c r="AI1085" s="190" t="s">
        <v>235</v>
      </c>
      <c r="AJ1085" s="190"/>
      <c r="AK1085" s="190"/>
      <c r="AL1085" s="61"/>
      <c r="AM1085" s="190" t="s">
        <v>252</v>
      </c>
      <c r="AN1085" s="190"/>
      <c r="AO1085" s="190"/>
      <c r="AP1085" s="61"/>
      <c r="AQ1085" s="190" t="s">
        <v>282</v>
      </c>
      <c r="AR1085" s="190"/>
      <c r="AS1085" s="190"/>
      <c r="AT1085" s="61"/>
      <c r="AU1085" s="189" t="s">
        <v>295</v>
      </c>
      <c r="AV1085" s="189"/>
      <c r="AW1085" s="189"/>
      <c r="AX1085" s="61"/>
      <c r="AY1085" s="189" t="s">
        <v>323</v>
      </c>
      <c r="AZ1085" s="189"/>
      <c r="BA1085" s="189"/>
      <c r="BB1085" s="61"/>
      <c r="BC1085" s="189" t="s">
        <v>324</v>
      </c>
      <c r="BD1085" s="189"/>
      <c r="BE1085" s="189"/>
      <c r="BF1085" s="61"/>
      <c r="BG1085" s="189" t="s">
        <v>331</v>
      </c>
      <c r="BH1085" s="189"/>
      <c r="BI1085" s="189"/>
      <c r="BJ1085" s="61"/>
      <c r="BK1085" s="61"/>
      <c r="BL1085" s="61"/>
      <c r="BM1085" s="61"/>
      <c r="BN1085" s="61"/>
      <c r="BO1085" s="61"/>
      <c r="BP1085" s="61"/>
      <c r="BQ1085" s="61"/>
      <c r="BR1085" s="37"/>
      <c r="BS1085" s="61"/>
      <c r="BT1085" s="61"/>
      <c r="BU1085" s="61"/>
      <c r="BV1085" s="61"/>
      <c r="BW1085" s="61"/>
      <c r="BX1085" s="61"/>
      <c r="BY1085" s="64"/>
      <c r="BZ1085" s="61"/>
      <c r="CA1085" s="61"/>
      <c r="CB1085" s="61"/>
      <c r="CC1085" s="61"/>
      <c r="CD1085" s="61"/>
      <c r="CE1085" s="61"/>
      <c r="CF1085" s="64"/>
      <c r="CG1085" s="61"/>
      <c r="CH1085" s="61"/>
      <c r="CI1085" s="61"/>
      <c r="CJ1085" s="61"/>
      <c r="CK1085" s="61"/>
      <c r="CL1085" s="61"/>
      <c r="CM1085" s="61"/>
      <c r="CN1085" s="61"/>
      <c r="CO1085" s="61"/>
      <c r="CP1085" s="61"/>
      <c r="CQ1085" s="61"/>
      <c r="CR1085" s="61"/>
      <c r="CS1085" s="61"/>
      <c r="CT1085" s="61"/>
      <c r="CU1085" s="61"/>
      <c r="CV1085" s="61"/>
      <c r="CW1085" s="61"/>
      <c r="CX1085" s="61"/>
      <c r="CY1085" s="61"/>
      <c r="CZ1085" s="61"/>
      <c r="DA1085" s="61"/>
      <c r="DB1085" s="61"/>
      <c r="DC1085" s="61"/>
    </row>
    <row r="1086" spans="1:107" ht="25.5" customHeight="1" x14ac:dyDescent="0.2">
      <c r="A1086" s="103"/>
      <c r="B1086" s="63" t="s">
        <v>371</v>
      </c>
      <c r="C1086" s="45">
        <v>11</v>
      </c>
      <c r="D1086" s="58">
        <v>0.39285714285714285</v>
      </c>
      <c r="E1086" s="37"/>
      <c r="F1086" s="75" t="s">
        <v>384</v>
      </c>
      <c r="G1086" s="45">
        <v>2</v>
      </c>
      <c r="H1086" s="58">
        <v>7.1428571428571425E-2</v>
      </c>
      <c r="I1086" s="61"/>
      <c r="J1086" s="63" t="s">
        <v>397</v>
      </c>
      <c r="K1086" s="45">
        <v>6</v>
      </c>
      <c r="L1086" s="58">
        <v>0.21428571428571427</v>
      </c>
      <c r="M1086" s="61"/>
      <c r="N1086" s="169" t="s">
        <v>199</v>
      </c>
      <c r="O1086" s="59">
        <v>7</v>
      </c>
      <c r="P1086" s="60">
        <v>0.29166666666666669</v>
      </c>
      <c r="Q1086" s="61"/>
      <c r="R1086" s="169" t="s">
        <v>208</v>
      </c>
      <c r="S1086" s="59">
        <v>19</v>
      </c>
      <c r="T1086" s="60">
        <v>0.6785714285714286</v>
      </c>
      <c r="U1086" s="61"/>
      <c r="V1086" s="61"/>
      <c r="W1086" s="169" t="s">
        <v>213</v>
      </c>
      <c r="X1086" s="59">
        <v>5</v>
      </c>
      <c r="Y1086" s="60">
        <v>0.17857142857142858</v>
      </c>
      <c r="Z1086" s="61"/>
      <c r="AA1086" s="169" t="s">
        <v>224</v>
      </c>
      <c r="AB1086" s="59">
        <v>11</v>
      </c>
      <c r="AC1086" s="60">
        <v>0.39285714285714285</v>
      </c>
      <c r="AD1086" s="61"/>
      <c r="AE1086" s="169" t="s">
        <v>231</v>
      </c>
      <c r="AF1086" s="59">
        <v>2</v>
      </c>
      <c r="AG1086" s="60">
        <v>7.1428571428571425E-2</v>
      </c>
      <c r="AH1086" s="61"/>
      <c r="AI1086" s="169" t="s">
        <v>236</v>
      </c>
      <c r="AJ1086" s="59">
        <v>0</v>
      </c>
      <c r="AK1086" s="60">
        <v>0</v>
      </c>
      <c r="AL1086" s="61"/>
      <c r="AM1086" s="169" t="s">
        <v>253</v>
      </c>
      <c r="AN1086" s="59">
        <v>0</v>
      </c>
      <c r="AO1086" s="60">
        <v>0</v>
      </c>
      <c r="AP1086" s="61"/>
      <c r="AQ1086" s="169" t="s">
        <v>283</v>
      </c>
      <c r="AR1086" s="59">
        <v>1</v>
      </c>
      <c r="AS1086" s="60">
        <v>3.5714285714285712E-2</v>
      </c>
      <c r="AT1086" s="61"/>
      <c r="AU1086" s="169" t="s">
        <v>296</v>
      </c>
      <c r="AV1086" s="59">
        <v>0</v>
      </c>
      <c r="AW1086" s="60">
        <v>0</v>
      </c>
      <c r="AX1086" s="61"/>
      <c r="AY1086" s="169" t="s">
        <v>314</v>
      </c>
      <c r="AZ1086" s="59">
        <v>0</v>
      </c>
      <c r="BA1086" s="60">
        <v>0</v>
      </c>
      <c r="BB1086" s="61"/>
      <c r="BC1086" s="169" t="s">
        <v>325</v>
      </c>
      <c r="BD1086" s="59">
        <v>12</v>
      </c>
      <c r="BE1086" s="60">
        <v>0.42857142857142855</v>
      </c>
      <c r="BF1086" s="61"/>
      <c r="BG1086" s="63" t="s">
        <v>332</v>
      </c>
      <c r="BH1086" s="54">
        <v>1</v>
      </c>
      <c r="BI1086" s="66">
        <v>6.6666666666666666E-2</v>
      </c>
      <c r="BJ1086" s="61"/>
      <c r="BK1086" s="61"/>
      <c r="BL1086" s="61"/>
      <c r="BM1086" s="61"/>
      <c r="BN1086" s="61"/>
      <c r="BO1086" s="61"/>
      <c r="BP1086" s="61"/>
      <c r="BQ1086" s="61"/>
      <c r="BR1086" s="37"/>
      <c r="BS1086" s="61"/>
      <c r="BT1086" s="61"/>
      <c r="BU1086" s="61"/>
      <c r="BV1086" s="61"/>
      <c r="BW1086" s="61"/>
      <c r="BX1086" s="61"/>
      <c r="BY1086" s="64"/>
      <c r="BZ1086" s="61"/>
      <c r="CA1086" s="61"/>
      <c r="CB1086" s="61"/>
      <c r="CC1086" s="61"/>
      <c r="CD1086" s="61"/>
      <c r="CE1086" s="61"/>
      <c r="CF1086" s="64"/>
      <c r="CG1086" s="61"/>
      <c r="CH1086" s="61"/>
      <c r="CI1086" s="61"/>
      <c r="CJ1086" s="61"/>
      <c r="CK1086" s="61"/>
      <c r="CL1086" s="61"/>
      <c r="CM1086" s="61"/>
      <c r="CN1086" s="61"/>
      <c r="CO1086" s="61"/>
      <c r="CP1086" s="61"/>
      <c r="CQ1086" s="61"/>
      <c r="CR1086" s="61"/>
      <c r="CS1086" s="61"/>
      <c r="CT1086" s="61"/>
      <c r="CU1086" s="61"/>
      <c r="CV1086" s="61"/>
      <c r="CW1086" s="61"/>
      <c r="CX1086" s="61"/>
      <c r="CY1086" s="61"/>
      <c r="CZ1086" s="61"/>
      <c r="DA1086" s="61"/>
      <c r="DB1086" s="61"/>
      <c r="DC1086" s="61"/>
    </row>
    <row r="1087" spans="1:107" ht="25.5" customHeight="1" x14ac:dyDescent="0.2">
      <c r="A1087" s="103"/>
      <c r="B1087" s="63" t="s">
        <v>372</v>
      </c>
      <c r="C1087" s="45">
        <v>2</v>
      </c>
      <c r="D1087" s="58">
        <v>7.1428571428571425E-2</v>
      </c>
      <c r="E1087" s="64"/>
      <c r="F1087" s="75" t="s">
        <v>385</v>
      </c>
      <c r="G1087" s="45">
        <v>11</v>
      </c>
      <c r="H1087" s="58">
        <v>0.39285714285714285</v>
      </c>
      <c r="I1087" s="61"/>
      <c r="J1087" s="63" t="s">
        <v>398</v>
      </c>
      <c r="K1087" s="45">
        <v>0</v>
      </c>
      <c r="L1087" s="58">
        <v>0</v>
      </c>
      <c r="M1087" s="61"/>
      <c r="N1087" s="169" t="s">
        <v>200</v>
      </c>
      <c r="O1087" s="45">
        <v>9</v>
      </c>
      <c r="P1087" s="60">
        <v>0.375</v>
      </c>
      <c r="Q1087" s="61"/>
      <c r="R1087" s="169" t="s">
        <v>209</v>
      </c>
      <c r="S1087" s="59">
        <v>9</v>
      </c>
      <c r="T1087" s="60">
        <v>0.32142857142857145</v>
      </c>
      <c r="U1087" s="61"/>
      <c r="V1087" s="61"/>
      <c r="W1087" s="169" t="s">
        <v>214</v>
      </c>
      <c r="X1087" s="45">
        <v>0</v>
      </c>
      <c r="Y1087" s="60">
        <v>0</v>
      </c>
      <c r="Z1087" s="61"/>
      <c r="AA1087" s="169" t="s">
        <v>225</v>
      </c>
      <c r="AB1087" s="45">
        <v>3</v>
      </c>
      <c r="AC1087" s="60">
        <v>0.10714285714285714</v>
      </c>
      <c r="AD1087" s="61"/>
      <c r="AE1087" s="169" t="s">
        <v>232</v>
      </c>
      <c r="AF1087" s="45">
        <v>1</v>
      </c>
      <c r="AG1087" s="60">
        <v>3.5714285714285712E-2</v>
      </c>
      <c r="AH1087" s="61"/>
      <c r="AI1087" s="169" t="s">
        <v>238</v>
      </c>
      <c r="AJ1087" s="45">
        <v>0</v>
      </c>
      <c r="AK1087" s="60">
        <v>0</v>
      </c>
      <c r="AL1087" s="61"/>
      <c r="AM1087" s="169" t="s">
        <v>254</v>
      </c>
      <c r="AN1087" s="45">
        <v>0</v>
      </c>
      <c r="AO1087" s="60">
        <v>0</v>
      </c>
      <c r="AP1087" s="61"/>
      <c r="AQ1087" s="169" t="s">
        <v>284</v>
      </c>
      <c r="AR1087" s="45">
        <v>1</v>
      </c>
      <c r="AS1087" s="60">
        <v>3.5714285714285712E-2</v>
      </c>
      <c r="AT1087" s="61"/>
      <c r="AU1087" s="169" t="s">
        <v>297</v>
      </c>
      <c r="AV1087" s="45">
        <v>5</v>
      </c>
      <c r="AW1087" s="60">
        <v>0.2</v>
      </c>
      <c r="AX1087" s="61"/>
      <c r="AY1087" s="169" t="s">
        <v>316</v>
      </c>
      <c r="AZ1087" s="45">
        <v>1</v>
      </c>
      <c r="BA1087" s="60">
        <v>3.5714285714285712E-2</v>
      </c>
      <c r="BB1087" s="61"/>
      <c r="BC1087" s="169" t="s">
        <v>326</v>
      </c>
      <c r="BD1087" s="45">
        <v>2</v>
      </c>
      <c r="BE1087" s="60">
        <v>7.1428571428571425E-2</v>
      </c>
      <c r="BF1087" s="61"/>
      <c r="BG1087" s="63" t="s">
        <v>333</v>
      </c>
      <c r="BH1087" s="65">
        <v>0</v>
      </c>
      <c r="BI1087" s="66">
        <v>0</v>
      </c>
      <c r="BJ1087" s="61"/>
      <c r="BK1087" s="61"/>
      <c r="BL1087" s="61"/>
      <c r="BM1087" s="61"/>
      <c r="BN1087" s="61"/>
      <c r="BO1087" s="61"/>
      <c r="BP1087" s="61"/>
      <c r="BQ1087" s="61"/>
      <c r="BR1087" s="64"/>
      <c r="BS1087" s="61"/>
      <c r="BT1087" s="61"/>
      <c r="BU1087" s="61"/>
      <c r="BV1087" s="61"/>
      <c r="BW1087" s="61"/>
      <c r="BX1087" s="61"/>
      <c r="BY1087" s="64"/>
      <c r="BZ1087" s="61"/>
      <c r="CA1087" s="61"/>
      <c r="CB1087" s="61"/>
      <c r="CC1087" s="61"/>
      <c r="CD1087" s="61"/>
      <c r="CE1087" s="61"/>
      <c r="CF1087" s="64"/>
      <c r="CG1087" s="61"/>
      <c r="CH1087" s="61"/>
      <c r="CI1087" s="61"/>
      <c r="CJ1087" s="61"/>
      <c r="CK1087" s="61"/>
      <c r="CL1087" s="61"/>
      <c r="CM1087" s="61"/>
      <c r="CN1087" s="61"/>
      <c r="CO1087" s="61"/>
      <c r="CP1087" s="61"/>
      <c r="CQ1087" s="61"/>
      <c r="CR1087" s="61"/>
      <c r="CS1087" s="61"/>
      <c r="CT1087" s="61"/>
      <c r="CU1087" s="61"/>
      <c r="CV1087" s="61"/>
      <c r="CW1087" s="61"/>
      <c r="CX1087" s="61"/>
      <c r="CY1087" s="61"/>
      <c r="CZ1087" s="61"/>
      <c r="DA1087" s="61"/>
      <c r="DB1087" s="61"/>
      <c r="DC1087" s="61"/>
    </row>
    <row r="1088" spans="1:107" ht="25.5" customHeight="1" x14ac:dyDescent="0.2">
      <c r="A1088" s="103"/>
      <c r="B1088" s="63" t="s">
        <v>374</v>
      </c>
      <c r="C1088" s="45">
        <v>1</v>
      </c>
      <c r="D1088" s="58">
        <v>3.5714285714285712E-2</v>
      </c>
      <c r="E1088" s="64"/>
      <c r="F1088" s="75" t="s">
        <v>386</v>
      </c>
      <c r="G1088" s="45">
        <v>0</v>
      </c>
      <c r="H1088" s="58">
        <v>0</v>
      </c>
      <c r="I1088" s="61"/>
      <c r="J1088" s="63" t="s">
        <v>385</v>
      </c>
      <c r="K1088" s="45">
        <v>7</v>
      </c>
      <c r="L1088" s="58">
        <v>0.25</v>
      </c>
      <c r="M1088" s="61"/>
      <c r="N1088" s="169" t="s">
        <v>201</v>
      </c>
      <c r="O1088" s="45">
        <v>0</v>
      </c>
      <c r="P1088" s="60">
        <v>0</v>
      </c>
      <c r="Q1088" s="61"/>
      <c r="R1088" s="169" t="s">
        <v>210</v>
      </c>
      <c r="S1088" s="59">
        <v>0</v>
      </c>
      <c r="T1088" s="60">
        <v>0</v>
      </c>
      <c r="U1088" s="61"/>
      <c r="V1088" s="61"/>
      <c r="W1088" s="169" t="s">
        <v>215</v>
      </c>
      <c r="X1088" s="45">
        <v>7</v>
      </c>
      <c r="Y1088" s="60">
        <v>0.25</v>
      </c>
      <c r="Z1088" s="61"/>
      <c r="AA1088" s="169" t="s">
        <v>226</v>
      </c>
      <c r="AB1088" s="45">
        <v>1</v>
      </c>
      <c r="AC1088" s="60">
        <v>3.5714285714285712E-2</v>
      </c>
      <c r="AD1088" s="61"/>
      <c r="AE1088" s="169" t="s">
        <v>233</v>
      </c>
      <c r="AF1088" s="45">
        <v>3</v>
      </c>
      <c r="AG1088" s="60">
        <v>0.10714285714285714</v>
      </c>
      <c r="AH1088" s="61"/>
      <c r="AI1088" s="169" t="s">
        <v>239</v>
      </c>
      <c r="AJ1088" s="45">
        <v>5</v>
      </c>
      <c r="AK1088" s="60">
        <v>0.17857142857142858</v>
      </c>
      <c r="AL1088" s="61"/>
      <c r="AM1088" s="169" t="s">
        <v>255</v>
      </c>
      <c r="AN1088" s="45">
        <v>0</v>
      </c>
      <c r="AO1088" s="60">
        <v>0</v>
      </c>
      <c r="AP1088" s="61"/>
      <c r="AQ1088" s="169" t="s">
        <v>285</v>
      </c>
      <c r="AR1088" s="45">
        <v>1</v>
      </c>
      <c r="AS1088" s="60">
        <v>3.5714285714285712E-2</v>
      </c>
      <c r="AT1088" s="61"/>
      <c r="AU1088" s="169" t="s">
        <v>298</v>
      </c>
      <c r="AV1088" s="45">
        <v>0</v>
      </c>
      <c r="AW1088" s="60">
        <v>0</v>
      </c>
      <c r="AX1088" s="61"/>
      <c r="AY1088" s="169" t="s">
        <v>315</v>
      </c>
      <c r="AZ1088" s="45">
        <v>1</v>
      </c>
      <c r="BA1088" s="60">
        <v>3.5714285714285712E-2</v>
      </c>
      <c r="BB1088" s="61"/>
      <c r="BC1088" s="169" t="s">
        <v>327</v>
      </c>
      <c r="BD1088" s="45">
        <v>3</v>
      </c>
      <c r="BE1088" s="60">
        <v>0.10714285714285714</v>
      </c>
      <c r="BF1088" s="61"/>
      <c r="BG1088" s="63" t="s">
        <v>334</v>
      </c>
      <c r="BH1088" s="65">
        <v>0</v>
      </c>
      <c r="BI1088" s="66">
        <v>0</v>
      </c>
      <c r="BJ1088" s="62"/>
      <c r="BK1088" s="62"/>
      <c r="BL1088" s="61"/>
      <c r="BM1088" s="61"/>
      <c r="BN1088" s="61"/>
      <c r="BO1088" s="61"/>
      <c r="BP1088" s="61"/>
      <c r="BQ1088" s="61"/>
      <c r="BR1088" s="64"/>
      <c r="BS1088" s="61"/>
      <c r="BT1088" s="61"/>
      <c r="BU1088" s="61"/>
      <c r="BV1088" s="61"/>
      <c r="BW1088" s="61"/>
      <c r="BX1088" s="61"/>
      <c r="BY1088" s="61"/>
      <c r="BZ1088" s="61"/>
      <c r="CA1088" s="61"/>
      <c r="CB1088" s="61"/>
      <c r="CC1088" s="61"/>
      <c r="CD1088" s="61"/>
      <c r="CE1088" s="61"/>
      <c r="CF1088" s="61"/>
      <c r="CG1088" s="61"/>
      <c r="CH1088" s="61"/>
      <c r="CI1088" s="61"/>
      <c r="CJ1088" s="61"/>
      <c r="CK1088" s="61"/>
      <c r="CL1088" s="61"/>
      <c r="CM1088" s="61"/>
      <c r="CN1088" s="61"/>
      <c r="CO1088" s="61"/>
      <c r="CP1088" s="61"/>
      <c r="CQ1088" s="61"/>
      <c r="CR1088" s="61"/>
      <c r="CS1088" s="61"/>
      <c r="CT1088" s="61"/>
      <c r="CU1088" s="61"/>
      <c r="CV1088" s="61"/>
      <c r="CW1088" s="61"/>
      <c r="CX1088" s="61"/>
      <c r="CY1088" s="61"/>
      <c r="CZ1088" s="61"/>
      <c r="DA1088" s="61"/>
      <c r="DB1088" s="61"/>
      <c r="DC1088" s="61"/>
    </row>
    <row r="1089" spans="1:107" ht="25.5" customHeight="1" x14ac:dyDescent="0.2">
      <c r="A1089" s="103"/>
      <c r="B1089" s="63" t="s">
        <v>375</v>
      </c>
      <c r="C1089" s="45">
        <v>2</v>
      </c>
      <c r="D1089" s="58">
        <v>7.1428571428571425E-2</v>
      </c>
      <c r="E1089" s="64"/>
      <c r="F1089" s="75" t="s">
        <v>387</v>
      </c>
      <c r="G1089" s="45">
        <v>3</v>
      </c>
      <c r="H1089" s="58">
        <v>0.10714285714285714</v>
      </c>
      <c r="I1089" s="61"/>
      <c r="J1089" s="63" t="s">
        <v>399</v>
      </c>
      <c r="K1089" s="45">
        <v>1</v>
      </c>
      <c r="L1089" s="58">
        <v>3.5714285714285712E-2</v>
      </c>
      <c r="M1089" s="61"/>
      <c r="N1089" s="169" t="s">
        <v>202</v>
      </c>
      <c r="O1089" s="45">
        <v>8</v>
      </c>
      <c r="P1089" s="60">
        <v>0.33333333333333331</v>
      </c>
      <c r="Q1089" s="61"/>
      <c r="R1089" s="169" t="s">
        <v>211</v>
      </c>
      <c r="S1089" s="59">
        <v>0</v>
      </c>
      <c r="T1089" s="60">
        <v>0</v>
      </c>
      <c r="U1089" s="61"/>
      <c r="V1089" s="61"/>
      <c r="W1089" s="169" t="s">
        <v>216</v>
      </c>
      <c r="X1089" s="45">
        <v>5</v>
      </c>
      <c r="Y1089" s="60">
        <v>0.17857142857142858</v>
      </c>
      <c r="Z1089" s="61"/>
      <c r="AA1089" s="169" t="s">
        <v>227</v>
      </c>
      <c r="AB1089" s="45">
        <v>3</v>
      </c>
      <c r="AC1089" s="60">
        <v>0.10714285714285714</v>
      </c>
      <c r="AD1089" s="61"/>
      <c r="AE1089" s="169" t="s">
        <v>234</v>
      </c>
      <c r="AF1089" s="45">
        <v>1</v>
      </c>
      <c r="AG1089" s="60">
        <v>3.5714285714285712E-2</v>
      </c>
      <c r="AH1089" s="61"/>
      <c r="AI1089" s="169" t="s">
        <v>240</v>
      </c>
      <c r="AJ1089" s="45">
        <v>4</v>
      </c>
      <c r="AK1089" s="60">
        <v>0.14285714285714285</v>
      </c>
      <c r="AL1089" s="61"/>
      <c r="AM1089" s="169" t="s">
        <v>276</v>
      </c>
      <c r="AN1089" s="45">
        <v>5</v>
      </c>
      <c r="AO1089" s="60">
        <v>0.2</v>
      </c>
      <c r="AP1089" s="61"/>
      <c r="AQ1089" s="169" t="s">
        <v>286</v>
      </c>
      <c r="AR1089" s="45">
        <v>11</v>
      </c>
      <c r="AS1089" s="60">
        <v>0.39285714285714285</v>
      </c>
      <c r="AT1089" s="61"/>
      <c r="AU1089" s="169" t="s">
        <v>299</v>
      </c>
      <c r="AV1089" s="45">
        <v>2</v>
      </c>
      <c r="AW1089" s="60">
        <v>0.08</v>
      </c>
      <c r="AX1089" s="61"/>
      <c r="AY1089" s="169" t="s">
        <v>317</v>
      </c>
      <c r="AZ1089" s="45">
        <v>1</v>
      </c>
      <c r="BA1089" s="60">
        <v>3.5714285714285712E-2</v>
      </c>
      <c r="BB1089" s="61"/>
      <c r="BC1089" s="169" t="s">
        <v>328</v>
      </c>
      <c r="BD1089" s="59">
        <v>1</v>
      </c>
      <c r="BE1089" s="60">
        <v>3.5714285714285712E-2</v>
      </c>
      <c r="BF1089" s="61"/>
      <c r="BG1089" s="63" t="s">
        <v>335</v>
      </c>
      <c r="BH1089" s="54">
        <v>6</v>
      </c>
      <c r="BI1089" s="66">
        <v>0.4</v>
      </c>
      <c r="BJ1089" s="61"/>
      <c r="BK1089" s="61"/>
      <c r="BL1089" s="61"/>
      <c r="BM1089" s="61"/>
      <c r="BN1089" s="61"/>
      <c r="BO1089" s="61"/>
      <c r="BP1089" s="61"/>
      <c r="BQ1089" s="61"/>
      <c r="BR1089" s="64"/>
      <c r="BS1089" s="61"/>
      <c r="BT1089" s="61"/>
      <c r="BU1089" s="61"/>
      <c r="BV1089" s="61"/>
      <c r="BW1089" s="61"/>
      <c r="BX1089" s="61"/>
      <c r="BY1089" s="61"/>
      <c r="BZ1089" s="61"/>
      <c r="CA1089" s="61"/>
      <c r="CB1089" s="61"/>
      <c r="CC1089" s="61"/>
      <c r="CD1089" s="61"/>
      <c r="CE1089" s="61"/>
      <c r="CF1089" s="61"/>
      <c r="CG1089" s="61"/>
      <c r="CH1089" s="61"/>
      <c r="CI1089" s="61"/>
      <c r="CJ1089" s="61"/>
      <c r="CK1089" s="61"/>
      <c r="CL1089" s="61"/>
      <c r="CM1089" s="61"/>
      <c r="CN1089" s="61"/>
      <c r="CO1089" s="61"/>
      <c r="CP1089" s="61"/>
      <c r="CQ1089" s="61"/>
      <c r="CR1089" s="61"/>
      <c r="CS1089" s="61"/>
      <c r="CT1089" s="61"/>
      <c r="CU1089" s="61"/>
      <c r="CV1089" s="61"/>
      <c r="CW1089" s="61"/>
      <c r="CX1089" s="61"/>
      <c r="CY1089" s="61"/>
      <c r="CZ1089" s="61"/>
      <c r="DA1089" s="61"/>
      <c r="DB1089" s="61"/>
      <c r="DC1089" s="61"/>
    </row>
    <row r="1090" spans="1:107" ht="25.5" customHeight="1" x14ac:dyDescent="0.2">
      <c r="A1090" s="103"/>
      <c r="B1090" s="63" t="s">
        <v>376</v>
      </c>
      <c r="C1090" s="45">
        <v>1</v>
      </c>
      <c r="D1090" s="58">
        <v>3.5714285714285712E-2</v>
      </c>
      <c r="E1090" s="64"/>
      <c r="F1090" s="75" t="s">
        <v>388</v>
      </c>
      <c r="G1090" s="45">
        <v>0</v>
      </c>
      <c r="H1090" s="58">
        <v>0</v>
      </c>
      <c r="I1090" s="61"/>
      <c r="J1090" s="63" t="s">
        <v>400</v>
      </c>
      <c r="K1090" s="45">
        <v>2</v>
      </c>
      <c r="L1090" s="58">
        <v>7.1428571428571425E-2</v>
      </c>
      <c r="M1090" s="61"/>
      <c r="N1090" s="169" t="s">
        <v>203</v>
      </c>
      <c r="O1090" s="45">
        <v>0</v>
      </c>
      <c r="P1090" s="60">
        <v>0</v>
      </c>
      <c r="Q1090" s="61"/>
      <c r="R1090" s="37"/>
      <c r="S1090" s="45">
        <v>28</v>
      </c>
      <c r="T1090" s="60">
        <v>1</v>
      </c>
      <c r="U1090" s="61"/>
      <c r="V1090" s="61"/>
      <c r="W1090" s="169" t="s">
        <v>217</v>
      </c>
      <c r="X1090" s="45">
        <v>2</v>
      </c>
      <c r="Y1090" s="60">
        <v>7.1428571428571425E-2</v>
      </c>
      <c r="Z1090" s="61"/>
      <c r="AA1090" s="169" t="s">
        <v>228</v>
      </c>
      <c r="AB1090" s="45">
        <v>7</v>
      </c>
      <c r="AC1090" s="60">
        <v>0.25</v>
      </c>
      <c r="AD1090" s="61"/>
      <c r="AE1090" s="169" t="s">
        <v>237</v>
      </c>
      <c r="AF1090" s="45">
        <v>11</v>
      </c>
      <c r="AG1090" s="60">
        <v>0.39285714285714285</v>
      </c>
      <c r="AH1090" s="61"/>
      <c r="AI1090" s="169" t="s">
        <v>241</v>
      </c>
      <c r="AJ1090" s="45">
        <v>2</v>
      </c>
      <c r="AK1090" s="60">
        <v>7.1428571428571425E-2</v>
      </c>
      <c r="AL1090" s="61"/>
      <c r="AM1090" s="169" t="s">
        <v>257</v>
      </c>
      <c r="AN1090" s="45">
        <v>1</v>
      </c>
      <c r="AO1090" s="60">
        <v>0.04</v>
      </c>
      <c r="AP1090" s="61"/>
      <c r="AQ1090" s="169" t="s">
        <v>287</v>
      </c>
      <c r="AR1090" s="45">
        <v>1</v>
      </c>
      <c r="AS1090" s="60">
        <v>3.5714285714285712E-2</v>
      </c>
      <c r="AT1090" s="61"/>
      <c r="AU1090" s="169" t="s">
        <v>300</v>
      </c>
      <c r="AV1090" s="45">
        <v>8</v>
      </c>
      <c r="AW1090" s="60">
        <v>0.32</v>
      </c>
      <c r="AX1090" s="61"/>
      <c r="AY1090" s="169" t="s">
        <v>319</v>
      </c>
      <c r="AZ1090" s="45">
        <v>2</v>
      </c>
      <c r="BA1090" s="60">
        <v>7.1428571428571425E-2</v>
      </c>
      <c r="BB1090" s="61"/>
      <c r="BC1090" s="169" t="s">
        <v>329</v>
      </c>
      <c r="BD1090" s="59">
        <v>1</v>
      </c>
      <c r="BE1090" s="60">
        <v>3.5714285714285712E-2</v>
      </c>
      <c r="BF1090" s="61"/>
      <c r="BG1090" s="63" t="s">
        <v>336</v>
      </c>
      <c r="BH1090" s="54">
        <v>8</v>
      </c>
      <c r="BI1090" s="66">
        <v>0.53333333333333333</v>
      </c>
      <c r="BJ1090" s="61"/>
      <c r="BK1090" s="61"/>
      <c r="BL1090" s="61"/>
      <c r="BM1090" s="61"/>
      <c r="BN1090" s="61"/>
      <c r="BO1090" s="37"/>
      <c r="BP1090" s="37"/>
      <c r="BQ1090" s="61"/>
      <c r="BR1090" s="64"/>
      <c r="BS1090" s="61"/>
      <c r="BT1090" s="61"/>
      <c r="BU1090" s="61"/>
      <c r="BV1090" s="61"/>
      <c r="BW1090" s="61"/>
      <c r="BX1090" s="61"/>
      <c r="BY1090" s="61"/>
      <c r="BZ1090" s="61"/>
      <c r="CA1090" s="61"/>
      <c r="CB1090" s="61"/>
      <c r="CC1090" s="61"/>
      <c r="CD1090" s="61"/>
      <c r="CE1090" s="61"/>
      <c r="CF1090" s="61"/>
      <c r="CG1090" s="61"/>
      <c r="CH1090" s="61"/>
      <c r="CI1090" s="61"/>
      <c r="CJ1090" s="61"/>
      <c r="CK1090" s="61"/>
      <c r="CL1090" s="61"/>
      <c r="CM1090" s="61"/>
      <c r="CN1090" s="61"/>
      <c r="CO1090" s="61"/>
      <c r="CP1090" s="61"/>
      <c r="CQ1090" s="61"/>
      <c r="CR1090" s="61"/>
      <c r="CS1090" s="61"/>
      <c r="CT1090" s="61"/>
      <c r="CU1090" s="61"/>
      <c r="CV1090" s="61"/>
      <c r="CW1090" s="61"/>
      <c r="CX1090" s="61"/>
      <c r="CY1090" s="61"/>
      <c r="CZ1090" s="61"/>
      <c r="DA1090" s="61"/>
      <c r="DB1090" s="61"/>
      <c r="DC1090" s="61"/>
    </row>
    <row r="1091" spans="1:107" ht="25.5" customHeight="1" x14ac:dyDescent="0.2">
      <c r="A1091" s="103"/>
      <c r="B1091" s="63" t="s">
        <v>377</v>
      </c>
      <c r="C1091" s="45">
        <v>3</v>
      </c>
      <c r="D1091" s="58">
        <v>0.10714285714285714</v>
      </c>
      <c r="E1091" s="64"/>
      <c r="F1091" s="75" t="s">
        <v>389</v>
      </c>
      <c r="G1091" s="45">
        <v>4</v>
      </c>
      <c r="H1091" s="58">
        <v>0.14285714285714285</v>
      </c>
      <c r="I1091" s="61"/>
      <c r="J1091" s="63" t="s">
        <v>387</v>
      </c>
      <c r="K1091" s="45">
        <v>0</v>
      </c>
      <c r="L1091" s="58">
        <v>0</v>
      </c>
      <c r="M1091" s="61"/>
      <c r="N1091" s="169" t="s">
        <v>204</v>
      </c>
      <c r="O1091" s="45">
        <v>0</v>
      </c>
      <c r="P1091" s="60">
        <v>0</v>
      </c>
      <c r="Q1091" s="61"/>
      <c r="R1091" s="61"/>
      <c r="S1091" s="49" t="s">
        <v>141</v>
      </c>
      <c r="T1091" s="49" t="s">
        <v>140</v>
      </c>
      <c r="U1091" s="61"/>
      <c r="V1091" s="61"/>
      <c r="W1091" s="169" t="s">
        <v>218</v>
      </c>
      <c r="X1091" s="45">
        <v>0</v>
      </c>
      <c r="Y1091" s="60">
        <v>0</v>
      </c>
      <c r="Z1091" s="61"/>
      <c r="AA1091" s="169" t="s">
        <v>229</v>
      </c>
      <c r="AB1091" s="45">
        <v>3</v>
      </c>
      <c r="AC1091" s="60">
        <v>0.10714285714285714</v>
      </c>
      <c r="AD1091" s="61"/>
      <c r="AE1091" s="169" t="s">
        <v>251</v>
      </c>
      <c r="AF1091" s="59">
        <v>0</v>
      </c>
      <c r="AG1091" s="60">
        <v>0</v>
      </c>
      <c r="AH1091" s="61"/>
      <c r="AI1091" s="169" t="s">
        <v>242</v>
      </c>
      <c r="AJ1091" s="45">
        <v>6</v>
      </c>
      <c r="AK1091" s="60">
        <v>0.21428571428571427</v>
      </c>
      <c r="AL1091" s="61"/>
      <c r="AM1091" s="169" t="s">
        <v>256</v>
      </c>
      <c r="AN1091" s="45">
        <v>2</v>
      </c>
      <c r="AO1091" s="60">
        <v>0.08</v>
      </c>
      <c r="AP1091" s="61"/>
      <c r="AQ1091" s="169" t="s">
        <v>288</v>
      </c>
      <c r="AR1091" s="59">
        <v>2</v>
      </c>
      <c r="AS1091" s="60">
        <v>7.1428571428571425E-2</v>
      </c>
      <c r="AT1091" s="61"/>
      <c r="AU1091" s="169" t="s">
        <v>301</v>
      </c>
      <c r="AV1091" s="45">
        <v>2</v>
      </c>
      <c r="AW1091" s="60">
        <v>0.08</v>
      </c>
      <c r="AX1091" s="61"/>
      <c r="AY1091" s="169" t="s">
        <v>320</v>
      </c>
      <c r="AZ1091" s="45">
        <v>0</v>
      </c>
      <c r="BA1091" s="60">
        <v>0</v>
      </c>
      <c r="BB1091" s="61"/>
      <c r="BC1091" s="169" t="s">
        <v>330</v>
      </c>
      <c r="BD1091" s="45">
        <v>9</v>
      </c>
      <c r="BE1091" s="60">
        <v>0.32142857142857145</v>
      </c>
      <c r="BF1091" s="61"/>
      <c r="BG1091" s="63" t="s">
        <v>337</v>
      </c>
      <c r="BH1091" s="65">
        <v>0</v>
      </c>
      <c r="BI1091" s="66">
        <v>0</v>
      </c>
      <c r="BJ1091" s="61"/>
      <c r="BK1091" s="61"/>
      <c r="BL1091" s="61"/>
      <c r="BM1091" s="61"/>
      <c r="BN1091" s="61"/>
      <c r="BO1091" s="61"/>
      <c r="BP1091" s="61"/>
      <c r="BQ1091" s="37"/>
      <c r="BR1091" s="64"/>
      <c r="BS1091" s="61"/>
      <c r="BT1091" s="61"/>
      <c r="BU1091" s="61"/>
      <c r="BV1091" s="61"/>
      <c r="BW1091" s="61"/>
      <c r="BX1091" s="61"/>
      <c r="BY1091" s="61"/>
      <c r="BZ1091" s="61"/>
      <c r="CA1091" s="61"/>
      <c r="CB1091" s="61"/>
      <c r="CC1091" s="61"/>
      <c r="CD1091" s="61"/>
      <c r="CE1091" s="61"/>
      <c r="CF1091" s="67"/>
      <c r="CG1091" s="61"/>
      <c r="CH1091" s="61"/>
      <c r="CI1091" s="61"/>
      <c r="CJ1091" s="61"/>
      <c r="CK1091" s="61"/>
      <c r="CL1091" s="61"/>
      <c r="CM1091" s="61"/>
      <c r="CN1091" s="61"/>
      <c r="CO1091" s="61"/>
      <c r="CP1091" s="61"/>
      <c r="CQ1091" s="61"/>
      <c r="CR1091" s="61"/>
      <c r="CS1091" s="61"/>
      <c r="CT1091" s="61"/>
      <c r="CU1091" s="61"/>
      <c r="CV1091" s="61"/>
      <c r="CW1091" s="61"/>
      <c r="CX1091" s="61"/>
      <c r="CY1091" s="61"/>
      <c r="CZ1091" s="61"/>
      <c r="DA1091" s="61"/>
      <c r="DB1091" s="61"/>
      <c r="DC1091" s="61"/>
    </row>
    <row r="1092" spans="1:107" ht="25.5" customHeight="1" x14ac:dyDescent="0.2">
      <c r="A1092" s="103"/>
      <c r="B1092" s="63" t="s">
        <v>378</v>
      </c>
      <c r="C1092" s="45">
        <v>3</v>
      </c>
      <c r="D1092" s="58">
        <v>0.10714285714285714</v>
      </c>
      <c r="E1092" s="64"/>
      <c r="F1092" s="75" t="s">
        <v>390</v>
      </c>
      <c r="G1092" s="45">
        <v>2</v>
      </c>
      <c r="H1092" s="58">
        <v>7.1428571428571425E-2</v>
      </c>
      <c r="I1092" s="61"/>
      <c r="J1092" s="63" t="s">
        <v>401</v>
      </c>
      <c r="K1092" s="45">
        <v>3</v>
      </c>
      <c r="L1092" s="58">
        <v>0.10714285714285714</v>
      </c>
      <c r="M1092" s="61"/>
      <c r="N1092" s="169" t="s">
        <v>205</v>
      </c>
      <c r="O1092" s="45">
        <v>0</v>
      </c>
      <c r="P1092" s="60">
        <v>0</v>
      </c>
      <c r="Q1092" s="61"/>
      <c r="R1092" s="61"/>
      <c r="S1092" s="61"/>
      <c r="T1092" s="61"/>
      <c r="U1092" s="61"/>
      <c r="V1092" s="61"/>
      <c r="W1092" s="169" t="s">
        <v>219</v>
      </c>
      <c r="X1092" s="45">
        <v>0</v>
      </c>
      <c r="Y1092" s="60">
        <v>0</v>
      </c>
      <c r="Z1092" s="61"/>
      <c r="AA1092" s="37"/>
      <c r="AB1092" s="45">
        <v>28</v>
      </c>
      <c r="AC1092" s="60">
        <v>1</v>
      </c>
      <c r="AD1092" s="61"/>
      <c r="AE1092" s="169" t="s">
        <v>435</v>
      </c>
      <c r="AF1092" s="59">
        <v>1</v>
      </c>
      <c r="AG1092" s="60">
        <v>3.5714285714285712E-2</v>
      </c>
      <c r="AH1092" s="61"/>
      <c r="AI1092" s="169" t="s">
        <v>243</v>
      </c>
      <c r="AJ1092" s="45">
        <v>0</v>
      </c>
      <c r="AK1092" s="60">
        <v>0</v>
      </c>
      <c r="AL1092" s="61"/>
      <c r="AM1092" s="169" t="s">
        <v>258</v>
      </c>
      <c r="AN1092" s="45">
        <v>3</v>
      </c>
      <c r="AO1092" s="60">
        <v>0.12</v>
      </c>
      <c r="AP1092" s="61"/>
      <c r="AQ1092" s="169" t="s">
        <v>289</v>
      </c>
      <c r="AR1092" s="59">
        <v>1</v>
      </c>
      <c r="AS1092" s="60">
        <v>3.5714285714285712E-2</v>
      </c>
      <c r="AT1092" s="61"/>
      <c r="AU1092" s="169" t="s">
        <v>302</v>
      </c>
      <c r="AV1092" s="45">
        <v>1</v>
      </c>
      <c r="AW1092" s="60">
        <v>0.04</v>
      </c>
      <c r="AX1092" s="61"/>
      <c r="AY1092" s="169" t="s">
        <v>322</v>
      </c>
      <c r="AZ1092" s="45">
        <v>0</v>
      </c>
      <c r="BA1092" s="60">
        <v>0</v>
      </c>
      <c r="BB1092" s="61"/>
      <c r="BC1092" s="98"/>
      <c r="BD1092" s="45">
        <v>28</v>
      </c>
      <c r="BE1092" s="60">
        <v>1</v>
      </c>
      <c r="BF1092" s="61"/>
      <c r="BG1092" s="98"/>
      <c r="BH1092" s="65">
        <v>15</v>
      </c>
      <c r="BI1092" s="66">
        <v>1</v>
      </c>
      <c r="BJ1092" s="61"/>
      <c r="BK1092" s="61"/>
      <c r="BL1092" s="61"/>
      <c r="BM1092" s="61"/>
      <c r="BN1092" s="61"/>
      <c r="BO1092" s="61"/>
      <c r="BP1092" s="61"/>
      <c r="BQ1092" s="61"/>
      <c r="BR1092" s="64"/>
      <c r="BS1092" s="61"/>
      <c r="BT1092" s="61"/>
      <c r="BU1092" s="61"/>
      <c r="BV1092" s="61"/>
      <c r="BW1092" s="61"/>
      <c r="BX1092" s="61"/>
      <c r="BY1092" s="61"/>
      <c r="BZ1092" s="61"/>
      <c r="CA1092" s="61"/>
      <c r="CB1092" s="61"/>
      <c r="CC1092" s="61"/>
      <c r="CD1092" s="61"/>
      <c r="CE1092" s="61"/>
      <c r="CF1092" s="61"/>
      <c r="CG1092" s="61"/>
      <c r="CH1092" s="61"/>
      <c r="CI1092" s="61"/>
      <c r="CJ1092" s="61"/>
      <c r="CK1092" s="61"/>
      <c r="CL1092" s="61"/>
      <c r="CM1092" s="61"/>
      <c r="CN1092" s="61"/>
      <c r="CO1092" s="61"/>
      <c r="CP1092" s="61"/>
      <c r="CQ1092" s="61"/>
      <c r="CR1092" s="61"/>
      <c r="CS1092" s="61"/>
      <c r="CT1092" s="61"/>
      <c r="CU1092" s="61"/>
      <c r="CV1092" s="61"/>
      <c r="CW1092" s="61"/>
      <c r="CX1092" s="61"/>
      <c r="CY1092" s="61"/>
      <c r="CZ1092" s="61"/>
      <c r="DA1092" s="61"/>
      <c r="DB1092" s="61"/>
      <c r="DC1092" s="61"/>
    </row>
    <row r="1093" spans="1:107" ht="25.5" customHeight="1" x14ac:dyDescent="0.2">
      <c r="A1093" s="103"/>
      <c r="B1093" s="63" t="s">
        <v>379</v>
      </c>
      <c r="C1093" s="45">
        <v>0</v>
      </c>
      <c r="D1093" s="58">
        <v>0</v>
      </c>
      <c r="E1093" s="64"/>
      <c r="F1093" s="75" t="s">
        <v>391</v>
      </c>
      <c r="G1093" s="45">
        <v>1</v>
      </c>
      <c r="H1093" s="58">
        <v>3.5714285714285712E-2</v>
      </c>
      <c r="I1093" s="61"/>
      <c r="J1093" s="63" t="s">
        <v>402</v>
      </c>
      <c r="K1093" s="45">
        <v>1</v>
      </c>
      <c r="L1093" s="58">
        <v>3.5714285714285712E-2</v>
      </c>
      <c r="M1093" s="61"/>
      <c r="N1093" s="169" t="s">
        <v>206</v>
      </c>
      <c r="O1093" s="45">
        <v>0</v>
      </c>
      <c r="P1093" s="60">
        <v>0</v>
      </c>
      <c r="Q1093" s="61"/>
      <c r="R1093" s="61"/>
      <c r="S1093" s="61"/>
      <c r="T1093" s="61"/>
      <c r="U1093" s="61"/>
      <c r="V1093" s="61"/>
      <c r="W1093" s="169" t="s">
        <v>220</v>
      </c>
      <c r="X1093" s="45">
        <v>2</v>
      </c>
      <c r="Y1093" s="60">
        <v>7.1428571428571425E-2</v>
      </c>
      <c r="Z1093" s="61"/>
      <c r="AA1093" s="61"/>
      <c r="AB1093" s="49" t="s">
        <v>141</v>
      </c>
      <c r="AC1093" s="49" t="s">
        <v>140</v>
      </c>
      <c r="AD1093" s="61"/>
      <c r="AE1093" s="169" t="s">
        <v>436</v>
      </c>
      <c r="AF1093" s="59">
        <v>2</v>
      </c>
      <c r="AG1093" s="60">
        <v>7.1428571428571425E-2</v>
      </c>
      <c r="AH1093" s="61"/>
      <c r="AI1093" s="169" t="s">
        <v>244</v>
      </c>
      <c r="AJ1093" s="45">
        <v>1</v>
      </c>
      <c r="AK1093" s="60">
        <v>3.5714285714285712E-2</v>
      </c>
      <c r="AL1093" s="61"/>
      <c r="AM1093" s="169" t="s">
        <v>277</v>
      </c>
      <c r="AN1093" s="45">
        <v>6</v>
      </c>
      <c r="AO1093" s="60">
        <v>0.24</v>
      </c>
      <c r="AP1093" s="61"/>
      <c r="AQ1093" s="169" t="s">
        <v>290</v>
      </c>
      <c r="AR1093" s="45">
        <v>0</v>
      </c>
      <c r="AS1093" s="60">
        <v>0</v>
      </c>
      <c r="AT1093" s="61"/>
      <c r="AU1093" s="169" t="s">
        <v>304</v>
      </c>
      <c r="AV1093" s="45">
        <v>1</v>
      </c>
      <c r="AW1093" s="60">
        <v>0.04</v>
      </c>
      <c r="AX1093" s="61"/>
      <c r="AY1093" s="169" t="s">
        <v>321</v>
      </c>
      <c r="AZ1093" s="45">
        <v>4</v>
      </c>
      <c r="BA1093" s="60">
        <v>0.14285714285714285</v>
      </c>
      <c r="BB1093" s="61"/>
      <c r="BC1093" s="61"/>
      <c r="BD1093" s="49" t="s">
        <v>141</v>
      </c>
      <c r="BE1093" s="49" t="s">
        <v>140</v>
      </c>
      <c r="BF1093" s="61"/>
      <c r="BG1093" s="68"/>
      <c r="BH1093" s="77" t="s">
        <v>141</v>
      </c>
      <c r="BI1093" s="77" t="s">
        <v>140</v>
      </c>
      <c r="BJ1093" s="61"/>
      <c r="BK1093" s="61"/>
      <c r="BL1093" s="61"/>
      <c r="BM1093" s="61"/>
      <c r="BN1093" s="61"/>
      <c r="BO1093" s="61"/>
      <c r="BP1093" s="61"/>
      <c r="BQ1093" s="61"/>
      <c r="BR1093" s="64"/>
      <c r="BS1093" s="61"/>
      <c r="BT1093" s="61"/>
      <c r="BU1093" s="61"/>
      <c r="BV1093" s="61"/>
      <c r="BW1093" s="61"/>
      <c r="BX1093" s="61"/>
      <c r="BY1093" s="61"/>
      <c r="BZ1093" s="61"/>
      <c r="CA1093" s="61"/>
      <c r="CB1093" s="61"/>
      <c r="CC1093" s="61"/>
      <c r="CD1093" s="61"/>
      <c r="CE1093" s="61"/>
      <c r="CF1093" s="61"/>
      <c r="CG1093" s="61"/>
      <c r="CH1093" s="61"/>
      <c r="CI1093" s="61"/>
      <c r="CJ1093" s="61"/>
      <c r="CK1093" s="61"/>
      <c r="CL1093" s="61"/>
      <c r="CM1093" s="61"/>
      <c r="CN1093" s="61"/>
      <c r="CO1093" s="61"/>
      <c r="CP1093" s="61"/>
      <c r="CQ1093" s="61"/>
      <c r="CR1093" s="61"/>
      <c r="CS1093" s="61"/>
      <c r="CT1093" s="61"/>
      <c r="CU1093" s="61"/>
      <c r="CV1093" s="61"/>
      <c r="CW1093" s="61"/>
      <c r="CX1093" s="61"/>
      <c r="CY1093" s="61"/>
      <c r="CZ1093" s="61"/>
      <c r="DA1093" s="61"/>
      <c r="DB1093" s="61"/>
      <c r="DC1093" s="61"/>
    </row>
    <row r="1094" spans="1:107" ht="25.5" customHeight="1" x14ac:dyDescent="0.2">
      <c r="A1094" s="103"/>
      <c r="B1094" s="63" t="s">
        <v>380</v>
      </c>
      <c r="C1094" s="45">
        <v>0</v>
      </c>
      <c r="D1094" s="58">
        <v>0</v>
      </c>
      <c r="E1094" s="64"/>
      <c r="F1094" s="75" t="s">
        <v>392</v>
      </c>
      <c r="G1094" s="45">
        <v>0</v>
      </c>
      <c r="H1094" s="58">
        <v>0</v>
      </c>
      <c r="I1094" s="61"/>
      <c r="J1094" s="63" t="s">
        <v>389</v>
      </c>
      <c r="K1094" s="45">
        <v>0</v>
      </c>
      <c r="L1094" s="58">
        <v>0</v>
      </c>
      <c r="M1094" s="61"/>
      <c r="N1094" s="169" t="s">
        <v>250</v>
      </c>
      <c r="O1094" s="45">
        <v>0</v>
      </c>
      <c r="P1094" s="60">
        <v>0</v>
      </c>
      <c r="Q1094" s="61"/>
      <c r="R1094" s="61"/>
      <c r="S1094" s="61"/>
      <c r="T1094" s="61"/>
      <c r="U1094" s="61"/>
      <c r="V1094" s="61"/>
      <c r="W1094" s="169" t="s">
        <v>221</v>
      </c>
      <c r="X1094" s="45">
        <v>0</v>
      </c>
      <c r="Y1094" s="60">
        <v>0</v>
      </c>
      <c r="Z1094" s="61"/>
      <c r="AA1094" s="61"/>
      <c r="AB1094" s="61"/>
      <c r="AC1094" s="61"/>
      <c r="AD1094" s="61"/>
      <c r="AE1094" s="169" t="s">
        <v>437</v>
      </c>
      <c r="AF1094" s="59">
        <v>7</v>
      </c>
      <c r="AG1094" s="60">
        <v>0.25</v>
      </c>
      <c r="AH1094" s="61"/>
      <c r="AI1094" s="169" t="s">
        <v>245</v>
      </c>
      <c r="AJ1094" s="59">
        <v>1</v>
      </c>
      <c r="AK1094" s="60">
        <v>3.5714285714285712E-2</v>
      </c>
      <c r="AL1094" s="61"/>
      <c r="AM1094" s="169" t="s">
        <v>259</v>
      </c>
      <c r="AN1094" s="45">
        <v>0</v>
      </c>
      <c r="AO1094" s="60">
        <v>0</v>
      </c>
      <c r="AP1094" s="61"/>
      <c r="AQ1094" s="169" t="s">
        <v>291</v>
      </c>
      <c r="AR1094" s="45">
        <v>0</v>
      </c>
      <c r="AS1094" s="60">
        <v>0</v>
      </c>
      <c r="AT1094" s="61"/>
      <c r="AU1094" s="169" t="s">
        <v>303</v>
      </c>
      <c r="AV1094" s="45">
        <v>0</v>
      </c>
      <c r="AW1094" s="60">
        <v>0</v>
      </c>
      <c r="AX1094" s="61"/>
      <c r="AY1094" s="169" t="s">
        <v>318</v>
      </c>
      <c r="AZ1094" s="45">
        <v>1</v>
      </c>
      <c r="BA1094" s="60">
        <v>3.5714285714285712E-2</v>
      </c>
      <c r="BB1094" s="61"/>
      <c r="BC1094" s="61"/>
      <c r="BD1094" s="61"/>
      <c r="BE1094" s="61"/>
      <c r="BF1094" s="61"/>
      <c r="BG1094" s="61"/>
      <c r="BH1094" s="61"/>
      <c r="BI1094" s="61"/>
      <c r="BJ1094" s="61"/>
      <c r="BK1094" s="61"/>
      <c r="BL1094" s="61"/>
      <c r="BM1094" s="61"/>
      <c r="BN1094" s="61"/>
      <c r="BO1094" s="61"/>
      <c r="BP1094" s="61"/>
      <c r="BQ1094" s="61"/>
      <c r="BR1094" s="64"/>
      <c r="BS1094" s="61"/>
      <c r="BT1094" s="61"/>
      <c r="BU1094" s="61"/>
      <c r="BV1094" s="61"/>
      <c r="BW1094" s="61"/>
      <c r="BX1094" s="61"/>
      <c r="BY1094" s="61"/>
      <c r="BZ1094" s="61"/>
      <c r="CA1094" s="61"/>
      <c r="CB1094" s="61"/>
      <c r="CC1094" s="61"/>
      <c r="CD1094" s="61"/>
      <c r="CE1094" s="61"/>
      <c r="CF1094" s="61"/>
      <c r="CG1094" s="61"/>
      <c r="CH1094" s="61"/>
      <c r="CI1094" s="61"/>
      <c r="CJ1094" s="61"/>
      <c r="CK1094" s="61"/>
      <c r="CL1094" s="61"/>
      <c r="CM1094" s="61"/>
      <c r="CN1094" s="61"/>
      <c r="CO1094" s="61"/>
      <c r="CP1094" s="61"/>
      <c r="CQ1094" s="61"/>
      <c r="CR1094" s="61"/>
      <c r="CS1094" s="61"/>
      <c r="CT1094" s="61"/>
      <c r="CU1094" s="61"/>
      <c r="CV1094" s="61"/>
      <c r="CW1094" s="61"/>
      <c r="CX1094" s="61"/>
      <c r="CY1094" s="61"/>
      <c r="CZ1094" s="61"/>
      <c r="DA1094" s="61"/>
      <c r="DB1094" s="61"/>
      <c r="DC1094" s="61"/>
    </row>
    <row r="1095" spans="1:107" ht="25.5" customHeight="1" x14ac:dyDescent="0.2">
      <c r="A1095" s="103"/>
      <c r="B1095" s="63" t="s">
        <v>381</v>
      </c>
      <c r="C1095" s="45">
        <v>2</v>
      </c>
      <c r="D1095" s="58">
        <v>7.1428571428571425E-2</v>
      </c>
      <c r="E1095" s="64"/>
      <c r="F1095" s="75" t="s">
        <v>393</v>
      </c>
      <c r="G1095" s="45">
        <v>2</v>
      </c>
      <c r="H1095" s="58">
        <v>7.1428571428571425E-2</v>
      </c>
      <c r="I1095" s="61"/>
      <c r="J1095" s="63" t="s">
        <v>403</v>
      </c>
      <c r="K1095" s="45">
        <v>2</v>
      </c>
      <c r="L1095" s="58">
        <v>7.1428571428571425E-2</v>
      </c>
      <c r="M1095" s="61"/>
      <c r="N1095" s="61"/>
      <c r="O1095" s="45">
        <v>24</v>
      </c>
      <c r="P1095" s="60">
        <v>1</v>
      </c>
      <c r="Q1095" s="61"/>
      <c r="R1095" s="61"/>
      <c r="S1095" s="61"/>
      <c r="T1095" s="61"/>
      <c r="U1095" s="61"/>
      <c r="V1095" s="61"/>
      <c r="W1095" s="169" t="s">
        <v>222</v>
      </c>
      <c r="X1095" s="45">
        <v>1</v>
      </c>
      <c r="Y1095" s="60">
        <v>3.5714285714285712E-2</v>
      </c>
      <c r="Z1095" s="61"/>
      <c r="AA1095" s="61"/>
      <c r="AB1095" s="61"/>
      <c r="AC1095" s="61"/>
      <c r="AD1095" s="61"/>
      <c r="AE1095"/>
      <c r="AF1095" s="45">
        <v>28</v>
      </c>
      <c r="AG1095" s="60">
        <v>1</v>
      </c>
      <c r="AH1095" s="61"/>
      <c r="AI1095" s="169" t="s">
        <v>248</v>
      </c>
      <c r="AJ1095" s="45">
        <v>0</v>
      </c>
      <c r="AK1095" s="60">
        <v>0</v>
      </c>
      <c r="AL1095" s="61"/>
      <c r="AM1095" s="169" t="s">
        <v>260</v>
      </c>
      <c r="AN1095" s="45">
        <v>0</v>
      </c>
      <c r="AO1095" s="60">
        <v>0</v>
      </c>
      <c r="AP1095" s="61"/>
      <c r="AQ1095" s="169" t="s">
        <v>292</v>
      </c>
      <c r="AR1095" s="45">
        <v>0</v>
      </c>
      <c r="AS1095" s="60">
        <v>0</v>
      </c>
      <c r="AT1095" s="61"/>
      <c r="AU1095" s="169" t="s">
        <v>305</v>
      </c>
      <c r="AV1095" s="45">
        <v>0</v>
      </c>
      <c r="AW1095" s="60">
        <v>0</v>
      </c>
      <c r="AX1095" s="61"/>
      <c r="AY1095" s="169" t="s">
        <v>439</v>
      </c>
      <c r="AZ1095" s="45">
        <v>2</v>
      </c>
      <c r="BA1095" s="60">
        <v>7.1428571428571425E-2</v>
      </c>
      <c r="BB1095" s="61"/>
      <c r="BC1095" s="61"/>
      <c r="BD1095" s="61"/>
      <c r="BE1095" s="61"/>
      <c r="BF1095" s="61"/>
      <c r="BG1095" s="61"/>
      <c r="BH1095" s="61"/>
      <c r="BI1095" s="61"/>
      <c r="BJ1095" s="61"/>
      <c r="BK1095" s="61"/>
      <c r="BL1095" s="61"/>
      <c r="BM1095" s="61"/>
      <c r="BN1095" s="61"/>
      <c r="BO1095" s="61"/>
      <c r="BP1095" s="61"/>
      <c r="BQ1095" s="61"/>
      <c r="BR1095" s="64"/>
      <c r="BS1095" s="61"/>
      <c r="BT1095" s="61"/>
      <c r="BU1095" s="61"/>
      <c r="BV1095" s="61"/>
      <c r="BW1095" s="61"/>
      <c r="BX1095" s="61"/>
      <c r="BY1095" s="61"/>
      <c r="BZ1095" s="61"/>
      <c r="CA1095" s="61"/>
      <c r="CB1095" s="61"/>
      <c r="CC1095" s="61"/>
      <c r="CD1095" s="61"/>
      <c r="CE1095" s="61"/>
      <c r="CF1095" s="61"/>
      <c r="CG1095" s="61"/>
      <c r="CH1095" s="61"/>
      <c r="CI1095" s="61"/>
      <c r="CJ1095" s="61"/>
      <c r="CK1095" s="61"/>
      <c r="CL1095" s="61"/>
      <c r="CM1095" s="61"/>
      <c r="CN1095" s="61"/>
      <c r="CO1095" s="61"/>
      <c r="CP1095" s="61"/>
      <c r="CQ1095" s="61"/>
      <c r="CR1095" s="61"/>
      <c r="CS1095" s="61"/>
      <c r="CT1095" s="61"/>
      <c r="CU1095" s="61"/>
      <c r="CV1095" s="61"/>
      <c r="CW1095" s="61"/>
      <c r="CX1095" s="61"/>
      <c r="CY1095" s="61"/>
      <c r="CZ1095" s="61"/>
      <c r="DA1095" s="61"/>
      <c r="DB1095" s="61"/>
      <c r="DC1095" s="61"/>
    </row>
    <row r="1096" spans="1:107" ht="25.5" customHeight="1" x14ac:dyDescent="0.2">
      <c r="A1096" s="103"/>
      <c r="B1096" s="63" t="s">
        <v>382</v>
      </c>
      <c r="C1096" s="45">
        <v>3</v>
      </c>
      <c r="D1096" s="58">
        <v>0.10714285714285714</v>
      </c>
      <c r="E1096" s="64"/>
      <c r="F1096" s="75" t="s">
        <v>394</v>
      </c>
      <c r="G1096" s="45">
        <v>1</v>
      </c>
      <c r="H1096" s="58">
        <v>3.5714285714285712E-2</v>
      </c>
      <c r="I1096" s="61"/>
      <c r="J1096" s="63" t="s">
        <v>404</v>
      </c>
      <c r="K1096" s="45">
        <v>0</v>
      </c>
      <c r="L1096" s="58">
        <v>0</v>
      </c>
      <c r="M1096" s="61"/>
      <c r="N1096" s="37"/>
      <c r="O1096" s="49" t="s">
        <v>141</v>
      </c>
      <c r="P1096" s="49" t="s">
        <v>140</v>
      </c>
      <c r="Q1096" s="61"/>
      <c r="R1096" s="61"/>
      <c r="S1096" s="61"/>
      <c r="T1096" s="61"/>
      <c r="U1096" s="61"/>
      <c r="V1096" s="61"/>
      <c r="W1096" s="169" t="s">
        <v>246</v>
      </c>
      <c r="X1096" s="45">
        <v>1</v>
      </c>
      <c r="Y1096" s="60">
        <v>3.5714285714285712E-2</v>
      </c>
      <c r="Z1096" s="61"/>
      <c r="AA1096" s="61"/>
      <c r="AB1096" s="61"/>
      <c r="AC1096" s="61"/>
      <c r="AD1096" s="61"/>
      <c r="AE1096" s="61"/>
      <c r="AF1096" s="49" t="s">
        <v>141</v>
      </c>
      <c r="AG1096" s="49" t="s">
        <v>140</v>
      </c>
      <c r="AH1096" s="61"/>
      <c r="AI1096" s="169" t="s">
        <v>249</v>
      </c>
      <c r="AJ1096" s="45">
        <v>0</v>
      </c>
      <c r="AK1096" s="60">
        <v>0</v>
      </c>
      <c r="AL1096" s="61"/>
      <c r="AM1096" s="169" t="s">
        <v>261</v>
      </c>
      <c r="AN1096" s="59">
        <v>1</v>
      </c>
      <c r="AO1096" s="60">
        <v>0.04</v>
      </c>
      <c r="AP1096" s="61"/>
      <c r="AQ1096" s="169" t="s">
        <v>293</v>
      </c>
      <c r="AR1096" s="45">
        <v>3</v>
      </c>
      <c r="AS1096" s="60">
        <v>0.10714285714285714</v>
      </c>
      <c r="AT1096" s="61"/>
      <c r="AU1096" s="169" t="s">
        <v>262</v>
      </c>
      <c r="AV1096" s="59">
        <v>0</v>
      </c>
      <c r="AW1096" s="60">
        <v>0</v>
      </c>
      <c r="AX1096" s="61"/>
      <c r="AY1096" s="169" t="s">
        <v>440</v>
      </c>
      <c r="AZ1096" s="45">
        <v>15</v>
      </c>
      <c r="BA1096" s="60">
        <v>0.5357142857142857</v>
      </c>
      <c r="BB1096" s="61"/>
      <c r="BC1096" s="61"/>
      <c r="BD1096" s="61"/>
      <c r="BE1096" s="61"/>
      <c r="BF1096" s="61"/>
      <c r="BG1096" s="61"/>
      <c r="BH1096" s="61"/>
      <c r="BI1096" s="61"/>
      <c r="BJ1096" s="61"/>
      <c r="BK1096" s="61"/>
      <c r="BL1096" s="61"/>
      <c r="BM1096" s="61"/>
      <c r="BN1096" s="61"/>
      <c r="BO1096" s="61"/>
      <c r="BP1096" s="61"/>
      <c r="BQ1096" s="61"/>
      <c r="BR1096" s="64"/>
      <c r="BS1096" s="61"/>
      <c r="BT1096" s="61"/>
      <c r="BU1096" s="61"/>
      <c r="BV1096" s="61"/>
      <c r="BW1096" s="61"/>
      <c r="BX1096" s="61"/>
      <c r="BY1096" s="61"/>
      <c r="BZ1096" s="61"/>
      <c r="CA1096" s="61"/>
      <c r="CB1096" s="61"/>
      <c r="CC1096" s="61"/>
      <c r="CD1096" s="61"/>
      <c r="CE1096" s="61"/>
      <c r="CF1096" s="61"/>
      <c r="CG1096" s="61"/>
      <c r="CH1096" s="61"/>
      <c r="CI1096" s="61"/>
      <c r="CJ1096" s="61"/>
      <c r="CK1096" s="61"/>
      <c r="CL1096" s="61"/>
      <c r="CM1096" s="61"/>
      <c r="CN1096" s="61"/>
      <c r="CO1096" s="61"/>
      <c r="CP1096" s="61"/>
      <c r="CQ1096" s="61"/>
      <c r="CR1096" s="61"/>
      <c r="CS1096" s="61"/>
      <c r="CT1096" s="61"/>
      <c r="CU1096" s="61"/>
      <c r="CV1096" s="61"/>
      <c r="CW1096" s="61"/>
      <c r="CX1096" s="61"/>
      <c r="CY1096" s="61"/>
      <c r="CZ1096" s="61"/>
      <c r="DA1096" s="61"/>
      <c r="DB1096" s="61"/>
      <c r="DC1096" s="61"/>
    </row>
    <row r="1097" spans="1:107" ht="25.5" customHeight="1" x14ac:dyDescent="0.2">
      <c r="A1097" s="103"/>
      <c r="B1097" s="63" t="s">
        <v>383</v>
      </c>
      <c r="C1097" s="45">
        <v>0</v>
      </c>
      <c r="D1097" s="58">
        <v>0</v>
      </c>
      <c r="E1097" s="64"/>
      <c r="F1097" s="75" t="s">
        <v>395</v>
      </c>
      <c r="G1097" s="45">
        <v>2</v>
      </c>
      <c r="H1097" s="58">
        <v>7.1428571428571425E-2</v>
      </c>
      <c r="I1097" s="61"/>
      <c r="J1097" s="63" t="s">
        <v>391</v>
      </c>
      <c r="K1097" s="45">
        <v>1</v>
      </c>
      <c r="L1097" s="58">
        <v>3.5714285714285712E-2</v>
      </c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169" t="s">
        <v>247</v>
      </c>
      <c r="X1097" s="45">
        <v>1</v>
      </c>
      <c r="Y1097" s="60">
        <v>3.5714285714285712E-2</v>
      </c>
      <c r="Z1097" s="61"/>
      <c r="AA1097" s="61"/>
      <c r="AB1097" s="61"/>
      <c r="AC1097" s="61"/>
      <c r="AD1097" s="61"/>
      <c r="AE1097" s="61"/>
      <c r="AF1097" s="61"/>
      <c r="AG1097" s="61"/>
      <c r="AH1097" s="61"/>
      <c r="AI1097" s="169" t="s">
        <v>273</v>
      </c>
      <c r="AJ1097" s="45">
        <v>2</v>
      </c>
      <c r="AK1097" s="60">
        <v>7.1428571428571425E-2</v>
      </c>
      <c r="AL1097" s="61"/>
      <c r="AM1097" s="169" t="s">
        <v>278</v>
      </c>
      <c r="AN1097" s="59">
        <v>1</v>
      </c>
      <c r="AO1097" s="60">
        <v>0.04</v>
      </c>
      <c r="AP1097" s="61"/>
      <c r="AQ1097" s="169" t="s">
        <v>294</v>
      </c>
      <c r="AR1097" s="45">
        <v>7</v>
      </c>
      <c r="AS1097" s="60">
        <v>0.25</v>
      </c>
      <c r="AT1097" s="61"/>
      <c r="AU1097" s="169" t="s">
        <v>307</v>
      </c>
      <c r="AV1097" s="59">
        <v>1</v>
      </c>
      <c r="AW1097" s="60">
        <v>0.04</v>
      </c>
      <c r="AX1097" s="61"/>
      <c r="AY1097" s="169" t="s">
        <v>440</v>
      </c>
      <c r="AZ1097" s="45">
        <v>1</v>
      </c>
      <c r="BA1097" s="60">
        <v>3.5714285714285712E-2</v>
      </c>
      <c r="BB1097" s="61"/>
      <c r="BC1097" s="61"/>
      <c r="BD1097" s="61"/>
      <c r="BE1097" s="61"/>
      <c r="BF1097" s="61"/>
      <c r="BG1097" s="61"/>
      <c r="BH1097" s="61"/>
      <c r="BI1097" s="61"/>
      <c r="BJ1097" s="61"/>
      <c r="BK1097" s="61"/>
      <c r="BL1097" s="61"/>
      <c r="BM1097" s="61"/>
      <c r="BN1097" s="61"/>
      <c r="BO1097" s="61"/>
      <c r="BP1097" s="61"/>
      <c r="BQ1097" s="61"/>
      <c r="BR1097" s="64"/>
      <c r="BS1097" s="61"/>
      <c r="BT1097" s="61"/>
      <c r="BU1097" s="61"/>
      <c r="BV1097" s="61"/>
      <c r="BW1097" s="61"/>
      <c r="BX1097" s="61"/>
      <c r="BY1097" s="61"/>
      <c r="BZ1097" s="61"/>
      <c r="CA1097" s="61"/>
      <c r="CB1097" s="61"/>
      <c r="CC1097" s="61"/>
      <c r="CD1097" s="61"/>
      <c r="CE1097" s="61"/>
      <c r="CF1097" s="61"/>
      <c r="CG1097" s="61"/>
      <c r="CH1097" s="61"/>
      <c r="CI1097" s="61"/>
      <c r="CJ1097" s="61"/>
      <c r="CK1097" s="61"/>
      <c r="CL1097" s="61"/>
      <c r="CM1097" s="61"/>
      <c r="CN1097" s="61"/>
      <c r="CO1097" s="61"/>
      <c r="CP1097" s="61"/>
      <c r="CQ1097" s="61"/>
      <c r="CR1097" s="61"/>
      <c r="CS1097" s="61"/>
      <c r="CT1097" s="61"/>
      <c r="CU1097" s="61"/>
      <c r="CV1097" s="61"/>
      <c r="CW1097" s="61"/>
      <c r="CX1097" s="61"/>
      <c r="CY1097" s="61"/>
      <c r="CZ1097" s="61"/>
      <c r="DA1097" s="61"/>
      <c r="DB1097" s="61"/>
      <c r="DC1097" s="61"/>
    </row>
    <row r="1098" spans="1:107" ht="25.5" customHeight="1" x14ac:dyDescent="0.2">
      <c r="A1098" s="103"/>
      <c r="B1098" s="61"/>
      <c r="C1098" s="45">
        <v>28</v>
      </c>
      <c r="D1098" s="58">
        <v>1</v>
      </c>
      <c r="E1098" s="64"/>
      <c r="F1098" s="61"/>
      <c r="G1098" s="45">
        <v>28</v>
      </c>
      <c r="H1098" s="58">
        <v>1</v>
      </c>
      <c r="I1098" s="61"/>
      <c r="J1098" s="63" t="s">
        <v>405</v>
      </c>
      <c r="K1098" s="45">
        <v>0</v>
      </c>
      <c r="L1098" s="58">
        <v>0</v>
      </c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169" t="s">
        <v>265</v>
      </c>
      <c r="X1098" s="45">
        <v>3</v>
      </c>
      <c r="Y1098" s="60">
        <v>0.10714285714285714</v>
      </c>
      <c r="Z1098" s="61"/>
      <c r="AA1098" s="61"/>
      <c r="AB1098" s="61"/>
      <c r="AC1098" s="61"/>
      <c r="AD1098" s="61"/>
      <c r="AE1098" s="61"/>
      <c r="AF1098" s="61"/>
      <c r="AG1098" s="61"/>
      <c r="AH1098" s="61"/>
      <c r="AI1098" s="169" t="s">
        <v>275</v>
      </c>
      <c r="AJ1098" s="45">
        <v>0</v>
      </c>
      <c r="AK1098" s="60">
        <v>0</v>
      </c>
      <c r="AL1098" s="61"/>
      <c r="AM1098" s="169" t="s">
        <v>262</v>
      </c>
      <c r="AN1098" s="45">
        <v>0</v>
      </c>
      <c r="AO1098" s="60">
        <v>0</v>
      </c>
      <c r="AP1098" s="61"/>
      <c r="AQ1098" s="61"/>
      <c r="AR1098" s="45">
        <v>28</v>
      </c>
      <c r="AS1098" s="60">
        <v>1</v>
      </c>
      <c r="AT1098" s="61"/>
      <c r="AU1098" s="169" t="s">
        <v>306</v>
      </c>
      <c r="AV1098" s="45">
        <v>0</v>
      </c>
      <c r="AW1098" s="60">
        <v>0</v>
      </c>
      <c r="AX1098" s="61"/>
      <c r="AY1098" s="98"/>
      <c r="AZ1098" s="45">
        <v>28</v>
      </c>
      <c r="BA1098" s="60">
        <v>1</v>
      </c>
      <c r="BB1098" s="61"/>
      <c r="BC1098" s="61"/>
      <c r="BD1098" s="61"/>
      <c r="BE1098" s="61"/>
      <c r="BF1098" s="61"/>
      <c r="BG1098" s="61"/>
      <c r="BH1098" s="61"/>
      <c r="BI1098" s="61"/>
      <c r="BJ1098" s="61"/>
      <c r="BK1098" s="61"/>
      <c r="BL1098" s="61"/>
      <c r="BM1098" s="61"/>
      <c r="BN1098" s="61"/>
      <c r="BO1098" s="61"/>
      <c r="BP1098" s="61"/>
      <c r="BQ1098" s="61"/>
      <c r="BR1098" s="64"/>
      <c r="BS1098" s="61"/>
      <c r="BT1098" s="61"/>
      <c r="BU1098" s="61"/>
      <c r="BV1098" s="61"/>
      <c r="BW1098" s="61"/>
      <c r="BX1098" s="61"/>
      <c r="BY1098" s="61"/>
      <c r="BZ1098" s="61"/>
      <c r="CA1098" s="61"/>
      <c r="CB1098" s="61"/>
      <c r="CC1098" s="61"/>
      <c r="CD1098" s="61"/>
      <c r="CE1098" s="61"/>
      <c r="CF1098" s="61"/>
      <c r="CG1098" s="61"/>
      <c r="CH1098" s="61"/>
      <c r="CI1098" s="61"/>
      <c r="CJ1098" s="61"/>
      <c r="CK1098" s="61"/>
      <c r="CL1098" s="61"/>
      <c r="CM1098" s="61"/>
      <c r="CN1098" s="61"/>
      <c r="CO1098" s="61"/>
      <c r="CP1098" s="61"/>
      <c r="CQ1098" s="61"/>
      <c r="CR1098" s="61"/>
      <c r="CS1098" s="61"/>
      <c r="CT1098" s="61"/>
      <c r="CU1098" s="61"/>
      <c r="CV1098" s="61"/>
      <c r="CW1098" s="61"/>
      <c r="CX1098" s="61"/>
      <c r="CY1098" s="61"/>
      <c r="CZ1098" s="61"/>
      <c r="DA1098" s="61"/>
      <c r="DB1098" s="61"/>
      <c r="DC1098" s="61"/>
    </row>
    <row r="1099" spans="1:107" ht="25.5" customHeight="1" x14ac:dyDescent="0.2">
      <c r="A1099" s="103"/>
      <c r="B1099" s="61"/>
      <c r="C1099" s="70" t="s">
        <v>141</v>
      </c>
      <c r="D1099" s="70" t="s">
        <v>140</v>
      </c>
      <c r="E1099" s="64"/>
      <c r="F1099" s="61"/>
      <c r="G1099" s="70" t="s">
        <v>141</v>
      </c>
      <c r="H1099" s="70" t="s">
        <v>140</v>
      </c>
      <c r="I1099" s="61"/>
      <c r="J1099" s="63" t="s">
        <v>406</v>
      </c>
      <c r="K1099" s="45">
        <v>0</v>
      </c>
      <c r="L1099" s="58">
        <v>0</v>
      </c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169" t="s">
        <v>266</v>
      </c>
      <c r="X1099" s="45">
        <v>0</v>
      </c>
      <c r="Y1099" s="60">
        <v>0</v>
      </c>
      <c r="Z1099" s="61"/>
      <c r="AA1099" s="61"/>
      <c r="AB1099" s="61"/>
      <c r="AC1099" s="61"/>
      <c r="AD1099" s="61"/>
      <c r="AE1099" s="61"/>
      <c r="AF1099" s="61"/>
      <c r="AG1099" s="61"/>
      <c r="AH1099" s="61"/>
      <c r="AI1099" s="169" t="s">
        <v>274</v>
      </c>
      <c r="AJ1099" s="45">
        <v>0</v>
      </c>
      <c r="AK1099" s="60">
        <v>0</v>
      </c>
      <c r="AL1099" s="61"/>
      <c r="AM1099" s="169" t="s">
        <v>263</v>
      </c>
      <c r="AN1099" s="45">
        <v>0</v>
      </c>
      <c r="AO1099" s="60">
        <v>0</v>
      </c>
      <c r="AP1099" s="61"/>
      <c r="AQ1099" s="61"/>
      <c r="AR1099" s="70" t="s">
        <v>141</v>
      </c>
      <c r="AS1099" s="70" t="s">
        <v>140</v>
      </c>
      <c r="AT1099" s="61"/>
      <c r="AU1099" s="169" t="s">
        <v>308</v>
      </c>
      <c r="AV1099" s="45">
        <v>0</v>
      </c>
      <c r="AW1099" s="60">
        <v>0</v>
      </c>
      <c r="AX1099" s="61"/>
      <c r="AY1099" s="61"/>
      <c r="AZ1099" s="49" t="s">
        <v>141</v>
      </c>
      <c r="BA1099" s="49" t="s">
        <v>140</v>
      </c>
      <c r="BB1099" s="64"/>
      <c r="BC1099" s="61"/>
      <c r="BD1099" s="61"/>
      <c r="BE1099" s="61"/>
      <c r="BF1099" s="61"/>
      <c r="BG1099" s="61"/>
      <c r="BH1099" s="61"/>
      <c r="BI1099" s="61"/>
      <c r="BJ1099" s="61"/>
      <c r="BK1099" s="61"/>
      <c r="BL1099" s="61"/>
      <c r="BM1099" s="61"/>
      <c r="BN1099" s="61"/>
      <c r="BO1099" s="61"/>
      <c r="BP1099" s="61"/>
      <c r="BQ1099" s="61"/>
      <c r="BR1099" s="64"/>
      <c r="BS1099" s="61"/>
      <c r="BT1099" s="61"/>
      <c r="BU1099" s="61"/>
      <c r="BV1099" s="61"/>
      <c r="BW1099" s="61"/>
      <c r="BX1099" s="61"/>
      <c r="BY1099" s="61"/>
      <c r="BZ1099" s="61"/>
      <c r="CA1099" s="61"/>
      <c r="CB1099" s="61"/>
      <c r="CC1099" s="61"/>
      <c r="CD1099" s="61"/>
      <c r="CE1099" s="61"/>
      <c r="CF1099" s="61"/>
      <c r="CG1099" s="61"/>
      <c r="CH1099" s="61"/>
      <c r="CI1099" s="61"/>
      <c r="CJ1099" s="61"/>
      <c r="CK1099" s="61"/>
      <c r="CL1099" s="61"/>
      <c r="CM1099" s="61"/>
      <c r="CN1099" s="61"/>
      <c r="CO1099" s="61"/>
      <c r="CP1099" s="61"/>
      <c r="CQ1099" s="61"/>
      <c r="CR1099" s="61"/>
      <c r="CS1099" s="61"/>
      <c r="CT1099" s="61"/>
      <c r="CU1099" s="61"/>
      <c r="CV1099" s="61"/>
      <c r="CW1099" s="61"/>
      <c r="CX1099" s="61"/>
      <c r="CY1099" s="61"/>
      <c r="CZ1099" s="61"/>
      <c r="DA1099" s="61"/>
      <c r="DB1099" s="61"/>
      <c r="DC1099" s="61"/>
    </row>
    <row r="1100" spans="1:107" ht="25.5" customHeight="1" x14ac:dyDescent="0.2">
      <c r="A1100" s="103"/>
      <c r="B1100" s="61"/>
      <c r="C1100" s="61"/>
      <c r="D1100" s="61"/>
      <c r="E1100" s="64"/>
      <c r="F1100" s="61"/>
      <c r="G1100" s="61"/>
      <c r="H1100" s="61"/>
      <c r="I1100" s="61"/>
      <c r="J1100" s="63" t="s">
        <v>393</v>
      </c>
      <c r="K1100" s="45">
        <v>2</v>
      </c>
      <c r="L1100" s="58">
        <v>7.1428571428571425E-2</v>
      </c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169" t="s">
        <v>162</v>
      </c>
      <c r="X1100" s="59">
        <v>1</v>
      </c>
      <c r="Y1100" s="60">
        <v>3.5714285714285712E-2</v>
      </c>
      <c r="Z1100" s="61"/>
      <c r="AA1100" s="61"/>
      <c r="AB1100" s="61"/>
      <c r="AC1100" s="61"/>
      <c r="AD1100" s="61"/>
      <c r="AE1100" s="61"/>
      <c r="AF1100" s="61"/>
      <c r="AG1100" s="61"/>
      <c r="AH1100" s="61"/>
      <c r="AI1100" s="169" t="s">
        <v>273</v>
      </c>
      <c r="AJ1100" s="45">
        <v>3</v>
      </c>
      <c r="AK1100" s="60">
        <v>0.10714285714285714</v>
      </c>
      <c r="AL1100" s="61"/>
      <c r="AM1100" s="169" t="s">
        <v>264</v>
      </c>
      <c r="AN1100" s="45">
        <v>0</v>
      </c>
      <c r="AO1100" s="60">
        <v>0</v>
      </c>
      <c r="AP1100" s="61"/>
      <c r="AQ1100" s="61"/>
      <c r="AR1100" s="61"/>
      <c r="AS1100" s="61"/>
      <c r="AT1100" s="61"/>
      <c r="AU1100" s="169" t="s">
        <v>309</v>
      </c>
      <c r="AV1100" s="45">
        <v>1</v>
      </c>
      <c r="AW1100" s="60">
        <v>0.04</v>
      </c>
      <c r="AX1100" s="61"/>
      <c r="AY1100"/>
      <c r="AZ1100"/>
      <c r="BA1100"/>
      <c r="BB1100" s="61"/>
      <c r="BC1100" s="61"/>
      <c r="BD1100" s="61"/>
      <c r="BE1100" s="61"/>
      <c r="BF1100" s="61"/>
      <c r="BG1100" s="61"/>
      <c r="BH1100" s="61"/>
      <c r="BI1100" s="61"/>
      <c r="BJ1100" s="61"/>
      <c r="BK1100" s="61"/>
      <c r="BL1100" s="61"/>
      <c r="BM1100" s="61"/>
      <c r="BN1100" s="61"/>
      <c r="BO1100" s="61"/>
      <c r="BP1100" s="61"/>
      <c r="BQ1100" s="61"/>
      <c r="BR1100" s="64"/>
      <c r="BS1100" s="61"/>
      <c r="BT1100" s="61"/>
      <c r="BU1100" s="61"/>
      <c r="BV1100" s="61"/>
      <c r="BW1100" s="61"/>
      <c r="BX1100" s="61"/>
      <c r="BY1100" s="61"/>
      <c r="BZ1100" s="61"/>
      <c r="CA1100" s="61"/>
      <c r="CB1100" s="61"/>
      <c r="CC1100" s="61"/>
      <c r="CD1100" s="61"/>
      <c r="CE1100" s="61"/>
      <c r="CF1100" s="61"/>
      <c r="CG1100" s="61"/>
      <c r="CH1100" s="61"/>
      <c r="CI1100" s="61"/>
      <c r="CJ1100" s="61"/>
      <c r="CK1100" s="61"/>
      <c r="CL1100" s="61"/>
      <c r="CM1100" s="61"/>
      <c r="CN1100" s="61"/>
      <c r="CO1100" s="61"/>
      <c r="CP1100" s="61"/>
      <c r="CQ1100" s="61"/>
      <c r="CR1100" s="61"/>
      <c r="CS1100" s="61"/>
      <c r="CT1100" s="61"/>
      <c r="CU1100" s="61"/>
      <c r="CV1100" s="61"/>
      <c r="CW1100" s="61"/>
      <c r="CX1100" s="61"/>
      <c r="CY1100" s="61"/>
      <c r="CZ1100" s="61"/>
      <c r="DA1100" s="61"/>
      <c r="DB1100" s="61"/>
      <c r="DC1100" s="61"/>
    </row>
    <row r="1101" spans="1:107" ht="25.5" customHeight="1" x14ac:dyDescent="0.2">
      <c r="A1101" s="103"/>
      <c r="B1101" s="61"/>
      <c r="C1101" s="61"/>
      <c r="D1101" s="61"/>
      <c r="E1101" s="64"/>
      <c r="F1101" s="61"/>
      <c r="G1101" s="61"/>
      <c r="H1101" s="61"/>
      <c r="I1101" s="61"/>
      <c r="J1101" s="63" t="s">
        <v>407</v>
      </c>
      <c r="K1101" s="45">
        <v>2</v>
      </c>
      <c r="L1101" s="58">
        <v>7.1428571428571425E-2</v>
      </c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37"/>
      <c r="X1101" s="45">
        <v>28</v>
      </c>
      <c r="Y1101" s="60">
        <v>1</v>
      </c>
      <c r="Z1101" s="61"/>
      <c r="AA1101" s="61"/>
      <c r="AB1101" s="61"/>
      <c r="AC1101" s="61"/>
      <c r="AD1101" s="61"/>
      <c r="AE1101" s="61"/>
      <c r="AF1101" s="61"/>
      <c r="AG1101" s="61"/>
      <c r="AH1101" s="61"/>
      <c r="AI1101" s="169" t="s">
        <v>438</v>
      </c>
      <c r="AJ1101" s="45">
        <v>4</v>
      </c>
      <c r="AK1101" s="60">
        <v>0.14285714285714285</v>
      </c>
      <c r="AL1101" s="61"/>
      <c r="AM1101" s="169" t="s">
        <v>279</v>
      </c>
      <c r="AN1101" s="45">
        <v>1</v>
      </c>
      <c r="AO1101" s="60">
        <v>0.04</v>
      </c>
      <c r="AP1101" s="61"/>
      <c r="AQ1101" s="61"/>
      <c r="AR1101" s="61"/>
      <c r="AS1101" s="61"/>
      <c r="AT1101" s="61"/>
      <c r="AU1101" s="169" t="s">
        <v>310</v>
      </c>
      <c r="AV1101" s="45">
        <v>1</v>
      </c>
      <c r="AW1101" s="60">
        <v>0.04</v>
      </c>
      <c r="AX1101" s="61"/>
      <c r="AY1101" s="61"/>
      <c r="AZ1101" s="61"/>
      <c r="BA1101" s="61"/>
      <c r="BB1101" s="61"/>
      <c r="BC1101" s="61"/>
      <c r="BD1101" s="61"/>
      <c r="BE1101" s="61"/>
      <c r="BF1101" s="61"/>
      <c r="BG1101" s="61"/>
      <c r="BH1101" s="61"/>
      <c r="BI1101" s="61"/>
      <c r="BJ1101" s="61"/>
      <c r="BK1101" s="61"/>
      <c r="BL1101" s="61"/>
      <c r="BM1101" s="61"/>
      <c r="BN1101" s="61"/>
      <c r="BO1101" s="61"/>
      <c r="BP1101" s="61"/>
      <c r="BQ1101" s="61"/>
      <c r="BR1101" s="64"/>
      <c r="BS1101" s="64"/>
      <c r="BT1101" s="64"/>
      <c r="BU1101" s="64"/>
      <c r="BV1101" s="61"/>
      <c r="BW1101" s="61"/>
      <c r="BX1101" s="61"/>
      <c r="BY1101" s="61"/>
      <c r="BZ1101" s="61"/>
      <c r="CA1101" s="61"/>
      <c r="CB1101" s="61"/>
      <c r="CC1101" s="61"/>
      <c r="CD1101" s="61"/>
      <c r="CE1101" s="61"/>
      <c r="CF1101" s="61"/>
      <c r="CG1101" s="61"/>
      <c r="CH1101" s="61"/>
      <c r="CI1101" s="61"/>
      <c r="CJ1101" s="61"/>
      <c r="CK1101" s="61"/>
      <c r="CL1101" s="61"/>
      <c r="CM1101" s="61"/>
      <c r="CN1101" s="61"/>
      <c r="CO1101" s="61"/>
      <c r="CP1101" s="61"/>
      <c r="CQ1101" s="61"/>
      <c r="CR1101" s="61"/>
      <c r="CS1101" s="61"/>
      <c r="CT1101" s="61"/>
      <c r="CU1101" s="61"/>
      <c r="CV1101" s="61"/>
      <c r="CW1101" s="61"/>
      <c r="CX1101" s="61"/>
      <c r="CY1101" s="61"/>
      <c r="CZ1101" s="61"/>
      <c r="DA1101" s="61"/>
      <c r="DB1101" s="61"/>
      <c r="DC1101" s="61"/>
    </row>
    <row r="1102" spans="1:107" ht="25.5" customHeight="1" x14ac:dyDescent="0.2">
      <c r="A1102" s="103"/>
      <c r="B1102" s="61"/>
      <c r="C1102" s="61"/>
      <c r="D1102" s="61"/>
      <c r="E1102" s="64"/>
      <c r="F1102" s="61"/>
      <c r="G1102" s="61"/>
      <c r="H1102" s="61"/>
      <c r="I1102" s="61"/>
      <c r="J1102" s="63" t="s">
        <v>408</v>
      </c>
      <c r="K1102" s="45">
        <v>1</v>
      </c>
      <c r="L1102" s="58">
        <v>3.5714285714285712E-2</v>
      </c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49" t="s">
        <v>141</v>
      </c>
      <c r="Y1102" s="49" t="s">
        <v>140</v>
      </c>
      <c r="Z1102" s="61"/>
      <c r="AA1102" s="61"/>
      <c r="AB1102" s="61"/>
      <c r="AC1102" s="61"/>
      <c r="AD1102" s="61"/>
      <c r="AE1102" s="61"/>
      <c r="AF1102" s="61"/>
      <c r="AG1102" s="61"/>
      <c r="AH1102" s="61"/>
      <c r="AI1102" s="37"/>
      <c r="AJ1102" s="45">
        <v>28</v>
      </c>
      <c r="AK1102" s="60">
        <v>1</v>
      </c>
      <c r="AL1102" s="61"/>
      <c r="AM1102" s="169" t="s">
        <v>267</v>
      </c>
      <c r="AN1102" s="45">
        <v>0</v>
      </c>
      <c r="AO1102" s="60">
        <v>0</v>
      </c>
      <c r="AP1102" s="61"/>
      <c r="AQ1102" s="61"/>
      <c r="AR1102" s="61"/>
      <c r="AS1102" s="61"/>
      <c r="AT1102" s="61"/>
      <c r="AU1102" s="169" t="s">
        <v>311</v>
      </c>
      <c r="AV1102" s="45">
        <v>0</v>
      </c>
      <c r="AW1102" s="60">
        <v>0</v>
      </c>
      <c r="AX1102" s="61"/>
      <c r="AY1102" s="61"/>
      <c r="AZ1102" s="61"/>
      <c r="BA1102" s="61"/>
      <c r="BB1102" s="61"/>
      <c r="BC1102" s="61"/>
      <c r="BD1102" s="61"/>
      <c r="BE1102" s="61"/>
      <c r="BF1102" s="61"/>
      <c r="BG1102" s="61"/>
      <c r="BH1102" s="61"/>
      <c r="BI1102" s="61"/>
      <c r="BJ1102" s="61"/>
      <c r="BK1102" s="61"/>
      <c r="BL1102" s="61"/>
      <c r="BM1102" s="61"/>
      <c r="BN1102" s="61"/>
      <c r="BO1102" s="61"/>
      <c r="BP1102" s="61"/>
      <c r="BQ1102" s="61"/>
      <c r="BR1102" s="64"/>
      <c r="BS1102" s="64"/>
      <c r="BT1102" s="64"/>
      <c r="BU1102" s="64"/>
      <c r="BV1102" s="61"/>
      <c r="BW1102" s="61"/>
      <c r="BX1102" s="61"/>
      <c r="BY1102" s="61"/>
      <c r="BZ1102" s="61"/>
      <c r="CA1102" s="61"/>
      <c r="CB1102" s="61"/>
      <c r="CC1102" s="61"/>
      <c r="CD1102" s="61"/>
      <c r="CE1102" s="61"/>
      <c r="CF1102" s="61"/>
      <c r="CG1102" s="61"/>
      <c r="CH1102" s="61"/>
      <c r="CI1102" s="61"/>
      <c r="CJ1102" s="61"/>
      <c r="CK1102" s="61"/>
      <c r="CL1102" s="61"/>
      <c r="CM1102" s="61"/>
      <c r="CN1102" s="61"/>
      <c r="CO1102" s="61"/>
      <c r="CP1102" s="61"/>
      <c r="CQ1102" s="61"/>
      <c r="CR1102" s="61"/>
      <c r="CS1102" s="61"/>
      <c r="CT1102" s="61"/>
      <c r="CU1102" s="61"/>
      <c r="CV1102" s="61"/>
      <c r="CW1102" s="61"/>
      <c r="CX1102" s="61"/>
      <c r="CY1102" s="61"/>
      <c r="CZ1102" s="61"/>
      <c r="DA1102" s="61"/>
      <c r="DB1102" s="61"/>
      <c r="DC1102" s="61"/>
    </row>
    <row r="1103" spans="1:107" ht="25.5" customHeight="1" x14ac:dyDescent="0.2">
      <c r="A1103" s="103"/>
      <c r="B1103" s="61"/>
      <c r="C1103" s="61"/>
      <c r="D1103" s="61"/>
      <c r="E1103" s="64"/>
      <c r="F1103" s="61"/>
      <c r="G1103" s="61"/>
      <c r="H1103" s="61"/>
      <c r="I1103" s="61"/>
      <c r="J1103" s="63" t="s">
        <v>395</v>
      </c>
      <c r="K1103" s="45">
        <v>0</v>
      </c>
      <c r="L1103" s="58">
        <v>0</v>
      </c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49" t="s">
        <v>141</v>
      </c>
      <c r="AK1103" s="49" t="s">
        <v>140</v>
      </c>
      <c r="AL1103" s="61"/>
      <c r="AM1103" s="169" t="s">
        <v>268</v>
      </c>
      <c r="AN1103" s="45">
        <v>0</v>
      </c>
      <c r="AO1103" s="60">
        <v>0</v>
      </c>
      <c r="AP1103" s="61"/>
      <c r="AQ1103" s="61"/>
      <c r="AR1103" s="61"/>
      <c r="AS1103" s="61"/>
      <c r="AT1103" s="61"/>
      <c r="AU1103" s="169" t="s">
        <v>312</v>
      </c>
      <c r="AV1103" s="45">
        <v>3</v>
      </c>
      <c r="AW1103" s="60">
        <v>0.12</v>
      </c>
      <c r="AX1103" s="61"/>
      <c r="AY1103" s="61"/>
      <c r="AZ1103" s="61"/>
      <c r="BA1103" s="61"/>
      <c r="BB1103" s="61"/>
      <c r="BC1103" s="61"/>
      <c r="BD1103" s="61"/>
      <c r="BE1103" s="61"/>
      <c r="BF1103" s="61"/>
      <c r="BG1103" s="61"/>
      <c r="BH1103" s="61"/>
      <c r="BI1103" s="61"/>
      <c r="BJ1103" s="61"/>
      <c r="BK1103" s="61"/>
      <c r="BL1103" s="61"/>
      <c r="BM1103" s="61"/>
      <c r="BN1103" s="61"/>
      <c r="BO1103" s="61"/>
      <c r="BP1103" s="61"/>
      <c r="BQ1103" s="61"/>
      <c r="BR1103" s="64"/>
      <c r="BS1103" s="64"/>
      <c r="BT1103" s="64"/>
      <c r="BU1103" s="64"/>
      <c r="BV1103" s="61"/>
      <c r="BW1103" s="61"/>
      <c r="BX1103" s="61"/>
      <c r="BY1103" s="61"/>
      <c r="BZ1103" s="61"/>
      <c r="CA1103" s="61"/>
      <c r="CB1103" s="61"/>
      <c r="CC1103" s="61"/>
      <c r="CD1103" s="61"/>
      <c r="CE1103" s="61"/>
      <c r="CF1103" s="61"/>
      <c r="CG1103" s="61"/>
      <c r="CH1103" s="61"/>
      <c r="CI1103" s="61"/>
      <c r="CJ1103" s="61"/>
      <c r="CK1103" s="61"/>
      <c r="CL1103" s="61"/>
      <c r="CM1103" s="61"/>
      <c r="CN1103" s="61"/>
      <c r="CO1103" s="61"/>
      <c r="CP1103" s="61"/>
      <c r="CQ1103" s="61"/>
      <c r="CR1103" s="61"/>
      <c r="CS1103" s="61"/>
      <c r="CT1103" s="61"/>
      <c r="CU1103" s="61"/>
      <c r="CV1103" s="61"/>
      <c r="CW1103" s="61"/>
      <c r="CX1103" s="61"/>
      <c r="CY1103" s="61"/>
      <c r="CZ1103" s="61"/>
      <c r="DA1103" s="61"/>
      <c r="DB1103" s="61"/>
      <c r="DC1103" s="61"/>
    </row>
    <row r="1104" spans="1:107" ht="25.5" customHeight="1" x14ac:dyDescent="0.2">
      <c r="A1104" s="103"/>
      <c r="B1104" s="61"/>
      <c r="C1104" s="61"/>
      <c r="D1104" s="61"/>
      <c r="E1104" s="64"/>
      <c r="F1104" s="61"/>
      <c r="G1104" s="61"/>
      <c r="H1104" s="61"/>
      <c r="I1104" s="61"/>
      <c r="J1104" s="61"/>
      <c r="K1104" s="45">
        <v>28</v>
      </c>
      <c r="L1104" s="58">
        <v>1</v>
      </c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1"/>
      <c r="AM1104" s="169" t="s">
        <v>269</v>
      </c>
      <c r="AN1104" s="45">
        <v>0</v>
      </c>
      <c r="AO1104" s="60">
        <v>0</v>
      </c>
      <c r="AP1104" s="61"/>
      <c r="AQ1104" s="61"/>
      <c r="AR1104" s="61"/>
      <c r="AS1104" s="61"/>
      <c r="AT1104" s="61"/>
      <c r="AU1104" s="169" t="s">
        <v>313</v>
      </c>
      <c r="AV1104" s="45">
        <v>0</v>
      </c>
      <c r="AW1104" s="60">
        <v>0</v>
      </c>
      <c r="AX1104" s="61"/>
      <c r="AY1104" s="61"/>
      <c r="AZ1104" s="61"/>
      <c r="BA1104" s="61"/>
      <c r="BB1104" s="61"/>
      <c r="BC1104" s="61"/>
      <c r="BD1104" s="61"/>
      <c r="BE1104" s="61"/>
      <c r="BF1104" s="61"/>
      <c r="BG1104" s="61"/>
      <c r="BH1104" s="61"/>
      <c r="BI1104" s="61"/>
      <c r="BJ1104" s="61"/>
      <c r="BK1104" s="61"/>
      <c r="BL1104" s="61"/>
      <c r="BM1104" s="61"/>
      <c r="BN1104" s="61"/>
      <c r="BO1104" s="61"/>
      <c r="BP1104" s="61"/>
      <c r="BQ1104" s="61"/>
      <c r="BR1104" s="64"/>
      <c r="BS1104" s="64"/>
      <c r="BT1104" s="64"/>
      <c r="BU1104" s="64"/>
      <c r="BV1104" s="61"/>
      <c r="BW1104" s="61"/>
      <c r="BX1104" s="61"/>
      <c r="BY1104" s="61"/>
      <c r="BZ1104" s="61"/>
      <c r="CA1104" s="61"/>
      <c r="CB1104" s="61"/>
      <c r="CC1104" s="61"/>
      <c r="CD1104" s="61"/>
      <c r="CE1104" s="61"/>
      <c r="CF1104" s="61"/>
      <c r="CG1104" s="61"/>
      <c r="CH1104" s="61"/>
      <c r="CI1104" s="61"/>
      <c r="CJ1104" s="61"/>
      <c r="CK1104" s="61"/>
      <c r="CL1104" s="61"/>
      <c r="CM1104" s="61"/>
      <c r="CN1104" s="61"/>
      <c r="CO1104" s="61"/>
      <c r="CP1104" s="61"/>
      <c r="CQ1104" s="61"/>
      <c r="CR1104" s="61"/>
      <c r="CS1104" s="61"/>
      <c r="CT1104" s="61"/>
      <c r="CU1104" s="61"/>
      <c r="CV1104" s="61"/>
      <c r="CW1104" s="61"/>
      <c r="CX1104" s="61"/>
      <c r="CY1104" s="61"/>
      <c r="CZ1104" s="61"/>
      <c r="DA1104" s="61"/>
      <c r="DB1104" s="61"/>
      <c r="DC1104" s="61"/>
    </row>
    <row r="1105" spans="1:107" ht="25.5" customHeight="1" x14ac:dyDescent="0.2">
      <c r="A1105" s="103"/>
      <c r="B1105" s="61"/>
      <c r="C1105" s="61"/>
      <c r="D1105" s="61"/>
      <c r="E1105" s="64"/>
      <c r="F1105" s="61"/>
      <c r="G1105" s="61"/>
      <c r="H1105" s="61"/>
      <c r="I1105" s="61"/>
      <c r="J1105" s="61"/>
      <c r="K1105" s="70" t="s">
        <v>141</v>
      </c>
      <c r="L1105" s="70" t="s">
        <v>140</v>
      </c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1"/>
      <c r="AM1105" s="169" t="s">
        <v>280</v>
      </c>
      <c r="AN1105" s="45">
        <v>2</v>
      </c>
      <c r="AO1105" s="60">
        <v>0.08</v>
      </c>
      <c r="AP1105" s="61"/>
      <c r="AQ1105" s="61"/>
      <c r="AR1105" s="61"/>
      <c r="AS1105" s="61"/>
      <c r="AT1105" s="61"/>
      <c r="AU1105" s="98"/>
      <c r="AV1105" s="45">
        <v>25</v>
      </c>
      <c r="AW1105" s="60">
        <v>1</v>
      </c>
      <c r="AX1105" s="61"/>
      <c r="AY1105" s="61"/>
      <c r="AZ1105" s="61"/>
      <c r="BA1105" s="61"/>
      <c r="BB1105" s="61"/>
      <c r="BC1105" s="61"/>
      <c r="BD1105" s="61"/>
      <c r="BE1105" s="61"/>
      <c r="BF1105" s="61"/>
      <c r="BG1105" s="61"/>
      <c r="BH1105" s="61"/>
      <c r="BI1105" s="61"/>
      <c r="BJ1105" s="61"/>
      <c r="BK1105" s="61"/>
      <c r="BL1105" s="61"/>
      <c r="BM1105" s="61"/>
      <c r="BN1105" s="61"/>
      <c r="BO1105" s="61"/>
      <c r="BP1105" s="61"/>
      <c r="BQ1105" s="61"/>
      <c r="BR1105" s="64"/>
      <c r="BS1105" s="64"/>
      <c r="BT1105" s="64"/>
      <c r="BU1105" s="64"/>
      <c r="BV1105" s="61"/>
      <c r="BW1105" s="61"/>
      <c r="BX1105" s="61"/>
      <c r="BY1105" s="61"/>
      <c r="BZ1105" s="61"/>
      <c r="CA1105" s="61"/>
      <c r="CB1105" s="61"/>
      <c r="CC1105" s="61"/>
      <c r="CD1105" s="61"/>
      <c r="CE1105" s="61"/>
      <c r="CF1105" s="61"/>
      <c r="CG1105" s="61"/>
      <c r="CH1105" s="61"/>
      <c r="CI1105" s="61"/>
      <c r="CJ1105" s="61"/>
      <c r="CK1105" s="61"/>
      <c r="CL1105" s="61"/>
      <c r="CM1105" s="61"/>
      <c r="CN1105" s="61"/>
      <c r="CO1105" s="61"/>
      <c r="CP1105" s="61"/>
      <c r="CQ1105" s="61"/>
      <c r="CR1105" s="61"/>
      <c r="CS1105" s="61"/>
      <c r="CT1105" s="61"/>
      <c r="CU1105" s="61"/>
      <c r="CV1105" s="61"/>
      <c r="CW1105" s="61"/>
      <c r="CX1105" s="61"/>
      <c r="CY1105" s="61"/>
      <c r="CZ1105" s="61"/>
      <c r="DA1105" s="61"/>
      <c r="DB1105" s="61"/>
      <c r="DC1105" s="61"/>
    </row>
    <row r="1106" spans="1:107" ht="25.5" customHeight="1" x14ac:dyDescent="0.2">
      <c r="A1106" s="103"/>
      <c r="B1106" s="61"/>
      <c r="C1106" s="61"/>
      <c r="D1106" s="61"/>
      <c r="E1106" s="64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  <c r="AB1106" s="61"/>
      <c r="AC1106" s="61"/>
      <c r="AD1106" s="61"/>
      <c r="AE1106" s="61"/>
      <c r="AF1106" s="61"/>
      <c r="AG1106" s="61"/>
      <c r="AH1106" s="61"/>
      <c r="AI1106" s="61"/>
      <c r="AJ1106" s="61"/>
      <c r="AK1106" s="61"/>
      <c r="AL1106" s="61"/>
      <c r="AM1106" s="169" t="s">
        <v>270</v>
      </c>
      <c r="AN1106" s="45">
        <v>0</v>
      </c>
      <c r="AO1106" s="60">
        <v>0</v>
      </c>
      <c r="AP1106" s="61"/>
      <c r="AQ1106" s="61"/>
      <c r="AR1106" s="61"/>
      <c r="AS1106" s="61"/>
      <c r="AT1106" s="61"/>
      <c r="AU1106" s="61"/>
      <c r="AV1106" s="49" t="s">
        <v>141</v>
      </c>
      <c r="AW1106" s="49" t="s">
        <v>140</v>
      </c>
      <c r="AX1106" s="61"/>
      <c r="AY1106" s="61"/>
      <c r="AZ1106" s="61"/>
      <c r="BA1106" s="61"/>
      <c r="BB1106" s="61"/>
      <c r="BC1106" s="61"/>
      <c r="BD1106" s="61"/>
      <c r="BE1106" s="61"/>
      <c r="BF1106" s="61"/>
      <c r="BG1106" s="61"/>
      <c r="BH1106" s="61"/>
      <c r="BI1106" s="61"/>
      <c r="BJ1106" s="61"/>
      <c r="BK1106" s="61"/>
      <c r="BL1106" s="61"/>
      <c r="BM1106" s="61"/>
      <c r="BN1106" s="61"/>
      <c r="BO1106" s="61"/>
      <c r="BP1106" s="71"/>
      <c r="BQ1106" s="61"/>
      <c r="BR1106" s="64"/>
      <c r="BS1106" s="64"/>
      <c r="BT1106" s="64"/>
      <c r="BU1106" s="64"/>
      <c r="BV1106" s="61"/>
      <c r="BW1106" s="61"/>
      <c r="BX1106" s="61"/>
      <c r="BY1106" s="61"/>
      <c r="BZ1106" s="61"/>
      <c r="CA1106" s="61"/>
      <c r="CB1106" s="61"/>
      <c r="CC1106" s="61"/>
      <c r="CD1106" s="61"/>
      <c r="CE1106" s="61"/>
      <c r="CF1106" s="61"/>
      <c r="CG1106" s="61"/>
      <c r="CH1106" s="61"/>
      <c r="CI1106" s="61"/>
      <c r="CJ1106" s="61"/>
      <c r="CK1106" s="61"/>
      <c r="CL1106" s="61"/>
      <c r="CM1106" s="61"/>
      <c r="CN1106" s="61"/>
      <c r="CO1106" s="61"/>
      <c r="CP1106" s="61"/>
      <c r="CQ1106" s="61"/>
      <c r="CR1106" s="61"/>
      <c r="CS1106" s="61"/>
      <c r="CT1106" s="61"/>
      <c r="CU1106" s="61"/>
      <c r="CV1106" s="61"/>
      <c r="CW1106" s="61"/>
      <c r="CX1106" s="61"/>
      <c r="CY1106" s="61"/>
      <c r="CZ1106" s="61"/>
      <c r="DA1106" s="61"/>
      <c r="DB1106" s="61"/>
      <c r="DC1106" s="61"/>
    </row>
    <row r="1107" spans="1:107" ht="25.5" customHeight="1" x14ac:dyDescent="0.2">
      <c r="A1107" s="103"/>
      <c r="B1107" s="61"/>
      <c r="C1107" s="61"/>
      <c r="D1107" s="61"/>
      <c r="E1107" s="64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61"/>
      <c r="AE1107" s="61"/>
      <c r="AF1107" s="61"/>
      <c r="AG1107" s="61"/>
      <c r="AH1107" s="61"/>
      <c r="AI1107" s="61"/>
      <c r="AJ1107" s="61"/>
      <c r="AK1107" s="61"/>
      <c r="AL1107" s="61"/>
      <c r="AM1107" s="169" t="s">
        <v>271</v>
      </c>
      <c r="AN1107" s="45">
        <v>0</v>
      </c>
      <c r="AO1107" s="60">
        <v>0</v>
      </c>
      <c r="AP1107" s="61"/>
      <c r="AQ1107" s="61"/>
      <c r="AR1107" s="61"/>
      <c r="AS1107" s="61"/>
      <c r="AT1107" s="61"/>
      <c r="AU1107" s="61"/>
      <c r="AV1107" s="61"/>
      <c r="AW1107" s="61"/>
      <c r="AX1107" s="61"/>
      <c r="AY1107" s="61"/>
      <c r="AZ1107" s="61"/>
      <c r="BA1107" s="61"/>
      <c r="BB1107" s="61"/>
      <c r="BC1107" s="61"/>
      <c r="BD1107" s="61"/>
      <c r="BE1107" s="61"/>
      <c r="BF1107" s="61"/>
      <c r="BG1107" s="61"/>
      <c r="BH1107" s="61"/>
      <c r="BI1107" s="61"/>
      <c r="BJ1107" s="62"/>
      <c r="BK1107" s="62"/>
      <c r="BL1107" s="61"/>
      <c r="BM1107" s="61"/>
      <c r="BN1107" s="61"/>
      <c r="BO1107" s="61"/>
      <c r="BP1107" s="61"/>
      <c r="BQ1107" s="64"/>
      <c r="BR1107" s="64"/>
      <c r="BS1107" s="64"/>
      <c r="BT1107" s="64"/>
      <c r="BU1107" s="64"/>
      <c r="BV1107" s="61"/>
      <c r="BW1107" s="61"/>
      <c r="BX1107" s="61"/>
      <c r="BY1107" s="61"/>
      <c r="BZ1107" s="61"/>
      <c r="CA1107" s="61"/>
      <c r="CB1107" s="61"/>
      <c r="CC1107" s="61"/>
      <c r="CD1107" s="61"/>
      <c r="CE1107" s="61"/>
      <c r="CF1107" s="61"/>
      <c r="CG1107" s="61"/>
      <c r="CH1107" s="61"/>
      <c r="CI1107" s="61"/>
      <c r="CJ1107" s="61"/>
      <c r="CK1107" s="61"/>
      <c r="CL1107" s="61"/>
      <c r="CM1107" s="61"/>
      <c r="CN1107" s="61"/>
      <c r="CO1107" s="61"/>
      <c r="CP1107" s="61"/>
      <c r="CQ1107" s="61"/>
      <c r="CR1107" s="61"/>
      <c r="CS1107" s="61"/>
      <c r="CT1107" s="61"/>
      <c r="CU1107" s="61"/>
      <c r="CV1107" s="61"/>
      <c r="CW1107" s="61"/>
      <c r="CX1107" s="61"/>
      <c r="CY1107" s="61"/>
      <c r="CZ1107" s="61"/>
      <c r="DA1107" s="61"/>
      <c r="DB1107" s="61"/>
      <c r="DC1107" s="61"/>
    </row>
    <row r="1108" spans="1:107" ht="25.5" customHeight="1" x14ac:dyDescent="0.2">
      <c r="A1108" s="103"/>
      <c r="B1108" s="37"/>
      <c r="C1108" s="37"/>
      <c r="D1108" s="37"/>
      <c r="E1108" s="64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  <c r="AC1108" s="61"/>
      <c r="AD1108" s="61"/>
      <c r="AE1108" s="61"/>
      <c r="AF1108" s="61"/>
      <c r="AG1108" s="61"/>
      <c r="AH1108" s="61"/>
      <c r="AI1108" s="61"/>
      <c r="AJ1108" s="61"/>
      <c r="AK1108" s="61"/>
      <c r="AL1108" s="61"/>
      <c r="AM1108" s="169" t="s">
        <v>272</v>
      </c>
      <c r="AN1108" s="45">
        <v>0</v>
      </c>
      <c r="AO1108" s="60">
        <v>0</v>
      </c>
      <c r="AP1108" s="61"/>
      <c r="AQ1108" s="61"/>
      <c r="AR1108" s="61"/>
      <c r="AS1108" s="61"/>
      <c r="AT1108" s="61"/>
      <c r="AU1108" s="61"/>
      <c r="AV1108" s="61"/>
      <c r="AW1108" s="61"/>
      <c r="AX1108" s="61"/>
      <c r="AY1108" s="61"/>
      <c r="AZ1108" s="61"/>
      <c r="BA1108" s="61"/>
      <c r="BB1108" s="61"/>
      <c r="BC1108" s="61"/>
      <c r="BD1108" s="61"/>
      <c r="BE1108" s="61"/>
      <c r="BF1108" s="61"/>
      <c r="BG1108" s="61"/>
      <c r="BH1108" s="61"/>
      <c r="BI1108" s="61"/>
      <c r="BJ1108" s="61"/>
      <c r="BK1108" s="61"/>
      <c r="BL1108" s="61"/>
      <c r="BM1108" s="61"/>
      <c r="BN1108" s="61"/>
      <c r="BO1108" s="61"/>
      <c r="BP1108" s="61"/>
      <c r="BQ1108" s="61"/>
      <c r="BR1108" s="64"/>
      <c r="BS1108" s="64"/>
      <c r="BT1108" s="64"/>
      <c r="BU1108" s="64"/>
      <c r="BV1108" s="61"/>
      <c r="BW1108" s="61"/>
      <c r="BX1108" s="61"/>
      <c r="BY1108" s="61"/>
      <c r="BZ1108" s="61"/>
      <c r="CA1108" s="61"/>
      <c r="CB1108" s="61"/>
      <c r="CC1108" s="61"/>
      <c r="CD1108" s="61"/>
      <c r="CE1108" s="61"/>
      <c r="CF1108" s="61"/>
      <c r="CG1108" s="61"/>
      <c r="CH1108" s="61"/>
      <c r="CI1108" s="61"/>
      <c r="CJ1108" s="61"/>
      <c r="CK1108" s="61"/>
      <c r="CL1108" s="61"/>
      <c r="CM1108" s="61"/>
      <c r="CN1108" s="61"/>
      <c r="CO1108" s="61"/>
      <c r="CP1108" s="61"/>
      <c r="CQ1108" s="61"/>
      <c r="CR1108" s="61"/>
      <c r="CS1108" s="61"/>
      <c r="CT1108" s="61"/>
      <c r="CU1108" s="61"/>
      <c r="CV1108" s="61"/>
      <c r="CW1108" s="61"/>
      <c r="CX1108" s="61"/>
      <c r="CY1108" s="61"/>
      <c r="CZ1108" s="61"/>
      <c r="DA1108" s="61"/>
      <c r="DB1108" s="61"/>
      <c r="DC1108" s="61"/>
    </row>
    <row r="1109" spans="1:107" ht="25.5" customHeight="1" x14ac:dyDescent="0.2">
      <c r="A1109" s="103"/>
      <c r="B1109" s="61"/>
      <c r="C1109" s="61"/>
      <c r="D1109" s="61"/>
      <c r="E1109" s="64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1"/>
      <c r="AM1109" s="169" t="s">
        <v>281</v>
      </c>
      <c r="AN1109" s="30">
        <v>3</v>
      </c>
      <c r="AO1109" s="60">
        <v>0.12</v>
      </c>
      <c r="AP1109" s="61"/>
      <c r="AQ1109" s="61"/>
      <c r="AR1109" s="61"/>
      <c r="AS1109" s="61"/>
      <c r="AT1109" s="61"/>
      <c r="AU1109" s="61"/>
      <c r="AV1109" s="61"/>
      <c r="AW1109" s="61"/>
      <c r="AX1109" s="61"/>
      <c r="AY1109" s="61"/>
      <c r="AZ1109" s="61"/>
      <c r="BA1109" s="61"/>
      <c r="BB1109" s="61"/>
      <c r="BC1109" s="61"/>
      <c r="BD1109" s="61"/>
      <c r="BE1109" s="61"/>
      <c r="BF1109" s="61"/>
      <c r="BG1109" s="61"/>
      <c r="BH1109" s="61"/>
      <c r="BI1109" s="61"/>
      <c r="BJ1109" s="61"/>
      <c r="BK1109" s="61"/>
      <c r="BL1109" s="61"/>
      <c r="BM1109" s="61"/>
      <c r="BN1109" s="61"/>
      <c r="BO1109" s="61"/>
      <c r="BP1109" s="61"/>
      <c r="BQ1109" s="61"/>
      <c r="BR1109" s="64"/>
      <c r="BS1109" s="64"/>
      <c r="BT1109" s="64"/>
      <c r="BU1109" s="64"/>
      <c r="BV1109" s="61"/>
      <c r="BW1109" s="61"/>
      <c r="BX1109" s="61"/>
      <c r="BY1109" s="61"/>
      <c r="BZ1109" s="61"/>
      <c r="CA1109" s="61"/>
      <c r="CB1109" s="61"/>
      <c r="CC1109" s="61"/>
      <c r="CD1109" s="61"/>
      <c r="CE1109" s="61"/>
      <c r="CF1109" s="61"/>
      <c r="CG1109" s="61"/>
      <c r="CH1109" s="61"/>
      <c r="CI1109" s="61"/>
      <c r="CJ1109" s="61"/>
      <c r="CK1109" s="61"/>
      <c r="CL1109" s="61"/>
      <c r="CM1109" s="61"/>
      <c r="CN1109" s="61"/>
      <c r="CO1109" s="61"/>
      <c r="CP1109" s="61"/>
      <c r="CQ1109" s="61"/>
      <c r="CR1109" s="61"/>
      <c r="CS1109" s="61"/>
      <c r="CT1109" s="61"/>
      <c r="CU1109" s="61"/>
      <c r="CV1109" s="61"/>
      <c r="CW1109" s="61"/>
      <c r="CX1109" s="61"/>
      <c r="CY1109" s="61"/>
      <c r="CZ1109" s="61"/>
      <c r="DA1109" s="61"/>
      <c r="DB1109" s="61"/>
      <c r="DC1109" s="61"/>
    </row>
    <row r="1110" spans="1:107" ht="25.5" customHeight="1" x14ac:dyDescent="0.2">
      <c r="A1110" s="103"/>
      <c r="B1110" s="61"/>
      <c r="C1110" s="61"/>
      <c r="D1110" s="61"/>
      <c r="E1110" s="64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1"/>
      <c r="AM1110" s="98"/>
      <c r="AN1110" s="45">
        <v>25</v>
      </c>
      <c r="AO1110" s="60">
        <v>1</v>
      </c>
      <c r="AP1110" s="61"/>
      <c r="AQ1110" s="61"/>
      <c r="AR1110" s="61"/>
      <c r="AS1110" s="61"/>
      <c r="AT1110" s="61"/>
      <c r="AU1110" s="61"/>
      <c r="AV1110" s="61"/>
      <c r="AW1110" s="61"/>
      <c r="AX1110" s="61"/>
      <c r="AY1110" s="61"/>
      <c r="AZ1110" s="61"/>
      <c r="BA1110" s="61"/>
      <c r="BB1110" s="61"/>
      <c r="BC1110" s="61"/>
      <c r="BD1110" s="61"/>
      <c r="BE1110" s="61"/>
      <c r="BF1110" s="61"/>
      <c r="BG1110" s="61"/>
      <c r="BH1110" s="61"/>
      <c r="BI1110" s="61"/>
      <c r="BJ1110" s="61"/>
      <c r="BK1110" s="61"/>
      <c r="BL1110" s="61"/>
      <c r="BM1110" s="61"/>
      <c r="BN1110" s="61"/>
      <c r="BO1110" s="61"/>
      <c r="BP1110" s="61"/>
      <c r="BQ1110" s="61"/>
      <c r="BR1110" s="64"/>
      <c r="BS1110" s="64"/>
      <c r="BT1110" s="64"/>
      <c r="BU1110" s="64"/>
      <c r="BV1110" s="61"/>
      <c r="BW1110" s="61"/>
      <c r="BX1110" s="61"/>
      <c r="BY1110" s="61"/>
      <c r="BZ1110" s="61"/>
      <c r="CA1110" s="61"/>
      <c r="CB1110" s="61"/>
      <c r="CC1110" s="61"/>
      <c r="CD1110" s="61"/>
      <c r="CE1110" s="61"/>
      <c r="CF1110" s="61"/>
      <c r="CG1110" s="61"/>
      <c r="CH1110" s="61"/>
      <c r="CI1110" s="61"/>
      <c r="CJ1110" s="61"/>
      <c r="CK1110" s="61"/>
      <c r="CL1110" s="61"/>
      <c r="CM1110" s="61"/>
      <c r="CN1110" s="61"/>
      <c r="CO1110" s="61"/>
      <c r="CP1110" s="61"/>
      <c r="CQ1110" s="61"/>
      <c r="CR1110" s="61"/>
      <c r="CS1110" s="61"/>
      <c r="CT1110" s="61"/>
      <c r="CU1110" s="61"/>
      <c r="CV1110" s="61"/>
      <c r="CW1110" s="61"/>
      <c r="CX1110" s="61"/>
      <c r="CY1110" s="61"/>
      <c r="CZ1110" s="61"/>
      <c r="DA1110" s="61"/>
      <c r="DB1110" s="61"/>
      <c r="DC1110" s="61"/>
    </row>
    <row r="1111" spans="1:107" ht="25.5" customHeight="1" x14ac:dyDescent="0.2">
      <c r="A1111" s="103"/>
      <c r="B1111" s="61"/>
      <c r="C1111" s="61"/>
      <c r="D1111" s="61"/>
      <c r="E1111" s="64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61"/>
      <c r="AE1111" s="61"/>
      <c r="AF1111" s="61"/>
      <c r="AG1111" s="61"/>
      <c r="AH1111" s="61"/>
      <c r="AI1111" s="61"/>
      <c r="AJ1111" s="61"/>
      <c r="AK1111" s="61"/>
      <c r="AL1111" s="61"/>
      <c r="AM1111" s="61"/>
      <c r="AN1111" s="49" t="s">
        <v>141</v>
      </c>
      <c r="AO1111" s="49" t="s">
        <v>140</v>
      </c>
      <c r="AP1111" s="61"/>
      <c r="AQ1111" s="61"/>
      <c r="AR1111" s="61"/>
      <c r="AS1111" s="61"/>
      <c r="AT1111" s="61"/>
      <c r="AU1111" s="61"/>
      <c r="AV1111" s="61"/>
      <c r="AW1111" s="61"/>
      <c r="AX1111" s="61"/>
      <c r="AY1111" s="61"/>
      <c r="AZ1111" s="61"/>
      <c r="BA1111" s="61"/>
      <c r="BB1111" s="61"/>
      <c r="BC1111" s="61"/>
      <c r="BD1111" s="61"/>
      <c r="BE1111" s="61"/>
      <c r="BF1111" s="61"/>
      <c r="BG1111" s="61"/>
      <c r="BH1111" s="61"/>
      <c r="BI1111" s="61"/>
      <c r="BJ1111" s="61"/>
      <c r="BK1111" s="61"/>
      <c r="BL1111" s="61"/>
      <c r="BM1111" s="61"/>
      <c r="BN1111" s="61"/>
      <c r="BO1111" s="61"/>
      <c r="BP1111" s="61"/>
      <c r="BQ1111" s="61"/>
      <c r="BR1111" s="64"/>
      <c r="BS1111" s="64"/>
      <c r="BT1111" s="64"/>
      <c r="BU1111" s="64"/>
      <c r="BV1111" s="61"/>
      <c r="BW1111" s="61"/>
      <c r="BX1111" s="61"/>
      <c r="BY1111" s="61"/>
      <c r="BZ1111" s="61"/>
      <c r="CA1111" s="61"/>
      <c r="CB1111" s="61"/>
      <c r="CC1111" s="61"/>
      <c r="CD1111" s="61"/>
      <c r="CE1111" s="61"/>
      <c r="CF1111" s="61"/>
      <c r="CG1111" s="61"/>
      <c r="CH1111" s="61"/>
      <c r="CI1111" s="61"/>
      <c r="CJ1111" s="61"/>
      <c r="CK1111" s="61"/>
      <c r="CL1111" s="61"/>
      <c r="CM1111" s="61"/>
      <c r="CN1111" s="61"/>
      <c r="CO1111" s="61"/>
      <c r="CP1111" s="61"/>
      <c r="CQ1111" s="61"/>
      <c r="CR1111" s="61"/>
      <c r="CS1111" s="61"/>
      <c r="CT1111" s="61"/>
      <c r="CU1111" s="61"/>
      <c r="CV1111" s="61"/>
      <c r="CW1111" s="61"/>
      <c r="CX1111" s="61"/>
      <c r="CY1111" s="61"/>
      <c r="CZ1111" s="61"/>
      <c r="DA1111" s="61"/>
      <c r="DB1111" s="61"/>
      <c r="DC1111" s="61"/>
    </row>
    <row r="1112" spans="1:107" ht="25.5" customHeight="1" x14ac:dyDescent="0.2">
      <c r="A1112" s="103"/>
      <c r="B1112" s="61"/>
      <c r="C1112" s="61"/>
      <c r="D1112" s="61"/>
      <c r="E1112" s="64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1"/>
      <c r="AM1112" s="61"/>
      <c r="AN1112" s="61"/>
      <c r="AO1112" s="61"/>
      <c r="AP1112" s="61"/>
      <c r="AQ1112" s="61"/>
      <c r="AR1112" s="61"/>
      <c r="AS1112" s="61"/>
      <c r="AT1112" s="61"/>
      <c r="AU1112" s="61"/>
      <c r="AV1112" s="61"/>
      <c r="AW1112" s="61"/>
      <c r="AX1112" s="61"/>
      <c r="AY1112" s="61"/>
      <c r="AZ1112" s="61"/>
      <c r="BA1112" s="61"/>
      <c r="BB1112" s="61"/>
      <c r="BC1112" s="61"/>
      <c r="BD1112" s="61"/>
      <c r="BE1112" s="61"/>
      <c r="BF1112" s="61"/>
      <c r="BG1112" s="61"/>
      <c r="BH1112" s="61"/>
      <c r="BI1112" s="61"/>
      <c r="BJ1112" s="61"/>
      <c r="BK1112" s="61"/>
      <c r="BL1112" s="61"/>
      <c r="BM1112" s="61"/>
      <c r="BN1112" s="61"/>
      <c r="BO1112" s="61"/>
      <c r="BP1112" s="61"/>
      <c r="BQ1112" s="61"/>
      <c r="BR1112" s="64"/>
      <c r="BS1112" s="64"/>
      <c r="BT1112" s="64"/>
      <c r="BU1112" s="64"/>
      <c r="BV1112" s="61"/>
      <c r="BW1112" s="61"/>
      <c r="BX1112" s="61"/>
      <c r="BY1112" s="61"/>
      <c r="BZ1112" s="61"/>
      <c r="CA1112" s="61"/>
      <c r="CB1112" s="61"/>
      <c r="CC1112" s="61"/>
      <c r="CD1112" s="61"/>
      <c r="CE1112" s="61"/>
      <c r="CF1112" s="61"/>
      <c r="CG1112" s="61"/>
      <c r="CH1112" s="61"/>
      <c r="CI1112" s="61"/>
      <c r="CJ1112" s="61"/>
      <c r="CK1112" s="61"/>
      <c r="CL1112" s="61"/>
      <c r="CM1112" s="61"/>
      <c r="CN1112" s="61"/>
      <c r="CO1112" s="61"/>
      <c r="CP1112" s="61"/>
      <c r="CQ1112" s="61"/>
      <c r="CR1112" s="61"/>
      <c r="CS1112" s="61"/>
      <c r="CT1112" s="61"/>
      <c r="CU1112" s="61"/>
      <c r="CV1112" s="61"/>
      <c r="CW1112" s="61"/>
      <c r="CX1112" s="61"/>
      <c r="CY1112" s="61"/>
      <c r="CZ1112" s="61"/>
      <c r="DA1112" s="61"/>
      <c r="DB1112" s="61"/>
      <c r="DC1112" s="61"/>
    </row>
    <row r="1113" spans="1:107" ht="25.5" customHeight="1" x14ac:dyDescent="0.2">
      <c r="A1113" s="103"/>
      <c r="B1113" s="170" t="s">
        <v>425</v>
      </c>
      <c r="C1113" s="170"/>
      <c r="D1113" s="170"/>
      <c r="E1113" s="170"/>
      <c r="F1113" s="170"/>
      <c r="G1113" s="170"/>
      <c r="H1113" s="170"/>
      <c r="I1113" s="170"/>
      <c r="J1113" s="170"/>
      <c r="K1113" s="170"/>
      <c r="L1113" s="170"/>
      <c r="M1113" s="170"/>
      <c r="N1113" s="170"/>
      <c r="O1113" s="170"/>
      <c r="P1113" s="170"/>
      <c r="Q1113" s="170"/>
      <c r="R1113" s="170"/>
      <c r="S1113" s="170"/>
      <c r="T1113" s="170"/>
      <c r="U1113" s="170"/>
      <c r="V1113" s="170"/>
      <c r="W1113" s="170"/>
      <c r="X1113" s="170"/>
      <c r="Y1113" s="170"/>
      <c r="Z1113" s="170"/>
      <c r="AA1113" s="170"/>
      <c r="AB1113" s="170"/>
      <c r="AC1113" s="170"/>
      <c r="AD1113" s="170"/>
      <c r="AE1113" s="170"/>
      <c r="AF1113" s="170"/>
      <c r="AG1113" s="170"/>
      <c r="AH1113" s="170"/>
      <c r="AI1113" s="170"/>
      <c r="AJ1113" s="170"/>
      <c r="AK1113" s="170"/>
      <c r="AL1113" s="170"/>
      <c r="AM1113" s="170"/>
      <c r="AN1113" s="170"/>
      <c r="AO1113" s="170"/>
      <c r="AP1113" s="170"/>
      <c r="AQ1113" s="170"/>
      <c r="AR1113" s="170"/>
      <c r="AS1113" s="170"/>
      <c r="AT1113" s="170"/>
      <c r="AU1113" s="170"/>
      <c r="AV1113" s="170"/>
      <c r="AW1113" s="170"/>
      <c r="AX1113" s="170"/>
      <c r="AY1113" s="170"/>
      <c r="AZ1113" s="170"/>
      <c r="BA1113" s="170"/>
      <c r="BB1113" s="170"/>
      <c r="BC1113" s="170"/>
      <c r="BD1113" s="170"/>
      <c r="BE1113" s="170"/>
      <c r="BF1113" s="170"/>
      <c r="BG1113" s="170"/>
      <c r="BH1113" s="170"/>
      <c r="BI1113" s="170"/>
      <c r="BJ1113" s="170"/>
      <c r="BK1113" s="170"/>
      <c r="BL1113" s="170"/>
      <c r="BM1113" s="170"/>
      <c r="BN1113" s="170"/>
      <c r="BO1113" s="170"/>
      <c r="BP1113" s="170"/>
      <c r="BQ1113" s="170"/>
      <c r="BR1113" s="170"/>
      <c r="BS1113" s="170"/>
      <c r="BT1113" s="170"/>
      <c r="BU1113" s="170"/>
      <c r="BV1113" s="170"/>
      <c r="BW1113" s="170"/>
      <c r="BX1113" s="170"/>
      <c r="BY1113" s="170"/>
      <c r="BZ1113" s="170"/>
      <c r="CA1113" s="170"/>
      <c r="CB1113" s="170"/>
      <c r="CC1113" s="170"/>
      <c r="CD1113" s="170"/>
      <c r="CE1113" s="170"/>
      <c r="CF1113" s="170"/>
      <c r="CG1113" s="170"/>
      <c r="CH1113" s="170"/>
      <c r="CI1113" s="170"/>
      <c r="CJ1113" s="170"/>
      <c r="CK1113" s="170"/>
      <c r="CL1113" s="170"/>
      <c r="CM1113" s="170"/>
      <c r="CN1113" s="170"/>
      <c r="CO1113" s="170"/>
      <c r="CP1113" s="170"/>
      <c r="CQ1113" s="170"/>
      <c r="CR1113" s="170"/>
      <c r="CS1113" s="170"/>
      <c r="CT1113" s="170"/>
      <c r="CU1113" s="170"/>
      <c r="CV1113" s="170"/>
      <c r="CW1113" s="170"/>
      <c r="CX1113" s="170"/>
      <c r="CY1113" s="170"/>
      <c r="CZ1113" s="170"/>
      <c r="DA1113" s="170"/>
      <c r="DB1113" s="170"/>
      <c r="DC1113" s="170"/>
    </row>
    <row r="1114" spans="1:107" ht="25.5" customHeight="1" x14ac:dyDescent="0.2">
      <c r="A1114" s="103"/>
      <c r="B1114" s="61"/>
      <c r="C1114" s="61"/>
      <c r="D1114" s="61"/>
      <c r="E1114" s="64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  <c r="AC1114" s="61"/>
      <c r="AD1114" s="61"/>
      <c r="AE1114" s="61"/>
      <c r="AF1114" s="61"/>
      <c r="AG1114" s="61"/>
      <c r="AH1114" s="61"/>
      <c r="AI1114" s="61"/>
      <c r="AJ1114" s="61"/>
      <c r="AK1114" s="61"/>
      <c r="AL1114" s="61"/>
      <c r="AM1114" s="61"/>
      <c r="AN1114" s="61"/>
      <c r="AO1114" s="61"/>
      <c r="AP1114" s="61"/>
      <c r="AQ1114" s="61"/>
      <c r="AR1114" s="61"/>
      <c r="AS1114" s="61"/>
      <c r="AT1114" s="61"/>
      <c r="AU1114" s="61"/>
      <c r="AV1114" s="61"/>
      <c r="AW1114" s="61"/>
      <c r="AX1114" s="61"/>
      <c r="AY1114" s="61"/>
      <c r="AZ1114" s="61"/>
      <c r="BA1114" s="61"/>
      <c r="BB1114" s="61"/>
      <c r="BC1114" s="61"/>
      <c r="BD1114" s="61"/>
      <c r="BE1114" s="61"/>
      <c r="BF1114" s="61"/>
      <c r="BG1114" s="61"/>
      <c r="BH1114" s="61"/>
      <c r="BI1114" s="61"/>
      <c r="BJ1114" s="61"/>
      <c r="BK1114" s="61"/>
      <c r="BL1114" s="61"/>
      <c r="BM1114" s="61"/>
      <c r="BN1114" s="61"/>
      <c r="BO1114" s="61"/>
      <c r="BP1114" s="61"/>
      <c r="BQ1114" s="61"/>
      <c r="BR1114"/>
      <c r="BS1114"/>
      <c r="BT1114"/>
      <c r="BU1114" s="64"/>
      <c r="BV1114" s="61"/>
      <c r="BW1114"/>
      <c r="BX1114"/>
      <c r="BY1114"/>
      <c r="BZ1114"/>
      <c r="CA1114"/>
      <c r="CB1114"/>
      <c r="CC1114"/>
      <c r="CD1114"/>
      <c r="CE1114"/>
      <c r="CF1114"/>
      <c r="CG1114"/>
      <c r="CH1114" s="61"/>
      <c r="CI1114" s="61"/>
      <c r="CJ1114"/>
      <c r="CK1114"/>
      <c r="CL1114"/>
      <c r="CM1114"/>
      <c r="CN1114"/>
      <c r="CO1114"/>
      <c r="CP1114"/>
      <c r="CQ1114" s="61"/>
      <c r="CR1114" s="61"/>
      <c r="CS1114" s="61"/>
      <c r="CT1114" s="61"/>
      <c r="CU1114" s="61"/>
      <c r="CV1114" s="61"/>
      <c r="CW1114" s="61"/>
      <c r="CX1114" s="61"/>
      <c r="CY1114" s="61"/>
      <c r="CZ1114" s="61"/>
      <c r="DA1114" s="61"/>
      <c r="DB1114" s="61"/>
      <c r="DC1114" s="61"/>
    </row>
    <row r="1115" spans="1:107" ht="25.5" customHeight="1" x14ac:dyDescent="0.2">
      <c r="A1115" s="103"/>
      <c r="B1115" s="181" t="s">
        <v>427</v>
      </c>
      <c r="C1115" s="181"/>
      <c r="D1115" s="181"/>
      <c r="E1115" s="181"/>
      <c r="F1115" s="181"/>
      <c r="G1115" s="181"/>
      <c r="H1115" s="181"/>
      <c r="I1115" s="61"/>
      <c r="J1115" s="181" t="s">
        <v>426</v>
      </c>
      <c r="K1115" s="181"/>
      <c r="L1115" s="181"/>
      <c r="M1115" s="181"/>
      <c r="N1115" s="181"/>
      <c r="O1115" s="181"/>
      <c r="P1115" s="181"/>
      <c r="Q1115" s="181"/>
      <c r="R1115" s="181"/>
      <c r="S1115" s="181"/>
      <c r="T1115" s="181"/>
      <c r="U1115" s="73"/>
      <c r="V1115" s="181" t="s">
        <v>428</v>
      </c>
      <c r="W1115" s="181"/>
      <c r="X1115" s="181"/>
      <c r="Y1115" s="181"/>
      <c r="Z1115" s="181"/>
      <c r="AA1115" s="181"/>
      <c r="AB1115" s="181"/>
      <c r="AC1115" s="61"/>
      <c r="AD1115" s="61"/>
      <c r="AE1115" s="181" t="s">
        <v>429</v>
      </c>
      <c r="AF1115" s="181"/>
      <c r="AG1115" s="181"/>
      <c r="AH1115" s="181"/>
      <c r="AI1115" s="181"/>
      <c r="AJ1115" s="181"/>
      <c r="AK1115" s="181"/>
      <c r="AL1115" s="181"/>
      <c r="AM1115" s="181"/>
      <c r="AN1115" s="181"/>
      <c r="AO1115" s="181"/>
      <c r="AP1115" s="61"/>
      <c r="AQ1115" s="61"/>
      <c r="AR1115" s="181" t="s">
        <v>430</v>
      </c>
      <c r="AS1115" s="181"/>
      <c r="AT1115" s="181"/>
      <c r="AU1115" s="181"/>
      <c r="AV1115" s="181"/>
      <c r="AW1115" s="181"/>
      <c r="AX1115" s="181"/>
      <c r="AY1115" s="61"/>
      <c r="AZ1115" s="61"/>
      <c r="BA1115" s="181" t="s">
        <v>431</v>
      </c>
      <c r="BB1115" s="181"/>
      <c r="BC1115" s="181"/>
      <c r="BD1115" s="181"/>
      <c r="BE1115" s="181"/>
      <c r="BF1115" s="181"/>
      <c r="BG1115" s="181"/>
      <c r="BH1115" s="181"/>
      <c r="BI1115" s="181"/>
      <c r="BJ1115" s="181"/>
      <c r="BK1115" s="181"/>
      <c r="BL1115" s="61"/>
      <c r="BM1115" s="61"/>
      <c r="BN1115" s="181" t="s">
        <v>432</v>
      </c>
      <c r="BO1115" s="181"/>
      <c r="BP1115" s="181"/>
      <c r="BQ1115" s="181"/>
      <c r="BR1115" s="181"/>
      <c r="BS1115" s="181"/>
      <c r="BT1115" s="181"/>
      <c r="BU1115" s="64"/>
      <c r="BV1115" s="61"/>
      <c r="BW1115" s="181" t="s">
        <v>433</v>
      </c>
      <c r="BX1115" s="181"/>
      <c r="BY1115" s="181"/>
      <c r="BZ1115" s="181"/>
      <c r="CA1115" s="181"/>
      <c r="CB1115" s="181"/>
      <c r="CC1115" s="181"/>
      <c r="CD1115" s="181"/>
      <c r="CE1115" s="181"/>
      <c r="CF1115" s="181"/>
      <c r="CG1115" s="181"/>
      <c r="CH1115" s="61"/>
      <c r="CI1115" s="61"/>
      <c r="CJ1115" s="181" t="s">
        <v>434</v>
      </c>
      <c r="CK1115" s="181"/>
      <c r="CL1115" s="181"/>
      <c r="CM1115" s="181"/>
      <c r="CN1115" s="181"/>
      <c r="CO1115" s="181"/>
      <c r="CP1115" s="181"/>
      <c r="CQ1115" s="61"/>
      <c r="CR1115" s="61"/>
      <c r="CS1115" s="181" t="s">
        <v>433</v>
      </c>
      <c r="CT1115" s="181"/>
      <c r="CU1115" s="181"/>
      <c r="CV1115" s="181"/>
      <c r="CW1115" s="181"/>
      <c r="CX1115" s="181"/>
      <c r="CY1115" s="181"/>
      <c r="CZ1115" s="181"/>
      <c r="DA1115" s="181"/>
      <c r="DB1115" s="181"/>
      <c r="DC1115" s="181"/>
    </row>
    <row r="1116" spans="1:107" ht="25.5" customHeight="1" x14ac:dyDescent="0.2">
      <c r="A1116" s="103"/>
      <c r="B1116" s="61"/>
      <c r="C1116" s="61"/>
      <c r="D1116" s="61"/>
      <c r="E1116" s="64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  <c r="AC1116" s="61"/>
      <c r="AD1116" s="61"/>
      <c r="AE1116"/>
      <c r="AF1116"/>
      <c r="AG1116"/>
      <c r="AH1116" s="61"/>
      <c r="AI1116" s="61"/>
      <c r="AJ1116" s="61"/>
      <c r="AK1116" s="61"/>
      <c r="AL1116" s="61"/>
      <c r="AM1116" s="61"/>
      <c r="AN1116" s="61"/>
      <c r="AO1116" s="61"/>
      <c r="AP1116" s="61"/>
      <c r="AQ1116" s="61"/>
      <c r="AR1116" s="61"/>
      <c r="AS1116" s="61"/>
      <c r="AT1116" s="61"/>
      <c r="AU1116" s="61"/>
      <c r="AV1116" s="61"/>
      <c r="AW1116" s="61"/>
      <c r="AX1116" s="61"/>
      <c r="AY1116" s="61"/>
      <c r="AZ1116" s="61"/>
      <c r="BA1116" s="61"/>
      <c r="BB1116" s="61"/>
      <c r="BC1116" s="61"/>
      <c r="BD1116" s="61"/>
      <c r="BE1116" s="61"/>
      <c r="BF1116" s="61"/>
      <c r="BG1116" s="61"/>
      <c r="BH1116" s="61"/>
      <c r="BI1116" s="61"/>
      <c r="BJ1116" s="61"/>
      <c r="BK1116" s="61"/>
      <c r="BL1116" s="61"/>
      <c r="BM1116" s="61"/>
      <c r="BN1116" s="61"/>
      <c r="BO1116" s="61"/>
      <c r="BP1116" s="61"/>
      <c r="BQ1116" s="61"/>
      <c r="BR1116" s="64"/>
      <c r="BS1116" s="64"/>
      <c r="BT1116" s="64"/>
      <c r="BU1116" s="64"/>
      <c r="BV1116" s="61"/>
      <c r="BW1116" s="61"/>
      <c r="BX1116" s="61"/>
      <c r="BY1116" s="61"/>
      <c r="BZ1116" s="61"/>
      <c r="CA1116" s="61"/>
      <c r="CB1116" s="61"/>
      <c r="CC1116" s="61"/>
      <c r="CD1116" s="61"/>
      <c r="CE1116" s="61"/>
      <c r="CF1116" s="61"/>
      <c r="CG1116" s="61"/>
      <c r="CH1116" s="61"/>
      <c r="CI1116" s="61"/>
      <c r="CJ1116" s="61"/>
      <c r="CK1116" s="61"/>
      <c r="CL1116" s="61"/>
      <c r="CM1116" s="61"/>
      <c r="CN1116" s="61"/>
      <c r="CO1116" s="61"/>
      <c r="CP1116" s="61"/>
      <c r="CQ1116" s="61"/>
      <c r="CR1116" s="61"/>
      <c r="CS1116" s="61"/>
      <c r="CT1116" s="61"/>
      <c r="CU1116" s="61"/>
      <c r="CV1116" s="61"/>
      <c r="CW1116" s="61"/>
      <c r="CX1116" s="61"/>
      <c r="CY1116" s="61"/>
      <c r="CZ1116" s="61"/>
      <c r="DA1116" s="61"/>
      <c r="DB1116" s="61"/>
      <c r="DC1116" s="61"/>
    </row>
    <row r="1117" spans="1:107" ht="25.5" customHeight="1" x14ac:dyDescent="0.2">
      <c r="A1117" s="103"/>
      <c r="B1117" s="175" t="s">
        <v>180</v>
      </c>
      <c r="C1117" s="175"/>
      <c r="D1117" s="175"/>
      <c r="E1117" s="64"/>
      <c r="F1117" s="175" t="s">
        <v>14</v>
      </c>
      <c r="G1117" s="175"/>
      <c r="H1117" s="175"/>
      <c r="I1117" s="61"/>
      <c r="J1117" s="178" t="s">
        <v>338</v>
      </c>
      <c r="K1117" s="179"/>
      <c r="L1117" s="180"/>
      <c r="M1117" s="61"/>
      <c r="N1117" s="178" t="s">
        <v>409</v>
      </c>
      <c r="O1117" s="179"/>
      <c r="P1117" s="180"/>
      <c r="Q1117" s="61"/>
      <c r="R1117" s="178" t="s">
        <v>410</v>
      </c>
      <c r="S1117" s="179"/>
      <c r="T1117" s="180"/>
      <c r="U1117" s="61"/>
      <c r="V1117" s="175" t="s">
        <v>180</v>
      </c>
      <c r="W1117" s="175"/>
      <c r="X1117" s="175"/>
      <c r="Y1117" s="61"/>
      <c r="Z1117" s="175" t="s">
        <v>14</v>
      </c>
      <c r="AA1117" s="175"/>
      <c r="AB1117" s="175"/>
      <c r="AC1117" s="61"/>
      <c r="AD1117" s="61"/>
      <c r="AE1117" s="175" t="s">
        <v>338</v>
      </c>
      <c r="AF1117" s="175"/>
      <c r="AG1117" s="175"/>
      <c r="AH1117" s="61"/>
      <c r="AI1117" s="178" t="s">
        <v>409</v>
      </c>
      <c r="AJ1117" s="179"/>
      <c r="AK1117" s="180"/>
      <c r="AL1117" s="61"/>
      <c r="AM1117" s="178" t="s">
        <v>410</v>
      </c>
      <c r="AN1117" s="179"/>
      <c r="AO1117" s="180"/>
      <c r="AP1117" s="61"/>
      <c r="AQ1117" s="61"/>
      <c r="AR1117" s="175" t="s">
        <v>180</v>
      </c>
      <c r="AS1117" s="175"/>
      <c r="AT1117" s="175"/>
      <c r="AU1117" s="61"/>
      <c r="AV1117" s="175" t="s">
        <v>14</v>
      </c>
      <c r="AW1117" s="175"/>
      <c r="AX1117" s="175"/>
      <c r="AY1117" s="61"/>
      <c r="AZ1117" s="61"/>
      <c r="BA1117" s="175" t="s">
        <v>338</v>
      </c>
      <c r="BB1117" s="175"/>
      <c r="BC1117" s="175"/>
      <c r="BD1117" s="61"/>
      <c r="BE1117" s="178" t="s">
        <v>409</v>
      </c>
      <c r="BF1117" s="179"/>
      <c r="BG1117" s="180"/>
      <c r="BH1117" s="61"/>
      <c r="BI1117" s="178" t="s">
        <v>410</v>
      </c>
      <c r="BJ1117" s="179"/>
      <c r="BK1117" s="180"/>
      <c r="BL1117" s="61"/>
      <c r="BM1117" s="61"/>
      <c r="BN1117" s="178" t="s">
        <v>180</v>
      </c>
      <c r="BO1117" s="179"/>
      <c r="BP1117" s="180"/>
      <c r="BQ1117" s="61"/>
      <c r="BR1117" s="175" t="s">
        <v>14</v>
      </c>
      <c r="BS1117" s="175"/>
      <c r="BT1117" s="175"/>
      <c r="BU1117" s="64"/>
      <c r="BV1117" s="61"/>
      <c r="BW1117" s="175" t="s">
        <v>338</v>
      </c>
      <c r="BX1117" s="175"/>
      <c r="BY1117" s="175"/>
      <c r="BZ1117" s="61"/>
      <c r="CA1117" s="178" t="s">
        <v>409</v>
      </c>
      <c r="CB1117" s="179"/>
      <c r="CC1117" s="180"/>
      <c r="CD1117" s="61"/>
      <c r="CE1117" s="178" t="s">
        <v>410</v>
      </c>
      <c r="CF1117" s="179"/>
      <c r="CG1117" s="180"/>
      <c r="CH1117" s="61"/>
      <c r="CI1117" s="61"/>
      <c r="CJ1117" s="175" t="s">
        <v>180</v>
      </c>
      <c r="CK1117" s="175"/>
      <c r="CL1117" s="175"/>
      <c r="CM1117" s="61"/>
      <c r="CN1117" s="175" t="s">
        <v>14</v>
      </c>
      <c r="CO1117" s="175"/>
      <c r="CP1117" s="175"/>
      <c r="CQ1117" s="61"/>
      <c r="CR1117" s="61"/>
      <c r="CS1117" s="175" t="s">
        <v>338</v>
      </c>
      <c r="CT1117" s="175"/>
      <c r="CU1117" s="175"/>
      <c r="CV1117" s="61"/>
      <c r="CW1117" s="178" t="s">
        <v>409</v>
      </c>
      <c r="CX1117" s="179"/>
      <c r="CY1117" s="180"/>
      <c r="CZ1117" s="61"/>
      <c r="DA1117" s="178" t="s">
        <v>410</v>
      </c>
      <c r="DB1117" s="179"/>
      <c r="DC1117" s="180"/>
    </row>
    <row r="1118" spans="1:107" ht="25.5" customHeight="1" x14ac:dyDescent="0.2">
      <c r="A1118" s="103"/>
      <c r="B1118" s="55" t="s">
        <v>181</v>
      </c>
      <c r="C1118" s="57">
        <v>17</v>
      </c>
      <c r="D1118" s="58">
        <v>0.6071428571428571</v>
      </c>
      <c r="E1118" s="64"/>
      <c r="F1118" s="55" t="s">
        <v>186</v>
      </c>
      <c r="G1118" s="57">
        <v>26</v>
      </c>
      <c r="H1118" s="58">
        <v>0.9285714285714286</v>
      </c>
      <c r="I1118" s="61"/>
      <c r="J1118" s="55" t="s">
        <v>339</v>
      </c>
      <c r="K1118" s="57">
        <v>17</v>
      </c>
      <c r="L1118" s="58">
        <v>0.6071428571428571</v>
      </c>
      <c r="M1118" s="61"/>
      <c r="N1118" s="55" t="s">
        <v>357</v>
      </c>
      <c r="O1118" s="57">
        <v>6</v>
      </c>
      <c r="P1118" s="58">
        <v>0.21428571428571427</v>
      </c>
      <c r="Q1118" s="61"/>
      <c r="R1118" s="55" t="s">
        <v>411</v>
      </c>
      <c r="S1118" s="57">
        <v>8</v>
      </c>
      <c r="T1118" s="58">
        <v>0.2857142857142857</v>
      </c>
      <c r="U1118" s="61"/>
      <c r="V1118" s="47" t="s">
        <v>181</v>
      </c>
      <c r="W1118" s="57">
        <v>3</v>
      </c>
      <c r="X1118" s="58">
        <v>0.33333333333333331</v>
      </c>
      <c r="Y1118" s="61"/>
      <c r="Z1118" s="55" t="s">
        <v>186</v>
      </c>
      <c r="AA1118" s="57">
        <v>7</v>
      </c>
      <c r="AB1118" s="58">
        <v>0.77777777777777779</v>
      </c>
      <c r="AC1118" s="61"/>
      <c r="AD1118" s="61"/>
      <c r="AE1118" s="55" t="s">
        <v>339</v>
      </c>
      <c r="AF1118" s="57">
        <v>2</v>
      </c>
      <c r="AG1118" s="58">
        <v>0.22222222222222221</v>
      </c>
      <c r="AH1118" s="61"/>
      <c r="AI1118" s="55" t="s">
        <v>357</v>
      </c>
      <c r="AJ1118" s="57">
        <v>3</v>
      </c>
      <c r="AK1118" s="58">
        <v>0.33333333333333331</v>
      </c>
      <c r="AL1118" s="61"/>
      <c r="AM1118" s="55" t="s">
        <v>411</v>
      </c>
      <c r="AN1118" s="57">
        <v>3</v>
      </c>
      <c r="AO1118" s="58">
        <v>0.33333333333333331</v>
      </c>
      <c r="AP1118" s="61"/>
      <c r="AQ1118" s="61"/>
      <c r="AR1118" s="55" t="s">
        <v>181</v>
      </c>
      <c r="AS1118" s="57">
        <v>2</v>
      </c>
      <c r="AT1118" s="58">
        <v>0.5</v>
      </c>
      <c r="AU1118" s="61"/>
      <c r="AV1118" s="47" t="s">
        <v>186</v>
      </c>
      <c r="AW1118" s="57">
        <v>4</v>
      </c>
      <c r="AX1118" s="58">
        <v>1</v>
      </c>
      <c r="AY1118" s="61"/>
      <c r="AZ1118" s="61"/>
      <c r="BA1118" s="55" t="s">
        <v>339</v>
      </c>
      <c r="BB1118" s="57">
        <v>2</v>
      </c>
      <c r="BC1118" s="58">
        <v>0.5</v>
      </c>
      <c r="BD1118" s="61"/>
      <c r="BE1118" s="55" t="s">
        <v>357</v>
      </c>
      <c r="BF1118" s="57">
        <v>0</v>
      </c>
      <c r="BG1118" s="58">
        <v>0</v>
      </c>
      <c r="BH1118" s="61"/>
      <c r="BI1118" s="55" t="s">
        <v>411</v>
      </c>
      <c r="BJ1118" s="57">
        <v>2</v>
      </c>
      <c r="BK1118" s="58">
        <v>0.5</v>
      </c>
      <c r="BL1118" s="61"/>
      <c r="BM1118" s="61"/>
      <c r="BN1118" s="47" t="s">
        <v>181</v>
      </c>
      <c r="BO1118" s="57">
        <v>1</v>
      </c>
      <c r="BP1118" s="58">
        <v>0.33333333333333331</v>
      </c>
      <c r="BQ1118" s="61"/>
      <c r="BR1118" s="47" t="s">
        <v>186</v>
      </c>
      <c r="BS1118" s="57">
        <v>3</v>
      </c>
      <c r="BT1118" s="58">
        <v>1</v>
      </c>
      <c r="BU1118" s="64"/>
      <c r="BV1118" s="61"/>
      <c r="BW1118" s="55" t="s">
        <v>339</v>
      </c>
      <c r="BX1118" s="57">
        <v>1</v>
      </c>
      <c r="BY1118" s="58">
        <v>0.33333333333333331</v>
      </c>
      <c r="BZ1118" s="61"/>
      <c r="CA1118" s="55" t="s">
        <v>357</v>
      </c>
      <c r="CB1118" s="57">
        <v>0</v>
      </c>
      <c r="CC1118" s="58">
        <v>0</v>
      </c>
      <c r="CD1118" s="61"/>
      <c r="CE1118" s="55" t="s">
        <v>411</v>
      </c>
      <c r="CF1118" s="57">
        <v>1</v>
      </c>
      <c r="CG1118" s="58">
        <v>0.33333333333333331</v>
      </c>
      <c r="CH1118" s="61"/>
      <c r="CI1118" s="61"/>
      <c r="CJ1118" s="55" t="s">
        <v>181</v>
      </c>
      <c r="CK1118" s="57">
        <v>0</v>
      </c>
      <c r="CL1118" s="58" t="e">
        <v>#DIV/0!</v>
      </c>
      <c r="CM1118" s="61"/>
      <c r="CN1118" s="55" t="s">
        <v>186</v>
      </c>
      <c r="CO1118" s="57">
        <v>0</v>
      </c>
      <c r="CP1118" s="58" t="e">
        <v>#DIV/0!</v>
      </c>
      <c r="CQ1118" s="61"/>
      <c r="CR1118" s="61"/>
      <c r="CS1118" s="55" t="s">
        <v>339</v>
      </c>
      <c r="CT1118" s="57">
        <v>0</v>
      </c>
      <c r="CU1118" s="58" t="e">
        <v>#DIV/0!</v>
      </c>
      <c r="CV1118" s="61"/>
      <c r="CW1118" s="55" t="s">
        <v>357</v>
      </c>
      <c r="CX1118" s="57">
        <v>0</v>
      </c>
      <c r="CY1118" s="58">
        <v>0</v>
      </c>
      <c r="CZ1118" s="61"/>
      <c r="DA1118" s="55" t="s">
        <v>411</v>
      </c>
      <c r="DB1118" s="57">
        <v>0</v>
      </c>
      <c r="DC1118" s="58" t="e">
        <v>#DIV/0!</v>
      </c>
    </row>
    <row r="1119" spans="1:107" ht="25.5" customHeight="1" x14ac:dyDescent="0.2">
      <c r="A1119" s="103"/>
      <c r="B1119" s="46" t="s">
        <v>182</v>
      </c>
      <c r="C1119" s="57">
        <v>2</v>
      </c>
      <c r="D1119" s="58">
        <v>7.1428571428571425E-2</v>
      </c>
      <c r="E1119" s="64"/>
      <c r="F1119" s="46" t="s">
        <v>187</v>
      </c>
      <c r="G1119" s="57">
        <v>2</v>
      </c>
      <c r="H1119" s="58">
        <v>7.1428571428571425E-2</v>
      </c>
      <c r="I1119" s="61"/>
      <c r="J1119" s="55" t="s">
        <v>340</v>
      </c>
      <c r="K1119" s="57">
        <v>0</v>
      </c>
      <c r="L1119" s="58">
        <v>0</v>
      </c>
      <c r="M1119" s="61"/>
      <c r="N1119" s="55" t="s">
        <v>359</v>
      </c>
      <c r="O1119" s="57">
        <v>11</v>
      </c>
      <c r="P1119" s="58">
        <v>0.39285714285714285</v>
      </c>
      <c r="Q1119" s="61"/>
      <c r="R1119" s="55" t="s">
        <v>412</v>
      </c>
      <c r="S1119" s="57">
        <v>9</v>
      </c>
      <c r="T1119" s="58">
        <v>0.32142857142857145</v>
      </c>
      <c r="U1119" s="61"/>
      <c r="V1119" s="46" t="s">
        <v>182</v>
      </c>
      <c r="W1119" s="57">
        <v>4</v>
      </c>
      <c r="X1119" s="58">
        <v>0.44444444444444442</v>
      </c>
      <c r="Y1119" s="61"/>
      <c r="Z1119" s="46" t="s">
        <v>187</v>
      </c>
      <c r="AA1119" s="57">
        <v>2</v>
      </c>
      <c r="AB1119" s="58">
        <v>0.22222222222222221</v>
      </c>
      <c r="AC1119" s="61"/>
      <c r="AD1119" s="61"/>
      <c r="AE1119" s="55" t="s">
        <v>340</v>
      </c>
      <c r="AF1119" s="57">
        <v>1</v>
      </c>
      <c r="AG1119" s="58">
        <v>0.1111111111111111</v>
      </c>
      <c r="AH1119" s="61"/>
      <c r="AI1119" s="55" t="s">
        <v>359</v>
      </c>
      <c r="AJ1119" s="57">
        <v>0</v>
      </c>
      <c r="AK1119" s="58">
        <v>0</v>
      </c>
      <c r="AL1119" s="61"/>
      <c r="AM1119" s="55" t="s">
        <v>412</v>
      </c>
      <c r="AN1119" s="57">
        <v>0</v>
      </c>
      <c r="AO1119" s="58">
        <v>0</v>
      </c>
      <c r="AP1119" s="61"/>
      <c r="AQ1119" s="61"/>
      <c r="AR1119" s="46" t="s">
        <v>182</v>
      </c>
      <c r="AS1119" s="57">
        <v>2</v>
      </c>
      <c r="AT1119" s="58">
        <v>0.5</v>
      </c>
      <c r="AU1119" s="61"/>
      <c r="AV1119" s="46" t="s">
        <v>187</v>
      </c>
      <c r="AW1119" s="57">
        <v>0</v>
      </c>
      <c r="AX1119" s="58">
        <v>0</v>
      </c>
      <c r="AY1119" s="61"/>
      <c r="AZ1119" s="61"/>
      <c r="BA1119" s="55" t="s">
        <v>340</v>
      </c>
      <c r="BB1119" s="57">
        <v>0</v>
      </c>
      <c r="BC1119" s="58">
        <v>0</v>
      </c>
      <c r="BD1119" s="61"/>
      <c r="BE1119" s="55" t="s">
        <v>359</v>
      </c>
      <c r="BF1119" s="57">
        <v>2</v>
      </c>
      <c r="BG1119" s="58">
        <v>0.5</v>
      </c>
      <c r="BH1119" s="61"/>
      <c r="BI1119" s="55" t="s">
        <v>412</v>
      </c>
      <c r="BJ1119" s="57">
        <v>0</v>
      </c>
      <c r="BK1119" s="58">
        <v>0</v>
      </c>
      <c r="BL1119" s="61"/>
      <c r="BM1119" s="61"/>
      <c r="BN1119" s="46" t="s">
        <v>182</v>
      </c>
      <c r="BO1119" s="57">
        <v>1</v>
      </c>
      <c r="BP1119" s="58">
        <v>0.33333333333333331</v>
      </c>
      <c r="BQ1119" s="61"/>
      <c r="BR1119" s="46" t="s">
        <v>187</v>
      </c>
      <c r="BS1119" s="57">
        <v>0</v>
      </c>
      <c r="BT1119" s="58">
        <v>0</v>
      </c>
      <c r="BU1119" s="64"/>
      <c r="BV1119" s="61"/>
      <c r="BW1119" s="55" t="s">
        <v>340</v>
      </c>
      <c r="BX1119" s="57">
        <v>0</v>
      </c>
      <c r="BY1119" s="58">
        <v>0</v>
      </c>
      <c r="BZ1119" s="61"/>
      <c r="CA1119" s="55" t="s">
        <v>359</v>
      </c>
      <c r="CB1119" s="57">
        <v>1</v>
      </c>
      <c r="CC1119" s="58">
        <v>0.33333333333333331</v>
      </c>
      <c r="CD1119" s="61"/>
      <c r="CE1119" s="55" t="s">
        <v>412</v>
      </c>
      <c r="CF1119" s="57">
        <v>0</v>
      </c>
      <c r="CG1119" s="58">
        <v>0</v>
      </c>
      <c r="CH1119" s="61"/>
      <c r="CI1119" s="61"/>
      <c r="CJ1119" s="46" t="s">
        <v>182</v>
      </c>
      <c r="CK1119" s="57">
        <v>0</v>
      </c>
      <c r="CL1119" s="58" t="e">
        <v>#DIV/0!</v>
      </c>
      <c r="CM1119" s="61"/>
      <c r="CN1119" s="46" t="s">
        <v>187</v>
      </c>
      <c r="CO1119" s="57">
        <v>0</v>
      </c>
      <c r="CP1119" s="58" t="e">
        <v>#DIV/0!</v>
      </c>
      <c r="CQ1119" s="61"/>
      <c r="CR1119" s="61"/>
      <c r="CS1119" s="55" t="s">
        <v>340</v>
      </c>
      <c r="CT1119" s="57">
        <v>0</v>
      </c>
      <c r="CU1119" s="58" t="e">
        <v>#DIV/0!</v>
      </c>
      <c r="CV1119" s="61"/>
      <c r="CW1119" s="55" t="s">
        <v>359</v>
      </c>
      <c r="CX1119" s="57">
        <v>2</v>
      </c>
      <c r="CY1119" s="58">
        <v>1</v>
      </c>
      <c r="CZ1119" s="61"/>
      <c r="DA1119" s="55" t="s">
        <v>412</v>
      </c>
      <c r="DB1119" s="57">
        <v>0</v>
      </c>
      <c r="DC1119" s="58" t="e">
        <v>#DIV/0!</v>
      </c>
    </row>
    <row r="1120" spans="1:107" ht="25.5" customHeight="1" x14ac:dyDescent="0.2">
      <c r="A1120" s="103"/>
      <c r="B1120" s="50" t="s">
        <v>183</v>
      </c>
      <c r="C1120" s="57">
        <v>5</v>
      </c>
      <c r="D1120" s="58">
        <v>0.17857142857142858</v>
      </c>
      <c r="E1120" s="64"/>
      <c r="F1120" s="46" t="s">
        <v>188</v>
      </c>
      <c r="G1120" s="57">
        <v>0</v>
      </c>
      <c r="H1120" s="58">
        <v>0</v>
      </c>
      <c r="I1120" s="61"/>
      <c r="J1120" s="55" t="s">
        <v>341</v>
      </c>
      <c r="K1120" s="57">
        <v>0</v>
      </c>
      <c r="L1120" s="58">
        <v>0</v>
      </c>
      <c r="M1120" s="61"/>
      <c r="N1120" s="50" t="s">
        <v>360</v>
      </c>
      <c r="O1120" s="57">
        <v>1</v>
      </c>
      <c r="P1120" s="58">
        <v>3.5714285714285712E-2</v>
      </c>
      <c r="Q1120" s="61"/>
      <c r="R1120" s="50" t="s">
        <v>413</v>
      </c>
      <c r="S1120" s="57">
        <v>1</v>
      </c>
      <c r="T1120" s="58">
        <v>3.5714285714285712E-2</v>
      </c>
      <c r="U1120" s="61"/>
      <c r="V1120" s="46" t="s">
        <v>183</v>
      </c>
      <c r="W1120" s="57">
        <v>0</v>
      </c>
      <c r="X1120" s="58">
        <v>0</v>
      </c>
      <c r="Y1120" s="61"/>
      <c r="Z1120" s="46" t="s">
        <v>188</v>
      </c>
      <c r="AA1120" s="57">
        <v>0</v>
      </c>
      <c r="AB1120" s="58">
        <v>0</v>
      </c>
      <c r="AC1120" s="61"/>
      <c r="AD1120" s="61"/>
      <c r="AE1120" s="55" t="s">
        <v>341</v>
      </c>
      <c r="AF1120" s="57">
        <v>0</v>
      </c>
      <c r="AG1120" s="58">
        <v>0</v>
      </c>
      <c r="AH1120" s="61"/>
      <c r="AI1120" s="50" t="s">
        <v>360</v>
      </c>
      <c r="AJ1120" s="57">
        <v>1</v>
      </c>
      <c r="AK1120" s="58">
        <v>0.1111111111111111</v>
      </c>
      <c r="AL1120" s="61"/>
      <c r="AM1120" s="50" t="s">
        <v>413</v>
      </c>
      <c r="AN1120" s="57">
        <v>4</v>
      </c>
      <c r="AO1120" s="58">
        <v>0.44444444444444442</v>
      </c>
      <c r="AP1120" s="61"/>
      <c r="AQ1120" s="61"/>
      <c r="AR1120" s="46" t="s">
        <v>183</v>
      </c>
      <c r="AS1120" s="57">
        <v>0</v>
      </c>
      <c r="AT1120" s="58">
        <v>0</v>
      </c>
      <c r="AU1120" s="61"/>
      <c r="AV1120" s="46" t="s">
        <v>188</v>
      </c>
      <c r="AW1120" s="57">
        <v>0</v>
      </c>
      <c r="AX1120" s="58">
        <v>0</v>
      </c>
      <c r="AY1120" s="61"/>
      <c r="AZ1120" s="61"/>
      <c r="BA1120" s="55" t="s">
        <v>341</v>
      </c>
      <c r="BB1120" s="57">
        <v>0</v>
      </c>
      <c r="BC1120" s="58">
        <v>0</v>
      </c>
      <c r="BD1120" s="61"/>
      <c r="BE1120" s="50" t="s">
        <v>360</v>
      </c>
      <c r="BF1120" s="57">
        <v>1</v>
      </c>
      <c r="BG1120" s="58">
        <v>0.25</v>
      </c>
      <c r="BH1120" s="61"/>
      <c r="BI1120" s="50" t="s">
        <v>413</v>
      </c>
      <c r="BJ1120" s="57">
        <v>2</v>
      </c>
      <c r="BK1120" s="58">
        <v>0.5</v>
      </c>
      <c r="BL1120" s="61"/>
      <c r="BM1120" s="61"/>
      <c r="BN1120" s="46" t="s">
        <v>183</v>
      </c>
      <c r="BO1120" s="57">
        <v>1</v>
      </c>
      <c r="BP1120" s="58">
        <v>0.33333333333333331</v>
      </c>
      <c r="BQ1120" s="61"/>
      <c r="BR1120" s="46" t="s">
        <v>188</v>
      </c>
      <c r="BS1120" s="57">
        <v>0</v>
      </c>
      <c r="BT1120" s="58">
        <v>0</v>
      </c>
      <c r="BU1120" s="64"/>
      <c r="BV1120" s="61"/>
      <c r="BW1120" s="55" t="s">
        <v>341</v>
      </c>
      <c r="BX1120" s="57">
        <v>0</v>
      </c>
      <c r="BY1120" s="58">
        <v>0</v>
      </c>
      <c r="BZ1120" s="61"/>
      <c r="CA1120" s="50" t="s">
        <v>360</v>
      </c>
      <c r="CB1120" s="57">
        <v>1</v>
      </c>
      <c r="CC1120" s="58">
        <v>0.33333333333333331</v>
      </c>
      <c r="CD1120" s="61"/>
      <c r="CE1120" s="50" t="s">
        <v>413</v>
      </c>
      <c r="CF1120" s="57">
        <v>1</v>
      </c>
      <c r="CG1120" s="58">
        <v>0.33333333333333331</v>
      </c>
      <c r="CH1120" s="61"/>
      <c r="CI1120" s="61"/>
      <c r="CJ1120" s="46" t="s">
        <v>183</v>
      </c>
      <c r="CK1120" s="57">
        <v>0</v>
      </c>
      <c r="CL1120" s="58" t="e">
        <v>#DIV/0!</v>
      </c>
      <c r="CM1120" s="61"/>
      <c r="CN1120" s="46" t="s">
        <v>188</v>
      </c>
      <c r="CO1120" s="57">
        <v>0</v>
      </c>
      <c r="CP1120" s="58" t="e">
        <v>#DIV/0!</v>
      </c>
      <c r="CQ1120" s="61"/>
      <c r="CR1120" s="61"/>
      <c r="CS1120" s="55" t="s">
        <v>341</v>
      </c>
      <c r="CT1120" s="57">
        <v>0</v>
      </c>
      <c r="CU1120" s="58" t="e">
        <v>#DIV/0!</v>
      </c>
      <c r="CV1120" s="61"/>
      <c r="CW1120" s="50" t="s">
        <v>360</v>
      </c>
      <c r="CX1120" s="57">
        <v>0</v>
      </c>
      <c r="CY1120" s="58">
        <v>0</v>
      </c>
      <c r="CZ1120" s="61"/>
      <c r="DA1120" s="50" t="s">
        <v>413</v>
      </c>
      <c r="DB1120" s="57">
        <v>0</v>
      </c>
      <c r="DC1120" s="58" t="e">
        <v>#DIV/0!</v>
      </c>
    </row>
    <row r="1121" spans="1:107" ht="25.5" customHeight="1" x14ac:dyDescent="0.2">
      <c r="A1121" s="103"/>
      <c r="B1121" s="50" t="s">
        <v>184</v>
      </c>
      <c r="C1121" s="57">
        <v>3</v>
      </c>
      <c r="D1121" s="58">
        <v>0.10714285714285714</v>
      </c>
      <c r="E1121" s="64"/>
      <c r="F1121" s="77"/>
      <c r="G1121" s="54">
        <v>28</v>
      </c>
      <c r="H1121" s="76">
        <v>1</v>
      </c>
      <c r="I1121" s="61"/>
      <c r="J1121" s="50" t="s">
        <v>344</v>
      </c>
      <c r="K1121" s="57">
        <v>2</v>
      </c>
      <c r="L1121" s="58">
        <v>7.1428571428571425E-2</v>
      </c>
      <c r="M1121" s="61"/>
      <c r="N1121" s="50" t="s">
        <v>358</v>
      </c>
      <c r="O1121" s="57">
        <v>1</v>
      </c>
      <c r="P1121" s="58">
        <v>3.5714285714285712E-2</v>
      </c>
      <c r="Q1121" s="61"/>
      <c r="R1121" s="50" t="s">
        <v>414</v>
      </c>
      <c r="S1121" s="57">
        <v>1</v>
      </c>
      <c r="T1121" s="58">
        <v>3.5714285714285712E-2</v>
      </c>
      <c r="U1121" s="61"/>
      <c r="V1121" s="46" t="s">
        <v>184</v>
      </c>
      <c r="W1121" s="57">
        <v>0</v>
      </c>
      <c r="X1121" s="58">
        <v>0</v>
      </c>
      <c r="Y1121" s="61"/>
      <c r="Z1121" s="77"/>
      <c r="AA1121" s="54">
        <v>9</v>
      </c>
      <c r="AB1121" s="76">
        <v>1</v>
      </c>
      <c r="AC1121" s="61"/>
      <c r="AD1121" s="61"/>
      <c r="AE1121" s="50" t="s">
        <v>344</v>
      </c>
      <c r="AF1121" s="57">
        <v>4</v>
      </c>
      <c r="AG1121" s="58">
        <v>0.44444444444444442</v>
      </c>
      <c r="AH1121" s="61"/>
      <c r="AI1121" s="50" t="s">
        <v>358</v>
      </c>
      <c r="AJ1121" s="57">
        <v>3</v>
      </c>
      <c r="AK1121" s="58">
        <v>0.33333333333333331</v>
      </c>
      <c r="AL1121" s="61"/>
      <c r="AM1121" s="50" t="s">
        <v>414</v>
      </c>
      <c r="AN1121" s="57">
        <v>0</v>
      </c>
      <c r="AO1121" s="58">
        <v>0</v>
      </c>
      <c r="AP1121" s="61"/>
      <c r="AQ1121" s="61"/>
      <c r="AR1121" s="46" t="s">
        <v>184</v>
      </c>
      <c r="AS1121" s="57">
        <v>0</v>
      </c>
      <c r="AT1121" s="58">
        <v>0</v>
      </c>
      <c r="AU1121" s="61"/>
      <c r="AV1121" s="77"/>
      <c r="AW1121" s="54">
        <v>4</v>
      </c>
      <c r="AX1121" s="76">
        <v>1</v>
      </c>
      <c r="AY1121" s="61"/>
      <c r="AZ1121" s="61"/>
      <c r="BA1121" s="50" t="s">
        <v>344</v>
      </c>
      <c r="BB1121" s="57">
        <v>2</v>
      </c>
      <c r="BC1121" s="58">
        <v>0.5</v>
      </c>
      <c r="BD1121" s="61"/>
      <c r="BE1121" s="50" t="s">
        <v>358</v>
      </c>
      <c r="BF1121" s="57">
        <v>1</v>
      </c>
      <c r="BG1121" s="58">
        <v>0.25</v>
      </c>
      <c r="BH1121" s="61"/>
      <c r="BI1121" s="50" t="s">
        <v>414</v>
      </c>
      <c r="BJ1121" s="57">
        <v>0</v>
      </c>
      <c r="BK1121" s="58">
        <v>0</v>
      </c>
      <c r="BL1121" s="61"/>
      <c r="BM1121" s="61"/>
      <c r="BN1121" s="46" t="s">
        <v>184</v>
      </c>
      <c r="BO1121" s="57">
        <v>0</v>
      </c>
      <c r="BP1121" s="58">
        <v>0</v>
      </c>
      <c r="BQ1121" s="61"/>
      <c r="BR1121" s="77"/>
      <c r="BS1121" s="54">
        <v>3</v>
      </c>
      <c r="BT1121" s="76">
        <v>1</v>
      </c>
      <c r="BU1121" s="64"/>
      <c r="BV1121" s="61"/>
      <c r="BW1121" s="50" t="s">
        <v>344</v>
      </c>
      <c r="BX1121" s="57">
        <v>1</v>
      </c>
      <c r="BY1121" s="58">
        <v>0.33333333333333331</v>
      </c>
      <c r="BZ1121" s="61"/>
      <c r="CA1121" s="50" t="s">
        <v>358</v>
      </c>
      <c r="CB1121" s="57">
        <v>0</v>
      </c>
      <c r="CC1121" s="58">
        <v>0</v>
      </c>
      <c r="CD1121" s="61"/>
      <c r="CE1121" s="50" t="s">
        <v>414</v>
      </c>
      <c r="CF1121" s="57">
        <v>0</v>
      </c>
      <c r="CG1121" s="58">
        <v>0</v>
      </c>
      <c r="CH1121" s="61"/>
      <c r="CI1121" s="61"/>
      <c r="CJ1121" s="46" t="s">
        <v>184</v>
      </c>
      <c r="CK1121" s="57">
        <v>0</v>
      </c>
      <c r="CL1121" s="58" t="e">
        <v>#DIV/0!</v>
      </c>
      <c r="CM1121" s="61"/>
      <c r="CN1121" s="77"/>
      <c r="CO1121" s="54">
        <v>0</v>
      </c>
      <c r="CP1121" s="76" t="e">
        <v>#DIV/0!</v>
      </c>
      <c r="CQ1121" s="61"/>
      <c r="CR1121" s="61"/>
      <c r="CS1121" s="50" t="s">
        <v>344</v>
      </c>
      <c r="CT1121" s="57">
        <v>0</v>
      </c>
      <c r="CU1121" s="58" t="e">
        <v>#DIV/0!</v>
      </c>
      <c r="CV1121" s="61"/>
      <c r="CW1121" s="50" t="s">
        <v>358</v>
      </c>
      <c r="CX1121" s="57">
        <v>0</v>
      </c>
      <c r="CY1121" s="58">
        <v>0</v>
      </c>
      <c r="CZ1121" s="61"/>
      <c r="DA1121" s="50" t="s">
        <v>414</v>
      </c>
      <c r="DB1121" s="57">
        <v>0</v>
      </c>
      <c r="DC1121" s="58" t="e">
        <v>#DIV/0!</v>
      </c>
    </row>
    <row r="1122" spans="1:107" ht="25.5" customHeight="1" x14ac:dyDescent="0.2">
      <c r="A1122" s="103"/>
      <c r="B1122" s="50" t="s">
        <v>185</v>
      </c>
      <c r="C1122" s="57">
        <v>1</v>
      </c>
      <c r="D1122" s="58">
        <v>3.5714285714285712E-2</v>
      </c>
      <c r="E1122" s="64"/>
      <c r="F1122" s="61"/>
      <c r="G1122" s="56" t="s">
        <v>141</v>
      </c>
      <c r="H1122" s="49" t="s">
        <v>140</v>
      </c>
      <c r="I1122" s="61"/>
      <c r="J1122" s="50" t="s">
        <v>343</v>
      </c>
      <c r="K1122" s="57">
        <v>0</v>
      </c>
      <c r="L1122" s="58">
        <v>0</v>
      </c>
      <c r="M1122" s="61"/>
      <c r="N1122" s="50" t="s">
        <v>361</v>
      </c>
      <c r="O1122" s="57">
        <v>3</v>
      </c>
      <c r="P1122" s="58">
        <v>0.10714285714285714</v>
      </c>
      <c r="Q1122" s="61"/>
      <c r="R1122" s="50" t="s">
        <v>415</v>
      </c>
      <c r="S1122" s="57">
        <v>1</v>
      </c>
      <c r="T1122" s="58">
        <v>3.5714285714285712E-2</v>
      </c>
      <c r="U1122" s="61"/>
      <c r="V1122" s="46" t="s">
        <v>185</v>
      </c>
      <c r="W1122" s="57">
        <v>2</v>
      </c>
      <c r="X1122" s="58">
        <v>0.22222222222222221</v>
      </c>
      <c r="Y1122" s="61"/>
      <c r="Z1122" s="37"/>
      <c r="AA1122" s="56" t="s">
        <v>141</v>
      </c>
      <c r="AB1122" s="49" t="s">
        <v>140</v>
      </c>
      <c r="AC1122" s="61"/>
      <c r="AD1122" s="61"/>
      <c r="AE1122" s="50" t="s">
        <v>343</v>
      </c>
      <c r="AF1122" s="57">
        <v>0</v>
      </c>
      <c r="AG1122" s="58">
        <v>0</v>
      </c>
      <c r="AH1122" s="61"/>
      <c r="AI1122" s="50" t="s">
        <v>361</v>
      </c>
      <c r="AJ1122" s="57">
        <v>0</v>
      </c>
      <c r="AK1122" s="58">
        <v>0</v>
      </c>
      <c r="AL1122" s="61"/>
      <c r="AM1122" s="50" t="s">
        <v>415</v>
      </c>
      <c r="AN1122" s="57">
        <v>0</v>
      </c>
      <c r="AO1122" s="58">
        <v>0</v>
      </c>
      <c r="AP1122" s="61"/>
      <c r="AQ1122" s="61"/>
      <c r="AR1122" s="46" t="s">
        <v>185</v>
      </c>
      <c r="AS1122" s="57">
        <v>0</v>
      </c>
      <c r="AT1122" s="58">
        <v>0</v>
      </c>
      <c r="AU1122" s="61"/>
      <c r="AV1122" s="61"/>
      <c r="AW1122" s="56" t="s">
        <v>141</v>
      </c>
      <c r="AX1122" s="49" t="s">
        <v>140</v>
      </c>
      <c r="AY1122" s="61"/>
      <c r="AZ1122" s="61"/>
      <c r="BA1122" s="50" t="s">
        <v>343</v>
      </c>
      <c r="BB1122" s="57">
        <v>0</v>
      </c>
      <c r="BC1122" s="58">
        <v>0</v>
      </c>
      <c r="BD1122" s="61"/>
      <c r="BE1122" s="50" t="s">
        <v>361</v>
      </c>
      <c r="BF1122" s="57">
        <v>0</v>
      </c>
      <c r="BG1122" s="58">
        <v>0</v>
      </c>
      <c r="BH1122" s="61"/>
      <c r="BI1122" s="50" t="s">
        <v>415</v>
      </c>
      <c r="BJ1122" s="57">
        <v>0</v>
      </c>
      <c r="BK1122" s="58">
        <v>0</v>
      </c>
      <c r="BL1122" s="61"/>
      <c r="BM1122" s="61"/>
      <c r="BN1122" s="46" t="s">
        <v>185</v>
      </c>
      <c r="BO1122" s="57">
        <v>0</v>
      </c>
      <c r="BP1122" s="58">
        <v>0</v>
      </c>
      <c r="BQ1122" s="61"/>
      <c r="BR1122" s="77"/>
      <c r="BS1122" s="56" t="s">
        <v>141</v>
      </c>
      <c r="BT1122" s="49" t="s">
        <v>140</v>
      </c>
      <c r="BU1122" s="64"/>
      <c r="BV1122" s="61"/>
      <c r="BW1122" s="50" t="s">
        <v>343</v>
      </c>
      <c r="BX1122" s="57">
        <v>0</v>
      </c>
      <c r="BY1122" s="58">
        <v>0</v>
      </c>
      <c r="BZ1122" s="61"/>
      <c r="CA1122" s="50" t="s">
        <v>361</v>
      </c>
      <c r="CB1122" s="57">
        <v>0</v>
      </c>
      <c r="CC1122" s="58">
        <v>0</v>
      </c>
      <c r="CD1122" s="61"/>
      <c r="CE1122" s="50" t="s">
        <v>415</v>
      </c>
      <c r="CF1122" s="57">
        <v>1</v>
      </c>
      <c r="CG1122" s="58">
        <v>0.33333333333333331</v>
      </c>
      <c r="CH1122" s="61"/>
      <c r="CI1122" s="61"/>
      <c r="CJ1122" s="46" t="s">
        <v>185</v>
      </c>
      <c r="CK1122" s="57">
        <v>0</v>
      </c>
      <c r="CL1122" s="58" t="e">
        <v>#DIV/0!</v>
      </c>
      <c r="CM1122" s="61"/>
      <c r="CN1122" s="61"/>
      <c r="CO1122" s="56" t="s">
        <v>141</v>
      </c>
      <c r="CP1122" s="49" t="s">
        <v>140</v>
      </c>
      <c r="CQ1122" s="61"/>
      <c r="CR1122" s="61"/>
      <c r="CS1122" s="50" t="s">
        <v>343</v>
      </c>
      <c r="CT1122" s="57">
        <v>0</v>
      </c>
      <c r="CU1122" s="58" t="e">
        <v>#DIV/0!</v>
      </c>
      <c r="CV1122" s="61"/>
      <c r="CW1122" s="50" t="s">
        <v>361</v>
      </c>
      <c r="CX1122" s="57">
        <v>0</v>
      </c>
      <c r="CY1122" s="58">
        <v>0</v>
      </c>
      <c r="CZ1122" s="61"/>
      <c r="DA1122" s="50" t="s">
        <v>415</v>
      </c>
      <c r="DB1122" s="57">
        <v>0</v>
      </c>
      <c r="DC1122" s="58" t="e">
        <v>#DIV/0!</v>
      </c>
    </row>
    <row r="1123" spans="1:107" ht="25.5" customHeight="1" x14ac:dyDescent="0.2">
      <c r="A1123" s="103"/>
      <c r="B1123" s="46" t="s">
        <v>162</v>
      </c>
      <c r="C1123" s="57">
        <v>0</v>
      </c>
      <c r="D1123" s="58">
        <v>0</v>
      </c>
      <c r="E1123" s="64"/>
      <c r="F1123" s="61"/>
      <c r="G1123" s="61"/>
      <c r="H1123" s="61"/>
      <c r="I1123" s="61"/>
      <c r="J1123" s="50" t="s">
        <v>342</v>
      </c>
      <c r="K1123" s="57">
        <v>0</v>
      </c>
      <c r="L1123" s="58">
        <v>0</v>
      </c>
      <c r="M1123" s="61"/>
      <c r="N1123" s="50" t="s">
        <v>362</v>
      </c>
      <c r="O1123" s="57">
        <v>2</v>
      </c>
      <c r="P1123" s="58">
        <v>7.1428571428571425E-2</v>
      </c>
      <c r="Q1123" s="61"/>
      <c r="R1123" s="50" t="s">
        <v>416</v>
      </c>
      <c r="S1123" s="57">
        <v>4</v>
      </c>
      <c r="T1123" s="58">
        <v>0.14285714285714285</v>
      </c>
      <c r="U1123" s="61"/>
      <c r="V1123" s="46" t="s">
        <v>162</v>
      </c>
      <c r="W1123" s="57">
        <v>0</v>
      </c>
      <c r="X1123" s="58">
        <v>0</v>
      </c>
      <c r="Y1123" s="61"/>
      <c r="Z1123" s="61"/>
      <c r="AA1123" s="61"/>
      <c r="AB1123" s="61"/>
      <c r="AC1123" s="61"/>
      <c r="AD1123" s="61"/>
      <c r="AE1123" s="50" t="s">
        <v>342</v>
      </c>
      <c r="AF1123" s="57">
        <v>0</v>
      </c>
      <c r="AG1123" s="58">
        <v>0</v>
      </c>
      <c r="AH1123" s="61"/>
      <c r="AI1123" s="50" t="s">
        <v>362</v>
      </c>
      <c r="AJ1123" s="57">
        <v>0</v>
      </c>
      <c r="AK1123" s="58">
        <v>0</v>
      </c>
      <c r="AL1123" s="61"/>
      <c r="AM1123" s="50" t="s">
        <v>416</v>
      </c>
      <c r="AN1123" s="57">
        <v>0</v>
      </c>
      <c r="AO1123" s="58">
        <v>0</v>
      </c>
      <c r="AP1123" s="61"/>
      <c r="AQ1123" s="61"/>
      <c r="AR1123" s="46" t="s">
        <v>162</v>
      </c>
      <c r="AS1123" s="57">
        <v>0</v>
      </c>
      <c r="AT1123" s="58">
        <v>0</v>
      </c>
      <c r="AU1123" s="61"/>
      <c r="AV1123" s="61"/>
      <c r="AW1123" s="61"/>
      <c r="AX1123" s="61"/>
      <c r="AY1123" s="61"/>
      <c r="AZ1123" s="61"/>
      <c r="BA1123" s="50" t="s">
        <v>342</v>
      </c>
      <c r="BB1123" s="57">
        <v>0</v>
      </c>
      <c r="BC1123" s="58">
        <v>0</v>
      </c>
      <c r="BD1123" s="61"/>
      <c r="BE1123" s="50" t="s">
        <v>362</v>
      </c>
      <c r="BF1123" s="57">
        <v>0</v>
      </c>
      <c r="BG1123" s="58">
        <v>0</v>
      </c>
      <c r="BH1123" s="61"/>
      <c r="BI1123" s="50" t="s">
        <v>416</v>
      </c>
      <c r="BJ1123" s="57">
        <v>0</v>
      </c>
      <c r="BK1123" s="58">
        <v>0</v>
      </c>
      <c r="BL1123" s="61"/>
      <c r="BM1123" s="61"/>
      <c r="BN1123" s="46" t="s">
        <v>162</v>
      </c>
      <c r="BO1123" s="57">
        <v>0</v>
      </c>
      <c r="BP1123" s="58">
        <v>0</v>
      </c>
      <c r="BQ1123" s="64"/>
      <c r="BR1123"/>
      <c r="BS1123" s="64"/>
      <c r="BT1123" s="64"/>
      <c r="BU1123" s="64"/>
      <c r="BV1123" s="61"/>
      <c r="BW1123" s="50" t="s">
        <v>342</v>
      </c>
      <c r="BX1123" s="57">
        <v>0</v>
      </c>
      <c r="BY1123" s="58">
        <v>0</v>
      </c>
      <c r="BZ1123" s="61"/>
      <c r="CA1123" s="50" t="s">
        <v>362</v>
      </c>
      <c r="CB1123" s="57">
        <v>1</v>
      </c>
      <c r="CC1123" s="58">
        <v>0.33333333333333331</v>
      </c>
      <c r="CD1123" s="61"/>
      <c r="CE1123" s="50" t="s">
        <v>416</v>
      </c>
      <c r="CF1123" s="57">
        <v>0</v>
      </c>
      <c r="CG1123" s="58">
        <v>0</v>
      </c>
      <c r="CH1123" s="61"/>
      <c r="CI1123" s="61"/>
      <c r="CJ1123" s="46" t="s">
        <v>162</v>
      </c>
      <c r="CK1123" s="57">
        <v>0</v>
      </c>
      <c r="CL1123" s="58" t="e">
        <v>#DIV/0!</v>
      </c>
      <c r="CM1123" s="61"/>
      <c r="CN1123" s="61"/>
      <c r="CO1123" s="61"/>
      <c r="CP1123" s="61"/>
      <c r="CQ1123" s="61"/>
      <c r="CR1123" s="61"/>
      <c r="CS1123" s="50" t="s">
        <v>342</v>
      </c>
      <c r="CT1123" s="57">
        <v>0</v>
      </c>
      <c r="CU1123" s="58" t="e">
        <v>#DIV/0!</v>
      </c>
      <c r="CV1123" s="61"/>
      <c r="CW1123" s="50" t="s">
        <v>362</v>
      </c>
      <c r="CX1123" s="57">
        <v>0</v>
      </c>
      <c r="CY1123" s="58">
        <v>0</v>
      </c>
      <c r="CZ1123" s="61"/>
      <c r="DA1123" s="50" t="s">
        <v>416</v>
      </c>
      <c r="DB1123" s="57">
        <v>0</v>
      </c>
      <c r="DC1123" s="58" t="e">
        <v>#DIV/0!</v>
      </c>
    </row>
    <row r="1124" spans="1:107" ht="25.5" customHeight="1" x14ac:dyDescent="0.2">
      <c r="A1124" s="103"/>
      <c r="B1124" s="77"/>
      <c r="C1124" s="54">
        <v>28</v>
      </c>
      <c r="D1124" s="76">
        <v>1</v>
      </c>
      <c r="E1124" s="64"/>
      <c r="F1124" s="61"/>
      <c r="G1124" s="61"/>
      <c r="H1124" s="61"/>
      <c r="I1124" s="61"/>
      <c r="J1124" s="50" t="s">
        <v>354</v>
      </c>
      <c r="K1124" s="57">
        <v>4</v>
      </c>
      <c r="L1124" s="58">
        <v>0.14285714285714285</v>
      </c>
      <c r="M1124" s="61"/>
      <c r="N1124" s="50" t="s">
        <v>363</v>
      </c>
      <c r="O1124" s="57">
        <v>1</v>
      </c>
      <c r="P1124" s="58">
        <v>3.5714285714285712E-2</v>
      </c>
      <c r="Q1124" s="61"/>
      <c r="R1124" s="50" t="s">
        <v>417</v>
      </c>
      <c r="S1124" s="57">
        <v>2</v>
      </c>
      <c r="T1124" s="58">
        <v>7.1428571428571425E-2</v>
      </c>
      <c r="U1124" s="61"/>
      <c r="V1124" s="77"/>
      <c r="W1124" s="54">
        <v>9</v>
      </c>
      <c r="X1124" s="76">
        <v>1</v>
      </c>
      <c r="Y1124" s="61"/>
      <c r="Z1124" s="61"/>
      <c r="AA1124" s="61"/>
      <c r="AB1124" s="61"/>
      <c r="AC1124" s="61"/>
      <c r="AD1124" s="61"/>
      <c r="AE1124" s="50" t="s">
        <v>354</v>
      </c>
      <c r="AF1124" s="57">
        <v>0</v>
      </c>
      <c r="AG1124" s="58">
        <v>0</v>
      </c>
      <c r="AH1124" s="61"/>
      <c r="AI1124" s="50" t="s">
        <v>363</v>
      </c>
      <c r="AJ1124" s="57">
        <v>0</v>
      </c>
      <c r="AK1124" s="58">
        <v>0</v>
      </c>
      <c r="AL1124" s="61"/>
      <c r="AM1124" s="50" t="s">
        <v>417</v>
      </c>
      <c r="AN1124" s="57">
        <v>0</v>
      </c>
      <c r="AO1124" s="58">
        <v>0</v>
      </c>
      <c r="AP1124" s="61"/>
      <c r="AQ1124" s="61"/>
      <c r="AR1124" s="77" t="s">
        <v>142</v>
      </c>
      <c r="AS1124" s="54">
        <v>4</v>
      </c>
      <c r="AT1124" s="76">
        <v>1</v>
      </c>
      <c r="AU1124" s="61"/>
      <c r="AV1124" s="61"/>
      <c r="AW1124" s="61"/>
      <c r="AX1124" s="61"/>
      <c r="AY1124" s="61"/>
      <c r="AZ1124" s="61"/>
      <c r="BA1124" s="50" t="s">
        <v>354</v>
      </c>
      <c r="BB1124" s="57">
        <v>0</v>
      </c>
      <c r="BC1124" s="58">
        <v>0</v>
      </c>
      <c r="BD1124" s="61"/>
      <c r="BE1124" s="50" t="s">
        <v>363</v>
      </c>
      <c r="BF1124" s="57">
        <v>0</v>
      </c>
      <c r="BG1124" s="58">
        <v>0</v>
      </c>
      <c r="BH1124" s="61"/>
      <c r="BI1124" s="50" t="s">
        <v>417</v>
      </c>
      <c r="BJ1124" s="57">
        <v>0</v>
      </c>
      <c r="BK1124" s="58">
        <v>0</v>
      </c>
      <c r="BL1124" s="61"/>
      <c r="BM1124" s="61"/>
      <c r="BN1124" s="81"/>
      <c r="BO1124" s="54">
        <v>3</v>
      </c>
      <c r="BP1124" s="76">
        <v>1</v>
      </c>
      <c r="BQ1124" s="64"/>
      <c r="BR1124"/>
      <c r="BS1124"/>
      <c r="BT1124"/>
      <c r="BU1124" s="64"/>
      <c r="BV1124" s="61"/>
      <c r="BW1124" s="50" t="s">
        <v>354</v>
      </c>
      <c r="BX1124" s="57">
        <v>1</v>
      </c>
      <c r="BY1124" s="58">
        <v>0.33333333333333331</v>
      </c>
      <c r="BZ1124" s="61"/>
      <c r="CA1124" s="50" t="s">
        <v>363</v>
      </c>
      <c r="CB1124" s="57">
        <v>0</v>
      </c>
      <c r="CC1124" s="58">
        <v>0</v>
      </c>
      <c r="CD1124" s="61"/>
      <c r="CE1124" s="50" t="s">
        <v>417</v>
      </c>
      <c r="CF1124" s="57">
        <v>0</v>
      </c>
      <c r="CG1124" s="58">
        <v>0</v>
      </c>
      <c r="CH1124" s="61"/>
      <c r="CI1124" s="61"/>
      <c r="CJ1124" s="77"/>
      <c r="CK1124" s="54">
        <v>0</v>
      </c>
      <c r="CL1124" s="76" t="e">
        <v>#DIV/0!</v>
      </c>
      <c r="CM1124" s="61"/>
      <c r="CN1124" s="61"/>
      <c r="CO1124" s="61"/>
      <c r="CP1124" s="61"/>
      <c r="CQ1124" s="61"/>
      <c r="CR1124" s="61"/>
      <c r="CS1124" s="50" t="s">
        <v>354</v>
      </c>
      <c r="CT1124" s="57">
        <v>0</v>
      </c>
      <c r="CU1124" s="58" t="e">
        <v>#DIV/0!</v>
      </c>
      <c r="CV1124" s="61"/>
      <c r="CW1124" s="50" t="s">
        <v>363</v>
      </c>
      <c r="CX1124" s="57">
        <v>0</v>
      </c>
      <c r="CY1124" s="58">
        <v>0</v>
      </c>
      <c r="CZ1124" s="61"/>
      <c r="DA1124" s="50" t="s">
        <v>417</v>
      </c>
      <c r="DB1124" s="57">
        <v>0</v>
      </c>
      <c r="DC1124" s="58" t="e">
        <v>#DIV/0!</v>
      </c>
    </row>
    <row r="1125" spans="1:107" ht="25.5" customHeight="1" x14ac:dyDescent="0.2">
      <c r="A1125" s="103"/>
      <c r="B1125" s="61"/>
      <c r="C1125" s="80" t="s">
        <v>141</v>
      </c>
      <c r="D1125" s="77" t="s">
        <v>140</v>
      </c>
      <c r="E1125" s="64"/>
      <c r="F1125" s="61"/>
      <c r="G1125" s="61"/>
      <c r="H1125" s="61"/>
      <c r="I1125" s="61"/>
      <c r="J1125" s="50" t="s">
        <v>355</v>
      </c>
      <c r="K1125" s="57">
        <v>1</v>
      </c>
      <c r="L1125" s="58">
        <v>3.5714285714285712E-2</v>
      </c>
      <c r="M1125" s="61"/>
      <c r="N1125" s="50" t="s">
        <v>364</v>
      </c>
      <c r="O1125" s="57">
        <v>2</v>
      </c>
      <c r="P1125" s="58">
        <v>7.1428571428571425E-2</v>
      </c>
      <c r="Q1125" s="61"/>
      <c r="R1125" s="50" t="s">
        <v>418</v>
      </c>
      <c r="S1125" s="57">
        <v>1</v>
      </c>
      <c r="T1125" s="58">
        <v>3.5714285714285712E-2</v>
      </c>
      <c r="U1125" s="61"/>
      <c r="V1125" s="61"/>
      <c r="W1125" s="56" t="s">
        <v>141</v>
      </c>
      <c r="X1125" s="49" t="s">
        <v>140</v>
      </c>
      <c r="Y1125" s="61"/>
      <c r="Z1125" s="61"/>
      <c r="AA1125" s="61"/>
      <c r="AB1125" s="61"/>
      <c r="AC1125" s="61"/>
      <c r="AD1125" s="61"/>
      <c r="AE1125" s="50" t="s">
        <v>355</v>
      </c>
      <c r="AF1125" s="57">
        <v>0</v>
      </c>
      <c r="AG1125" s="58">
        <v>0</v>
      </c>
      <c r="AH1125" s="61"/>
      <c r="AI1125" s="50" t="s">
        <v>364</v>
      </c>
      <c r="AJ1125" s="57">
        <v>0</v>
      </c>
      <c r="AK1125" s="58">
        <v>0</v>
      </c>
      <c r="AL1125" s="61"/>
      <c r="AM1125" s="50" t="s">
        <v>418</v>
      </c>
      <c r="AN1125" s="57">
        <v>0</v>
      </c>
      <c r="AO1125" s="58">
        <v>0</v>
      </c>
      <c r="AP1125" s="61"/>
      <c r="AQ1125" s="61"/>
      <c r="AR1125" s="69"/>
      <c r="AS1125" s="56" t="s">
        <v>141</v>
      </c>
      <c r="AT1125" s="49" t="s">
        <v>140</v>
      </c>
      <c r="AU1125" s="61"/>
      <c r="AV1125" s="61"/>
      <c r="AW1125" s="61"/>
      <c r="AX1125" s="61"/>
      <c r="AY1125" s="61"/>
      <c r="AZ1125" s="61"/>
      <c r="BA1125" s="50" t="s">
        <v>355</v>
      </c>
      <c r="BB1125" s="57">
        <v>0</v>
      </c>
      <c r="BC1125" s="58">
        <v>0</v>
      </c>
      <c r="BD1125" s="61"/>
      <c r="BE1125" s="50" t="s">
        <v>364</v>
      </c>
      <c r="BF1125" s="57">
        <v>0</v>
      </c>
      <c r="BG1125" s="58">
        <v>0</v>
      </c>
      <c r="BH1125" s="61"/>
      <c r="BI1125" s="50" t="s">
        <v>418</v>
      </c>
      <c r="BJ1125" s="57">
        <v>0</v>
      </c>
      <c r="BK1125" s="58">
        <v>0</v>
      </c>
      <c r="BL1125" s="61"/>
      <c r="BM1125" s="61"/>
      <c r="BN1125" s="77"/>
      <c r="BO1125" s="56" t="s">
        <v>141</v>
      </c>
      <c r="BP1125" s="49" t="s">
        <v>140</v>
      </c>
      <c r="BQ1125" s="64"/>
      <c r="BR1125"/>
      <c r="BS1125"/>
      <c r="BT1125"/>
      <c r="BU1125" s="64"/>
      <c r="BV1125" s="61"/>
      <c r="BW1125" s="50" t="s">
        <v>355</v>
      </c>
      <c r="BX1125" s="57">
        <v>0</v>
      </c>
      <c r="BY1125" s="58">
        <v>0</v>
      </c>
      <c r="BZ1125" s="61"/>
      <c r="CA1125" s="50" t="s">
        <v>364</v>
      </c>
      <c r="CB1125" s="57">
        <v>0</v>
      </c>
      <c r="CC1125" s="58">
        <v>0</v>
      </c>
      <c r="CD1125" s="61"/>
      <c r="CE1125" s="50" t="s">
        <v>418</v>
      </c>
      <c r="CF1125" s="57">
        <v>0</v>
      </c>
      <c r="CG1125" s="58">
        <v>0</v>
      </c>
      <c r="CH1125" s="61"/>
      <c r="CI1125" s="61"/>
      <c r="CJ1125" s="69"/>
      <c r="CK1125" s="56" t="s">
        <v>141</v>
      </c>
      <c r="CL1125" s="49" t="s">
        <v>140</v>
      </c>
      <c r="CM1125" s="61"/>
      <c r="CN1125" s="61"/>
      <c r="CO1125" s="61"/>
      <c r="CP1125" s="61"/>
      <c r="CQ1125" s="61"/>
      <c r="CR1125" s="61"/>
      <c r="CS1125" s="50" t="s">
        <v>355</v>
      </c>
      <c r="CT1125" s="57">
        <v>0</v>
      </c>
      <c r="CU1125" s="58" t="e">
        <v>#DIV/0!</v>
      </c>
      <c r="CV1125" s="61"/>
      <c r="CW1125" s="50" t="s">
        <v>364</v>
      </c>
      <c r="CX1125" s="57">
        <v>0</v>
      </c>
      <c r="CY1125" s="58">
        <v>0</v>
      </c>
      <c r="CZ1125" s="61"/>
      <c r="DA1125" s="50" t="s">
        <v>418</v>
      </c>
      <c r="DB1125" s="57">
        <v>0</v>
      </c>
      <c r="DC1125" s="58" t="e">
        <v>#DIV/0!</v>
      </c>
    </row>
    <row r="1126" spans="1:107" ht="25.5" customHeight="1" x14ac:dyDescent="0.2">
      <c r="A1126" s="103"/>
      <c r="B1126"/>
      <c r="C1126"/>
      <c r="D1126"/>
      <c r="E1126" s="64"/>
      <c r="F1126" s="175" t="s">
        <v>16</v>
      </c>
      <c r="G1126" s="175"/>
      <c r="H1126" s="175"/>
      <c r="I1126" s="61"/>
      <c r="J1126" s="50" t="s">
        <v>356</v>
      </c>
      <c r="K1126" s="57">
        <v>0</v>
      </c>
      <c r="L1126" s="58">
        <v>0</v>
      </c>
      <c r="M1126" s="61"/>
      <c r="N1126" s="50" t="s">
        <v>365</v>
      </c>
      <c r="O1126" s="57">
        <v>0</v>
      </c>
      <c r="P1126" s="58">
        <v>0</v>
      </c>
      <c r="Q1126" s="61"/>
      <c r="R1126" s="50" t="s">
        <v>419</v>
      </c>
      <c r="S1126" s="57">
        <v>0</v>
      </c>
      <c r="T1126" s="58">
        <v>0</v>
      </c>
      <c r="U1126" s="61"/>
      <c r="V1126"/>
      <c r="W1126"/>
      <c r="X1126"/>
      <c r="Y1126" s="61"/>
      <c r="Z1126" s="61"/>
      <c r="AA1126" s="61"/>
      <c r="AB1126" s="61"/>
      <c r="AC1126" s="61"/>
      <c r="AD1126" s="61"/>
      <c r="AE1126" s="50" t="s">
        <v>356</v>
      </c>
      <c r="AF1126" s="57">
        <v>0</v>
      </c>
      <c r="AG1126" s="58">
        <v>0</v>
      </c>
      <c r="AH1126" s="61"/>
      <c r="AI1126" s="50" t="s">
        <v>365</v>
      </c>
      <c r="AJ1126" s="57">
        <v>1</v>
      </c>
      <c r="AK1126" s="58">
        <v>0.1111111111111111</v>
      </c>
      <c r="AL1126" s="61"/>
      <c r="AM1126" s="50" t="s">
        <v>419</v>
      </c>
      <c r="AN1126" s="57">
        <v>2</v>
      </c>
      <c r="AO1126" s="58">
        <v>0.22222222222222221</v>
      </c>
      <c r="AP1126" s="61"/>
      <c r="AQ1126" s="61"/>
      <c r="AR1126"/>
      <c r="AS1126"/>
      <c r="AT1126"/>
      <c r="AU1126" s="61"/>
      <c r="AV1126"/>
      <c r="AW1126"/>
      <c r="AX1126"/>
      <c r="AY1126" s="61"/>
      <c r="AZ1126" s="61"/>
      <c r="BA1126" s="50" t="s">
        <v>356</v>
      </c>
      <c r="BB1126" s="57">
        <v>0</v>
      </c>
      <c r="BC1126" s="58">
        <v>0</v>
      </c>
      <c r="BD1126" s="61"/>
      <c r="BE1126" s="50" t="s">
        <v>365</v>
      </c>
      <c r="BF1126" s="57">
        <v>0</v>
      </c>
      <c r="BG1126" s="58">
        <v>0</v>
      </c>
      <c r="BH1126" s="61"/>
      <c r="BI1126" s="50" t="s">
        <v>419</v>
      </c>
      <c r="BJ1126" s="57">
        <v>0</v>
      </c>
      <c r="BK1126" s="58">
        <v>0</v>
      </c>
      <c r="BL1126" s="61"/>
      <c r="BM1126" s="61"/>
      <c r="BN1126"/>
      <c r="BO1126"/>
      <c r="BP1126"/>
      <c r="BQ1126" s="64"/>
      <c r="BR1126"/>
      <c r="BS1126"/>
      <c r="BT1126"/>
      <c r="BU1126" s="64"/>
      <c r="BV1126" s="61"/>
      <c r="BW1126" s="50" t="s">
        <v>356</v>
      </c>
      <c r="BX1126" s="57">
        <v>0</v>
      </c>
      <c r="BY1126" s="58">
        <v>0</v>
      </c>
      <c r="BZ1126" s="61"/>
      <c r="CA1126" s="50" t="s">
        <v>365</v>
      </c>
      <c r="CB1126" s="57">
        <v>0</v>
      </c>
      <c r="CC1126" s="58">
        <v>0</v>
      </c>
      <c r="CD1126" s="61"/>
      <c r="CE1126" s="50" t="s">
        <v>419</v>
      </c>
      <c r="CF1126" s="57">
        <v>0</v>
      </c>
      <c r="CG1126" s="58">
        <v>0</v>
      </c>
      <c r="CH1126" s="61"/>
      <c r="CI1126" s="61"/>
      <c r="CJ1126"/>
      <c r="CK1126"/>
      <c r="CL1126"/>
      <c r="CM1126" s="61"/>
      <c r="CN1126" s="176" t="s">
        <v>16</v>
      </c>
      <c r="CO1126" s="177"/>
      <c r="CP1126" s="177"/>
      <c r="CQ1126" s="61"/>
      <c r="CR1126" s="61"/>
      <c r="CS1126" s="50" t="s">
        <v>356</v>
      </c>
      <c r="CT1126" s="57">
        <v>0</v>
      </c>
      <c r="CU1126" s="58" t="e">
        <v>#DIV/0!</v>
      </c>
      <c r="CV1126" s="61"/>
      <c r="CW1126" s="50" t="s">
        <v>365</v>
      </c>
      <c r="CX1126" s="57">
        <v>0</v>
      </c>
      <c r="CY1126" s="58">
        <v>0</v>
      </c>
      <c r="CZ1126" s="61"/>
      <c r="DA1126" s="50" t="s">
        <v>419</v>
      </c>
      <c r="DB1126" s="57">
        <v>0</v>
      </c>
      <c r="DC1126" s="58" t="e">
        <v>#DIV/0!</v>
      </c>
    </row>
    <row r="1127" spans="1:107" ht="25.5" customHeight="1" x14ac:dyDescent="0.2">
      <c r="A1127" s="103"/>
      <c r="B1127"/>
      <c r="C1127"/>
      <c r="D1127"/>
      <c r="E1127" s="64"/>
      <c r="F1127" s="55" t="s">
        <v>191</v>
      </c>
      <c r="G1127" s="57">
        <v>12</v>
      </c>
      <c r="H1127" s="58">
        <v>0.42857142857142855</v>
      </c>
      <c r="I1127" s="61"/>
      <c r="J1127" s="50" t="s">
        <v>345</v>
      </c>
      <c r="K1127" s="57">
        <v>2</v>
      </c>
      <c r="L1127" s="58">
        <v>7.1428571428571425E-2</v>
      </c>
      <c r="M1127" s="61"/>
      <c r="N1127" s="50" t="s">
        <v>366</v>
      </c>
      <c r="O1127" s="57">
        <v>1</v>
      </c>
      <c r="P1127" s="58">
        <v>3.5714285714285712E-2</v>
      </c>
      <c r="Q1127" s="61"/>
      <c r="R1127" s="50" t="s">
        <v>420</v>
      </c>
      <c r="S1127" s="57">
        <v>1</v>
      </c>
      <c r="T1127" s="58">
        <v>3.5714285714285712E-2</v>
      </c>
      <c r="U1127" s="61"/>
      <c r="V1127" s="175" t="s">
        <v>15</v>
      </c>
      <c r="W1127" s="175"/>
      <c r="X1127" s="175"/>
      <c r="Y1127" s="61"/>
      <c r="Z1127" s="175" t="s">
        <v>16</v>
      </c>
      <c r="AA1127" s="175"/>
      <c r="AB1127" s="175"/>
      <c r="AC1127" s="61"/>
      <c r="AD1127" s="61"/>
      <c r="AE1127" s="50" t="s">
        <v>345</v>
      </c>
      <c r="AF1127" s="57">
        <v>0</v>
      </c>
      <c r="AG1127" s="58">
        <v>0</v>
      </c>
      <c r="AH1127" s="61"/>
      <c r="AI1127" s="50" t="s">
        <v>366</v>
      </c>
      <c r="AJ1127" s="57">
        <v>1</v>
      </c>
      <c r="AK1127" s="58">
        <v>0.1111111111111111</v>
      </c>
      <c r="AL1127" s="61"/>
      <c r="AM1127" s="50" t="s">
        <v>420</v>
      </c>
      <c r="AN1127" s="57">
        <v>0</v>
      </c>
      <c r="AO1127" s="58">
        <v>0</v>
      </c>
      <c r="AP1127" s="61"/>
      <c r="AQ1127" s="61"/>
      <c r="AR1127" s="178" t="s">
        <v>15</v>
      </c>
      <c r="AS1127" s="179"/>
      <c r="AT1127" s="179"/>
      <c r="AU1127" s="61"/>
      <c r="AV1127" s="176" t="s">
        <v>16</v>
      </c>
      <c r="AW1127" s="177"/>
      <c r="AX1127" s="177"/>
      <c r="AY1127" s="61"/>
      <c r="AZ1127" s="61"/>
      <c r="BA1127" s="50" t="s">
        <v>345</v>
      </c>
      <c r="BB1127" s="57">
        <v>0</v>
      </c>
      <c r="BC1127" s="58">
        <v>0</v>
      </c>
      <c r="BD1127" s="61"/>
      <c r="BE1127" s="50" t="s">
        <v>366</v>
      </c>
      <c r="BF1127" s="57">
        <v>0</v>
      </c>
      <c r="BG1127" s="58">
        <v>0</v>
      </c>
      <c r="BH1127" s="61"/>
      <c r="BI1127" s="50" t="s">
        <v>420</v>
      </c>
      <c r="BJ1127" s="57">
        <v>0</v>
      </c>
      <c r="BK1127" s="58">
        <v>0</v>
      </c>
      <c r="BL1127" s="61"/>
      <c r="BM1127" s="61"/>
      <c r="BN1127" s="178" t="s">
        <v>15</v>
      </c>
      <c r="BO1127" s="179"/>
      <c r="BP1127" s="179"/>
      <c r="BQ1127" s="64"/>
      <c r="BR1127" s="175" t="s">
        <v>16</v>
      </c>
      <c r="BS1127" s="175"/>
      <c r="BT1127" s="175"/>
      <c r="BU1127" s="64"/>
      <c r="BV1127" s="61"/>
      <c r="BW1127" s="50" t="s">
        <v>345</v>
      </c>
      <c r="BX1127" s="57">
        <v>0</v>
      </c>
      <c r="BY1127" s="58">
        <v>0</v>
      </c>
      <c r="BZ1127" s="61"/>
      <c r="CA1127" s="50" t="s">
        <v>366</v>
      </c>
      <c r="CB1127" s="57">
        <v>0</v>
      </c>
      <c r="CC1127" s="58">
        <v>0</v>
      </c>
      <c r="CD1127" s="61"/>
      <c r="CE1127" s="50" t="s">
        <v>420</v>
      </c>
      <c r="CF1127" s="57">
        <v>0</v>
      </c>
      <c r="CG1127" s="58">
        <v>0</v>
      </c>
      <c r="CH1127" s="61"/>
      <c r="CI1127" s="61"/>
      <c r="CJ1127" s="175" t="s">
        <v>15</v>
      </c>
      <c r="CK1127" s="175"/>
      <c r="CL1127" s="175"/>
      <c r="CM1127" s="61"/>
      <c r="CN1127" s="47" t="s">
        <v>191</v>
      </c>
      <c r="CO1127" s="57">
        <v>0</v>
      </c>
      <c r="CP1127" s="58" t="e">
        <v>#DIV/0!</v>
      </c>
      <c r="CQ1127" s="61"/>
      <c r="CR1127" s="61"/>
      <c r="CS1127" s="50" t="s">
        <v>345</v>
      </c>
      <c r="CT1127" s="57">
        <v>0</v>
      </c>
      <c r="CU1127" s="58" t="e">
        <v>#DIV/0!</v>
      </c>
      <c r="CV1127" s="61"/>
      <c r="CW1127" s="50" t="s">
        <v>366</v>
      </c>
      <c r="CX1127" s="57">
        <v>0</v>
      </c>
      <c r="CY1127" s="58">
        <v>0</v>
      </c>
      <c r="CZ1127" s="61"/>
      <c r="DA1127" s="50" t="s">
        <v>420</v>
      </c>
      <c r="DB1127" s="57">
        <v>0</v>
      </c>
      <c r="DC1127" s="58" t="e">
        <v>#DIV/0!</v>
      </c>
    </row>
    <row r="1128" spans="1:107" ht="25.5" customHeight="1" x14ac:dyDescent="0.2">
      <c r="A1128" s="103"/>
      <c r="B1128"/>
      <c r="C1128"/>
      <c r="D1128"/>
      <c r="E1128" s="64"/>
      <c r="F1128" s="46" t="s">
        <v>192</v>
      </c>
      <c r="G1128" s="57">
        <v>11</v>
      </c>
      <c r="H1128" s="58">
        <v>0.39285714285714285</v>
      </c>
      <c r="I1128" s="61"/>
      <c r="J1128" s="50" t="s">
        <v>347</v>
      </c>
      <c r="K1128" s="57">
        <v>1</v>
      </c>
      <c r="L1128" s="58">
        <v>3.5714285714285712E-2</v>
      </c>
      <c r="M1128" s="61"/>
      <c r="N1128" s="50" t="s">
        <v>367</v>
      </c>
      <c r="O1128" s="57">
        <v>0</v>
      </c>
      <c r="P1128" s="58">
        <v>0</v>
      </c>
      <c r="Q1128" s="61"/>
      <c r="R1128" s="50" t="s">
        <v>421</v>
      </c>
      <c r="S1128" s="57">
        <v>0</v>
      </c>
      <c r="T1128" s="58">
        <v>0</v>
      </c>
      <c r="U1128" s="61"/>
      <c r="V1128" s="47" t="s">
        <v>189</v>
      </c>
      <c r="W1128" s="57">
        <v>5</v>
      </c>
      <c r="X1128" s="58">
        <v>0.55555555555555558</v>
      </c>
      <c r="Y1128" s="61"/>
      <c r="Z1128" s="47" t="s">
        <v>191</v>
      </c>
      <c r="AA1128" s="57">
        <v>9</v>
      </c>
      <c r="AB1128" s="58">
        <v>1</v>
      </c>
      <c r="AC1128" s="61"/>
      <c r="AD1128" s="61"/>
      <c r="AE1128" s="50" t="s">
        <v>347</v>
      </c>
      <c r="AF1128" s="57">
        <v>0</v>
      </c>
      <c r="AG1128" s="58">
        <v>0</v>
      </c>
      <c r="AH1128" s="61"/>
      <c r="AI1128" s="50" t="s">
        <v>367</v>
      </c>
      <c r="AJ1128" s="57">
        <v>0</v>
      </c>
      <c r="AK1128" s="58">
        <v>0</v>
      </c>
      <c r="AL1128" s="61"/>
      <c r="AM1128" s="50" t="s">
        <v>421</v>
      </c>
      <c r="AN1128" s="57">
        <v>0</v>
      </c>
      <c r="AO1128" s="58">
        <v>0</v>
      </c>
      <c r="AP1128" s="61"/>
      <c r="AQ1128" s="61"/>
      <c r="AR1128" s="47" t="s">
        <v>189</v>
      </c>
      <c r="AS1128" s="57">
        <v>2</v>
      </c>
      <c r="AT1128" s="58">
        <v>0.5</v>
      </c>
      <c r="AU1128" s="61"/>
      <c r="AV1128" s="47" t="s">
        <v>191</v>
      </c>
      <c r="AW1128" s="57">
        <v>4</v>
      </c>
      <c r="AX1128" s="58">
        <v>1</v>
      </c>
      <c r="AY1128" s="61"/>
      <c r="AZ1128" s="61"/>
      <c r="BA1128" s="50" t="s">
        <v>347</v>
      </c>
      <c r="BB1128" s="57">
        <v>0</v>
      </c>
      <c r="BC1128" s="58">
        <v>0</v>
      </c>
      <c r="BD1128" s="61"/>
      <c r="BE1128" s="50" t="s">
        <v>367</v>
      </c>
      <c r="BF1128" s="57">
        <v>0</v>
      </c>
      <c r="BG1128" s="58">
        <v>0</v>
      </c>
      <c r="BH1128" s="61"/>
      <c r="BI1128" s="50" t="s">
        <v>421</v>
      </c>
      <c r="BJ1128" s="57">
        <v>0</v>
      </c>
      <c r="BK1128" s="58">
        <v>0</v>
      </c>
      <c r="BL1128" s="61"/>
      <c r="BM1128" s="61"/>
      <c r="BN1128" s="47" t="s">
        <v>189</v>
      </c>
      <c r="BO1128" s="57">
        <v>2</v>
      </c>
      <c r="BP1128" s="58">
        <v>0.66666666666666663</v>
      </c>
      <c r="BQ1128" s="64"/>
      <c r="BR1128" s="55" t="s">
        <v>191</v>
      </c>
      <c r="BS1128" s="57">
        <v>3</v>
      </c>
      <c r="BT1128" s="58">
        <v>1</v>
      </c>
      <c r="BU1128" s="64"/>
      <c r="BV1128" s="61"/>
      <c r="BW1128" s="50" t="s">
        <v>347</v>
      </c>
      <c r="BX1128" s="57">
        <v>0</v>
      </c>
      <c r="BY1128" s="58">
        <v>0</v>
      </c>
      <c r="BZ1128" s="61"/>
      <c r="CA1128" s="50" t="s">
        <v>367</v>
      </c>
      <c r="CB1128" s="57">
        <v>0</v>
      </c>
      <c r="CC1128" s="58">
        <v>0</v>
      </c>
      <c r="CD1128" s="61"/>
      <c r="CE1128" s="50" t="s">
        <v>421</v>
      </c>
      <c r="CF1128" s="57">
        <v>0</v>
      </c>
      <c r="CG1128" s="58">
        <v>0</v>
      </c>
      <c r="CH1128" s="61"/>
      <c r="CI1128" s="61"/>
      <c r="CJ1128" s="55" t="s">
        <v>189</v>
      </c>
      <c r="CK1128" s="57">
        <v>0</v>
      </c>
      <c r="CL1128" s="58" t="e">
        <v>#DIV/0!</v>
      </c>
      <c r="CM1128" s="61"/>
      <c r="CN1128" s="46" t="s">
        <v>192</v>
      </c>
      <c r="CO1128" s="57">
        <v>0</v>
      </c>
      <c r="CP1128" s="58" t="e">
        <v>#DIV/0!</v>
      </c>
      <c r="CQ1128" s="61"/>
      <c r="CR1128" s="61"/>
      <c r="CS1128" s="50" t="s">
        <v>347</v>
      </c>
      <c r="CT1128" s="57">
        <v>0</v>
      </c>
      <c r="CU1128" s="58" t="e">
        <v>#DIV/0!</v>
      </c>
      <c r="CV1128" s="61"/>
      <c r="CW1128" s="50" t="s">
        <v>367</v>
      </c>
      <c r="CX1128" s="57">
        <v>0</v>
      </c>
      <c r="CY1128" s="58">
        <v>0</v>
      </c>
      <c r="CZ1128" s="61"/>
      <c r="DA1128" s="50" t="s">
        <v>421</v>
      </c>
      <c r="DB1128" s="57">
        <v>0</v>
      </c>
      <c r="DC1128" s="58" t="e">
        <v>#DIV/0!</v>
      </c>
    </row>
    <row r="1129" spans="1:107" ht="25.5" customHeight="1" x14ac:dyDescent="0.2">
      <c r="A1129" s="103"/>
      <c r="B1129"/>
      <c r="C1129"/>
      <c r="D1129"/>
      <c r="E1129" s="64"/>
      <c r="F1129" s="46" t="s">
        <v>193</v>
      </c>
      <c r="G1129" s="57">
        <v>3</v>
      </c>
      <c r="H1129" s="58">
        <v>0.10714285714285714</v>
      </c>
      <c r="I1129" s="61"/>
      <c r="J1129" s="50" t="s">
        <v>346</v>
      </c>
      <c r="K1129" s="57">
        <v>0</v>
      </c>
      <c r="L1129" s="58">
        <v>0</v>
      </c>
      <c r="M1129" s="61"/>
      <c r="N1129" s="50" t="s">
        <v>368</v>
      </c>
      <c r="O1129" s="57">
        <v>0</v>
      </c>
      <c r="P1129" s="58">
        <v>0</v>
      </c>
      <c r="Q1129" s="61"/>
      <c r="R1129" s="50" t="s">
        <v>422</v>
      </c>
      <c r="S1129" s="57">
        <v>0</v>
      </c>
      <c r="T1129" s="58">
        <v>0</v>
      </c>
      <c r="U1129" s="61"/>
      <c r="V1129" s="46" t="s">
        <v>190</v>
      </c>
      <c r="W1129" s="57">
        <v>4</v>
      </c>
      <c r="X1129" s="58">
        <v>0.44444444444444442</v>
      </c>
      <c r="Y1129" s="61"/>
      <c r="Z1129" s="46" t="s">
        <v>192</v>
      </c>
      <c r="AA1129" s="57">
        <v>0</v>
      </c>
      <c r="AB1129" s="58">
        <v>0</v>
      </c>
      <c r="AC1129" s="61"/>
      <c r="AD1129" s="61"/>
      <c r="AE1129" s="50" t="s">
        <v>346</v>
      </c>
      <c r="AF1129" s="57">
        <v>0</v>
      </c>
      <c r="AG1129" s="58">
        <v>0</v>
      </c>
      <c r="AH1129" s="61"/>
      <c r="AI1129" s="50" t="s">
        <v>368</v>
      </c>
      <c r="AJ1129" s="57">
        <v>0</v>
      </c>
      <c r="AK1129" s="58">
        <v>0</v>
      </c>
      <c r="AL1129" s="61"/>
      <c r="AM1129" s="50" t="s">
        <v>422</v>
      </c>
      <c r="AN1129" s="57">
        <v>0</v>
      </c>
      <c r="AO1129" s="58">
        <v>0</v>
      </c>
      <c r="AP1129" s="61"/>
      <c r="AQ1129" s="61"/>
      <c r="AR1129" s="46" t="s">
        <v>190</v>
      </c>
      <c r="AS1129" s="57">
        <v>2</v>
      </c>
      <c r="AT1129" s="58">
        <v>0.5</v>
      </c>
      <c r="AU1129" s="61"/>
      <c r="AV1129" s="46" t="s">
        <v>192</v>
      </c>
      <c r="AW1129" s="57">
        <v>0</v>
      </c>
      <c r="AX1129" s="58">
        <v>0</v>
      </c>
      <c r="AY1129" s="61"/>
      <c r="AZ1129" s="61"/>
      <c r="BA1129" s="50" t="s">
        <v>346</v>
      </c>
      <c r="BB1129" s="57">
        <v>0</v>
      </c>
      <c r="BC1129" s="58">
        <v>0</v>
      </c>
      <c r="BD1129" s="61"/>
      <c r="BE1129" s="50" t="s">
        <v>368</v>
      </c>
      <c r="BF1129" s="57">
        <v>0</v>
      </c>
      <c r="BG1129" s="58">
        <v>0</v>
      </c>
      <c r="BH1129" s="61"/>
      <c r="BI1129" s="50" t="s">
        <v>422</v>
      </c>
      <c r="BJ1129" s="57">
        <v>0</v>
      </c>
      <c r="BK1129" s="58">
        <v>0</v>
      </c>
      <c r="BL1129" s="61"/>
      <c r="BM1129" s="61"/>
      <c r="BN1129" s="46" t="s">
        <v>190</v>
      </c>
      <c r="BO1129" s="57">
        <v>1</v>
      </c>
      <c r="BP1129" s="58">
        <v>0.33333333333333331</v>
      </c>
      <c r="BQ1129" s="64"/>
      <c r="BR1129" s="46" t="s">
        <v>192</v>
      </c>
      <c r="BS1129" s="57">
        <v>0</v>
      </c>
      <c r="BT1129" s="58">
        <v>0</v>
      </c>
      <c r="BU1129" s="64"/>
      <c r="BV1129" s="61"/>
      <c r="BW1129" s="50" t="s">
        <v>346</v>
      </c>
      <c r="BX1129" s="57">
        <v>0</v>
      </c>
      <c r="BY1129" s="58">
        <v>0</v>
      </c>
      <c r="BZ1129" s="61"/>
      <c r="CA1129" s="50" t="s">
        <v>368</v>
      </c>
      <c r="CB1129" s="57">
        <v>0</v>
      </c>
      <c r="CC1129" s="58">
        <v>0</v>
      </c>
      <c r="CD1129" s="61"/>
      <c r="CE1129" s="50" t="s">
        <v>422</v>
      </c>
      <c r="CF1129" s="57">
        <v>0</v>
      </c>
      <c r="CG1129" s="58">
        <v>0</v>
      </c>
      <c r="CH1129" s="61"/>
      <c r="CI1129" s="61"/>
      <c r="CJ1129" s="46" t="s">
        <v>190</v>
      </c>
      <c r="CK1129" s="57">
        <v>0</v>
      </c>
      <c r="CL1129" s="58" t="e">
        <v>#DIV/0!</v>
      </c>
      <c r="CM1129" s="61"/>
      <c r="CN1129" s="46" t="s">
        <v>193</v>
      </c>
      <c r="CO1129" s="57">
        <v>0</v>
      </c>
      <c r="CP1129" s="58" t="e">
        <v>#DIV/0!</v>
      </c>
      <c r="CQ1129" s="61"/>
      <c r="CR1129" s="61"/>
      <c r="CS1129" s="50" t="s">
        <v>346</v>
      </c>
      <c r="CT1129" s="57">
        <v>0</v>
      </c>
      <c r="CU1129" s="58" t="e">
        <v>#DIV/0!</v>
      </c>
      <c r="CV1129" s="61"/>
      <c r="CW1129" s="50" t="s">
        <v>368</v>
      </c>
      <c r="CX1129" s="57">
        <v>0</v>
      </c>
      <c r="CY1129" s="58">
        <v>0</v>
      </c>
      <c r="CZ1129" s="61"/>
      <c r="DA1129" s="50" t="s">
        <v>422</v>
      </c>
      <c r="DB1129" s="57">
        <v>0</v>
      </c>
      <c r="DC1129" s="58" t="e">
        <v>#DIV/0!</v>
      </c>
    </row>
    <row r="1130" spans="1:107" ht="25.5" customHeight="1" x14ac:dyDescent="0.2">
      <c r="A1130" s="103"/>
      <c r="B1130" s="175" t="s">
        <v>15</v>
      </c>
      <c r="C1130" s="175"/>
      <c r="D1130" s="175"/>
      <c r="E1130" s="64"/>
      <c r="F1130" s="46" t="s">
        <v>194</v>
      </c>
      <c r="G1130" s="57">
        <v>2</v>
      </c>
      <c r="H1130" s="58">
        <v>7.1428571428571425E-2</v>
      </c>
      <c r="I1130" s="61"/>
      <c r="J1130" s="50" t="s">
        <v>350</v>
      </c>
      <c r="K1130" s="57">
        <v>1</v>
      </c>
      <c r="L1130" s="58">
        <v>3.5714285714285712E-2</v>
      </c>
      <c r="M1130" s="61"/>
      <c r="N1130" s="37"/>
      <c r="O1130" s="45">
        <v>28</v>
      </c>
      <c r="P1130" s="58">
        <v>1</v>
      </c>
      <c r="Q1130" s="61"/>
      <c r="R1130" s="37"/>
      <c r="S1130" s="45">
        <v>28</v>
      </c>
      <c r="T1130" s="58">
        <v>1</v>
      </c>
      <c r="U1130" s="61"/>
      <c r="V1130" s="77"/>
      <c r="W1130" s="54">
        <v>9</v>
      </c>
      <c r="X1130" s="76">
        <v>1</v>
      </c>
      <c r="Y1130" s="61"/>
      <c r="Z1130" s="46" t="s">
        <v>193</v>
      </c>
      <c r="AA1130" s="57">
        <v>0</v>
      </c>
      <c r="AB1130" s="58">
        <v>0</v>
      </c>
      <c r="AC1130" s="61"/>
      <c r="AD1130" s="61"/>
      <c r="AE1130" s="50" t="s">
        <v>350</v>
      </c>
      <c r="AF1130" s="57">
        <v>1</v>
      </c>
      <c r="AG1130" s="58">
        <v>0.1111111111111111</v>
      </c>
      <c r="AH1130" s="61"/>
      <c r="AI1130" s="37"/>
      <c r="AJ1130" s="45">
        <v>9</v>
      </c>
      <c r="AK1130" s="58">
        <v>1</v>
      </c>
      <c r="AL1130" s="61"/>
      <c r="AM1130" s="37"/>
      <c r="AN1130" s="45">
        <v>9</v>
      </c>
      <c r="AO1130" s="58">
        <v>1</v>
      </c>
      <c r="AP1130" s="61"/>
      <c r="AQ1130" s="61"/>
      <c r="AR1130" s="77"/>
      <c r="AS1130" s="54">
        <v>4</v>
      </c>
      <c r="AT1130" s="76">
        <v>1</v>
      </c>
      <c r="AU1130" s="61"/>
      <c r="AV1130" s="46" t="s">
        <v>193</v>
      </c>
      <c r="AW1130" s="57">
        <v>0</v>
      </c>
      <c r="AX1130" s="58">
        <v>0</v>
      </c>
      <c r="AY1130" s="61"/>
      <c r="AZ1130" s="61"/>
      <c r="BA1130" s="50" t="s">
        <v>350</v>
      </c>
      <c r="BB1130" s="57">
        <v>0</v>
      </c>
      <c r="BC1130" s="58">
        <v>0</v>
      </c>
      <c r="BD1130" s="61"/>
      <c r="BE1130" s="37"/>
      <c r="BF1130" s="45">
        <v>4</v>
      </c>
      <c r="BG1130" s="58">
        <v>1</v>
      </c>
      <c r="BH1130" s="61"/>
      <c r="BI1130" s="37"/>
      <c r="BJ1130" s="45">
        <v>4</v>
      </c>
      <c r="BK1130" s="58">
        <v>1</v>
      </c>
      <c r="BL1130" s="61"/>
      <c r="BM1130" s="61"/>
      <c r="BN1130" s="77"/>
      <c r="BO1130" s="54">
        <v>3</v>
      </c>
      <c r="BP1130" s="76">
        <v>1</v>
      </c>
      <c r="BQ1130" s="64"/>
      <c r="BR1130" s="46" t="s">
        <v>193</v>
      </c>
      <c r="BS1130" s="57">
        <v>0</v>
      </c>
      <c r="BT1130" s="58">
        <v>0</v>
      </c>
      <c r="BU1130" s="64"/>
      <c r="BV1130" s="61"/>
      <c r="BW1130" s="50" t="s">
        <v>350</v>
      </c>
      <c r="BX1130" s="57">
        <v>0</v>
      </c>
      <c r="BY1130" s="58">
        <v>0</v>
      </c>
      <c r="BZ1130" s="61"/>
      <c r="CA1130" s="37"/>
      <c r="CB1130" s="45">
        <v>3</v>
      </c>
      <c r="CC1130" s="58">
        <v>1</v>
      </c>
      <c r="CD1130" s="61"/>
      <c r="CE1130" s="37"/>
      <c r="CF1130" s="45">
        <v>3</v>
      </c>
      <c r="CG1130" s="58">
        <v>1</v>
      </c>
      <c r="CH1130" s="61"/>
      <c r="CI1130" s="61"/>
      <c r="CJ1130" s="77"/>
      <c r="CK1130" s="54">
        <v>0</v>
      </c>
      <c r="CL1130" s="76" t="e">
        <v>#DIV/0!</v>
      </c>
      <c r="CM1130" s="61"/>
      <c r="CN1130" s="46" t="s">
        <v>194</v>
      </c>
      <c r="CO1130" s="57">
        <v>0</v>
      </c>
      <c r="CP1130" s="58" t="e">
        <v>#DIV/0!</v>
      </c>
      <c r="CQ1130" s="61"/>
      <c r="CR1130" s="61"/>
      <c r="CS1130" s="50" t="s">
        <v>350</v>
      </c>
      <c r="CT1130" s="57">
        <v>0</v>
      </c>
      <c r="CU1130" s="58" t="e">
        <v>#DIV/0!</v>
      </c>
      <c r="CV1130" s="61"/>
      <c r="CW1130" s="37"/>
      <c r="CX1130" s="45">
        <v>2</v>
      </c>
      <c r="CY1130" s="58">
        <v>1</v>
      </c>
      <c r="CZ1130" s="61"/>
      <c r="DA1130" s="37"/>
      <c r="DB1130" s="45">
        <v>0</v>
      </c>
      <c r="DC1130" s="58" t="e">
        <v>#DIV/0!</v>
      </c>
    </row>
    <row r="1131" spans="1:107" ht="25.5" customHeight="1" x14ac:dyDescent="0.2">
      <c r="A1131" s="103"/>
      <c r="B1131" s="55" t="s">
        <v>189</v>
      </c>
      <c r="C1131" s="57">
        <v>28</v>
      </c>
      <c r="D1131" s="58">
        <v>1</v>
      </c>
      <c r="E1131" s="64"/>
      <c r="F1131" s="77"/>
      <c r="G1131" s="54">
        <v>28</v>
      </c>
      <c r="H1131" s="76">
        <v>1</v>
      </c>
      <c r="I1131" s="61"/>
      <c r="J1131" s="50" t="s">
        <v>349</v>
      </c>
      <c r="K1131" s="57">
        <v>0</v>
      </c>
      <c r="L1131" s="58">
        <v>0</v>
      </c>
      <c r="M1131" s="61"/>
      <c r="N1131" s="61"/>
      <c r="O1131" s="49" t="s">
        <v>141</v>
      </c>
      <c r="P1131" s="49" t="s">
        <v>140</v>
      </c>
      <c r="Q1131" s="61"/>
      <c r="R1131" s="61"/>
      <c r="S1131" s="49" t="s">
        <v>141</v>
      </c>
      <c r="T1131" s="49" t="s">
        <v>140</v>
      </c>
      <c r="U1131" s="61"/>
      <c r="V1131" s="61"/>
      <c r="W1131" s="56" t="s">
        <v>141</v>
      </c>
      <c r="X1131" s="49" t="s">
        <v>140</v>
      </c>
      <c r="Y1131" s="61"/>
      <c r="Z1131" s="46" t="s">
        <v>194</v>
      </c>
      <c r="AA1131" s="57">
        <v>0</v>
      </c>
      <c r="AB1131" s="58">
        <v>0</v>
      </c>
      <c r="AC1131" s="61"/>
      <c r="AD1131" s="61"/>
      <c r="AE1131" s="50" t="s">
        <v>349</v>
      </c>
      <c r="AF1131" s="57">
        <v>1</v>
      </c>
      <c r="AG1131" s="58">
        <v>0.1111111111111111</v>
      </c>
      <c r="AH1131" s="61"/>
      <c r="AI1131" s="61"/>
      <c r="AJ1131" s="49" t="s">
        <v>141</v>
      </c>
      <c r="AK1131" s="49" t="s">
        <v>140</v>
      </c>
      <c r="AL1131" s="61"/>
      <c r="AM1131" s="61"/>
      <c r="AN1131" s="49" t="s">
        <v>141</v>
      </c>
      <c r="AO1131" s="49" t="s">
        <v>140</v>
      </c>
      <c r="AP1131" s="61"/>
      <c r="AQ1131" s="61"/>
      <c r="AR1131" s="61"/>
      <c r="AS1131" s="56" t="s">
        <v>141</v>
      </c>
      <c r="AT1131" s="49" t="s">
        <v>140</v>
      </c>
      <c r="AU1131" s="61"/>
      <c r="AV1131" s="46" t="s">
        <v>194</v>
      </c>
      <c r="AW1131" s="57">
        <v>0</v>
      </c>
      <c r="AX1131" s="58">
        <v>0</v>
      </c>
      <c r="AY1131" s="61"/>
      <c r="AZ1131" s="61"/>
      <c r="BA1131" s="50" t="s">
        <v>349</v>
      </c>
      <c r="BB1131" s="57">
        <v>0</v>
      </c>
      <c r="BC1131" s="58">
        <v>0</v>
      </c>
      <c r="BD1131" s="61"/>
      <c r="BE1131" s="61"/>
      <c r="BF1131" s="49" t="s">
        <v>141</v>
      </c>
      <c r="BG1131" s="49" t="s">
        <v>140</v>
      </c>
      <c r="BH1131" s="61"/>
      <c r="BI1131" s="61"/>
      <c r="BJ1131" s="49" t="s">
        <v>141</v>
      </c>
      <c r="BK1131" s="49" t="s">
        <v>140</v>
      </c>
      <c r="BL1131" s="61"/>
      <c r="BM1131" s="61"/>
      <c r="BN1131" s="61"/>
      <c r="BO1131" s="56" t="s">
        <v>141</v>
      </c>
      <c r="BP1131" s="49" t="s">
        <v>140</v>
      </c>
      <c r="BQ1131" s="64"/>
      <c r="BR1131" s="46" t="s">
        <v>194</v>
      </c>
      <c r="BS1131" s="57">
        <v>0</v>
      </c>
      <c r="BT1131" s="58">
        <v>0</v>
      </c>
      <c r="BU1131" s="64"/>
      <c r="BV1131" s="61"/>
      <c r="BW1131" s="50" t="s">
        <v>349</v>
      </c>
      <c r="BX1131" s="57">
        <v>0</v>
      </c>
      <c r="BY1131" s="58">
        <v>0</v>
      </c>
      <c r="BZ1131" s="61"/>
      <c r="CA1131" s="61"/>
      <c r="CB1131" s="49" t="s">
        <v>141</v>
      </c>
      <c r="CC1131" s="49" t="s">
        <v>140</v>
      </c>
      <c r="CD1131" s="61"/>
      <c r="CE1131" s="61"/>
      <c r="CF1131" s="49" t="s">
        <v>141</v>
      </c>
      <c r="CG1131" s="49" t="s">
        <v>140</v>
      </c>
      <c r="CH1131" s="61"/>
      <c r="CI1131" s="61"/>
      <c r="CJ1131" s="61"/>
      <c r="CK1131" s="56" t="s">
        <v>141</v>
      </c>
      <c r="CL1131" s="49" t="s">
        <v>140</v>
      </c>
      <c r="CM1131" s="61"/>
      <c r="CN1131" s="77"/>
      <c r="CO1131" s="54">
        <v>0</v>
      </c>
      <c r="CP1131" s="76" t="e">
        <v>#DIV/0!</v>
      </c>
      <c r="CQ1131" s="61"/>
      <c r="CR1131" s="61"/>
      <c r="CS1131" s="50" t="s">
        <v>349</v>
      </c>
      <c r="CT1131" s="57">
        <v>0</v>
      </c>
      <c r="CU1131" s="58" t="e">
        <v>#DIV/0!</v>
      </c>
      <c r="CV1131" s="61"/>
      <c r="CW1131" s="61"/>
      <c r="CX1131" s="49" t="s">
        <v>141</v>
      </c>
      <c r="CY1131" s="49" t="s">
        <v>140</v>
      </c>
      <c r="CZ1131" s="61"/>
      <c r="DA1131" s="61"/>
      <c r="DB1131" s="49" t="s">
        <v>141</v>
      </c>
      <c r="DC1131" s="49" t="s">
        <v>140</v>
      </c>
    </row>
    <row r="1132" spans="1:107" ht="25.5" customHeight="1" x14ac:dyDescent="0.2">
      <c r="A1132" s="103"/>
      <c r="B1132" s="46" t="s">
        <v>190</v>
      </c>
      <c r="C1132" s="57">
        <v>0</v>
      </c>
      <c r="D1132" s="58">
        <v>0</v>
      </c>
      <c r="E1132" s="64"/>
      <c r="F1132" s="61"/>
      <c r="G1132" s="56" t="s">
        <v>141</v>
      </c>
      <c r="H1132" s="49" t="s">
        <v>140</v>
      </c>
      <c r="I1132" s="61"/>
      <c r="J1132" s="50" t="s">
        <v>348</v>
      </c>
      <c r="K1132" s="57">
        <v>0</v>
      </c>
      <c r="L1132" s="58">
        <v>0</v>
      </c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77"/>
      <c r="AA1132" s="54">
        <v>9</v>
      </c>
      <c r="AB1132" s="76">
        <v>1</v>
      </c>
      <c r="AC1132" s="61"/>
      <c r="AD1132" s="61"/>
      <c r="AE1132" s="50" t="s">
        <v>348</v>
      </c>
      <c r="AF1132" s="57">
        <v>0</v>
      </c>
      <c r="AG1132" s="58">
        <v>0</v>
      </c>
      <c r="AH1132" s="61"/>
      <c r="AI1132" s="61"/>
      <c r="AJ1132" s="61"/>
      <c r="AK1132" s="61"/>
      <c r="AL1132" s="61"/>
      <c r="AM1132" s="61"/>
      <c r="AN1132" s="61"/>
      <c r="AO1132" s="61"/>
      <c r="AP1132" s="61"/>
      <c r="AQ1132" s="61"/>
      <c r="AR1132" s="61"/>
      <c r="AS1132" s="61"/>
      <c r="AT1132" s="61"/>
      <c r="AU1132" s="61"/>
      <c r="AV1132" s="77"/>
      <c r="AW1132" s="54">
        <v>4</v>
      </c>
      <c r="AX1132" s="76">
        <v>1</v>
      </c>
      <c r="AY1132" s="61"/>
      <c r="AZ1132" s="61"/>
      <c r="BA1132" s="50" t="s">
        <v>348</v>
      </c>
      <c r="BB1132" s="57">
        <v>0</v>
      </c>
      <c r="BC1132" s="58">
        <v>0</v>
      </c>
      <c r="BD1132" s="61"/>
      <c r="BE1132" s="61"/>
      <c r="BF1132" s="61"/>
      <c r="BG1132" s="61"/>
      <c r="BH1132" s="61"/>
      <c r="BI1132" s="61"/>
      <c r="BJ1132" s="61"/>
      <c r="BK1132" s="61"/>
      <c r="BL1132" s="61"/>
      <c r="BM1132" s="61"/>
      <c r="BN1132" s="61"/>
      <c r="BO1132" s="61"/>
      <c r="BP1132" s="61"/>
      <c r="BQ1132" s="64"/>
      <c r="BR1132" s="77"/>
      <c r="BS1132" s="54">
        <v>3</v>
      </c>
      <c r="BT1132" s="76">
        <v>1</v>
      </c>
      <c r="BU1132" s="64"/>
      <c r="BV1132" s="61"/>
      <c r="BW1132" s="50" t="s">
        <v>348</v>
      </c>
      <c r="BX1132" s="57">
        <v>0</v>
      </c>
      <c r="BY1132" s="58">
        <v>0</v>
      </c>
      <c r="BZ1132" s="61"/>
      <c r="CA1132" s="61"/>
      <c r="CB1132" s="61"/>
      <c r="CC1132" s="61"/>
      <c r="CD1132" s="61"/>
      <c r="CE1132" s="61"/>
      <c r="CF1132" s="61"/>
      <c r="CG1132" s="61"/>
      <c r="CH1132" s="61"/>
      <c r="CI1132" s="61"/>
      <c r="CJ1132"/>
      <c r="CK1132"/>
      <c r="CL1132"/>
      <c r="CM1132" s="61"/>
      <c r="CN1132" s="61"/>
      <c r="CO1132" s="56" t="s">
        <v>141</v>
      </c>
      <c r="CP1132" s="49" t="s">
        <v>140</v>
      </c>
      <c r="CQ1132" s="61"/>
      <c r="CR1132" s="61"/>
      <c r="CS1132" s="50" t="s">
        <v>348</v>
      </c>
      <c r="CT1132" s="57">
        <v>0</v>
      </c>
      <c r="CU1132" s="58" t="e">
        <v>#DIV/0!</v>
      </c>
      <c r="CV1132" s="61"/>
      <c r="CW1132" s="61"/>
      <c r="CX1132" s="61"/>
      <c r="CY1132" s="61"/>
      <c r="CZ1132" s="61"/>
      <c r="DA1132" s="61"/>
      <c r="DB1132" s="61"/>
      <c r="DC1132" s="61"/>
    </row>
    <row r="1133" spans="1:107" ht="25.5" customHeight="1" x14ac:dyDescent="0.2">
      <c r="A1133" s="103"/>
      <c r="B1133" s="77"/>
      <c r="C1133" s="54">
        <v>28</v>
      </c>
      <c r="D1133" s="76">
        <v>1</v>
      </c>
      <c r="E1133" s="64"/>
      <c r="F1133" s="61"/>
      <c r="G1133" s="61"/>
      <c r="H1133" s="61"/>
      <c r="I1133" s="61"/>
      <c r="J1133" s="46" t="s">
        <v>351</v>
      </c>
      <c r="K1133" s="57">
        <v>0</v>
      </c>
      <c r="L1133" s="58">
        <v>0</v>
      </c>
      <c r="M1133" s="61"/>
      <c r="N1133" s="61"/>
      <c r="O1133" s="61"/>
      <c r="P1133" s="61"/>
      <c r="Q1133" s="61"/>
      <c r="R1133" s="61"/>
      <c r="S1133" s="61"/>
      <c r="T1133" s="61"/>
      <c r="U1133" s="61"/>
      <c r="V1133" s="176" t="s">
        <v>17</v>
      </c>
      <c r="W1133" s="177"/>
      <c r="X1133" s="177"/>
      <c r="Y1133"/>
      <c r="Z1133" s="61"/>
      <c r="AA1133" s="56" t="s">
        <v>141</v>
      </c>
      <c r="AB1133" s="49" t="s">
        <v>140</v>
      </c>
      <c r="AC1133" s="61"/>
      <c r="AD1133" s="61"/>
      <c r="AE1133" s="46" t="s">
        <v>351</v>
      </c>
      <c r="AF1133" s="57">
        <v>0</v>
      </c>
      <c r="AG1133" s="58">
        <v>0</v>
      </c>
      <c r="AH1133" s="61"/>
      <c r="AI1133" s="61"/>
      <c r="AJ1133" s="61"/>
      <c r="AK1133" s="61"/>
      <c r="AL1133" s="61"/>
      <c r="AM1133" s="61"/>
      <c r="AN1133" s="61"/>
      <c r="AO1133" s="61"/>
      <c r="AP1133" s="61"/>
      <c r="AQ1133" s="61"/>
      <c r="AR1133" s="175" t="s">
        <v>17</v>
      </c>
      <c r="AS1133" s="175"/>
      <c r="AT1133" s="175"/>
      <c r="AU1133" s="61"/>
      <c r="AV1133" s="61"/>
      <c r="AW1133" s="56" t="s">
        <v>141</v>
      </c>
      <c r="AX1133" s="49" t="s">
        <v>140</v>
      </c>
      <c r="AY1133" s="61"/>
      <c r="AZ1133" s="61"/>
      <c r="BA1133" s="46" t="s">
        <v>351</v>
      </c>
      <c r="BB1133" s="57">
        <v>0</v>
      </c>
      <c r="BC1133" s="58">
        <v>0</v>
      </c>
      <c r="BD1133" s="61"/>
      <c r="BE1133" s="61"/>
      <c r="BF1133" s="61"/>
      <c r="BG1133" s="61"/>
      <c r="BH1133" s="61"/>
      <c r="BI1133" s="61"/>
      <c r="BJ1133" s="61"/>
      <c r="BK1133" s="61"/>
      <c r="BL1133" s="61"/>
      <c r="BM1133" s="61"/>
      <c r="BN1133" s="175" t="s">
        <v>17</v>
      </c>
      <c r="BO1133" s="175"/>
      <c r="BP1133" s="175"/>
      <c r="BQ1133" s="64"/>
      <c r="BR1133" s="61"/>
      <c r="BS1133" s="56" t="s">
        <v>141</v>
      </c>
      <c r="BT1133" s="49" t="s">
        <v>140</v>
      </c>
      <c r="BU1133" s="64"/>
      <c r="BV1133" s="61"/>
      <c r="BW1133" s="46" t="s">
        <v>351</v>
      </c>
      <c r="BX1133" s="57">
        <v>0</v>
      </c>
      <c r="BY1133" s="58">
        <v>0</v>
      </c>
      <c r="BZ1133" s="61"/>
      <c r="CA1133" s="61"/>
      <c r="CB1133" s="61"/>
      <c r="CC1133" s="61"/>
      <c r="CD1133" s="61"/>
      <c r="CE1133" s="61"/>
      <c r="CF1133" s="61"/>
      <c r="CG1133" s="61"/>
      <c r="CH1133" s="61"/>
      <c r="CI1133" s="61"/>
      <c r="CJ1133" s="175" t="s">
        <v>17</v>
      </c>
      <c r="CK1133" s="175"/>
      <c r="CL1133" s="175"/>
      <c r="CM1133" s="61"/>
      <c r="CN1133" s="61"/>
      <c r="CO1133" s="61"/>
      <c r="CP1133" s="61"/>
      <c r="CQ1133" s="61"/>
      <c r="CR1133" s="61"/>
      <c r="CS1133" s="46" t="s">
        <v>351</v>
      </c>
      <c r="CT1133" s="57">
        <v>0</v>
      </c>
      <c r="CU1133" s="58" t="e">
        <v>#DIV/0!</v>
      </c>
      <c r="CV1133" s="61"/>
      <c r="CW1133" s="61"/>
      <c r="CX1133" s="61"/>
      <c r="CY1133" s="61"/>
      <c r="CZ1133" s="61"/>
      <c r="DA1133" s="61"/>
      <c r="DB1133" s="61"/>
      <c r="DC1133" s="61"/>
    </row>
    <row r="1134" spans="1:107" ht="25.5" customHeight="1" x14ac:dyDescent="0.2">
      <c r="A1134" s="103"/>
      <c r="B1134"/>
      <c r="C1134" s="56" t="s">
        <v>141</v>
      </c>
      <c r="D1134" s="49" t="s">
        <v>140</v>
      </c>
      <c r="E1134" s="64"/>
      <c r="F1134" s="61"/>
      <c r="G1134" s="61"/>
      <c r="H1134" s="61"/>
      <c r="I1134" s="61"/>
      <c r="J1134" s="46" t="s">
        <v>352</v>
      </c>
      <c r="K1134" s="57">
        <v>0</v>
      </c>
      <c r="L1134" s="58">
        <v>0</v>
      </c>
      <c r="M1134" s="61"/>
      <c r="N1134" s="61"/>
      <c r="O1134" s="61"/>
      <c r="P1134" s="61"/>
      <c r="Q1134" s="61"/>
      <c r="R1134" s="61"/>
      <c r="S1134" s="61"/>
      <c r="T1134" s="61"/>
      <c r="U1134" s="61"/>
      <c r="V1134" s="47" t="s">
        <v>195</v>
      </c>
      <c r="W1134" s="57">
        <v>5</v>
      </c>
      <c r="X1134" s="58">
        <v>0.55555555555555558</v>
      </c>
      <c r="Y1134"/>
      <c r="Z1134" s="61"/>
      <c r="AA1134" s="61"/>
      <c r="AB1134" s="61"/>
      <c r="AC1134" s="61"/>
      <c r="AD1134" s="61"/>
      <c r="AE1134" s="46" t="s">
        <v>352</v>
      </c>
      <c r="AF1134" s="57">
        <v>0</v>
      </c>
      <c r="AG1134" s="58">
        <v>0</v>
      </c>
      <c r="AH1134" s="61"/>
      <c r="AI1134" s="61"/>
      <c r="AJ1134" s="61"/>
      <c r="AK1134" s="61"/>
      <c r="AL1134" s="61"/>
      <c r="AM1134" s="61"/>
      <c r="AN1134" s="61"/>
      <c r="AO1134" s="61"/>
      <c r="AP1134" s="61"/>
      <c r="AQ1134" s="61"/>
      <c r="AR1134" s="55" t="s">
        <v>195</v>
      </c>
      <c r="AS1134" s="57">
        <v>1</v>
      </c>
      <c r="AT1134" s="58">
        <v>0.25</v>
      </c>
      <c r="AU1134" s="61"/>
      <c r="AV1134" s="61"/>
      <c r="AW1134" s="61"/>
      <c r="AX1134" s="61"/>
      <c r="AY1134" s="61"/>
      <c r="AZ1134" s="61"/>
      <c r="BA1134" s="46" t="s">
        <v>352</v>
      </c>
      <c r="BB1134" s="57">
        <v>0</v>
      </c>
      <c r="BC1134" s="58">
        <v>0</v>
      </c>
      <c r="BD1134" s="61"/>
      <c r="BE1134" s="61"/>
      <c r="BF1134" s="61"/>
      <c r="BG1134" s="61"/>
      <c r="BH1134" s="61"/>
      <c r="BI1134" s="61"/>
      <c r="BJ1134" s="61"/>
      <c r="BK1134" s="61"/>
      <c r="BL1134" s="61"/>
      <c r="BM1134" s="61"/>
      <c r="BN1134" s="55" t="s">
        <v>195</v>
      </c>
      <c r="BO1134" s="57">
        <v>1</v>
      </c>
      <c r="BP1134" s="58">
        <v>0.33333333333333331</v>
      </c>
      <c r="BQ1134" s="64"/>
      <c r="BR1134" s="64"/>
      <c r="BS1134" s="64"/>
      <c r="BT1134" s="64"/>
      <c r="BU1134" s="61"/>
      <c r="BV1134" s="61"/>
      <c r="BW1134" s="46" t="s">
        <v>352</v>
      </c>
      <c r="BX1134" s="57">
        <v>0</v>
      </c>
      <c r="BY1134" s="58">
        <v>0</v>
      </c>
      <c r="BZ1134" s="61"/>
      <c r="CA1134" s="61"/>
      <c r="CB1134" s="61"/>
      <c r="CC1134" s="61"/>
      <c r="CD1134" s="61"/>
      <c r="CE1134" s="61"/>
      <c r="CF1134" s="61"/>
      <c r="CG1134" s="61"/>
      <c r="CH1134" s="61"/>
      <c r="CI1134" s="61"/>
      <c r="CJ1134" s="55" t="s">
        <v>195</v>
      </c>
      <c r="CK1134" s="57">
        <v>0</v>
      </c>
      <c r="CL1134" s="58" t="e">
        <v>#DIV/0!</v>
      </c>
      <c r="CM1134" s="61"/>
      <c r="CN1134" s="61"/>
      <c r="CO1134" s="61"/>
      <c r="CP1134" s="61"/>
      <c r="CQ1134" s="61"/>
      <c r="CR1134" s="61"/>
      <c r="CS1134" s="46" t="s">
        <v>352</v>
      </c>
      <c r="CT1134" s="57">
        <v>0</v>
      </c>
      <c r="CU1134" s="58" t="e">
        <v>#DIV/0!</v>
      </c>
      <c r="CV1134" s="61"/>
      <c r="CW1134" s="61"/>
      <c r="CX1134" s="61"/>
      <c r="CY1134" s="61"/>
      <c r="CZ1134" s="61"/>
      <c r="DA1134" s="61"/>
      <c r="DB1134" s="61"/>
      <c r="DC1134" s="61"/>
    </row>
    <row r="1135" spans="1:107" ht="25.5" customHeight="1" x14ac:dyDescent="0.2">
      <c r="A1135" s="103"/>
      <c r="B1135"/>
      <c r="C1135"/>
      <c r="D1135"/>
      <c r="E1135" s="64"/>
      <c r="F1135" s="61"/>
      <c r="G1135" s="61"/>
      <c r="H1135" s="61"/>
      <c r="I1135" s="61"/>
      <c r="J1135" s="46" t="s">
        <v>353</v>
      </c>
      <c r="K1135" s="57">
        <v>0</v>
      </c>
      <c r="L1135" s="58">
        <v>0</v>
      </c>
      <c r="M1135" s="61"/>
      <c r="N1135" s="61"/>
      <c r="O1135" s="61"/>
      <c r="P1135" s="61"/>
      <c r="Q1135" s="61"/>
      <c r="R1135" s="61"/>
      <c r="S1135" s="61"/>
      <c r="T1135" s="61"/>
      <c r="U1135" s="61"/>
      <c r="V1135" s="46" t="s">
        <v>196</v>
      </c>
      <c r="W1135" s="57">
        <v>4</v>
      </c>
      <c r="X1135" s="58">
        <v>0.44444444444444442</v>
      </c>
      <c r="Y1135"/>
      <c r="Z1135" s="61"/>
      <c r="AA1135" s="61"/>
      <c r="AB1135" s="61"/>
      <c r="AC1135" s="61"/>
      <c r="AD1135" s="61"/>
      <c r="AE1135" s="46" t="s">
        <v>353</v>
      </c>
      <c r="AF1135" s="57">
        <v>0</v>
      </c>
      <c r="AG1135" s="58">
        <v>0</v>
      </c>
      <c r="AH1135" s="61"/>
      <c r="AI1135" s="61"/>
      <c r="AJ1135" s="61"/>
      <c r="AK1135" s="61"/>
      <c r="AL1135" s="61"/>
      <c r="AM1135" s="61"/>
      <c r="AN1135" s="61"/>
      <c r="AO1135" s="61"/>
      <c r="AP1135" s="61"/>
      <c r="AQ1135" s="61"/>
      <c r="AR1135" s="46" t="s">
        <v>196</v>
      </c>
      <c r="AS1135" s="57">
        <v>3</v>
      </c>
      <c r="AT1135" s="58">
        <v>0.75</v>
      </c>
      <c r="AU1135" s="61"/>
      <c r="AV1135" s="61"/>
      <c r="AW1135" s="61"/>
      <c r="AX1135" s="61"/>
      <c r="AY1135" s="61"/>
      <c r="AZ1135" s="61"/>
      <c r="BA1135" s="46" t="s">
        <v>353</v>
      </c>
      <c r="BB1135" s="57">
        <v>0</v>
      </c>
      <c r="BC1135" s="58">
        <v>0</v>
      </c>
      <c r="BD1135" s="61"/>
      <c r="BE1135" s="61"/>
      <c r="BF1135" s="61"/>
      <c r="BG1135" s="61"/>
      <c r="BH1135" s="61"/>
      <c r="BI1135" s="61"/>
      <c r="BJ1135" s="61"/>
      <c r="BK1135" s="61"/>
      <c r="BL1135" s="61"/>
      <c r="BM1135" s="61"/>
      <c r="BN1135" s="46" t="s">
        <v>196</v>
      </c>
      <c r="BO1135" s="57">
        <v>2</v>
      </c>
      <c r="BP1135" s="58">
        <v>0.66666666666666663</v>
      </c>
      <c r="BQ1135" s="64"/>
      <c r="BR1135" s="64"/>
      <c r="BS1135" s="61"/>
      <c r="BT1135" s="61"/>
      <c r="BU1135" s="61"/>
      <c r="BV1135" s="61"/>
      <c r="BW1135" s="46" t="s">
        <v>353</v>
      </c>
      <c r="BX1135" s="57">
        <v>0</v>
      </c>
      <c r="BY1135" s="58">
        <v>0</v>
      </c>
      <c r="BZ1135" s="61"/>
      <c r="CA1135" s="61"/>
      <c r="CB1135" s="61"/>
      <c r="CC1135" s="61"/>
      <c r="CD1135" s="61"/>
      <c r="CE1135" s="61"/>
      <c r="CF1135" s="61"/>
      <c r="CG1135" s="61"/>
      <c r="CH1135" s="61"/>
      <c r="CI1135" s="61"/>
      <c r="CJ1135" s="46" t="s">
        <v>196</v>
      </c>
      <c r="CK1135" s="57">
        <v>0</v>
      </c>
      <c r="CL1135" s="58" t="e">
        <v>#DIV/0!</v>
      </c>
      <c r="CM1135" s="61"/>
      <c r="CN1135"/>
      <c r="CO1135"/>
      <c r="CP1135"/>
      <c r="CQ1135" s="61"/>
      <c r="CR1135" s="61"/>
      <c r="CS1135" s="46" t="s">
        <v>353</v>
      </c>
      <c r="CT1135" s="57">
        <v>0</v>
      </c>
      <c r="CU1135" s="58" t="e">
        <v>#DIV/0!</v>
      </c>
      <c r="CV1135" s="61"/>
      <c r="CW1135" s="61"/>
      <c r="CX1135" s="61"/>
      <c r="CY1135" s="61"/>
      <c r="CZ1135" s="61"/>
      <c r="DA1135" s="61"/>
      <c r="DB1135" s="61"/>
      <c r="DC1135" s="61"/>
    </row>
    <row r="1136" spans="1:107" ht="25.5" customHeight="1" x14ac:dyDescent="0.2">
      <c r="A1136" s="103"/>
      <c r="B1136" s="175" t="s">
        <v>17</v>
      </c>
      <c r="C1136" s="175"/>
      <c r="D1136" s="175"/>
      <c r="E1136" s="64"/>
      <c r="F1136" s="61"/>
      <c r="G1136" s="61"/>
      <c r="H1136" s="61"/>
      <c r="I1136" s="61"/>
      <c r="J1136" s="37"/>
      <c r="K1136" s="45">
        <v>28</v>
      </c>
      <c r="L1136" s="58">
        <v>1</v>
      </c>
      <c r="M1136" s="61"/>
      <c r="N1136" s="61"/>
      <c r="O1136" s="61"/>
      <c r="P1136" s="61"/>
      <c r="Q1136" s="61"/>
      <c r="R1136" s="61"/>
      <c r="S1136" s="61"/>
      <c r="T1136" s="61"/>
      <c r="U1136" s="61"/>
      <c r="V1136" s="77"/>
      <c r="W1136" s="54">
        <v>9</v>
      </c>
      <c r="X1136" s="76">
        <v>1</v>
      </c>
      <c r="Y1136"/>
      <c r="Z1136" s="61"/>
      <c r="AA1136" s="61"/>
      <c r="AB1136" s="61"/>
      <c r="AC1136" s="61"/>
      <c r="AD1136" s="61"/>
      <c r="AE1136" s="37"/>
      <c r="AF1136" s="45">
        <v>9</v>
      </c>
      <c r="AG1136" s="58">
        <v>1</v>
      </c>
      <c r="AH1136" s="61"/>
      <c r="AI1136" s="61"/>
      <c r="AJ1136" s="61"/>
      <c r="AK1136" s="61"/>
      <c r="AL1136" s="61"/>
      <c r="AM1136" s="61"/>
      <c r="AN1136" s="61"/>
      <c r="AO1136" s="61"/>
      <c r="AP1136" s="61"/>
      <c r="AQ1136" s="61"/>
      <c r="AR1136" s="77"/>
      <c r="AS1136" s="54">
        <v>4</v>
      </c>
      <c r="AT1136" s="76">
        <v>1</v>
      </c>
      <c r="AU1136" s="61"/>
      <c r="AV1136"/>
      <c r="AW1136"/>
      <c r="AX1136"/>
      <c r="AY1136" s="61"/>
      <c r="AZ1136" s="61"/>
      <c r="BA1136" s="37"/>
      <c r="BB1136" s="45">
        <v>4</v>
      </c>
      <c r="BC1136" s="58">
        <v>1</v>
      </c>
      <c r="BD1136" s="61"/>
      <c r="BE1136" s="61"/>
      <c r="BF1136" s="61"/>
      <c r="BG1136" s="61"/>
      <c r="BH1136" s="61"/>
      <c r="BI1136" s="61"/>
      <c r="BJ1136" s="61"/>
      <c r="BK1136" s="61"/>
      <c r="BL1136" s="61"/>
      <c r="BM1136" s="61"/>
      <c r="BN1136" s="77"/>
      <c r="BO1136" s="54">
        <v>3</v>
      </c>
      <c r="BP1136" s="76">
        <v>1</v>
      </c>
      <c r="BQ1136" s="64"/>
      <c r="BR1136" s="61"/>
      <c r="BS1136" s="61"/>
      <c r="BT1136" s="61"/>
      <c r="BU1136" s="61"/>
      <c r="BV1136" s="61"/>
      <c r="BW1136" s="37"/>
      <c r="BX1136" s="45">
        <v>3</v>
      </c>
      <c r="BY1136" s="58">
        <v>1</v>
      </c>
      <c r="BZ1136" s="61"/>
      <c r="CA1136" s="61"/>
      <c r="CB1136" s="61"/>
      <c r="CC1136" s="61"/>
      <c r="CD1136" s="61"/>
      <c r="CE1136" s="61"/>
      <c r="CF1136" s="61"/>
      <c r="CG1136" s="61"/>
      <c r="CH1136" s="61"/>
      <c r="CI1136" s="61"/>
      <c r="CJ1136" s="77"/>
      <c r="CK1136" s="54">
        <v>0</v>
      </c>
      <c r="CL1136" s="76" t="e">
        <v>#DIV/0!</v>
      </c>
      <c r="CM1136" s="61"/>
      <c r="CN1136"/>
      <c r="CO1136"/>
      <c r="CP1136"/>
      <c r="CQ1136" s="61"/>
      <c r="CR1136" s="61"/>
      <c r="CS1136" s="37"/>
      <c r="CT1136" s="45">
        <v>0</v>
      </c>
      <c r="CU1136" s="58" t="e">
        <v>#DIV/0!</v>
      </c>
      <c r="CV1136" s="61"/>
      <c r="CW1136" s="61"/>
      <c r="CX1136" s="61"/>
      <c r="CY1136" s="61"/>
      <c r="CZ1136" s="61"/>
      <c r="DA1136" s="61"/>
      <c r="DB1136" s="61"/>
      <c r="DC1136" s="61"/>
    </row>
    <row r="1137" spans="1:107" ht="25.5" customHeight="1" x14ac:dyDescent="0.2">
      <c r="A1137" s="103"/>
      <c r="B1137" s="55" t="s">
        <v>195</v>
      </c>
      <c r="C1137" s="57">
        <v>11</v>
      </c>
      <c r="D1137" s="58">
        <v>0.39285714285714285</v>
      </c>
      <c r="E1137" s="64"/>
      <c r="F1137" s="61"/>
      <c r="G1137" s="61"/>
      <c r="H1137" s="61"/>
      <c r="I1137" s="61"/>
      <c r="J1137" s="61"/>
      <c r="K1137" s="49" t="s">
        <v>141</v>
      </c>
      <c r="L1137" s="74" t="s">
        <v>140</v>
      </c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56" t="s">
        <v>141</v>
      </c>
      <c r="X1137" s="49" t="s">
        <v>140</v>
      </c>
      <c r="Y1137"/>
      <c r="Z1137" s="61"/>
      <c r="AA1137" s="61"/>
      <c r="AB1137" s="61"/>
      <c r="AC1137" s="61"/>
      <c r="AD1137" s="61"/>
      <c r="AE1137" s="61"/>
      <c r="AF1137" s="49" t="s">
        <v>141</v>
      </c>
      <c r="AG1137" s="74" t="s">
        <v>140</v>
      </c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61"/>
      <c r="AR1137"/>
      <c r="AS1137" s="56" t="s">
        <v>141</v>
      </c>
      <c r="AT1137" s="49" t="s">
        <v>140</v>
      </c>
      <c r="AU1137" s="61"/>
      <c r="AV1137"/>
      <c r="AW1137"/>
      <c r="AX1137"/>
      <c r="AY1137" s="61"/>
      <c r="AZ1137" s="61"/>
      <c r="BA1137" s="61"/>
      <c r="BB1137" s="49" t="s">
        <v>141</v>
      </c>
      <c r="BC1137" s="74" t="s">
        <v>140</v>
      </c>
      <c r="BD1137" s="61"/>
      <c r="BE1137" s="61"/>
      <c r="BF1137" s="61"/>
      <c r="BG1137" s="61"/>
      <c r="BH1137" s="61"/>
      <c r="BI1137" s="61"/>
      <c r="BJ1137" s="61"/>
      <c r="BK1137" s="61"/>
      <c r="BL1137" s="61"/>
      <c r="BM1137" s="61"/>
      <c r="BN1137" s="61"/>
      <c r="BO1137" s="56" t="s">
        <v>141</v>
      </c>
      <c r="BP1137" s="49" t="s">
        <v>140</v>
      </c>
      <c r="BQ1137" s="64"/>
      <c r="BR1137" s="61"/>
      <c r="BS1137" s="61"/>
      <c r="BT1137" s="61"/>
      <c r="BU1137" s="61"/>
      <c r="BV1137" s="61"/>
      <c r="BW1137" s="61"/>
      <c r="BX1137" s="49" t="s">
        <v>141</v>
      </c>
      <c r="BY1137" s="74" t="s">
        <v>140</v>
      </c>
      <c r="BZ1137" s="61"/>
      <c r="CA1137" s="61"/>
      <c r="CB1137" s="61"/>
      <c r="CC1137" s="61"/>
      <c r="CD1137" s="61"/>
      <c r="CE1137" s="61"/>
      <c r="CF1137" s="61"/>
      <c r="CG1137" s="61"/>
      <c r="CH1137" s="61"/>
      <c r="CI1137" s="61"/>
      <c r="CJ1137" s="61"/>
      <c r="CK1137" s="56" t="s">
        <v>141</v>
      </c>
      <c r="CL1137" s="49" t="s">
        <v>140</v>
      </c>
      <c r="CM1137" s="61"/>
      <c r="CN1137"/>
      <c r="CO1137"/>
      <c r="CP1137"/>
      <c r="CQ1137" s="61"/>
      <c r="CR1137" s="61"/>
      <c r="CS1137" s="61"/>
      <c r="CT1137" s="49" t="s">
        <v>141</v>
      </c>
      <c r="CU1137" s="74" t="s">
        <v>140</v>
      </c>
      <c r="CV1137" s="61"/>
      <c r="CW1137" s="61"/>
      <c r="CX1137" s="61"/>
      <c r="CY1137" s="61"/>
      <c r="CZ1137" s="61"/>
      <c r="DA1137" s="61"/>
      <c r="DB1137" s="61"/>
      <c r="DC1137" s="61"/>
    </row>
    <row r="1138" spans="1:107" ht="25.5" customHeight="1" x14ac:dyDescent="0.2">
      <c r="A1138" s="103"/>
      <c r="B1138" s="46" t="s">
        <v>196</v>
      </c>
      <c r="C1138" s="57">
        <v>17</v>
      </c>
      <c r="D1138" s="58">
        <v>0.6071428571428571</v>
      </c>
      <c r="E1138" s="64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/>
      <c r="W1138"/>
      <c r="X1138"/>
      <c r="Y1138" s="61"/>
      <c r="Z1138" s="61"/>
      <c r="AA1138" s="61"/>
      <c r="AB1138" s="61"/>
      <c r="AC1138" s="61"/>
      <c r="AD1138" s="61"/>
      <c r="AE1138"/>
      <c r="AF1138"/>
      <c r="AG1138"/>
      <c r="AH1138" s="61"/>
      <c r="AI1138" s="61"/>
      <c r="AJ1138" s="61"/>
      <c r="AK1138" s="61"/>
      <c r="AL1138" s="61"/>
      <c r="AM1138" s="61"/>
      <c r="AN1138" s="61"/>
      <c r="AO1138" s="61"/>
      <c r="AP1138" s="61"/>
      <c r="AQ1138" s="61"/>
      <c r="AR1138"/>
      <c r="AS1138"/>
      <c r="AT1138"/>
      <c r="AU1138" s="61"/>
      <c r="AV1138"/>
      <c r="AW1138"/>
      <c r="AX1138"/>
      <c r="AY1138" s="61"/>
      <c r="AZ1138" s="61"/>
      <c r="BA1138" s="37"/>
      <c r="BB1138" s="37"/>
      <c r="BC1138" s="37"/>
      <c r="BD1138" s="61"/>
      <c r="BE1138" s="61"/>
      <c r="BF1138" s="61"/>
      <c r="BG1138" s="61"/>
      <c r="BH1138" s="61"/>
      <c r="BI1138" s="61"/>
      <c r="BJ1138" s="61"/>
      <c r="BK1138" s="61"/>
      <c r="BL1138" s="61"/>
      <c r="BM1138" s="61"/>
      <c r="BN1138" s="61"/>
      <c r="BO1138" s="61"/>
      <c r="BP1138" s="61"/>
      <c r="BQ1138" s="64"/>
      <c r="BR1138" s="61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 s="61"/>
      <c r="CT1138" s="61"/>
      <c r="CU1138" s="61"/>
      <c r="CV1138" s="61"/>
      <c r="CW1138" s="61"/>
      <c r="CX1138" s="61"/>
      <c r="CY1138" s="61"/>
      <c r="CZ1138" s="61"/>
      <c r="DA1138" s="61"/>
      <c r="DB1138" s="61"/>
      <c r="DC1138" s="61"/>
    </row>
    <row r="1139" spans="1:107" ht="25.5" customHeight="1" x14ac:dyDescent="0.2">
      <c r="A1139" s="103"/>
      <c r="B1139" s="77"/>
      <c r="C1139" s="54">
        <v>28</v>
      </c>
      <c r="D1139" s="76">
        <v>1</v>
      </c>
      <c r="E1139" s="2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 s="2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</row>
    <row r="1140" spans="1:107" ht="25.5" customHeight="1" x14ac:dyDescent="0.2">
      <c r="A1140" s="103"/>
      <c r="B1140"/>
      <c r="C1140" s="56" t="s">
        <v>141</v>
      </c>
      <c r="D1140" s="49" t="s">
        <v>140</v>
      </c>
      <c r="E1140" s="2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 s="37"/>
      <c r="AF1140" s="37"/>
      <c r="AG1140" s="37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 s="2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</row>
    <row r="1141" spans="1:107" ht="25.5" customHeight="1" x14ac:dyDescent="0.2">
      <c r="A1141" s="103"/>
      <c r="B1141" s="103"/>
      <c r="C1141" s="103"/>
      <c r="D1141" s="103"/>
      <c r="E1141" s="103"/>
      <c r="F1141" s="103"/>
      <c r="G1141" s="102"/>
      <c r="H1141" s="102"/>
      <c r="I1141" s="102"/>
      <c r="J1141" s="102"/>
      <c r="K1141" s="102"/>
      <c r="L1141" s="102"/>
      <c r="M1141" s="102"/>
      <c r="N1141" s="102"/>
      <c r="O1141" s="102"/>
      <c r="P1141" s="102"/>
      <c r="Q1141" s="102"/>
      <c r="R1141" s="102"/>
      <c r="S1141" s="102"/>
      <c r="T1141" s="102"/>
      <c r="U1141" s="102"/>
      <c r="V1141" s="102"/>
      <c r="W1141" s="102"/>
      <c r="X1141" s="102"/>
      <c r="Y1141" s="102"/>
      <c r="Z1141" s="102"/>
      <c r="AA1141" s="102"/>
      <c r="AB1141" s="102"/>
      <c r="AC1141" s="102"/>
      <c r="AD1141" s="102"/>
      <c r="AE1141" s="102"/>
      <c r="AF1141" s="102"/>
      <c r="AG1141" s="102"/>
      <c r="AH1141" s="102"/>
      <c r="AI1141" s="102"/>
      <c r="AJ1141" s="102"/>
      <c r="AK1141" s="102"/>
      <c r="AL1141" s="102"/>
      <c r="AM1141" s="102"/>
      <c r="AN1141" s="102"/>
      <c r="AO1141" s="102"/>
      <c r="AP1141" s="102"/>
      <c r="AQ1141" s="102"/>
      <c r="AR1141" s="102"/>
      <c r="AS1141" s="102"/>
      <c r="AT1141" s="102"/>
      <c r="AU1141" s="102"/>
      <c r="AV1141" s="102"/>
      <c r="AW1141" s="102"/>
      <c r="AX1141" s="102"/>
      <c r="AY1141" s="102"/>
      <c r="AZ1141" s="102"/>
      <c r="BA1141" s="102"/>
      <c r="BB1141" s="102"/>
      <c r="BC1141" s="102"/>
      <c r="BD1141" s="102"/>
      <c r="BE1141" s="102"/>
      <c r="BF1141" s="102"/>
      <c r="BG1141" s="102"/>
      <c r="BH1141" s="102"/>
      <c r="BI1141" s="102"/>
      <c r="BJ1141" s="102"/>
      <c r="BK1141" s="102"/>
      <c r="BL1141" s="102"/>
      <c r="BM1141" s="102"/>
      <c r="BN1141" s="102"/>
      <c r="BO1141" s="102"/>
      <c r="BP1141" s="102"/>
      <c r="BQ1141" s="102"/>
      <c r="BR1141" s="102"/>
      <c r="BS1141" s="102"/>
      <c r="BT1141" s="102"/>
      <c r="BU1141" s="102"/>
      <c r="BV1141" s="102"/>
      <c r="BW1141" s="102"/>
      <c r="BX1141" s="102"/>
      <c r="BY1141" s="102"/>
      <c r="BZ1141" s="102"/>
      <c r="CA1141" s="102"/>
      <c r="CB1141" s="102"/>
      <c r="CC1141" s="102"/>
      <c r="CD1141" s="102"/>
      <c r="CE1141" s="102"/>
      <c r="CF1141" s="102"/>
      <c r="CG1141" s="102"/>
      <c r="CH1141" s="102"/>
      <c r="CI1141" s="102"/>
      <c r="CJ1141" s="102"/>
      <c r="CK1141" s="102"/>
      <c r="CL1141" s="102"/>
      <c r="CM1141" s="102"/>
      <c r="CN1141" s="102"/>
      <c r="CO1141" s="102"/>
      <c r="CP1141" s="102"/>
      <c r="CQ1141" s="102"/>
      <c r="CR1141" s="102"/>
      <c r="CS1141" s="102"/>
      <c r="CT1141" s="102"/>
      <c r="CU1141" s="102"/>
      <c r="CV1141" s="102"/>
      <c r="CW1141" s="102"/>
      <c r="CX1141" s="102"/>
      <c r="CY1141" s="102"/>
      <c r="CZ1141" s="102"/>
      <c r="DA1141" s="102"/>
      <c r="DB1141" s="102"/>
      <c r="DC1141" s="102"/>
    </row>
    <row r="1142" spans="1:107" ht="25.5" customHeight="1" x14ac:dyDescent="0.2">
      <c r="B1142" s="222" t="s">
        <v>3788</v>
      </c>
      <c r="C1142" s="223"/>
      <c r="D1142" s="223"/>
      <c r="E1142" s="223"/>
      <c r="F1142" s="223"/>
      <c r="G1142" s="223"/>
      <c r="H1142" s="223"/>
      <c r="I1142" s="223"/>
      <c r="J1142" s="223"/>
      <c r="K1142" s="223"/>
      <c r="L1142" s="223"/>
      <c r="M1142" s="223"/>
      <c r="N1142" s="223"/>
      <c r="O1142" s="223"/>
      <c r="P1142" s="223"/>
      <c r="Q1142" s="223"/>
      <c r="R1142" s="223"/>
      <c r="S1142" s="223"/>
      <c r="T1142" s="223"/>
      <c r="U1142" s="223"/>
      <c r="V1142" s="223"/>
      <c r="W1142" s="223"/>
      <c r="X1142" s="223"/>
      <c r="Y1142" s="223"/>
      <c r="Z1142" s="223"/>
      <c r="AA1142" s="223"/>
      <c r="AB1142" s="223"/>
      <c r="AC1142" s="223"/>
      <c r="AD1142" s="223"/>
      <c r="AE1142" s="223"/>
      <c r="AF1142" s="223"/>
      <c r="AG1142" s="223"/>
      <c r="AH1142" s="223"/>
      <c r="AI1142" s="223"/>
      <c r="AJ1142" s="223"/>
      <c r="AK1142" s="223"/>
      <c r="AL1142" s="223"/>
      <c r="AM1142" s="223"/>
      <c r="AN1142" s="223"/>
      <c r="AO1142" s="223"/>
      <c r="AP1142" s="223"/>
      <c r="AQ1142" s="223"/>
      <c r="AR1142" s="223"/>
      <c r="AS1142" s="223"/>
      <c r="AT1142" s="223"/>
      <c r="AU1142" s="223"/>
      <c r="AV1142" s="223"/>
      <c r="AW1142" s="223"/>
      <c r="AX1142" s="223"/>
      <c r="AY1142" s="223"/>
      <c r="AZ1142" s="223"/>
      <c r="BA1142" s="223"/>
      <c r="BB1142" s="223"/>
      <c r="BC1142" s="224"/>
      <c r="BD1142" s="102"/>
      <c r="BE1142" s="102"/>
      <c r="BF1142" s="102"/>
      <c r="BG1142" s="102"/>
      <c r="BH1142" s="102"/>
      <c r="BI1142" s="102"/>
      <c r="BJ1142" s="102"/>
      <c r="BK1142" s="102"/>
      <c r="BL1142" s="102"/>
      <c r="BM1142" s="102"/>
      <c r="BN1142" s="102"/>
      <c r="BO1142" s="102"/>
      <c r="BP1142" s="102"/>
      <c r="BQ1142" s="102"/>
      <c r="BR1142" s="102"/>
      <c r="BS1142" s="102"/>
      <c r="BT1142" s="102"/>
      <c r="BU1142" s="102"/>
      <c r="BV1142" s="102"/>
      <c r="BW1142" s="102"/>
      <c r="BX1142" s="102"/>
      <c r="BY1142" s="102"/>
      <c r="BZ1142" s="102"/>
      <c r="CA1142" s="102"/>
      <c r="CB1142" s="102"/>
      <c r="CC1142" s="102"/>
      <c r="CD1142" s="102"/>
      <c r="CE1142" s="102"/>
      <c r="CF1142" s="102"/>
      <c r="CG1142" s="102"/>
      <c r="CH1142" s="102"/>
      <c r="CI1142" s="102"/>
      <c r="CJ1142" s="102"/>
      <c r="CK1142" s="102"/>
      <c r="CL1142" s="102"/>
      <c r="CM1142" s="102"/>
      <c r="CN1142" s="102"/>
      <c r="CO1142" s="102"/>
      <c r="CP1142" s="102"/>
      <c r="CQ1142" s="102"/>
      <c r="CR1142" s="102"/>
      <c r="CS1142" s="102"/>
      <c r="CT1142" s="102"/>
      <c r="CU1142" s="102"/>
      <c r="CV1142" s="102"/>
      <c r="CW1142" s="102"/>
      <c r="CX1142" s="102"/>
      <c r="CY1142" s="102"/>
      <c r="CZ1142" s="102"/>
      <c r="DA1142" s="102"/>
      <c r="DB1142" s="102"/>
      <c r="DC1142" s="102"/>
    </row>
    <row r="1143" spans="1:107" ht="25.5" customHeight="1" x14ac:dyDescent="0.2">
      <c r="AX1143" s="102"/>
      <c r="AY1143" s="102"/>
      <c r="AZ1143" s="102"/>
      <c r="BA1143" s="102"/>
      <c r="BB1143" s="102"/>
      <c r="BC1143" s="102"/>
      <c r="BD1143" s="102"/>
      <c r="BE1143" s="102"/>
      <c r="BF1143" s="102"/>
      <c r="BG1143" s="102"/>
      <c r="BH1143" s="102"/>
      <c r="BI1143" s="102"/>
      <c r="BJ1143" s="102"/>
      <c r="BK1143" s="102"/>
      <c r="BL1143" s="102"/>
      <c r="BM1143" s="102"/>
      <c r="BN1143" s="102"/>
      <c r="BO1143" s="102"/>
      <c r="BP1143" s="102"/>
      <c r="BQ1143" s="102"/>
      <c r="BR1143" s="102"/>
      <c r="BS1143" s="102"/>
      <c r="BT1143" s="102"/>
      <c r="BU1143" s="102"/>
      <c r="BV1143" s="102"/>
      <c r="BW1143" s="102"/>
      <c r="BX1143" s="102"/>
      <c r="BY1143" s="102"/>
      <c r="BZ1143" s="102"/>
      <c r="CA1143" s="102"/>
      <c r="CB1143" s="102"/>
      <c r="CC1143" s="102"/>
      <c r="CD1143" s="102"/>
      <c r="CE1143" s="102"/>
      <c r="CF1143" s="102"/>
      <c r="CG1143" s="102"/>
      <c r="CH1143" s="102"/>
      <c r="CI1143" s="102"/>
      <c r="CJ1143" s="102"/>
      <c r="CK1143" s="102"/>
      <c r="CL1143" s="102"/>
      <c r="CM1143" s="102"/>
      <c r="CN1143" s="102"/>
      <c r="CO1143" s="102"/>
      <c r="CP1143" s="102"/>
      <c r="CQ1143" s="102"/>
      <c r="CR1143" s="102"/>
      <c r="CS1143" s="102"/>
      <c r="CT1143" s="102"/>
      <c r="CU1143" s="102"/>
      <c r="CV1143" s="102"/>
      <c r="CW1143" s="102"/>
      <c r="CX1143" s="102"/>
      <c r="CY1143" s="102"/>
      <c r="CZ1143" s="102"/>
      <c r="DA1143" s="102"/>
      <c r="DB1143" s="102"/>
      <c r="DC1143" s="102"/>
    </row>
    <row r="1144" spans="1:107" ht="25.5" customHeight="1" x14ac:dyDescent="0.2">
      <c r="B1144" s="205" t="s">
        <v>423</v>
      </c>
      <c r="C1144" s="205"/>
      <c r="D1144" s="205"/>
      <c r="E1144" s="205"/>
      <c r="F1144" s="205"/>
      <c r="G1144" s="205"/>
      <c r="H1144" s="205"/>
      <c r="I1144" s="205"/>
      <c r="J1144" s="205"/>
      <c r="K1144" s="205"/>
      <c r="L1144" s="205"/>
      <c r="M1144" s="205"/>
      <c r="N1144" s="205"/>
      <c r="O1144" s="205"/>
      <c r="P1144" s="205"/>
      <c r="Q1144" s="205"/>
      <c r="R1144" s="205"/>
      <c r="S1144" s="205"/>
      <c r="T1144" s="205"/>
      <c r="U1144" s="205"/>
      <c r="V1144" s="205"/>
      <c r="W1144" s="205"/>
      <c r="X1144" s="205"/>
      <c r="Y1144" s="205"/>
      <c r="Z1144" s="205"/>
      <c r="AA1144" s="205"/>
      <c r="AB1144" s="205"/>
      <c r="AC1144" s="205"/>
      <c r="AD1144" s="205"/>
      <c r="AE1144" s="205"/>
      <c r="AF1144" s="205"/>
      <c r="AG1144" s="205"/>
      <c r="AH1144" s="205"/>
      <c r="AI1144" s="205"/>
      <c r="AJ1144" s="205"/>
      <c r="AK1144" s="205"/>
      <c r="AL1144" s="205"/>
      <c r="AM1144" s="205"/>
      <c r="AN1144" s="205"/>
      <c r="AO1144" s="205"/>
      <c r="AP1144" s="205"/>
      <c r="AQ1144" s="205"/>
      <c r="AR1144" s="205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</row>
    <row r="1145" spans="1:107" ht="25.5" customHeight="1" x14ac:dyDescent="0.2">
      <c r="B1145"/>
      <c r="C1145"/>
      <c r="D1145"/>
      <c r="E1145" s="8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 s="8"/>
      <c r="BR1145" s="8"/>
      <c r="BS1145"/>
      <c r="BT1145"/>
      <c r="BU1145"/>
      <c r="BV1145"/>
      <c r="BW1145"/>
      <c r="BX1145"/>
      <c r="BY1145" s="2"/>
      <c r="BZ1145"/>
      <c r="CA1145"/>
      <c r="CB1145"/>
      <c r="CC1145"/>
      <c r="CD1145"/>
      <c r="CE1145"/>
      <c r="CF1145" s="2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</row>
    <row r="1146" spans="1:107" ht="25.5" customHeight="1" x14ac:dyDescent="0.2">
      <c r="B1146" s="206" t="s">
        <v>138</v>
      </c>
      <c r="C1146" s="206"/>
      <c r="D1146" s="206"/>
      <c r="E1146" s="8"/>
      <c r="F1146" s="187" t="s">
        <v>3</v>
      </c>
      <c r="G1146" s="187"/>
      <c r="H1146" s="187"/>
      <c r="I1146"/>
      <c r="J1146" s="188" t="s">
        <v>145</v>
      </c>
      <c r="K1146" s="188"/>
      <c r="L1146" s="188"/>
      <c r="M1146"/>
      <c r="N1146" s="188" t="s">
        <v>5</v>
      </c>
      <c r="O1146" s="188"/>
      <c r="P1146" s="188"/>
      <c r="Q1146"/>
      <c r="R1146" s="187" t="s">
        <v>158</v>
      </c>
      <c r="S1146" s="187"/>
      <c r="T1146" s="187"/>
      <c r="U1146"/>
      <c r="V1146" s="186" t="s">
        <v>159</v>
      </c>
      <c r="W1146" s="186"/>
      <c r="X1146" s="186"/>
      <c r="Y1146"/>
      <c r="Z1146" s="206" t="s">
        <v>8</v>
      </c>
      <c r="AA1146" s="206"/>
      <c r="AB1146" s="206"/>
      <c r="AC1146"/>
      <c r="AD1146" s="186" t="s">
        <v>9</v>
      </c>
      <c r="AE1146" s="186"/>
      <c r="AF1146" s="186"/>
      <c r="AG1146"/>
      <c r="AH1146" s="186" t="s">
        <v>172</v>
      </c>
      <c r="AI1146" s="186"/>
      <c r="AJ1146" s="186"/>
      <c r="AK1146"/>
      <c r="AL1146" s="186" t="s">
        <v>11</v>
      </c>
      <c r="AM1146" s="186"/>
      <c r="AN1146" s="186"/>
      <c r="AO1146"/>
      <c r="AP1146" s="186" t="s">
        <v>179</v>
      </c>
      <c r="AQ1146" s="186"/>
      <c r="AR1146" s="18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 s="8"/>
      <c r="BS1146"/>
      <c r="BT1146"/>
      <c r="BU1146"/>
      <c r="BV1146"/>
      <c r="BW1146"/>
      <c r="BX1146"/>
      <c r="BY1146" s="2"/>
      <c r="BZ1146"/>
      <c r="CA1146"/>
      <c r="CB1146"/>
      <c r="CC1146"/>
      <c r="CD1146"/>
      <c r="CE1146"/>
      <c r="CF1146" s="2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</row>
    <row r="1147" spans="1:107" ht="25.5" customHeight="1" x14ac:dyDescent="0.2">
      <c r="B1147" s="90" t="s">
        <v>40</v>
      </c>
      <c r="C1147" s="42">
        <v>12</v>
      </c>
      <c r="D1147" s="44">
        <v>0.44444444444444442</v>
      </c>
      <c r="E1147" s="8"/>
      <c r="F1147" s="91" t="s">
        <v>143</v>
      </c>
      <c r="G1147" s="43">
        <v>7</v>
      </c>
      <c r="H1147" s="44">
        <v>0.25925925925925924</v>
      </c>
      <c r="I1147"/>
      <c r="J1147" s="92" t="s">
        <v>147</v>
      </c>
      <c r="K1147" s="45">
        <v>0</v>
      </c>
      <c r="L1147" s="44">
        <v>0</v>
      </c>
      <c r="M1147"/>
      <c r="N1147" s="91" t="s">
        <v>154</v>
      </c>
      <c r="O1147" s="43">
        <v>25</v>
      </c>
      <c r="P1147" s="44">
        <v>0.92592592592592593</v>
      </c>
      <c r="Q1147"/>
      <c r="R1147" s="93">
        <v>1</v>
      </c>
      <c r="S1147" s="43">
        <v>18</v>
      </c>
      <c r="T1147" s="44">
        <v>0.66666666666666663</v>
      </c>
      <c r="U1147"/>
      <c r="V1147" s="94" t="s">
        <v>160</v>
      </c>
      <c r="W1147" s="57">
        <v>18</v>
      </c>
      <c r="X1147" s="58">
        <v>0.66666666666666663</v>
      </c>
      <c r="Y1147"/>
      <c r="Z1147" s="95" t="s">
        <v>163</v>
      </c>
      <c r="AA1147" s="42">
        <v>4</v>
      </c>
      <c r="AB1147" s="44">
        <v>0.14814814814814814</v>
      </c>
      <c r="AC1147"/>
      <c r="AD1147" s="95" t="s">
        <v>799</v>
      </c>
      <c r="AE1147" s="57">
        <v>5</v>
      </c>
      <c r="AF1147" s="58">
        <v>0.18518518518518517</v>
      </c>
      <c r="AG1147"/>
      <c r="AH1147" s="97" t="s">
        <v>143</v>
      </c>
      <c r="AI1147" s="42">
        <v>4</v>
      </c>
      <c r="AJ1147" s="44">
        <v>0.14814814814814814</v>
      </c>
      <c r="AK1147"/>
      <c r="AL1147" s="95" t="s">
        <v>175</v>
      </c>
      <c r="AM1147" s="42">
        <v>9</v>
      </c>
      <c r="AN1147" s="44">
        <v>0.33333333333333331</v>
      </c>
      <c r="AO1147"/>
      <c r="AP1147" s="95" t="s">
        <v>143</v>
      </c>
      <c r="AQ1147" s="42">
        <v>15</v>
      </c>
      <c r="AR1147" s="44">
        <v>0.55555555555555558</v>
      </c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 s="8"/>
      <c r="BS1147"/>
      <c r="BT1147"/>
      <c r="BU1147"/>
      <c r="BV1147"/>
      <c r="BW1147"/>
      <c r="BX1147"/>
      <c r="BY1147" s="2"/>
      <c r="BZ1147"/>
      <c r="CA1147"/>
      <c r="CB1147"/>
      <c r="CC1147"/>
      <c r="CD1147"/>
      <c r="CE1147"/>
      <c r="CF1147" s="2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</row>
    <row r="1148" spans="1:107" ht="25.5" customHeight="1" x14ac:dyDescent="0.2">
      <c r="B1148" s="90" t="s">
        <v>27</v>
      </c>
      <c r="C1148" s="42">
        <v>3</v>
      </c>
      <c r="D1148" s="44">
        <v>0.1111111111111111</v>
      </c>
      <c r="E1148" s="8"/>
      <c r="F1148" s="91" t="s">
        <v>144</v>
      </c>
      <c r="G1148" s="43">
        <v>20</v>
      </c>
      <c r="H1148" s="44">
        <v>0.7407407407407407</v>
      </c>
      <c r="I1148"/>
      <c r="J1148" s="92" t="s">
        <v>148</v>
      </c>
      <c r="K1148" s="45">
        <v>3</v>
      </c>
      <c r="L1148" s="44">
        <v>0.1111111111111111</v>
      </c>
      <c r="M1148"/>
      <c r="N1148" s="91" t="s">
        <v>155</v>
      </c>
      <c r="O1148" s="43">
        <v>1</v>
      </c>
      <c r="P1148" s="44">
        <v>3.7037037037037035E-2</v>
      </c>
      <c r="Q1148"/>
      <c r="R1148" s="93">
        <v>2</v>
      </c>
      <c r="S1148" s="43">
        <v>8</v>
      </c>
      <c r="T1148" s="44">
        <v>0.29629629629629628</v>
      </c>
      <c r="U1148"/>
      <c r="V1148" s="95" t="s">
        <v>161</v>
      </c>
      <c r="W1148" s="57">
        <v>3</v>
      </c>
      <c r="X1148" s="58">
        <v>0.1111111111111111</v>
      </c>
      <c r="Y1148"/>
      <c r="Z1148" s="90" t="s">
        <v>164</v>
      </c>
      <c r="AA1148" s="42">
        <v>3</v>
      </c>
      <c r="AB1148" s="44">
        <v>0.1111111111111111</v>
      </c>
      <c r="AC1148"/>
      <c r="AD1148" s="94" t="s">
        <v>800</v>
      </c>
      <c r="AE1148" s="57">
        <v>2</v>
      </c>
      <c r="AF1148" s="58">
        <v>7.407407407407407E-2</v>
      </c>
      <c r="AG1148"/>
      <c r="AH1148" s="96" t="s">
        <v>173</v>
      </c>
      <c r="AI1148" s="42">
        <v>6</v>
      </c>
      <c r="AJ1148" s="44">
        <v>0.22222222222222221</v>
      </c>
      <c r="AK1148"/>
      <c r="AL1148" s="90" t="s">
        <v>176</v>
      </c>
      <c r="AM1148" s="42">
        <v>14</v>
      </c>
      <c r="AN1148" s="44">
        <v>0.51851851851851849</v>
      </c>
      <c r="AO1148"/>
      <c r="AP1148" s="90" t="s">
        <v>173</v>
      </c>
      <c r="AQ1148" s="42">
        <v>12</v>
      </c>
      <c r="AR1148" s="44">
        <v>0.44444444444444442</v>
      </c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 s="8"/>
      <c r="BS1148"/>
      <c r="BT1148"/>
      <c r="BU1148"/>
      <c r="BV1148"/>
      <c r="BW1148"/>
      <c r="BX1148"/>
      <c r="BY1148" s="2"/>
      <c r="BZ1148"/>
      <c r="CA1148"/>
      <c r="CB1148"/>
      <c r="CC1148"/>
      <c r="CD1148"/>
      <c r="CE1148"/>
      <c r="CF1148" s="2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</row>
    <row r="1149" spans="1:107" ht="25.5" customHeight="1" x14ac:dyDescent="0.2">
      <c r="B1149" s="90" t="s">
        <v>31</v>
      </c>
      <c r="C1149" s="42">
        <v>5</v>
      </c>
      <c r="D1149" s="44">
        <v>0.18518518518518517</v>
      </c>
      <c r="E1149" s="8"/>
      <c r="F1149" s="83"/>
      <c r="G1149" s="85">
        <v>27</v>
      </c>
      <c r="H1149" s="86">
        <v>1</v>
      </c>
      <c r="I1149"/>
      <c r="J1149" s="92" t="s">
        <v>146</v>
      </c>
      <c r="K1149" s="45">
        <v>9</v>
      </c>
      <c r="L1149" s="44">
        <v>0.33333333333333331</v>
      </c>
      <c r="M1149"/>
      <c r="N1149" s="91" t="s">
        <v>156</v>
      </c>
      <c r="O1149" s="43">
        <v>0</v>
      </c>
      <c r="P1149" s="44">
        <v>0</v>
      </c>
      <c r="Q1149"/>
      <c r="R1149" s="93">
        <v>3</v>
      </c>
      <c r="S1149" s="43">
        <v>0</v>
      </c>
      <c r="T1149" s="44">
        <v>0</v>
      </c>
      <c r="U1149"/>
      <c r="V1149" s="94" t="s">
        <v>162</v>
      </c>
      <c r="W1149" s="57">
        <v>6</v>
      </c>
      <c r="X1149" s="58">
        <v>0.22222222222222221</v>
      </c>
      <c r="Y1149"/>
      <c r="Z1149" s="90" t="s">
        <v>165</v>
      </c>
      <c r="AA1149" s="42">
        <v>7</v>
      </c>
      <c r="AB1149" s="44">
        <v>0.25925925925925924</v>
      </c>
      <c r="AC1149"/>
      <c r="AD1149" s="94" t="s">
        <v>801</v>
      </c>
      <c r="AE1149" s="57">
        <v>2</v>
      </c>
      <c r="AF1149" s="58">
        <v>7.407407407407407E-2</v>
      </c>
      <c r="AG1149"/>
      <c r="AH1149" s="96" t="s">
        <v>174</v>
      </c>
      <c r="AI1149" s="42">
        <v>17</v>
      </c>
      <c r="AJ1149" s="44">
        <v>0.62962962962962965</v>
      </c>
      <c r="AK1149"/>
      <c r="AL1149" s="90" t="s">
        <v>177</v>
      </c>
      <c r="AM1149" s="42">
        <v>4</v>
      </c>
      <c r="AN1149" s="44">
        <v>0.14814814814814814</v>
      </c>
      <c r="AO1149"/>
      <c r="AP1149" s="90" t="s">
        <v>171</v>
      </c>
      <c r="AQ1149" s="42">
        <v>0</v>
      </c>
      <c r="AR1149" s="44">
        <v>0</v>
      </c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 s="8"/>
      <c r="BS1149"/>
      <c r="BT1149"/>
      <c r="BU1149"/>
      <c r="BV1149"/>
      <c r="BW1149"/>
      <c r="BX1149"/>
      <c r="BY1149" s="2"/>
      <c r="BZ1149"/>
      <c r="CA1149"/>
      <c r="CB1149"/>
      <c r="CC1149"/>
      <c r="CD1149"/>
      <c r="CE1149"/>
      <c r="CF1149" s="2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</row>
    <row r="1150" spans="1:107" ht="25.5" customHeight="1" x14ac:dyDescent="0.2">
      <c r="B1150" s="90" t="s">
        <v>36</v>
      </c>
      <c r="C1150" s="42">
        <v>3</v>
      </c>
      <c r="D1150" s="44">
        <v>0.1111111111111111</v>
      </c>
      <c r="E1150" s="8"/>
      <c r="F1150"/>
      <c r="G1150" s="41" t="s">
        <v>141</v>
      </c>
      <c r="H1150" s="41" t="s">
        <v>140</v>
      </c>
      <c r="I1150"/>
      <c r="J1150" s="92" t="s">
        <v>150</v>
      </c>
      <c r="K1150" s="45">
        <v>0</v>
      </c>
      <c r="L1150" s="44">
        <v>0</v>
      </c>
      <c r="M1150"/>
      <c r="N1150" s="91" t="s">
        <v>157</v>
      </c>
      <c r="O1150" s="43">
        <v>1</v>
      </c>
      <c r="P1150" s="44">
        <v>3.7037037037037035E-2</v>
      </c>
      <c r="Q1150"/>
      <c r="R1150" s="93">
        <v>4</v>
      </c>
      <c r="S1150" s="43">
        <v>0</v>
      </c>
      <c r="T1150" s="44">
        <v>0</v>
      </c>
      <c r="U1150"/>
      <c r="V1150" s="77"/>
      <c r="W1150" s="54">
        <v>27</v>
      </c>
      <c r="X1150" s="66">
        <v>1</v>
      </c>
      <c r="Y1150"/>
      <c r="Z1150" s="90" t="s">
        <v>166</v>
      </c>
      <c r="AA1150" s="42">
        <v>3</v>
      </c>
      <c r="AB1150" s="44">
        <v>0.1111111111111111</v>
      </c>
      <c r="AC1150"/>
      <c r="AD1150" s="94" t="s">
        <v>802</v>
      </c>
      <c r="AE1150" s="57">
        <v>18</v>
      </c>
      <c r="AF1150" s="58">
        <v>0.66666666666666663</v>
      </c>
      <c r="AG1150"/>
      <c r="AH1150" s="96" t="s">
        <v>171</v>
      </c>
      <c r="AI1150" s="42">
        <v>0</v>
      </c>
      <c r="AJ1150" s="44">
        <v>0</v>
      </c>
      <c r="AK1150"/>
      <c r="AL1150" s="90" t="s">
        <v>178</v>
      </c>
      <c r="AM1150" s="42">
        <v>0</v>
      </c>
      <c r="AN1150" s="44">
        <v>0</v>
      </c>
      <c r="AO1150"/>
      <c r="AP1150" s="82"/>
      <c r="AQ1150" s="83">
        <v>27</v>
      </c>
      <c r="AR1150" s="87">
        <v>1</v>
      </c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 s="8"/>
      <c r="BS1150"/>
      <c r="BT1150"/>
      <c r="BU1150"/>
      <c r="BV1150"/>
      <c r="BW1150"/>
      <c r="BX1150"/>
      <c r="BY1150" s="2"/>
      <c r="BZ1150"/>
      <c r="CA1150"/>
      <c r="CB1150"/>
      <c r="CC1150"/>
      <c r="CD1150"/>
      <c r="CE1150"/>
      <c r="CF1150" s="2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</row>
    <row r="1151" spans="1:107" ht="25.5" customHeight="1" x14ac:dyDescent="0.2">
      <c r="B1151" s="90" t="s">
        <v>139</v>
      </c>
      <c r="C1151" s="42">
        <v>3</v>
      </c>
      <c r="D1151" s="44">
        <v>0.1111111111111111</v>
      </c>
      <c r="E1151" s="8"/>
      <c r="F1151"/>
      <c r="G1151"/>
      <c r="H1151"/>
      <c r="I1151"/>
      <c r="J1151" s="92" t="s">
        <v>151</v>
      </c>
      <c r="K1151" s="45">
        <v>8</v>
      </c>
      <c r="L1151" s="44">
        <v>0.29629629629629628</v>
      </c>
      <c r="M1151"/>
      <c r="N1151" s="83"/>
      <c r="O1151" s="85">
        <v>27</v>
      </c>
      <c r="P1151" s="87">
        <v>1</v>
      </c>
      <c r="Q1151"/>
      <c r="R1151" s="93">
        <v>5</v>
      </c>
      <c r="S1151" s="43">
        <v>0</v>
      </c>
      <c r="T1151" s="44">
        <v>0</v>
      </c>
      <c r="U1151"/>
      <c r="V1151"/>
      <c r="W1151" s="56" t="s">
        <v>141</v>
      </c>
      <c r="X1151" s="49" t="s">
        <v>140</v>
      </c>
      <c r="Y1151"/>
      <c r="Z1151" s="96" t="s">
        <v>167</v>
      </c>
      <c r="AA1151" s="42">
        <v>4</v>
      </c>
      <c r="AB1151" s="44">
        <v>0.14814814814814814</v>
      </c>
      <c r="AC1151"/>
      <c r="AD1151" s="77"/>
      <c r="AE1151" s="54">
        <v>27</v>
      </c>
      <c r="AF1151" s="76">
        <v>1</v>
      </c>
      <c r="AG1151"/>
      <c r="AH1151" s="82"/>
      <c r="AI1151" s="83">
        <v>27</v>
      </c>
      <c r="AJ1151" s="87">
        <v>1</v>
      </c>
      <c r="AK1151"/>
      <c r="AL1151" s="82"/>
      <c r="AM1151" s="83">
        <v>27</v>
      </c>
      <c r="AN1151" s="87">
        <v>1</v>
      </c>
      <c r="AO1151"/>
      <c r="AP1151"/>
      <c r="AQ1151" s="40" t="s">
        <v>141</v>
      </c>
      <c r="AR1151" s="41" t="s">
        <v>140</v>
      </c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 s="8"/>
      <c r="BF1151" s="8"/>
      <c r="BG1151" s="8"/>
      <c r="BH1151"/>
      <c r="BI1151"/>
      <c r="BJ1151"/>
      <c r="BK1151"/>
      <c r="BL1151"/>
      <c r="BM1151"/>
      <c r="BN1151"/>
      <c r="BO1151"/>
      <c r="BP1151"/>
      <c r="BQ1151"/>
      <c r="BR1151" s="8"/>
      <c r="BS1151"/>
      <c r="BT1151"/>
      <c r="BU1151"/>
      <c r="BV1151"/>
      <c r="BW1151"/>
      <c r="BX1151"/>
      <c r="BY1151" s="2"/>
      <c r="BZ1151"/>
      <c r="CA1151"/>
      <c r="CB1151"/>
      <c r="CC1151"/>
      <c r="CD1151"/>
      <c r="CE1151"/>
      <c r="CF1151" s="2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</row>
    <row r="1152" spans="1:107" ht="25.5" customHeight="1" x14ac:dyDescent="0.2">
      <c r="B1152" s="90" t="s">
        <v>50</v>
      </c>
      <c r="C1152" s="42">
        <v>1</v>
      </c>
      <c r="D1152" s="44">
        <v>3.7037037037037035E-2</v>
      </c>
      <c r="E1152" s="8"/>
      <c r="F1152"/>
      <c r="G1152"/>
      <c r="H1152"/>
      <c r="I1152"/>
      <c r="J1152" s="92" t="s">
        <v>149</v>
      </c>
      <c r="K1152" s="45">
        <v>2</v>
      </c>
      <c r="L1152" s="44">
        <v>7.407407407407407E-2</v>
      </c>
      <c r="M1152"/>
      <c r="N1152"/>
      <c r="O1152" s="41" t="s">
        <v>153</v>
      </c>
      <c r="P1152" s="41" t="s">
        <v>140</v>
      </c>
      <c r="Q1152"/>
      <c r="R1152" s="83"/>
      <c r="S1152" s="85">
        <v>40</v>
      </c>
      <c r="T1152" s="87">
        <v>0.96296296296296291</v>
      </c>
      <c r="U1152"/>
      <c r="V1152"/>
      <c r="W1152"/>
      <c r="X1152"/>
      <c r="Y1152"/>
      <c r="Z1152" s="96" t="s">
        <v>168</v>
      </c>
      <c r="AA1152" s="42">
        <v>1</v>
      </c>
      <c r="AB1152" s="44">
        <v>3.7037037037037035E-2</v>
      </c>
      <c r="AC1152"/>
      <c r="AD1152"/>
      <c r="AE1152" s="56" t="s">
        <v>141</v>
      </c>
      <c r="AF1152" s="49" t="s">
        <v>140</v>
      </c>
      <c r="AG1152"/>
      <c r="AH1152"/>
      <c r="AI1152" s="40" t="s">
        <v>141</v>
      </c>
      <c r="AJ1152" s="41" t="s">
        <v>140</v>
      </c>
      <c r="AK1152"/>
      <c r="AL1152" s="81"/>
      <c r="AM1152" s="40" t="s">
        <v>141</v>
      </c>
      <c r="AN1152" s="41" t="s">
        <v>140</v>
      </c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 s="8"/>
      <c r="BS1152"/>
      <c r="BT1152"/>
      <c r="BU1152"/>
      <c r="BV1152"/>
      <c r="BW1152"/>
      <c r="BX1152"/>
      <c r="BY1152" s="2"/>
      <c r="BZ1152"/>
      <c r="CA1152"/>
      <c r="CB1152"/>
      <c r="CC1152"/>
      <c r="CD1152"/>
      <c r="CE1152"/>
      <c r="CF1152" s="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</row>
    <row r="1153" spans="2:107" ht="25.5" customHeight="1" x14ac:dyDescent="0.2">
      <c r="B1153" s="82"/>
      <c r="C1153" s="83">
        <v>27</v>
      </c>
      <c r="D1153" s="84">
        <v>1</v>
      </c>
      <c r="E1153" s="8"/>
      <c r="F1153"/>
      <c r="G1153"/>
      <c r="H1153"/>
      <c r="I1153"/>
      <c r="J1153" s="92" t="s">
        <v>152</v>
      </c>
      <c r="K1153" s="45">
        <v>5</v>
      </c>
      <c r="L1153" s="44">
        <v>0.18518518518518517</v>
      </c>
      <c r="M1153"/>
      <c r="N1153"/>
      <c r="O1153"/>
      <c r="P1153"/>
      <c r="Q1153"/>
      <c r="R1153"/>
      <c r="S1153" s="49" t="s">
        <v>197</v>
      </c>
      <c r="T1153" s="89" t="s">
        <v>369</v>
      </c>
      <c r="U1153"/>
      <c r="V1153"/>
      <c r="W1153"/>
      <c r="X1153"/>
      <c r="Y1153"/>
      <c r="Z1153" s="96" t="s">
        <v>169</v>
      </c>
      <c r="AA1153" s="42">
        <v>4</v>
      </c>
      <c r="AB1153" s="44">
        <v>0.14814814814814814</v>
      </c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 s="48"/>
      <c r="BM1153" s="8"/>
      <c r="BN1153" s="8"/>
      <c r="BO1153"/>
      <c r="BP1153"/>
      <c r="BQ1153"/>
      <c r="BR1153" s="8"/>
      <c r="BS1153"/>
      <c r="BT1153"/>
      <c r="BU1153"/>
      <c r="BV1153"/>
      <c r="BW1153"/>
      <c r="BX1153"/>
      <c r="BY1153" s="2"/>
      <c r="BZ1153"/>
      <c r="CA1153"/>
      <c r="CB1153"/>
      <c r="CC1153"/>
      <c r="CD1153"/>
      <c r="CE1153"/>
      <c r="CF1153" s="2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</row>
    <row r="1154" spans="2:107" ht="25.5" customHeight="1" x14ac:dyDescent="0.2">
      <c r="B1154"/>
      <c r="C1154" s="40" t="s">
        <v>141</v>
      </c>
      <c r="D1154" s="41" t="s">
        <v>140</v>
      </c>
      <c r="E1154" s="8"/>
      <c r="F1154"/>
      <c r="G1154"/>
      <c r="H1154"/>
      <c r="I1154"/>
      <c r="J1154" s="88"/>
      <c r="K1154" s="65">
        <v>27</v>
      </c>
      <c r="L1154" s="87">
        <v>1</v>
      </c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 s="96" t="s">
        <v>170</v>
      </c>
      <c r="AA1154" s="42">
        <v>1</v>
      </c>
      <c r="AB1154" s="44">
        <v>3.7037037037037035E-2</v>
      </c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 s="8"/>
      <c r="BS1154" s="48"/>
      <c r="BT1154" s="8"/>
      <c r="BU1154" s="8"/>
      <c r="BV1154"/>
      <c r="BW1154"/>
      <c r="BX1154"/>
      <c r="BY1154" s="2"/>
      <c r="BZ1154"/>
      <c r="CA1154"/>
      <c r="CB1154"/>
      <c r="CC1154"/>
      <c r="CD1154"/>
      <c r="CE1154"/>
      <c r="CF1154" s="2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</row>
    <row r="1155" spans="2:107" ht="25.5" customHeight="1" x14ac:dyDescent="0.2">
      <c r="B1155"/>
      <c r="C1155"/>
      <c r="D1155"/>
      <c r="E1155" s="8"/>
      <c r="F1155"/>
      <c r="G1155"/>
      <c r="H1155"/>
      <c r="I1155"/>
      <c r="J1155" s="79"/>
      <c r="K1155" s="41" t="s">
        <v>141</v>
      </c>
      <c r="L1155" s="41" t="s">
        <v>140</v>
      </c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 s="96" t="s">
        <v>162</v>
      </c>
      <c r="AA1155" s="42">
        <v>0</v>
      </c>
      <c r="AB1155" s="44">
        <v>0</v>
      </c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 s="8"/>
      <c r="BS1155"/>
      <c r="BT1155"/>
      <c r="BU1155"/>
      <c r="BV1155"/>
      <c r="BW1155"/>
      <c r="BX1155"/>
      <c r="BY1155" s="2"/>
      <c r="BZ1155"/>
      <c r="CA1155"/>
      <c r="CB1155"/>
      <c r="CC1155"/>
      <c r="CD1155"/>
      <c r="CE1155"/>
      <c r="CF1155" s="2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</row>
    <row r="1156" spans="2:107" ht="25.5" customHeight="1" x14ac:dyDescent="0.2">
      <c r="B1156"/>
      <c r="C1156"/>
      <c r="D1156"/>
      <c r="E1156" s="8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 s="96" t="s">
        <v>171</v>
      </c>
      <c r="AA1156" s="42">
        <v>0</v>
      </c>
      <c r="AB1156" s="44">
        <v>0</v>
      </c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 s="8"/>
      <c r="BJ1156" s="52"/>
      <c r="BK1156" s="52"/>
      <c r="BL1156"/>
      <c r="BM1156"/>
      <c r="BN1156"/>
      <c r="BO1156"/>
      <c r="BP1156"/>
      <c r="BQ1156"/>
      <c r="BR1156" s="8"/>
      <c r="BS1156"/>
      <c r="BT1156"/>
      <c r="BU1156"/>
      <c r="BV1156"/>
      <c r="BW1156"/>
      <c r="BX1156"/>
      <c r="BY1156" s="2"/>
      <c r="BZ1156"/>
      <c r="CA1156"/>
      <c r="CB1156"/>
      <c r="CC1156"/>
      <c r="CD1156"/>
      <c r="CE1156"/>
      <c r="CF1156" s="2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</row>
    <row r="1157" spans="2:107" ht="25.5" customHeight="1" x14ac:dyDescent="0.2">
      <c r="B1157"/>
      <c r="C1157"/>
      <c r="D1157"/>
      <c r="E1157" s="8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 s="82"/>
      <c r="AA1157" s="83">
        <v>27</v>
      </c>
      <c r="AB1157" s="87">
        <v>1</v>
      </c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 s="8"/>
      <c r="BF1157" s="8"/>
      <c r="BG1157" s="8"/>
      <c r="BH1157"/>
      <c r="BI1157"/>
      <c r="BJ1157"/>
      <c r="BK1157"/>
      <c r="BL1157"/>
      <c r="BM1157"/>
      <c r="BN1157"/>
      <c r="BO1157"/>
      <c r="BP1157"/>
      <c r="BQ1157"/>
      <c r="BR1157" s="8"/>
      <c r="BS1157" s="61"/>
      <c r="BT1157" s="61"/>
      <c r="BU1157" s="61"/>
      <c r="BV1157" s="61"/>
      <c r="BW1157" s="61"/>
      <c r="BX1157" s="61"/>
      <c r="BY1157" s="64"/>
      <c r="BZ1157" s="61"/>
      <c r="CA1157" s="61"/>
      <c r="CB1157" s="61"/>
      <c r="CC1157" s="61"/>
      <c r="CD1157" s="61"/>
      <c r="CE1157" s="61"/>
      <c r="CF1157" s="64"/>
      <c r="CG1157" s="61"/>
      <c r="CH1157" s="61"/>
      <c r="CI1157" s="61"/>
      <c r="CJ1157" s="61"/>
      <c r="CK1157" s="61"/>
      <c r="CL1157" s="61"/>
      <c r="CM1157" s="61"/>
      <c r="CN1157" s="61"/>
      <c r="CO1157" s="61"/>
      <c r="CP1157" s="61"/>
      <c r="CQ1157" s="61"/>
      <c r="CR1157" s="61"/>
      <c r="CS1157"/>
      <c r="CT1157"/>
      <c r="CU1157"/>
      <c r="CV1157"/>
      <c r="CW1157"/>
      <c r="CX1157"/>
      <c r="CY1157"/>
      <c r="CZ1157"/>
      <c r="DA1157"/>
      <c r="DB1157"/>
      <c r="DC1157"/>
    </row>
    <row r="1158" spans="2:107" ht="25.5" customHeight="1" x14ac:dyDescent="0.2">
      <c r="B1158" s="61"/>
      <c r="C1158" s="61"/>
      <c r="D1158" s="61"/>
      <c r="E1158" s="37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78"/>
      <c r="AA1158" s="40" t="s">
        <v>141</v>
      </c>
      <c r="AB1158" s="41" t="s">
        <v>140</v>
      </c>
      <c r="AC1158" s="61"/>
      <c r="AD1158" s="61"/>
      <c r="AE1158" s="61"/>
      <c r="AF1158" s="61"/>
      <c r="AG1158" s="61"/>
      <c r="AH1158" s="61"/>
      <c r="AI1158" s="61"/>
      <c r="AJ1158" s="61"/>
      <c r="AK1158" s="61"/>
      <c r="AL1158" s="61"/>
      <c r="AM1158" s="61"/>
      <c r="AN1158" s="61"/>
      <c r="AO1158" s="61"/>
      <c r="AP1158" s="61"/>
      <c r="AQ1158" s="61"/>
      <c r="AR1158" s="61"/>
      <c r="AS1158" s="61"/>
      <c r="AT1158" s="61"/>
      <c r="AU1158" s="61"/>
      <c r="AV1158" s="61"/>
      <c r="AW1158" s="61"/>
      <c r="AX1158" s="61"/>
      <c r="AY1158" s="61"/>
      <c r="AZ1158" s="61"/>
      <c r="BA1158" s="61"/>
      <c r="BB1158" s="61"/>
      <c r="BC1158" s="61"/>
      <c r="BD1158" s="61"/>
      <c r="BE1158" s="61"/>
      <c r="BF1158" s="61"/>
      <c r="BG1158" s="61"/>
      <c r="BH1158" s="61"/>
      <c r="BI1158" s="61"/>
      <c r="BJ1158" s="61"/>
      <c r="BK1158" s="61"/>
      <c r="BL1158" s="61"/>
      <c r="BM1158" s="61"/>
      <c r="BN1158" s="61"/>
      <c r="BO1158" s="61"/>
      <c r="BP1158" s="61"/>
      <c r="BQ1158" s="61"/>
      <c r="BR1158" s="37"/>
      <c r="BS1158" s="61"/>
      <c r="BT1158" s="61"/>
      <c r="BU1158" s="61"/>
      <c r="BV1158" s="61"/>
      <c r="BW1158" s="61"/>
      <c r="BX1158" s="61"/>
      <c r="BY1158" s="64"/>
      <c r="BZ1158" s="61"/>
      <c r="CA1158" s="61"/>
      <c r="CB1158" s="61"/>
      <c r="CC1158" s="61"/>
      <c r="CD1158" s="61"/>
      <c r="CE1158" s="61"/>
      <c r="CF1158" s="64"/>
      <c r="CG1158" s="61"/>
      <c r="CH1158" s="61"/>
      <c r="CI1158" s="61"/>
      <c r="CJ1158" s="61"/>
      <c r="CK1158" s="61"/>
      <c r="CL1158" s="61"/>
      <c r="CM1158" s="61"/>
      <c r="CN1158" s="61"/>
      <c r="CO1158" s="61"/>
      <c r="CP1158" s="61"/>
      <c r="CQ1158" s="61"/>
      <c r="CR1158" s="61"/>
      <c r="CS1158" s="61"/>
      <c r="CT1158" s="61"/>
      <c r="CU1158" s="61"/>
      <c r="CV1158" s="61"/>
      <c r="CW1158" s="61"/>
      <c r="CX1158" s="61"/>
      <c r="CY1158" s="61"/>
      <c r="CZ1158" s="61"/>
      <c r="DA1158" s="61"/>
      <c r="DB1158" s="61"/>
      <c r="DC1158" s="61"/>
    </row>
    <row r="1159" spans="2:107" ht="25.5" customHeight="1" x14ac:dyDescent="0.2">
      <c r="B1159" s="182" t="s">
        <v>424</v>
      </c>
      <c r="C1159" s="182"/>
      <c r="D1159" s="182"/>
      <c r="E1159" s="182"/>
      <c r="F1159" s="182"/>
      <c r="G1159" s="182"/>
      <c r="H1159" s="182"/>
      <c r="I1159" s="182"/>
      <c r="J1159" s="182"/>
      <c r="K1159" s="182"/>
      <c r="L1159" s="182"/>
      <c r="M1159" s="182"/>
      <c r="N1159" s="182"/>
      <c r="O1159" s="182"/>
      <c r="P1159" s="182"/>
      <c r="Q1159" s="182"/>
      <c r="R1159" s="182"/>
      <c r="S1159" s="182"/>
      <c r="T1159" s="182"/>
      <c r="U1159" s="182"/>
      <c r="V1159" s="182"/>
      <c r="W1159" s="182"/>
      <c r="X1159" s="182"/>
      <c r="Y1159" s="182"/>
      <c r="Z1159" s="182"/>
      <c r="AA1159" s="182"/>
      <c r="AB1159" s="182"/>
      <c r="AC1159" s="182"/>
      <c r="AD1159" s="182"/>
      <c r="AE1159" s="182"/>
      <c r="AF1159" s="182"/>
      <c r="AG1159" s="182"/>
      <c r="AH1159" s="182"/>
      <c r="AI1159" s="182"/>
      <c r="AJ1159" s="182"/>
      <c r="AK1159" s="182"/>
      <c r="AL1159" s="182"/>
      <c r="AM1159" s="182"/>
      <c r="AN1159" s="182"/>
      <c r="AO1159" s="182"/>
      <c r="AP1159" s="182"/>
      <c r="AQ1159" s="182"/>
      <c r="AR1159" s="182"/>
      <c r="AS1159" s="182"/>
      <c r="AT1159" s="182"/>
      <c r="AU1159" s="182"/>
      <c r="AV1159" s="182"/>
      <c r="AW1159" s="182"/>
      <c r="AX1159" s="182"/>
      <c r="AY1159" s="182"/>
      <c r="AZ1159" s="182"/>
      <c r="BA1159" s="182"/>
      <c r="BB1159" s="182"/>
      <c r="BC1159" s="182"/>
      <c r="BD1159" s="182"/>
      <c r="BE1159" s="182"/>
      <c r="BF1159" s="182"/>
      <c r="BG1159" s="182"/>
      <c r="BH1159" s="182"/>
      <c r="BI1159" s="182"/>
      <c r="BJ1159" s="61"/>
      <c r="BK1159" s="61"/>
      <c r="BL1159" s="37"/>
      <c r="BM1159" s="37"/>
      <c r="BN1159" s="37"/>
      <c r="BO1159" s="61"/>
      <c r="BP1159" s="61"/>
      <c r="BQ1159" s="61"/>
      <c r="BR1159" s="37"/>
      <c r="BS1159" s="61"/>
      <c r="BT1159" s="61"/>
      <c r="BU1159" s="61"/>
      <c r="BV1159" s="61"/>
      <c r="BW1159" s="61"/>
      <c r="BX1159" s="61"/>
      <c r="BY1159" s="64"/>
      <c r="BZ1159" s="61"/>
      <c r="CA1159" s="61"/>
      <c r="CB1159" s="61"/>
      <c r="CC1159" s="61"/>
      <c r="CD1159" s="61"/>
      <c r="CE1159" s="61"/>
      <c r="CF1159" s="64"/>
      <c r="CG1159" s="61"/>
      <c r="CH1159" s="61"/>
      <c r="CI1159" s="61"/>
      <c r="CJ1159" s="61"/>
      <c r="CK1159" s="61"/>
      <c r="CL1159" s="61"/>
      <c r="CM1159" s="61"/>
      <c r="CN1159" s="61"/>
      <c r="CO1159" s="61"/>
      <c r="CP1159" s="61"/>
      <c r="CQ1159" s="61"/>
      <c r="CR1159" s="61"/>
      <c r="CS1159" s="61"/>
      <c r="CT1159" s="61"/>
      <c r="CU1159" s="61"/>
      <c r="CV1159" s="61"/>
      <c r="CW1159" s="61"/>
      <c r="CX1159" s="61"/>
      <c r="CY1159" s="61"/>
      <c r="CZ1159" s="61"/>
      <c r="DA1159" s="61"/>
      <c r="DB1159" s="61"/>
      <c r="DC1159" s="61"/>
    </row>
    <row r="1160" spans="2:107" ht="25.5" customHeight="1" x14ac:dyDescent="0.2">
      <c r="B1160" s="61"/>
      <c r="C1160" s="61"/>
      <c r="D1160" s="61"/>
      <c r="E1160" s="37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  <c r="AA1160" s="61"/>
      <c r="AB1160" s="61"/>
      <c r="AC1160" s="61"/>
      <c r="AD1160" s="61"/>
      <c r="AE1160" s="61"/>
      <c r="AF1160" s="61"/>
      <c r="AG1160" s="61"/>
      <c r="AH1160" s="61"/>
      <c r="AI1160" s="61"/>
      <c r="AJ1160" s="61"/>
      <c r="AK1160" s="61"/>
      <c r="AL1160" s="61"/>
      <c r="AM1160" s="61"/>
      <c r="AN1160" s="61"/>
      <c r="AO1160" s="61"/>
      <c r="AP1160" s="61"/>
      <c r="AQ1160" s="61"/>
      <c r="AR1160" s="61"/>
      <c r="AS1160" s="61"/>
      <c r="AT1160" s="61"/>
      <c r="AU1160" s="61"/>
      <c r="AV1160" s="61"/>
      <c r="AW1160" s="61"/>
      <c r="AX1160" s="61"/>
      <c r="AY1160" s="61"/>
      <c r="AZ1160" s="61"/>
      <c r="BA1160" s="61"/>
      <c r="BB1160" s="61"/>
      <c r="BC1160" s="61"/>
      <c r="BD1160" s="61"/>
      <c r="BE1160" s="61"/>
      <c r="BF1160" s="61"/>
      <c r="BG1160" s="61"/>
      <c r="BH1160" s="61"/>
      <c r="BI1160" s="61"/>
      <c r="BJ1160" s="61"/>
      <c r="BK1160" s="61"/>
      <c r="BL1160" s="61"/>
      <c r="BM1160" s="61"/>
      <c r="BN1160" s="61"/>
      <c r="BO1160" s="61"/>
      <c r="BP1160" s="61"/>
      <c r="BQ1160" s="61"/>
      <c r="BR1160" s="37"/>
      <c r="BS1160" s="61"/>
      <c r="BT1160" s="61"/>
      <c r="BU1160" s="61"/>
      <c r="BV1160" s="61"/>
      <c r="BW1160" s="61"/>
      <c r="BX1160" s="61"/>
      <c r="BY1160" s="64"/>
      <c r="BZ1160" s="61"/>
      <c r="CA1160" s="61"/>
      <c r="CB1160" s="61"/>
      <c r="CC1160" s="61"/>
      <c r="CD1160" s="61"/>
      <c r="CE1160" s="61"/>
      <c r="CF1160" s="64"/>
      <c r="CG1160" s="61"/>
      <c r="CH1160" s="61"/>
      <c r="CI1160" s="61"/>
      <c r="CJ1160" s="61"/>
      <c r="CK1160" s="61"/>
      <c r="CL1160" s="61"/>
      <c r="CM1160" s="61"/>
      <c r="CN1160" s="61"/>
      <c r="CO1160" s="61"/>
      <c r="CP1160" s="61"/>
      <c r="CQ1160" s="61"/>
      <c r="CR1160" s="61"/>
      <c r="CS1160" s="61"/>
      <c r="CT1160" s="61"/>
      <c r="CU1160" s="61"/>
      <c r="CV1160" s="61"/>
      <c r="CW1160" s="61"/>
      <c r="CX1160" s="61"/>
      <c r="CY1160" s="61"/>
      <c r="CZ1160" s="61"/>
      <c r="DA1160" s="61"/>
      <c r="DB1160" s="61"/>
      <c r="DC1160" s="61"/>
    </row>
    <row r="1161" spans="2:107" ht="25.5" customHeight="1" x14ac:dyDescent="0.2">
      <c r="B1161" s="189" t="s">
        <v>373</v>
      </c>
      <c r="C1161" s="192"/>
      <c r="D1161" s="192"/>
      <c r="E1161" s="37"/>
      <c r="F1161" s="189" t="s">
        <v>370</v>
      </c>
      <c r="G1161" s="192"/>
      <c r="H1161" s="192"/>
      <c r="I1161" s="61"/>
      <c r="J1161" s="189" t="s">
        <v>396</v>
      </c>
      <c r="K1161" s="192"/>
      <c r="L1161" s="192"/>
      <c r="M1161" s="61"/>
      <c r="N1161" s="190" t="s">
        <v>198</v>
      </c>
      <c r="O1161" s="191"/>
      <c r="P1161" s="191"/>
      <c r="Q1161" s="61"/>
      <c r="R1161" s="190" t="s">
        <v>207</v>
      </c>
      <c r="S1161" s="191"/>
      <c r="T1161" s="191"/>
      <c r="U1161" s="61"/>
      <c r="V1161" s="61"/>
      <c r="W1161" s="190" t="s">
        <v>212</v>
      </c>
      <c r="X1161" s="191"/>
      <c r="Y1161" s="191"/>
      <c r="Z1161" s="61"/>
      <c r="AA1161" s="190" t="s">
        <v>223</v>
      </c>
      <c r="AB1161" s="191"/>
      <c r="AC1161" s="191"/>
      <c r="AD1161" s="61"/>
      <c r="AE1161" s="190" t="s">
        <v>230</v>
      </c>
      <c r="AF1161" s="190"/>
      <c r="AG1161" s="190"/>
      <c r="AH1161" s="61"/>
      <c r="AI1161" s="190" t="s">
        <v>235</v>
      </c>
      <c r="AJ1161" s="190"/>
      <c r="AK1161" s="190"/>
      <c r="AL1161" s="61"/>
      <c r="AM1161" s="190" t="s">
        <v>252</v>
      </c>
      <c r="AN1161" s="190"/>
      <c r="AO1161" s="190"/>
      <c r="AP1161" s="61"/>
      <c r="AQ1161" s="190" t="s">
        <v>282</v>
      </c>
      <c r="AR1161" s="190"/>
      <c r="AS1161" s="190"/>
      <c r="AT1161" s="61"/>
      <c r="AU1161" s="189" t="s">
        <v>295</v>
      </c>
      <c r="AV1161" s="189"/>
      <c r="AW1161" s="189"/>
      <c r="AX1161" s="61"/>
      <c r="AY1161" s="189" t="s">
        <v>323</v>
      </c>
      <c r="AZ1161" s="189"/>
      <c r="BA1161" s="189"/>
      <c r="BB1161" s="61"/>
      <c r="BC1161" s="189" t="s">
        <v>324</v>
      </c>
      <c r="BD1161" s="189"/>
      <c r="BE1161" s="189"/>
      <c r="BF1161" s="61"/>
      <c r="BG1161" s="189" t="s">
        <v>331</v>
      </c>
      <c r="BH1161" s="189"/>
      <c r="BI1161" s="189"/>
      <c r="BJ1161" s="61"/>
      <c r="BK1161" s="61"/>
      <c r="BL1161" s="61"/>
      <c r="BM1161" s="61"/>
      <c r="BN1161" s="61"/>
      <c r="BO1161" s="61"/>
      <c r="BP1161" s="61"/>
      <c r="BQ1161" s="61"/>
      <c r="BR1161" s="37"/>
      <c r="BS1161" s="61"/>
      <c r="BT1161" s="61"/>
      <c r="BU1161" s="61"/>
      <c r="BV1161" s="61"/>
      <c r="BW1161" s="61"/>
      <c r="BX1161" s="61"/>
      <c r="BY1161" s="64"/>
      <c r="BZ1161" s="61"/>
      <c r="CA1161" s="61"/>
      <c r="CB1161" s="61"/>
      <c r="CC1161" s="61"/>
      <c r="CD1161" s="61"/>
      <c r="CE1161" s="61"/>
      <c r="CF1161" s="64"/>
      <c r="CG1161" s="61"/>
      <c r="CH1161" s="61"/>
      <c r="CI1161" s="61"/>
      <c r="CJ1161" s="61"/>
      <c r="CK1161" s="61"/>
      <c r="CL1161" s="61"/>
      <c r="CM1161" s="61"/>
      <c r="CN1161" s="61"/>
      <c r="CO1161" s="61"/>
      <c r="CP1161" s="61"/>
      <c r="CQ1161" s="61"/>
      <c r="CR1161" s="61"/>
      <c r="CS1161" s="61"/>
      <c r="CT1161" s="61"/>
      <c r="CU1161" s="61"/>
      <c r="CV1161" s="61"/>
      <c r="CW1161" s="61"/>
      <c r="CX1161" s="61"/>
      <c r="CY1161" s="61"/>
      <c r="CZ1161" s="61"/>
      <c r="DA1161" s="61"/>
      <c r="DB1161" s="61"/>
      <c r="DC1161" s="61"/>
    </row>
    <row r="1162" spans="2:107" ht="25.5" customHeight="1" x14ac:dyDescent="0.2">
      <c r="B1162" s="63" t="s">
        <v>371</v>
      </c>
      <c r="C1162" s="45">
        <v>7</v>
      </c>
      <c r="D1162" s="58">
        <v>0.25925925925925924</v>
      </c>
      <c r="E1162" s="37"/>
      <c r="F1162" s="75" t="s">
        <v>384</v>
      </c>
      <c r="G1162" s="45">
        <v>3</v>
      </c>
      <c r="H1162" s="58">
        <v>0.1111111111111111</v>
      </c>
      <c r="I1162" s="61"/>
      <c r="J1162" s="63" t="s">
        <v>397</v>
      </c>
      <c r="K1162" s="45">
        <v>9</v>
      </c>
      <c r="L1162" s="58">
        <v>0.33333333333333331</v>
      </c>
      <c r="M1162" s="61"/>
      <c r="N1162" s="169" t="s">
        <v>199</v>
      </c>
      <c r="O1162" s="59">
        <v>8</v>
      </c>
      <c r="P1162" s="60">
        <v>0.34782608695652173</v>
      </c>
      <c r="Q1162" s="61"/>
      <c r="R1162" s="169" t="s">
        <v>208</v>
      </c>
      <c r="S1162" s="59">
        <v>17</v>
      </c>
      <c r="T1162" s="60">
        <v>0.65384615384615385</v>
      </c>
      <c r="U1162" s="61"/>
      <c r="V1162" s="61"/>
      <c r="W1162" s="169" t="s">
        <v>213</v>
      </c>
      <c r="X1162" s="59">
        <v>4</v>
      </c>
      <c r="Y1162" s="60">
        <v>0.14814814814814814</v>
      </c>
      <c r="Z1162" s="61"/>
      <c r="AA1162" s="169" t="s">
        <v>224</v>
      </c>
      <c r="AB1162" s="59">
        <v>10</v>
      </c>
      <c r="AC1162" s="60">
        <v>0.37037037037037035</v>
      </c>
      <c r="AD1162" s="61"/>
      <c r="AE1162" s="169" t="s">
        <v>231</v>
      </c>
      <c r="AF1162" s="59">
        <v>3</v>
      </c>
      <c r="AG1162" s="60">
        <v>0.1111111111111111</v>
      </c>
      <c r="AH1162" s="61"/>
      <c r="AI1162" s="169" t="s">
        <v>236</v>
      </c>
      <c r="AJ1162" s="59">
        <v>0</v>
      </c>
      <c r="AK1162" s="60">
        <v>0</v>
      </c>
      <c r="AL1162" s="61"/>
      <c r="AM1162" s="169" t="s">
        <v>253</v>
      </c>
      <c r="AN1162" s="59">
        <v>0</v>
      </c>
      <c r="AO1162" s="60">
        <v>0</v>
      </c>
      <c r="AP1162" s="61"/>
      <c r="AQ1162" s="169" t="s">
        <v>283</v>
      </c>
      <c r="AR1162" s="59">
        <v>4</v>
      </c>
      <c r="AS1162" s="60">
        <v>0.14814814814814814</v>
      </c>
      <c r="AT1162" s="61"/>
      <c r="AU1162" s="169" t="s">
        <v>296</v>
      </c>
      <c r="AV1162" s="59">
        <v>4</v>
      </c>
      <c r="AW1162" s="60">
        <v>0.17391304347826086</v>
      </c>
      <c r="AX1162" s="61"/>
      <c r="AY1162" s="169" t="s">
        <v>314</v>
      </c>
      <c r="AZ1162" s="59">
        <v>3</v>
      </c>
      <c r="BA1162" s="60">
        <v>0.1111111111111111</v>
      </c>
      <c r="BB1162" s="61"/>
      <c r="BC1162" s="169" t="s">
        <v>325</v>
      </c>
      <c r="BD1162" s="59">
        <v>14</v>
      </c>
      <c r="BE1162" s="60">
        <v>0.51851851851851849</v>
      </c>
      <c r="BF1162" s="61"/>
      <c r="BG1162" s="63" t="s">
        <v>332</v>
      </c>
      <c r="BH1162" s="54">
        <v>2</v>
      </c>
      <c r="BI1162" s="66">
        <v>0.13333333333333333</v>
      </c>
      <c r="BJ1162" s="61"/>
      <c r="BK1162" s="61"/>
      <c r="BL1162" s="61"/>
      <c r="BM1162" s="61"/>
      <c r="BN1162" s="61"/>
      <c r="BO1162" s="61"/>
      <c r="BP1162" s="61"/>
      <c r="BQ1162" s="61"/>
      <c r="BR1162" s="37"/>
      <c r="BS1162" s="61"/>
      <c r="BT1162" s="61"/>
      <c r="BU1162" s="61"/>
      <c r="BV1162" s="61"/>
      <c r="BW1162" s="61"/>
      <c r="BX1162" s="61"/>
      <c r="BY1162" s="64"/>
      <c r="BZ1162" s="61"/>
      <c r="CA1162" s="61"/>
      <c r="CB1162" s="61"/>
      <c r="CC1162" s="61"/>
      <c r="CD1162" s="61"/>
      <c r="CE1162" s="61"/>
      <c r="CF1162" s="64"/>
      <c r="CG1162" s="61"/>
      <c r="CH1162" s="61"/>
      <c r="CI1162" s="61"/>
      <c r="CJ1162" s="61"/>
      <c r="CK1162" s="61"/>
      <c r="CL1162" s="61"/>
      <c r="CM1162" s="61"/>
      <c r="CN1162" s="61"/>
      <c r="CO1162" s="61"/>
      <c r="CP1162" s="61"/>
      <c r="CQ1162" s="61"/>
      <c r="CR1162" s="61"/>
      <c r="CS1162" s="61"/>
      <c r="CT1162" s="61"/>
      <c r="CU1162" s="61"/>
      <c r="CV1162" s="61"/>
      <c r="CW1162" s="61"/>
      <c r="CX1162" s="61"/>
      <c r="CY1162" s="61"/>
      <c r="CZ1162" s="61"/>
      <c r="DA1162" s="61"/>
      <c r="DB1162" s="61"/>
      <c r="DC1162" s="61"/>
    </row>
    <row r="1163" spans="2:107" ht="25.5" customHeight="1" x14ac:dyDescent="0.2">
      <c r="B1163" s="63" t="s">
        <v>372</v>
      </c>
      <c r="C1163" s="45">
        <v>5</v>
      </c>
      <c r="D1163" s="58">
        <v>0.18518518518518517</v>
      </c>
      <c r="E1163" s="64"/>
      <c r="F1163" s="75" t="s">
        <v>385</v>
      </c>
      <c r="G1163" s="45">
        <v>9</v>
      </c>
      <c r="H1163" s="58">
        <v>0.33333333333333331</v>
      </c>
      <c r="I1163" s="61"/>
      <c r="J1163" s="63" t="s">
        <v>398</v>
      </c>
      <c r="K1163" s="45">
        <v>1</v>
      </c>
      <c r="L1163" s="58">
        <v>3.7037037037037035E-2</v>
      </c>
      <c r="M1163" s="61"/>
      <c r="N1163" s="169" t="s">
        <v>200</v>
      </c>
      <c r="O1163" s="45">
        <v>8</v>
      </c>
      <c r="P1163" s="60">
        <v>0.34782608695652173</v>
      </c>
      <c r="Q1163" s="61"/>
      <c r="R1163" s="169" t="s">
        <v>209</v>
      </c>
      <c r="S1163" s="59">
        <v>8</v>
      </c>
      <c r="T1163" s="60">
        <v>0.30769230769230771</v>
      </c>
      <c r="U1163" s="61"/>
      <c r="V1163" s="61"/>
      <c r="W1163" s="169" t="s">
        <v>214</v>
      </c>
      <c r="X1163" s="45">
        <v>0</v>
      </c>
      <c r="Y1163" s="60">
        <v>0</v>
      </c>
      <c r="Z1163" s="61"/>
      <c r="AA1163" s="169" t="s">
        <v>225</v>
      </c>
      <c r="AB1163" s="45">
        <v>8</v>
      </c>
      <c r="AC1163" s="60">
        <v>0.29629629629629628</v>
      </c>
      <c r="AD1163" s="61"/>
      <c r="AE1163" s="169" t="s">
        <v>232</v>
      </c>
      <c r="AF1163" s="45">
        <v>4</v>
      </c>
      <c r="AG1163" s="60">
        <v>0.14814814814814814</v>
      </c>
      <c r="AH1163" s="61"/>
      <c r="AI1163" s="169" t="s">
        <v>238</v>
      </c>
      <c r="AJ1163" s="45">
        <v>0</v>
      </c>
      <c r="AK1163" s="60">
        <v>0</v>
      </c>
      <c r="AL1163" s="61"/>
      <c r="AM1163" s="169" t="s">
        <v>254</v>
      </c>
      <c r="AN1163" s="45">
        <v>0</v>
      </c>
      <c r="AO1163" s="60">
        <v>0</v>
      </c>
      <c r="AP1163" s="61"/>
      <c r="AQ1163" s="169" t="s">
        <v>284</v>
      </c>
      <c r="AR1163" s="45">
        <v>2</v>
      </c>
      <c r="AS1163" s="60">
        <v>7.407407407407407E-2</v>
      </c>
      <c r="AT1163" s="61"/>
      <c r="AU1163" s="169" t="s">
        <v>297</v>
      </c>
      <c r="AV1163" s="45">
        <v>0</v>
      </c>
      <c r="AW1163" s="60">
        <v>0</v>
      </c>
      <c r="AX1163" s="61"/>
      <c r="AY1163" s="169" t="s">
        <v>316</v>
      </c>
      <c r="AZ1163" s="45">
        <v>1</v>
      </c>
      <c r="BA1163" s="60">
        <v>3.7037037037037035E-2</v>
      </c>
      <c r="BB1163" s="61"/>
      <c r="BC1163" s="169" t="s">
        <v>326</v>
      </c>
      <c r="BD1163" s="45">
        <v>4</v>
      </c>
      <c r="BE1163" s="60">
        <v>0.14814814814814814</v>
      </c>
      <c r="BF1163" s="61"/>
      <c r="BG1163" s="63" t="s">
        <v>333</v>
      </c>
      <c r="BH1163" s="65">
        <v>3</v>
      </c>
      <c r="BI1163" s="66">
        <v>0.2</v>
      </c>
      <c r="BJ1163" s="61"/>
      <c r="BK1163" s="61"/>
      <c r="BL1163" s="61"/>
      <c r="BM1163" s="61"/>
      <c r="BN1163" s="61"/>
      <c r="BO1163" s="61"/>
      <c r="BP1163" s="61"/>
      <c r="BQ1163" s="61"/>
      <c r="BR1163" s="64"/>
      <c r="BS1163" s="61"/>
      <c r="BT1163" s="61"/>
      <c r="BU1163" s="61"/>
      <c r="BV1163" s="61"/>
      <c r="BW1163" s="61"/>
      <c r="BX1163" s="61"/>
      <c r="BY1163" s="64"/>
      <c r="BZ1163" s="61"/>
      <c r="CA1163" s="61"/>
      <c r="CB1163" s="61"/>
      <c r="CC1163" s="61"/>
      <c r="CD1163" s="61"/>
      <c r="CE1163" s="61"/>
      <c r="CF1163" s="64"/>
      <c r="CG1163" s="61"/>
      <c r="CH1163" s="61"/>
      <c r="CI1163" s="61"/>
      <c r="CJ1163" s="61"/>
      <c r="CK1163" s="61"/>
      <c r="CL1163" s="61"/>
      <c r="CM1163" s="61"/>
      <c r="CN1163" s="61"/>
      <c r="CO1163" s="61"/>
      <c r="CP1163" s="61"/>
      <c r="CQ1163" s="61"/>
      <c r="CR1163" s="61"/>
      <c r="CS1163" s="61"/>
      <c r="CT1163" s="61"/>
      <c r="CU1163" s="61"/>
      <c r="CV1163" s="61"/>
      <c r="CW1163" s="61"/>
      <c r="CX1163" s="61"/>
      <c r="CY1163" s="61"/>
      <c r="CZ1163" s="61"/>
      <c r="DA1163" s="61"/>
      <c r="DB1163" s="61"/>
      <c r="DC1163" s="61"/>
    </row>
    <row r="1164" spans="2:107" ht="25.5" customHeight="1" x14ac:dyDescent="0.2">
      <c r="B1164" s="63" t="s">
        <v>374</v>
      </c>
      <c r="C1164" s="45">
        <v>3</v>
      </c>
      <c r="D1164" s="58">
        <v>0.1111111111111111</v>
      </c>
      <c r="E1164" s="64"/>
      <c r="F1164" s="75" t="s">
        <v>386</v>
      </c>
      <c r="G1164" s="45">
        <v>1</v>
      </c>
      <c r="H1164" s="58">
        <v>3.7037037037037035E-2</v>
      </c>
      <c r="I1164" s="61"/>
      <c r="J1164" s="63" t="s">
        <v>385</v>
      </c>
      <c r="K1164" s="45">
        <v>2</v>
      </c>
      <c r="L1164" s="58">
        <v>7.407407407407407E-2</v>
      </c>
      <c r="M1164" s="61"/>
      <c r="N1164" s="169" t="s">
        <v>201</v>
      </c>
      <c r="O1164" s="45">
        <v>2</v>
      </c>
      <c r="P1164" s="60">
        <v>8.6956521739130432E-2</v>
      </c>
      <c r="Q1164" s="61"/>
      <c r="R1164" s="169" t="s">
        <v>210</v>
      </c>
      <c r="S1164" s="59">
        <v>1</v>
      </c>
      <c r="T1164" s="60">
        <v>3.8461538461538464E-2</v>
      </c>
      <c r="U1164" s="61"/>
      <c r="V1164" s="61"/>
      <c r="W1164" s="169" t="s">
        <v>215</v>
      </c>
      <c r="X1164" s="45">
        <v>3</v>
      </c>
      <c r="Y1164" s="60">
        <v>0.1111111111111111</v>
      </c>
      <c r="Z1164" s="61"/>
      <c r="AA1164" s="169" t="s">
        <v>226</v>
      </c>
      <c r="AB1164" s="45">
        <v>2</v>
      </c>
      <c r="AC1164" s="60">
        <v>7.407407407407407E-2</v>
      </c>
      <c r="AD1164" s="61"/>
      <c r="AE1164" s="169" t="s">
        <v>233</v>
      </c>
      <c r="AF1164" s="45">
        <v>1</v>
      </c>
      <c r="AG1164" s="60">
        <v>3.7037037037037035E-2</v>
      </c>
      <c r="AH1164" s="61"/>
      <c r="AI1164" s="169" t="s">
        <v>239</v>
      </c>
      <c r="AJ1164" s="45">
        <v>4</v>
      </c>
      <c r="AK1164" s="60">
        <v>0.14814814814814814</v>
      </c>
      <c r="AL1164" s="61"/>
      <c r="AM1164" s="169" t="s">
        <v>255</v>
      </c>
      <c r="AN1164" s="45">
        <v>0</v>
      </c>
      <c r="AO1164" s="60">
        <v>0</v>
      </c>
      <c r="AP1164" s="61"/>
      <c r="AQ1164" s="169" t="s">
        <v>285</v>
      </c>
      <c r="AR1164" s="45">
        <v>0</v>
      </c>
      <c r="AS1164" s="60">
        <v>0</v>
      </c>
      <c r="AT1164" s="61"/>
      <c r="AU1164" s="169" t="s">
        <v>298</v>
      </c>
      <c r="AV1164" s="45">
        <v>0</v>
      </c>
      <c r="AW1164" s="60">
        <v>0</v>
      </c>
      <c r="AX1164" s="61"/>
      <c r="AY1164" s="169" t="s">
        <v>315</v>
      </c>
      <c r="AZ1164" s="45">
        <v>1</v>
      </c>
      <c r="BA1164" s="60">
        <v>3.7037037037037035E-2</v>
      </c>
      <c r="BB1164" s="61"/>
      <c r="BC1164" s="169" t="s">
        <v>327</v>
      </c>
      <c r="BD1164" s="45">
        <v>1</v>
      </c>
      <c r="BE1164" s="60">
        <v>3.7037037037037035E-2</v>
      </c>
      <c r="BF1164" s="61"/>
      <c r="BG1164" s="63" t="s">
        <v>334</v>
      </c>
      <c r="BH1164" s="65">
        <v>0</v>
      </c>
      <c r="BI1164" s="66">
        <v>0</v>
      </c>
      <c r="BJ1164" s="62"/>
      <c r="BK1164" s="62"/>
      <c r="BL1164" s="61"/>
      <c r="BM1164" s="61"/>
      <c r="BN1164" s="61"/>
      <c r="BO1164" s="61"/>
      <c r="BP1164" s="61"/>
      <c r="BQ1164" s="61"/>
      <c r="BR1164" s="64"/>
      <c r="BS1164" s="61"/>
      <c r="BT1164" s="61"/>
      <c r="BU1164" s="61"/>
      <c r="BV1164" s="61"/>
      <c r="BW1164" s="61"/>
      <c r="BX1164" s="61"/>
      <c r="BY1164" s="61"/>
      <c r="BZ1164" s="61"/>
      <c r="CA1164" s="61"/>
      <c r="CB1164" s="61"/>
      <c r="CC1164" s="61"/>
      <c r="CD1164" s="61"/>
      <c r="CE1164" s="61"/>
      <c r="CF1164" s="61"/>
      <c r="CG1164" s="61"/>
      <c r="CH1164" s="61"/>
      <c r="CI1164" s="61"/>
      <c r="CJ1164" s="61"/>
      <c r="CK1164" s="61"/>
      <c r="CL1164" s="61"/>
      <c r="CM1164" s="61"/>
      <c r="CN1164" s="61"/>
      <c r="CO1164" s="61"/>
      <c r="CP1164" s="61"/>
      <c r="CQ1164" s="61"/>
      <c r="CR1164" s="61"/>
      <c r="CS1164" s="61"/>
      <c r="CT1164" s="61"/>
      <c r="CU1164" s="61"/>
      <c r="CV1164" s="61"/>
      <c r="CW1164" s="61"/>
      <c r="CX1164" s="61"/>
      <c r="CY1164" s="61"/>
      <c r="CZ1164" s="61"/>
      <c r="DA1164" s="61"/>
      <c r="DB1164" s="61"/>
      <c r="DC1164" s="61"/>
    </row>
    <row r="1165" spans="2:107" ht="25.5" customHeight="1" x14ac:dyDescent="0.2">
      <c r="B1165" s="63" t="s">
        <v>375</v>
      </c>
      <c r="C1165" s="45">
        <v>0</v>
      </c>
      <c r="D1165" s="58">
        <v>0</v>
      </c>
      <c r="E1165" s="64"/>
      <c r="F1165" s="75" t="s">
        <v>387</v>
      </c>
      <c r="G1165" s="45">
        <v>2</v>
      </c>
      <c r="H1165" s="58">
        <v>7.407407407407407E-2</v>
      </c>
      <c r="I1165" s="61"/>
      <c r="J1165" s="63" t="s">
        <v>399</v>
      </c>
      <c r="K1165" s="45">
        <v>3</v>
      </c>
      <c r="L1165" s="58">
        <v>0.1111111111111111</v>
      </c>
      <c r="M1165" s="61"/>
      <c r="N1165" s="169" t="s">
        <v>202</v>
      </c>
      <c r="O1165" s="45">
        <v>4</v>
      </c>
      <c r="P1165" s="60">
        <v>0.17391304347826086</v>
      </c>
      <c r="Q1165" s="61"/>
      <c r="R1165" s="169" t="s">
        <v>211</v>
      </c>
      <c r="S1165" s="59">
        <v>0</v>
      </c>
      <c r="T1165" s="60">
        <v>0</v>
      </c>
      <c r="U1165" s="61"/>
      <c r="V1165" s="61"/>
      <c r="W1165" s="169" t="s">
        <v>216</v>
      </c>
      <c r="X1165" s="45">
        <v>0</v>
      </c>
      <c r="Y1165" s="60">
        <v>0</v>
      </c>
      <c r="Z1165" s="61"/>
      <c r="AA1165" s="169" t="s">
        <v>227</v>
      </c>
      <c r="AB1165" s="45">
        <v>1</v>
      </c>
      <c r="AC1165" s="60">
        <v>3.7037037037037035E-2</v>
      </c>
      <c r="AD1165" s="61"/>
      <c r="AE1165" s="169" t="s">
        <v>234</v>
      </c>
      <c r="AF1165" s="45">
        <v>1</v>
      </c>
      <c r="AG1165" s="60">
        <v>3.7037037037037035E-2</v>
      </c>
      <c r="AH1165" s="61"/>
      <c r="AI1165" s="169" t="s">
        <v>240</v>
      </c>
      <c r="AJ1165" s="45">
        <v>0</v>
      </c>
      <c r="AK1165" s="60">
        <v>0</v>
      </c>
      <c r="AL1165" s="61"/>
      <c r="AM1165" s="169" t="s">
        <v>276</v>
      </c>
      <c r="AN1165" s="45">
        <v>4</v>
      </c>
      <c r="AO1165" s="60">
        <v>0.17391304347826086</v>
      </c>
      <c r="AP1165" s="61"/>
      <c r="AQ1165" s="169" t="s">
        <v>286</v>
      </c>
      <c r="AR1165" s="45">
        <v>12</v>
      </c>
      <c r="AS1165" s="60">
        <v>0.44444444444444442</v>
      </c>
      <c r="AT1165" s="61"/>
      <c r="AU1165" s="169" t="s">
        <v>299</v>
      </c>
      <c r="AV1165" s="45">
        <v>1</v>
      </c>
      <c r="AW1165" s="60">
        <v>4.3478260869565216E-2</v>
      </c>
      <c r="AX1165" s="61"/>
      <c r="AY1165" s="169" t="s">
        <v>317</v>
      </c>
      <c r="AZ1165" s="45">
        <v>0</v>
      </c>
      <c r="BA1165" s="60">
        <v>0</v>
      </c>
      <c r="BB1165" s="61"/>
      <c r="BC1165" s="169" t="s">
        <v>328</v>
      </c>
      <c r="BD1165" s="59">
        <v>2</v>
      </c>
      <c r="BE1165" s="60">
        <v>7.407407407407407E-2</v>
      </c>
      <c r="BF1165" s="61"/>
      <c r="BG1165" s="63" t="s">
        <v>335</v>
      </c>
      <c r="BH1165" s="54">
        <v>9</v>
      </c>
      <c r="BI1165" s="66">
        <v>0.6</v>
      </c>
      <c r="BJ1165" s="61"/>
      <c r="BK1165" s="61"/>
      <c r="BL1165" s="61"/>
      <c r="BM1165" s="61"/>
      <c r="BN1165" s="61"/>
      <c r="BO1165" s="61"/>
      <c r="BP1165" s="61"/>
      <c r="BQ1165" s="61"/>
      <c r="BR1165" s="64"/>
      <c r="BS1165" s="61"/>
      <c r="BT1165" s="61"/>
      <c r="BU1165" s="61"/>
      <c r="BV1165" s="61"/>
      <c r="BW1165" s="61"/>
      <c r="BX1165" s="61"/>
      <c r="BY1165" s="61"/>
      <c r="BZ1165" s="61"/>
      <c r="CA1165" s="61"/>
      <c r="CB1165" s="61"/>
      <c r="CC1165" s="61"/>
      <c r="CD1165" s="61"/>
      <c r="CE1165" s="61"/>
      <c r="CF1165" s="61"/>
      <c r="CG1165" s="61"/>
      <c r="CH1165" s="61"/>
      <c r="CI1165" s="61"/>
      <c r="CJ1165" s="61"/>
      <c r="CK1165" s="61"/>
      <c r="CL1165" s="61"/>
      <c r="CM1165" s="61"/>
      <c r="CN1165" s="61"/>
      <c r="CO1165" s="61"/>
      <c r="CP1165" s="61"/>
      <c r="CQ1165" s="61"/>
      <c r="CR1165" s="61"/>
      <c r="CS1165" s="61"/>
      <c r="CT1165" s="61"/>
      <c r="CU1165" s="61"/>
      <c r="CV1165" s="61"/>
      <c r="CW1165" s="61"/>
      <c r="CX1165" s="61"/>
      <c r="CY1165" s="61"/>
      <c r="CZ1165" s="61"/>
      <c r="DA1165" s="61"/>
      <c r="DB1165" s="61"/>
      <c r="DC1165" s="61"/>
    </row>
    <row r="1166" spans="2:107" ht="25.5" customHeight="1" x14ac:dyDescent="0.2">
      <c r="B1166" s="63" t="s">
        <v>376</v>
      </c>
      <c r="C1166" s="45">
        <v>3</v>
      </c>
      <c r="D1166" s="58">
        <v>0.1111111111111111</v>
      </c>
      <c r="E1166" s="64"/>
      <c r="F1166" s="75" t="s">
        <v>388</v>
      </c>
      <c r="G1166" s="45">
        <v>0</v>
      </c>
      <c r="H1166" s="58">
        <v>0</v>
      </c>
      <c r="I1166" s="61"/>
      <c r="J1166" s="63" t="s">
        <v>400</v>
      </c>
      <c r="K1166" s="45">
        <v>0</v>
      </c>
      <c r="L1166" s="58">
        <v>0</v>
      </c>
      <c r="M1166" s="61"/>
      <c r="N1166" s="169" t="s">
        <v>203</v>
      </c>
      <c r="O1166" s="45">
        <v>0</v>
      </c>
      <c r="P1166" s="60">
        <v>0</v>
      </c>
      <c r="Q1166" s="61"/>
      <c r="R1166" s="37"/>
      <c r="S1166" s="45">
        <v>26</v>
      </c>
      <c r="T1166" s="60">
        <v>1</v>
      </c>
      <c r="U1166" s="61"/>
      <c r="V1166" s="61"/>
      <c r="W1166" s="169" t="s">
        <v>217</v>
      </c>
      <c r="X1166" s="45">
        <v>3</v>
      </c>
      <c r="Y1166" s="60">
        <v>0.1111111111111111</v>
      </c>
      <c r="Z1166" s="61"/>
      <c r="AA1166" s="169" t="s">
        <v>228</v>
      </c>
      <c r="AB1166" s="45">
        <v>6</v>
      </c>
      <c r="AC1166" s="60">
        <v>0.22222222222222221</v>
      </c>
      <c r="AD1166" s="61"/>
      <c r="AE1166" s="169" t="s">
        <v>237</v>
      </c>
      <c r="AF1166" s="45">
        <v>11</v>
      </c>
      <c r="AG1166" s="60">
        <v>0.40740740740740738</v>
      </c>
      <c r="AH1166" s="61"/>
      <c r="AI1166" s="169" t="s">
        <v>241</v>
      </c>
      <c r="AJ1166" s="45">
        <v>0</v>
      </c>
      <c r="AK1166" s="60">
        <v>0</v>
      </c>
      <c r="AL1166" s="61"/>
      <c r="AM1166" s="169" t="s">
        <v>257</v>
      </c>
      <c r="AN1166" s="45">
        <v>0</v>
      </c>
      <c r="AO1166" s="60">
        <v>0</v>
      </c>
      <c r="AP1166" s="61"/>
      <c r="AQ1166" s="169" t="s">
        <v>287</v>
      </c>
      <c r="AR1166" s="45">
        <v>1</v>
      </c>
      <c r="AS1166" s="60">
        <v>3.7037037037037035E-2</v>
      </c>
      <c r="AT1166" s="61"/>
      <c r="AU1166" s="169" t="s">
        <v>300</v>
      </c>
      <c r="AV1166" s="45">
        <v>2</v>
      </c>
      <c r="AW1166" s="60">
        <v>8.6956521739130432E-2</v>
      </c>
      <c r="AX1166" s="61"/>
      <c r="AY1166" s="169" t="s">
        <v>319</v>
      </c>
      <c r="AZ1166" s="45">
        <v>2</v>
      </c>
      <c r="BA1166" s="60">
        <v>7.407407407407407E-2</v>
      </c>
      <c r="BB1166" s="61"/>
      <c r="BC1166" s="169" t="s">
        <v>329</v>
      </c>
      <c r="BD1166" s="59">
        <v>0</v>
      </c>
      <c r="BE1166" s="60">
        <v>0</v>
      </c>
      <c r="BF1166" s="61"/>
      <c r="BG1166" s="63" t="s">
        <v>336</v>
      </c>
      <c r="BH1166" s="54">
        <v>1</v>
      </c>
      <c r="BI1166" s="66">
        <v>6.6666666666666666E-2</v>
      </c>
      <c r="BJ1166" s="61"/>
      <c r="BK1166" s="61"/>
      <c r="BL1166" s="61"/>
      <c r="BM1166" s="61"/>
      <c r="BN1166" s="61"/>
      <c r="BO1166" s="37"/>
      <c r="BP1166" s="37"/>
      <c r="BQ1166" s="61"/>
      <c r="BR1166" s="64"/>
      <c r="BS1166" s="61"/>
      <c r="BT1166" s="61"/>
      <c r="BU1166" s="61"/>
      <c r="BV1166" s="61"/>
      <c r="BW1166" s="61"/>
      <c r="BX1166" s="61"/>
      <c r="BY1166" s="61"/>
      <c r="BZ1166" s="61"/>
      <c r="CA1166" s="61"/>
      <c r="CB1166" s="61"/>
      <c r="CC1166" s="61"/>
      <c r="CD1166" s="61"/>
      <c r="CE1166" s="61"/>
      <c r="CF1166" s="61"/>
      <c r="CG1166" s="61"/>
      <c r="CH1166" s="61"/>
      <c r="CI1166" s="61"/>
      <c r="CJ1166" s="61"/>
      <c r="CK1166" s="61"/>
      <c r="CL1166" s="61"/>
      <c r="CM1166" s="61"/>
      <c r="CN1166" s="61"/>
      <c r="CO1166" s="61"/>
      <c r="CP1166" s="61"/>
      <c r="CQ1166" s="61"/>
      <c r="CR1166" s="61"/>
      <c r="CS1166" s="61"/>
      <c r="CT1166" s="61"/>
      <c r="CU1166" s="61"/>
      <c r="CV1166" s="61"/>
      <c r="CW1166" s="61"/>
      <c r="CX1166" s="61"/>
      <c r="CY1166" s="61"/>
      <c r="CZ1166" s="61"/>
      <c r="DA1166" s="61"/>
      <c r="DB1166" s="61"/>
      <c r="DC1166" s="61"/>
    </row>
    <row r="1167" spans="2:107" ht="25.5" customHeight="1" x14ac:dyDescent="0.2">
      <c r="B1167" s="63" t="s">
        <v>377</v>
      </c>
      <c r="C1167" s="45">
        <v>2</v>
      </c>
      <c r="D1167" s="58">
        <v>7.407407407407407E-2</v>
      </c>
      <c r="E1167" s="64"/>
      <c r="F1167" s="75" t="s">
        <v>389</v>
      </c>
      <c r="G1167" s="45">
        <v>5</v>
      </c>
      <c r="H1167" s="58">
        <v>0.18518518518518517</v>
      </c>
      <c r="I1167" s="61"/>
      <c r="J1167" s="63" t="s">
        <v>387</v>
      </c>
      <c r="K1167" s="45">
        <v>0</v>
      </c>
      <c r="L1167" s="58">
        <v>0</v>
      </c>
      <c r="M1167" s="61"/>
      <c r="N1167" s="169" t="s">
        <v>204</v>
      </c>
      <c r="O1167" s="45">
        <v>0</v>
      </c>
      <c r="P1167" s="60">
        <v>0</v>
      </c>
      <c r="Q1167" s="61"/>
      <c r="R1167" s="61"/>
      <c r="S1167" s="49" t="s">
        <v>141</v>
      </c>
      <c r="T1167" s="49" t="s">
        <v>140</v>
      </c>
      <c r="U1167" s="61"/>
      <c r="V1167" s="61"/>
      <c r="W1167" s="169" t="s">
        <v>218</v>
      </c>
      <c r="X1167" s="45">
        <v>4</v>
      </c>
      <c r="Y1167" s="60">
        <v>0.14814814814814814</v>
      </c>
      <c r="Z1167" s="61"/>
      <c r="AA1167" s="169" t="s">
        <v>229</v>
      </c>
      <c r="AB1167" s="45">
        <v>0</v>
      </c>
      <c r="AC1167" s="60">
        <v>0</v>
      </c>
      <c r="AD1167" s="61"/>
      <c r="AE1167" s="169" t="s">
        <v>251</v>
      </c>
      <c r="AF1167" s="59">
        <v>1</v>
      </c>
      <c r="AG1167" s="60">
        <v>3.7037037037037035E-2</v>
      </c>
      <c r="AH1167" s="61"/>
      <c r="AI1167" s="169" t="s">
        <v>242</v>
      </c>
      <c r="AJ1167" s="45">
        <v>3</v>
      </c>
      <c r="AK1167" s="60">
        <v>0.1111111111111111</v>
      </c>
      <c r="AL1167" s="61"/>
      <c r="AM1167" s="169" t="s">
        <v>256</v>
      </c>
      <c r="AN1167" s="45">
        <v>0</v>
      </c>
      <c r="AO1167" s="60">
        <v>0</v>
      </c>
      <c r="AP1167" s="61"/>
      <c r="AQ1167" s="169" t="s">
        <v>288</v>
      </c>
      <c r="AR1167" s="59">
        <v>0</v>
      </c>
      <c r="AS1167" s="60">
        <v>0</v>
      </c>
      <c r="AT1167" s="61"/>
      <c r="AU1167" s="169" t="s">
        <v>301</v>
      </c>
      <c r="AV1167" s="45">
        <v>0</v>
      </c>
      <c r="AW1167" s="60">
        <v>0</v>
      </c>
      <c r="AX1167" s="61"/>
      <c r="AY1167" s="169" t="s">
        <v>320</v>
      </c>
      <c r="AZ1167" s="45">
        <v>0</v>
      </c>
      <c r="BA1167" s="60">
        <v>0</v>
      </c>
      <c r="BB1167" s="61"/>
      <c r="BC1167" s="169" t="s">
        <v>330</v>
      </c>
      <c r="BD1167" s="45">
        <v>6</v>
      </c>
      <c r="BE1167" s="60">
        <v>0.22222222222222221</v>
      </c>
      <c r="BF1167" s="61"/>
      <c r="BG1167" s="63" t="s">
        <v>337</v>
      </c>
      <c r="BH1167" s="65">
        <v>0</v>
      </c>
      <c r="BI1167" s="66">
        <v>0</v>
      </c>
      <c r="BJ1167" s="61"/>
      <c r="BK1167" s="61"/>
      <c r="BL1167" s="61"/>
      <c r="BM1167" s="61"/>
      <c r="BN1167" s="61"/>
      <c r="BO1167" s="61"/>
      <c r="BP1167" s="61"/>
      <c r="BQ1167" s="37"/>
      <c r="BR1167" s="64"/>
      <c r="BS1167" s="61"/>
      <c r="BT1167" s="61"/>
      <c r="BU1167" s="61"/>
      <c r="BV1167" s="61"/>
      <c r="BW1167" s="61"/>
      <c r="BX1167" s="61"/>
      <c r="BY1167" s="61"/>
      <c r="BZ1167" s="61"/>
      <c r="CA1167" s="61"/>
      <c r="CB1167" s="61"/>
      <c r="CC1167" s="61"/>
      <c r="CD1167" s="61"/>
      <c r="CE1167" s="61"/>
      <c r="CF1167" s="67"/>
      <c r="CG1167" s="61"/>
      <c r="CH1167" s="61"/>
      <c r="CI1167" s="61"/>
      <c r="CJ1167" s="61"/>
      <c r="CK1167" s="61"/>
      <c r="CL1167" s="61"/>
      <c r="CM1167" s="61"/>
      <c r="CN1167" s="61"/>
      <c r="CO1167" s="61"/>
      <c r="CP1167" s="61"/>
      <c r="CQ1167" s="61"/>
      <c r="CR1167" s="61"/>
      <c r="CS1167" s="61"/>
      <c r="CT1167" s="61"/>
      <c r="CU1167" s="61"/>
      <c r="CV1167" s="61"/>
      <c r="CW1167" s="61"/>
      <c r="CX1167" s="61"/>
      <c r="CY1167" s="61"/>
      <c r="CZ1167" s="61"/>
      <c r="DA1167" s="61"/>
      <c r="DB1167" s="61"/>
      <c r="DC1167" s="61"/>
    </row>
    <row r="1168" spans="2:107" ht="25.5" customHeight="1" x14ac:dyDescent="0.2">
      <c r="B1168" s="63" t="s">
        <v>378</v>
      </c>
      <c r="C1168" s="45">
        <v>2</v>
      </c>
      <c r="D1168" s="58">
        <v>7.407407407407407E-2</v>
      </c>
      <c r="E1168" s="64"/>
      <c r="F1168" s="75" t="s">
        <v>390</v>
      </c>
      <c r="G1168" s="45">
        <v>0</v>
      </c>
      <c r="H1168" s="58">
        <v>0</v>
      </c>
      <c r="I1168" s="61"/>
      <c r="J1168" s="63" t="s">
        <v>401</v>
      </c>
      <c r="K1168" s="45">
        <v>3</v>
      </c>
      <c r="L1168" s="58">
        <v>0.1111111111111111</v>
      </c>
      <c r="M1168" s="61"/>
      <c r="N1168" s="169" t="s">
        <v>205</v>
      </c>
      <c r="O1168" s="45">
        <v>0</v>
      </c>
      <c r="P1168" s="60">
        <v>0</v>
      </c>
      <c r="Q1168" s="61"/>
      <c r="R1168" s="61"/>
      <c r="S1168" s="61"/>
      <c r="T1168" s="61"/>
      <c r="U1168" s="61"/>
      <c r="V1168" s="61"/>
      <c r="W1168" s="169" t="s">
        <v>219</v>
      </c>
      <c r="X1168" s="45">
        <v>0</v>
      </c>
      <c r="Y1168" s="60">
        <v>0</v>
      </c>
      <c r="Z1168" s="61"/>
      <c r="AA1168" s="37"/>
      <c r="AB1168" s="45">
        <v>27</v>
      </c>
      <c r="AC1168" s="60">
        <v>1</v>
      </c>
      <c r="AD1168" s="61"/>
      <c r="AE1168" s="169" t="s">
        <v>435</v>
      </c>
      <c r="AF1168" s="59">
        <v>0</v>
      </c>
      <c r="AG1168" s="60">
        <v>0</v>
      </c>
      <c r="AH1168" s="61"/>
      <c r="AI1168" s="169" t="s">
        <v>243</v>
      </c>
      <c r="AJ1168" s="45">
        <v>2</v>
      </c>
      <c r="AK1168" s="60">
        <v>7.407407407407407E-2</v>
      </c>
      <c r="AL1168" s="61"/>
      <c r="AM1168" s="169" t="s">
        <v>258</v>
      </c>
      <c r="AN1168" s="45">
        <v>0</v>
      </c>
      <c r="AO1168" s="60">
        <v>0</v>
      </c>
      <c r="AP1168" s="61"/>
      <c r="AQ1168" s="169" t="s">
        <v>289</v>
      </c>
      <c r="AR1168" s="59">
        <v>1</v>
      </c>
      <c r="AS1168" s="60">
        <v>3.7037037037037035E-2</v>
      </c>
      <c r="AT1168" s="61"/>
      <c r="AU1168" s="169" t="s">
        <v>302</v>
      </c>
      <c r="AV1168" s="45">
        <v>3</v>
      </c>
      <c r="AW1168" s="60">
        <v>0.13043478260869565</v>
      </c>
      <c r="AX1168" s="61"/>
      <c r="AY1168" s="169" t="s">
        <v>322</v>
      </c>
      <c r="AZ1168" s="45">
        <v>0</v>
      </c>
      <c r="BA1168" s="60">
        <v>0</v>
      </c>
      <c r="BB1168" s="61"/>
      <c r="BC1168" s="98"/>
      <c r="BD1168" s="45">
        <v>27</v>
      </c>
      <c r="BE1168" s="60">
        <v>1</v>
      </c>
      <c r="BF1168" s="61"/>
      <c r="BG1168" s="98"/>
      <c r="BH1168" s="65">
        <v>15</v>
      </c>
      <c r="BI1168" s="66">
        <v>1</v>
      </c>
      <c r="BJ1168" s="61"/>
      <c r="BK1168" s="61"/>
      <c r="BL1168" s="61"/>
      <c r="BM1168" s="61"/>
      <c r="BN1168" s="61"/>
      <c r="BO1168" s="61"/>
      <c r="BP1168" s="61"/>
      <c r="BQ1168" s="61"/>
      <c r="BR1168" s="64"/>
      <c r="BS1168" s="61"/>
      <c r="BT1168" s="61"/>
      <c r="BU1168" s="61"/>
      <c r="BV1168" s="61"/>
      <c r="BW1168" s="61"/>
      <c r="BX1168" s="61"/>
      <c r="BY1168" s="61"/>
      <c r="BZ1168" s="61"/>
      <c r="CA1168" s="61"/>
      <c r="CB1168" s="61"/>
      <c r="CC1168" s="61"/>
      <c r="CD1168" s="61"/>
      <c r="CE1168" s="61"/>
      <c r="CF1168" s="61"/>
      <c r="CG1168" s="61"/>
      <c r="CH1168" s="61"/>
      <c r="CI1168" s="61"/>
      <c r="CJ1168" s="61"/>
      <c r="CK1168" s="61"/>
      <c r="CL1168" s="61"/>
      <c r="CM1168" s="61"/>
      <c r="CN1168" s="61"/>
      <c r="CO1168" s="61"/>
      <c r="CP1168" s="61"/>
      <c r="CQ1168" s="61"/>
      <c r="CR1168" s="61"/>
      <c r="CS1168" s="61"/>
      <c r="CT1168" s="61"/>
      <c r="CU1168" s="61"/>
      <c r="CV1168" s="61"/>
      <c r="CW1168" s="61"/>
      <c r="CX1168" s="61"/>
      <c r="CY1168" s="61"/>
      <c r="CZ1168" s="61"/>
      <c r="DA1168" s="61"/>
      <c r="DB1168" s="61"/>
      <c r="DC1168" s="61"/>
    </row>
    <row r="1169" spans="2:107" ht="25.5" customHeight="1" x14ac:dyDescent="0.2">
      <c r="B1169" s="63" t="s">
        <v>379</v>
      </c>
      <c r="C1169" s="45">
        <v>1</v>
      </c>
      <c r="D1169" s="58">
        <v>3.7037037037037035E-2</v>
      </c>
      <c r="E1169" s="64"/>
      <c r="F1169" s="75" t="s">
        <v>391</v>
      </c>
      <c r="G1169" s="45">
        <v>3</v>
      </c>
      <c r="H1169" s="58">
        <v>0.1111111111111111</v>
      </c>
      <c r="I1169" s="61"/>
      <c r="J1169" s="63" t="s">
        <v>402</v>
      </c>
      <c r="K1169" s="45">
        <v>1</v>
      </c>
      <c r="L1169" s="58">
        <v>3.7037037037037035E-2</v>
      </c>
      <c r="M1169" s="61"/>
      <c r="N1169" s="169" t="s">
        <v>206</v>
      </c>
      <c r="O1169" s="45">
        <v>1</v>
      </c>
      <c r="P1169" s="60">
        <v>4.3478260869565216E-2</v>
      </c>
      <c r="Q1169" s="61"/>
      <c r="R1169" s="61"/>
      <c r="S1169" s="61"/>
      <c r="T1169" s="61"/>
      <c r="U1169" s="61"/>
      <c r="V1169" s="61"/>
      <c r="W1169" s="169" t="s">
        <v>220</v>
      </c>
      <c r="X1169" s="45">
        <v>3</v>
      </c>
      <c r="Y1169" s="60">
        <v>0.1111111111111111</v>
      </c>
      <c r="Z1169" s="61"/>
      <c r="AA1169" s="61"/>
      <c r="AB1169" s="49" t="s">
        <v>141</v>
      </c>
      <c r="AC1169" s="49" t="s">
        <v>140</v>
      </c>
      <c r="AD1169" s="61"/>
      <c r="AE1169" s="169" t="s">
        <v>436</v>
      </c>
      <c r="AF1169" s="59">
        <v>1</v>
      </c>
      <c r="AG1169" s="60">
        <v>3.7037037037037035E-2</v>
      </c>
      <c r="AH1169" s="61"/>
      <c r="AI1169" s="169" t="s">
        <v>244</v>
      </c>
      <c r="AJ1169" s="45">
        <v>4</v>
      </c>
      <c r="AK1169" s="60">
        <v>0.14814814814814814</v>
      </c>
      <c r="AL1169" s="61"/>
      <c r="AM1169" s="169" t="s">
        <v>277</v>
      </c>
      <c r="AN1169" s="45">
        <v>3</v>
      </c>
      <c r="AO1169" s="60">
        <v>0.13043478260869565</v>
      </c>
      <c r="AP1169" s="61"/>
      <c r="AQ1169" s="169" t="s">
        <v>290</v>
      </c>
      <c r="AR1169" s="45">
        <v>1</v>
      </c>
      <c r="AS1169" s="60">
        <v>3.7037037037037035E-2</v>
      </c>
      <c r="AT1169" s="61"/>
      <c r="AU1169" s="169" t="s">
        <v>304</v>
      </c>
      <c r="AV1169" s="45">
        <v>3</v>
      </c>
      <c r="AW1169" s="60">
        <v>0.13043478260869565</v>
      </c>
      <c r="AX1169" s="61"/>
      <c r="AY1169" s="169" t="s">
        <v>321</v>
      </c>
      <c r="AZ1169" s="45">
        <v>0</v>
      </c>
      <c r="BA1169" s="60">
        <v>0</v>
      </c>
      <c r="BB1169" s="61"/>
      <c r="BC1169" s="61"/>
      <c r="BD1169" s="49" t="s">
        <v>141</v>
      </c>
      <c r="BE1169" s="49" t="s">
        <v>140</v>
      </c>
      <c r="BF1169" s="61"/>
      <c r="BG1169" s="68"/>
      <c r="BH1169" s="77" t="s">
        <v>141</v>
      </c>
      <c r="BI1169" s="77" t="s">
        <v>140</v>
      </c>
      <c r="BJ1169" s="61"/>
      <c r="BK1169" s="61"/>
      <c r="BL1169" s="61"/>
      <c r="BM1169" s="61"/>
      <c r="BN1169" s="61"/>
      <c r="BO1169" s="61"/>
      <c r="BP1169" s="61"/>
      <c r="BQ1169" s="61"/>
      <c r="BR1169" s="64"/>
      <c r="BS1169" s="61"/>
      <c r="BT1169" s="61"/>
      <c r="BU1169" s="61"/>
      <c r="BV1169" s="61"/>
      <c r="BW1169" s="61"/>
      <c r="BX1169" s="61"/>
      <c r="BY1169" s="61"/>
      <c r="BZ1169" s="61"/>
      <c r="CA1169" s="61"/>
      <c r="CB1169" s="61"/>
      <c r="CC1169" s="61"/>
      <c r="CD1169" s="61"/>
      <c r="CE1169" s="61"/>
      <c r="CF1169" s="61"/>
      <c r="CG1169" s="61"/>
      <c r="CH1169" s="61"/>
      <c r="CI1169" s="61"/>
      <c r="CJ1169" s="61"/>
      <c r="CK1169" s="61"/>
      <c r="CL1169" s="61"/>
      <c r="CM1169" s="61"/>
      <c r="CN1169" s="61"/>
      <c r="CO1169" s="61"/>
      <c r="CP1169" s="61"/>
      <c r="CQ1169" s="61"/>
      <c r="CR1169" s="61"/>
      <c r="CS1169" s="61"/>
      <c r="CT1169" s="61"/>
      <c r="CU1169" s="61"/>
      <c r="CV1169" s="61"/>
      <c r="CW1169" s="61"/>
      <c r="CX1169" s="61"/>
      <c r="CY1169" s="61"/>
      <c r="CZ1169" s="61"/>
      <c r="DA1169" s="61"/>
      <c r="DB1169" s="61"/>
      <c r="DC1169" s="61"/>
    </row>
    <row r="1170" spans="2:107" ht="25.5" customHeight="1" x14ac:dyDescent="0.2">
      <c r="B1170" s="63" t="s">
        <v>380</v>
      </c>
      <c r="C1170" s="45">
        <v>2</v>
      </c>
      <c r="D1170" s="58">
        <v>7.407407407407407E-2</v>
      </c>
      <c r="E1170" s="64"/>
      <c r="F1170" s="75" t="s">
        <v>392</v>
      </c>
      <c r="G1170" s="45">
        <v>0</v>
      </c>
      <c r="H1170" s="58">
        <v>0</v>
      </c>
      <c r="I1170" s="61"/>
      <c r="J1170" s="63" t="s">
        <v>389</v>
      </c>
      <c r="K1170" s="45">
        <v>1</v>
      </c>
      <c r="L1170" s="58">
        <v>3.7037037037037035E-2</v>
      </c>
      <c r="M1170" s="61"/>
      <c r="N1170" s="169" t="s">
        <v>250</v>
      </c>
      <c r="O1170" s="45">
        <v>0</v>
      </c>
      <c r="P1170" s="60">
        <v>0</v>
      </c>
      <c r="Q1170" s="61"/>
      <c r="R1170" s="61"/>
      <c r="S1170" s="61"/>
      <c r="T1170" s="61"/>
      <c r="U1170" s="61"/>
      <c r="V1170" s="61"/>
      <c r="W1170" s="169" t="s">
        <v>221</v>
      </c>
      <c r="X1170" s="45">
        <v>3</v>
      </c>
      <c r="Y1170" s="60">
        <v>0.1111111111111111</v>
      </c>
      <c r="Z1170" s="61"/>
      <c r="AA1170" s="61"/>
      <c r="AB1170" s="61"/>
      <c r="AC1170" s="61"/>
      <c r="AD1170" s="61"/>
      <c r="AE1170" s="169" t="s">
        <v>437</v>
      </c>
      <c r="AF1170" s="59">
        <v>5</v>
      </c>
      <c r="AG1170" s="60">
        <v>0.18518518518518517</v>
      </c>
      <c r="AH1170" s="61"/>
      <c r="AI1170" s="169" t="s">
        <v>245</v>
      </c>
      <c r="AJ1170" s="59">
        <v>1</v>
      </c>
      <c r="AK1170" s="60">
        <v>3.7037037037037035E-2</v>
      </c>
      <c r="AL1170" s="61"/>
      <c r="AM1170" s="169" t="s">
        <v>259</v>
      </c>
      <c r="AN1170" s="45">
        <v>3</v>
      </c>
      <c r="AO1170" s="60">
        <v>0.13043478260869565</v>
      </c>
      <c r="AP1170" s="61"/>
      <c r="AQ1170" s="169" t="s">
        <v>291</v>
      </c>
      <c r="AR1170" s="45">
        <v>0</v>
      </c>
      <c r="AS1170" s="60">
        <v>0</v>
      </c>
      <c r="AT1170" s="61"/>
      <c r="AU1170" s="169" t="s">
        <v>303</v>
      </c>
      <c r="AV1170" s="45">
        <v>0</v>
      </c>
      <c r="AW1170" s="60">
        <v>0</v>
      </c>
      <c r="AX1170" s="61"/>
      <c r="AY1170" s="169" t="s">
        <v>318</v>
      </c>
      <c r="AZ1170" s="45">
        <v>2</v>
      </c>
      <c r="BA1170" s="60">
        <v>7.407407407407407E-2</v>
      </c>
      <c r="BB1170" s="61"/>
      <c r="BC1170" s="61"/>
      <c r="BD1170" s="61"/>
      <c r="BE1170" s="61"/>
      <c r="BF1170" s="61"/>
      <c r="BG1170" s="61"/>
      <c r="BH1170" s="61"/>
      <c r="BI1170" s="61"/>
      <c r="BJ1170" s="61"/>
      <c r="BK1170" s="61"/>
      <c r="BL1170" s="61"/>
      <c r="BM1170" s="61"/>
      <c r="BN1170" s="61"/>
      <c r="BO1170" s="61"/>
      <c r="BP1170" s="61"/>
      <c r="BQ1170" s="61"/>
      <c r="BR1170" s="64"/>
      <c r="BS1170" s="61"/>
      <c r="BT1170" s="61"/>
      <c r="BU1170" s="61"/>
      <c r="BV1170" s="61"/>
      <c r="BW1170" s="61"/>
      <c r="BX1170" s="61"/>
      <c r="BY1170" s="61"/>
      <c r="BZ1170" s="61"/>
      <c r="CA1170" s="61"/>
      <c r="CB1170" s="61"/>
      <c r="CC1170" s="61"/>
      <c r="CD1170" s="61"/>
      <c r="CE1170" s="61"/>
      <c r="CF1170" s="61"/>
      <c r="CG1170" s="61"/>
      <c r="CH1170" s="61"/>
      <c r="CI1170" s="61"/>
      <c r="CJ1170" s="61"/>
      <c r="CK1170" s="61"/>
      <c r="CL1170" s="61"/>
      <c r="CM1170" s="61"/>
      <c r="CN1170" s="61"/>
      <c r="CO1170" s="61"/>
      <c r="CP1170" s="61"/>
      <c r="CQ1170" s="61"/>
      <c r="CR1170" s="61"/>
      <c r="CS1170" s="61"/>
      <c r="CT1170" s="61"/>
      <c r="CU1170" s="61"/>
      <c r="CV1170" s="61"/>
      <c r="CW1170" s="61"/>
      <c r="CX1170" s="61"/>
      <c r="CY1170" s="61"/>
      <c r="CZ1170" s="61"/>
      <c r="DA1170" s="61"/>
      <c r="DB1170" s="61"/>
      <c r="DC1170" s="61"/>
    </row>
    <row r="1171" spans="2:107" ht="25.5" customHeight="1" x14ac:dyDescent="0.2">
      <c r="B1171" s="63" t="s">
        <v>381</v>
      </c>
      <c r="C1171" s="45">
        <v>1</v>
      </c>
      <c r="D1171" s="58">
        <v>3.7037037037037035E-2</v>
      </c>
      <c r="E1171" s="64"/>
      <c r="F1171" s="75" t="s">
        <v>393</v>
      </c>
      <c r="G1171" s="45">
        <v>3</v>
      </c>
      <c r="H1171" s="58">
        <v>0.1111111111111111</v>
      </c>
      <c r="I1171" s="61"/>
      <c r="J1171" s="63" t="s">
        <v>403</v>
      </c>
      <c r="K1171" s="45">
        <v>2</v>
      </c>
      <c r="L1171" s="58">
        <v>7.407407407407407E-2</v>
      </c>
      <c r="M1171" s="61"/>
      <c r="N1171" s="61"/>
      <c r="O1171" s="45">
        <v>23</v>
      </c>
      <c r="P1171" s="60">
        <v>1</v>
      </c>
      <c r="Q1171" s="61"/>
      <c r="R1171" s="61"/>
      <c r="S1171" s="61"/>
      <c r="T1171" s="61"/>
      <c r="U1171" s="61"/>
      <c r="V1171" s="61"/>
      <c r="W1171" s="169" t="s">
        <v>222</v>
      </c>
      <c r="X1171" s="45">
        <v>1</v>
      </c>
      <c r="Y1171" s="60">
        <v>3.7037037037037035E-2</v>
      </c>
      <c r="Z1171" s="61"/>
      <c r="AA1171" s="61"/>
      <c r="AB1171" s="61"/>
      <c r="AC1171" s="61"/>
      <c r="AD1171" s="61"/>
      <c r="AE1171"/>
      <c r="AF1171" s="45">
        <v>27</v>
      </c>
      <c r="AG1171" s="60">
        <v>1</v>
      </c>
      <c r="AH1171" s="61"/>
      <c r="AI1171" s="169" t="s">
        <v>248</v>
      </c>
      <c r="AJ1171" s="45">
        <v>0</v>
      </c>
      <c r="AK1171" s="60">
        <v>0</v>
      </c>
      <c r="AL1171" s="61"/>
      <c r="AM1171" s="169" t="s">
        <v>260</v>
      </c>
      <c r="AN1171" s="45">
        <v>1</v>
      </c>
      <c r="AO1171" s="60">
        <v>4.3478260869565216E-2</v>
      </c>
      <c r="AP1171" s="61"/>
      <c r="AQ1171" s="169" t="s">
        <v>292</v>
      </c>
      <c r="AR1171" s="45">
        <v>0</v>
      </c>
      <c r="AS1171" s="60">
        <v>0</v>
      </c>
      <c r="AT1171" s="61"/>
      <c r="AU1171" s="169" t="s">
        <v>305</v>
      </c>
      <c r="AV1171" s="45">
        <v>1</v>
      </c>
      <c r="AW1171" s="60">
        <v>4.3478260869565216E-2</v>
      </c>
      <c r="AX1171" s="61"/>
      <c r="AY1171" s="169" t="s">
        <v>439</v>
      </c>
      <c r="AZ1171" s="45">
        <v>6</v>
      </c>
      <c r="BA1171" s="60">
        <v>0.22222222222222221</v>
      </c>
      <c r="BB1171" s="61"/>
      <c r="BC1171" s="61"/>
      <c r="BD1171" s="61"/>
      <c r="BE1171" s="61"/>
      <c r="BF1171" s="61"/>
      <c r="BG1171" s="61"/>
      <c r="BH1171" s="61"/>
      <c r="BI1171" s="61"/>
      <c r="BJ1171" s="61"/>
      <c r="BK1171" s="61"/>
      <c r="BL1171" s="61"/>
      <c r="BM1171" s="61"/>
      <c r="BN1171" s="61"/>
      <c r="BO1171" s="61"/>
      <c r="BP1171" s="61"/>
      <c r="BQ1171" s="61"/>
      <c r="BR1171" s="64"/>
      <c r="BS1171" s="61"/>
      <c r="BT1171" s="61"/>
      <c r="BU1171" s="61"/>
      <c r="BV1171" s="61"/>
      <c r="BW1171" s="61"/>
      <c r="BX1171" s="61"/>
      <c r="BY1171" s="61"/>
      <c r="BZ1171" s="61"/>
      <c r="CA1171" s="61"/>
      <c r="CB1171" s="61"/>
      <c r="CC1171" s="61"/>
      <c r="CD1171" s="61"/>
      <c r="CE1171" s="61"/>
      <c r="CF1171" s="61"/>
      <c r="CG1171" s="61"/>
      <c r="CH1171" s="61"/>
      <c r="CI1171" s="61"/>
      <c r="CJ1171" s="61"/>
      <c r="CK1171" s="61"/>
      <c r="CL1171" s="61"/>
      <c r="CM1171" s="61"/>
      <c r="CN1171" s="61"/>
      <c r="CO1171" s="61"/>
      <c r="CP1171" s="61"/>
      <c r="CQ1171" s="61"/>
      <c r="CR1171" s="61"/>
      <c r="CS1171" s="61"/>
      <c r="CT1171" s="61"/>
      <c r="CU1171" s="61"/>
      <c r="CV1171" s="61"/>
      <c r="CW1171" s="61"/>
      <c r="CX1171" s="61"/>
      <c r="CY1171" s="61"/>
      <c r="CZ1171" s="61"/>
      <c r="DA1171" s="61"/>
      <c r="DB1171" s="61"/>
      <c r="DC1171" s="61"/>
    </row>
    <row r="1172" spans="2:107" ht="25.5" customHeight="1" x14ac:dyDescent="0.2">
      <c r="B1172" s="63" t="s">
        <v>382</v>
      </c>
      <c r="C1172" s="45">
        <v>1</v>
      </c>
      <c r="D1172" s="58">
        <v>3.7037037037037035E-2</v>
      </c>
      <c r="E1172" s="64"/>
      <c r="F1172" s="75" t="s">
        <v>394</v>
      </c>
      <c r="G1172" s="45">
        <v>0</v>
      </c>
      <c r="H1172" s="58">
        <v>0</v>
      </c>
      <c r="I1172" s="61"/>
      <c r="J1172" s="63" t="s">
        <v>404</v>
      </c>
      <c r="K1172" s="45">
        <v>0</v>
      </c>
      <c r="L1172" s="58">
        <v>0</v>
      </c>
      <c r="M1172" s="61"/>
      <c r="N1172" s="37"/>
      <c r="O1172" s="49" t="s">
        <v>141</v>
      </c>
      <c r="P1172" s="49" t="s">
        <v>140</v>
      </c>
      <c r="Q1172" s="61"/>
      <c r="R1172" s="61"/>
      <c r="S1172" s="61"/>
      <c r="T1172" s="61"/>
      <c r="U1172" s="61"/>
      <c r="V1172" s="61"/>
      <c r="W1172" s="169" t="s">
        <v>246</v>
      </c>
      <c r="X1172" s="45">
        <v>4</v>
      </c>
      <c r="Y1172" s="60">
        <v>0.14814814814814814</v>
      </c>
      <c r="Z1172" s="61"/>
      <c r="AA1172" s="61"/>
      <c r="AB1172" s="61"/>
      <c r="AC1172" s="61"/>
      <c r="AD1172" s="61"/>
      <c r="AE1172" s="61"/>
      <c r="AF1172" s="49" t="s">
        <v>141</v>
      </c>
      <c r="AG1172" s="49" t="s">
        <v>140</v>
      </c>
      <c r="AH1172" s="61"/>
      <c r="AI1172" s="169" t="s">
        <v>249</v>
      </c>
      <c r="AJ1172" s="45">
        <v>1</v>
      </c>
      <c r="AK1172" s="60">
        <v>3.7037037037037035E-2</v>
      </c>
      <c r="AL1172" s="61"/>
      <c r="AM1172" s="169" t="s">
        <v>261</v>
      </c>
      <c r="AN1172" s="59">
        <v>1</v>
      </c>
      <c r="AO1172" s="60">
        <v>4.3478260869565216E-2</v>
      </c>
      <c r="AP1172" s="61"/>
      <c r="AQ1172" s="169" t="s">
        <v>293</v>
      </c>
      <c r="AR1172" s="45">
        <v>1</v>
      </c>
      <c r="AS1172" s="60">
        <v>3.7037037037037035E-2</v>
      </c>
      <c r="AT1172" s="61"/>
      <c r="AU1172" s="169" t="s">
        <v>262</v>
      </c>
      <c r="AV1172" s="59">
        <v>1</v>
      </c>
      <c r="AW1172" s="60">
        <v>4.3478260869565216E-2</v>
      </c>
      <c r="AX1172" s="61"/>
      <c r="AY1172" s="169" t="s">
        <v>440</v>
      </c>
      <c r="AZ1172" s="45">
        <v>11</v>
      </c>
      <c r="BA1172" s="60">
        <v>0.40740740740740738</v>
      </c>
      <c r="BB1172" s="61"/>
      <c r="BC1172" s="61"/>
      <c r="BD1172" s="61"/>
      <c r="BE1172" s="61"/>
      <c r="BF1172" s="61"/>
      <c r="BG1172" s="61"/>
      <c r="BH1172" s="61"/>
      <c r="BI1172" s="61"/>
      <c r="BJ1172" s="61"/>
      <c r="BK1172" s="61"/>
      <c r="BL1172" s="61"/>
      <c r="BM1172" s="61"/>
      <c r="BN1172" s="61"/>
      <c r="BO1172" s="61"/>
      <c r="BP1172" s="61"/>
      <c r="BQ1172" s="61"/>
      <c r="BR1172" s="64"/>
      <c r="BS1172" s="61"/>
      <c r="BT1172" s="61"/>
      <c r="BU1172" s="61"/>
      <c r="BV1172" s="61"/>
      <c r="BW1172" s="61"/>
      <c r="BX1172" s="61"/>
      <c r="BY1172" s="61"/>
      <c r="BZ1172" s="61"/>
      <c r="CA1172" s="61"/>
      <c r="CB1172" s="61"/>
      <c r="CC1172" s="61"/>
      <c r="CD1172" s="61"/>
      <c r="CE1172" s="61"/>
      <c r="CF1172" s="61"/>
      <c r="CG1172" s="61"/>
      <c r="CH1172" s="61"/>
      <c r="CI1172" s="61"/>
      <c r="CJ1172" s="61"/>
      <c r="CK1172" s="61"/>
      <c r="CL1172" s="61"/>
      <c r="CM1172" s="61"/>
      <c r="CN1172" s="61"/>
      <c r="CO1172" s="61"/>
      <c r="CP1172" s="61"/>
      <c r="CQ1172" s="61"/>
      <c r="CR1172" s="61"/>
      <c r="CS1172" s="61"/>
      <c r="CT1172" s="61"/>
      <c r="CU1172" s="61"/>
      <c r="CV1172" s="61"/>
      <c r="CW1172" s="61"/>
      <c r="CX1172" s="61"/>
      <c r="CY1172" s="61"/>
      <c r="CZ1172" s="61"/>
      <c r="DA1172" s="61"/>
      <c r="DB1172" s="61"/>
      <c r="DC1172" s="61"/>
    </row>
    <row r="1173" spans="2:107" ht="25.5" customHeight="1" x14ac:dyDescent="0.2">
      <c r="B1173" s="63" t="s">
        <v>383</v>
      </c>
      <c r="C1173" s="45">
        <v>0</v>
      </c>
      <c r="D1173" s="58">
        <v>0</v>
      </c>
      <c r="E1173" s="64"/>
      <c r="F1173" s="75" t="s">
        <v>395</v>
      </c>
      <c r="G1173" s="45">
        <v>1</v>
      </c>
      <c r="H1173" s="58">
        <v>3.7037037037037035E-2</v>
      </c>
      <c r="I1173" s="61"/>
      <c r="J1173" s="63" t="s">
        <v>391</v>
      </c>
      <c r="K1173" s="45">
        <v>1</v>
      </c>
      <c r="L1173" s="58">
        <v>3.7037037037037035E-2</v>
      </c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169" t="s">
        <v>247</v>
      </c>
      <c r="X1173" s="45">
        <v>0</v>
      </c>
      <c r="Y1173" s="60">
        <v>0</v>
      </c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169" t="s">
        <v>273</v>
      </c>
      <c r="AJ1173" s="45">
        <v>3</v>
      </c>
      <c r="AK1173" s="60">
        <v>0.1111111111111111</v>
      </c>
      <c r="AL1173" s="61"/>
      <c r="AM1173" s="169" t="s">
        <v>278</v>
      </c>
      <c r="AN1173" s="59">
        <v>2</v>
      </c>
      <c r="AO1173" s="60">
        <v>8.6956521739130432E-2</v>
      </c>
      <c r="AP1173" s="61"/>
      <c r="AQ1173" s="169" t="s">
        <v>294</v>
      </c>
      <c r="AR1173" s="45">
        <v>5</v>
      </c>
      <c r="AS1173" s="60">
        <v>0.18518518518518517</v>
      </c>
      <c r="AT1173" s="61"/>
      <c r="AU1173" s="169" t="s">
        <v>307</v>
      </c>
      <c r="AV1173" s="59">
        <v>3</v>
      </c>
      <c r="AW1173" s="60">
        <v>0.13043478260869565</v>
      </c>
      <c r="AX1173" s="61"/>
      <c r="AY1173" s="169" t="s">
        <v>440</v>
      </c>
      <c r="AZ1173" s="45">
        <v>1</v>
      </c>
      <c r="BA1173" s="60">
        <v>3.7037037037037035E-2</v>
      </c>
      <c r="BB1173" s="61"/>
      <c r="BC1173" s="61"/>
      <c r="BD1173" s="61"/>
      <c r="BE1173" s="61"/>
      <c r="BF1173" s="61"/>
      <c r="BG1173" s="61"/>
      <c r="BH1173" s="61"/>
      <c r="BI1173" s="61"/>
      <c r="BJ1173" s="61"/>
      <c r="BK1173" s="61"/>
      <c r="BL1173" s="61"/>
      <c r="BM1173" s="61"/>
      <c r="BN1173" s="61"/>
      <c r="BO1173" s="61"/>
      <c r="BP1173" s="61"/>
      <c r="BQ1173" s="61"/>
      <c r="BR1173" s="64"/>
      <c r="BS1173" s="61"/>
      <c r="BT1173" s="61"/>
      <c r="BU1173" s="61"/>
      <c r="BV1173" s="61"/>
      <c r="BW1173" s="61"/>
      <c r="BX1173" s="61"/>
      <c r="BY1173" s="61"/>
      <c r="BZ1173" s="61"/>
      <c r="CA1173" s="61"/>
      <c r="CB1173" s="61"/>
      <c r="CC1173" s="61"/>
      <c r="CD1173" s="61"/>
      <c r="CE1173" s="61"/>
      <c r="CF1173" s="61"/>
      <c r="CG1173" s="61"/>
      <c r="CH1173" s="61"/>
      <c r="CI1173" s="61"/>
      <c r="CJ1173" s="61"/>
      <c r="CK1173" s="61"/>
      <c r="CL1173" s="61"/>
      <c r="CM1173" s="61"/>
      <c r="CN1173" s="61"/>
      <c r="CO1173" s="61"/>
      <c r="CP1173" s="61"/>
      <c r="CQ1173" s="61"/>
      <c r="CR1173" s="61"/>
      <c r="CS1173" s="61"/>
      <c r="CT1173" s="61"/>
      <c r="CU1173" s="61"/>
      <c r="CV1173" s="61"/>
      <c r="CW1173" s="61"/>
      <c r="CX1173" s="61"/>
      <c r="CY1173" s="61"/>
      <c r="CZ1173" s="61"/>
      <c r="DA1173" s="61"/>
      <c r="DB1173" s="61"/>
      <c r="DC1173" s="61"/>
    </row>
    <row r="1174" spans="2:107" ht="25.5" customHeight="1" x14ac:dyDescent="0.2">
      <c r="B1174" s="61"/>
      <c r="C1174" s="45">
        <v>27</v>
      </c>
      <c r="D1174" s="58">
        <v>1</v>
      </c>
      <c r="E1174" s="64"/>
      <c r="F1174" s="61"/>
      <c r="G1174" s="45">
        <v>27</v>
      </c>
      <c r="H1174" s="58">
        <v>1</v>
      </c>
      <c r="I1174" s="61"/>
      <c r="J1174" s="63" t="s">
        <v>405</v>
      </c>
      <c r="K1174" s="45">
        <v>1</v>
      </c>
      <c r="L1174" s="58">
        <v>3.7037037037037035E-2</v>
      </c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169" t="s">
        <v>265</v>
      </c>
      <c r="X1174" s="45">
        <v>0</v>
      </c>
      <c r="Y1174" s="60">
        <v>0</v>
      </c>
      <c r="Z1174" s="61"/>
      <c r="AA1174" s="61"/>
      <c r="AB1174" s="61"/>
      <c r="AC1174" s="61"/>
      <c r="AD1174" s="61"/>
      <c r="AE1174" s="61"/>
      <c r="AF1174" s="61"/>
      <c r="AG1174" s="61"/>
      <c r="AH1174" s="61"/>
      <c r="AI1174" s="169" t="s">
        <v>275</v>
      </c>
      <c r="AJ1174" s="45">
        <v>1</v>
      </c>
      <c r="AK1174" s="60">
        <v>3.7037037037037035E-2</v>
      </c>
      <c r="AL1174" s="61"/>
      <c r="AM1174" s="169" t="s">
        <v>262</v>
      </c>
      <c r="AN1174" s="45">
        <v>1</v>
      </c>
      <c r="AO1174" s="60">
        <v>4.3478260869565216E-2</v>
      </c>
      <c r="AP1174" s="61"/>
      <c r="AQ1174" s="61"/>
      <c r="AR1174" s="45">
        <v>27</v>
      </c>
      <c r="AS1174" s="60">
        <v>1</v>
      </c>
      <c r="AT1174" s="61"/>
      <c r="AU1174" s="169" t="s">
        <v>306</v>
      </c>
      <c r="AV1174" s="45">
        <v>0</v>
      </c>
      <c r="AW1174" s="60">
        <v>0</v>
      </c>
      <c r="AX1174" s="61"/>
      <c r="AY1174" s="98"/>
      <c r="AZ1174" s="45">
        <v>27</v>
      </c>
      <c r="BA1174" s="60">
        <v>1</v>
      </c>
      <c r="BB1174" s="61"/>
      <c r="BC1174" s="61"/>
      <c r="BD1174" s="61"/>
      <c r="BE1174" s="61"/>
      <c r="BF1174" s="61"/>
      <c r="BG1174" s="61"/>
      <c r="BH1174" s="61"/>
      <c r="BI1174" s="61"/>
      <c r="BJ1174" s="61"/>
      <c r="BK1174" s="61"/>
      <c r="BL1174" s="61"/>
      <c r="BM1174" s="61"/>
      <c r="BN1174" s="61"/>
      <c r="BO1174" s="61"/>
      <c r="BP1174" s="61"/>
      <c r="BQ1174" s="61"/>
      <c r="BR1174" s="64"/>
      <c r="BS1174" s="61"/>
      <c r="BT1174" s="61"/>
      <c r="BU1174" s="61"/>
      <c r="BV1174" s="61"/>
      <c r="BW1174" s="61"/>
      <c r="BX1174" s="61"/>
      <c r="BY1174" s="61"/>
      <c r="BZ1174" s="61"/>
      <c r="CA1174" s="61"/>
      <c r="CB1174" s="61"/>
      <c r="CC1174" s="61"/>
      <c r="CD1174" s="61"/>
      <c r="CE1174" s="61"/>
      <c r="CF1174" s="61"/>
      <c r="CG1174" s="61"/>
      <c r="CH1174" s="61"/>
      <c r="CI1174" s="61"/>
      <c r="CJ1174" s="61"/>
      <c r="CK1174" s="61"/>
      <c r="CL1174" s="61"/>
      <c r="CM1174" s="61"/>
      <c r="CN1174" s="61"/>
      <c r="CO1174" s="61"/>
      <c r="CP1174" s="61"/>
      <c r="CQ1174" s="61"/>
      <c r="CR1174" s="61"/>
      <c r="CS1174" s="61"/>
      <c r="CT1174" s="61"/>
      <c r="CU1174" s="61"/>
      <c r="CV1174" s="61"/>
      <c r="CW1174" s="61"/>
      <c r="CX1174" s="61"/>
      <c r="CY1174" s="61"/>
      <c r="CZ1174" s="61"/>
      <c r="DA1174" s="61"/>
      <c r="DB1174" s="61"/>
      <c r="DC1174" s="61"/>
    </row>
    <row r="1175" spans="2:107" ht="25.5" customHeight="1" x14ac:dyDescent="0.2">
      <c r="B1175" s="61"/>
      <c r="C1175" s="70" t="s">
        <v>141</v>
      </c>
      <c r="D1175" s="70" t="s">
        <v>140</v>
      </c>
      <c r="E1175" s="64"/>
      <c r="F1175" s="61"/>
      <c r="G1175" s="70" t="s">
        <v>141</v>
      </c>
      <c r="H1175" s="70" t="s">
        <v>140</v>
      </c>
      <c r="I1175" s="61"/>
      <c r="J1175" s="63" t="s">
        <v>406</v>
      </c>
      <c r="K1175" s="45">
        <v>0</v>
      </c>
      <c r="L1175" s="58">
        <v>0</v>
      </c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169" t="s">
        <v>266</v>
      </c>
      <c r="X1175" s="45">
        <v>1</v>
      </c>
      <c r="Y1175" s="60">
        <v>3.7037037037037035E-2</v>
      </c>
      <c r="Z1175" s="61"/>
      <c r="AA1175" s="61"/>
      <c r="AB1175" s="61"/>
      <c r="AC1175" s="61"/>
      <c r="AD1175" s="61"/>
      <c r="AE1175" s="61"/>
      <c r="AF1175" s="61"/>
      <c r="AG1175" s="61"/>
      <c r="AH1175" s="61"/>
      <c r="AI1175" s="169" t="s">
        <v>274</v>
      </c>
      <c r="AJ1175" s="45">
        <v>0</v>
      </c>
      <c r="AK1175" s="60">
        <v>0</v>
      </c>
      <c r="AL1175" s="61"/>
      <c r="AM1175" s="169" t="s">
        <v>263</v>
      </c>
      <c r="AN1175" s="45">
        <v>0</v>
      </c>
      <c r="AO1175" s="60">
        <v>0</v>
      </c>
      <c r="AP1175" s="61"/>
      <c r="AQ1175" s="61"/>
      <c r="AR1175" s="70" t="s">
        <v>141</v>
      </c>
      <c r="AS1175" s="70" t="s">
        <v>140</v>
      </c>
      <c r="AT1175" s="61"/>
      <c r="AU1175" s="169" t="s">
        <v>308</v>
      </c>
      <c r="AV1175" s="45">
        <v>0</v>
      </c>
      <c r="AW1175" s="60">
        <v>0</v>
      </c>
      <c r="AX1175" s="61"/>
      <c r="AY1175" s="61"/>
      <c r="AZ1175" s="49" t="s">
        <v>141</v>
      </c>
      <c r="BA1175" s="49" t="s">
        <v>140</v>
      </c>
      <c r="BB1175" s="64"/>
      <c r="BC1175" s="61"/>
      <c r="BD1175" s="61"/>
      <c r="BE1175" s="61"/>
      <c r="BF1175" s="61"/>
      <c r="BG1175" s="61"/>
      <c r="BH1175" s="61"/>
      <c r="BI1175" s="61"/>
      <c r="BJ1175" s="61"/>
      <c r="BK1175" s="61"/>
      <c r="BL1175" s="61"/>
      <c r="BM1175" s="61"/>
      <c r="BN1175" s="61"/>
      <c r="BO1175" s="61"/>
      <c r="BP1175" s="61"/>
      <c r="BQ1175" s="61"/>
      <c r="BR1175" s="64"/>
      <c r="BS1175" s="61"/>
      <c r="BT1175" s="61"/>
      <c r="BU1175" s="61"/>
      <c r="BV1175" s="61"/>
      <c r="BW1175" s="61"/>
      <c r="BX1175" s="61"/>
      <c r="BY1175" s="61"/>
      <c r="BZ1175" s="61"/>
      <c r="CA1175" s="61"/>
      <c r="CB1175" s="61"/>
      <c r="CC1175" s="61"/>
      <c r="CD1175" s="61"/>
      <c r="CE1175" s="61"/>
      <c r="CF1175" s="61"/>
      <c r="CG1175" s="61"/>
      <c r="CH1175" s="61"/>
      <c r="CI1175" s="61"/>
      <c r="CJ1175" s="61"/>
      <c r="CK1175" s="61"/>
      <c r="CL1175" s="61"/>
      <c r="CM1175" s="61"/>
      <c r="CN1175" s="61"/>
      <c r="CO1175" s="61"/>
      <c r="CP1175" s="61"/>
      <c r="CQ1175" s="61"/>
      <c r="CR1175" s="61"/>
      <c r="CS1175" s="61"/>
      <c r="CT1175" s="61"/>
      <c r="CU1175" s="61"/>
      <c r="CV1175" s="61"/>
      <c r="CW1175" s="61"/>
      <c r="CX1175" s="61"/>
      <c r="CY1175" s="61"/>
      <c r="CZ1175" s="61"/>
      <c r="DA1175" s="61"/>
      <c r="DB1175" s="61"/>
      <c r="DC1175" s="61"/>
    </row>
    <row r="1176" spans="2:107" ht="25.5" customHeight="1" x14ac:dyDescent="0.2">
      <c r="B1176" s="61"/>
      <c r="C1176" s="61"/>
      <c r="D1176" s="61"/>
      <c r="E1176" s="64"/>
      <c r="F1176" s="61"/>
      <c r="G1176" s="61"/>
      <c r="H1176" s="61"/>
      <c r="I1176" s="61"/>
      <c r="J1176" s="63" t="s">
        <v>393</v>
      </c>
      <c r="K1176" s="45">
        <v>2</v>
      </c>
      <c r="L1176" s="58">
        <v>7.407407407407407E-2</v>
      </c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169" t="s">
        <v>162</v>
      </c>
      <c r="X1176" s="59">
        <v>1</v>
      </c>
      <c r="Y1176" s="60">
        <v>3.7037037037037035E-2</v>
      </c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169" t="s">
        <v>273</v>
      </c>
      <c r="AJ1176" s="45">
        <v>0</v>
      </c>
      <c r="AK1176" s="60">
        <v>0</v>
      </c>
      <c r="AL1176" s="61"/>
      <c r="AM1176" s="169" t="s">
        <v>264</v>
      </c>
      <c r="AN1176" s="45">
        <v>0</v>
      </c>
      <c r="AO1176" s="60">
        <v>0</v>
      </c>
      <c r="AP1176" s="61"/>
      <c r="AQ1176" s="61"/>
      <c r="AR1176" s="61"/>
      <c r="AS1176" s="61"/>
      <c r="AT1176" s="61"/>
      <c r="AU1176" s="169" t="s">
        <v>309</v>
      </c>
      <c r="AV1176" s="45">
        <v>2</v>
      </c>
      <c r="AW1176" s="60">
        <v>8.6956521739130432E-2</v>
      </c>
      <c r="AX1176" s="61"/>
      <c r="AY1176"/>
      <c r="AZ1176"/>
      <c r="BA1176"/>
      <c r="BB1176" s="61"/>
      <c r="BC1176" s="61"/>
      <c r="BD1176" s="61"/>
      <c r="BE1176" s="61"/>
      <c r="BF1176" s="61"/>
      <c r="BG1176" s="61"/>
      <c r="BH1176" s="61"/>
      <c r="BI1176" s="61"/>
      <c r="BJ1176" s="61"/>
      <c r="BK1176" s="61"/>
      <c r="BL1176" s="61"/>
      <c r="BM1176" s="61"/>
      <c r="BN1176" s="61"/>
      <c r="BO1176" s="61"/>
      <c r="BP1176" s="61"/>
      <c r="BQ1176" s="61"/>
      <c r="BR1176" s="64"/>
      <c r="BS1176" s="61"/>
      <c r="BT1176" s="61"/>
      <c r="BU1176" s="61"/>
      <c r="BV1176" s="61"/>
      <c r="BW1176" s="61"/>
      <c r="BX1176" s="61"/>
      <c r="BY1176" s="61"/>
      <c r="BZ1176" s="61"/>
      <c r="CA1176" s="61"/>
      <c r="CB1176" s="61"/>
      <c r="CC1176" s="61"/>
      <c r="CD1176" s="61"/>
      <c r="CE1176" s="61"/>
      <c r="CF1176" s="61"/>
      <c r="CG1176" s="61"/>
      <c r="CH1176" s="61"/>
      <c r="CI1176" s="61"/>
      <c r="CJ1176" s="61"/>
      <c r="CK1176" s="61"/>
      <c r="CL1176" s="61"/>
      <c r="CM1176" s="61"/>
      <c r="CN1176" s="61"/>
      <c r="CO1176" s="61"/>
      <c r="CP1176" s="61"/>
      <c r="CQ1176" s="61"/>
      <c r="CR1176" s="61"/>
      <c r="CS1176" s="61"/>
      <c r="CT1176" s="61"/>
      <c r="CU1176" s="61"/>
      <c r="CV1176" s="61"/>
      <c r="CW1176" s="61"/>
      <c r="CX1176" s="61"/>
      <c r="CY1176" s="61"/>
      <c r="CZ1176" s="61"/>
      <c r="DA1176" s="61"/>
      <c r="DB1176" s="61"/>
      <c r="DC1176" s="61"/>
    </row>
    <row r="1177" spans="2:107" ht="25.5" customHeight="1" x14ac:dyDescent="0.2">
      <c r="B1177" s="61"/>
      <c r="C1177" s="61"/>
      <c r="D1177" s="61"/>
      <c r="E1177" s="64"/>
      <c r="F1177" s="61"/>
      <c r="G1177" s="61"/>
      <c r="H1177" s="61"/>
      <c r="I1177" s="61"/>
      <c r="J1177" s="63" t="s">
        <v>407</v>
      </c>
      <c r="K1177" s="45">
        <v>0</v>
      </c>
      <c r="L1177" s="58">
        <v>0</v>
      </c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37"/>
      <c r="X1177" s="45">
        <v>27</v>
      </c>
      <c r="Y1177" s="60">
        <v>1</v>
      </c>
      <c r="Z1177" s="61"/>
      <c r="AA1177" s="61"/>
      <c r="AB1177" s="61"/>
      <c r="AC1177" s="61"/>
      <c r="AD1177" s="61"/>
      <c r="AE1177" s="61"/>
      <c r="AF1177" s="61"/>
      <c r="AG1177" s="61"/>
      <c r="AH1177" s="61"/>
      <c r="AI1177" s="169" t="s">
        <v>438</v>
      </c>
      <c r="AJ1177" s="45">
        <v>8</v>
      </c>
      <c r="AK1177" s="60">
        <v>0.29629629629629628</v>
      </c>
      <c r="AL1177" s="61"/>
      <c r="AM1177" s="169" t="s">
        <v>279</v>
      </c>
      <c r="AN1177" s="45">
        <v>3</v>
      </c>
      <c r="AO1177" s="60">
        <v>0.13043478260869565</v>
      </c>
      <c r="AP1177" s="61"/>
      <c r="AQ1177" s="61"/>
      <c r="AR1177" s="61"/>
      <c r="AS1177" s="61"/>
      <c r="AT1177" s="61"/>
      <c r="AU1177" s="169" t="s">
        <v>310</v>
      </c>
      <c r="AV1177" s="45">
        <v>2</v>
      </c>
      <c r="AW1177" s="60">
        <v>8.6956521739130432E-2</v>
      </c>
      <c r="AX1177" s="61"/>
      <c r="AY1177" s="61"/>
      <c r="AZ1177" s="61"/>
      <c r="BA1177" s="61"/>
      <c r="BB1177" s="61"/>
      <c r="BC1177" s="61"/>
      <c r="BD1177" s="61"/>
      <c r="BE1177" s="61"/>
      <c r="BF1177" s="61"/>
      <c r="BG1177" s="61"/>
      <c r="BH1177" s="61"/>
      <c r="BI1177" s="61"/>
      <c r="BJ1177" s="61"/>
      <c r="BK1177" s="61"/>
      <c r="BL1177" s="61"/>
      <c r="BM1177" s="61"/>
      <c r="BN1177" s="61"/>
      <c r="BO1177" s="61"/>
      <c r="BP1177" s="61"/>
      <c r="BQ1177" s="61"/>
      <c r="BR1177" s="64"/>
      <c r="BS1177" s="64"/>
      <c r="BT1177" s="64"/>
      <c r="BU1177" s="64"/>
      <c r="BV1177" s="61"/>
      <c r="BW1177" s="61"/>
      <c r="BX1177" s="61"/>
      <c r="BY1177" s="61"/>
      <c r="BZ1177" s="61"/>
      <c r="CA1177" s="61"/>
      <c r="CB1177" s="61"/>
      <c r="CC1177" s="61"/>
      <c r="CD1177" s="61"/>
      <c r="CE1177" s="61"/>
      <c r="CF1177" s="61"/>
      <c r="CG1177" s="61"/>
      <c r="CH1177" s="61"/>
      <c r="CI1177" s="61"/>
      <c r="CJ1177" s="61"/>
      <c r="CK1177" s="61"/>
      <c r="CL1177" s="61"/>
      <c r="CM1177" s="61"/>
      <c r="CN1177" s="61"/>
      <c r="CO1177" s="61"/>
      <c r="CP1177" s="61"/>
      <c r="CQ1177" s="61"/>
      <c r="CR1177" s="61"/>
      <c r="CS1177" s="61"/>
      <c r="CT1177" s="61"/>
      <c r="CU1177" s="61"/>
      <c r="CV1177" s="61"/>
      <c r="CW1177" s="61"/>
      <c r="CX1177" s="61"/>
      <c r="CY1177" s="61"/>
      <c r="CZ1177" s="61"/>
      <c r="DA1177" s="61"/>
      <c r="DB1177" s="61"/>
      <c r="DC1177" s="61"/>
    </row>
    <row r="1178" spans="2:107" ht="25.5" customHeight="1" x14ac:dyDescent="0.2">
      <c r="B1178" s="61"/>
      <c r="C1178" s="61"/>
      <c r="D1178" s="61"/>
      <c r="E1178" s="64"/>
      <c r="F1178" s="61"/>
      <c r="G1178" s="61"/>
      <c r="H1178" s="61"/>
      <c r="I1178" s="61"/>
      <c r="J1178" s="63" t="s">
        <v>408</v>
      </c>
      <c r="K1178" s="45">
        <v>1</v>
      </c>
      <c r="L1178" s="58">
        <v>3.7037037037037035E-2</v>
      </c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49" t="s">
        <v>141</v>
      </c>
      <c r="Y1178" s="49" t="s">
        <v>140</v>
      </c>
      <c r="Z1178" s="61"/>
      <c r="AA1178" s="61"/>
      <c r="AB1178" s="61"/>
      <c r="AC1178" s="61"/>
      <c r="AD1178" s="61"/>
      <c r="AE1178" s="61"/>
      <c r="AF1178" s="61"/>
      <c r="AG1178" s="61"/>
      <c r="AH1178" s="61"/>
      <c r="AI1178" s="37"/>
      <c r="AJ1178" s="45">
        <v>27</v>
      </c>
      <c r="AK1178" s="60">
        <v>1</v>
      </c>
      <c r="AL1178" s="61"/>
      <c r="AM1178" s="169" t="s">
        <v>267</v>
      </c>
      <c r="AN1178" s="45">
        <v>0</v>
      </c>
      <c r="AO1178" s="60">
        <v>0</v>
      </c>
      <c r="AP1178" s="61"/>
      <c r="AQ1178" s="61"/>
      <c r="AR1178" s="61"/>
      <c r="AS1178" s="61"/>
      <c r="AT1178" s="61"/>
      <c r="AU1178" s="169" t="s">
        <v>311</v>
      </c>
      <c r="AV1178" s="45">
        <v>0</v>
      </c>
      <c r="AW1178" s="60">
        <v>0</v>
      </c>
      <c r="AX1178" s="61"/>
      <c r="AY1178" s="61"/>
      <c r="AZ1178" s="61"/>
      <c r="BA1178" s="61"/>
      <c r="BB1178" s="61"/>
      <c r="BC1178" s="61"/>
      <c r="BD1178" s="61"/>
      <c r="BE1178" s="61"/>
      <c r="BF1178" s="61"/>
      <c r="BG1178" s="61"/>
      <c r="BH1178" s="61"/>
      <c r="BI1178" s="61"/>
      <c r="BJ1178" s="61"/>
      <c r="BK1178" s="61"/>
      <c r="BL1178" s="61"/>
      <c r="BM1178" s="61"/>
      <c r="BN1178" s="61"/>
      <c r="BO1178" s="61"/>
      <c r="BP1178" s="61"/>
      <c r="BQ1178" s="61"/>
      <c r="BR1178" s="64"/>
      <c r="BS1178" s="64"/>
      <c r="BT1178" s="64"/>
      <c r="BU1178" s="64"/>
      <c r="BV1178" s="61"/>
      <c r="BW1178" s="61"/>
      <c r="BX1178" s="61"/>
      <c r="BY1178" s="61"/>
      <c r="BZ1178" s="61"/>
      <c r="CA1178" s="61"/>
      <c r="CB1178" s="61"/>
      <c r="CC1178" s="61"/>
      <c r="CD1178" s="61"/>
      <c r="CE1178" s="61"/>
      <c r="CF1178" s="61"/>
      <c r="CG1178" s="61"/>
      <c r="CH1178" s="61"/>
      <c r="CI1178" s="61"/>
      <c r="CJ1178" s="61"/>
      <c r="CK1178" s="61"/>
      <c r="CL1178" s="61"/>
      <c r="CM1178" s="61"/>
      <c r="CN1178" s="61"/>
      <c r="CO1178" s="61"/>
      <c r="CP1178" s="61"/>
      <c r="CQ1178" s="61"/>
      <c r="CR1178" s="61"/>
      <c r="CS1178" s="61"/>
      <c r="CT1178" s="61"/>
      <c r="CU1178" s="61"/>
      <c r="CV1178" s="61"/>
      <c r="CW1178" s="61"/>
      <c r="CX1178" s="61"/>
      <c r="CY1178" s="61"/>
      <c r="CZ1178" s="61"/>
      <c r="DA1178" s="61"/>
      <c r="DB1178" s="61"/>
      <c r="DC1178" s="61"/>
    </row>
    <row r="1179" spans="2:107" ht="25.5" customHeight="1" x14ac:dyDescent="0.2">
      <c r="B1179" s="61"/>
      <c r="C1179" s="61"/>
      <c r="D1179" s="61"/>
      <c r="E1179" s="64"/>
      <c r="F1179" s="61"/>
      <c r="G1179" s="61"/>
      <c r="H1179" s="61"/>
      <c r="I1179" s="61"/>
      <c r="J1179" s="63" t="s">
        <v>395</v>
      </c>
      <c r="K1179" s="45">
        <v>0</v>
      </c>
      <c r="L1179" s="58">
        <v>0</v>
      </c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49" t="s">
        <v>141</v>
      </c>
      <c r="AK1179" s="49" t="s">
        <v>140</v>
      </c>
      <c r="AL1179" s="61"/>
      <c r="AM1179" s="169" t="s">
        <v>268</v>
      </c>
      <c r="AN1179" s="45">
        <v>0</v>
      </c>
      <c r="AO1179" s="60">
        <v>0</v>
      </c>
      <c r="AP1179" s="61"/>
      <c r="AQ1179" s="61"/>
      <c r="AR1179" s="61"/>
      <c r="AS1179" s="61"/>
      <c r="AT1179" s="61"/>
      <c r="AU1179" s="169" t="s">
        <v>312</v>
      </c>
      <c r="AV1179" s="45">
        <v>0</v>
      </c>
      <c r="AW1179" s="60">
        <v>0</v>
      </c>
      <c r="AX1179" s="61"/>
      <c r="AY1179" s="61"/>
      <c r="AZ1179" s="61"/>
      <c r="BA1179" s="61"/>
      <c r="BB1179" s="61"/>
      <c r="BC1179" s="61"/>
      <c r="BD1179" s="61"/>
      <c r="BE1179" s="61"/>
      <c r="BF1179" s="61"/>
      <c r="BG1179" s="61"/>
      <c r="BH1179" s="61"/>
      <c r="BI1179" s="61"/>
      <c r="BJ1179" s="61"/>
      <c r="BK1179" s="61"/>
      <c r="BL1179" s="61"/>
      <c r="BM1179" s="61"/>
      <c r="BN1179" s="61"/>
      <c r="BO1179" s="61"/>
      <c r="BP1179" s="61"/>
      <c r="BQ1179" s="61"/>
      <c r="BR1179" s="64"/>
      <c r="BS1179" s="64"/>
      <c r="BT1179" s="64"/>
      <c r="BU1179" s="64"/>
      <c r="BV1179" s="61"/>
      <c r="BW1179" s="61"/>
      <c r="BX1179" s="61"/>
      <c r="BY1179" s="61"/>
      <c r="BZ1179" s="61"/>
      <c r="CA1179" s="61"/>
      <c r="CB1179" s="61"/>
      <c r="CC1179" s="61"/>
      <c r="CD1179" s="61"/>
      <c r="CE1179" s="61"/>
      <c r="CF1179" s="61"/>
      <c r="CG1179" s="61"/>
      <c r="CH1179" s="61"/>
      <c r="CI1179" s="61"/>
      <c r="CJ1179" s="61"/>
      <c r="CK1179" s="61"/>
      <c r="CL1179" s="61"/>
      <c r="CM1179" s="61"/>
      <c r="CN1179" s="61"/>
      <c r="CO1179" s="61"/>
      <c r="CP1179" s="61"/>
      <c r="CQ1179" s="61"/>
      <c r="CR1179" s="61"/>
      <c r="CS1179" s="61"/>
      <c r="CT1179" s="61"/>
      <c r="CU1179" s="61"/>
      <c r="CV1179" s="61"/>
      <c r="CW1179" s="61"/>
      <c r="CX1179" s="61"/>
      <c r="CY1179" s="61"/>
      <c r="CZ1179" s="61"/>
      <c r="DA1179" s="61"/>
      <c r="DB1179" s="61"/>
      <c r="DC1179" s="61"/>
    </row>
    <row r="1180" spans="2:107" ht="25.5" customHeight="1" x14ac:dyDescent="0.2">
      <c r="B1180" s="61"/>
      <c r="C1180" s="61"/>
      <c r="D1180" s="61"/>
      <c r="E1180" s="64"/>
      <c r="F1180" s="61"/>
      <c r="G1180" s="61"/>
      <c r="H1180" s="61"/>
      <c r="I1180" s="61"/>
      <c r="J1180" s="61"/>
      <c r="K1180" s="45">
        <v>27</v>
      </c>
      <c r="L1180" s="58">
        <v>1</v>
      </c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  <c r="AA1180" s="61"/>
      <c r="AB1180" s="61"/>
      <c r="AC1180" s="61"/>
      <c r="AD1180" s="61"/>
      <c r="AE1180" s="61"/>
      <c r="AF1180" s="61"/>
      <c r="AG1180" s="61"/>
      <c r="AH1180" s="61"/>
      <c r="AI1180" s="61"/>
      <c r="AJ1180" s="61"/>
      <c r="AK1180" s="61"/>
      <c r="AL1180" s="61"/>
      <c r="AM1180" s="169" t="s">
        <v>269</v>
      </c>
      <c r="AN1180" s="45">
        <v>1</v>
      </c>
      <c r="AO1180" s="60">
        <v>4.3478260869565216E-2</v>
      </c>
      <c r="AP1180" s="61"/>
      <c r="AQ1180" s="61"/>
      <c r="AR1180" s="61"/>
      <c r="AS1180" s="61"/>
      <c r="AT1180" s="61"/>
      <c r="AU1180" s="169" t="s">
        <v>313</v>
      </c>
      <c r="AV1180" s="45">
        <v>1</v>
      </c>
      <c r="AW1180" s="60">
        <v>4.3478260869565216E-2</v>
      </c>
      <c r="AX1180" s="61"/>
      <c r="AY1180" s="61"/>
      <c r="AZ1180" s="61"/>
      <c r="BA1180" s="61"/>
      <c r="BB1180" s="61"/>
      <c r="BC1180" s="61"/>
      <c r="BD1180" s="61"/>
      <c r="BE1180" s="61"/>
      <c r="BF1180" s="61"/>
      <c r="BG1180" s="61"/>
      <c r="BH1180" s="61"/>
      <c r="BI1180" s="61"/>
      <c r="BJ1180" s="61"/>
      <c r="BK1180" s="61"/>
      <c r="BL1180" s="61"/>
      <c r="BM1180" s="61"/>
      <c r="BN1180" s="61"/>
      <c r="BO1180" s="61"/>
      <c r="BP1180" s="61"/>
      <c r="BQ1180" s="61"/>
      <c r="BR1180" s="64"/>
      <c r="BS1180" s="64"/>
      <c r="BT1180" s="64"/>
      <c r="BU1180" s="64"/>
      <c r="BV1180" s="61"/>
      <c r="BW1180" s="61"/>
      <c r="BX1180" s="61"/>
      <c r="BY1180" s="61"/>
      <c r="BZ1180" s="61"/>
      <c r="CA1180" s="61"/>
      <c r="CB1180" s="61"/>
      <c r="CC1180" s="61"/>
      <c r="CD1180" s="61"/>
      <c r="CE1180" s="61"/>
      <c r="CF1180" s="61"/>
      <c r="CG1180" s="61"/>
      <c r="CH1180" s="61"/>
      <c r="CI1180" s="61"/>
      <c r="CJ1180" s="61"/>
      <c r="CK1180" s="61"/>
      <c r="CL1180" s="61"/>
      <c r="CM1180" s="61"/>
      <c r="CN1180" s="61"/>
      <c r="CO1180" s="61"/>
      <c r="CP1180" s="61"/>
      <c r="CQ1180" s="61"/>
      <c r="CR1180" s="61"/>
      <c r="CS1180" s="61"/>
      <c r="CT1180" s="61"/>
      <c r="CU1180" s="61"/>
      <c r="CV1180" s="61"/>
      <c r="CW1180" s="61"/>
      <c r="CX1180" s="61"/>
      <c r="CY1180" s="61"/>
      <c r="CZ1180" s="61"/>
      <c r="DA1180" s="61"/>
      <c r="DB1180" s="61"/>
      <c r="DC1180" s="61"/>
    </row>
    <row r="1181" spans="2:107" ht="25.5" customHeight="1" x14ac:dyDescent="0.2">
      <c r="B1181" s="61"/>
      <c r="C1181" s="61"/>
      <c r="D1181" s="61"/>
      <c r="E1181" s="64"/>
      <c r="F1181" s="61"/>
      <c r="G1181" s="61"/>
      <c r="H1181" s="61"/>
      <c r="I1181" s="61"/>
      <c r="J1181" s="61"/>
      <c r="K1181" s="70" t="s">
        <v>141</v>
      </c>
      <c r="L1181" s="70" t="s">
        <v>140</v>
      </c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1"/>
      <c r="AM1181" s="169" t="s">
        <v>280</v>
      </c>
      <c r="AN1181" s="45">
        <v>3</v>
      </c>
      <c r="AO1181" s="60">
        <v>0.13043478260869565</v>
      </c>
      <c r="AP1181" s="61"/>
      <c r="AQ1181" s="61"/>
      <c r="AR1181" s="61"/>
      <c r="AS1181" s="61"/>
      <c r="AT1181" s="61"/>
      <c r="AU1181" s="98"/>
      <c r="AV1181" s="45">
        <v>23</v>
      </c>
      <c r="AW1181" s="60">
        <v>1</v>
      </c>
      <c r="AX1181" s="61"/>
      <c r="AY1181" s="61"/>
      <c r="AZ1181" s="61"/>
      <c r="BA1181" s="61"/>
      <c r="BB1181" s="61"/>
      <c r="BC1181" s="61"/>
      <c r="BD1181" s="61"/>
      <c r="BE1181" s="61"/>
      <c r="BF1181" s="61"/>
      <c r="BG1181" s="61"/>
      <c r="BH1181" s="61"/>
      <c r="BI1181" s="61"/>
      <c r="BJ1181" s="61"/>
      <c r="BK1181" s="61"/>
      <c r="BL1181" s="61"/>
      <c r="BM1181" s="61"/>
      <c r="BN1181" s="61"/>
      <c r="BO1181" s="61"/>
      <c r="BP1181" s="61"/>
      <c r="BQ1181" s="61"/>
      <c r="BR1181" s="64"/>
      <c r="BS1181" s="64"/>
      <c r="BT1181" s="64"/>
      <c r="BU1181" s="64"/>
      <c r="BV1181" s="61"/>
      <c r="BW1181" s="61"/>
      <c r="BX1181" s="61"/>
      <c r="BY1181" s="61"/>
      <c r="BZ1181" s="61"/>
      <c r="CA1181" s="61"/>
      <c r="CB1181" s="61"/>
      <c r="CC1181" s="61"/>
      <c r="CD1181" s="61"/>
      <c r="CE1181" s="61"/>
      <c r="CF1181" s="61"/>
      <c r="CG1181" s="61"/>
      <c r="CH1181" s="61"/>
      <c r="CI1181" s="61"/>
      <c r="CJ1181" s="61"/>
      <c r="CK1181" s="61"/>
      <c r="CL1181" s="61"/>
      <c r="CM1181" s="61"/>
      <c r="CN1181" s="61"/>
      <c r="CO1181" s="61"/>
      <c r="CP1181" s="61"/>
      <c r="CQ1181" s="61"/>
      <c r="CR1181" s="61"/>
      <c r="CS1181" s="61"/>
      <c r="CT1181" s="61"/>
      <c r="CU1181" s="61"/>
      <c r="CV1181" s="61"/>
      <c r="CW1181" s="61"/>
      <c r="CX1181" s="61"/>
      <c r="CY1181" s="61"/>
      <c r="CZ1181" s="61"/>
      <c r="DA1181" s="61"/>
      <c r="DB1181" s="61"/>
      <c r="DC1181" s="61"/>
    </row>
    <row r="1182" spans="2:107" ht="25.5" customHeight="1" x14ac:dyDescent="0.2">
      <c r="B1182" s="61"/>
      <c r="C1182" s="61"/>
      <c r="D1182" s="61"/>
      <c r="E1182" s="64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  <c r="AA1182" s="61"/>
      <c r="AB1182" s="61"/>
      <c r="AC1182" s="61"/>
      <c r="AD1182" s="61"/>
      <c r="AE1182" s="61"/>
      <c r="AF1182" s="61"/>
      <c r="AG1182" s="61"/>
      <c r="AH1182" s="61"/>
      <c r="AI1182" s="61"/>
      <c r="AJ1182" s="61"/>
      <c r="AK1182" s="61"/>
      <c r="AL1182" s="61"/>
      <c r="AM1182" s="169" t="s">
        <v>270</v>
      </c>
      <c r="AN1182" s="45">
        <v>1</v>
      </c>
      <c r="AO1182" s="60">
        <v>4.3478260869565216E-2</v>
      </c>
      <c r="AP1182" s="61"/>
      <c r="AQ1182" s="61"/>
      <c r="AR1182" s="61"/>
      <c r="AS1182" s="61"/>
      <c r="AT1182" s="61"/>
      <c r="AU1182" s="61"/>
      <c r="AV1182" s="49" t="s">
        <v>141</v>
      </c>
      <c r="AW1182" s="49" t="s">
        <v>140</v>
      </c>
      <c r="AX1182" s="61"/>
      <c r="AY1182" s="61"/>
      <c r="AZ1182" s="61"/>
      <c r="BA1182" s="61"/>
      <c r="BB1182" s="61"/>
      <c r="BC1182" s="61"/>
      <c r="BD1182" s="61"/>
      <c r="BE1182" s="61"/>
      <c r="BF1182" s="61"/>
      <c r="BG1182" s="61"/>
      <c r="BH1182" s="61"/>
      <c r="BI1182" s="61"/>
      <c r="BJ1182" s="61"/>
      <c r="BK1182" s="61"/>
      <c r="BL1182" s="61"/>
      <c r="BM1182" s="61"/>
      <c r="BN1182" s="61"/>
      <c r="BO1182" s="61"/>
      <c r="BP1182" s="71"/>
      <c r="BQ1182" s="61"/>
      <c r="BR1182" s="64"/>
      <c r="BS1182" s="64"/>
      <c r="BT1182" s="64"/>
      <c r="BU1182" s="64"/>
      <c r="BV1182" s="61"/>
      <c r="BW1182" s="61"/>
      <c r="BX1182" s="61"/>
      <c r="BY1182" s="61"/>
      <c r="BZ1182" s="61"/>
      <c r="CA1182" s="61"/>
      <c r="CB1182" s="61"/>
      <c r="CC1182" s="61"/>
      <c r="CD1182" s="61"/>
      <c r="CE1182" s="61"/>
      <c r="CF1182" s="61"/>
      <c r="CG1182" s="61"/>
      <c r="CH1182" s="61"/>
      <c r="CI1182" s="61"/>
      <c r="CJ1182" s="61"/>
      <c r="CK1182" s="61"/>
      <c r="CL1182" s="61"/>
      <c r="CM1182" s="61"/>
      <c r="CN1182" s="61"/>
      <c r="CO1182" s="61"/>
      <c r="CP1182" s="61"/>
      <c r="CQ1182" s="61"/>
      <c r="CR1182" s="61"/>
      <c r="CS1182" s="61"/>
      <c r="CT1182" s="61"/>
      <c r="CU1182" s="61"/>
      <c r="CV1182" s="61"/>
      <c r="CW1182" s="61"/>
      <c r="CX1182" s="61"/>
      <c r="CY1182" s="61"/>
      <c r="CZ1182" s="61"/>
      <c r="DA1182" s="61"/>
      <c r="DB1182" s="61"/>
      <c r="DC1182" s="61"/>
    </row>
    <row r="1183" spans="2:107" ht="25.5" customHeight="1" x14ac:dyDescent="0.2">
      <c r="B1183" s="61"/>
      <c r="C1183" s="61"/>
      <c r="D1183" s="61"/>
      <c r="E1183" s="64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  <c r="AA1183" s="61"/>
      <c r="AB1183" s="61"/>
      <c r="AC1183" s="61"/>
      <c r="AD1183" s="61"/>
      <c r="AE1183" s="61"/>
      <c r="AF1183" s="61"/>
      <c r="AG1183" s="61"/>
      <c r="AH1183" s="61"/>
      <c r="AI1183" s="61"/>
      <c r="AJ1183" s="61"/>
      <c r="AK1183" s="61"/>
      <c r="AL1183" s="61"/>
      <c r="AM1183" s="169" t="s">
        <v>271</v>
      </c>
      <c r="AN1183" s="45">
        <v>0</v>
      </c>
      <c r="AO1183" s="60">
        <v>0</v>
      </c>
      <c r="AP1183" s="61"/>
      <c r="AQ1183" s="61"/>
      <c r="AR1183" s="61"/>
      <c r="AS1183" s="61"/>
      <c r="AT1183" s="61"/>
      <c r="AU1183" s="61"/>
      <c r="AV1183" s="61"/>
      <c r="AW1183" s="61"/>
      <c r="AX1183" s="61"/>
      <c r="AY1183" s="61"/>
      <c r="AZ1183" s="61"/>
      <c r="BA1183" s="61"/>
      <c r="BB1183" s="61"/>
      <c r="BC1183" s="61"/>
      <c r="BD1183" s="61"/>
      <c r="BE1183" s="61"/>
      <c r="BF1183" s="61"/>
      <c r="BG1183" s="61"/>
      <c r="BH1183" s="61"/>
      <c r="BI1183" s="61"/>
      <c r="BJ1183" s="62"/>
      <c r="BK1183" s="62"/>
      <c r="BL1183" s="61"/>
      <c r="BM1183" s="61"/>
      <c r="BN1183" s="61"/>
      <c r="BO1183" s="61"/>
      <c r="BP1183" s="61"/>
      <c r="BQ1183" s="64"/>
      <c r="BR1183" s="64"/>
      <c r="BS1183" s="64"/>
      <c r="BT1183" s="64"/>
      <c r="BU1183" s="64"/>
      <c r="BV1183" s="61"/>
      <c r="BW1183" s="61"/>
      <c r="BX1183" s="61"/>
      <c r="BY1183" s="61"/>
      <c r="BZ1183" s="61"/>
      <c r="CA1183" s="61"/>
      <c r="CB1183" s="61"/>
      <c r="CC1183" s="61"/>
      <c r="CD1183" s="61"/>
      <c r="CE1183" s="61"/>
      <c r="CF1183" s="61"/>
      <c r="CG1183" s="61"/>
      <c r="CH1183" s="61"/>
      <c r="CI1183" s="61"/>
      <c r="CJ1183" s="61"/>
      <c r="CK1183" s="61"/>
      <c r="CL1183" s="61"/>
      <c r="CM1183" s="61"/>
      <c r="CN1183" s="61"/>
      <c r="CO1183" s="61"/>
      <c r="CP1183" s="61"/>
      <c r="CQ1183" s="61"/>
      <c r="CR1183" s="61"/>
      <c r="CS1183" s="61"/>
      <c r="CT1183" s="61"/>
      <c r="CU1183" s="61"/>
      <c r="CV1183" s="61"/>
      <c r="CW1183" s="61"/>
      <c r="CX1183" s="61"/>
      <c r="CY1183" s="61"/>
      <c r="CZ1183" s="61"/>
      <c r="DA1183" s="61"/>
      <c r="DB1183" s="61"/>
      <c r="DC1183" s="61"/>
    </row>
    <row r="1184" spans="2:107" ht="25.5" customHeight="1" x14ac:dyDescent="0.2">
      <c r="B1184" s="37"/>
      <c r="C1184" s="37"/>
      <c r="D1184" s="37"/>
      <c r="E1184" s="64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  <c r="AA1184" s="61"/>
      <c r="AB1184" s="61"/>
      <c r="AC1184" s="61"/>
      <c r="AD1184" s="61"/>
      <c r="AE1184" s="61"/>
      <c r="AF1184" s="61"/>
      <c r="AG1184" s="61"/>
      <c r="AH1184" s="61"/>
      <c r="AI1184" s="61"/>
      <c r="AJ1184" s="61"/>
      <c r="AK1184" s="61"/>
      <c r="AL1184" s="61"/>
      <c r="AM1184" s="169" t="s">
        <v>272</v>
      </c>
      <c r="AN1184" s="45">
        <v>0</v>
      </c>
      <c r="AO1184" s="60">
        <v>0</v>
      </c>
      <c r="AP1184" s="61"/>
      <c r="AQ1184" s="61"/>
      <c r="AR1184" s="61"/>
      <c r="AS1184" s="61"/>
      <c r="AT1184" s="61"/>
      <c r="AU1184" s="61"/>
      <c r="AV1184" s="61"/>
      <c r="AW1184" s="61"/>
      <c r="AX1184" s="61"/>
      <c r="AY1184" s="61"/>
      <c r="AZ1184" s="61"/>
      <c r="BA1184" s="61"/>
      <c r="BB1184" s="61"/>
      <c r="BC1184" s="61"/>
      <c r="BD1184" s="61"/>
      <c r="BE1184" s="61"/>
      <c r="BF1184" s="61"/>
      <c r="BG1184" s="61"/>
      <c r="BH1184" s="61"/>
      <c r="BI1184" s="61"/>
      <c r="BJ1184" s="61"/>
      <c r="BK1184" s="61"/>
      <c r="BL1184" s="61"/>
      <c r="BM1184" s="61"/>
      <c r="BN1184" s="61"/>
      <c r="BO1184" s="61"/>
      <c r="BP1184" s="61"/>
      <c r="BQ1184" s="61"/>
      <c r="BR1184" s="64"/>
      <c r="BS1184" s="64"/>
      <c r="BT1184" s="64"/>
      <c r="BU1184" s="64"/>
      <c r="BV1184" s="61"/>
      <c r="BW1184" s="61"/>
      <c r="BX1184" s="61"/>
      <c r="BY1184" s="61"/>
      <c r="BZ1184" s="61"/>
      <c r="CA1184" s="61"/>
      <c r="CB1184" s="61"/>
      <c r="CC1184" s="61"/>
      <c r="CD1184" s="61"/>
      <c r="CE1184" s="61"/>
      <c r="CF1184" s="61"/>
      <c r="CG1184" s="61"/>
      <c r="CH1184" s="61"/>
      <c r="CI1184" s="61"/>
      <c r="CJ1184" s="61"/>
      <c r="CK1184" s="61"/>
      <c r="CL1184" s="61"/>
      <c r="CM1184" s="61"/>
      <c r="CN1184" s="61"/>
      <c r="CO1184" s="61"/>
      <c r="CP1184" s="61"/>
      <c r="CQ1184" s="61"/>
      <c r="CR1184" s="61"/>
      <c r="CS1184" s="61"/>
      <c r="CT1184" s="61"/>
      <c r="CU1184" s="61"/>
      <c r="CV1184" s="61"/>
      <c r="CW1184" s="61"/>
      <c r="CX1184" s="61"/>
      <c r="CY1184" s="61"/>
      <c r="CZ1184" s="61"/>
      <c r="DA1184" s="61"/>
      <c r="DB1184" s="61"/>
      <c r="DC1184" s="61"/>
    </row>
    <row r="1185" spans="2:107" ht="25.5" customHeight="1" x14ac:dyDescent="0.2">
      <c r="B1185" s="61"/>
      <c r="C1185" s="61"/>
      <c r="D1185" s="61"/>
      <c r="E1185" s="64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61"/>
      <c r="AE1185" s="61"/>
      <c r="AF1185" s="61"/>
      <c r="AG1185" s="61"/>
      <c r="AH1185" s="61"/>
      <c r="AI1185" s="61"/>
      <c r="AJ1185" s="61"/>
      <c r="AK1185" s="61"/>
      <c r="AL1185" s="61"/>
      <c r="AM1185" s="169" t="s">
        <v>281</v>
      </c>
      <c r="AN1185" s="30">
        <v>0</v>
      </c>
      <c r="AO1185" s="60">
        <v>0</v>
      </c>
      <c r="AP1185" s="61"/>
      <c r="AQ1185" s="61"/>
      <c r="AR1185" s="61"/>
      <c r="AS1185" s="61"/>
      <c r="AT1185" s="61"/>
      <c r="AU1185" s="61"/>
      <c r="AV1185" s="61"/>
      <c r="AW1185" s="61"/>
      <c r="AX1185" s="61"/>
      <c r="AY1185" s="61"/>
      <c r="AZ1185" s="61"/>
      <c r="BA1185" s="61"/>
      <c r="BB1185" s="61"/>
      <c r="BC1185" s="61"/>
      <c r="BD1185" s="61"/>
      <c r="BE1185" s="61"/>
      <c r="BF1185" s="61"/>
      <c r="BG1185" s="61"/>
      <c r="BH1185" s="61"/>
      <c r="BI1185" s="61"/>
      <c r="BJ1185" s="61"/>
      <c r="BK1185" s="61"/>
      <c r="BL1185" s="61"/>
      <c r="BM1185" s="61"/>
      <c r="BN1185" s="61"/>
      <c r="BO1185" s="61"/>
      <c r="BP1185" s="61"/>
      <c r="BQ1185" s="61"/>
      <c r="BR1185" s="64"/>
      <c r="BS1185" s="64"/>
      <c r="BT1185" s="64"/>
      <c r="BU1185" s="64"/>
      <c r="BV1185" s="61"/>
      <c r="BW1185" s="61"/>
      <c r="BX1185" s="61"/>
      <c r="BY1185" s="61"/>
      <c r="BZ1185" s="61"/>
      <c r="CA1185" s="61"/>
      <c r="CB1185" s="61"/>
      <c r="CC1185" s="61"/>
      <c r="CD1185" s="61"/>
      <c r="CE1185" s="61"/>
      <c r="CF1185" s="61"/>
      <c r="CG1185" s="61"/>
      <c r="CH1185" s="61"/>
      <c r="CI1185" s="61"/>
      <c r="CJ1185" s="61"/>
      <c r="CK1185" s="61"/>
      <c r="CL1185" s="61"/>
      <c r="CM1185" s="61"/>
      <c r="CN1185" s="61"/>
      <c r="CO1185" s="61"/>
      <c r="CP1185" s="61"/>
      <c r="CQ1185" s="61"/>
      <c r="CR1185" s="61"/>
      <c r="CS1185" s="61"/>
      <c r="CT1185" s="61"/>
      <c r="CU1185" s="61"/>
      <c r="CV1185" s="61"/>
      <c r="CW1185" s="61"/>
      <c r="CX1185" s="61"/>
      <c r="CY1185" s="61"/>
      <c r="CZ1185" s="61"/>
      <c r="DA1185" s="61"/>
      <c r="DB1185" s="61"/>
      <c r="DC1185" s="61"/>
    </row>
    <row r="1186" spans="2:107" ht="25.5" customHeight="1" x14ac:dyDescent="0.2">
      <c r="B1186" s="61"/>
      <c r="C1186" s="61"/>
      <c r="D1186" s="61"/>
      <c r="E1186" s="64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98"/>
      <c r="AN1186" s="45">
        <v>23</v>
      </c>
      <c r="AO1186" s="60">
        <v>1</v>
      </c>
      <c r="AP1186" s="61"/>
      <c r="AQ1186" s="61"/>
      <c r="AR1186" s="61"/>
      <c r="AS1186" s="61"/>
      <c r="AT1186" s="61"/>
      <c r="AU1186" s="61"/>
      <c r="AV1186" s="61"/>
      <c r="AW1186" s="61"/>
      <c r="AX1186" s="61"/>
      <c r="AY1186" s="61"/>
      <c r="AZ1186" s="61"/>
      <c r="BA1186" s="61"/>
      <c r="BB1186" s="61"/>
      <c r="BC1186" s="61"/>
      <c r="BD1186" s="61"/>
      <c r="BE1186" s="61"/>
      <c r="BF1186" s="61"/>
      <c r="BG1186" s="61"/>
      <c r="BH1186" s="61"/>
      <c r="BI1186" s="61"/>
      <c r="BJ1186" s="61"/>
      <c r="BK1186" s="61"/>
      <c r="BL1186" s="61"/>
      <c r="BM1186" s="61"/>
      <c r="BN1186" s="61"/>
      <c r="BO1186" s="61"/>
      <c r="BP1186" s="61"/>
      <c r="BQ1186" s="61"/>
      <c r="BR1186" s="64"/>
      <c r="BS1186" s="64"/>
      <c r="BT1186" s="64"/>
      <c r="BU1186" s="64"/>
      <c r="BV1186" s="61"/>
      <c r="BW1186" s="61"/>
      <c r="BX1186" s="61"/>
      <c r="BY1186" s="61"/>
      <c r="BZ1186" s="61"/>
      <c r="CA1186" s="61"/>
      <c r="CB1186" s="61"/>
      <c r="CC1186" s="61"/>
      <c r="CD1186" s="61"/>
      <c r="CE1186" s="61"/>
      <c r="CF1186" s="61"/>
      <c r="CG1186" s="61"/>
      <c r="CH1186" s="61"/>
      <c r="CI1186" s="61"/>
      <c r="CJ1186" s="61"/>
      <c r="CK1186" s="61"/>
      <c r="CL1186" s="61"/>
      <c r="CM1186" s="61"/>
      <c r="CN1186" s="61"/>
      <c r="CO1186" s="61"/>
      <c r="CP1186" s="61"/>
      <c r="CQ1186" s="61"/>
      <c r="CR1186" s="61"/>
      <c r="CS1186" s="61"/>
      <c r="CT1186" s="61"/>
      <c r="CU1186" s="61"/>
      <c r="CV1186" s="61"/>
      <c r="CW1186" s="61"/>
      <c r="CX1186" s="61"/>
      <c r="CY1186" s="61"/>
      <c r="CZ1186" s="61"/>
      <c r="DA1186" s="61"/>
      <c r="DB1186" s="61"/>
      <c r="DC1186" s="61"/>
    </row>
    <row r="1187" spans="2:107" ht="25.5" customHeight="1" x14ac:dyDescent="0.2">
      <c r="B1187" s="61"/>
      <c r="C1187" s="61"/>
      <c r="D1187" s="61"/>
      <c r="E1187" s="64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1"/>
      <c r="AM1187" s="61"/>
      <c r="AN1187" s="49" t="s">
        <v>141</v>
      </c>
      <c r="AO1187" s="49" t="s">
        <v>140</v>
      </c>
      <c r="AP1187" s="61"/>
      <c r="AQ1187" s="61"/>
      <c r="AR1187" s="61"/>
      <c r="AS1187" s="61"/>
      <c r="AT1187" s="61"/>
      <c r="AU1187" s="61"/>
      <c r="AV1187" s="61"/>
      <c r="AW1187" s="61"/>
      <c r="AX1187" s="61"/>
      <c r="AY1187" s="61"/>
      <c r="AZ1187" s="61"/>
      <c r="BA1187" s="61"/>
      <c r="BB1187" s="61"/>
      <c r="BC1187" s="61"/>
      <c r="BD1187" s="61"/>
      <c r="BE1187" s="61"/>
      <c r="BF1187" s="61"/>
      <c r="BG1187" s="61"/>
      <c r="BH1187" s="61"/>
      <c r="BI1187" s="61"/>
      <c r="BJ1187" s="61"/>
      <c r="BK1187" s="61"/>
      <c r="BL1187" s="61"/>
      <c r="BM1187" s="61"/>
      <c r="BN1187" s="61"/>
      <c r="BO1187" s="61"/>
      <c r="BP1187" s="61"/>
      <c r="BQ1187" s="61"/>
      <c r="BR1187" s="64"/>
      <c r="BS1187" s="64"/>
      <c r="BT1187" s="64"/>
      <c r="BU1187" s="64"/>
      <c r="BV1187" s="61"/>
      <c r="BW1187" s="61"/>
      <c r="BX1187" s="61"/>
      <c r="BY1187" s="61"/>
      <c r="BZ1187" s="61"/>
      <c r="CA1187" s="61"/>
      <c r="CB1187" s="61"/>
      <c r="CC1187" s="61"/>
      <c r="CD1187" s="61"/>
      <c r="CE1187" s="61"/>
      <c r="CF1187" s="61"/>
      <c r="CG1187" s="61"/>
      <c r="CH1187" s="61"/>
      <c r="CI1187" s="61"/>
      <c r="CJ1187" s="61"/>
      <c r="CK1187" s="61"/>
      <c r="CL1187" s="61"/>
      <c r="CM1187" s="61"/>
      <c r="CN1187" s="61"/>
      <c r="CO1187" s="61"/>
      <c r="CP1187" s="61"/>
      <c r="CQ1187" s="61"/>
      <c r="CR1187" s="61"/>
      <c r="CS1187" s="61"/>
      <c r="CT1187" s="61"/>
      <c r="CU1187" s="61"/>
      <c r="CV1187" s="61"/>
      <c r="CW1187" s="61"/>
      <c r="CX1187" s="61"/>
      <c r="CY1187" s="61"/>
      <c r="CZ1187" s="61"/>
      <c r="DA1187" s="61"/>
      <c r="DB1187" s="61"/>
      <c r="DC1187" s="61"/>
    </row>
    <row r="1188" spans="2:107" ht="25.5" customHeight="1" x14ac:dyDescent="0.2">
      <c r="B1188" s="61"/>
      <c r="C1188" s="61"/>
      <c r="D1188" s="61"/>
      <c r="E1188" s="64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  <c r="AA1188" s="61"/>
      <c r="AB1188" s="61"/>
      <c r="AC1188" s="61"/>
      <c r="AD1188" s="61"/>
      <c r="AE1188" s="61"/>
      <c r="AF1188" s="61"/>
      <c r="AG1188" s="61"/>
      <c r="AH1188" s="61"/>
      <c r="AI1188" s="61"/>
      <c r="AJ1188" s="61"/>
      <c r="AK1188" s="61"/>
      <c r="AL1188" s="61"/>
      <c r="AM1188" s="61"/>
      <c r="AN1188" s="61"/>
      <c r="AO1188" s="61"/>
      <c r="AP1188" s="61"/>
      <c r="AQ1188" s="61"/>
      <c r="AR1188" s="61"/>
      <c r="AS1188" s="61"/>
      <c r="AT1188" s="61"/>
      <c r="AU1188" s="61"/>
      <c r="AV1188" s="61"/>
      <c r="AW1188" s="61"/>
      <c r="AX1188" s="61"/>
      <c r="AY1188" s="61"/>
      <c r="AZ1188" s="61"/>
      <c r="BA1188" s="61"/>
      <c r="BB1188" s="61"/>
      <c r="BC1188" s="61"/>
      <c r="BD1188" s="61"/>
      <c r="BE1188" s="61"/>
      <c r="BF1188" s="61"/>
      <c r="BG1188" s="61"/>
      <c r="BH1188" s="61"/>
      <c r="BI1188" s="61"/>
      <c r="BJ1188" s="61"/>
      <c r="BK1188" s="61"/>
      <c r="BL1188" s="61"/>
      <c r="BM1188" s="61"/>
      <c r="BN1188" s="61"/>
      <c r="BO1188" s="61"/>
      <c r="BP1188" s="61"/>
      <c r="BQ1188" s="61"/>
      <c r="BR1188" s="64"/>
      <c r="BS1188" s="64"/>
      <c r="BT1188" s="64"/>
      <c r="BU1188" s="64"/>
      <c r="BV1188" s="61"/>
      <c r="BW1188" s="61"/>
      <c r="BX1188" s="61"/>
      <c r="BY1188" s="61"/>
      <c r="BZ1188" s="61"/>
      <c r="CA1188" s="61"/>
      <c r="CB1188" s="61"/>
      <c r="CC1188" s="61"/>
      <c r="CD1188" s="61"/>
      <c r="CE1188" s="61"/>
      <c r="CF1188" s="61"/>
      <c r="CG1188" s="61"/>
      <c r="CH1188" s="61"/>
      <c r="CI1188" s="61"/>
      <c r="CJ1188" s="61"/>
      <c r="CK1188" s="61"/>
      <c r="CL1188" s="61"/>
      <c r="CM1188" s="61"/>
      <c r="CN1188" s="61"/>
      <c r="CO1188" s="61"/>
      <c r="CP1188" s="61"/>
      <c r="CQ1188" s="61"/>
      <c r="CR1188" s="61"/>
      <c r="CS1188" s="61"/>
      <c r="CT1188" s="61"/>
      <c r="CU1188" s="61"/>
      <c r="CV1188" s="61"/>
      <c r="CW1188" s="61"/>
      <c r="CX1188" s="61"/>
      <c r="CY1188" s="61"/>
      <c r="CZ1188" s="61"/>
      <c r="DA1188" s="61"/>
      <c r="DB1188" s="61"/>
      <c r="DC1188" s="61"/>
    </row>
    <row r="1189" spans="2:107" ht="25.5" customHeight="1" x14ac:dyDescent="0.2">
      <c r="B1189" s="170" t="s">
        <v>425</v>
      </c>
      <c r="C1189" s="170"/>
      <c r="D1189" s="170"/>
      <c r="E1189" s="170"/>
      <c r="F1189" s="170"/>
      <c r="G1189" s="170"/>
      <c r="H1189" s="170"/>
      <c r="I1189" s="170"/>
      <c r="J1189" s="170"/>
      <c r="K1189" s="170"/>
      <c r="L1189" s="170"/>
      <c r="M1189" s="170"/>
      <c r="N1189" s="170"/>
      <c r="O1189" s="170"/>
      <c r="P1189" s="170"/>
      <c r="Q1189" s="170"/>
      <c r="R1189" s="170"/>
      <c r="S1189" s="170"/>
      <c r="T1189" s="170"/>
      <c r="U1189" s="170"/>
      <c r="V1189" s="170"/>
      <c r="W1189" s="170"/>
      <c r="X1189" s="170"/>
      <c r="Y1189" s="170"/>
      <c r="Z1189" s="170"/>
      <c r="AA1189" s="170"/>
      <c r="AB1189" s="170"/>
      <c r="AC1189" s="170"/>
      <c r="AD1189" s="170"/>
      <c r="AE1189" s="170"/>
      <c r="AF1189" s="170"/>
      <c r="AG1189" s="170"/>
      <c r="AH1189" s="170"/>
      <c r="AI1189" s="170"/>
      <c r="AJ1189" s="170"/>
      <c r="AK1189" s="170"/>
      <c r="AL1189" s="170"/>
      <c r="AM1189" s="170"/>
      <c r="AN1189" s="170"/>
      <c r="AO1189" s="170"/>
      <c r="AP1189" s="170"/>
      <c r="AQ1189" s="170"/>
      <c r="AR1189" s="170"/>
      <c r="AS1189" s="170"/>
      <c r="AT1189" s="170"/>
      <c r="AU1189" s="170"/>
      <c r="AV1189" s="170"/>
      <c r="AW1189" s="170"/>
      <c r="AX1189" s="170"/>
      <c r="AY1189" s="170"/>
      <c r="AZ1189" s="170"/>
      <c r="BA1189" s="170"/>
      <c r="BB1189" s="170"/>
      <c r="BC1189" s="170"/>
      <c r="BD1189" s="170"/>
      <c r="BE1189" s="170"/>
      <c r="BF1189" s="170"/>
      <c r="BG1189" s="170"/>
      <c r="BH1189" s="170"/>
      <c r="BI1189" s="170"/>
      <c r="BJ1189" s="170"/>
      <c r="BK1189" s="170"/>
      <c r="BL1189" s="170"/>
      <c r="BM1189" s="170"/>
      <c r="BN1189" s="170"/>
      <c r="BO1189" s="170"/>
      <c r="BP1189" s="170"/>
      <c r="BQ1189" s="170"/>
      <c r="BR1189" s="170"/>
      <c r="BS1189" s="170"/>
      <c r="BT1189" s="170"/>
      <c r="BU1189" s="170"/>
      <c r="BV1189" s="170"/>
      <c r="BW1189" s="170"/>
      <c r="BX1189" s="170"/>
      <c r="BY1189" s="170"/>
      <c r="BZ1189" s="170"/>
      <c r="CA1189" s="170"/>
      <c r="CB1189" s="170"/>
      <c r="CC1189" s="170"/>
      <c r="CD1189" s="170"/>
      <c r="CE1189" s="170"/>
      <c r="CF1189" s="170"/>
      <c r="CG1189" s="170"/>
      <c r="CH1189" s="170"/>
      <c r="CI1189" s="170"/>
      <c r="CJ1189" s="170"/>
      <c r="CK1189" s="170"/>
      <c r="CL1189" s="170"/>
      <c r="CM1189" s="170"/>
      <c r="CN1189" s="170"/>
      <c r="CO1189" s="170"/>
      <c r="CP1189" s="170"/>
      <c r="CQ1189" s="170"/>
      <c r="CR1189" s="170"/>
      <c r="CS1189" s="170"/>
      <c r="CT1189" s="170"/>
      <c r="CU1189" s="170"/>
      <c r="CV1189" s="170"/>
      <c r="CW1189" s="170"/>
      <c r="CX1189" s="170"/>
      <c r="CY1189" s="170"/>
      <c r="CZ1189" s="170"/>
      <c r="DA1189" s="170"/>
      <c r="DB1189" s="170"/>
      <c r="DC1189" s="170"/>
    </row>
    <row r="1190" spans="2:107" ht="25.5" customHeight="1" x14ac:dyDescent="0.2">
      <c r="B1190" s="61"/>
      <c r="C1190" s="61"/>
      <c r="D1190" s="61"/>
      <c r="E1190" s="64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1"/>
      <c r="AM1190" s="61"/>
      <c r="AN1190" s="61"/>
      <c r="AO1190" s="61"/>
      <c r="AP1190" s="61"/>
      <c r="AQ1190" s="61"/>
      <c r="AR1190" s="61"/>
      <c r="AS1190" s="61"/>
      <c r="AT1190" s="61"/>
      <c r="AU1190" s="61"/>
      <c r="AV1190" s="61"/>
      <c r="AW1190" s="61"/>
      <c r="AX1190" s="61"/>
      <c r="AY1190" s="61"/>
      <c r="AZ1190" s="61"/>
      <c r="BA1190" s="61"/>
      <c r="BB1190" s="61"/>
      <c r="BC1190" s="61"/>
      <c r="BD1190" s="61"/>
      <c r="BE1190" s="61"/>
      <c r="BF1190" s="61"/>
      <c r="BG1190" s="61"/>
      <c r="BH1190" s="61"/>
      <c r="BI1190" s="61"/>
      <c r="BJ1190" s="61"/>
      <c r="BK1190" s="61"/>
      <c r="BL1190" s="61"/>
      <c r="BM1190" s="61"/>
      <c r="BN1190" s="61"/>
      <c r="BO1190" s="61"/>
      <c r="BP1190" s="61"/>
      <c r="BQ1190" s="61"/>
      <c r="BR1190"/>
      <c r="BS1190"/>
      <c r="BT1190"/>
      <c r="BU1190" s="64"/>
      <c r="BV1190" s="61"/>
      <c r="BW1190"/>
      <c r="BX1190"/>
      <c r="BY1190"/>
      <c r="BZ1190"/>
      <c r="CA1190"/>
      <c r="CB1190"/>
      <c r="CC1190"/>
      <c r="CD1190"/>
      <c r="CE1190"/>
      <c r="CF1190"/>
      <c r="CG1190"/>
      <c r="CH1190" s="61"/>
      <c r="CI1190" s="61"/>
      <c r="CJ1190"/>
      <c r="CK1190"/>
      <c r="CL1190"/>
      <c r="CM1190"/>
      <c r="CN1190"/>
      <c r="CO1190"/>
      <c r="CP1190"/>
      <c r="CQ1190" s="61"/>
      <c r="CR1190" s="61"/>
      <c r="CS1190" s="61"/>
      <c r="CT1190" s="61"/>
      <c r="CU1190" s="61"/>
      <c r="CV1190" s="61"/>
      <c r="CW1190" s="61"/>
      <c r="CX1190" s="61"/>
      <c r="CY1190" s="61"/>
      <c r="CZ1190" s="61"/>
      <c r="DA1190" s="61"/>
      <c r="DB1190" s="61"/>
      <c r="DC1190" s="61"/>
    </row>
    <row r="1191" spans="2:107" ht="25.5" customHeight="1" x14ac:dyDescent="0.2">
      <c r="B1191" s="181" t="s">
        <v>427</v>
      </c>
      <c r="C1191" s="181"/>
      <c r="D1191" s="181"/>
      <c r="E1191" s="181"/>
      <c r="F1191" s="181"/>
      <c r="G1191" s="181"/>
      <c r="H1191" s="181"/>
      <c r="I1191" s="61"/>
      <c r="J1191" s="181" t="s">
        <v>426</v>
      </c>
      <c r="K1191" s="181"/>
      <c r="L1191" s="181"/>
      <c r="M1191" s="181"/>
      <c r="N1191" s="181"/>
      <c r="O1191" s="181"/>
      <c r="P1191" s="181"/>
      <c r="Q1191" s="181"/>
      <c r="R1191" s="181"/>
      <c r="S1191" s="181"/>
      <c r="T1191" s="181"/>
      <c r="U1191" s="73"/>
      <c r="V1191" s="181" t="s">
        <v>428</v>
      </c>
      <c r="W1191" s="181"/>
      <c r="X1191" s="181"/>
      <c r="Y1191" s="181"/>
      <c r="Z1191" s="181"/>
      <c r="AA1191" s="181"/>
      <c r="AB1191" s="181"/>
      <c r="AC1191" s="61"/>
      <c r="AD1191" s="61"/>
      <c r="AE1191" s="181" t="s">
        <v>429</v>
      </c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61"/>
      <c r="AQ1191" s="61"/>
      <c r="AR1191" s="181" t="s">
        <v>430</v>
      </c>
      <c r="AS1191" s="181"/>
      <c r="AT1191" s="181"/>
      <c r="AU1191" s="181"/>
      <c r="AV1191" s="181"/>
      <c r="AW1191" s="181"/>
      <c r="AX1191" s="181"/>
      <c r="AY1191" s="61"/>
      <c r="AZ1191" s="61"/>
      <c r="BA1191" s="181" t="s">
        <v>431</v>
      </c>
      <c r="BB1191" s="181"/>
      <c r="BC1191" s="181"/>
      <c r="BD1191" s="181"/>
      <c r="BE1191" s="181"/>
      <c r="BF1191" s="181"/>
      <c r="BG1191" s="181"/>
      <c r="BH1191" s="181"/>
      <c r="BI1191" s="181"/>
      <c r="BJ1191" s="181"/>
      <c r="BK1191" s="181"/>
      <c r="BL1191" s="61"/>
      <c r="BM1191" s="61"/>
      <c r="BN1191" s="181" t="s">
        <v>432</v>
      </c>
      <c r="BO1191" s="181"/>
      <c r="BP1191" s="181"/>
      <c r="BQ1191" s="181"/>
      <c r="BR1191" s="181"/>
      <c r="BS1191" s="181"/>
      <c r="BT1191" s="181"/>
      <c r="BU1191" s="64"/>
      <c r="BV1191" s="61"/>
      <c r="BW1191" s="181" t="s">
        <v>433</v>
      </c>
      <c r="BX1191" s="181"/>
      <c r="BY1191" s="181"/>
      <c r="BZ1191" s="181"/>
      <c r="CA1191" s="181"/>
      <c r="CB1191" s="181"/>
      <c r="CC1191" s="181"/>
      <c r="CD1191" s="181"/>
      <c r="CE1191" s="181"/>
      <c r="CF1191" s="181"/>
      <c r="CG1191" s="181"/>
      <c r="CH1191" s="61"/>
      <c r="CI1191" s="61"/>
      <c r="CJ1191" s="181" t="s">
        <v>434</v>
      </c>
      <c r="CK1191" s="181"/>
      <c r="CL1191" s="181"/>
      <c r="CM1191" s="181"/>
      <c r="CN1191" s="181"/>
      <c r="CO1191" s="181"/>
      <c r="CP1191" s="181"/>
      <c r="CQ1191" s="61"/>
      <c r="CR1191" s="61"/>
      <c r="CS1191" s="181" t="s">
        <v>433</v>
      </c>
      <c r="CT1191" s="181"/>
      <c r="CU1191" s="181"/>
      <c r="CV1191" s="181"/>
      <c r="CW1191" s="181"/>
      <c r="CX1191" s="181"/>
      <c r="CY1191" s="181"/>
      <c r="CZ1191" s="181"/>
      <c r="DA1191" s="181"/>
      <c r="DB1191" s="181"/>
      <c r="DC1191" s="181"/>
    </row>
    <row r="1192" spans="2:107" ht="25.5" customHeight="1" x14ac:dyDescent="0.2">
      <c r="B1192" s="61"/>
      <c r="C1192" s="61"/>
      <c r="D1192" s="61"/>
      <c r="E1192" s="64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  <c r="AA1192" s="61"/>
      <c r="AB1192" s="61"/>
      <c r="AC1192" s="61"/>
      <c r="AD1192" s="61"/>
      <c r="AE1192"/>
      <c r="AF1192"/>
      <c r="AG1192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61"/>
      <c r="AR1192" s="61"/>
      <c r="AS1192" s="61"/>
      <c r="AT1192" s="61"/>
      <c r="AU1192" s="61"/>
      <c r="AV1192" s="61"/>
      <c r="AW1192" s="61"/>
      <c r="AX1192" s="61"/>
      <c r="AY1192" s="61"/>
      <c r="AZ1192" s="61"/>
      <c r="BA1192" s="61"/>
      <c r="BB1192" s="61"/>
      <c r="BC1192" s="61"/>
      <c r="BD1192" s="61"/>
      <c r="BE1192" s="61"/>
      <c r="BF1192" s="61"/>
      <c r="BG1192" s="61"/>
      <c r="BH1192" s="61"/>
      <c r="BI1192" s="61"/>
      <c r="BJ1192" s="61"/>
      <c r="BK1192" s="61"/>
      <c r="BL1192" s="61"/>
      <c r="BM1192" s="61"/>
      <c r="BN1192" s="61"/>
      <c r="BO1192" s="61"/>
      <c r="BP1192" s="61"/>
      <c r="BQ1192" s="61"/>
      <c r="BR1192" s="64"/>
      <c r="BS1192" s="64"/>
      <c r="BT1192" s="64"/>
      <c r="BU1192" s="64"/>
      <c r="BV1192" s="61"/>
      <c r="BW1192" s="61"/>
      <c r="BX1192" s="61"/>
      <c r="BY1192" s="61"/>
      <c r="BZ1192" s="61"/>
      <c r="CA1192" s="61"/>
      <c r="CB1192" s="61"/>
      <c r="CC1192" s="61"/>
      <c r="CD1192" s="61"/>
      <c r="CE1192" s="61"/>
      <c r="CF1192" s="61"/>
      <c r="CG1192" s="61"/>
      <c r="CH1192" s="61"/>
      <c r="CI1192" s="61"/>
      <c r="CJ1192" s="61"/>
      <c r="CK1192" s="61"/>
      <c r="CL1192" s="61"/>
      <c r="CM1192" s="61"/>
      <c r="CN1192" s="61"/>
      <c r="CO1192" s="61"/>
      <c r="CP1192" s="61"/>
      <c r="CQ1192" s="61"/>
      <c r="CR1192" s="61"/>
      <c r="CS1192" s="61"/>
      <c r="CT1192" s="61"/>
      <c r="CU1192" s="61"/>
      <c r="CV1192" s="61"/>
      <c r="CW1192" s="61"/>
      <c r="CX1192" s="61"/>
      <c r="CY1192" s="61"/>
      <c r="CZ1192" s="61"/>
      <c r="DA1192" s="61"/>
      <c r="DB1192" s="61"/>
      <c r="DC1192" s="61"/>
    </row>
    <row r="1193" spans="2:107" ht="25.5" customHeight="1" x14ac:dyDescent="0.2">
      <c r="B1193" s="175" t="s">
        <v>180</v>
      </c>
      <c r="C1193" s="175"/>
      <c r="D1193" s="175"/>
      <c r="E1193" s="64"/>
      <c r="F1193" s="175" t="s">
        <v>14</v>
      </c>
      <c r="G1193" s="175"/>
      <c r="H1193" s="175"/>
      <c r="I1193" s="61"/>
      <c r="J1193" s="178" t="s">
        <v>338</v>
      </c>
      <c r="K1193" s="179"/>
      <c r="L1193" s="180"/>
      <c r="M1193" s="61"/>
      <c r="N1193" s="178" t="s">
        <v>409</v>
      </c>
      <c r="O1193" s="179"/>
      <c r="P1193" s="180"/>
      <c r="Q1193" s="61"/>
      <c r="R1193" s="178" t="s">
        <v>410</v>
      </c>
      <c r="S1193" s="179"/>
      <c r="T1193" s="180"/>
      <c r="U1193" s="61"/>
      <c r="V1193" s="175" t="s">
        <v>180</v>
      </c>
      <c r="W1193" s="175"/>
      <c r="X1193" s="175"/>
      <c r="Y1193" s="61"/>
      <c r="Z1193" s="175" t="s">
        <v>14</v>
      </c>
      <c r="AA1193" s="175"/>
      <c r="AB1193" s="175"/>
      <c r="AC1193" s="61"/>
      <c r="AD1193" s="61"/>
      <c r="AE1193" s="175" t="s">
        <v>338</v>
      </c>
      <c r="AF1193" s="175"/>
      <c r="AG1193" s="175"/>
      <c r="AH1193" s="61"/>
      <c r="AI1193" s="178" t="s">
        <v>409</v>
      </c>
      <c r="AJ1193" s="179"/>
      <c r="AK1193" s="180"/>
      <c r="AL1193" s="61"/>
      <c r="AM1193" s="178" t="s">
        <v>410</v>
      </c>
      <c r="AN1193" s="179"/>
      <c r="AO1193" s="180"/>
      <c r="AP1193" s="61"/>
      <c r="AQ1193" s="61"/>
      <c r="AR1193" s="175" t="s">
        <v>180</v>
      </c>
      <c r="AS1193" s="175"/>
      <c r="AT1193" s="175"/>
      <c r="AU1193" s="61"/>
      <c r="AV1193" s="175" t="s">
        <v>14</v>
      </c>
      <c r="AW1193" s="175"/>
      <c r="AX1193" s="175"/>
      <c r="AY1193" s="61"/>
      <c r="AZ1193" s="61"/>
      <c r="BA1193" s="175" t="s">
        <v>338</v>
      </c>
      <c r="BB1193" s="175"/>
      <c r="BC1193" s="175"/>
      <c r="BD1193" s="61"/>
      <c r="BE1193" s="178" t="s">
        <v>409</v>
      </c>
      <c r="BF1193" s="179"/>
      <c r="BG1193" s="180"/>
      <c r="BH1193" s="61"/>
      <c r="BI1193" s="178" t="s">
        <v>410</v>
      </c>
      <c r="BJ1193" s="179"/>
      <c r="BK1193" s="180"/>
      <c r="BL1193" s="61"/>
      <c r="BM1193" s="61"/>
      <c r="BN1193" s="178" t="s">
        <v>180</v>
      </c>
      <c r="BO1193" s="179"/>
      <c r="BP1193" s="180"/>
      <c r="BQ1193" s="61"/>
      <c r="BR1193" s="175" t="s">
        <v>14</v>
      </c>
      <c r="BS1193" s="175"/>
      <c r="BT1193" s="175"/>
      <c r="BU1193" s="64"/>
      <c r="BV1193" s="61"/>
      <c r="BW1193" s="175" t="s">
        <v>338</v>
      </c>
      <c r="BX1193" s="175"/>
      <c r="BY1193" s="175"/>
      <c r="BZ1193" s="61"/>
      <c r="CA1193" s="178" t="s">
        <v>409</v>
      </c>
      <c r="CB1193" s="179"/>
      <c r="CC1193" s="180"/>
      <c r="CD1193" s="61"/>
      <c r="CE1193" s="178" t="s">
        <v>410</v>
      </c>
      <c r="CF1193" s="179"/>
      <c r="CG1193" s="180"/>
      <c r="CH1193" s="61"/>
      <c r="CI1193" s="61"/>
      <c r="CJ1193" s="175" t="s">
        <v>180</v>
      </c>
      <c r="CK1193" s="175"/>
      <c r="CL1193" s="175"/>
      <c r="CM1193" s="61"/>
      <c r="CN1193" s="175" t="s">
        <v>14</v>
      </c>
      <c r="CO1193" s="175"/>
      <c r="CP1193" s="175"/>
      <c r="CQ1193" s="61"/>
      <c r="CR1193" s="61"/>
      <c r="CS1193" s="175" t="s">
        <v>338</v>
      </c>
      <c r="CT1193" s="175"/>
      <c r="CU1193" s="175"/>
      <c r="CV1193" s="61"/>
      <c r="CW1193" s="178" t="s">
        <v>409</v>
      </c>
      <c r="CX1193" s="179"/>
      <c r="CY1193" s="180"/>
      <c r="CZ1193" s="61"/>
      <c r="DA1193" s="178" t="s">
        <v>410</v>
      </c>
      <c r="DB1193" s="179"/>
      <c r="DC1193" s="180"/>
    </row>
    <row r="1194" spans="2:107" ht="25.5" customHeight="1" x14ac:dyDescent="0.2">
      <c r="B1194" s="55" t="s">
        <v>181</v>
      </c>
      <c r="C1194" s="57">
        <v>18</v>
      </c>
      <c r="D1194" s="58">
        <v>0.66666666666666663</v>
      </c>
      <c r="E1194" s="64"/>
      <c r="F1194" s="55" t="s">
        <v>186</v>
      </c>
      <c r="G1194" s="57">
        <v>24</v>
      </c>
      <c r="H1194" s="58">
        <v>0.88888888888888884</v>
      </c>
      <c r="I1194" s="61"/>
      <c r="J1194" s="55" t="s">
        <v>339</v>
      </c>
      <c r="K1194" s="57">
        <v>15</v>
      </c>
      <c r="L1194" s="58">
        <v>0.55555555555555558</v>
      </c>
      <c r="M1194" s="61"/>
      <c r="N1194" s="55" t="s">
        <v>357</v>
      </c>
      <c r="O1194" s="57">
        <v>2</v>
      </c>
      <c r="P1194" s="58">
        <v>7.407407407407407E-2</v>
      </c>
      <c r="Q1194" s="61"/>
      <c r="R1194" s="55" t="s">
        <v>411</v>
      </c>
      <c r="S1194" s="57">
        <v>8</v>
      </c>
      <c r="T1194" s="58">
        <v>0.29629629629629628</v>
      </c>
      <c r="U1194" s="61"/>
      <c r="V1194" s="47" t="s">
        <v>181</v>
      </c>
      <c r="W1194" s="57">
        <v>4</v>
      </c>
      <c r="X1194" s="58">
        <v>0.44444444444444442</v>
      </c>
      <c r="Y1194" s="61"/>
      <c r="Z1194" s="55" t="s">
        <v>186</v>
      </c>
      <c r="AA1194" s="57">
        <v>9</v>
      </c>
      <c r="AB1194" s="58">
        <v>1</v>
      </c>
      <c r="AC1194" s="61"/>
      <c r="AD1194" s="61"/>
      <c r="AE1194" s="55" t="s">
        <v>339</v>
      </c>
      <c r="AF1194" s="57">
        <v>4</v>
      </c>
      <c r="AG1194" s="58">
        <v>0.44444444444444442</v>
      </c>
      <c r="AH1194" s="61"/>
      <c r="AI1194" s="55" t="s">
        <v>357</v>
      </c>
      <c r="AJ1194" s="57">
        <v>0</v>
      </c>
      <c r="AK1194" s="58">
        <v>0</v>
      </c>
      <c r="AL1194" s="61"/>
      <c r="AM1194" s="55" t="s">
        <v>411</v>
      </c>
      <c r="AN1194" s="57">
        <v>2</v>
      </c>
      <c r="AO1194" s="58">
        <v>0.22222222222222221</v>
      </c>
      <c r="AP1194" s="61"/>
      <c r="AQ1194" s="61"/>
      <c r="AR1194" s="55" t="s">
        <v>181</v>
      </c>
      <c r="AS1194" s="57">
        <v>2</v>
      </c>
      <c r="AT1194" s="58">
        <v>1</v>
      </c>
      <c r="AU1194" s="61"/>
      <c r="AV1194" s="47" t="s">
        <v>186</v>
      </c>
      <c r="AW1194" s="57">
        <v>2</v>
      </c>
      <c r="AX1194" s="58">
        <v>1</v>
      </c>
      <c r="AY1194" s="61"/>
      <c r="AZ1194" s="61"/>
      <c r="BA1194" s="55" t="s">
        <v>339</v>
      </c>
      <c r="BB1194" s="57">
        <v>2</v>
      </c>
      <c r="BC1194" s="58">
        <v>1</v>
      </c>
      <c r="BD1194" s="61"/>
      <c r="BE1194" s="55" t="s">
        <v>357</v>
      </c>
      <c r="BF1194" s="57">
        <v>0</v>
      </c>
      <c r="BG1194" s="58">
        <v>0</v>
      </c>
      <c r="BH1194" s="61"/>
      <c r="BI1194" s="55" t="s">
        <v>411</v>
      </c>
      <c r="BJ1194" s="57">
        <v>1</v>
      </c>
      <c r="BK1194" s="58">
        <v>0.5</v>
      </c>
      <c r="BL1194" s="61"/>
      <c r="BM1194" s="61"/>
      <c r="BN1194" s="47" t="s">
        <v>181</v>
      </c>
      <c r="BO1194" s="57">
        <v>2</v>
      </c>
      <c r="BP1194" s="58">
        <v>1</v>
      </c>
      <c r="BQ1194" s="61"/>
      <c r="BR1194" s="47" t="s">
        <v>186</v>
      </c>
      <c r="BS1194" s="57">
        <v>2</v>
      </c>
      <c r="BT1194" s="58">
        <v>1</v>
      </c>
      <c r="BU1194" s="64"/>
      <c r="BV1194" s="61"/>
      <c r="BW1194" s="55" t="s">
        <v>339</v>
      </c>
      <c r="BX1194" s="57">
        <v>2</v>
      </c>
      <c r="BY1194" s="58">
        <v>1</v>
      </c>
      <c r="BZ1194" s="61"/>
      <c r="CA1194" s="55" t="s">
        <v>357</v>
      </c>
      <c r="CB1194" s="57">
        <v>1</v>
      </c>
      <c r="CC1194" s="58">
        <v>0.5</v>
      </c>
      <c r="CD1194" s="61"/>
      <c r="CE1194" s="55" t="s">
        <v>411</v>
      </c>
      <c r="CF1194" s="57">
        <v>1</v>
      </c>
      <c r="CG1194" s="58">
        <v>0.5</v>
      </c>
      <c r="CH1194" s="61"/>
      <c r="CI1194" s="61"/>
      <c r="CJ1194" s="55" t="s">
        <v>181</v>
      </c>
      <c r="CK1194" s="57">
        <v>0</v>
      </c>
      <c r="CL1194" s="58">
        <v>0</v>
      </c>
      <c r="CM1194" s="61"/>
      <c r="CN1194" s="55" t="s">
        <v>186</v>
      </c>
      <c r="CO1194" s="57">
        <v>1</v>
      </c>
      <c r="CP1194" s="58">
        <v>1</v>
      </c>
      <c r="CQ1194" s="61"/>
      <c r="CR1194" s="61"/>
      <c r="CS1194" s="55" t="s">
        <v>339</v>
      </c>
      <c r="CT1194" s="57">
        <v>0</v>
      </c>
      <c r="CU1194" s="58">
        <v>0</v>
      </c>
      <c r="CV1194" s="61"/>
      <c r="CW1194" s="55" t="s">
        <v>357</v>
      </c>
      <c r="CX1194" s="57">
        <v>0</v>
      </c>
      <c r="CY1194" s="58">
        <v>0</v>
      </c>
      <c r="CZ1194" s="61"/>
      <c r="DA1194" s="55" t="s">
        <v>411</v>
      </c>
      <c r="DB1194" s="57">
        <v>1</v>
      </c>
      <c r="DC1194" s="58">
        <v>1</v>
      </c>
    </row>
    <row r="1195" spans="2:107" ht="25.5" customHeight="1" x14ac:dyDescent="0.2">
      <c r="B1195" s="46" t="s">
        <v>182</v>
      </c>
      <c r="C1195" s="57">
        <v>4</v>
      </c>
      <c r="D1195" s="58">
        <v>0.14814814814814814</v>
      </c>
      <c r="E1195" s="64"/>
      <c r="F1195" s="46" t="s">
        <v>187</v>
      </c>
      <c r="G1195" s="57">
        <v>2</v>
      </c>
      <c r="H1195" s="58">
        <v>7.407407407407407E-2</v>
      </c>
      <c r="I1195" s="61"/>
      <c r="J1195" s="55" t="s">
        <v>340</v>
      </c>
      <c r="K1195" s="57">
        <v>2</v>
      </c>
      <c r="L1195" s="58">
        <v>7.407407407407407E-2</v>
      </c>
      <c r="M1195" s="61"/>
      <c r="N1195" s="55" t="s">
        <v>359</v>
      </c>
      <c r="O1195" s="57">
        <v>16</v>
      </c>
      <c r="P1195" s="58">
        <v>0.59259259259259256</v>
      </c>
      <c r="Q1195" s="61"/>
      <c r="R1195" s="55" t="s">
        <v>412</v>
      </c>
      <c r="S1195" s="57">
        <v>10</v>
      </c>
      <c r="T1195" s="58">
        <v>0.37037037037037035</v>
      </c>
      <c r="U1195" s="61"/>
      <c r="V1195" s="46" t="s">
        <v>182</v>
      </c>
      <c r="W1195" s="57">
        <v>3</v>
      </c>
      <c r="X1195" s="58">
        <v>0.33333333333333331</v>
      </c>
      <c r="Y1195" s="61"/>
      <c r="Z1195" s="46" t="s">
        <v>187</v>
      </c>
      <c r="AA1195" s="57">
        <v>0</v>
      </c>
      <c r="AB1195" s="58">
        <v>0</v>
      </c>
      <c r="AC1195" s="61"/>
      <c r="AD1195" s="61"/>
      <c r="AE1195" s="55" t="s">
        <v>340</v>
      </c>
      <c r="AF1195" s="57">
        <v>0</v>
      </c>
      <c r="AG1195" s="58">
        <v>0</v>
      </c>
      <c r="AH1195" s="61"/>
      <c r="AI1195" s="55" t="s">
        <v>359</v>
      </c>
      <c r="AJ1195" s="57">
        <v>4</v>
      </c>
      <c r="AK1195" s="58">
        <v>0.44444444444444442</v>
      </c>
      <c r="AL1195" s="61"/>
      <c r="AM1195" s="55" t="s">
        <v>412</v>
      </c>
      <c r="AN1195" s="57">
        <v>2</v>
      </c>
      <c r="AO1195" s="58">
        <v>0.22222222222222221</v>
      </c>
      <c r="AP1195" s="61"/>
      <c r="AQ1195" s="61"/>
      <c r="AR1195" s="46" t="s">
        <v>182</v>
      </c>
      <c r="AS1195" s="57">
        <v>0</v>
      </c>
      <c r="AT1195" s="58">
        <v>0</v>
      </c>
      <c r="AU1195" s="61"/>
      <c r="AV1195" s="46" t="s">
        <v>187</v>
      </c>
      <c r="AW1195" s="57">
        <v>0</v>
      </c>
      <c r="AX1195" s="58">
        <v>0</v>
      </c>
      <c r="AY1195" s="61"/>
      <c r="AZ1195" s="61"/>
      <c r="BA1195" s="55" t="s">
        <v>340</v>
      </c>
      <c r="BB1195" s="57">
        <v>0</v>
      </c>
      <c r="BC1195" s="58">
        <v>0</v>
      </c>
      <c r="BD1195" s="61"/>
      <c r="BE1195" s="55" t="s">
        <v>359</v>
      </c>
      <c r="BF1195" s="57">
        <v>2</v>
      </c>
      <c r="BG1195" s="58">
        <v>1</v>
      </c>
      <c r="BH1195" s="61"/>
      <c r="BI1195" s="55" t="s">
        <v>412</v>
      </c>
      <c r="BJ1195" s="57">
        <v>1</v>
      </c>
      <c r="BK1195" s="58">
        <v>0.5</v>
      </c>
      <c r="BL1195" s="61"/>
      <c r="BM1195" s="61"/>
      <c r="BN1195" s="46" t="s">
        <v>182</v>
      </c>
      <c r="BO1195" s="57">
        <v>0</v>
      </c>
      <c r="BP1195" s="58">
        <v>0</v>
      </c>
      <c r="BQ1195" s="61"/>
      <c r="BR1195" s="46" t="s">
        <v>187</v>
      </c>
      <c r="BS1195" s="57">
        <v>0</v>
      </c>
      <c r="BT1195" s="58">
        <v>0</v>
      </c>
      <c r="BU1195" s="64"/>
      <c r="BV1195" s="61"/>
      <c r="BW1195" s="55" t="s">
        <v>340</v>
      </c>
      <c r="BX1195" s="57">
        <v>0</v>
      </c>
      <c r="BY1195" s="58">
        <v>0</v>
      </c>
      <c r="BZ1195" s="61"/>
      <c r="CA1195" s="55" t="s">
        <v>359</v>
      </c>
      <c r="CB1195" s="57">
        <v>1</v>
      </c>
      <c r="CC1195" s="58">
        <v>0.5</v>
      </c>
      <c r="CD1195" s="61"/>
      <c r="CE1195" s="55" t="s">
        <v>412</v>
      </c>
      <c r="CF1195" s="57">
        <v>1</v>
      </c>
      <c r="CG1195" s="58">
        <v>0.5</v>
      </c>
      <c r="CH1195" s="61"/>
      <c r="CI1195" s="61"/>
      <c r="CJ1195" s="46" t="s">
        <v>182</v>
      </c>
      <c r="CK1195" s="57">
        <v>0</v>
      </c>
      <c r="CL1195" s="58">
        <v>0</v>
      </c>
      <c r="CM1195" s="61"/>
      <c r="CN1195" s="46" t="s">
        <v>187</v>
      </c>
      <c r="CO1195" s="57">
        <v>0</v>
      </c>
      <c r="CP1195" s="58">
        <v>0</v>
      </c>
      <c r="CQ1195" s="61"/>
      <c r="CR1195" s="61"/>
      <c r="CS1195" s="55" t="s">
        <v>340</v>
      </c>
      <c r="CT1195" s="57">
        <v>1</v>
      </c>
      <c r="CU1195" s="58">
        <v>1</v>
      </c>
      <c r="CV1195" s="61"/>
      <c r="CW1195" s="55" t="s">
        <v>359</v>
      </c>
      <c r="CX1195" s="57">
        <v>2</v>
      </c>
      <c r="CY1195" s="58">
        <v>1</v>
      </c>
      <c r="CZ1195" s="61"/>
      <c r="DA1195" s="55" t="s">
        <v>412</v>
      </c>
      <c r="DB1195" s="57">
        <v>0</v>
      </c>
      <c r="DC1195" s="58">
        <v>0</v>
      </c>
    </row>
    <row r="1196" spans="2:107" ht="25.5" customHeight="1" x14ac:dyDescent="0.2">
      <c r="B1196" s="50" t="s">
        <v>183</v>
      </c>
      <c r="C1196" s="57">
        <v>4</v>
      </c>
      <c r="D1196" s="58">
        <v>0.14814814814814814</v>
      </c>
      <c r="E1196" s="64"/>
      <c r="F1196" s="46" t="s">
        <v>188</v>
      </c>
      <c r="G1196" s="57">
        <v>1</v>
      </c>
      <c r="H1196" s="58">
        <v>3.7037037037037035E-2</v>
      </c>
      <c r="I1196" s="61"/>
      <c r="J1196" s="55" t="s">
        <v>341</v>
      </c>
      <c r="K1196" s="57">
        <v>1</v>
      </c>
      <c r="L1196" s="58">
        <v>3.7037037037037035E-2</v>
      </c>
      <c r="M1196" s="61"/>
      <c r="N1196" s="50" t="s">
        <v>360</v>
      </c>
      <c r="O1196" s="57">
        <v>0</v>
      </c>
      <c r="P1196" s="58">
        <v>0</v>
      </c>
      <c r="Q1196" s="61"/>
      <c r="R1196" s="50" t="s">
        <v>413</v>
      </c>
      <c r="S1196" s="57">
        <v>3</v>
      </c>
      <c r="T1196" s="58">
        <v>0.1111111111111111</v>
      </c>
      <c r="U1196" s="61"/>
      <c r="V1196" s="46" t="s">
        <v>183</v>
      </c>
      <c r="W1196" s="57">
        <v>2</v>
      </c>
      <c r="X1196" s="58">
        <v>0.22222222222222221</v>
      </c>
      <c r="Y1196" s="61"/>
      <c r="Z1196" s="46" t="s">
        <v>188</v>
      </c>
      <c r="AA1196" s="57">
        <v>0</v>
      </c>
      <c r="AB1196" s="58">
        <v>0</v>
      </c>
      <c r="AC1196" s="61"/>
      <c r="AD1196" s="61"/>
      <c r="AE1196" s="55" t="s">
        <v>341</v>
      </c>
      <c r="AF1196" s="57">
        <v>0</v>
      </c>
      <c r="AG1196" s="58">
        <v>0</v>
      </c>
      <c r="AH1196" s="61"/>
      <c r="AI1196" s="50" t="s">
        <v>360</v>
      </c>
      <c r="AJ1196" s="57">
        <v>0</v>
      </c>
      <c r="AK1196" s="58">
        <v>0</v>
      </c>
      <c r="AL1196" s="61"/>
      <c r="AM1196" s="50" t="s">
        <v>413</v>
      </c>
      <c r="AN1196" s="57">
        <v>2</v>
      </c>
      <c r="AO1196" s="58">
        <v>0.22222222222222221</v>
      </c>
      <c r="AP1196" s="61"/>
      <c r="AQ1196" s="61"/>
      <c r="AR1196" s="46" t="s">
        <v>183</v>
      </c>
      <c r="AS1196" s="57">
        <v>0</v>
      </c>
      <c r="AT1196" s="58">
        <v>0</v>
      </c>
      <c r="AU1196" s="61"/>
      <c r="AV1196" s="46" t="s">
        <v>188</v>
      </c>
      <c r="AW1196" s="57">
        <v>0</v>
      </c>
      <c r="AX1196" s="58">
        <v>0</v>
      </c>
      <c r="AY1196" s="61"/>
      <c r="AZ1196" s="61"/>
      <c r="BA1196" s="55" t="s">
        <v>341</v>
      </c>
      <c r="BB1196" s="57">
        <v>0</v>
      </c>
      <c r="BC1196" s="58">
        <v>0</v>
      </c>
      <c r="BD1196" s="61"/>
      <c r="BE1196" s="50" t="s">
        <v>360</v>
      </c>
      <c r="BF1196" s="57">
        <v>0</v>
      </c>
      <c r="BG1196" s="58">
        <v>0</v>
      </c>
      <c r="BH1196" s="61"/>
      <c r="BI1196" s="50" t="s">
        <v>413</v>
      </c>
      <c r="BJ1196" s="57">
        <v>0</v>
      </c>
      <c r="BK1196" s="58">
        <v>0</v>
      </c>
      <c r="BL1196" s="61"/>
      <c r="BM1196" s="61"/>
      <c r="BN1196" s="46" t="s">
        <v>183</v>
      </c>
      <c r="BO1196" s="57">
        <v>0</v>
      </c>
      <c r="BP1196" s="58">
        <v>0</v>
      </c>
      <c r="BQ1196" s="61"/>
      <c r="BR1196" s="46" t="s">
        <v>188</v>
      </c>
      <c r="BS1196" s="57">
        <v>0</v>
      </c>
      <c r="BT1196" s="58">
        <v>0</v>
      </c>
      <c r="BU1196" s="64"/>
      <c r="BV1196" s="61"/>
      <c r="BW1196" s="55" t="s">
        <v>341</v>
      </c>
      <c r="BX1196" s="57">
        <v>0</v>
      </c>
      <c r="BY1196" s="58">
        <v>0</v>
      </c>
      <c r="BZ1196" s="61"/>
      <c r="CA1196" s="50" t="s">
        <v>360</v>
      </c>
      <c r="CB1196" s="57">
        <v>0</v>
      </c>
      <c r="CC1196" s="58">
        <v>0</v>
      </c>
      <c r="CD1196" s="61"/>
      <c r="CE1196" s="50" t="s">
        <v>413</v>
      </c>
      <c r="CF1196" s="57">
        <v>0</v>
      </c>
      <c r="CG1196" s="58">
        <v>0</v>
      </c>
      <c r="CH1196" s="61"/>
      <c r="CI1196" s="61"/>
      <c r="CJ1196" s="46" t="s">
        <v>183</v>
      </c>
      <c r="CK1196" s="57">
        <v>1</v>
      </c>
      <c r="CL1196" s="58">
        <v>1</v>
      </c>
      <c r="CM1196" s="61"/>
      <c r="CN1196" s="46" t="s">
        <v>188</v>
      </c>
      <c r="CO1196" s="57">
        <v>0</v>
      </c>
      <c r="CP1196" s="58">
        <v>0</v>
      </c>
      <c r="CQ1196" s="61"/>
      <c r="CR1196" s="61"/>
      <c r="CS1196" s="55" t="s">
        <v>341</v>
      </c>
      <c r="CT1196" s="57">
        <v>0</v>
      </c>
      <c r="CU1196" s="58">
        <v>0</v>
      </c>
      <c r="CV1196" s="61"/>
      <c r="CW1196" s="50" t="s">
        <v>360</v>
      </c>
      <c r="CX1196" s="57">
        <v>0</v>
      </c>
      <c r="CY1196" s="58">
        <v>0</v>
      </c>
      <c r="CZ1196" s="61"/>
      <c r="DA1196" s="50" t="s">
        <v>413</v>
      </c>
      <c r="DB1196" s="57">
        <v>0</v>
      </c>
      <c r="DC1196" s="58">
        <v>0</v>
      </c>
    </row>
    <row r="1197" spans="2:107" ht="25.5" customHeight="1" x14ac:dyDescent="0.2">
      <c r="B1197" s="50" t="s">
        <v>184</v>
      </c>
      <c r="C1197" s="57">
        <v>1</v>
      </c>
      <c r="D1197" s="58">
        <v>3.7037037037037035E-2</v>
      </c>
      <c r="E1197" s="64"/>
      <c r="F1197" s="77"/>
      <c r="G1197" s="54">
        <v>27</v>
      </c>
      <c r="H1197" s="76">
        <v>1</v>
      </c>
      <c r="I1197" s="61"/>
      <c r="J1197" s="50" t="s">
        <v>344</v>
      </c>
      <c r="K1197" s="57">
        <v>4</v>
      </c>
      <c r="L1197" s="58">
        <v>0.14814814814814814</v>
      </c>
      <c r="M1197" s="61"/>
      <c r="N1197" s="50" t="s">
        <v>358</v>
      </c>
      <c r="O1197" s="57">
        <v>4</v>
      </c>
      <c r="P1197" s="58">
        <v>0.14814814814814814</v>
      </c>
      <c r="Q1197" s="61"/>
      <c r="R1197" s="50" t="s">
        <v>414</v>
      </c>
      <c r="S1197" s="57">
        <v>1</v>
      </c>
      <c r="T1197" s="58">
        <v>3.7037037037037035E-2</v>
      </c>
      <c r="U1197" s="61"/>
      <c r="V1197" s="46" t="s">
        <v>184</v>
      </c>
      <c r="W1197" s="57">
        <v>0</v>
      </c>
      <c r="X1197" s="58">
        <v>0</v>
      </c>
      <c r="Y1197" s="61"/>
      <c r="Z1197" s="77"/>
      <c r="AA1197" s="54">
        <v>9</v>
      </c>
      <c r="AB1197" s="76">
        <v>1</v>
      </c>
      <c r="AC1197" s="61"/>
      <c r="AD1197" s="61"/>
      <c r="AE1197" s="50" t="s">
        <v>344</v>
      </c>
      <c r="AF1197" s="57">
        <v>3</v>
      </c>
      <c r="AG1197" s="58">
        <v>0.33333333333333331</v>
      </c>
      <c r="AH1197" s="61"/>
      <c r="AI1197" s="50" t="s">
        <v>358</v>
      </c>
      <c r="AJ1197" s="57">
        <v>3</v>
      </c>
      <c r="AK1197" s="58">
        <v>0.33333333333333331</v>
      </c>
      <c r="AL1197" s="61"/>
      <c r="AM1197" s="50" t="s">
        <v>414</v>
      </c>
      <c r="AN1197" s="57">
        <v>1</v>
      </c>
      <c r="AO1197" s="58">
        <v>0.1111111111111111</v>
      </c>
      <c r="AP1197" s="61"/>
      <c r="AQ1197" s="61"/>
      <c r="AR1197" s="46" t="s">
        <v>184</v>
      </c>
      <c r="AS1197" s="57">
        <v>0</v>
      </c>
      <c r="AT1197" s="58">
        <v>0</v>
      </c>
      <c r="AU1197" s="61"/>
      <c r="AV1197" s="77"/>
      <c r="AW1197" s="54">
        <v>2</v>
      </c>
      <c r="AX1197" s="76">
        <v>1</v>
      </c>
      <c r="AY1197" s="61"/>
      <c r="AZ1197" s="61"/>
      <c r="BA1197" s="50" t="s">
        <v>344</v>
      </c>
      <c r="BB1197" s="57">
        <v>0</v>
      </c>
      <c r="BC1197" s="58">
        <v>0</v>
      </c>
      <c r="BD1197" s="61"/>
      <c r="BE1197" s="50" t="s">
        <v>358</v>
      </c>
      <c r="BF1197" s="57">
        <v>0</v>
      </c>
      <c r="BG1197" s="58">
        <v>0</v>
      </c>
      <c r="BH1197" s="61"/>
      <c r="BI1197" s="50" t="s">
        <v>414</v>
      </c>
      <c r="BJ1197" s="57">
        <v>0</v>
      </c>
      <c r="BK1197" s="58">
        <v>0</v>
      </c>
      <c r="BL1197" s="61"/>
      <c r="BM1197" s="61"/>
      <c r="BN1197" s="46" t="s">
        <v>184</v>
      </c>
      <c r="BO1197" s="57">
        <v>0</v>
      </c>
      <c r="BP1197" s="58">
        <v>0</v>
      </c>
      <c r="BQ1197" s="61"/>
      <c r="BR1197" s="77"/>
      <c r="BS1197" s="54">
        <v>2</v>
      </c>
      <c r="BT1197" s="76">
        <v>1</v>
      </c>
      <c r="BU1197" s="64"/>
      <c r="BV1197" s="61"/>
      <c r="BW1197" s="50" t="s">
        <v>344</v>
      </c>
      <c r="BX1197" s="57">
        <v>0</v>
      </c>
      <c r="BY1197" s="58">
        <v>0</v>
      </c>
      <c r="BZ1197" s="61"/>
      <c r="CA1197" s="50" t="s">
        <v>358</v>
      </c>
      <c r="CB1197" s="57">
        <v>0</v>
      </c>
      <c r="CC1197" s="58">
        <v>0</v>
      </c>
      <c r="CD1197" s="61"/>
      <c r="CE1197" s="50" t="s">
        <v>414</v>
      </c>
      <c r="CF1197" s="57">
        <v>0</v>
      </c>
      <c r="CG1197" s="58">
        <v>0</v>
      </c>
      <c r="CH1197" s="61"/>
      <c r="CI1197" s="61"/>
      <c r="CJ1197" s="46" t="s">
        <v>184</v>
      </c>
      <c r="CK1197" s="57">
        <v>0</v>
      </c>
      <c r="CL1197" s="58">
        <v>0</v>
      </c>
      <c r="CM1197" s="61"/>
      <c r="CN1197" s="77"/>
      <c r="CO1197" s="54">
        <v>1</v>
      </c>
      <c r="CP1197" s="76">
        <v>1</v>
      </c>
      <c r="CQ1197" s="61"/>
      <c r="CR1197" s="61"/>
      <c r="CS1197" s="50" t="s">
        <v>344</v>
      </c>
      <c r="CT1197" s="57">
        <v>0</v>
      </c>
      <c r="CU1197" s="58">
        <v>0</v>
      </c>
      <c r="CV1197" s="61"/>
      <c r="CW1197" s="50" t="s">
        <v>358</v>
      </c>
      <c r="CX1197" s="57">
        <v>0</v>
      </c>
      <c r="CY1197" s="58">
        <v>0</v>
      </c>
      <c r="CZ1197" s="61"/>
      <c r="DA1197" s="50" t="s">
        <v>414</v>
      </c>
      <c r="DB1197" s="57">
        <v>0</v>
      </c>
      <c r="DC1197" s="58">
        <v>0</v>
      </c>
    </row>
    <row r="1198" spans="2:107" ht="25.5" customHeight="1" x14ac:dyDescent="0.2">
      <c r="B1198" s="50" t="s">
        <v>185</v>
      </c>
      <c r="C1198" s="57">
        <v>0</v>
      </c>
      <c r="D1198" s="58">
        <v>0</v>
      </c>
      <c r="E1198" s="64"/>
      <c r="F1198" s="61"/>
      <c r="G1198" s="56" t="s">
        <v>141</v>
      </c>
      <c r="H1198" s="49" t="s">
        <v>140</v>
      </c>
      <c r="I1198" s="61"/>
      <c r="J1198" s="50" t="s">
        <v>343</v>
      </c>
      <c r="K1198" s="57">
        <v>0</v>
      </c>
      <c r="L1198" s="58">
        <v>0</v>
      </c>
      <c r="M1198" s="61"/>
      <c r="N1198" s="50" t="s">
        <v>361</v>
      </c>
      <c r="O1198" s="57">
        <v>0</v>
      </c>
      <c r="P1198" s="58">
        <v>0</v>
      </c>
      <c r="Q1198" s="61"/>
      <c r="R1198" s="50" t="s">
        <v>415</v>
      </c>
      <c r="S1198" s="57">
        <v>1</v>
      </c>
      <c r="T1198" s="58">
        <v>3.7037037037037035E-2</v>
      </c>
      <c r="U1198" s="61"/>
      <c r="V1198" s="46" t="s">
        <v>185</v>
      </c>
      <c r="W1198" s="57">
        <v>0</v>
      </c>
      <c r="X1198" s="58">
        <v>0</v>
      </c>
      <c r="Y1198" s="61"/>
      <c r="Z1198" s="37"/>
      <c r="AA1198" s="56" t="s">
        <v>141</v>
      </c>
      <c r="AB1198" s="49" t="s">
        <v>140</v>
      </c>
      <c r="AC1198" s="61"/>
      <c r="AD1198" s="61"/>
      <c r="AE1198" s="50" t="s">
        <v>343</v>
      </c>
      <c r="AF1198" s="57">
        <v>0</v>
      </c>
      <c r="AG1198" s="58">
        <v>0</v>
      </c>
      <c r="AH1198" s="61"/>
      <c r="AI1198" s="50" t="s">
        <v>361</v>
      </c>
      <c r="AJ1198" s="57">
        <v>0</v>
      </c>
      <c r="AK1198" s="58">
        <v>0</v>
      </c>
      <c r="AL1198" s="61"/>
      <c r="AM1198" s="50" t="s">
        <v>415</v>
      </c>
      <c r="AN1198" s="57">
        <v>1</v>
      </c>
      <c r="AO1198" s="58">
        <v>0.1111111111111111</v>
      </c>
      <c r="AP1198" s="61"/>
      <c r="AQ1198" s="61"/>
      <c r="AR1198" s="46" t="s">
        <v>185</v>
      </c>
      <c r="AS1198" s="57">
        <v>0</v>
      </c>
      <c r="AT1198" s="58">
        <v>0</v>
      </c>
      <c r="AU1198" s="61"/>
      <c r="AV1198" s="61"/>
      <c r="AW1198" s="56" t="s">
        <v>141</v>
      </c>
      <c r="AX1198" s="49" t="s">
        <v>140</v>
      </c>
      <c r="AY1198" s="61"/>
      <c r="AZ1198" s="61"/>
      <c r="BA1198" s="50" t="s">
        <v>343</v>
      </c>
      <c r="BB1198" s="57">
        <v>0</v>
      </c>
      <c r="BC1198" s="58">
        <v>0</v>
      </c>
      <c r="BD1198" s="61"/>
      <c r="BE1198" s="50" t="s">
        <v>361</v>
      </c>
      <c r="BF1198" s="57">
        <v>0</v>
      </c>
      <c r="BG1198" s="58">
        <v>0</v>
      </c>
      <c r="BH1198" s="61"/>
      <c r="BI1198" s="50" t="s">
        <v>415</v>
      </c>
      <c r="BJ1198" s="57">
        <v>0</v>
      </c>
      <c r="BK1198" s="58">
        <v>0</v>
      </c>
      <c r="BL1198" s="61"/>
      <c r="BM1198" s="61"/>
      <c r="BN1198" s="46" t="s">
        <v>185</v>
      </c>
      <c r="BO1198" s="57">
        <v>0</v>
      </c>
      <c r="BP1198" s="58">
        <v>0</v>
      </c>
      <c r="BQ1198" s="61"/>
      <c r="BR1198" s="77"/>
      <c r="BS1198" s="56" t="s">
        <v>141</v>
      </c>
      <c r="BT1198" s="49" t="s">
        <v>140</v>
      </c>
      <c r="BU1198" s="64"/>
      <c r="BV1198" s="61"/>
      <c r="BW1198" s="50" t="s">
        <v>343</v>
      </c>
      <c r="BX1198" s="57">
        <v>0</v>
      </c>
      <c r="BY1198" s="58">
        <v>0</v>
      </c>
      <c r="BZ1198" s="61"/>
      <c r="CA1198" s="50" t="s">
        <v>361</v>
      </c>
      <c r="CB1198" s="57">
        <v>0</v>
      </c>
      <c r="CC1198" s="58">
        <v>0</v>
      </c>
      <c r="CD1198" s="61"/>
      <c r="CE1198" s="50" t="s">
        <v>415</v>
      </c>
      <c r="CF1198" s="57">
        <v>0</v>
      </c>
      <c r="CG1198" s="58">
        <v>0</v>
      </c>
      <c r="CH1198" s="61"/>
      <c r="CI1198" s="61"/>
      <c r="CJ1198" s="46" t="s">
        <v>185</v>
      </c>
      <c r="CK1198" s="57">
        <v>0</v>
      </c>
      <c r="CL1198" s="58">
        <v>0</v>
      </c>
      <c r="CM1198" s="61"/>
      <c r="CN1198" s="61"/>
      <c r="CO1198" s="56" t="s">
        <v>141</v>
      </c>
      <c r="CP1198" s="49" t="s">
        <v>140</v>
      </c>
      <c r="CQ1198" s="61"/>
      <c r="CR1198" s="61"/>
      <c r="CS1198" s="50" t="s">
        <v>343</v>
      </c>
      <c r="CT1198" s="57">
        <v>0</v>
      </c>
      <c r="CU1198" s="58">
        <v>0</v>
      </c>
      <c r="CV1198" s="61"/>
      <c r="CW1198" s="50" t="s">
        <v>361</v>
      </c>
      <c r="CX1198" s="57">
        <v>0</v>
      </c>
      <c r="CY1198" s="58">
        <v>0</v>
      </c>
      <c r="CZ1198" s="61"/>
      <c r="DA1198" s="50" t="s">
        <v>415</v>
      </c>
      <c r="DB1198" s="57">
        <v>0</v>
      </c>
      <c r="DC1198" s="58">
        <v>0</v>
      </c>
    </row>
    <row r="1199" spans="2:107" ht="25.5" customHeight="1" x14ac:dyDescent="0.2">
      <c r="B1199" s="46" t="s">
        <v>162</v>
      </c>
      <c r="C1199" s="57">
        <v>0</v>
      </c>
      <c r="D1199" s="58">
        <v>0</v>
      </c>
      <c r="E1199" s="64"/>
      <c r="F1199" s="61"/>
      <c r="G1199" s="61"/>
      <c r="H1199" s="61"/>
      <c r="I1199" s="61"/>
      <c r="J1199" s="50" t="s">
        <v>342</v>
      </c>
      <c r="K1199" s="57">
        <v>0</v>
      </c>
      <c r="L1199" s="58">
        <v>0</v>
      </c>
      <c r="M1199" s="61"/>
      <c r="N1199" s="50" t="s">
        <v>362</v>
      </c>
      <c r="O1199" s="57">
        <v>4</v>
      </c>
      <c r="P1199" s="58">
        <v>0.14814814814814814</v>
      </c>
      <c r="Q1199" s="61"/>
      <c r="R1199" s="50" t="s">
        <v>416</v>
      </c>
      <c r="S1199" s="57">
        <v>3</v>
      </c>
      <c r="T1199" s="58">
        <v>0.1111111111111111</v>
      </c>
      <c r="U1199" s="61"/>
      <c r="V1199" s="46" t="s">
        <v>162</v>
      </c>
      <c r="W1199" s="57">
        <v>0</v>
      </c>
      <c r="X1199" s="58">
        <v>0</v>
      </c>
      <c r="Y1199" s="61"/>
      <c r="Z1199" s="61"/>
      <c r="AA1199" s="61"/>
      <c r="AB1199" s="61"/>
      <c r="AC1199" s="61"/>
      <c r="AD1199" s="61"/>
      <c r="AE1199" s="50" t="s">
        <v>342</v>
      </c>
      <c r="AF1199" s="57">
        <v>0</v>
      </c>
      <c r="AG1199" s="58">
        <v>0</v>
      </c>
      <c r="AH1199" s="61"/>
      <c r="AI1199" s="50" t="s">
        <v>362</v>
      </c>
      <c r="AJ1199" s="57">
        <v>2</v>
      </c>
      <c r="AK1199" s="58">
        <v>0.22222222222222221</v>
      </c>
      <c r="AL1199" s="61"/>
      <c r="AM1199" s="50" t="s">
        <v>416</v>
      </c>
      <c r="AN1199" s="57">
        <v>1</v>
      </c>
      <c r="AO1199" s="58">
        <v>0.1111111111111111</v>
      </c>
      <c r="AP1199" s="61"/>
      <c r="AQ1199" s="61"/>
      <c r="AR1199" s="46" t="s">
        <v>162</v>
      </c>
      <c r="AS1199" s="57">
        <v>0</v>
      </c>
      <c r="AT1199" s="58">
        <v>0</v>
      </c>
      <c r="AU1199" s="61"/>
      <c r="AV1199" s="61"/>
      <c r="AW1199" s="61"/>
      <c r="AX1199" s="61"/>
      <c r="AY1199" s="61"/>
      <c r="AZ1199" s="61"/>
      <c r="BA1199" s="50" t="s">
        <v>342</v>
      </c>
      <c r="BB1199" s="57">
        <v>0</v>
      </c>
      <c r="BC1199" s="58">
        <v>0</v>
      </c>
      <c r="BD1199" s="61"/>
      <c r="BE1199" s="50" t="s">
        <v>362</v>
      </c>
      <c r="BF1199" s="57">
        <v>0</v>
      </c>
      <c r="BG1199" s="58">
        <v>0</v>
      </c>
      <c r="BH1199" s="61"/>
      <c r="BI1199" s="50" t="s">
        <v>416</v>
      </c>
      <c r="BJ1199" s="57">
        <v>0</v>
      </c>
      <c r="BK1199" s="58">
        <v>0</v>
      </c>
      <c r="BL1199" s="61"/>
      <c r="BM1199" s="61"/>
      <c r="BN1199" s="46" t="s">
        <v>162</v>
      </c>
      <c r="BO1199" s="57">
        <v>0</v>
      </c>
      <c r="BP1199" s="58">
        <v>0</v>
      </c>
      <c r="BQ1199" s="64"/>
      <c r="BR1199"/>
      <c r="BS1199" s="64"/>
      <c r="BT1199" s="64"/>
      <c r="BU1199" s="64"/>
      <c r="BV1199" s="61"/>
      <c r="BW1199" s="50" t="s">
        <v>342</v>
      </c>
      <c r="BX1199" s="57">
        <v>0</v>
      </c>
      <c r="BY1199" s="58">
        <v>0</v>
      </c>
      <c r="BZ1199" s="61"/>
      <c r="CA1199" s="50" t="s">
        <v>362</v>
      </c>
      <c r="CB1199" s="57">
        <v>0</v>
      </c>
      <c r="CC1199" s="58">
        <v>0</v>
      </c>
      <c r="CD1199" s="61"/>
      <c r="CE1199" s="50" t="s">
        <v>416</v>
      </c>
      <c r="CF1199" s="57">
        <v>0</v>
      </c>
      <c r="CG1199" s="58">
        <v>0</v>
      </c>
      <c r="CH1199" s="61"/>
      <c r="CI1199" s="61"/>
      <c r="CJ1199" s="46" t="s">
        <v>162</v>
      </c>
      <c r="CK1199" s="57">
        <v>0</v>
      </c>
      <c r="CL1199" s="58">
        <v>0</v>
      </c>
      <c r="CM1199" s="61"/>
      <c r="CN1199" s="61"/>
      <c r="CO1199" s="61"/>
      <c r="CP1199" s="61"/>
      <c r="CQ1199" s="61"/>
      <c r="CR1199" s="61"/>
      <c r="CS1199" s="50" t="s">
        <v>342</v>
      </c>
      <c r="CT1199" s="57">
        <v>0</v>
      </c>
      <c r="CU1199" s="58">
        <v>0</v>
      </c>
      <c r="CV1199" s="61"/>
      <c r="CW1199" s="50" t="s">
        <v>362</v>
      </c>
      <c r="CX1199" s="57">
        <v>0</v>
      </c>
      <c r="CY1199" s="58">
        <v>0</v>
      </c>
      <c r="CZ1199" s="61"/>
      <c r="DA1199" s="50" t="s">
        <v>416</v>
      </c>
      <c r="DB1199" s="57">
        <v>0</v>
      </c>
      <c r="DC1199" s="58">
        <v>0</v>
      </c>
    </row>
    <row r="1200" spans="2:107" ht="25.5" customHeight="1" x14ac:dyDescent="0.2">
      <c r="B1200" s="77"/>
      <c r="C1200" s="54">
        <v>27</v>
      </c>
      <c r="D1200" s="76">
        <v>1</v>
      </c>
      <c r="E1200" s="64"/>
      <c r="F1200" s="61"/>
      <c r="G1200" s="61"/>
      <c r="H1200" s="61"/>
      <c r="I1200" s="61"/>
      <c r="J1200" s="50" t="s">
        <v>354</v>
      </c>
      <c r="K1200" s="57">
        <v>4</v>
      </c>
      <c r="L1200" s="58">
        <v>0.14814814814814814</v>
      </c>
      <c r="M1200" s="61"/>
      <c r="N1200" s="50" t="s">
        <v>363</v>
      </c>
      <c r="O1200" s="57">
        <v>1</v>
      </c>
      <c r="P1200" s="58">
        <v>3.7037037037037035E-2</v>
      </c>
      <c r="Q1200" s="61"/>
      <c r="R1200" s="50" t="s">
        <v>417</v>
      </c>
      <c r="S1200" s="57">
        <v>0</v>
      </c>
      <c r="T1200" s="58">
        <v>0</v>
      </c>
      <c r="U1200" s="61"/>
      <c r="V1200" s="77"/>
      <c r="W1200" s="54">
        <v>9</v>
      </c>
      <c r="X1200" s="76">
        <v>1</v>
      </c>
      <c r="Y1200" s="61"/>
      <c r="Z1200" s="61"/>
      <c r="AA1200" s="61"/>
      <c r="AB1200" s="61"/>
      <c r="AC1200" s="61"/>
      <c r="AD1200" s="61"/>
      <c r="AE1200" s="50" t="s">
        <v>354</v>
      </c>
      <c r="AF1200" s="57">
        <v>2</v>
      </c>
      <c r="AG1200" s="58">
        <v>0.22222222222222221</v>
      </c>
      <c r="AH1200" s="61"/>
      <c r="AI1200" s="50" t="s">
        <v>363</v>
      </c>
      <c r="AJ1200" s="57">
        <v>0</v>
      </c>
      <c r="AK1200" s="58">
        <v>0</v>
      </c>
      <c r="AL1200" s="61"/>
      <c r="AM1200" s="50" t="s">
        <v>417</v>
      </c>
      <c r="AN1200" s="57">
        <v>0</v>
      </c>
      <c r="AO1200" s="58">
        <v>0</v>
      </c>
      <c r="AP1200" s="61"/>
      <c r="AQ1200" s="61"/>
      <c r="AR1200" s="77" t="s">
        <v>142</v>
      </c>
      <c r="AS1200" s="54">
        <v>2</v>
      </c>
      <c r="AT1200" s="76">
        <v>1</v>
      </c>
      <c r="AU1200" s="61"/>
      <c r="AV1200" s="61"/>
      <c r="AW1200" s="61"/>
      <c r="AX1200" s="61"/>
      <c r="AY1200" s="61"/>
      <c r="AZ1200" s="61"/>
      <c r="BA1200" s="50" t="s">
        <v>354</v>
      </c>
      <c r="BB1200" s="57">
        <v>0</v>
      </c>
      <c r="BC1200" s="58">
        <v>0</v>
      </c>
      <c r="BD1200" s="61"/>
      <c r="BE1200" s="50" t="s">
        <v>363</v>
      </c>
      <c r="BF1200" s="57">
        <v>0</v>
      </c>
      <c r="BG1200" s="58">
        <v>0</v>
      </c>
      <c r="BH1200" s="61"/>
      <c r="BI1200" s="50" t="s">
        <v>417</v>
      </c>
      <c r="BJ1200" s="57">
        <v>0</v>
      </c>
      <c r="BK1200" s="58">
        <v>0</v>
      </c>
      <c r="BL1200" s="61"/>
      <c r="BM1200" s="61"/>
      <c r="BN1200" s="81"/>
      <c r="BO1200" s="54">
        <v>2</v>
      </c>
      <c r="BP1200" s="76">
        <v>1</v>
      </c>
      <c r="BQ1200" s="64"/>
      <c r="BR1200"/>
      <c r="BS1200"/>
      <c r="BT1200"/>
      <c r="BU1200" s="64"/>
      <c r="BV1200" s="61"/>
      <c r="BW1200" s="50" t="s">
        <v>354</v>
      </c>
      <c r="BX1200" s="57">
        <v>0</v>
      </c>
      <c r="BY1200" s="58">
        <v>0</v>
      </c>
      <c r="BZ1200" s="61"/>
      <c r="CA1200" s="50" t="s">
        <v>363</v>
      </c>
      <c r="CB1200" s="57">
        <v>0</v>
      </c>
      <c r="CC1200" s="58">
        <v>0</v>
      </c>
      <c r="CD1200" s="61"/>
      <c r="CE1200" s="50" t="s">
        <v>417</v>
      </c>
      <c r="CF1200" s="57">
        <v>0</v>
      </c>
      <c r="CG1200" s="58">
        <v>0</v>
      </c>
      <c r="CH1200" s="61"/>
      <c r="CI1200" s="61"/>
      <c r="CJ1200" s="77"/>
      <c r="CK1200" s="54">
        <v>1</v>
      </c>
      <c r="CL1200" s="76">
        <v>1</v>
      </c>
      <c r="CM1200" s="61"/>
      <c r="CN1200" s="61"/>
      <c r="CO1200" s="61"/>
      <c r="CP1200" s="61"/>
      <c r="CQ1200" s="61"/>
      <c r="CR1200" s="61"/>
      <c r="CS1200" s="50" t="s">
        <v>354</v>
      </c>
      <c r="CT1200" s="57">
        <v>0</v>
      </c>
      <c r="CU1200" s="58">
        <v>0</v>
      </c>
      <c r="CV1200" s="61"/>
      <c r="CW1200" s="50" t="s">
        <v>363</v>
      </c>
      <c r="CX1200" s="57">
        <v>0</v>
      </c>
      <c r="CY1200" s="58">
        <v>0</v>
      </c>
      <c r="CZ1200" s="61"/>
      <c r="DA1200" s="50" t="s">
        <v>417</v>
      </c>
      <c r="DB1200" s="57">
        <v>0</v>
      </c>
      <c r="DC1200" s="58">
        <v>0</v>
      </c>
    </row>
    <row r="1201" spans="2:107" ht="25.5" customHeight="1" x14ac:dyDescent="0.2">
      <c r="B1201" s="61"/>
      <c r="C1201" s="80" t="s">
        <v>141</v>
      </c>
      <c r="D1201" s="77" t="s">
        <v>140</v>
      </c>
      <c r="E1201" s="64"/>
      <c r="F1201" s="61"/>
      <c r="G1201" s="61"/>
      <c r="H1201" s="61"/>
      <c r="I1201" s="61"/>
      <c r="J1201" s="50" t="s">
        <v>355</v>
      </c>
      <c r="K1201" s="57">
        <v>0</v>
      </c>
      <c r="L1201" s="58">
        <v>0</v>
      </c>
      <c r="M1201" s="61"/>
      <c r="N1201" s="50" t="s">
        <v>364</v>
      </c>
      <c r="O1201" s="57">
        <v>0</v>
      </c>
      <c r="P1201" s="58">
        <v>0</v>
      </c>
      <c r="Q1201" s="61"/>
      <c r="R1201" s="50" t="s">
        <v>418</v>
      </c>
      <c r="S1201" s="57">
        <v>1</v>
      </c>
      <c r="T1201" s="58">
        <v>3.7037037037037035E-2</v>
      </c>
      <c r="U1201" s="61"/>
      <c r="V1201" s="61"/>
      <c r="W1201" s="56" t="s">
        <v>141</v>
      </c>
      <c r="X1201" s="49" t="s">
        <v>140</v>
      </c>
      <c r="Y1201" s="61"/>
      <c r="Z1201" s="61"/>
      <c r="AA1201" s="61"/>
      <c r="AB1201" s="61"/>
      <c r="AC1201" s="61"/>
      <c r="AD1201" s="61"/>
      <c r="AE1201" s="50" t="s">
        <v>355</v>
      </c>
      <c r="AF1201" s="57">
        <v>0</v>
      </c>
      <c r="AG1201" s="58">
        <v>0</v>
      </c>
      <c r="AH1201" s="61"/>
      <c r="AI1201" s="50" t="s">
        <v>364</v>
      </c>
      <c r="AJ1201" s="57">
        <v>0</v>
      </c>
      <c r="AK1201" s="58">
        <v>0</v>
      </c>
      <c r="AL1201" s="61"/>
      <c r="AM1201" s="50" t="s">
        <v>418</v>
      </c>
      <c r="AN1201" s="57">
        <v>0</v>
      </c>
      <c r="AO1201" s="58">
        <v>0</v>
      </c>
      <c r="AP1201" s="61"/>
      <c r="AQ1201" s="61"/>
      <c r="AR1201" s="69"/>
      <c r="AS1201" s="56" t="s">
        <v>141</v>
      </c>
      <c r="AT1201" s="49" t="s">
        <v>140</v>
      </c>
      <c r="AU1201" s="61"/>
      <c r="AV1201" s="61"/>
      <c r="AW1201" s="61"/>
      <c r="AX1201" s="61"/>
      <c r="AY1201" s="61"/>
      <c r="AZ1201" s="61"/>
      <c r="BA1201" s="50" t="s">
        <v>355</v>
      </c>
      <c r="BB1201" s="57">
        <v>0</v>
      </c>
      <c r="BC1201" s="58">
        <v>0</v>
      </c>
      <c r="BD1201" s="61"/>
      <c r="BE1201" s="50" t="s">
        <v>364</v>
      </c>
      <c r="BF1201" s="57">
        <v>0</v>
      </c>
      <c r="BG1201" s="58">
        <v>0</v>
      </c>
      <c r="BH1201" s="61"/>
      <c r="BI1201" s="50" t="s">
        <v>418</v>
      </c>
      <c r="BJ1201" s="57">
        <v>0</v>
      </c>
      <c r="BK1201" s="58">
        <v>0</v>
      </c>
      <c r="BL1201" s="61"/>
      <c r="BM1201" s="61"/>
      <c r="BN1201" s="77"/>
      <c r="BO1201" s="56" t="s">
        <v>141</v>
      </c>
      <c r="BP1201" s="49" t="s">
        <v>140</v>
      </c>
      <c r="BQ1201" s="64"/>
      <c r="BR1201"/>
      <c r="BS1201"/>
      <c r="BT1201"/>
      <c r="BU1201" s="64"/>
      <c r="BV1201" s="61"/>
      <c r="BW1201" s="50" t="s">
        <v>355</v>
      </c>
      <c r="BX1201" s="57">
        <v>0</v>
      </c>
      <c r="BY1201" s="58">
        <v>0</v>
      </c>
      <c r="BZ1201" s="61"/>
      <c r="CA1201" s="50" t="s">
        <v>364</v>
      </c>
      <c r="CB1201" s="57">
        <v>0</v>
      </c>
      <c r="CC1201" s="58">
        <v>0</v>
      </c>
      <c r="CD1201" s="61"/>
      <c r="CE1201" s="50" t="s">
        <v>418</v>
      </c>
      <c r="CF1201" s="57">
        <v>0</v>
      </c>
      <c r="CG1201" s="58">
        <v>0</v>
      </c>
      <c r="CH1201" s="61"/>
      <c r="CI1201" s="61"/>
      <c r="CJ1201" s="69"/>
      <c r="CK1201" s="56" t="s">
        <v>141</v>
      </c>
      <c r="CL1201" s="49" t="s">
        <v>140</v>
      </c>
      <c r="CM1201" s="61"/>
      <c r="CN1201" s="61"/>
      <c r="CO1201" s="61"/>
      <c r="CP1201" s="61"/>
      <c r="CQ1201" s="61"/>
      <c r="CR1201" s="61"/>
      <c r="CS1201" s="50" t="s">
        <v>355</v>
      </c>
      <c r="CT1201" s="57">
        <v>0</v>
      </c>
      <c r="CU1201" s="58">
        <v>0</v>
      </c>
      <c r="CV1201" s="61"/>
      <c r="CW1201" s="50" t="s">
        <v>364</v>
      </c>
      <c r="CX1201" s="57">
        <v>0</v>
      </c>
      <c r="CY1201" s="58">
        <v>0</v>
      </c>
      <c r="CZ1201" s="61"/>
      <c r="DA1201" s="50" t="s">
        <v>418</v>
      </c>
      <c r="DB1201" s="57">
        <v>0</v>
      </c>
      <c r="DC1201" s="58">
        <v>0</v>
      </c>
    </row>
    <row r="1202" spans="2:107" ht="25.5" customHeight="1" x14ac:dyDescent="0.2">
      <c r="B1202"/>
      <c r="C1202"/>
      <c r="D1202"/>
      <c r="E1202" s="64"/>
      <c r="F1202" s="175" t="s">
        <v>16</v>
      </c>
      <c r="G1202" s="175"/>
      <c r="H1202" s="175"/>
      <c r="I1202" s="61"/>
      <c r="J1202" s="50" t="s">
        <v>356</v>
      </c>
      <c r="K1202" s="57">
        <v>0</v>
      </c>
      <c r="L1202" s="58">
        <v>0</v>
      </c>
      <c r="M1202" s="61"/>
      <c r="N1202" s="50" t="s">
        <v>365</v>
      </c>
      <c r="O1202" s="57">
        <v>0</v>
      </c>
      <c r="P1202" s="58">
        <v>0</v>
      </c>
      <c r="Q1202" s="61"/>
      <c r="R1202" s="50" t="s">
        <v>419</v>
      </c>
      <c r="S1202" s="57">
        <v>0</v>
      </c>
      <c r="T1202" s="58">
        <v>0</v>
      </c>
      <c r="U1202" s="61"/>
      <c r="V1202"/>
      <c r="W1202"/>
      <c r="X1202"/>
      <c r="Y1202" s="61"/>
      <c r="Z1202" s="61"/>
      <c r="AA1202" s="61"/>
      <c r="AB1202" s="61"/>
      <c r="AC1202" s="61"/>
      <c r="AD1202" s="61"/>
      <c r="AE1202" s="50" t="s">
        <v>356</v>
      </c>
      <c r="AF1202" s="57">
        <v>0</v>
      </c>
      <c r="AG1202" s="58">
        <v>0</v>
      </c>
      <c r="AH1202" s="61"/>
      <c r="AI1202" s="50" t="s">
        <v>365</v>
      </c>
      <c r="AJ1202" s="57">
        <v>0</v>
      </c>
      <c r="AK1202" s="58">
        <v>0</v>
      </c>
      <c r="AL1202" s="61"/>
      <c r="AM1202" s="50" t="s">
        <v>419</v>
      </c>
      <c r="AN1202" s="57">
        <v>0</v>
      </c>
      <c r="AO1202" s="58">
        <v>0</v>
      </c>
      <c r="AP1202" s="61"/>
      <c r="AQ1202" s="61"/>
      <c r="AR1202"/>
      <c r="AS1202"/>
      <c r="AT1202"/>
      <c r="AU1202" s="61"/>
      <c r="AV1202"/>
      <c r="AW1202"/>
      <c r="AX1202"/>
      <c r="AY1202" s="61"/>
      <c r="AZ1202" s="61"/>
      <c r="BA1202" s="50" t="s">
        <v>356</v>
      </c>
      <c r="BB1202" s="57">
        <v>0</v>
      </c>
      <c r="BC1202" s="58">
        <v>0</v>
      </c>
      <c r="BD1202" s="61"/>
      <c r="BE1202" s="50" t="s">
        <v>365</v>
      </c>
      <c r="BF1202" s="57">
        <v>0</v>
      </c>
      <c r="BG1202" s="58">
        <v>0</v>
      </c>
      <c r="BH1202" s="61"/>
      <c r="BI1202" s="50" t="s">
        <v>419</v>
      </c>
      <c r="BJ1202" s="57">
        <v>0</v>
      </c>
      <c r="BK1202" s="58">
        <v>0</v>
      </c>
      <c r="BL1202" s="61"/>
      <c r="BM1202" s="61"/>
      <c r="BN1202"/>
      <c r="BO1202"/>
      <c r="BP1202"/>
      <c r="BQ1202" s="64"/>
      <c r="BR1202"/>
      <c r="BS1202"/>
      <c r="BT1202"/>
      <c r="BU1202" s="64"/>
      <c r="BV1202" s="61"/>
      <c r="BW1202" s="50" t="s">
        <v>356</v>
      </c>
      <c r="BX1202" s="57">
        <v>0</v>
      </c>
      <c r="BY1202" s="58">
        <v>0</v>
      </c>
      <c r="BZ1202" s="61"/>
      <c r="CA1202" s="50" t="s">
        <v>365</v>
      </c>
      <c r="CB1202" s="57">
        <v>0</v>
      </c>
      <c r="CC1202" s="58">
        <v>0</v>
      </c>
      <c r="CD1202" s="61"/>
      <c r="CE1202" s="50" t="s">
        <v>419</v>
      </c>
      <c r="CF1202" s="57">
        <v>0</v>
      </c>
      <c r="CG1202" s="58">
        <v>0</v>
      </c>
      <c r="CH1202" s="61"/>
      <c r="CI1202" s="61"/>
      <c r="CJ1202"/>
      <c r="CK1202"/>
      <c r="CL1202"/>
      <c r="CM1202" s="61"/>
      <c r="CN1202" s="176" t="s">
        <v>16</v>
      </c>
      <c r="CO1202" s="177"/>
      <c r="CP1202" s="177"/>
      <c r="CQ1202" s="61"/>
      <c r="CR1202" s="61"/>
      <c r="CS1202" s="50" t="s">
        <v>356</v>
      </c>
      <c r="CT1202" s="57">
        <v>0</v>
      </c>
      <c r="CU1202" s="58">
        <v>0</v>
      </c>
      <c r="CV1202" s="61"/>
      <c r="CW1202" s="50" t="s">
        <v>365</v>
      </c>
      <c r="CX1202" s="57">
        <v>0</v>
      </c>
      <c r="CY1202" s="58">
        <v>0</v>
      </c>
      <c r="CZ1202" s="61"/>
      <c r="DA1202" s="50" t="s">
        <v>419</v>
      </c>
      <c r="DB1202" s="57">
        <v>0</v>
      </c>
      <c r="DC1202" s="58">
        <v>0</v>
      </c>
    </row>
    <row r="1203" spans="2:107" ht="25.5" customHeight="1" x14ac:dyDescent="0.2">
      <c r="B1203"/>
      <c r="C1203"/>
      <c r="D1203"/>
      <c r="E1203" s="64"/>
      <c r="F1203" s="55" t="s">
        <v>191</v>
      </c>
      <c r="G1203" s="57">
        <v>12</v>
      </c>
      <c r="H1203" s="58">
        <v>0.44444444444444442</v>
      </c>
      <c r="I1203" s="61"/>
      <c r="J1203" s="50" t="s">
        <v>345</v>
      </c>
      <c r="K1203" s="57">
        <v>1</v>
      </c>
      <c r="L1203" s="58">
        <v>3.7037037037037035E-2</v>
      </c>
      <c r="M1203" s="61"/>
      <c r="N1203" s="50" t="s">
        <v>366</v>
      </c>
      <c r="O1203" s="57">
        <v>0</v>
      </c>
      <c r="P1203" s="58">
        <v>0</v>
      </c>
      <c r="Q1203" s="61"/>
      <c r="R1203" s="50" t="s">
        <v>420</v>
      </c>
      <c r="S1203" s="57">
        <v>0</v>
      </c>
      <c r="T1203" s="58">
        <v>0</v>
      </c>
      <c r="U1203" s="61"/>
      <c r="V1203" s="175" t="s">
        <v>15</v>
      </c>
      <c r="W1203" s="175"/>
      <c r="X1203" s="175"/>
      <c r="Y1203" s="61"/>
      <c r="Z1203" s="175" t="s">
        <v>16</v>
      </c>
      <c r="AA1203" s="175"/>
      <c r="AB1203" s="175"/>
      <c r="AC1203" s="61"/>
      <c r="AD1203" s="61"/>
      <c r="AE1203" s="50" t="s">
        <v>345</v>
      </c>
      <c r="AF1203" s="57">
        <v>0</v>
      </c>
      <c r="AG1203" s="58">
        <v>0</v>
      </c>
      <c r="AH1203" s="61"/>
      <c r="AI1203" s="50" t="s">
        <v>366</v>
      </c>
      <c r="AJ1203" s="57">
        <v>0</v>
      </c>
      <c r="AK1203" s="58">
        <v>0</v>
      </c>
      <c r="AL1203" s="61"/>
      <c r="AM1203" s="50" t="s">
        <v>420</v>
      </c>
      <c r="AN1203" s="57">
        <v>0</v>
      </c>
      <c r="AO1203" s="58">
        <v>0</v>
      </c>
      <c r="AP1203" s="61"/>
      <c r="AQ1203" s="61"/>
      <c r="AR1203" s="178" t="s">
        <v>15</v>
      </c>
      <c r="AS1203" s="179"/>
      <c r="AT1203" s="179"/>
      <c r="AU1203" s="61"/>
      <c r="AV1203" s="176" t="s">
        <v>16</v>
      </c>
      <c r="AW1203" s="177"/>
      <c r="AX1203" s="177"/>
      <c r="AY1203" s="61"/>
      <c r="AZ1203" s="61"/>
      <c r="BA1203" s="50" t="s">
        <v>345</v>
      </c>
      <c r="BB1203" s="57">
        <v>0</v>
      </c>
      <c r="BC1203" s="58">
        <v>0</v>
      </c>
      <c r="BD1203" s="61"/>
      <c r="BE1203" s="50" t="s">
        <v>366</v>
      </c>
      <c r="BF1203" s="57">
        <v>0</v>
      </c>
      <c r="BG1203" s="58">
        <v>0</v>
      </c>
      <c r="BH1203" s="61"/>
      <c r="BI1203" s="50" t="s">
        <v>420</v>
      </c>
      <c r="BJ1203" s="57">
        <v>0</v>
      </c>
      <c r="BK1203" s="58">
        <v>0</v>
      </c>
      <c r="BL1203" s="61"/>
      <c r="BM1203" s="61"/>
      <c r="BN1203" s="178" t="s">
        <v>15</v>
      </c>
      <c r="BO1203" s="179"/>
      <c r="BP1203" s="179"/>
      <c r="BQ1203" s="64"/>
      <c r="BR1203" s="175" t="s">
        <v>16</v>
      </c>
      <c r="BS1203" s="175"/>
      <c r="BT1203" s="175"/>
      <c r="BU1203" s="64"/>
      <c r="BV1203" s="61"/>
      <c r="BW1203" s="50" t="s">
        <v>345</v>
      </c>
      <c r="BX1203" s="57">
        <v>0</v>
      </c>
      <c r="BY1203" s="58">
        <v>0</v>
      </c>
      <c r="BZ1203" s="61"/>
      <c r="CA1203" s="50" t="s">
        <v>366</v>
      </c>
      <c r="CB1203" s="57">
        <v>0</v>
      </c>
      <c r="CC1203" s="58">
        <v>0</v>
      </c>
      <c r="CD1203" s="61"/>
      <c r="CE1203" s="50" t="s">
        <v>420</v>
      </c>
      <c r="CF1203" s="57">
        <v>0</v>
      </c>
      <c r="CG1203" s="58">
        <v>0</v>
      </c>
      <c r="CH1203" s="61"/>
      <c r="CI1203" s="61"/>
      <c r="CJ1203" s="175" t="s">
        <v>15</v>
      </c>
      <c r="CK1203" s="175"/>
      <c r="CL1203" s="175"/>
      <c r="CM1203" s="61"/>
      <c r="CN1203" s="47" t="s">
        <v>191</v>
      </c>
      <c r="CO1203" s="57">
        <v>1</v>
      </c>
      <c r="CP1203" s="58">
        <v>1</v>
      </c>
      <c r="CQ1203" s="61"/>
      <c r="CR1203" s="61"/>
      <c r="CS1203" s="50" t="s">
        <v>345</v>
      </c>
      <c r="CT1203" s="57">
        <v>0</v>
      </c>
      <c r="CU1203" s="58">
        <v>0</v>
      </c>
      <c r="CV1203" s="61"/>
      <c r="CW1203" s="50" t="s">
        <v>366</v>
      </c>
      <c r="CX1203" s="57">
        <v>0</v>
      </c>
      <c r="CY1203" s="58">
        <v>0</v>
      </c>
      <c r="CZ1203" s="61"/>
      <c r="DA1203" s="50" t="s">
        <v>420</v>
      </c>
      <c r="DB1203" s="57">
        <v>0</v>
      </c>
      <c r="DC1203" s="58">
        <v>0</v>
      </c>
    </row>
    <row r="1204" spans="2:107" ht="25.5" customHeight="1" x14ac:dyDescent="0.2">
      <c r="B1204"/>
      <c r="C1204"/>
      <c r="D1204"/>
      <c r="E1204" s="64"/>
      <c r="F1204" s="46" t="s">
        <v>192</v>
      </c>
      <c r="G1204" s="57">
        <v>7</v>
      </c>
      <c r="H1204" s="58">
        <v>0.25925925925925924</v>
      </c>
      <c r="I1204" s="61"/>
      <c r="J1204" s="50" t="s">
        <v>347</v>
      </c>
      <c r="K1204" s="57">
        <v>0</v>
      </c>
      <c r="L1204" s="58">
        <v>0</v>
      </c>
      <c r="M1204" s="61"/>
      <c r="N1204" s="50" t="s">
        <v>367</v>
      </c>
      <c r="O1204" s="57">
        <v>0</v>
      </c>
      <c r="P1204" s="58">
        <v>0</v>
      </c>
      <c r="Q1204" s="61"/>
      <c r="R1204" s="50" t="s">
        <v>421</v>
      </c>
      <c r="S1204" s="57">
        <v>0</v>
      </c>
      <c r="T1204" s="58">
        <v>0</v>
      </c>
      <c r="U1204" s="61"/>
      <c r="V1204" s="47" t="s">
        <v>189</v>
      </c>
      <c r="W1204" s="57">
        <v>6</v>
      </c>
      <c r="X1204" s="58">
        <v>0.66666666666666663</v>
      </c>
      <c r="Y1204" s="61"/>
      <c r="Z1204" s="47" t="s">
        <v>191</v>
      </c>
      <c r="AA1204" s="57">
        <v>5</v>
      </c>
      <c r="AB1204" s="58">
        <v>0.55555555555555558</v>
      </c>
      <c r="AC1204" s="61"/>
      <c r="AD1204" s="61"/>
      <c r="AE1204" s="50" t="s">
        <v>347</v>
      </c>
      <c r="AF1204" s="57">
        <v>0</v>
      </c>
      <c r="AG1204" s="58">
        <v>0</v>
      </c>
      <c r="AH1204" s="61"/>
      <c r="AI1204" s="50" t="s">
        <v>367</v>
      </c>
      <c r="AJ1204" s="57">
        <v>0</v>
      </c>
      <c r="AK1204" s="58">
        <v>0</v>
      </c>
      <c r="AL1204" s="61"/>
      <c r="AM1204" s="50" t="s">
        <v>421</v>
      </c>
      <c r="AN1204" s="57">
        <v>0</v>
      </c>
      <c r="AO1204" s="58">
        <v>0</v>
      </c>
      <c r="AP1204" s="61"/>
      <c r="AQ1204" s="61"/>
      <c r="AR1204" s="47" t="s">
        <v>189</v>
      </c>
      <c r="AS1204" s="57">
        <v>1</v>
      </c>
      <c r="AT1204" s="58">
        <v>0.5</v>
      </c>
      <c r="AU1204" s="61"/>
      <c r="AV1204" s="47" t="s">
        <v>191</v>
      </c>
      <c r="AW1204" s="57">
        <v>1</v>
      </c>
      <c r="AX1204" s="58">
        <v>0.5</v>
      </c>
      <c r="AY1204" s="61"/>
      <c r="AZ1204" s="61"/>
      <c r="BA1204" s="50" t="s">
        <v>347</v>
      </c>
      <c r="BB1204" s="57">
        <v>0</v>
      </c>
      <c r="BC1204" s="58">
        <v>0</v>
      </c>
      <c r="BD1204" s="61"/>
      <c r="BE1204" s="50" t="s">
        <v>367</v>
      </c>
      <c r="BF1204" s="57">
        <v>0</v>
      </c>
      <c r="BG1204" s="58">
        <v>0</v>
      </c>
      <c r="BH1204" s="61"/>
      <c r="BI1204" s="50" t="s">
        <v>421</v>
      </c>
      <c r="BJ1204" s="57">
        <v>0</v>
      </c>
      <c r="BK1204" s="58">
        <v>0</v>
      </c>
      <c r="BL1204" s="61"/>
      <c r="BM1204" s="61"/>
      <c r="BN1204" s="47" t="s">
        <v>189</v>
      </c>
      <c r="BO1204" s="57">
        <v>1</v>
      </c>
      <c r="BP1204" s="58">
        <v>0.5</v>
      </c>
      <c r="BQ1204" s="64"/>
      <c r="BR1204" s="55" t="s">
        <v>191</v>
      </c>
      <c r="BS1204" s="57">
        <v>1</v>
      </c>
      <c r="BT1204" s="58">
        <v>0.5</v>
      </c>
      <c r="BU1204" s="64"/>
      <c r="BV1204" s="61"/>
      <c r="BW1204" s="50" t="s">
        <v>347</v>
      </c>
      <c r="BX1204" s="57">
        <v>0</v>
      </c>
      <c r="BY1204" s="58">
        <v>0</v>
      </c>
      <c r="BZ1204" s="61"/>
      <c r="CA1204" s="50" t="s">
        <v>367</v>
      </c>
      <c r="CB1204" s="57">
        <v>0</v>
      </c>
      <c r="CC1204" s="58">
        <v>0</v>
      </c>
      <c r="CD1204" s="61"/>
      <c r="CE1204" s="50" t="s">
        <v>421</v>
      </c>
      <c r="CF1204" s="57">
        <v>0</v>
      </c>
      <c r="CG1204" s="58">
        <v>0</v>
      </c>
      <c r="CH1204" s="61"/>
      <c r="CI1204" s="61"/>
      <c r="CJ1204" s="55" t="s">
        <v>189</v>
      </c>
      <c r="CK1204" s="57">
        <v>0</v>
      </c>
      <c r="CL1204" s="58">
        <v>0</v>
      </c>
      <c r="CM1204" s="61"/>
      <c r="CN1204" s="46" t="s">
        <v>192</v>
      </c>
      <c r="CO1204" s="57">
        <v>0</v>
      </c>
      <c r="CP1204" s="58">
        <v>0</v>
      </c>
      <c r="CQ1204" s="61"/>
      <c r="CR1204" s="61"/>
      <c r="CS1204" s="50" t="s">
        <v>347</v>
      </c>
      <c r="CT1204" s="57">
        <v>0</v>
      </c>
      <c r="CU1204" s="58">
        <v>0</v>
      </c>
      <c r="CV1204" s="61"/>
      <c r="CW1204" s="50" t="s">
        <v>367</v>
      </c>
      <c r="CX1204" s="57">
        <v>0</v>
      </c>
      <c r="CY1204" s="58">
        <v>0</v>
      </c>
      <c r="CZ1204" s="61"/>
      <c r="DA1204" s="50" t="s">
        <v>421</v>
      </c>
      <c r="DB1204" s="57">
        <v>0</v>
      </c>
      <c r="DC1204" s="58">
        <v>0</v>
      </c>
    </row>
    <row r="1205" spans="2:107" ht="25.5" customHeight="1" x14ac:dyDescent="0.2">
      <c r="B1205"/>
      <c r="C1205"/>
      <c r="D1205"/>
      <c r="E1205" s="64"/>
      <c r="F1205" s="46" t="s">
        <v>193</v>
      </c>
      <c r="G1205" s="57">
        <v>2</v>
      </c>
      <c r="H1205" s="58">
        <v>7.407407407407407E-2</v>
      </c>
      <c r="I1205" s="61"/>
      <c r="J1205" s="50" t="s">
        <v>346</v>
      </c>
      <c r="K1205" s="57">
        <v>0</v>
      </c>
      <c r="L1205" s="58">
        <v>0</v>
      </c>
      <c r="M1205" s="61"/>
      <c r="N1205" s="50" t="s">
        <v>368</v>
      </c>
      <c r="O1205" s="57">
        <v>0</v>
      </c>
      <c r="P1205" s="58">
        <v>0</v>
      </c>
      <c r="Q1205" s="61"/>
      <c r="R1205" s="50" t="s">
        <v>422</v>
      </c>
      <c r="S1205" s="57">
        <v>0</v>
      </c>
      <c r="T1205" s="58">
        <v>0</v>
      </c>
      <c r="U1205" s="61"/>
      <c r="V1205" s="46" t="s">
        <v>190</v>
      </c>
      <c r="W1205" s="57">
        <v>3</v>
      </c>
      <c r="X1205" s="58">
        <v>0.33333333333333331</v>
      </c>
      <c r="Y1205" s="61"/>
      <c r="Z1205" s="46" t="s">
        <v>192</v>
      </c>
      <c r="AA1205" s="57">
        <v>3</v>
      </c>
      <c r="AB1205" s="58">
        <v>0.33333333333333331</v>
      </c>
      <c r="AC1205" s="61"/>
      <c r="AD1205" s="61"/>
      <c r="AE1205" s="50" t="s">
        <v>346</v>
      </c>
      <c r="AF1205" s="57">
        <v>0</v>
      </c>
      <c r="AG1205" s="58">
        <v>0</v>
      </c>
      <c r="AH1205" s="61"/>
      <c r="AI1205" s="50" t="s">
        <v>368</v>
      </c>
      <c r="AJ1205" s="57">
        <v>0</v>
      </c>
      <c r="AK1205" s="58">
        <v>0</v>
      </c>
      <c r="AL1205" s="61"/>
      <c r="AM1205" s="50" t="s">
        <v>422</v>
      </c>
      <c r="AN1205" s="57">
        <v>0</v>
      </c>
      <c r="AO1205" s="58">
        <v>0</v>
      </c>
      <c r="AP1205" s="61"/>
      <c r="AQ1205" s="61"/>
      <c r="AR1205" s="46" t="s">
        <v>190</v>
      </c>
      <c r="AS1205" s="57">
        <v>1</v>
      </c>
      <c r="AT1205" s="58">
        <v>0.5</v>
      </c>
      <c r="AU1205" s="61"/>
      <c r="AV1205" s="46" t="s">
        <v>192</v>
      </c>
      <c r="AW1205" s="57">
        <v>1</v>
      </c>
      <c r="AX1205" s="58">
        <v>0.5</v>
      </c>
      <c r="AY1205" s="61"/>
      <c r="AZ1205" s="61"/>
      <c r="BA1205" s="50" t="s">
        <v>346</v>
      </c>
      <c r="BB1205" s="57">
        <v>0</v>
      </c>
      <c r="BC1205" s="58">
        <v>0</v>
      </c>
      <c r="BD1205" s="61"/>
      <c r="BE1205" s="50" t="s">
        <v>368</v>
      </c>
      <c r="BF1205" s="57">
        <v>0</v>
      </c>
      <c r="BG1205" s="58">
        <v>0</v>
      </c>
      <c r="BH1205" s="61"/>
      <c r="BI1205" s="50" t="s">
        <v>422</v>
      </c>
      <c r="BJ1205" s="57">
        <v>0</v>
      </c>
      <c r="BK1205" s="58">
        <v>0</v>
      </c>
      <c r="BL1205" s="61"/>
      <c r="BM1205" s="61"/>
      <c r="BN1205" s="46" t="s">
        <v>190</v>
      </c>
      <c r="BO1205" s="57">
        <v>1</v>
      </c>
      <c r="BP1205" s="58">
        <v>0.5</v>
      </c>
      <c r="BQ1205" s="64"/>
      <c r="BR1205" s="46" t="s">
        <v>192</v>
      </c>
      <c r="BS1205" s="57">
        <v>0</v>
      </c>
      <c r="BT1205" s="58">
        <v>0</v>
      </c>
      <c r="BU1205" s="64"/>
      <c r="BV1205" s="61"/>
      <c r="BW1205" s="50" t="s">
        <v>346</v>
      </c>
      <c r="BX1205" s="57">
        <v>0</v>
      </c>
      <c r="BY1205" s="58">
        <v>0</v>
      </c>
      <c r="BZ1205" s="61"/>
      <c r="CA1205" s="50" t="s">
        <v>368</v>
      </c>
      <c r="CB1205" s="57">
        <v>0</v>
      </c>
      <c r="CC1205" s="58">
        <v>0</v>
      </c>
      <c r="CD1205" s="61"/>
      <c r="CE1205" s="50" t="s">
        <v>422</v>
      </c>
      <c r="CF1205" s="57">
        <v>0</v>
      </c>
      <c r="CG1205" s="58">
        <v>0</v>
      </c>
      <c r="CH1205" s="61"/>
      <c r="CI1205" s="61"/>
      <c r="CJ1205" s="46" t="s">
        <v>190</v>
      </c>
      <c r="CK1205" s="57">
        <v>1</v>
      </c>
      <c r="CL1205" s="58">
        <v>1</v>
      </c>
      <c r="CM1205" s="61"/>
      <c r="CN1205" s="46" t="s">
        <v>193</v>
      </c>
      <c r="CO1205" s="57">
        <v>0</v>
      </c>
      <c r="CP1205" s="58">
        <v>0</v>
      </c>
      <c r="CQ1205" s="61"/>
      <c r="CR1205" s="61"/>
      <c r="CS1205" s="50" t="s">
        <v>346</v>
      </c>
      <c r="CT1205" s="57">
        <v>0</v>
      </c>
      <c r="CU1205" s="58">
        <v>0</v>
      </c>
      <c r="CV1205" s="61"/>
      <c r="CW1205" s="50" t="s">
        <v>368</v>
      </c>
      <c r="CX1205" s="57">
        <v>0</v>
      </c>
      <c r="CY1205" s="58">
        <v>0</v>
      </c>
      <c r="CZ1205" s="61"/>
      <c r="DA1205" s="50" t="s">
        <v>422</v>
      </c>
      <c r="DB1205" s="57">
        <v>0</v>
      </c>
      <c r="DC1205" s="58">
        <v>0</v>
      </c>
    </row>
    <row r="1206" spans="2:107" ht="25.5" customHeight="1" x14ac:dyDescent="0.2">
      <c r="B1206" s="175" t="s">
        <v>15</v>
      </c>
      <c r="C1206" s="175"/>
      <c r="D1206" s="175"/>
      <c r="E1206" s="64"/>
      <c r="F1206" s="46" t="s">
        <v>194</v>
      </c>
      <c r="G1206" s="57">
        <v>6</v>
      </c>
      <c r="H1206" s="58">
        <v>0.22222222222222221</v>
      </c>
      <c r="I1206" s="61"/>
      <c r="J1206" s="50" t="s">
        <v>350</v>
      </c>
      <c r="K1206" s="57">
        <v>0</v>
      </c>
      <c r="L1206" s="58">
        <v>0</v>
      </c>
      <c r="M1206" s="61"/>
      <c r="N1206" s="37"/>
      <c r="O1206" s="45">
        <v>27</v>
      </c>
      <c r="P1206" s="58">
        <v>1</v>
      </c>
      <c r="Q1206" s="61"/>
      <c r="R1206" s="37"/>
      <c r="S1206" s="45">
        <v>27</v>
      </c>
      <c r="T1206" s="58">
        <v>1</v>
      </c>
      <c r="U1206" s="61"/>
      <c r="V1206" s="77"/>
      <c r="W1206" s="54">
        <v>9</v>
      </c>
      <c r="X1206" s="76">
        <v>1</v>
      </c>
      <c r="Y1206" s="61"/>
      <c r="Z1206" s="46" t="s">
        <v>193</v>
      </c>
      <c r="AA1206" s="57">
        <v>1</v>
      </c>
      <c r="AB1206" s="58">
        <v>0.1111111111111111</v>
      </c>
      <c r="AC1206" s="61"/>
      <c r="AD1206" s="61"/>
      <c r="AE1206" s="50" t="s">
        <v>350</v>
      </c>
      <c r="AF1206" s="57">
        <v>0</v>
      </c>
      <c r="AG1206" s="58">
        <v>0</v>
      </c>
      <c r="AH1206" s="61"/>
      <c r="AI1206" s="37"/>
      <c r="AJ1206" s="45">
        <v>9</v>
      </c>
      <c r="AK1206" s="58">
        <v>1</v>
      </c>
      <c r="AL1206" s="61"/>
      <c r="AM1206" s="37"/>
      <c r="AN1206" s="45">
        <v>9</v>
      </c>
      <c r="AO1206" s="58">
        <v>1</v>
      </c>
      <c r="AP1206" s="61"/>
      <c r="AQ1206" s="61"/>
      <c r="AR1206" s="77"/>
      <c r="AS1206" s="54">
        <v>2</v>
      </c>
      <c r="AT1206" s="76">
        <v>1</v>
      </c>
      <c r="AU1206" s="61"/>
      <c r="AV1206" s="46" t="s">
        <v>193</v>
      </c>
      <c r="AW1206" s="57">
        <v>0</v>
      </c>
      <c r="AX1206" s="58">
        <v>0</v>
      </c>
      <c r="AY1206" s="61"/>
      <c r="AZ1206" s="61"/>
      <c r="BA1206" s="50" t="s">
        <v>350</v>
      </c>
      <c r="BB1206" s="57">
        <v>0</v>
      </c>
      <c r="BC1206" s="58">
        <v>0</v>
      </c>
      <c r="BD1206" s="61"/>
      <c r="BE1206" s="37"/>
      <c r="BF1206" s="45">
        <v>2</v>
      </c>
      <c r="BG1206" s="58">
        <v>1</v>
      </c>
      <c r="BH1206" s="61"/>
      <c r="BI1206" s="37"/>
      <c r="BJ1206" s="45">
        <v>2</v>
      </c>
      <c r="BK1206" s="58">
        <v>1</v>
      </c>
      <c r="BL1206" s="61"/>
      <c r="BM1206" s="61"/>
      <c r="BN1206" s="77"/>
      <c r="BO1206" s="54">
        <v>2</v>
      </c>
      <c r="BP1206" s="76">
        <v>1</v>
      </c>
      <c r="BQ1206" s="64"/>
      <c r="BR1206" s="46" t="s">
        <v>193</v>
      </c>
      <c r="BS1206" s="57">
        <v>0</v>
      </c>
      <c r="BT1206" s="58">
        <v>0</v>
      </c>
      <c r="BU1206" s="64"/>
      <c r="BV1206" s="61"/>
      <c r="BW1206" s="50" t="s">
        <v>350</v>
      </c>
      <c r="BX1206" s="57">
        <v>0</v>
      </c>
      <c r="BY1206" s="58">
        <v>0</v>
      </c>
      <c r="BZ1206" s="61"/>
      <c r="CA1206" s="37"/>
      <c r="CB1206" s="45">
        <v>2</v>
      </c>
      <c r="CC1206" s="58">
        <v>1</v>
      </c>
      <c r="CD1206" s="61"/>
      <c r="CE1206" s="37"/>
      <c r="CF1206" s="45">
        <v>2</v>
      </c>
      <c r="CG1206" s="58">
        <v>1</v>
      </c>
      <c r="CH1206" s="61"/>
      <c r="CI1206" s="61"/>
      <c r="CJ1206" s="77"/>
      <c r="CK1206" s="54">
        <v>1</v>
      </c>
      <c r="CL1206" s="76">
        <v>1</v>
      </c>
      <c r="CM1206" s="61"/>
      <c r="CN1206" s="46" t="s">
        <v>194</v>
      </c>
      <c r="CO1206" s="57">
        <v>0</v>
      </c>
      <c r="CP1206" s="58">
        <v>0</v>
      </c>
      <c r="CQ1206" s="61"/>
      <c r="CR1206" s="61"/>
      <c r="CS1206" s="50" t="s">
        <v>350</v>
      </c>
      <c r="CT1206" s="57">
        <v>0</v>
      </c>
      <c r="CU1206" s="58">
        <v>0</v>
      </c>
      <c r="CV1206" s="61"/>
      <c r="CW1206" s="37"/>
      <c r="CX1206" s="45">
        <v>2</v>
      </c>
      <c r="CY1206" s="58">
        <v>1</v>
      </c>
      <c r="CZ1206" s="61"/>
      <c r="DA1206" s="37"/>
      <c r="DB1206" s="45">
        <v>1</v>
      </c>
      <c r="DC1206" s="58">
        <v>1</v>
      </c>
    </row>
    <row r="1207" spans="2:107" ht="25.5" customHeight="1" x14ac:dyDescent="0.2">
      <c r="B1207" s="55" t="s">
        <v>189</v>
      </c>
      <c r="C1207" s="57">
        <v>27</v>
      </c>
      <c r="D1207" s="58">
        <v>1</v>
      </c>
      <c r="E1207" s="64"/>
      <c r="F1207" s="77"/>
      <c r="G1207" s="54">
        <v>27</v>
      </c>
      <c r="H1207" s="76">
        <v>1</v>
      </c>
      <c r="I1207" s="61"/>
      <c r="J1207" s="50" t="s">
        <v>349</v>
      </c>
      <c r="K1207" s="57">
        <v>0</v>
      </c>
      <c r="L1207" s="58">
        <v>0</v>
      </c>
      <c r="M1207" s="61"/>
      <c r="N1207" s="61"/>
      <c r="O1207" s="49" t="s">
        <v>141</v>
      </c>
      <c r="P1207" s="49" t="s">
        <v>140</v>
      </c>
      <c r="Q1207" s="61"/>
      <c r="R1207" s="61"/>
      <c r="S1207" s="49" t="s">
        <v>141</v>
      </c>
      <c r="T1207" s="49" t="s">
        <v>140</v>
      </c>
      <c r="U1207" s="61"/>
      <c r="V1207" s="61"/>
      <c r="W1207" s="56" t="s">
        <v>141</v>
      </c>
      <c r="X1207" s="49" t="s">
        <v>140</v>
      </c>
      <c r="Y1207" s="61"/>
      <c r="Z1207" s="46" t="s">
        <v>194</v>
      </c>
      <c r="AA1207" s="57">
        <v>0</v>
      </c>
      <c r="AB1207" s="58">
        <v>0</v>
      </c>
      <c r="AC1207" s="61"/>
      <c r="AD1207" s="61"/>
      <c r="AE1207" s="50" t="s">
        <v>349</v>
      </c>
      <c r="AF1207" s="57">
        <v>0</v>
      </c>
      <c r="AG1207" s="58">
        <v>0</v>
      </c>
      <c r="AH1207" s="61"/>
      <c r="AI1207" s="61"/>
      <c r="AJ1207" s="49" t="s">
        <v>141</v>
      </c>
      <c r="AK1207" s="49" t="s">
        <v>140</v>
      </c>
      <c r="AL1207" s="61"/>
      <c r="AM1207" s="61"/>
      <c r="AN1207" s="49" t="s">
        <v>141</v>
      </c>
      <c r="AO1207" s="49" t="s">
        <v>140</v>
      </c>
      <c r="AP1207" s="61"/>
      <c r="AQ1207" s="61"/>
      <c r="AR1207" s="61"/>
      <c r="AS1207" s="56" t="s">
        <v>141</v>
      </c>
      <c r="AT1207" s="49" t="s">
        <v>140</v>
      </c>
      <c r="AU1207" s="61"/>
      <c r="AV1207" s="46" t="s">
        <v>194</v>
      </c>
      <c r="AW1207" s="57">
        <v>0</v>
      </c>
      <c r="AX1207" s="58">
        <v>0</v>
      </c>
      <c r="AY1207" s="61"/>
      <c r="AZ1207" s="61"/>
      <c r="BA1207" s="50" t="s">
        <v>349</v>
      </c>
      <c r="BB1207" s="57">
        <v>0</v>
      </c>
      <c r="BC1207" s="58">
        <v>0</v>
      </c>
      <c r="BD1207" s="61"/>
      <c r="BE1207" s="61"/>
      <c r="BF1207" s="49" t="s">
        <v>141</v>
      </c>
      <c r="BG1207" s="49" t="s">
        <v>140</v>
      </c>
      <c r="BH1207" s="61"/>
      <c r="BI1207" s="61"/>
      <c r="BJ1207" s="49" t="s">
        <v>141</v>
      </c>
      <c r="BK1207" s="49" t="s">
        <v>140</v>
      </c>
      <c r="BL1207" s="61"/>
      <c r="BM1207" s="61"/>
      <c r="BN1207" s="61"/>
      <c r="BO1207" s="56" t="s">
        <v>141</v>
      </c>
      <c r="BP1207" s="49" t="s">
        <v>140</v>
      </c>
      <c r="BQ1207" s="64"/>
      <c r="BR1207" s="46" t="s">
        <v>194</v>
      </c>
      <c r="BS1207" s="57">
        <v>0</v>
      </c>
      <c r="BT1207" s="58">
        <v>0</v>
      </c>
      <c r="BU1207" s="64"/>
      <c r="BV1207" s="61"/>
      <c r="BW1207" s="50" t="s">
        <v>349</v>
      </c>
      <c r="BX1207" s="57">
        <v>0</v>
      </c>
      <c r="BY1207" s="58">
        <v>0</v>
      </c>
      <c r="BZ1207" s="61"/>
      <c r="CA1207" s="61"/>
      <c r="CB1207" s="49" t="s">
        <v>141</v>
      </c>
      <c r="CC1207" s="49" t="s">
        <v>140</v>
      </c>
      <c r="CD1207" s="61"/>
      <c r="CE1207" s="61"/>
      <c r="CF1207" s="49" t="s">
        <v>141</v>
      </c>
      <c r="CG1207" s="49" t="s">
        <v>140</v>
      </c>
      <c r="CH1207" s="61"/>
      <c r="CI1207" s="61"/>
      <c r="CJ1207" s="61"/>
      <c r="CK1207" s="56" t="s">
        <v>141</v>
      </c>
      <c r="CL1207" s="49" t="s">
        <v>140</v>
      </c>
      <c r="CM1207" s="61"/>
      <c r="CN1207" s="77"/>
      <c r="CO1207" s="54">
        <v>1</v>
      </c>
      <c r="CP1207" s="76">
        <v>1</v>
      </c>
      <c r="CQ1207" s="61"/>
      <c r="CR1207" s="61"/>
      <c r="CS1207" s="50" t="s">
        <v>349</v>
      </c>
      <c r="CT1207" s="57">
        <v>0</v>
      </c>
      <c r="CU1207" s="58">
        <v>0</v>
      </c>
      <c r="CV1207" s="61"/>
      <c r="CW1207" s="61"/>
      <c r="CX1207" s="49" t="s">
        <v>141</v>
      </c>
      <c r="CY1207" s="49" t="s">
        <v>140</v>
      </c>
      <c r="CZ1207" s="61"/>
      <c r="DA1207" s="61"/>
      <c r="DB1207" s="49" t="s">
        <v>141</v>
      </c>
      <c r="DC1207" s="49" t="s">
        <v>140</v>
      </c>
    </row>
    <row r="1208" spans="2:107" ht="25.5" customHeight="1" x14ac:dyDescent="0.2">
      <c r="B1208" s="46" t="s">
        <v>190</v>
      </c>
      <c r="C1208" s="57">
        <v>0</v>
      </c>
      <c r="D1208" s="58">
        <v>0</v>
      </c>
      <c r="E1208" s="64"/>
      <c r="F1208" s="61"/>
      <c r="G1208" s="56" t="s">
        <v>141</v>
      </c>
      <c r="H1208" s="49" t="s">
        <v>140</v>
      </c>
      <c r="I1208" s="61"/>
      <c r="J1208" s="50" t="s">
        <v>348</v>
      </c>
      <c r="K1208" s="57">
        <v>0</v>
      </c>
      <c r="L1208" s="58">
        <v>0</v>
      </c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  <c r="Z1208" s="77"/>
      <c r="AA1208" s="54">
        <v>9</v>
      </c>
      <c r="AB1208" s="76">
        <v>1</v>
      </c>
      <c r="AC1208" s="61"/>
      <c r="AD1208" s="61"/>
      <c r="AE1208" s="50" t="s">
        <v>348</v>
      </c>
      <c r="AF1208" s="57">
        <v>0</v>
      </c>
      <c r="AG1208" s="58">
        <v>0</v>
      </c>
      <c r="AH1208" s="61"/>
      <c r="AI1208" s="61"/>
      <c r="AJ1208" s="61"/>
      <c r="AK1208" s="61"/>
      <c r="AL1208" s="61"/>
      <c r="AM1208" s="61"/>
      <c r="AN1208" s="61"/>
      <c r="AO1208" s="61"/>
      <c r="AP1208" s="61"/>
      <c r="AQ1208" s="61"/>
      <c r="AR1208" s="61"/>
      <c r="AS1208" s="61"/>
      <c r="AT1208" s="61"/>
      <c r="AU1208" s="61"/>
      <c r="AV1208" s="77"/>
      <c r="AW1208" s="54">
        <v>2</v>
      </c>
      <c r="AX1208" s="76">
        <v>1</v>
      </c>
      <c r="AY1208" s="61"/>
      <c r="AZ1208" s="61"/>
      <c r="BA1208" s="50" t="s">
        <v>348</v>
      </c>
      <c r="BB1208" s="57">
        <v>0</v>
      </c>
      <c r="BC1208" s="58">
        <v>0</v>
      </c>
      <c r="BD1208" s="61"/>
      <c r="BE1208" s="61"/>
      <c r="BF1208" s="61"/>
      <c r="BG1208" s="61"/>
      <c r="BH1208" s="61"/>
      <c r="BI1208" s="61"/>
      <c r="BJ1208" s="61"/>
      <c r="BK1208" s="61"/>
      <c r="BL1208" s="61"/>
      <c r="BM1208" s="61"/>
      <c r="BN1208" s="61"/>
      <c r="BO1208" s="61"/>
      <c r="BP1208" s="61"/>
      <c r="BQ1208" s="64"/>
      <c r="BR1208" s="77"/>
      <c r="BS1208" s="54">
        <v>1</v>
      </c>
      <c r="BT1208" s="76">
        <v>0.5</v>
      </c>
      <c r="BU1208" s="64"/>
      <c r="BV1208" s="61"/>
      <c r="BW1208" s="50" t="s">
        <v>348</v>
      </c>
      <c r="BX1208" s="57">
        <v>0</v>
      </c>
      <c r="BY1208" s="58">
        <v>0</v>
      </c>
      <c r="BZ1208" s="61"/>
      <c r="CA1208" s="61"/>
      <c r="CB1208" s="61"/>
      <c r="CC1208" s="61"/>
      <c r="CD1208" s="61"/>
      <c r="CE1208" s="61"/>
      <c r="CF1208" s="61"/>
      <c r="CG1208" s="61"/>
      <c r="CH1208" s="61"/>
      <c r="CI1208" s="61"/>
      <c r="CJ1208"/>
      <c r="CK1208"/>
      <c r="CL1208"/>
      <c r="CM1208" s="61"/>
      <c r="CN1208" s="61"/>
      <c r="CO1208" s="56" t="s">
        <v>141</v>
      </c>
      <c r="CP1208" s="49" t="s">
        <v>140</v>
      </c>
      <c r="CQ1208" s="61"/>
      <c r="CR1208" s="61"/>
      <c r="CS1208" s="50" t="s">
        <v>348</v>
      </c>
      <c r="CT1208" s="57">
        <v>0</v>
      </c>
      <c r="CU1208" s="58">
        <v>0</v>
      </c>
      <c r="CV1208" s="61"/>
      <c r="CW1208" s="61"/>
      <c r="CX1208" s="61"/>
      <c r="CY1208" s="61"/>
      <c r="CZ1208" s="61"/>
      <c r="DA1208" s="61"/>
      <c r="DB1208" s="61"/>
      <c r="DC1208" s="61"/>
    </row>
    <row r="1209" spans="2:107" ht="25.5" customHeight="1" x14ac:dyDescent="0.2">
      <c r="B1209" s="77"/>
      <c r="C1209" s="54">
        <v>27</v>
      </c>
      <c r="D1209" s="76">
        <v>1</v>
      </c>
      <c r="E1209" s="64"/>
      <c r="F1209" s="61"/>
      <c r="G1209" s="61"/>
      <c r="H1209" s="61"/>
      <c r="I1209" s="61"/>
      <c r="J1209" s="46" t="s">
        <v>351</v>
      </c>
      <c r="K1209" s="57">
        <v>0</v>
      </c>
      <c r="L1209" s="58">
        <v>0</v>
      </c>
      <c r="M1209" s="61"/>
      <c r="N1209" s="61"/>
      <c r="O1209" s="61"/>
      <c r="P1209" s="61"/>
      <c r="Q1209" s="61"/>
      <c r="R1209" s="61"/>
      <c r="S1209" s="61"/>
      <c r="T1209" s="61"/>
      <c r="U1209" s="61"/>
      <c r="V1209" s="176" t="s">
        <v>17</v>
      </c>
      <c r="W1209" s="177"/>
      <c r="X1209" s="177"/>
      <c r="Y1209"/>
      <c r="Z1209" s="61"/>
      <c r="AA1209" s="56" t="s">
        <v>141</v>
      </c>
      <c r="AB1209" s="49" t="s">
        <v>140</v>
      </c>
      <c r="AC1209" s="61"/>
      <c r="AD1209" s="61"/>
      <c r="AE1209" s="46" t="s">
        <v>351</v>
      </c>
      <c r="AF1209" s="57">
        <v>0</v>
      </c>
      <c r="AG1209" s="58">
        <v>0</v>
      </c>
      <c r="AH1209" s="61"/>
      <c r="AI1209" s="61"/>
      <c r="AJ1209" s="61"/>
      <c r="AK1209" s="61"/>
      <c r="AL1209" s="61"/>
      <c r="AM1209" s="61"/>
      <c r="AN1209" s="61"/>
      <c r="AO1209" s="61"/>
      <c r="AP1209" s="61"/>
      <c r="AQ1209" s="61"/>
      <c r="AR1209" s="175" t="s">
        <v>17</v>
      </c>
      <c r="AS1209" s="175"/>
      <c r="AT1209" s="175"/>
      <c r="AU1209" s="61"/>
      <c r="AV1209" s="61"/>
      <c r="AW1209" s="56" t="s">
        <v>141</v>
      </c>
      <c r="AX1209" s="49" t="s">
        <v>140</v>
      </c>
      <c r="AY1209" s="61"/>
      <c r="AZ1209" s="61"/>
      <c r="BA1209" s="46" t="s">
        <v>351</v>
      </c>
      <c r="BB1209" s="57">
        <v>0</v>
      </c>
      <c r="BC1209" s="58">
        <v>0</v>
      </c>
      <c r="BD1209" s="61"/>
      <c r="BE1209" s="61"/>
      <c r="BF1209" s="61"/>
      <c r="BG1209" s="61"/>
      <c r="BH1209" s="61"/>
      <c r="BI1209" s="61"/>
      <c r="BJ1209" s="61"/>
      <c r="BK1209" s="61"/>
      <c r="BL1209" s="61"/>
      <c r="BM1209" s="61"/>
      <c r="BN1209" s="175" t="s">
        <v>17</v>
      </c>
      <c r="BO1209" s="175"/>
      <c r="BP1209" s="175"/>
      <c r="BQ1209" s="64"/>
      <c r="BR1209" s="61"/>
      <c r="BS1209" s="56" t="s">
        <v>141</v>
      </c>
      <c r="BT1209" s="49" t="s">
        <v>140</v>
      </c>
      <c r="BU1209" s="64"/>
      <c r="BV1209" s="61"/>
      <c r="BW1209" s="46" t="s">
        <v>351</v>
      </c>
      <c r="BX1209" s="57">
        <v>0</v>
      </c>
      <c r="BY1209" s="58">
        <v>0</v>
      </c>
      <c r="BZ1209" s="61"/>
      <c r="CA1209" s="61"/>
      <c r="CB1209" s="61"/>
      <c r="CC1209" s="61"/>
      <c r="CD1209" s="61"/>
      <c r="CE1209" s="61"/>
      <c r="CF1209" s="61"/>
      <c r="CG1209" s="61"/>
      <c r="CH1209" s="61"/>
      <c r="CI1209" s="61"/>
      <c r="CJ1209" s="175" t="s">
        <v>17</v>
      </c>
      <c r="CK1209" s="175"/>
      <c r="CL1209" s="175"/>
      <c r="CM1209" s="61"/>
      <c r="CN1209" s="61"/>
      <c r="CO1209" s="61"/>
      <c r="CP1209" s="61"/>
      <c r="CQ1209" s="61"/>
      <c r="CR1209" s="61"/>
      <c r="CS1209" s="46" t="s">
        <v>351</v>
      </c>
      <c r="CT1209" s="57">
        <v>0</v>
      </c>
      <c r="CU1209" s="58">
        <v>0</v>
      </c>
      <c r="CV1209" s="61"/>
      <c r="CW1209" s="61"/>
      <c r="CX1209" s="61"/>
      <c r="CY1209" s="61"/>
      <c r="CZ1209" s="61"/>
      <c r="DA1209" s="61"/>
      <c r="DB1209" s="61"/>
      <c r="DC1209" s="61"/>
    </row>
    <row r="1210" spans="2:107" ht="25.5" customHeight="1" x14ac:dyDescent="0.2">
      <c r="B1210"/>
      <c r="C1210" s="56" t="s">
        <v>141</v>
      </c>
      <c r="D1210" s="49" t="s">
        <v>140</v>
      </c>
      <c r="E1210" s="64"/>
      <c r="F1210" s="61"/>
      <c r="G1210" s="61"/>
      <c r="H1210" s="61"/>
      <c r="I1210" s="61"/>
      <c r="J1210" s="46" t="s">
        <v>352</v>
      </c>
      <c r="K1210" s="57">
        <v>0</v>
      </c>
      <c r="L1210" s="58">
        <v>0</v>
      </c>
      <c r="M1210" s="61"/>
      <c r="N1210" s="61"/>
      <c r="O1210" s="61"/>
      <c r="P1210" s="61"/>
      <c r="Q1210" s="61"/>
      <c r="R1210" s="61"/>
      <c r="S1210" s="61"/>
      <c r="T1210" s="61"/>
      <c r="U1210" s="61"/>
      <c r="V1210" s="47" t="s">
        <v>195</v>
      </c>
      <c r="W1210" s="57">
        <v>0</v>
      </c>
      <c r="X1210" s="58">
        <v>0</v>
      </c>
      <c r="Y1210"/>
      <c r="Z1210" s="61"/>
      <c r="AA1210" s="61"/>
      <c r="AB1210" s="61"/>
      <c r="AC1210" s="61"/>
      <c r="AD1210" s="61"/>
      <c r="AE1210" s="46" t="s">
        <v>352</v>
      </c>
      <c r="AF1210" s="57">
        <v>0</v>
      </c>
      <c r="AG1210" s="58">
        <v>0</v>
      </c>
      <c r="AH1210" s="61"/>
      <c r="AI1210" s="61"/>
      <c r="AJ1210" s="61"/>
      <c r="AK1210" s="61"/>
      <c r="AL1210" s="61"/>
      <c r="AM1210" s="61"/>
      <c r="AN1210" s="61"/>
      <c r="AO1210" s="61"/>
      <c r="AP1210" s="61"/>
      <c r="AQ1210" s="61"/>
      <c r="AR1210" s="55" t="s">
        <v>195</v>
      </c>
      <c r="AS1210" s="57">
        <v>0</v>
      </c>
      <c r="AT1210" s="58">
        <v>0</v>
      </c>
      <c r="AU1210" s="61"/>
      <c r="AV1210" s="61"/>
      <c r="AW1210" s="61"/>
      <c r="AX1210" s="61"/>
      <c r="AY1210" s="61"/>
      <c r="AZ1210" s="61"/>
      <c r="BA1210" s="46" t="s">
        <v>352</v>
      </c>
      <c r="BB1210" s="57">
        <v>0</v>
      </c>
      <c r="BC1210" s="58">
        <v>0</v>
      </c>
      <c r="BD1210" s="61"/>
      <c r="BE1210" s="61"/>
      <c r="BF1210" s="61"/>
      <c r="BG1210" s="61"/>
      <c r="BH1210" s="61"/>
      <c r="BI1210" s="61"/>
      <c r="BJ1210" s="61"/>
      <c r="BK1210" s="61"/>
      <c r="BL1210" s="61"/>
      <c r="BM1210" s="61"/>
      <c r="BN1210" s="55" t="s">
        <v>195</v>
      </c>
      <c r="BO1210" s="57">
        <v>1</v>
      </c>
      <c r="BP1210" s="58">
        <v>0.5</v>
      </c>
      <c r="BQ1210" s="64"/>
      <c r="BR1210" s="64"/>
      <c r="BS1210" s="64"/>
      <c r="BT1210" s="64"/>
      <c r="BU1210" s="61"/>
      <c r="BV1210" s="61"/>
      <c r="BW1210" s="46" t="s">
        <v>352</v>
      </c>
      <c r="BX1210" s="57">
        <v>0</v>
      </c>
      <c r="BY1210" s="58">
        <v>0</v>
      </c>
      <c r="BZ1210" s="61"/>
      <c r="CA1210" s="61"/>
      <c r="CB1210" s="61"/>
      <c r="CC1210" s="61"/>
      <c r="CD1210" s="61"/>
      <c r="CE1210" s="61"/>
      <c r="CF1210" s="61"/>
      <c r="CG1210" s="61"/>
      <c r="CH1210" s="61"/>
      <c r="CI1210" s="61"/>
      <c r="CJ1210" s="55" t="s">
        <v>195</v>
      </c>
      <c r="CK1210" s="57">
        <v>1</v>
      </c>
      <c r="CL1210" s="58">
        <v>1</v>
      </c>
      <c r="CM1210" s="61"/>
      <c r="CN1210" s="61"/>
      <c r="CO1210" s="61"/>
      <c r="CP1210" s="61"/>
      <c r="CQ1210" s="61"/>
      <c r="CR1210" s="61"/>
      <c r="CS1210" s="46" t="s">
        <v>352</v>
      </c>
      <c r="CT1210" s="57">
        <v>0</v>
      </c>
      <c r="CU1210" s="58">
        <v>0</v>
      </c>
      <c r="CV1210" s="61"/>
      <c r="CW1210" s="61"/>
      <c r="CX1210" s="61"/>
      <c r="CY1210" s="61"/>
      <c r="CZ1210" s="61"/>
      <c r="DA1210" s="61"/>
      <c r="DB1210" s="61"/>
      <c r="DC1210" s="61"/>
    </row>
    <row r="1211" spans="2:107" ht="25.5" customHeight="1" x14ac:dyDescent="0.2">
      <c r="B1211"/>
      <c r="C1211"/>
      <c r="D1211"/>
      <c r="E1211" s="64"/>
      <c r="F1211" s="61"/>
      <c r="G1211" s="61"/>
      <c r="H1211" s="61"/>
      <c r="I1211" s="61"/>
      <c r="J1211" s="46" t="s">
        <v>353</v>
      </c>
      <c r="K1211" s="57">
        <v>0</v>
      </c>
      <c r="L1211" s="58">
        <v>0</v>
      </c>
      <c r="M1211" s="61"/>
      <c r="N1211" s="61"/>
      <c r="O1211" s="61"/>
      <c r="P1211" s="61"/>
      <c r="Q1211" s="61"/>
      <c r="R1211" s="61"/>
      <c r="S1211" s="61"/>
      <c r="T1211" s="61"/>
      <c r="U1211" s="61"/>
      <c r="V1211" s="46" t="s">
        <v>196</v>
      </c>
      <c r="W1211" s="57">
        <v>9</v>
      </c>
      <c r="X1211" s="58">
        <v>1</v>
      </c>
      <c r="Y1211"/>
      <c r="Z1211" s="61"/>
      <c r="AA1211" s="61"/>
      <c r="AB1211" s="61"/>
      <c r="AC1211" s="61"/>
      <c r="AD1211" s="61"/>
      <c r="AE1211" s="46" t="s">
        <v>353</v>
      </c>
      <c r="AF1211" s="57">
        <v>0</v>
      </c>
      <c r="AG1211" s="58">
        <v>0</v>
      </c>
      <c r="AH1211" s="61"/>
      <c r="AI1211" s="61"/>
      <c r="AJ1211" s="61"/>
      <c r="AK1211" s="61"/>
      <c r="AL1211" s="61"/>
      <c r="AM1211" s="61"/>
      <c r="AN1211" s="61"/>
      <c r="AO1211" s="61"/>
      <c r="AP1211" s="61"/>
      <c r="AQ1211" s="61"/>
      <c r="AR1211" s="46" t="s">
        <v>196</v>
      </c>
      <c r="AS1211" s="57">
        <v>2</v>
      </c>
      <c r="AT1211" s="58">
        <v>1</v>
      </c>
      <c r="AU1211" s="61"/>
      <c r="AV1211" s="61"/>
      <c r="AW1211" s="61"/>
      <c r="AX1211" s="61"/>
      <c r="AY1211" s="61"/>
      <c r="AZ1211" s="61"/>
      <c r="BA1211" s="46" t="s">
        <v>353</v>
      </c>
      <c r="BB1211" s="57">
        <v>0</v>
      </c>
      <c r="BC1211" s="58">
        <v>0</v>
      </c>
      <c r="BD1211" s="61"/>
      <c r="BE1211" s="61"/>
      <c r="BF1211" s="61"/>
      <c r="BG1211" s="61"/>
      <c r="BH1211" s="61"/>
      <c r="BI1211" s="61"/>
      <c r="BJ1211" s="61"/>
      <c r="BK1211" s="61"/>
      <c r="BL1211" s="61"/>
      <c r="BM1211" s="61"/>
      <c r="BN1211" s="46" t="s">
        <v>196</v>
      </c>
      <c r="BO1211" s="57">
        <v>1</v>
      </c>
      <c r="BP1211" s="58">
        <v>0.5</v>
      </c>
      <c r="BQ1211" s="64"/>
      <c r="BR1211" s="64"/>
      <c r="BS1211" s="61"/>
      <c r="BT1211" s="61"/>
      <c r="BU1211" s="61"/>
      <c r="BV1211" s="61"/>
      <c r="BW1211" s="46" t="s">
        <v>353</v>
      </c>
      <c r="BX1211" s="57">
        <v>0</v>
      </c>
      <c r="BY1211" s="58">
        <v>0</v>
      </c>
      <c r="BZ1211" s="61"/>
      <c r="CA1211" s="61"/>
      <c r="CB1211" s="61"/>
      <c r="CC1211" s="61"/>
      <c r="CD1211" s="61"/>
      <c r="CE1211" s="61"/>
      <c r="CF1211" s="61"/>
      <c r="CG1211" s="61"/>
      <c r="CH1211" s="61"/>
      <c r="CI1211" s="61"/>
      <c r="CJ1211" s="46" t="s">
        <v>196</v>
      </c>
      <c r="CK1211" s="57">
        <v>0</v>
      </c>
      <c r="CL1211" s="58">
        <v>0</v>
      </c>
      <c r="CM1211" s="61"/>
      <c r="CN1211"/>
      <c r="CO1211"/>
      <c r="CP1211"/>
      <c r="CQ1211" s="61"/>
      <c r="CR1211" s="61"/>
      <c r="CS1211" s="46" t="s">
        <v>353</v>
      </c>
      <c r="CT1211" s="57">
        <v>0</v>
      </c>
      <c r="CU1211" s="58">
        <v>0</v>
      </c>
      <c r="CV1211" s="61"/>
      <c r="CW1211" s="61"/>
      <c r="CX1211" s="61"/>
      <c r="CY1211" s="61"/>
      <c r="CZ1211" s="61"/>
      <c r="DA1211" s="61"/>
      <c r="DB1211" s="61"/>
      <c r="DC1211" s="61"/>
    </row>
    <row r="1212" spans="2:107" ht="25.5" customHeight="1" x14ac:dyDescent="0.2">
      <c r="B1212" s="175" t="s">
        <v>17</v>
      </c>
      <c r="C1212" s="175"/>
      <c r="D1212" s="175"/>
      <c r="E1212" s="64"/>
      <c r="F1212" s="61"/>
      <c r="G1212" s="61"/>
      <c r="H1212" s="61"/>
      <c r="I1212" s="61"/>
      <c r="J1212" s="37"/>
      <c r="K1212" s="45">
        <v>27</v>
      </c>
      <c r="L1212" s="58">
        <v>1</v>
      </c>
      <c r="M1212" s="61"/>
      <c r="N1212" s="61"/>
      <c r="O1212" s="61"/>
      <c r="P1212" s="61"/>
      <c r="Q1212" s="61"/>
      <c r="R1212" s="61"/>
      <c r="S1212" s="61"/>
      <c r="T1212" s="61"/>
      <c r="U1212" s="61"/>
      <c r="V1212" s="77"/>
      <c r="W1212" s="54">
        <v>9</v>
      </c>
      <c r="X1212" s="76">
        <v>1</v>
      </c>
      <c r="Y1212"/>
      <c r="Z1212" s="61"/>
      <c r="AA1212" s="61"/>
      <c r="AB1212" s="61"/>
      <c r="AC1212" s="61"/>
      <c r="AD1212" s="61"/>
      <c r="AE1212" s="37"/>
      <c r="AF1212" s="45">
        <v>9</v>
      </c>
      <c r="AG1212" s="58">
        <v>1</v>
      </c>
      <c r="AH1212" s="61"/>
      <c r="AI1212" s="61"/>
      <c r="AJ1212" s="61"/>
      <c r="AK1212" s="61"/>
      <c r="AL1212" s="61"/>
      <c r="AM1212" s="61"/>
      <c r="AN1212" s="61"/>
      <c r="AO1212" s="61"/>
      <c r="AP1212" s="61"/>
      <c r="AQ1212" s="61"/>
      <c r="AR1212" s="77"/>
      <c r="AS1212" s="54">
        <v>2</v>
      </c>
      <c r="AT1212" s="76">
        <v>1</v>
      </c>
      <c r="AU1212" s="61"/>
      <c r="AV1212"/>
      <c r="AW1212"/>
      <c r="AX1212"/>
      <c r="AY1212" s="61"/>
      <c r="AZ1212" s="61"/>
      <c r="BA1212" s="37"/>
      <c r="BB1212" s="45">
        <v>2</v>
      </c>
      <c r="BC1212" s="58">
        <v>1</v>
      </c>
      <c r="BD1212" s="61"/>
      <c r="BE1212" s="61"/>
      <c r="BF1212" s="61"/>
      <c r="BG1212" s="61"/>
      <c r="BH1212" s="61"/>
      <c r="BI1212" s="61"/>
      <c r="BJ1212" s="61"/>
      <c r="BK1212" s="61"/>
      <c r="BL1212" s="61"/>
      <c r="BM1212" s="61"/>
      <c r="BN1212" s="77"/>
      <c r="BO1212" s="54">
        <v>2</v>
      </c>
      <c r="BP1212" s="76">
        <v>1</v>
      </c>
      <c r="BQ1212" s="64"/>
      <c r="BR1212" s="61"/>
      <c r="BS1212" s="61"/>
      <c r="BT1212" s="61"/>
      <c r="BU1212" s="61"/>
      <c r="BV1212" s="61"/>
      <c r="BW1212" s="37"/>
      <c r="BX1212" s="45">
        <v>2</v>
      </c>
      <c r="BY1212" s="58">
        <v>1</v>
      </c>
      <c r="BZ1212" s="61"/>
      <c r="CA1212" s="61"/>
      <c r="CB1212" s="61"/>
      <c r="CC1212" s="61"/>
      <c r="CD1212" s="61"/>
      <c r="CE1212" s="61"/>
      <c r="CF1212" s="61"/>
      <c r="CG1212" s="61"/>
      <c r="CH1212" s="61"/>
      <c r="CI1212" s="61"/>
      <c r="CJ1212" s="77"/>
      <c r="CK1212" s="54">
        <v>1</v>
      </c>
      <c r="CL1212" s="76">
        <v>1</v>
      </c>
      <c r="CM1212" s="61"/>
      <c r="CN1212"/>
      <c r="CO1212"/>
      <c r="CP1212"/>
      <c r="CQ1212" s="61"/>
      <c r="CR1212" s="61"/>
      <c r="CS1212" s="37"/>
      <c r="CT1212" s="45">
        <v>1</v>
      </c>
      <c r="CU1212" s="58">
        <v>1</v>
      </c>
      <c r="CV1212" s="61"/>
      <c r="CW1212" s="61"/>
      <c r="CX1212" s="61"/>
      <c r="CY1212" s="61"/>
      <c r="CZ1212" s="61"/>
      <c r="DA1212" s="61"/>
      <c r="DB1212" s="61"/>
      <c r="DC1212" s="61"/>
    </row>
    <row r="1213" spans="2:107" ht="25.5" customHeight="1" x14ac:dyDescent="0.2">
      <c r="B1213" s="55" t="s">
        <v>195</v>
      </c>
      <c r="C1213" s="57">
        <v>3</v>
      </c>
      <c r="D1213" s="58">
        <v>0.1111111111111111</v>
      </c>
      <c r="E1213" s="64"/>
      <c r="F1213" s="61"/>
      <c r="G1213" s="61"/>
      <c r="H1213" s="61"/>
      <c r="I1213" s="61"/>
      <c r="J1213" s="61"/>
      <c r="K1213" s="49" t="s">
        <v>141</v>
      </c>
      <c r="L1213" s="74" t="s">
        <v>140</v>
      </c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56" t="s">
        <v>141</v>
      </c>
      <c r="X1213" s="49" t="s">
        <v>140</v>
      </c>
      <c r="Y1213"/>
      <c r="Z1213" s="61"/>
      <c r="AA1213" s="61"/>
      <c r="AB1213" s="61"/>
      <c r="AC1213" s="61"/>
      <c r="AD1213" s="61"/>
      <c r="AE1213" s="61"/>
      <c r="AF1213" s="49" t="s">
        <v>141</v>
      </c>
      <c r="AG1213" s="74" t="s">
        <v>140</v>
      </c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61"/>
      <c r="AR1213"/>
      <c r="AS1213" s="56" t="s">
        <v>141</v>
      </c>
      <c r="AT1213" s="49" t="s">
        <v>140</v>
      </c>
      <c r="AU1213" s="61"/>
      <c r="AV1213"/>
      <c r="AW1213"/>
      <c r="AX1213"/>
      <c r="AY1213" s="61"/>
      <c r="AZ1213" s="61"/>
      <c r="BA1213" s="61"/>
      <c r="BB1213" s="49" t="s">
        <v>141</v>
      </c>
      <c r="BC1213" s="74" t="s">
        <v>140</v>
      </c>
      <c r="BD1213" s="61"/>
      <c r="BE1213" s="61"/>
      <c r="BF1213" s="61"/>
      <c r="BG1213" s="61"/>
      <c r="BH1213" s="61"/>
      <c r="BI1213" s="61"/>
      <c r="BJ1213" s="61"/>
      <c r="BK1213" s="61"/>
      <c r="BL1213" s="61"/>
      <c r="BM1213" s="61"/>
      <c r="BN1213" s="61"/>
      <c r="BO1213" s="56" t="s">
        <v>141</v>
      </c>
      <c r="BP1213" s="49" t="s">
        <v>140</v>
      </c>
      <c r="BQ1213" s="64"/>
      <c r="BR1213" s="61"/>
      <c r="BS1213" s="61"/>
      <c r="BT1213" s="61"/>
      <c r="BU1213" s="61"/>
      <c r="BV1213" s="61"/>
      <c r="BW1213" s="61"/>
      <c r="BX1213" s="49" t="s">
        <v>141</v>
      </c>
      <c r="BY1213" s="74" t="s">
        <v>140</v>
      </c>
      <c r="BZ1213" s="61"/>
      <c r="CA1213" s="61"/>
      <c r="CB1213" s="61"/>
      <c r="CC1213" s="61"/>
      <c r="CD1213" s="61"/>
      <c r="CE1213" s="61"/>
      <c r="CF1213" s="61"/>
      <c r="CG1213" s="61"/>
      <c r="CH1213" s="61"/>
      <c r="CI1213" s="61"/>
      <c r="CJ1213" s="61"/>
      <c r="CK1213" s="56" t="s">
        <v>141</v>
      </c>
      <c r="CL1213" s="49" t="s">
        <v>140</v>
      </c>
      <c r="CM1213" s="61"/>
      <c r="CN1213"/>
      <c r="CO1213"/>
      <c r="CP1213"/>
      <c r="CQ1213" s="61"/>
      <c r="CR1213" s="61"/>
      <c r="CS1213" s="61"/>
      <c r="CT1213" s="49" t="s">
        <v>141</v>
      </c>
      <c r="CU1213" s="74" t="s">
        <v>140</v>
      </c>
      <c r="CV1213" s="61"/>
      <c r="CW1213" s="61"/>
      <c r="CX1213" s="61"/>
      <c r="CY1213" s="61"/>
      <c r="CZ1213" s="61"/>
      <c r="DA1213" s="61"/>
      <c r="DB1213" s="61"/>
      <c r="DC1213" s="61"/>
    </row>
    <row r="1214" spans="2:107" ht="25.5" customHeight="1" x14ac:dyDescent="0.2">
      <c r="B1214" s="46" t="s">
        <v>196</v>
      </c>
      <c r="C1214" s="57">
        <v>24</v>
      </c>
      <c r="D1214" s="58">
        <v>0.88888888888888884</v>
      </c>
      <c r="E1214" s="64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/>
      <c r="W1214"/>
      <c r="X1214"/>
      <c r="Y1214" s="61"/>
      <c r="Z1214" s="61"/>
      <c r="AA1214" s="61"/>
      <c r="AB1214" s="61"/>
      <c r="AC1214" s="61"/>
      <c r="AD1214" s="61"/>
      <c r="AE1214"/>
      <c r="AF1214"/>
      <c r="AG1214"/>
      <c r="AH1214" s="61"/>
      <c r="AI1214" s="61"/>
      <c r="AJ1214" s="61"/>
      <c r="AK1214" s="61"/>
      <c r="AL1214" s="61"/>
      <c r="AM1214" s="61"/>
      <c r="AN1214" s="61"/>
      <c r="AO1214" s="61"/>
      <c r="AP1214" s="61"/>
      <c r="AQ1214" s="61"/>
      <c r="AR1214"/>
      <c r="AS1214"/>
      <c r="AT1214"/>
      <c r="AU1214" s="61"/>
      <c r="AV1214"/>
      <c r="AW1214"/>
      <c r="AX1214"/>
      <c r="AY1214" s="61"/>
      <c r="AZ1214" s="61"/>
      <c r="BA1214" s="37"/>
      <c r="BB1214" s="37"/>
      <c r="BC1214" s="37"/>
      <c r="BD1214" s="61"/>
      <c r="BE1214" s="61"/>
      <c r="BF1214" s="61"/>
      <c r="BG1214" s="61"/>
      <c r="BH1214" s="61"/>
      <c r="BI1214" s="61"/>
      <c r="BJ1214" s="61"/>
      <c r="BK1214" s="61"/>
      <c r="BL1214" s="61"/>
      <c r="BM1214" s="61"/>
      <c r="BN1214" s="61"/>
      <c r="BO1214" s="61"/>
      <c r="BP1214" s="61"/>
      <c r="BQ1214" s="64"/>
      <c r="BR1214" s="61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 s="61"/>
      <c r="CT1214" s="61"/>
      <c r="CU1214" s="61"/>
      <c r="CV1214" s="61"/>
      <c r="CW1214" s="61"/>
      <c r="CX1214" s="61"/>
      <c r="CY1214" s="61"/>
      <c r="CZ1214" s="61"/>
      <c r="DA1214" s="61"/>
      <c r="DB1214" s="61"/>
      <c r="DC1214" s="61"/>
    </row>
    <row r="1215" spans="2:107" ht="25.5" customHeight="1" x14ac:dyDescent="0.2">
      <c r="B1215" s="77"/>
      <c r="C1215" s="54">
        <v>27</v>
      </c>
      <c r="D1215" s="76">
        <v>1</v>
      </c>
      <c r="E1215" s="2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 s="2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</row>
    <row r="1216" spans="2:107" ht="25.5" customHeight="1" x14ac:dyDescent="0.2">
      <c r="B1216"/>
      <c r="C1216" s="56" t="s">
        <v>141</v>
      </c>
      <c r="D1216" s="49" t="s">
        <v>140</v>
      </c>
      <c r="E1216" s="2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 s="37"/>
      <c r="AF1216" s="37"/>
      <c r="AG1216" s="37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 s="2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</row>
    <row r="1218" spans="2:107" ht="25.5" customHeight="1" x14ac:dyDescent="0.2">
      <c r="B1218" s="222" t="s">
        <v>3789</v>
      </c>
      <c r="C1218" s="223"/>
      <c r="D1218" s="223"/>
      <c r="E1218" s="223"/>
      <c r="F1218" s="223"/>
      <c r="G1218" s="223"/>
      <c r="H1218" s="223"/>
      <c r="I1218" s="223"/>
      <c r="J1218" s="223"/>
      <c r="K1218" s="223"/>
      <c r="L1218" s="223"/>
      <c r="M1218" s="223"/>
      <c r="N1218" s="223"/>
      <c r="O1218" s="223"/>
      <c r="P1218" s="223"/>
      <c r="Q1218" s="223"/>
      <c r="R1218" s="223"/>
      <c r="S1218" s="223"/>
      <c r="T1218" s="223"/>
      <c r="U1218" s="223"/>
      <c r="V1218" s="223"/>
      <c r="W1218" s="223"/>
      <c r="X1218" s="223"/>
      <c r="Y1218" s="223"/>
      <c r="Z1218" s="223"/>
      <c r="AA1218" s="223"/>
      <c r="AB1218" s="223"/>
      <c r="AC1218" s="223"/>
      <c r="AD1218" s="223"/>
      <c r="AE1218" s="223"/>
      <c r="AF1218" s="223"/>
      <c r="AG1218" s="223"/>
      <c r="AH1218" s="223"/>
      <c r="AI1218" s="223"/>
      <c r="AJ1218" s="223"/>
      <c r="AK1218" s="223"/>
      <c r="AL1218" s="223"/>
      <c r="AM1218" s="223"/>
      <c r="AN1218" s="223"/>
      <c r="AO1218" s="223"/>
      <c r="AP1218" s="223"/>
      <c r="AQ1218" s="223"/>
      <c r="AR1218" s="223"/>
      <c r="AS1218" s="223"/>
      <c r="AT1218" s="223"/>
      <c r="AU1218" s="223"/>
      <c r="AV1218" s="223"/>
      <c r="AW1218" s="223"/>
      <c r="AX1218" s="223"/>
      <c r="AY1218" s="223"/>
      <c r="AZ1218" s="223"/>
      <c r="BA1218" s="223"/>
      <c r="BB1218" s="223"/>
      <c r="BC1218" s="224"/>
    </row>
    <row r="1220" spans="2:107" ht="25.5" customHeight="1" x14ac:dyDescent="0.2">
      <c r="B1220" s="205" t="s">
        <v>423</v>
      </c>
      <c r="C1220" s="205"/>
      <c r="D1220" s="205"/>
      <c r="E1220" s="205"/>
      <c r="F1220" s="205"/>
      <c r="G1220" s="205"/>
      <c r="H1220" s="205"/>
      <c r="I1220" s="205"/>
      <c r="J1220" s="205"/>
      <c r="K1220" s="205"/>
      <c r="L1220" s="205"/>
      <c r="M1220" s="205"/>
      <c r="N1220" s="205"/>
      <c r="O1220" s="205"/>
      <c r="P1220" s="205"/>
      <c r="Q1220" s="205"/>
      <c r="R1220" s="205"/>
      <c r="S1220" s="205"/>
      <c r="T1220" s="205"/>
      <c r="U1220" s="205"/>
      <c r="V1220" s="205"/>
      <c r="W1220" s="205"/>
      <c r="X1220" s="205"/>
      <c r="Y1220" s="205"/>
      <c r="Z1220" s="205"/>
      <c r="AA1220" s="205"/>
      <c r="AB1220" s="205"/>
      <c r="AC1220" s="205"/>
      <c r="AD1220" s="205"/>
      <c r="AE1220" s="205"/>
      <c r="AF1220" s="205"/>
      <c r="AG1220" s="205"/>
      <c r="AH1220" s="205"/>
      <c r="AI1220" s="205"/>
      <c r="AJ1220" s="205"/>
      <c r="AK1220" s="205"/>
      <c r="AL1220" s="205"/>
      <c r="AM1220" s="205"/>
      <c r="AN1220" s="205"/>
      <c r="AO1220" s="205"/>
      <c r="AP1220" s="205"/>
      <c r="AQ1220" s="205"/>
      <c r="AR1220" s="205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</row>
    <row r="1221" spans="2:107" ht="25.5" customHeight="1" x14ac:dyDescent="0.2">
      <c r="B1221"/>
      <c r="C1221"/>
      <c r="D1221"/>
      <c r="E1221" s="8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 s="8"/>
      <c r="BR1221" s="8"/>
      <c r="BS1221"/>
      <c r="BT1221"/>
      <c r="BU1221"/>
      <c r="BV1221"/>
      <c r="BW1221"/>
      <c r="BX1221"/>
      <c r="BY1221" s="2"/>
      <c r="BZ1221"/>
      <c r="CA1221"/>
      <c r="CB1221"/>
      <c r="CC1221"/>
      <c r="CD1221"/>
      <c r="CE1221"/>
      <c r="CF1221" s="2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</row>
    <row r="1222" spans="2:107" ht="25.5" customHeight="1" x14ac:dyDescent="0.2">
      <c r="B1222" s="206" t="s">
        <v>138</v>
      </c>
      <c r="C1222" s="206"/>
      <c r="D1222" s="206"/>
      <c r="E1222" s="8"/>
      <c r="F1222" s="187" t="s">
        <v>3</v>
      </c>
      <c r="G1222" s="187"/>
      <c r="H1222" s="187"/>
      <c r="I1222"/>
      <c r="J1222" s="188" t="s">
        <v>145</v>
      </c>
      <c r="K1222" s="188"/>
      <c r="L1222" s="188"/>
      <c r="M1222"/>
      <c r="N1222" s="188" t="s">
        <v>5</v>
      </c>
      <c r="O1222" s="188"/>
      <c r="P1222" s="188"/>
      <c r="Q1222"/>
      <c r="R1222" s="187" t="s">
        <v>158</v>
      </c>
      <c r="S1222" s="187"/>
      <c r="T1222" s="187"/>
      <c r="U1222"/>
      <c r="V1222" s="186" t="s">
        <v>159</v>
      </c>
      <c r="W1222" s="186"/>
      <c r="X1222" s="186"/>
      <c r="Y1222"/>
      <c r="Z1222" s="206" t="s">
        <v>8</v>
      </c>
      <c r="AA1222" s="206"/>
      <c r="AB1222" s="206"/>
      <c r="AC1222"/>
      <c r="AD1222" s="186" t="s">
        <v>9</v>
      </c>
      <c r="AE1222" s="186"/>
      <c r="AF1222" s="186"/>
      <c r="AG1222"/>
      <c r="AH1222" s="186" t="s">
        <v>172</v>
      </c>
      <c r="AI1222" s="186"/>
      <c r="AJ1222" s="186"/>
      <c r="AK1222"/>
      <c r="AL1222" s="186" t="s">
        <v>11</v>
      </c>
      <c r="AM1222" s="186"/>
      <c r="AN1222" s="186"/>
      <c r="AO1222"/>
      <c r="AP1222" s="186" t="s">
        <v>179</v>
      </c>
      <c r="AQ1222" s="186"/>
      <c r="AR1222" s="186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 s="8"/>
      <c r="BS1222"/>
      <c r="BT1222"/>
      <c r="BU1222"/>
      <c r="BV1222"/>
      <c r="BW1222"/>
      <c r="BX1222"/>
      <c r="BY1222" s="2"/>
      <c r="BZ1222"/>
      <c r="CA1222"/>
      <c r="CB1222"/>
      <c r="CC1222"/>
      <c r="CD1222"/>
      <c r="CE1222"/>
      <c r="CF1222" s="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</row>
    <row r="1223" spans="2:107" ht="25.5" customHeight="1" x14ac:dyDescent="0.2">
      <c r="B1223" s="90" t="s">
        <v>40</v>
      </c>
      <c r="C1223" s="42">
        <v>11</v>
      </c>
      <c r="D1223" s="44">
        <v>0.45833333333333331</v>
      </c>
      <c r="E1223" s="8"/>
      <c r="F1223" s="91" t="s">
        <v>143</v>
      </c>
      <c r="G1223" s="43">
        <v>4</v>
      </c>
      <c r="H1223" s="44">
        <v>0.16666666666666666</v>
      </c>
      <c r="I1223"/>
      <c r="J1223" s="92" t="s">
        <v>147</v>
      </c>
      <c r="K1223" s="45">
        <v>0</v>
      </c>
      <c r="L1223" s="44">
        <v>0</v>
      </c>
      <c r="M1223"/>
      <c r="N1223" s="91" t="s">
        <v>154</v>
      </c>
      <c r="O1223" s="43">
        <v>23</v>
      </c>
      <c r="P1223" s="44">
        <v>0.95833333333333337</v>
      </c>
      <c r="Q1223"/>
      <c r="R1223" s="93">
        <v>1</v>
      </c>
      <c r="S1223" s="43">
        <v>18</v>
      </c>
      <c r="T1223" s="44">
        <v>0.75</v>
      </c>
      <c r="U1223"/>
      <c r="V1223" s="94" t="s">
        <v>160</v>
      </c>
      <c r="W1223" s="57">
        <v>13</v>
      </c>
      <c r="X1223" s="58">
        <v>0.54166666666666663</v>
      </c>
      <c r="Y1223"/>
      <c r="Z1223" s="95" t="s">
        <v>163</v>
      </c>
      <c r="AA1223" s="42">
        <v>5</v>
      </c>
      <c r="AB1223" s="44">
        <v>0.20833333333333334</v>
      </c>
      <c r="AC1223"/>
      <c r="AD1223" s="95" t="s">
        <v>799</v>
      </c>
      <c r="AE1223" s="57">
        <v>2</v>
      </c>
      <c r="AF1223" s="58">
        <v>8.3333333333333329E-2</v>
      </c>
      <c r="AG1223"/>
      <c r="AH1223" s="97" t="s">
        <v>143</v>
      </c>
      <c r="AI1223" s="42">
        <v>5</v>
      </c>
      <c r="AJ1223" s="44">
        <v>0.20833333333333334</v>
      </c>
      <c r="AK1223"/>
      <c r="AL1223" s="95" t="s">
        <v>175</v>
      </c>
      <c r="AM1223" s="42">
        <v>3</v>
      </c>
      <c r="AN1223" s="44">
        <v>0.125</v>
      </c>
      <c r="AO1223"/>
      <c r="AP1223" s="95" t="s">
        <v>143</v>
      </c>
      <c r="AQ1223" s="42">
        <v>13</v>
      </c>
      <c r="AR1223" s="44">
        <v>0.54166666666666663</v>
      </c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 s="8"/>
      <c r="BS1223"/>
      <c r="BT1223"/>
      <c r="BU1223"/>
      <c r="BV1223"/>
      <c r="BW1223"/>
      <c r="BX1223"/>
      <c r="BY1223" s="2"/>
      <c r="BZ1223"/>
      <c r="CA1223"/>
      <c r="CB1223"/>
      <c r="CC1223"/>
      <c r="CD1223"/>
      <c r="CE1223"/>
      <c r="CF1223" s="2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</row>
    <row r="1224" spans="2:107" ht="25.5" customHeight="1" x14ac:dyDescent="0.2">
      <c r="B1224" s="90" t="s">
        <v>27</v>
      </c>
      <c r="C1224" s="42">
        <v>4</v>
      </c>
      <c r="D1224" s="44">
        <v>0.16666666666666666</v>
      </c>
      <c r="E1224" s="8"/>
      <c r="F1224" s="91" t="s">
        <v>144</v>
      </c>
      <c r="G1224" s="43">
        <v>20</v>
      </c>
      <c r="H1224" s="44">
        <v>0.83333333333333337</v>
      </c>
      <c r="I1224"/>
      <c r="J1224" s="92" t="s">
        <v>148</v>
      </c>
      <c r="K1224" s="45">
        <v>0</v>
      </c>
      <c r="L1224" s="44">
        <v>0</v>
      </c>
      <c r="M1224"/>
      <c r="N1224" s="91" t="s">
        <v>155</v>
      </c>
      <c r="O1224" s="43">
        <v>0</v>
      </c>
      <c r="P1224" s="44">
        <v>0</v>
      </c>
      <c r="Q1224"/>
      <c r="R1224" s="93">
        <v>2</v>
      </c>
      <c r="S1224" s="43">
        <v>3</v>
      </c>
      <c r="T1224" s="44">
        <v>0.125</v>
      </c>
      <c r="U1224"/>
      <c r="V1224" s="95" t="s">
        <v>161</v>
      </c>
      <c r="W1224" s="57">
        <v>5</v>
      </c>
      <c r="X1224" s="58">
        <v>0.20833333333333334</v>
      </c>
      <c r="Y1224"/>
      <c r="Z1224" s="90" t="s">
        <v>164</v>
      </c>
      <c r="AA1224" s="42">
        <v>7</v>
      </c>
      <c r="AB1224" s="44">
        <v>0.29166666666666669</v>
      </c>
      <c r="AC1224"/>
      <c r="AD1224" s="94" t="s">
        <v>800</v>
      </c>
      <c r="AE1224" s="57">
        <v>2</v>
      </c>
      <c r="AF1224" s="58">
        <v>8.3333333333333329E-2</v>
      </c>
      <c r="AG1224"/>
      <c r="AH1224" s="96" t="s">
        <v>173</v>
      </c>
      <c r="AI1224" s="42">
        <v>5</v>
      </c>
      <c r="AJ1224" s="44">
        <v>0.20833333333333334</v>
      </c>
      <c r="AK1224"/>
      <c r="AL1224" s="90" t="s">
        <v>176</v>
      </c>
      <c r="AM1224" s="42">
        <v>17</v>
      </c>
      <c r="AN1224" s="44">
        <v>0.70833333333333337</v>
      </c>
      <c r="AO1224"/>
      <c r="AP1224" s="90" t="s">
        <v>173</v>
      </c>
      <c r="AQ1224" s="42">
        <v>11</v>
      </c>
      <c r="AR1224" s="44">
        <v>0.45833333333333331</v>
      </c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 s="8"/>
      <c r="BS1224"/>
      <c r="BT1224"/>
      <c r="BU1224"/>
      <c r="BV1224"/>
      <c r="BW1224"/>
      <c r="BX1224"/>
      <c r="BY1224" s="2"/>
      <c r="BZ1224"/>
      <c r="CA1224"/>
      <c r="CB1224"/>
      <c r="CC1224"/>
      <c r="CD1224"/>
      <c r="CE1224"/>
      <c r="CF1224" s="2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</row>
    <row r="1225" spans="2:107" ht="25.5" customHeight="1" x14ac:dyDescent="0.2">
      <c r="B1225" s="90" t="s">
        <v>31</v>
      </c>
      <c r="C1225" s="42">
        <v>4</v>
      </c>
      <c r="D1225" s="44">
        <v>0.16666666666666666</v>
      </c>
      <c r="E1225" s="8"/>
      <c r="F1225" s="83"/>
      <c r="G1225" s="85">
        <v>24</v>
      </c>
      <c r="H1225" s="86">
        <v>1</v>
      </c>
      <c r="I1225"/>
      <c r="J1225" s="92" t="s">
        <v>146</v>
      </c>
      <c r="K1225" s="45">
        <v>13</v>
      </c>
      <c r="L1225" s="44">
        <v>0.54166666666666663</v>
      </c>
      <c r="M1225"/>
      <c r="N1225" s="91" t="s">
        <v>156</v>
      </c>
      <c r="O1225" s="43">
        <v>0</v>
      </c>
      <c r="P1225" s="44">
        <v>0</v>
      </c>
      <c r="Q1225"/>
      <c r="R1225" s="93">
        <v>3</v>
      </c>
      <c r="S1225" s="43">
        <v>2</v>
      </c>
      <c r="T1225" s="44">
        <v>8.3333333333333329E-2</v>
      </c>
      <c r="U1225"/>
      <c r="V1225" s="94" t="s">
        <v>162</v>
      </c>
      <c r="W1225" s="57">
        <v>6</v>
      </c>
      <c r="X1225" s="58">
        <v>0.25</v>
      </c>
      <c r="Y1225"/>
      <c r="Z1225" s="90" t="s">
        <v>165</v>
      </c>
      <c r="AA1225" s="42">
        <v>7</v>
      </c>
      <c r="AB1225" s="44">
        <v>0.29166666666666669</v>
      </c>
      <c r="AC1225"/>
      <c r="AD1225" s="94" t="s">
        <v>801</v>
      </c>
      <c r="AE1225" s="57">
        <v>5</v>
      </c>
      <c r="AF1225" s="58">
        <v>0.20833333333333334</v>
      </c>
      <c r="AG1225"/>
      <c r="AH1225" s="96" t="s">
        <v>174</v>
      </c>
      <c r="AI1225" s="42">
        <v>14</v>
      </c>
      <c r="AJ1225" s="44">
        <v>0.58333333333333337</v>
      </c>
      <c r="AK1225"/>
      <c r="AL1225" s="90" t="s">
        <v>177</v>
      </c>
      <c r="AM1225" s="42">
        <v>4</v>
      </c>
      <c r="AN1225" s="44">
        <v>0.16666666666666666</v>
      </c>
      <c r="AO1225"/>
      <c r="AP1225" s="90" t="s">
        <v>171</v>
      </c>
      <c r="AQ1225" s="42">
        <v>0</v>
      </c>
      <c r="AR1225" s="44">
        <v>0</v>
      </c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 s="8"/>
      <c r="BS1225"/>
      <c r="BT1225"/>
      <c r="BU1225"/>
      <c r="BV1225"/>
      <c r="BW1225"/>
      <c r="BX1225"/>
      <c r="BY1225" s="2"/>
      <c r="BZ1225"/>
      <c r="CA1225"/>
      <c r="CB1225"/>
      <c r="CC1225"/>
      <c r="CD1225"/>
      <c r="CE1225"/>
      <c r="CF1225" s="2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</row>
    <row r="1226" spans="2:107" ht="25.5" customHeight="1" x14ac:dyDescent="0.2">
      <c r="B1226" s="90" t="s">
        <v>36</v>
      </c>
      <c r="C1226" s="42">
        <v>1</v>
      </c>
      <c r="D1226" s="44">
        <v>4.1666666666666664E-2</v>
      </c>
      <c r="E1226" s="8"/>
      <c r="F1226"/>
      <c r="G1226" s="41" t="s">
        <v>141</v>
      </c>
      <c r="H1226" s="41" t="s">
        <v>140</v>
      </c>
      <c r="I1226"/>
      <c r="J1226" s="92" t="s">
        <v>150</v>
      </c>
      <c r="K1226" s="45">
        <v>1</v>
      </c>
      <c r="L1226" s="44">
        <v>4.1666666666666664E-2</v>
      </c>
      <c r="M1226"/>
      <c r="N1226" s="91" t="s">
        <v>157</v>
      </c>
      <c r="O1226" s="43">
        <v>1</v>
      </c>
      <c r="P1226" s="44">
        <v>4.1666666666666664E-2</v>
      </c>
      <c r="Q1226"/>
      <c r="R1226" s="93">
        <v>4</v>
      </c>
      <c r="S1226" s="43">
        <v>1</v>
      </c>
      <c r="T1226" s="44">
        <v>4.1666666666666664E-2</v>
      </c>
      <c r="U1226"/>
      <c r="V1226" s="77"/>
      <c r="W1226" s="54">
        <v>24</v>
      </c>
      <c r="X1226" s="66">
        <v>1</v>
      </c>
      <c r="Y1226"/>
      <c r="Z1226" s="90" t="s">
        <v>166</v>
      </c>
      <c r="AA1226" s="42">
        <v>2</v>
      </c>
      <c r="AB1226" s="44">
        <v>8.3333333333333329E-2</v>
      </c>
      <c r="AC1226"/>
      <c r="AD1226" s="94" t="s">
        <v>802</v>
      </c>
      <c r="AE1226" s="57">
        <v>15</v>
      </c>
      <c r="AF1226" s="58">
        <v>0.625</v>
      </c>
      <c r="AG1226"/>
      <c r="AH1226" s="96" t="s">
        <v>171</v>
      </c>
      <c r="AI1226" s="42">
        <v>0</v>
      </c>
      <c r="AJ1226" s="44">
        <v>0</v>
      </c>
      <c r="AK1226"/>
      <c r="AL1226" s="90" t="s">
        <v>178</v>
      </c>
      <c r="AM1226" s="42">
        <v>0</v>
      </c>
      <c r="AN1226" s="44">
        <v>0</v>
      </c>
      <c r="AO1226"/>
      <c r="AP1226" s="82"/>
      <c r="AQ1226" s="83">
        <v>24</v>
      </c>
      <c r="AR1226" s="87">
        <v>1</v>
      </c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 s="8"/>
      <c r="BS1226"/>
      <c r="BT1226"/>
      <c r="BU1226"/>
      <c r="BV1226"/>
      <c r="BW1226"/>
      <c r="BX1226"/>
      <c r="BY1226" s="2"/>
      <c r="BZ1226"/>
      <c r="CA1226"/>
      <c r="CB1226"/>
      <c r="CC1226"/>
      <c r="CD1226"/>
      <c r="CE1226"/>
      <c r="CF1226" s="2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</row>
    <row r="1227" spans="2:107" ht="25.5" customHeight="1" x14ac:dyDescent="0.2">
      <c r="B1227" s="90" t="s">
        <v>139</v>
      </c>
      <c r="C1227" s="42">
        <v>3</v>
      </c>
      <c r="D1227" s="44">
        <v>0.125</v>
      </c>
      <c r="E1227" s="8"/>
      <c r="F1227"/>
      <c r="G1227"/>
      <c r="H1227"/>
      <c r="I1227"/>
      <c r="J1227" s="92" t="s">
        <v>151</v>
      </c>
      <c r="K1227" s="45">
        <v>8</v>
      </c>
      <c r="L1227" s="44">
        <v>0.33333333333333331</v>
      </c>
      <c r="M1227"/>
      <c r="N1227" s="83"/>
      <c r="O1227" s="85">
        <v>24</v>
      </c>
      <c r="P1227" s="87">
        <v>1</v>
      </c>
      <c r="Q1227"/>
      <c r="R1227" s="93">
        <v>5</v>
      </c>
      <c r="S1227" s="43">
        <v>0</v>
      </c>
      <c r="T1227" s="44">
        <v>0</v>
      </c>
      <c r="U1227"/>
      <c r="V1227"/>
      <c r="W1227" s="56" t="s">
        <v>141</v>
      </c>
      <c r="X1227" s="49" t="s">
        <v>140</v>
      </c>
      <c r="Y1227"/>
      <c r="Z1227" s="96" t="s">
        <v>167</v>
      </c>
      <c r="AA1227" s="42">
        <v>3</v>
      </c>
      <c r="AB1227" s="44">
        <v>0.125</v>
      </c>
      <c r="AC1227"/>
      <c r="AD1227" s="77"/>
      <c r="AE1227" s="54">
        <v>24</v>
      </c>
      <c r="AF1227" s="76">
        <v>1</v>
      </c>
      <c r="AG1227"/>
      <c r="AH1227" s="82"/>
      <c r="AI1227" s="83">
        <v>24</v>
      </c>
      <c r="AJ1227" s="87">
        <v>1</v>
      </c>
      <c r="AK1227"/>
      <c r="AL1227" s="82"/>
      <c r="AM1227" s="83">
        <v>24</v>
      </c>
      <c r="AN1227" s="87">
        <v>1</v>
      </c>
      <c r="AO1227"/>
      <c r="AP1227"/>
      <c r="AQ1227" s="40" t="s">
        <v>141</v>
      </c>
      <c r="AR1227" s="41" t="s">
        <v>140</v>
      </c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 s="8"/>
      <c r="BF1227" s="8"/>
      <c r="BG1227" s="8"/>
      <c r="BH1227"/>
      <c r="BI1227"/>
      <c r="BJ1227"/>
      <c r="BK1227"/>
      <c r="BL1227"/>
      <c r="BM1227"/>
      <c r="BN1227"/>
      <c r="BO1227"/>
      <c r="BP1227"/>
      <c r="BQ1227"/>
      <c r="BR1227" s="8"/>
      <c r="BS1227"/>
      <c r="BT1227"/>
      <c r="BU1227"/>
      <c r="BV1227"/>
      <c r="BW1227"/>
      <c r="BX1227"/>
      <c r="BY1227" s="2"/>
      <c r="BZ1227"/>
      <c r="CA1227"/>
      <c r="CB1227"/>
      <c r="CC1227"/>
      <c r="CD1227"/>
      <c r="CE1227"/>
      <c r="CF1227" s="2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</row>
    <row r="1228" spans="2:107" ht="25.5" customHeight="1" x14ac:dyDescent="0.2">
      <c r="B1228" s="90" t="s">
        <v>50</v>
      </c>
      <c r="C1228" s="42">
        <v>1</v>
      </c>
      <c r="D1228" s="44">
        <v>4.1666666666666664E-2</v>
      </c>
      <c r="E1228" s="8"/>
      <c r="F1228"/>
      <c r="G1228"/>
      <c r="H1228"/>
      <c r="I1228"/>
      <c r="J1228" s="92" t="s">
        <v>149</v>
      </c>
      <c r="K1228" s="45">
        <v>0</v>
      </c>
      <c r="L1228" s="44">
        <v>0</v>
      </c>
      <c r="M1228"/>
      <c r="N1228"/>
      <c r="O1228" s="41" t="s">
        <v>153</v>
      </c>
      <c r="P1228" s="41" t="s">
        <v>140</v>
      </c>
      <c r="Q1228"/>
      <c r="R1228" s="83"/>
      <c r="S1228" s="85">
        <v>34</v>
      </c>
      <c r="T1228" s="87">
        <v>1</v>
      </c>
      <c r="U1228"/>
      <c r="V1228"/>
      <c r="W1228"/>
      <c r="X1228"/>
      <c r="Y1228"/>
      <c r="Z1228" s="96" t="s">
        <v>168</v>
      </c>
      <c r="AA1228" s="42">
        <v>0</v>
      </c>
      <c r="AB1228" s="44">
        <v>0</v>
      </c>
      <c r="AC1228"/>
      <c r="AD1228"/>
      <c r="AE1228" s="56" t="s">
        <v>141</v>
      </c>
      <c r="AF1228" s="49" t="s">
        <v>140</v>
      </c>
      <c r="AG1228"/>
      <c r="AH1228"/>
      <c r="AI1228" s="40" t="s">
        <v>141</v>
      </c>
      <c r="AJ1228" s="41" t="s">
        <v>140</v>
      </c>
      <c r="AK1228"/>
      <c r="AL1228" s="81"/>
      <c r="AM1228" s="40" t="s">
        <v>141</v>
      </c>
      <c r="AN1228" s="41" t="s">
        <v>140</v>
      </c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 s="8"/>
      <c r="BS1228"/>
      <c r="BT1228"/>
      <c r="BU1228"/>
      <c r="BV1228"/>
      <c r="BW1228"/>
      <c r="BX1228"/>
      <c r="BY1228" s="2"/>
      <c r="BZ1228"/>
      <c r="CA1228"/>
      <c r="CB1228"/>
      <c r="CC1228"/>
      <c r="CD1228"/>
      <c r="CE1228"/>
      <c r="CF1228" s="2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</row>
    <row r="1229" spans="2:107" ht="25.5" customHeight="1" x14ac:dyDescent="0.2">
      <c r="B1229" s="82"/>
      <c r="C1229" s="83">
        <v>24</v>
      </c>
      <c r="D1229" s="84">
        <v>1</v>
      </c>
      <c r="E1229" s="8"/>
      <c r="F1229"/>
      <c r="G1229"/>
      <c r="H1229"/>
      <c r="I1229"/>
      <c r="J1229" s="92" t="s">
        <v>152</v>
      </c>
      <c r="K1229" s="45">
        <v>2</v>
      </c>
      <c r="L1229" s="44">
        <v>8.3333333333333329E-2</v>
      </c>
      <c r="M1229"/>
      <c r="N1229"/>
      <c r="O1229"/>
      <c r="P1229"/>
      <c r="Q1229"/>
      <c r="R1229"/>
      <c r="S1229" s="49" t="s">
        <v>197</v>
      </c>
      <c r="T1229" s="89" t="s">
        <v>369</v>
      </c>
      <c r="U1229"/>
      <c r="V1229"/>
      <c r="W1229"/>
      <c r="X1229"/>
      <c r="Y1229"/>
      <c r="Z1229" s="96" t="s">
        <v>169</v>
      </c>
      <c r="AA1229" s="42">
        <v>0</v>
      </c>
      <c r="AB1229" s="44">
        <v>0</v>
      </c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 s="48"/>
      <c r="BM1229" s="8"/>
      <c r="BN1229" s="8"/>
      <c r="BO1229"/>
      <c r="BP1229"/>
      <c r="BQ1229"/>
      <c r="BR1229" s="8"/>
      <c r="BS1229"/>
      <c r="BT1229"/>
      <c r="BU1229"/>
      <c r="BV1229"/>
      <c r="BW1229"/>
      <c r="BX1229"/>
      <c r="BY1229" s="2"/>
      <c r="BZ1229"/>
      <c r="CA1229"/>
      <c r="CB1229"/>
      <c r="CC1229"/>
      <c r="CD1229"/>
      <c r="CE1229"/>
      <c r="CF1229" s="2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</row>
    <row r="1230" spans="2:107" ht="25.5" customHeight="1" x14ac:dyDescent="0.2">
      <c r="B1230"/>
      <c r="C1230" s="40" t="s">
        <v>141</v>
      </c>
      <c r="D1230" s="41" t="s">
        <v>140</v>
      </c>
      <c r="E1230" s="8"/>
      <c r="F1230"/>
      <c r="G1230"/>
      <c r="H1230"/>
      <c r="I1230"/>
      <c r="J1230" s="88"/>
      <c r="K1230" s="65">
        <v>24</v>
      </c>
      <c r="L1230" s="87">
        <v>1</v>
      </c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 s="96" t="s">
        <v>170</v>
      </c>
      <c r="AA1230" s="42">
        <v>0</v>
      </c>
      <c r="AB1230" s="44">
        <v>0</v>
      </c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 s="8"/>
      <c r="BS1230" s="48"/>
      <c r="BT1230" s="8"/>
      <c r="BU1230" s="8"/>
      <c r="BV1230"/>
      <c r="BW1230"/>
      <c r="BX1230"/>
      <c r="BY1230" s="2"/>
      <c r="BZ1230"/>
      <c r="CA1230"/>
      <c r="CB1230"/>
      <c r="CC1230"/>
      <c r="CD1230"/>
      <c r="CE1230"/>
      <c r="CF1230" s="2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</row>
    <row r="1231" spans="2:107" ht="25.5" customHeight="1" x14ac:dyDescent="0.2">
      <c r="B1231"/>
      <c r="C1231"/>
      <c r="D1231"/>
      <c r="E1231" s="8"/>
      <c r="F1231"/>
      <c r="G1231"/>
      <c r="H1231"/>
      <c r="I1231"/>
      <c r="J1231" s="79"/>
      <c r="K1231" s="41" t="s">
        <v>141</v>
      </c>
      <c r="L1231" s="41" t="s">
        <v>140</v>
      </c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 s="96" t="s">
        <v>162</v>
      </c>
      <c r="AA1231" s="42">
        <v>0</v>
      </c>
      <c r="AB1231" s="44">
        <v>0</v>
      </c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 s="8"/>
      <c r="BS1231"/>
      <c r="BT1231"/>
      <c r="BU1231"/>
      <c r="BV1231"/>
      <c r="BW1231"/>
      <c r="BX1231"/>
      <c r="BY1231" s="2"/>
      <c r="BZ1231"/>
      <c r="CA1231"/>
      <c r="CB1231"/>
      <c r="CC1231"/>
      <c r="CD1231"/>
      <c r="CE1231"/>
      <c r="CF1231" s="2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</row>
    <row r="1232" spans="2:107" ht="25.5" customHeight="1" x14ac:dyDescent="0.2">
      <c r="B1232"/>
      <c r="C1232"/>
      <c r="D1232"/>
      <c r="E1232" s="8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 s="96" t="s">
        <v>171</v>
      </c>
      <c r="AA1232" s="42">
        <v>0</v>
      </c>
      <c r="AB1232" s="44">
        <v>0</v>
      </c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 s="8"/>
      <c r="BJ1232" s="52"/>
      <c r="BK1232" s="52"/>
      <c r="BL1232"/>
      <c r="BM1232"/>
      <c r="BN1232"/>
      <c r="BO1232"/>
      <c r="BP1232"/>
      <c r="BQ1232"/>
      <c r="BR1232" s="8"/>
      <c r="BS1232"/>
      <c r="BT1232"/>
      <c r="BU1232"/>
      <c r="BV1232"/>
      <c r="BW1232"/>
      <c r="BX1232"/>
      <c r="BY1232" s="2"/>
      <c r="BZ1232"/>
      <c r="CA1232"/>
      <c r="CB1232"/>
      <c r="CC1232"/>
      <c r="CD1232"/>
      <c r="CE1232"/>
      <c r="CF1232" s="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</row>
    <row r="1233" spans="2:107" ht="25.5" customHeight="1" x14ac:dyDescent="0.2">
      <c r="B1233"/>
      <c r="C1233"/>
      <c r="D1233"/>
      <c r="E1233" s="8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 s="82"/>
      <c r="AA1233" s="83">
        <v>24</v>
      </c>
      <c r="AB1233" s="87">
        <v>1</v>
      </c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 s="8"/>
      <c r="BF1233" s="8"/>
      <c r="BG1233" s="8"/>
      <c r="BH1233"/>
      <c r="BI1233"/>
      <c r="BJ1233"/>
      <c r="BK1233"/>
      <c r="BL1233"/>
      <c r="BM1233"/>
      <c r="BN1233"/>
      <c r="BO1233"/>
      <c r="BP1233"/>
      <c r="BQ1233"/>
      <c r="BR1233" s="8"/>
      <c r="BS1233" s="61"/>
      <c r="BT1233" s="61"/>
      <c r="BU1233" s="61"/>
      <c r="BV1233" s="61"/>
      <c r="BW1233" s="61"/>
      <c r="BX1233" s="61"/>
      <c r="BY1233" s="64"/>
      <c r="BZ1233" s="61"/>
      <c r="CA1233" s="61"/>
      <c r="CB1233" s="61"/>
      <c r="CC1233" s="61"/>
      <c r="CD1233" s="61"/>
      <c r="CE1233" s="61"/>
      <c r="CF1233" s="64"/>
      <c r="CG1233" s="61"/>
      <c r="CH1233" s="61"/>
      <c r="CI1233" s="61"/>
      <c r="CJ1233" s="61"/>
      <c r="CK1233" s="61"/>
      <c r="CL1233" s="61"/>
      <c r="CM1233" s="61"/>
      <c r="CN1233" s="61"/>
      <c r="CO1233" s="61"/>
      <c r="CP1233" s="61"/>
      <c r="CQ1233" s="61"/>
      <c r="CR1233" s="61"/>
      <c r="CS1233"/>
      <c r="CT1233"/>
      <c r="CU1233"/>
      <c r="CV1233"/>
      <c r="CW1233"/>
      <c r="CX1233"/>
      <c r="CY1233"/>
      <c r="CZ1233"/>
      <c r="DA1233"/>
      <c r="DB1233"/>
      <c r="DC1233"/>
    </row>
    <row r="1234" spans="2:107" ht="25.5" customHeight="1" x14ac:dyDescent="0.2">
      <c r="B1234" s="61"/>
      <c r="C1234" s="61"/>
      <c r="D1234" s="61"/>
      <c r="E1234" s="37"/>
      <c r="F1234" s="61"/>
      <c r="G1234" s="61"/>
      <c r="H1234" s="61"/>
      <c r="I1234" s="61"/>
      <c r="J1234" s="61"/>
      <c r="K1234" s="61"/>
      <c r="L1234" s="61"/>
      <c r="M1234" s="61"/>
      <c r="N1234" s="61"/>
      <c r="O1234" s="61"/>
      <c r="P1234" s="61"/>
      <c r="Q1234" s="61"/>
      <c r="R1234" s="61"/>
      <c r="S1234" s="61"/>
      <c r="T1234" s="61"/>
      <c r="U1234" s="61"/>
      <c r="V1234" s="61"/>
      <c r="W1234" s="61"/>
      <c r="X1234" s="61"/>
      <c r="Y1234" s="61"/>
      <c r="Z1234" s="78"/>
      <c r="AA1234" s="40" t="s">
        <v>141</v>
      </c>
      <c r="AB1234" s="41" t="s">
        <v>140</v>
      </c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1"/>
      <c r="AM1234" s="61"/>
      <c r="AN1234" s="61"/>
      <c r="AO1234" s="61"/>
      <c r="AP1234" s="61"/>
      <c r="AQ1234" s="61"/>
      <c r="AR1234" s="61"/>
      <c r="AS1234" s="61"/>
      <c r="AT1234" s="61"/>
      <c r="AU1234" s="61"/>
      <c r="AV1234" s="61"/>
      <c r="AW1234" s="61"/>
      <c r="AX1234" s="61"/>
      <c r="AY1234" s="61"/>
      <c r="AZ1234" s="61"/>
      <c r="BA1234" s="61"/>
      <c r="BB1234" s="61"/>
      <c r="BC1234" s="61"/>
      <c r="BD1234" s="61"/>
      <c r="BE1234" s="61"/>
      <c r="BF1234" s="61"/>
      <c r="BG1234" s="61"/>
      <c r="BH1234" s="61"/>
      <c r="BI1234" s="61"/>
      <c r="BJ1234" s="61"/>
      <c r="BK1234" s="61"/>
      <c r="BL1234" s="61"/>
      <c r="BM1234" s="61"/>
      <c r="BN1234" s="61"/>
      <c r="BO1234" s="61"/>
      <c r="BP1234" s="61"/>
      <c r="BQ1234" s="61"/>
      <c r="BR1234" s="37"/>
      <c r="BS1234" s="61"/>
      <c r="BT1234" s="61"/>
      <c r="BU1234" s="61"/>
      <c r="BV1234" s="61"/>
      <c r="BW1234" s="61"/>
      <c r="BX1234" s="61"/>
      <c r="BY1234" s="64"/>
      <c r="BZ1234" s="61"/>
      <c r="CA1234" s="61"/>
      <c r="CB1234" s="61"/>
      <c r="CC1234" s="61"/>
      <c r="CD1234" s="61"/>
      <c r="CE1234" s="61"/>
      <c r="CF1234" s="64"/>
      <c r="CG1234" s="61"/>
      <c r="CH1234" s="61"/>
      <c r="CI1234" s="61"/>
      <c r="CJ1234" s="61"/>
      <c r="CK1234" s="61"/>
      <c r="CL1234" s="61"/>
      <c r="CM1234" s="61"/>
      <c r="CN1234" s="61"/>
      <c r="CO1234" s="61"/>
      <c r="CP1234" s="61"/>
      <c r="CQ1234" s="61"/>
      <c r="CR1234" s="61"/>
      <c r="CS1234" s="61"/>
      <c r="CT1234" s="61"/>
      <c r="CU1234" s="61"/>
      <c r="CV1234" s="61"/>
      <c r="CW1234" s="61"/>
      <c r="CX1234" s="61"/>
      <c r="CY1234" s="61"/>
      <c r="CZ1234" s="61"/>
      <c r="DA1234" s="61"/>
      <c r="DB1234" s="61"/>
      <c r="DC1234" s="61"/>
    </row>
    <row r="1235" spans="2:107" ht="25.5" customHeight="1" x14ac:dyDescent="0.2">
      <c r="B1235" s="182" t="s">
        <v>424</v>
      </c>
      <c r="C1235" s="182"/>
      <c r="D1235" s="182"/>
      <c r="E1235" s="182"/>
      <c r="F1235" s="182"/>
      <c r="G1235" s="182"/>
      <c r="H1235" s="182"/>
      <c r="I1235" s="182"/>
      <c r="J1235" s="182"/>
      <c r="K1235" s="182"/>
      <c r="L1235" s="182"/>
      <c r="M1235" s="182"/>
      <c r="N1235" s="182"/>
      <c r="O1235" s="182"/>
      <c r="P1235" s="182"/>
      <c r="Q1235" s="182"/>
      <c r="R1235" s="182"/>
      <c r="S1235" s="182"/>
      <c r="T1235" s="182"/>
      <c r="U1235" s="182"/>
      <c r="V1235" s="182"/>
      <c r="W1235" s="182"/>
      <c r="X1235" s="182"/>
      <c r="Y1235" s="182"/>
      <c r="Z1235" s="182"/>
      <c r="AA1235" s="182"/>
      <c r="AB1235" s="182"/>
      <c r="AC1235" s="182"/>
      <c r="AD1235" s="182"/>
      <c r="AE1235" s="182"/>
      <c r="AF1235" s="182"/>
      <c r="AG1235" s="182"/>
      <c r="AH1235" s="182"/>
      <c r="AI1235" s="182"/>
      <c r="AJ1235" s="182"/>
      <c r="AK1235" s="182"/>
      <c r="AL1235" s="182"/>
      <c r="AM1235" s="182"/>
      <c r="AN1235" s="182"/>
      <c r="AO1235" s="182"/>
      <c r="AP1235" s="182"/>
      <c r="AQ1235" s="182"/>
      <c r="AR1235" s="182"/>
      <c r="AS1235" s="182"/>
      <c r="AT1235" s="182"/>
      <c r="AU1235" s="182"/>
      <c r="AV1235" s="182"/>
      <c r="AW1235" s="182"/>
      <c r="AX1235" s="182"/>
      <c r="AY1235" s="182"/>
      <c r="AZ1235" s="182"/>
      <c r="BA1235" s="182"/>
      <c r="BB1235" s="182"/>
      <c r="BC1235" s="182"/>
      <c r="BD1235" s="182"/>
      <c r="BE1235" s="182"/>
      <c r="BF1235" s="182"/>
      <c r="BG1235" s="182"/>
      <c r="BH1235" s="182"/>
      <c r="BI1235" s="182"/>
      <c r="BJ1235" s="61"/>
      <c r="BK1235" s="61"/>
      <c r="BL1235" s="37"/>
      <c r="BM1235" s="37"/>
      <c r="BN1235" s="37"/>
      <c r="BO1235" s="61"/>
      <c r="BP1235" s="61"/>
      <c r="BQ1235" s="61"/>
      <c r="BR1235" s="37"/>
      <c r="BS1235" s="61"/>
      <c r="BT1235" s="61"/>
      <c r="BU1235" s="61"/>
      <c r="BV1235" s="61"/>
      <c r="BW1235" s="61"/>
      <c r="BX1235" s="61"/>
      <c r="BY1235" s="64"/>
      <c r="BZ1235" s="61"/>
      <c r="CA1235" s="61"/>
      <c r="CB1235" s="61"/>
      <c r="CC1235" s="61"/>
      <c r="CD1235" s="61"/>
      <c r="CE1235" s="61"/>
      <c r="CF1235" s="64"/>
      <c r="CG1235" s="61"/>
      <c r="CH1235" s="61"/>
      <c r="CI1235" s="61"/>
      <c r="CJ1235" s="61"/>
      <c r="CK1235" s="61"/>
      <c r="CL1235" s="61"/>
      <c r="CM1235" s="61"/>
      <c r="CN1235" s="61"/>
      <c r="CO1235" s="61"/>
      <c r="CP1235" s="61"/>
      <c r="CQ1235" s="61"/>
      <c r="CR1235" s="61"/>
      <c r="CS1235" s="61"/>
      <c r="CT1235" s="61"/>
      <c r="CU1235" s="61"/>
      <c r="CV1235" s="61"/>
      <c r="CW1235" s="61"/>
      <c r="CX1235" s="61"/>
      <c r="CY1235" s="61"/>
      <c r="CZ1235" s="61"/>
      <c r="DA1235" s="61"/>
      <c r="DB1235" s="61"/>
      <c r="DC1235" s="61"/>
    </row>
    <row r="1236" spans="2:107" ht="25.5" customHeight="1" x14ac:dyDescent="0.2">
      <c r="B1236" s="61"/>
      <c r="C1236" s="61"/>
      <c r="D1236" s="61"/>
      <c r="E1236" s="37"/>
      <c r="F1236" s="61"/>
      <c r="G1236" s="61"/>
      <c r="H1236" s="61"/>
      <c r="I1236" s="61"/>
      <c r="J1236" s="61"/>
      <c r="K1236" s="61"/>
      <c r="L1236" s="61"/>
      <c r="M1236" s="61"/>
      <c r="N1236" s="61"/>
      <c r="O1236" s="61"/>
      <c r="P1236" s="61"/>
      <c r="Q1236" s="61"/>
      <c r="R1236" s="61"/>
      <c r="S1236" s="61"/>
      <c r="T1236" s="61"/>
      <c r="U1236" s="61"/>
      <c r="V1236" s="61"/>
      <c r="W1236" s="61"/>
      <c r="X1236" s="61"/>
      <c r="Y1236" s="61"/>
      <c r="Z1236" s="61"/>
      <c r="AA1236" s="61"/>
      <c r="AB1236" s="61"/>
      <c r="AC1236" s="61"/>
      <c r="AD1236" s="61"/>
      <c r="AE1236" s="61"/>
      <c r="AF1236" s="61"/>
      <c r="AG1236" s="61"/>
      <c r="AH1236" s="61"/>
      <c r="AI1236" s="61"/>
      <c r="AJ1236" s="61"/>
      <c r="AK1236" s="61"/>
      <c r="AL1236" s="61"/>
      <c r="AM1236" s="61"/>
      <c r="AN1236" s="61"/>
      <c r="AO1236" s="61"/>
      <c r="AP1236" s="61"/>
      <c r="AQ1236" s="61"/>
      <c r="AR1236" s="61"/>
      <c r="AS1236" s="61"/>
      <c r="AT1236" s="61"/>
      <c r="AU1236" s="61"/>
      <c r="AV1236" s="61"/>
      <c r="AW1236" s="61"/>
      <c r="AX1236" s="61"/>
      <c r="AY1236" s="61"/>
      <c r="AZ1236" s="61"/>
      <c r="BA1236" s="61"/>
      <c r="BB1236" s="61"/>
      <c r="BC1236" s="61"/>
      <c r="BD1236" s="61"/>
      <c r="BE1236" s="61"/>
      <c r="BF1236" s="61"/>
      <c r="BG1236" s="61"/>
      <c r="BH1236" s="61"/>
      <c r="BI1236" s="61"/>
      <c r="BJ1236" s="61"/>
      <c r="BK1236" s="61"/>
      <c r="BL1236" s="61"/>
      <c r="BM1236" s="61"/>
      <c r="BN1236" s="61"/>
      <c r="BO1236" s="61"/>
      <c r="BP1236" s="61"/>
      <c r="BQ1236" s="61"/>
      <c r="BR1236" s="37"/>
      <c r="BS1236" s="61"/>
      <c r="BT1236" s="61"/>
      <c r="BU1236" s="61"/>
      <c r="BV1236" s="61"/>
      <c r="BW1236" s="61"/>
      <c r="BX1236" s="61"/>
      <c r="BY1236" s="64"/>
      <c r="BZ1236" s="61"/>
      <c r="CA1236" s="61"/>
      <c r="CB1236" s="61"/>
      <c r="CC1236" s="61"/>
      <c r="CD1236" s="61"/>
      <c r="CE1236" s="61"/>
      <c r="CF1236" s="64"/>
      <c r="CG1236" s="61"/>
      <c r="CH1236" s="61"/>
      <c r="CI1236" s="61"/>
      <c r="CJ1236" s="61"/>
      <c r="CK1236" s="61"/>
      <c r="CL1236" s="61"/>
      <c r="CM1236" s="61"/>
      <c r="CN1236" s="61"/>
      <c r="CO1236" s="61"/>
      <c r="CP1236" s="61"/>
      <c r="CQ1236" s="61"/>
      <c r="CR1236" s="61"/>
      <c r="CS1236" s="61"/>
      <c r="CT1236" s="61"/>
      <c r="CU1236" s="61"/>
      <c r="CV1236" s="61"/>
      <c r="CW1236" s="61"/>
      <c r="CX1236" s="61"/>
      <c r="CY1236" s="61"/>
      <c r="CZ1236" s="61"/>
      <c r="DA1236" s="61"/>
      <c r="DB1236" s="61"/>
      <c r="DC1236" s="61"/>
    </row>
    <row r="1237" spans="2:107" ht="25.5" customHeight="1" x14ac:dyDescent="0.2">
      <c r="B1237" s="189" t="s">
        <v>373</v>
      </c>
      <c r="C1237" s="192"/>
      <c r="D1237" s="192"/>
      <c r="E1237" s="37"/>
      <c r="F1237" s="189" t="s">
        <v>370</v>
      </c>
      <c r="G1237" s="192"/>
      <c r="H1237" s="192"/>
      <c r="I1237" s="61"/>
      <c r="J1237" s="189" t="s">
        <v>396</v>
      </c>
      <c r="K1237" s="192"/>
      <c r="L1237" s="192"/>
      <c r="M1237" s="61"/>
      <c r="N1237" s="190" t="s">
        <v>198</v>
      </c>
      <c r="O1237" s="191"/>
      <c r="P1237" s="191"/>
      <c r="Q1237" s="61"/>
      <c r="R1237" s="190" t="s">
        <v>207</v>
      </c>
      <c r="S1237" s="191"/>
      <c r="T1237" s="191"/>
      <c r="U1237" s="61"/>
      <c r="V1237" s="61"/>
      <c r="W1237" s="190" t="s">
        <v>212</v>
      </c>
      <c r="X1237" s="191"/>
      <c r="Y1237" s="191"/>
      <c r="Z1237" s="61"/>
      <c r="AA1237" s="190" t="s">
        <v>223</v>
      </c>
      <c r="AB1237" s="191"/>
      <c r="AC1237" s="191"/>
      <c r="AD1237" s="61"/>
      <c r="AE1237" s="190" t="s">
        <v>230</v>
      </c>
      <c r="AF1237" s="190"/>
      <c r="AG1237" s="190"/>
      <c r="AH1237" s="61"/>
      <c r="AI1237" s="190" t="s">
        <v>235</v>
      </c>
      <c r="AJ1237" s="190"/>
      <c r="AK1237" s="190"/>
      <c r="AL1237" s="61"/>
      <c r="AM1237" s="190" t="s">
        <v>252</v>
      </c>
      <c r="AN1237" s="190"/>
      <c r="AO1237" s="190"/>
      <c r="AP1237" s="61"/>
      <c r="AQ1237" s="190" t="s">
        <v>282</v>
      </c>
      <c r="AR1237" s="190"/>
      <c r="AS1237" s="190"/>
      <c r="AT1237" s="61"/>
      <c r="AU1237" s="189" t="s">
        <v>295</v>
      </c>
      <c r="AV1237" s="189"/>
      <c r="AW1237" s="189"/>
      <c r="AX1237" s="61"/>
      <c r="AY1237" s="189" t="s">
        <v>323</v>
      </c>
      <c r="AZ1237" s="189"/>
      <c r="BA1237" s="189"/>
      <c r="BB1237" s="61"/>
      <c r="BC1237" s="189" t="s">
        <v>324</v>
      </c>
      <c r="BD1237" s="189"/>
      <c r="BE1237" s="189"/>
      <c r="BF1237" s="61"/>
      <c r="BG1237" s="189" t="s">
        <v>331</v>
      </c>
      <c r="BH1237" s="189"/>
      <c r="BI1237" s="189"/>
      <c r="BJ1237" s="61"/>
      <c r="BK1237" s="61"/>
      <c r="BL1237" s="61"/>
      <c r="BM1237" s="61"/>
      <c r="BN1237" s="61"/>
      <c r="BO1237" s="61"/>
      <c r="BP1237" s="61"/>
      <c r="BQ1237" s="61"/>
      <c r="BR1237" s="37"/>
      <c r="BS1237" s="61"/>
      <c r="BT1237" s="61"/>
      <c r="BU1237" s="61"/>
      <c r="BV1237" s="61"/>
      <c r="BW1237" s="61"/>
      <c r="BX1237" s="61"/>
      <c r="BY1237" s="64"/>
      <c r="BZ1237" s="61"/>
      <c r="CA1237" s="61"/>
      <c r="CB1237" s="61"/>
      <c r="CC1237" s="61"/>
      <c r="CD1237" s="61"/>
      <c r="CE1237" s="61"/>
      <c r="CF1237" s="64"/>
      <c r="CG1237" s="61"/>
      <c r="CH1237" s="61"/>
      <c r="CI1237" s="61"/>
      <c r="CJ1237" s="61"/>
      <c r="CK1237" s="61"/>
      <c r="CL1237" s="61"/>
      <c r="CM1237" s="61"/>
      <c r="CN1237" s="61"/>
      <c r="CO1237" s="61"/>
      <c r="CP1237" s="61"/>
      <c r="CQ1237" s="61"/>
      <c r="CR1237" s="61"/>
      <c r="CS1237" s="61"/>
      <c r="CT1237" s="61"/>
      <c r="CU1237" s="61"/>
      <c r="CV1237" s="61"/>
      <c r="CW1237" s="61"/>
      <c r="CX1237" s="61"/>
      <c r="CY1237" s="61"/>
      <c r="CZ1237" s="61"/>
      <c r="DA1237" s="61"/>
      <c r="DB1237" s="61"/>
      <c r="DC1237" s="61"/>
    </row>
    <row r="1238" spans="2:107" ht="25.5" customHeight="1" x14ac:dyDescent="0.2">
      <c r="B1238" s="63" t="s">
        <v>371</v>
      </c>
      <c r="C1238" s="45">
        <v>10</v>
      </c>
      <c r="D1238" s="58">
        <v>0.41666666666666669</v>
      </c>
      <c r="E1238" s="37"/>
      <c r="F1238" s="75" t="s">
        <v>384</v>
      </c>
      <c r="G1238" s="45">
        <v>1</v>
      </c>
      <c r="H1238" s="58">
        <v>4.1666666666666664E-2</v>
      </c>
      <c r="I1238" s="61"/>
      <c r="J1238" s="63" t="s">
        <v>397</v>
      </c>
      <c r="K1238" s="45">
        <v>5</v>
      </c>
      <c r="L1238" s="58">
        <v>0.20833333333333334</v>
      </c>
      <c r="M1238" s="61"/>
      <c r="N1238" s="169" t="s">
        <v>199</v>
      </c>
      <c r="O1238" s="59">
        <v>13</v>
      </c>
      <c r="P1238" s="60">
        <v>0.54166666666666663</v>
      </c>
      <c r="Q1238" s="61"/>
      <c r="R1238" s="169" t="s">
        <v>208</v>
      </c>
      <c r="S1238" s="59">
        <v>17</v>
      </c>
      <c r="T1238" s="60">
        <v>0.70833333333333337</v>
      </c>
      <c r="U1238" s="61"/>
      <c r="V1238" s="61"/>
      <c r="W1238" s="169" t="s">
        <v>213</v>
      </c>
      <c r="X1238" s="59">
        <v>5</v>
      </c>
      <c r="Y1238" s="60">
        <v>0.20833333333333334</v>
      </c>
      <c r="Z1238" s="61"/>
      <c r="AA1238" s="169" t="s">
        <v>224</v>
      </c>
      <c r="AB1238" s="59">
        <v>10</v>
      </c>
      <c r="AC1238" s="60">
        <v>0.41666666666666669</v>
      </c>
      <c r="AD1238" s="61"/>
      <c r="AE1238" s="169" t="s">
        <v>231</v>
      </c>
      <c r="AF1238" s="59">
        <v>2</v>
      </c>
      <c r="AG1238" s="60">
        <v>8.3333333333333329E-2</v>
      </c>
      <c r="AH1238" s="61"/>
      <c r="AI1238" s="169" t="s">
        <v>236</v>
      </c>
      <c r="AJ1238" s="59">
        <v>0</v>
      </c>
      <c r="AK1238" s="60">
        <v>0</v>
      </c>
      <c r="AL1238" s="61"/>
      <c r="AM1238" s="169" t="s">
        <v>253</v>
      </c>
      <c r="AN1238" s="59">
        <v>1</v>
      </c>
      <c r="AO1238" s="60">
        <v>4.5454545454545456E-2</v>
      </c>
      <c r="AP1238" s="61"/>
      <c r="AQ1238" s="169" t="s">
        <v>283</v>
      </c>
      <c r="AR1238" s="59">
        <v>2</v>
      </c>
      <c r="AS1238" s="60">
        <v>8.3333333333333329E-2</v>
      </c>
      <c r="AT1238" s="61"/>
      <c r="AU1238" s="169" t="s">
        <v>296</v>
      </c>
      <c r="AV1238" s="59">
        <v>1</v>
      </c>
      <c r="AW1238" s="60">
        <v>4.5454545454545456E-2</v>
      </c>
      <c r="AX1238" s="61"/>
      <c r="AY1238" s="169" t="s">
        <v>314</v>
      </c>
      <c r="AZ1238" s="59">
        <v>1</v>
      </c>
      <c r="BA1238" s="60">
        <v>4.1666666666666664E-2</v>
      </c>
      <c r="BB1238" s="61"/>
      <c r="BC1238" s="169" t="s">
        <v>325</v>
      </c>
      <c r="BD1238" s="59">
        <v>11</v>
      </c>
      <c r="BE1238" s="60">
        <v>0.45833333333333331</v>
      </c>
      <c r="BF1238" s="61"/>
      <c r="BG1238" s="63" t="s">
        <v>332</v>
      </c>
      <c r="BH1238" s="54">
        <v>1</v>
      </c>
      <c r="BI1238" s="66">
        <v>9.0909090909090912E-2</v>
      </c>
      <c r="BJ1238" s="61"/>
      <c r="BK1238" s="61"/>
      <c r="BL1238" s="61"/>
      <c r="BM1238" s="61"/>
      <c r="BN1238" s="61"/>
      <c r="BO1238" s="61"/>
      <c r="BP1238" s="61"/>
      <c r="BQ1238" s="61"/>
      <c r="BR1238" s="37"/>
      <c r="BS1238" s="61"/>
      <c r="BT1238" s="61"/>
      <c r="BU1238" s="61"/>
      <c r="BV1238" s="61"/>
      <c r="BW1238" s="61"/>
      <c r="BX1238" s="61"/>
      <c r="BY1238" s="64"/>
      <c r="BZ1238" s="61"/>
      <c r="CA1238" s="61"/>
      <c r="CB1238" s="61"/>
      <c r="CC1238" s="61"/>
      <c r="CD1238" s="61"/>
      <c r="CE1238" s="61"/>
      <c r="CF1238" s="64"/>
      <c r="CG1238" s="61"/>
      <c r="CH1238" s="61"/>
      <c r="CI1238" s="61"/>
      <c r="CJ1238" s="61"/>
      <c r="CK1238" s="61"/>
      <c r="CL1238" s="61"/>
      <c r="CM1238" s="61"/>
      <c r="CN1238" s="61"/>
      <c r="CO1238" s="61"/>
      <c r="CP1238" s="61"/>
      <c r="CQ1238" s="61"/>
      <c r="CR1238" s="61"/>
      <c r="CS1238" s="61"/>
      <c r="CT1238" s="61"/>
      <c r="CU1238" s="61"/>
      <c r="CV1238" s="61"/>
      <c r="CW1238" s="61"/>
      <c r="CX1238" s="61"/>
      <c r="CY1238" s="61"/>
      <c r="CZ1238" s="61"/>
      <c r="DA1238" s="61"/>
      <c r="DB1238" s="61"/>
      <c r="DC1238" s="61"/>
    </row>
    <row r="1239" spans="2:107" ht="25.5" customHeight="1" x14ac:dyDescent="0.2">
      <c r="B1239" s="63" t="s">
        <v>372</v>
      </c>
      <c r="C1239" s="45">
        <v>1</v>
      </c>
      <c r="D1239" s="58">
        <v>4.1666666666666664E-2</v>
      </c>
      <c r="E1239" s="64"/>
      <c r="F1239" s="75" t="s">
        <v>385</v>
      </c>
      <c r="G1239" s="45">
        <v>10</v>
      </c>
      <c r="H1239" s="58">
        <v>0.41666666666666669</v>
      </c>
      <c r="I1239" s="61"/>
      <c r="J1239" s="63" t="s">
        <v>398</v>
      </c>
      <c r="K1239" s="45">
        <v>3</v>
      </c>
      <c r="L1239" s="58">
        <v>0.125</v>
      </c>
      <c r="M1239" s="61"/>
      <c r="N1239" s="169" t="s">
        <v>200</v>
      </c>
      <c r="O1239" s="45">
        <v>8</v>
      </c>
      <c r="P1239" s="60">
        <v>0.33333333333333331</v>
      </c>
      <c r="Q1239" s="61"/>
      <c r="R1239" s="169" t="s">
        <v>209</v>
      </c>
      <c r="S1239" s="59">
        <v>6</v>
      </c>
      <c r="T1239" s="60">
        <v>0.25</v>
      </c>
      <c r="U1239" s="61"/>
      <c r="V1239" s="61"/>
      <c r="W1239" s="169" t="s">
        <v>214</v>
      </c>
      <c r="X1239" s="45">
        <v>0</v>
      </c>
      <c r="Y1239" s="60">
        <v>0</v>
      </c>
      <c r="Z1239" s="61"/>
      <c r="AA1239" s="169" t="s">
        <v>225</v>
      </c>
      <c r="AB1239" s="45">
        <v>3</v>
      </c>
      <c r="AC1239" s="60">
        <v>0.125</v>
      </c>
      <c r="AD1239" s="61"/>
      <c r="AE1239" s="169" t="s">
        <v>232</v>
      </c>
      <c r="AF1239" s="45">
        <v>2</v>
      </c>
      <c r="AG1239" s="60">
        <v>8.3333333333333329E-2</v>
      </c>
      <c r="AH1239" s="61"/>
      <c r="AI1239" s="169" t="s">
        <v>238</v>
      </c>
      <c r="AJ1239" s="45">
        <v>1</v>
      </c>
      <c r="AK1239" s="60">
        <v>4.1666666666666664E-2</v>
      </c>
      <c r="AL1239" s="61"/>
      <c r="AM1239" s="169" t="s">
        <v>254</v>
      </c>
      <c r="AN1239" s="45">
        <v>0</v>
      </c>
      <c r="AO1239" s="60">
        <v>0</v>
      </c>
      <c r="AP1239" s="61"/>
      <c r="AQ1239" s="169" t="s">
        <v>284</v>
      </c>
      <c r="AR1239" s="45">
        <v>2</v>
      </c>
      <c r="AS1239" s="60">
        <v>8.3333333333333329E-2</v>
      </c>
      <c r="AT1239" s="61"/>
      <c r="AU1239" s="169" t="s">
        <v>297</v>
      </c>
      <c r="AV1239" s="45">
        <v>4</v>
      </c>
      <c r="AW1239" s="60">
        <v>0.18181818181818182</v>
      </c>
      <c r="AX1239" s="61"/>
      <c r="AY1239" s="169" t="s">
        <v>316</v>
      </c>
      <c r="AZ1239" s="45">
        <v>1</v>
      </c>
      <c r="BA1239" s="60">
        <v>4.1666666666666664E-2</v>
      </c>
      <c r="BB1239" s="61"/>
      <c r="BC1239" s="169" t="s">
        <v>326</v>
      </c>
      <c r="BD1239" s="45">
        <v>2</v>
      </c>
      <c r="BE1239" s="60">
        <v>8.3333333333333329E-2</v>
      </c>
      <c r="BF1239" s="61"/>
      <c r="BG1239" s="63" t="s">
        <v>333</v>
      </c>
      <c r="BH1239" s="65">
        <v>1</v>
      </c>
      <c r="BI1239" s="66">
        <v>9.0909090909090912E-2</v>
      </c>
      <c r="BJ1239" s="61"/>
      <c r="BK1239" s="61"/>
      <c r="BL1239" s="61"/>
      <c r="BM1239" s="61"/>
      <c r="BN1239" s="61"/>
      <c r="BO1239" s="61"/>
      <c r="BP1239" s="61"/>
      <c r="BQ1239" s="61"/>
      <c r="BR1239" s="64"/>
      <c r="BS1239" s="61"/>
      <c r="BT1239" s="61"/>
      <c r="BU1239" s="61"/>
      <c r="BV1239" s="61"/>
      <c r="BW1239" s="61"/>
      <c r="BX1239" s="61"/>
      <c r="BY1239" s="64"/>
      <c r="BZ1239" s="61"/>
      <c r="CA1239" s="61"/>
      <c r="CB1239" s="61"/>
      <c r="CC1239" s="61"/>
      <c r="CD1239" s="61"/>
      <c r="CE1239" s="61"/>
      <c r="CF1239" s="64"/>
      <c r="CG1239" s="61"/>
      <c r="CH1239" s="61"/>
      <c r="CI1239" s="61"/>
      <c r="CJ1239" s="61"/>
      <c r="CK1239" s="61"/>
      <c r="CL1239" s="61"/>
      <c r="CM1239" s="61"/>
      <c r="CN1239" s="61"/>
      <c r="CO1239" s="61"/>
      <c r="CP1239" s="61"/>
      <c r="CQ1239" s="61"/>
      <c r="CR1239" s="61"/>
      <c r="CS1239" s="61"/>
      <c r="CT1239" s="61"/>
      <c r="CU1239" s="61"/>
      <c r="CV1239" s="61"/>
      <c r="CW1239" s="61"/>
      <c r="CX1239" s="61"/>
      <c r="CY1239" s="61"/>
      <c r="CZ1239" s="61"/>
      <c r="DA1239" s="61"/>
      <c r="DB1239" s="61"/>
      <c r="DC1239" s="61"/>
    </row>
    <row r="1240" spans="2:107" ht="25.5" customHeight="1" x14ac:dyDescent="0.2">
      <c r="B1240" s="63" t="s">
        <v>374</v>
      </c>
      <c r="C1240" s="45">
        <v>3</v>
      </c>
      <c r="D1240" s="58">
        <v>0.125</v>
      </c>
      <c r="E1240" s="64"/>
      <c r="F1240" s="75" t="s">
        <v>386</v>
      </c>
      <c r="G1240" s="45">
        <v>1</v>
      </c>
      <c r="H1240" s="58">
        <v>4.1666666666666664E-2</v>
      </c>
      <c r="I1240" s="61"/>
      <c r="J1240" s="63" t="s">
        <v>385</v>
      </c>
      <c r="K1240" s="45">
        <v>3</v>
      </c>
      <c r="L1240" s="58">
        <v>0.125</v>
      </c>
      <c r="M1240" s="61"/>
      <c r="N1240" s="169" t="s">
        <v>201</v>
      </c>
      <c r="O1240" s="45">
        <v>0</v>
      </c>
      <c r="P1240" s="60">
        <v>0</v>
      </c>
      <c r="Q1240" s="61"/>
      <c r="R1240" s="169" t="s">
        <v>210</v>
      </c>
      <c r="S1240" s="59">
        <v>1</v>
      </c>
      <c r="T1240" s="60">
        <v>4.1666666666666664E-2</v>
      </c>
      <c r="U1240" s="61"/>
      <c r="V1240" s="61"/>
      <c r="W1240" s="169" t="s">
        <v>215</v>
      </c>
      <c r="X1240" s="45">
        <v>6</v>
      </c>
      <c r="Y1240" s="60">
        <v>0.25</v>
      </c>
      <c r="Z1240" s="61"/>
      <c r="AA1240" s="169" t="s">
        <v>226</v>
      </c>
      <c r="AB1240" s="45">
        <v>3</v>
      </c>
      <c r="AC1240" s="60">
        <v>0.125</v>
      </c>
      <c r="AD1240" s="61"/>
      <c r="AE1240" s="169" t="s">
        <v>233</v>
      </c>
      <c r="AF1240" s="45">
        <v>2</v>
      </c>
      <c r="AG1240" s="60">
        <v>8.3333333333333329E-2</v>
      </c>
      <c r="AH1240" s="61"/>
      <c r="AI1240" s="169" t="s">
        <v>239</v>
      </c>
      <c r="AJ1240" s="45">
        <v>4</v>
      </c>
      <c r="AK1240" s="60">
        <v>0.16666666666666666</v>
      </c>
      <c r="AL1240" s="61"/>
      <c r="AM1240" s="169" t="s">
        <v>255</v>
      </c>
      <c r="AN1240" s="45">
        <v>0</v>
      </c>
      <c r="AO1240" s="60">
        <v>0</v>
      </c>
      <c r="AP1240" s="61"/>
      <c r="AQ1240" s="169" t="s">
        <v>285</v>
      </c>
      <c r="AR1240" s="45">
        <v>0</v>
      </c>
      <c r="AS1240" s="60">
        <v>0</v>
      </c>
      <c r="AT1240" s="61"/>
      <c r="AU1240" s="169" t="s">
        <v>298</v>
      </c>
      <c r="AV1240" s="45">
        <v>0</v>
      </c>
      <c r="AW1240" s="60">
        <v>0</v>
      </c>
      <c r="AX1240" s="61"/>
      <c r="AY1240" s="169" t="s">
        <v>315</v>
      </c>
      <c r="AZ1240" s="45">
        <v>0</v>
      </c>
      <c r="BA1240" s="60">
        <v>0</v>
      </c>
      <c r="BB1240" s="61"/>
      <c r="BC1240" s="169" t="s">
        <v>327</v>
      </c>
      <c r="BD1240" s="45">
        <v>1</v>
      </c>
      <c r="BE1240" s="60">
        <v>4.1666666666666664E-2</v>
      </c>
      <c r="BF1240" s="61"/>
      <c r="BG1240" s="63" t="s">
        <v>334</v>
      </c>
      <c r="BH1240" s="65">
        <v>0</v>
      </c>
      <c r="BI1240" s="66">
        <v>0</v>
      </c>
      <c r="BJ1240" s="62"/>
      <c r="BK1240" s="62"/>
      <c r="BL1240" s="61"/>
      <c r="BM1240" s="61"/>
      <c r="BN1240" s="61"/>
      <c r="BO1240" s="61"/>
      <c r="BP1240" s="61"/>
      <c r="BQ1240" s="61"/>
      <c r="BR1240" s="64"/>
      <c r="BS1240" s="61"/>
      <c r="BT1240" s="61"/>
      <c r="BU1240" s="61"/>
      <c r="BV1240" s="61"/>
      <c r="BW1240" s="61"/>
      <c r="BX1240" s="61"/>
      <c r="BY1240" s="61"/>
      <c r="BZ1240" s="61"/>
      <c r="CA1240" s="61"/>
      <c r="CB1240" s="61"/>
      <c r="CC1240" s="61"/>
      <c r="CD1240" s="61"/>
      <c r="CE1240" s="61"/>
      <c r="CF1240" s="61"/>
      <c r="CG1240" s="61"/>
      <c r="CH1240" s="61"/>
      <c r="CI1240" s="61"/>
      <c r="CJ1240" s="61"/>
      <c r="CK1240" s="61"/>
      <c r="CL1240" s="61"/>
      <c r="CM1240" s="61"/>
      <c r="CN1240" s="61"/>
      <c r="CO1240" s="61"/>
      <c r="CP1240" s="61"/>
      <c r="CQ1240" s="61"/>
      <c r="CR1240" s="61"/>
      <c r="CS1240" s="61"/>
      <c r="CT1240" s="61"/>
      <c r="CU1240" s="61"/>
      <c r="CV1240" s="61"/>
      <c r="CW1240" s="61"/>
      <c r="CX1240" s="61"/>
      <c r="CY1240" s="61"/>
      <c r="CZ1240" s="61"/>
      <c r="DA1240" s="61"/>
      <c r="DB1240" s="61"/>
      <c r="DC1240" s="61"/>
    </row>
    <row r="1241" spans="2:107" ht="25.5" customHeight="1" x14ac:dyDescent="0.2">
      <c r="B1241" s="63" t="s">
        <v>375</v>
      </c>
      <c r="C1241" s="45">
        <v>1</v>
      </c>
      <c r="D1241" s="58">
        <v>4.1666666666666664E-2</v>
      </c>
      <c r="E1241" s="64"/>
      <c r="F1241" s="75" t="s">
        <v>387</v>
      </c>
      <c r="G1241" s="45">
        <v>3</v>
      </c>
      <c r="H1241" s="58">
        <v>0.125</v>
      </c>
      <c r="I1241" s="61"/>
      <c r="J1241" s="63" t="s">
        <v>399</v>
      </c>
      <c r="K1241" s="45">
        <v>1</v>
      </c>
      <c r="L1241" s="58">
        <v>4.1666666666666664E-2</v>
      </c>
      <c r="M1241" s="61"/>
      <c r="N1241" s="169" t="s">
        <v>202</v>
      </c>
      <c r="O1241" s="45">
        <v>1</v>
      </c>
      <c r="P1241" s="60">
        <v>4.1666666666666664E-2</v>
      </c>
      <c r="Q1241" s="61"/>
      <c r="R1241" s="169" t="s">
        <v>211</v>
      </c>
      <c r="S1241" s="59">
        <v>0</v>
      </c>
      <c r="T1241" s="60">
        <v>0</v>
      </c>
      <c r="U1241" s="61"/>
      <c r="V1241" s="61"/>
      <c r="W1241" s="169" t="s">
        <v>216</v>
      </c>
      <c r="X1241" s="45">
        <v>1</v>
      </c>
      <c r="Y1241" s="60">
        <v>4.1666666666666664E-2</v>
      </c>
      <c r="Z1241" s="61"/>
      <c r="AA1241" s="169" t="s">
        <v>227</v>
      </c>
      <c r="AB1241" s="45">
        <v>2</v>
      </c>
      <c r="AC1241" s="60">
        <v>8.3333333333333329E-2</v>
      </c>
      <c r="AD1241" s="61"/>
      <c r="AE1241" s="169" t="s">
        <v>234</v>
      </c>
      <c r="AF1241" s="45">
        <v>2</v>
      </c>
      <c r="AG1241" s="60">
        <v>8.3333333333333329E-2</v>
      </c>
      <c r="AH1241" s="61"/>
      <c r="AI1241" s="169" t="s">
        <v>240</v>
      </c>
      <c r="AJ1241" s="45">
        <v>2</v>
      </c>
      <c r="AK1241" s="60">
        <v>8.3333333333333329E-2</v>
      </c>
      <c r="AL1241" s="61"/>
      <c r="AM1241" s="169" t="s">
        <v>276</v>
      </c>
      <c r="AN1241" s="45">
        <v>4</v>
      </c>
      <c r="AO1241" s="60">
        <v>0.18181818181818182</v>
      </c>
      <c r="AP1241" s="61"/>
      <c r="AQ1241" s="169" t="s">
        <v>286</v>
      </c>
      <c r="AR1241" s="45">
        <v>9</v>
      </c>
      <c r="AS1241" s="60">
        <v>0.375</v>
      </c>
      <c r="AT1241" s="61"/>
      <c r="AU1241" s="169" t="s">
        <v>299</v>
      </c>
      <c r="AV1241" s="45">
        <v>1</v>
      </c>
      <c r="AW1241" s="60">
        <v>4.5454545454545456E-2</v>
      </c>
      <c r="AX1241" s="61"/>
      <c r="AY1241" s="169" t="s">
        <v>317</v>
      </c>
      <c r="AZ1241" s="45">
        <v>0</v>
      </c>
      <c r="BA1241" s="60">
        <v>0</v>
      </c>
      <c r="BB1241" s="61"/>
      <c r="BC1241" s="169" t="s">
        <v>328</v>
      </c>
      <c r="BD1241" s="59">
        <v>4</v>
      </c>
      <c r="BE1241" s="60">
        <v>0.16666666666666666</v>
      </c>
      <c r="BF1241" s="61"/>
      <c r="BG1241" s="63" t="s">
        <v>335</v>
      </c>
      <c r="BH1241" s="54">
        <v>6</v>
      </c>
      <c r="BI1241" s="66">
        <v>0.54545454545454541</v>
      </c>
      <c r="BJ1241" s="61"/>
      <c r="BK1241" s="61"/>
      <c r="BL1241" s="61"/>
      <c r="BM1241" s="61"/>
      <c r="BN1241" s="61"/>
      <c r="BO1241" s="61"/>
      <c r="BP1241" s="61"/>
      <c r="BQ1241" s="61"/>
      <c r="BR1241" s="64"/>
      <c r="BS1241" s="61"/>
      <c r="BT1241" s="61"/>
      <c r="BU1241" s="61"/>
      <c r="BV1241" s="61"/>
      <c r="BW1241" s="61"/>
      <c r="BX1241" s="61"/>
      <c r="BY1241" s="61"/>
      <c r="BZ1241" s="61"/>
      <c r="CA1241" s="61"/>
      <c r="CB1241" s="61"/>
      <c r="CC1241" s="61"/>
      <c r="CD1241" s="61"/>
      <c r="CE1241" s="61"/>
      <c r="CF1241" s="61"/>
      <c r="CG1241" s="61"/>
      <c r="CH1241" s="61"/>
      <c r="CI1241" s="61"/>
      <c r="CJ1241" s="61"/>
      <c r="CK1241" s="61"/>
      <c r="CL1241" s="61"/>
      <c r="CM1241" s="61"/>
      <c r="CN1241" s="61"/>
      <c r="CO1241" s="61"/>
      <c r="CP1241" s="61"/>
      <c r="CQ1241" s="61"/>
      <c r="CR1241" s="61"/>
      <c r="CS1241" s="61"/>
      <c r="CT1241" s="61"/>
      <c r="CU1241" s="61"/>
      <c r="CV1241" s="61"/>
      <c r="CW1241" s="61"/>
      <c r="CX1241" s="61"/>
      <c r="CY1241" s="61"/>
      <c r="CZ1241" s="61"/>
      <c r="DA1241" s="61"/>
      <c r="DB1241" s="61"/>
      <c r="DC1241" s="61"/>
    </row>
    <row r="1242" spans="2:107" ht="25.5" customHeight="1" x14ac:dyDescent="0.2">
      <c r="B1242" s="63" t="s">
        <v>376</v>
      </c>
      <c r="C1242" s="45">
        <v>1</v>
      </c>
      <c r="D1242" s="58">
        <v>4.1666666666666664E-2</v>
      </c>
      <c r="E1242" s="64"/>
      <c r="F1242" s="75" t="s">
        <v>388</v>
      </c>
      <c r="G1242" s="45">
        <v>1</v>
      </c>
      <c r="H1242" s="58">
        <v>4.1666666666666664E-2</v>
      </c>
      <c r="I1242" s="61"/>
      <c r="J1242" s="63" t="s">
        <v>400</v>
      </c>
      <c r="K1242" s="45">
        <v>1</v>
      </c>
      <c r="L1242" s="58">
        <v>4.1666666666666664E-2</v>
      </c>
      <c r="M1242" s="61"/>
      <c r="N1242" s="169" t="s">
        <v>203</v>
      </c>
      <c r="O1242" s="45">
        <v>0</v>
      </c>
      <c r="P1242" s="60">
        <v>0</v>
      </c>
      <c r="Q1242" s="61"/>
      <c r="R1242" s="37"/>
      <c r="S1242" s="45">
        <v>24</v>
      </c>
      <c r="T1242" s="60">
        <v>1</v>
      </c>
      <c r="U1242" s="61"/>
      <c r="V1242" s="61"/>
      <c r="W1242" s="169" t="s">
        <v>217</v>
      </c>
      <c r="X1242" s="45">
        <v>4</v>
      </c>
      <c r="Y1242" s="60">
        <v>0.16666666666666666</v>
      </c>
      <c r="Z1242" s="61"/>
      <c r="AA1242" s="169" t="s">
        <v>228</v>
      </c>
      <c r="AB1242" s="45">
        <v>5</v>
      </c>
      <c r="AC1242" s="60">
        <v>0.20833333333333334</v>
      </c>
      <c r="AD1242" s="61"/>
      <c r="AE1242" s="169" t="s">
        <v>237</v>
      </c>
      <c r="AF1242" s="45">
        <v>9</v>
      </c>
      <c r="AG1242" s="60">
        <v>0.375</v>
      </c>
      <c r="AH1242" s="61"/>
      <c r="AI1242" s="169" t="s">
        <v>241</v>
      </c>
      <c r="AJ1242" s="45">
        <v>3</v>
      </c>
      <c r="AK1242" s="60">
        <v>0.125</v>
      </c>
      <c r="AL1242" s="61"/>
      <c r="AM1242" s="169" t="s">
        <v>257</v>
      </c>
      <c r="AN1242" s="45">
        <v>1</v>
      </c>
      <c r="AO1242" s="60">
        <v>4.5454545454545456E-2</v>
      </c>
      <c r="AP1242" s="61"/>
      <c r="AQ1242" s="169" t="s">
        <v>287</v>
      </c>
      <c r="AR1242" s="45">
        <v>0</v>
      </c>
      <c r="AS1242" s="60">
        <v>0</v>
      </c>
      <c r="AT1242" s="61"/>
      <c r="AU1242" s="169" t="s">
        <v>300</v>
      </c>
      <c r="AV1242" s="45">
        <v>5</v>
      </c>
      <c r="AW1242" s="60">
        <v>0.22727272727272727</v>
      </c>
      <c r="AX1242" s="61"/>
      <c r="AY1242" s="169" t="s">
        <v>319</v>
      </c>
      <c r="AZ1242" s="45">
        <v>2</v>
      </c>
      <c r="BA1242" s="60">
        <v>8.3333333333333329E-2</v>
      </c>
      <c r="BB1242" s="61"/>
      <c r="BC1242" s="169" t="s">
        <v>329</v>
      </c>
      <c r="BD1242" s="59">
        <v>1</v>
      </c>
      <c r="BE1242" s="60">
        <v>4.1666666666666664E-2</v>
      </c>
      <c r="BF1242" s="61"/>
      <c r="BG1242" s="63" t="s">
        <v>336</v>
      </c>
      <c r="BH1242" s="54">
        <v>3</v>
      </c>
      <c r="BI1242" s="66">
        <v>0.27272727272727271</v>
      </c>
      <c r="BJ1242" s="61"/>
      <c r="BK1242" s="61"/>
      <c r="BL1242" s="61"/>
      <c r="BM1242" s="61"/>
      <c r="BN1242" s="61"/>
      <c r="BO1242" s="37"/>
      <c r="BP1242" s="37"/>
      <c r="BQ1242" s="61"/>
      <c r="BR1242" s="64"/>
      <c r="BS1242" s="61"/>
      <c r="BT1242" s="61"/>
      <c r="BU1242" s="61"/>
      <c r="BV1242" s="61"/>
      <c r="BW1242" s="61"/>
      <c r="BX1242" s="61"/>
      <c r="BY1242" s="61"/>
      <c r="BZ1242" s="61"/>
      <c r="CA1242" s="61"/>
      <c r="CB1242" s="61"/>
      <c r="CC1242" s="61"/>
      <c r="CD1242" s="61"/>
      <c r="CE1242" s="61"/>
      <c r="CF1242" s="61"/>
      <c r="CG1242" s="61"/>
      <c r="CH1242" s="61"/>
      <c r="CI1242" s="61"/>
      <c r="CJ1242" s="61"/>
      <c r="CK1242" s="61"/>
      <c r="CL1242" s="61"/>
      <c r="CM1242" s="61"/>
      <c r="CN1242" s="61"/>
      <c r="CO1242" s="61"/>
      <c r="CP1242" s="61"/>
      <c r="CQ1242" s="61"/>
      <c r="CR1242" s="61"/>
      <c r="CS1242" s="61"/>
      <c r="CT1242" s="61"/>
      <c r="CU1242" s="61"/>
      <c r="CV1242" s="61"/>
      <c r="CW1242" s="61"/>
      <c r="CX1242" s="61"/>
      <c r="CY1242" s="61"/>
      <c r="CZ1242" s="61"/>
      <c r="DA1242" s="61"/>
      <c r="DB1242" s="61"/>
      <c r="DC1242" s="61"/>
    </row>
    <row r="1243" spans="2:107" ht="25.5" customHeight="1" x14ac:dyDescent="0.2">
      <c r="B1243" s="63" t="s">
        <v>377</v>
      </c>
      <c r="C1243" s="45">
        <v>3</v>
      </c>
      <c r="D1243" s="58">
        <v>0.125</v>
      </c>
      <c r="E1243" s="64"/>
      <c r="F1243" s="75" t="s">
        <v>389</v>
      </c>
      <c r="G1243" s="45">
        <v>3</v>
      </c>
      <c r="H1243" s="58">
        <v>0.125</v>
      </c>
      <c r="I1243" s="61"/>
      <c r="J1243" s="63" t="s">
        <v>387</v>
      </c>
      <c r="K1243" s="45">
        <v>2</v>
      </c>
      <c r="L1243" s="58">
        <v>8.3333333333333329E-2</v>
      </c>
      <c r="M1243" s="61"/>
      <c r="N1243" s="169" t="s">
        <v>204</v>
      </c>
      <c r="O1243" s="45">
        <v>0</v>
      </c>
      <c r="P1243" s="60">
        <v>0</v>
      </c>
      <c r="Q1243" s="61"/>
      <c r="R1243" s="61"/>
      <c r="S1243" s="49" t="s">
        <v>141</v>
      </c>
      <c r="T1243" s="49" t="s">
        <v>140</v>
      </c>
      <c r="U1243" s="61"/>
      <c r="V1243" s="61"/>
      <c r="W1243" s="169" t="s">
        <v>218</v>
      </c>
      <c r="X1243" s="45">
        <v>3</v>
      </c>
      <c r="Y1243" s="60">
        <v>0.125</v>
      </c>
      <c r="Z1243" s="61"/>
      <c r="AA1243" s="169" t="s">
        <v>229</v>
      </c>
      <c r="AB1243" s="45">
        <v>1</v>
      </c>
      <c r="AC1243" s="60">
        <v>4.1666666666666664E-2</v>
      </c>
      <c r="AD1243" s="61"/>
      <c r="AE1243" s="169" t="s">
        <v>251</v>
      </c>
      <c r="AF1243" s="59">
        <v>1</v>
      </c>
      <c r="AG1243" s="60">
        <v>4.1666666666666664E-2</v>
      </c>
      <c r="AH1243" s="61"/>
      <c r="AI1243" s="169" t="s">
        <v>242</v>
      </c>
      <c r="AJ1243" s="45">
        <v>2</v>
      </c>
      <c r="AK1243" s="60">
        <v>8.3333333333333329E-2</v>
      </c>
      <c r="AL1243" s="61"/>
      <c r="AM1243" s="169" t="s">
        <v>256</v>
      </c>
      <c r="AN1243" s="45">
        <v>1</v>
      </c>
      <c r="AO1243" s="60">
        <v>4.5454545454545456E-2</v>
      </c>
      <c r="AP1243" s="61"/>
      <c r="AQ1243" s="169" t="s">
        <v>288</v>
      </c>
      <c r="AR1243" s="59">
        <v>0</v>
      </c>
      <c r="AS1243" s="60">
        <v>0</v>
      </c>
      <c r="AT1243" s="61"/>
      <c r="AU1243" s="169" t="s">
        <v>301</v>
      </c>
      <c r="AV1243" s="45">
        <v>1</v>
      </c>
      <c r="AW1243" s="60">
        <v>4.5454545454545456E-2</v>
      </c>
      <c r="AX1243" s="61"/>
      <c r="AY1243" s="169" t="s">
        <v>320</v>
      </c>
      <c r="AZ1243" s="45">
        <v>0</v>
      </c>
      <c r="BA1243" s="60">
        <v>0</v>
      </c>
      <c r="BB1243" s="61"/>
      <c r="BC1243" s="169" t="s">
        <v>330</v>
      </c>
      <c r="BD1243" s="45">
        <v>5</v>
      </c>
      <c r="BE1243" s="60">
        <v>0.20833333333333334</v>
      </c>
      <c r="BF1243" s="61"/>
      <c r="BG1243" s="63" t="s">
        <v>337</v>
      </c>
      <c r="BH1243" s="65">
        <v>0</v>
      </c>
      <c r="BI1243" s="66">
        <v>0</v>
      </c>
      <c r="BJ1243" s="61"/>
      <c r="BK1243" s="61"/>
      <c r="BL1243" s="61"/>
      <c r="BM1243" s="61"/>
      <c r="BN1243" s="61"/>
      <c r="BO1243" s="61"/>
      <c r="BP1243" s="61"/>
      <c r="BQ1243" s="37"/>
      <c r="BR1243" s="64"/>
      <c r="BS1243" s="61"/>
      <c r="BT1243" s="61"/>
      <c r="BU1243" s="61"/>
      <c r="BV1243" s="61"/>
      <c r="BW1243" s="61"/>
      <c r="BX1243" s="61"/>
      <c r="BY1243" s="61"/>
      <c r="BZ1243" s="61"/>
      <c r="CA1243" s="61"/>
      <c r="CB1243" s="61"/>
      <c r="CC1243" s="61"/>
      <c r="CD1243" s="61"/>
      <c r="CE1243" s="61"/>
      <c r="CF1243" s="67"/>
      <c r="CG1243" s="61"/>
      <c r="CH1243" s="61"/>
      <c r="CI1243" s="61"/>
      <c r="CJ1243" s="61"/>
      <c r="CK1243" s="61"/>
      <c r="CL1243" s="61"/>
      <c r="CM1243" s="61"/>
      <c r="CN1243" s="61"/>
      <c r="CO1243" s="61"/>
      <c r="CP1243" s="61"/>
      <c r="CQ1243" s="61"/>
      <c r="CR1243" s="61"/>
      <c r="CS1243" s="61"/>
      <c r="CT1243" s="61"/>
      <c r="CU1243" s="61"/>
      <c r="CV1243" s="61"/>
      <c r="CW1243" s="61"/>
      <c r="CX1243" s="61"/>
      <c r="CY1243" s="61"/>
      <c r="CZ1243" s="61"/>
      <c r="DA1243" s="61"/>
      <c r="DB1243" s="61"/>
      <c r="DC1243" s="61"/>
    </row>
    <row r="1244" spans="2:107" ht="25.5" customHeight="1" x14ac:dyDescent="0.2">
      <c r="B1244" s="63" t="s">
        <v>378</v>
      </c>
      <c r="C1244" s="45">
        <v>1</v>
      </c>
      <c r="D1244" s="58">
        <v>4.1666666666666664E-2</v>
      </c>
      <c r="E1244" s="64"/>
      <c r="F1244" s="75" t="s">
        <v>390</v>
      </c>
      <c r="G1244" s="45">
        <v>0</v>
      </c>
      <c r="H1244" s="58">
        <v>0</v>
      </c>
      <c r="I1244" s="61"/>
      <c r="J1244" s="63" t="s">
        <v>401</v>
      </c>
      <c r="K1244" s="45">
        <v>3</v>
      </c>
      <c r="L1244" s="58">
        <v>0.125</v>
      </c>
      <c r="M1244" s="61"/>
      <c r="N1244" s="169" t="s">
        <v>205</v>
      </c>
      <c r="O1244" s="45">
        <v>0</v>
      </c>
      <c r="P1244" s="60">
        <v>0</v>
      </c>
      <c r="Q1244" s="61"/>
      <c r="R1244" s="61"/>
      <c r="S1244" s="61"/>
      <c r="T1244" s="61"/>
      <c r="U1244" s="61"/>
      <c r="V1244" s="61"/>
      <c r="W1244" s="169" t="s">
        <v>219</v>
      </c>
      <c r="X1244" s="45">
        <v>1</v>
      </c>
      <c r="Y1244" s="60">
        <v>4.1666666666666664E-2</v>
      </c>
      <c r="Z1244" s="61"/>
      <c r="AA1244" s="37"/>
      <c r="AB1244" s="45">
        <v>24</v>
      </c>
      <c r="AC1244" s="60">
        <v>1</v>
      </c>
      <c r="AD1244" s="61"/>
      <c r="AE1244" s="169" t="s">
        <v>435</v>
      </c>
      <c r="AF1244" s="59">
        <v>1</v>
      </c>
      <c r="AG1244" s="60">
        <v>4.1666666666666664E-2</v>
      </c>
      <c r="AH1244" s="61"/>
      <c r="AI1244" s="169" t="s">
        <v>243</v>
      </c>
      <c r="AJ1244" s="45">
        <v>2</v>
      </c>
      <c r="AK1244" s="60">
        <v>8.3333333333333329E-2</v>
      </c>
      <c r="AL1244" s="61"/>
      <c r="AM1244" s="169" t="s">
        <v>258</v>
      </c>
      <c r="AN1244" s="45">
        <v>2</v>
      </c>
      <c r="AO1244" s="60">
        <v>9.0909090909090912E-2</v>
      </c>
      <c r="AP1244" s="61"/>
      <c r="AQ1244" s="169" t="s">
        <v>289</v>
      </c>
      <c r="AR1244" s="59">
        <v>4</v>
      </c>
      <c r="AS1244" s="60">
        <v>0.16666666666666666</v>
      </c>
      <c r="AT1244" s="61"/>
      <c r="AU1244" s="169" t="s">
        <v>302</v>
      </c>
      <c r="AV1244" s="45">
        <v>1</v>
      </c>
      <c r="AW1244" s="60">
        <v>4.5454545454545456E-2</v>
      </c>
      <c r="AX1244" s="61"/>
      <c r="AY1244" s="169" t="s">
        <v>322</v>
      </c>
      <c r="AZ1244" s="45">
        <v>1</v>
      </c>
      <c r="BA1244" s="60">
        <v>4.1666666666666664E-2</v>
      </c>
      <c r="BB1244" s="61"/>
      <c r="BC1244" s="98"/>
      <c r="BD1244" s="45">
        <v>24</v>
      </c>
      <c r="BE1244" s="60">
        <v>1</v>
      </c>
      <c r="BF1244" s="61"/>
      <c r="BG1244" s="98"/>
      <c r="BH1244" s="65">
        <v>11</v>
      </c>
      <c r="BI1244" s="66">
        <v>1</v>
      </c>
      <c r="BJ1244" s="61"/>
      <c r="BK1244" s="61"/>
      <c r="BL1244" s="61"/>
      <c r="BM1244" s="61"/>
      <c r="BN1244" s="61"/>
      <c r="BO1244" s="61"/>
      <c r="BP1244" s="61"/>
      <c r="BQ1244" s="61"/>
      <c r="BR1244" s="64"/>
      <c r="BS1244" s="61"/>
      <c r="BT1244" s="61"/>
      <c r="BU1244" s="61"/>
      <c r="BV1244" s="61"/>
      <c r="BW1244" s="61"/>
      <c r="BX1244" s="61"/>
      <c r="BY1244" s="61"/>
      <c r="BZ1244" s="61"/>
      <c r="CA1244" s="61"/>
      <c r="CB1244" s="61"/>
      <c r="CC1244" s="61"/>
      <c r="CD1244" s="61"/>
      <c r="CE1244" s="61"/>
      <c r="CF1244" s="61"/>
      <c r="CG1244" s="61"/>
      <c r="CH1244" s="61"/>
      <c r="CI1244" s="61"/>
      <c r="CJ1244" s="61"/>
      <c r="CK1244" s="61"/>
      <c r="CL1244" s="61"/>
      <c r="CM1244" s="61"/>
      <c r="CN1244" s="61"/>
      <c r="CO1244" s="61"/>
      <c r="CP1244" s="61"/>
      <c r="CQ1244" s="61"/>
      <c r="CR1244" s="61"/>
      <c r="CS1244" s="61"/>
      <c r="CT1244" s="61"/>
      <c r="CU1244" s="61"/>
      <c r="CV1244" s="61"/>
      <c r="CW1244" s="61"/>
      <c r="CX1244" s="61"/>
      <c r="CY1244" s="61"/>
      <c r="CZ1244" s="61"/>
      <c r="DA1244" s="61"/>
      <c r="DB1244" s="61"/>
      <c r="DC1244" s="61"/>
    </row>
    <row r="1245" spans="2:107" ht="25.5" customHeight="1" x14ac:dyDescent="0.2">
      <c r="B1245" s="63" t="s">
        <v>379</v>
      </c>
      <c r="C1245" s="45">
        <v>0</v>
      </c>
      <c r="D1245" s="58">
        <v>0</v>
      </c>
      <c r="E1245" s="64"/>
      <c r="F1245" s="75" t="s">
        <v>391</v>
      </c>
      <c r="G1245" s="45">
        <v>1</v>
      </c>
      <c r="H1245" s="58">
        <v>4.1666666666666664E-2</v>
      </c>
      <c r="I1245" s="61"/>
      <c r="J1245" s="63" t="s">
        <v>402</v>
      </c>
      <c r="K1245" s="45">
        <v>1</v>
      </c>
      <c r="L1245" s="58">
        <v>4.1666666666666664E-2</v>
      </c>
      <c r="M1245" s="61"/>
      <c r="N1245" s="169" t="s">
        <v>206</v>
      </c>
      <c r="O1245" s="45">
        <v>1</v>
      </c>
      <c r="P1245" s="60">
        <v>4.1666666666666664E-2</v>
      </c>
      <c r="Q1245" s="61"/>
      <c r="R1245" s="61"/>
      <c r="S1245" s="61"/>
      <c r="T1245" s="61"/>
      <c r="U1245" s="61"/>
      <c r="V1245" s="61"/>
      <c r="W1245" s="169" t="s">
        <v>220</v>
      </c>
      <c r="X1245" s="45">
        <v>1</v>
      </c>
      <c r="Y1245" s="60">
        <v>4.1666666666666664E-2</v>
      </c>
      <c r="Z1245" s="61"/>
      <c r="AA1245" s="61"/>
      <c r="AB1245" s="49" t="s">
        <v>141</v>
      </c>
      <c r="AC1245" s="49" t="s">
        <v>140</v>
      </c>
      <c r="AD1245" s="61"/>
      <c r="AE1245" s="169" t="s">
        <v>436</v>
      </c>
      <c r="AF1245" s="59">
        <v>1</v>
      </c>
      <c r="AG1245" s="60">
        <v>4.1666666666666664E-2</v>
      </c>
      <c r="AH1245" s="61"/>
      <c r="AI1245" s="169" t="s">
        <v>244</v>
      </c>
      <c r="AJ1245" s="45">
        <v>0</v>
      </c>
      <c r="AK1245" s="60">
        <v>0</v>
      </c>
      <c r="AL1245" s="61"/>
      <c r="AM1245" s="169" t="s">
        <v>277</v>
      </c>
      <c r="AN1245" s="45">
        <v>3</v>
      </c>
      <c r="AO1245" s="60">
        <v>0.13636363636363635</v>
      </c>
      <c r="AP1245" s="61"/>
      <c r="AQ1245" s="169" t="s">
        <v>290</v>
      </c>
      <c r="AR1245" s="45">
        <v>1</v>
      </c>
      <c r="AS1245" s="60">
        <v>4.1666666666666664E-2</v>
      </c>
      <c r="AT1245" s="61"/>
      <c r="AU1245" s="169" t="s">
        <v>304</v>
      </c>
      <c r="AV1245" s="45">
        <v>4</v>
      </c>
      <c r="AW1245" s="60">
        <v>0.18181818181818182</v>
      </c>
      <c r="AX1245" s="61"/>
      <c r="AY1245" s="169" t="s">
        <v>321</v>
      </c>
      <c r="AZ1245" s="45">
        <v>1</v>
      </c>
      <c r="BA1245" s="60">
        <v>4.1666666666666664E-2</v>
      </c>
      <c r="BB1245" s="61"/>
      <c r="BC1245" s="61"/>
      <c r="BD1245" s="49" t="s">
        <v>141</v>
      </c>
      <c r="BE1245" s="49" t="s">
        <v>140</v>
      </c>
      <c r="BF1245" s="61"/>
      <c r="BG1245" s="68"/>
      <c r="BH1245" s="77" t="s">
        <v>141</v>
      </c>
      <c r="BI1245" s="77" t="s">
        <v>140</v>
      </c>
      <c r="BJ1245" s="61"/>
      <c r="BK1245" s="61"/>
      <c r="BL1245" s="61"/>
      <c r="BM1245" s="61"/>
      <c r="BN1245" s="61"/>
      <c r="BO1245" s="61"/>
      <c r="BP1245" s="61"/>
      <c r="BQ1245" s="61"/>
      <c r="BR1245" s="64"/>
      <c r="BS1245" s="61"/>
      <c r="BT1245" s="61"/>
      <c r="BU1245" s="61"/>
      <c r="BV1245" s="61"/>
      <c r="BW1245" s="61"/>
      <c r="BX1245" s="61"/>
      <c r="BY1245" s="61"/>
      <c r="BZ1245" s="61"/>
      <c r="CA1245" s="61"/>
      <c r="CB1245" s="61"/>
      <c r="CC1245" s="61"/>
      <c r="CD1245" s="61"/>
      <c r="CE1245" s="61"/>
      <c r="CF1245" s="61"/>
      <c r="CG1245" s="61"/>
      <c r="CH1245" s="61"/>
      <c r="CI1245" s="61"/>
      <c r="CJ1245" s="61"/>
      <c r="CK1245" s="61"/>
      <c r="CL1245" s="61"/>
      <c r="CM1245" s="61"/>
      <c r="CN1245" s="61"/>
      <c r="CO1245" s="61"/>
      <c r="CP1245" s="61"/>
      <c r="CQ1245" s="61"/>
      <c r="CR1245" s="61"/>
      <c r="CS1245" s="61"/>
      <c r="CT1245" s="61"/>
      <c r="CU1245" s="61"/>
      <c r="CV1245" s="61"/>
      <c r="CW1245" s="61"/>
      <c r="CX1245" s="61"/>
      <c r="CY1245" s="61"/>
      <c r="CZ1245" s="61"/>
      <c r="DA1245" s="61"/>
      <c r="DB1245" s="61"/>
      <c r="DC1245" s="61"/>
    </row>
    <row r="1246" spans="2:107" ht="25.5" customHeight="1" x14ac:dyDescent="0.2">
      <c r="B1246" s="63" t="s">
        <v>380</v>
      </c>
      <c r="C1246" s="45">
        <v>2</v>
      </c>
      <c r="D1246" s="58">
        <v>8.3333333333333329E-2</v>
      </c>
      <c r="E1246" s="64"/>
      <c r="F1246" s="75" t="s">
        <v>392</v>
      </c>
      <c r="G1246" s="45">
        <v>1</v>
      </c>
      <c r="H1246" s="58">
        <v>4.1666666666666664E-2</v>
      </c>
      <c r="I1246" s="61"/>
      <c r="J1246" s="63" t="s">
        <v>389</v>
      </c>
      <c r="K1246" s="45">
        <v>0</v>
      </c>
      <c r="L1246" s="58">
        <v>0</v>
      </c>
      <c r="M1246" s="61"/>
      <c r="N1246" s="169" t="s">
        <v>250</v>
      </c>
      <c r="O1246" s="45">
        <v>1</v>
      </c>
      <c r="P1246" s="60">
        <v>4.1666666666666664E-2</v>
      </c>
      <c r="Q1246" s="61"/>
      <c r="R1246" s="61"/>
      <c r="S1246" s="61"/>
      <c r="T1246" s="61"/>
      <c r="U1246" s="61"/>
      <c r="V1246" s="61"/>
      <c r="W1246" s="169" t="s">
        <v>221</v>
      </c>
      <c r="X1246" s="45">
        <v>2</v>
      </c>
      <c r="Y1246" s="60">
        <v>8.3333333333333329E-2</v>
      </c>
      <c r="Z1246" s="61"/>
      <c r="AA1246" s="61"/>
      <c r="AB1246" s="61"/>
      <c r="AC1246" s="61"/>
      <c r="AD1246" s="61"/>
      <c r="AE1246" s="169" t="s">
        <v>437</v>
      </c>
      <c r="AF1246" s="59">
        <v>4</v>
      </c>
      <c r="AG1246" s="60">
        <v>0.16666666666666666</v>
      </c>
      <c r="AH1246" s="61"/>
      <c r="AI1246" s="169" t="s">
        <v>245</v>
      </c>
      <c r="AJ1246" s="59">
        <v>5</v>
      </c>
      <c r="AK1246" s="60">
        <v>0.20833333333333334</v>
      </c>
      <c r="AL1246" s="61"/>
      <c r="AM1246" s="169" t="s">
        <v>259</v>
      </c>
      <c r="AN1246" s="45">
        <v>0</v>
      </c>
      <c r="AO1246" s="60">
        <v>0</v>
      </c>
      <c r="AP1246" s="61"/>
      <c r="AQ1246" s="169" t="s">
        <v>291</v>
      </c>
      <c r="AR1246" s="45">
        <v>0</v>
      </c>
      <c r="AS1246" s="60">
        <v>0</v>
      </c>
      <c r="AT1246" s="61"/>
      <c r="AU1246" s="169" t="s">
        <v>303</v>
      </c>
      <c r="AV1246" s="45">
        <v>0</v>
      </c>
      <c r="AW1246" s="60">
        <v>0</v>
      </c>
      <c r="AX1246" s="61"/>
      <c r="AY1246" s="169" t="s">
        <v>318</v>
      </c>
      <c r="AZ1246" s="45">
        <v>3</v>
      </c>
      <c r="BA1246" s="60">
        <v>0.125</v>
      </c>
      <c r="BB1246" s="61"/>
      <c r="BC1246" s="61"/>
      <c r="BD1246" s="61"/>
      <c r="BE1246" s="61"/>
      <c r="BF1246" s="61"/>
      <c r="BG1246" s="61"/>
      <c r="BH1246" s="61"/>
      <c r="BI1246" s="61"/>
      <c r="BJ1246" s="61"/>
      <c r="BK1246" s="61"/>
      <c r="BL1246" s="61"/>
      <c r="BM1246" s="61"/>
      <c r="BN1246" s="61"/>
      <c r="BO1246" s="61"/>
      <c r="BP1246" s="61"/>
      <c r="BQ1246" s="61"/>
      <c r="BR1246" s="64"/>
      <c r="BS1246" s="61"/>
      <c r="BT1246" s="61"/>
      <c r="BU1246" s="61"/>
      <c r="BV1246" s="61"/>
      <c r="BW1246" s="61"/>
      <c r="BX1246" s="61"/>
      <c r="BY1246" s="61"/>
      <c r="BZ1246" s="61"/>
      <c r="CA1246" s="61"/>
      <c r="CB1246" s="61"/>
      <c r="CC1246" s="61"/>
      <c r="CD1246" s="61"/>
      <c r="CE1246" s="61"/>
      <c r="CF1246" s="61"/>
      <c r="CG1246" s="61"/>
      <c r="CH1246" s="61"/>
      <c r="CI1246" s="61"/>
      <c r="CJ1246" s="61"/>
      <c r="CK1246" s="61"/>
      <c r="CL1246" s="61"/>
      <c r="CM1246" s="61"/>
      <c r="CN1246" s="61"/>
      <c r="CO1246" s="61"/>
      <c r="CP1246" s="61"/>
      <c r="CQ1246" s="61"/>
      <c r="CR1246" s="61"/>
      <c r="CS1246" s="61"/>
      <c r="CT1246" s="61"/>
      <c r="CU1246" s="61"/>
      <c r="CV1246" s="61"/>
      <c r="CW1246" s="61"/>
      <c r="CX1246" s="61"/>
      <c r="CY1246" s="61"/>
      <c r="CZ1246" s="61"/>
      <c r="DA1246" s="61"/>
      <c r="DB1246" s="61"/>
      <c r="DC1246" s="61"/>
    </row>
    <row r="1247" spans="2:107" ht="25.5" customHeight="1" x14ac:dyDescent="0.2">
      <c r="B1247" s="63" t="s">
        <v>381</v>
      </c>
      <c r="C1247" s="45">
        <v>1</v>
      </c>
      <c r="D1247" s="58">
        <v>4.1666666666666664E-2</v>
      </c>
      <c r="E1247" s="64"/>
      <c r="F1247" s="75" t="s">
        <v>393</v>
      </c>
      <c r="G1247" s="45">
        <v>2</v>
      </c>
      <c r="H1247" s="58">
        <v>8.3333333333333329E-2</v>
      </c>
      <c r="I1247" s="61"/>
      <c r="J1247" s="63" t="s">
        <v>403</v>
      </c>
      <c r="K1247" s="45">
        <v>1</v>
      </c>
      <c r="L1247" s="58">
        <v>4.1666666666666664E-2</v>
      </c>
      <c r="M1247" s="61"/>
      <c r="N1247" s="61"/>
      <c r="O1247" s="45">
        <v>24</v>
      </c>
      <c r="P1247" s="60">
        <v>1</v>
      </c>
      <c r="Q1247" s="61"/>
      <c r="R1247" s="61"/>
      <c r="S1247" s="61"/>
      <c r="T1247" s="61"/>
      <c r="U1247" s="61"/>
      <c r="V1247" s="61"/>
      <c r="W1247" s="169" t="s">
        <v>222</v>
      </c>
      <c r="X1247" s="45">
        <v>1</v>
      </c>
      <c r="Y1247" s="60">
        <v>4.1666666666666664E-2</v>
      </c>
      <c r="Z1247" s="61"/>
      <c r="AA1247" s="61"/>
      <c r="AB1247" s="61"/>
      <c r="AC1247" s="61"/>
      <c r="AD1247" s="61"/>
      <c r="AE1247"/>
      <c r="AF1247" s="45">
        <v>24</v>
      </c>
      <c r="AG1247" s="60">
        <v>1</v>
      </c>
      <c r="AH1247" s="61"/>
      <c r="AI1247" s="169" t="s">
        <v>248</v>
      </c>
      <c r="AJ1247" s="45">
        <v>0</v>
      </c>
      <c r="AK1247" s="60">
        <v>0</v>
      </c>
      <c r="AL1247" s="61"/>
      <c r="AM1247" s="169" t="s">
        <v>260</v>
      </c>
      <c r="AN1247" s="45">
        <v>1</v>
      </c>
      <c r="AO1247" s="60">
        <v>4.5454545454545456E-2</v>
      </c>
      <c r="AP1247" s="61"/>
      <c r="AQ1247" s="169" t="s">
        <v>292</v>
      </c>
      <c r="AR1247" s="45">
        <v>0</v>
      </c>
      <c r="AS1247" s="60">
        <v>0</v>
      </c>
      <c r="AT1247" s="61"/>
      <c r="AU1247" s="169" t="s">
        <v>305</v>
      </c>
      <c r="AV1247" s="45">
        <v>2</v>
      </c>
      <c r="AW1247" s="60">
        <v>9.0909090909090912E-2</v>
      </c>
      <c r="AX1247" s="61"/>
      <c r="AY1247" s="169" t="s">
        <v>439</v>
      </c>
      <c r="AZ1247" s="45">
        <v>1</v>
      </c>
      <c r="BA1247" s="60">
        <v>4.1666666666666664E-2</v>
      </c>
      <c r="BB1247" s="61"/>
      <c r="BC1247" s="61"/>
      <c r="BD1247" s="61"/>
      <c r="BE1247" s="61"/>
      <c r="BF1247" s="61"/>
      <c r="BG1247" s="61"/>
      <c r="BH1247" s="61"/>
      <c r="BI1247" s="61"/>
      <c r="BJ1247" s="61"/>
      <c r="BK1247" s="61"/>
      <c r="BL1247" s="61"/>
      <c r="BM1247" s="61"/>
      <c r="BN1247" s="61"/>
      <c r="BO1247" s="61"/>
      <c r="BP1247" s="61"/>
      <c r="BQ1247" s="61"/>
      <c r="BR1247" s="64"/>
      <c r="BS1247" s="61"/>
      <c r="BT1247" s="61"/>
      <c r="BU1247" s="61"/>
      <c r="BV1247" s="61"/>
      <c r="BW1247" s="61"/>
      <c r="BX1247" s="61"/>
      <c r="BY1247" s="61"/>
      <c r="BZ1247" s="61"/>
      <c r="CA1247" s="61"/>
      <c r="CB1247" s="61"/>
      <c r="CC1247" s="61"/>
      <c r="CD1247" s="61"/>
      <c r="CE1247" s="61"/>
      <c r="CF1247" s="61"/>
      <c r="CG1247" s="61"/>
      <c r="CH1247" s="61"/>
      <c r="CI1247" s="61"/>
      <c r="CJ1247" s="61"/>
      <c r="CK1247" s="61"/>
      <c r="CL1247" s="61"/>
      <c r="CM1247" s="61"/>
      <c r="CN1247" s="61"/>
      <c r="CO1247" s="61"/>
      <c r="CP1247" s="61"/>
      <c r="CQ1247" s="61"/>
      <c r="CR1247" s="61"/>
      <c r="CS1247" s="61"/>
      <c r="CT1247" s="61"/>
      <c r="CU1247" s="61"/>
      <c r="CV1247" s="61"/>
      <c r="CW1247" s="61"/>
      <c r="CX1247" s="61"/>
      <c r="CY1247" s="61"/>
      <c r="CZ1247" s="61"/>
      <c r="DA1247" s="61"/>
      <c r="DB1247" s="61"/>
      <c r="DC1247" s="61"/>
    </row>
    <row r="1248" spans="2:107" ht="25.5" customHeight="1" x14ac:dyDescent="0.2">
      <c r="B1248" s="63" t="s">
        <v>382</v>
      </c>
      <c r="C1248" s="45">
        <v>1</v>
      </c>
      <c r="D1248" s="58">
        <v>4.1666666666666664E-2</v>
      </c>
      <c r="E1248" s="64"/>
      <c r="F1248" s="75" t="s">
        <v>394</v>
      </c>
      <c r="G1248" s="45">
        <v>1</v>
      </c>
      <c r="H1248" s="58">
        <v>4.1666666666666664E-2</v>
      </c>
      <c r="I1248" s="61"/>
      <c r="J1248" s="63" t="s">
        <v>404</v>
      </c>
      <c r="K1248" s="45">
        <v>0</v>
      </c>
      <c r="L1248" s="58">
        <v>0</v>
      </c>
      <c r="M1248" s="61"/>
      <c r="N1248" s="37"/>
      <c r="O1248" s="49" t="s">
        <v>141</v>
      </c>
      <c r="P1248" s="49" t="s">
        <v>140</v>
      </c>
      <c r="Q1248" s="61"/>
      <c r="R1248" s="61"/>
      <c r="S1248" s="61"/>
      <c r="T1248" s="61"/>
      <c r="U1248" s="61"/>
      <c r="V1248" s="61"/>
      <c r="W1248" s="169" t="s">
        <v>246</v>
      </c>
      <c r="X1248" s="45">
        <v>0</v>
      </c>
      <c r="Y1248" s="60">
        <v>0</v>
      </c>
      <c r="Z1248" s="61"/>
      <c r="AA1248" s="61"/>
      <c r="AB1248" s="61"/>
      <c r="AC1248" s="61"/>
      <c r="AD1248" s="61"/>
      <c r="AE1248" s="61"/>
      <c r="AF1248" s="49" t="s">
        <v>141</v>
      </c>
      <c r="AG1248" s="49" t="s">
        <v>140</v>
      </c>
      <c r="AH1248" s="61"/>
      <c r="AI1248" s="169" t="s">
        <v>249</v>
      </c>
      <c r="AJ1248" s="45">
        <v>0</v>
      </c>
      <c r="AK1248" s="60">
        <v>0</v>
      </c>
      <c r="AL1248" s="61"/>
      <c r="AM1248" s="169" t="s">
        <v>261</v>
      </c>
      <c r="AN1248" s="59">
        <v>1</v>
      </c>
      <c r="AO1248" s="60">
        <v>4.5454545454545456E-2</v>
      </c>
      <c r="AP1248" s="61"/>
      <c r="AQ1248" s="169" t="s">
        <v>293</v>
      </c>
      <c r="AR1248" s="45">
        <v>1</v>
      </c>
      <c r="AS1248" s="60">
        <v>4.1666666666666664E-2</v>
      </c>
      <c r="AT1248" s="61"/>
      <c r="AU1248" s="169" t="s">
        <v>262</v>
      </c>
      <c r="AV1248" s="59">
        <v>0</v>
      </c>
      <c r="AW1248" s="60">
        <v>0</v>
      </c>
      <c r="AX1248" s="61"/>
      <c r="AY1248" s="169" t="s">
        <v>440</v>
      </c>
      <c r="AZ1248" s="45">
        <v>13</v>
      </c>
      <c r="BA1248" s="60">
        <v>0.54166666666666663</v>
      </c>
      <c r="BB1248" s="61"/>
      <c r="BC1248" s="61"/>
      <c r="BD1248" s="61"/>
      <c r="BE1248" s="61"/>
      <c r="BF1248" s="61"/>
      <c r="BG1248" s="61"/>
      <c r="BH1248" s="61"/>
      <c r="BI1248" s="61"/>
      <c r="BJ1248" s="61"/>
      <c r="BK1248" s="61"/>
      <c r="BL1248" s="61"/>
      <c r="BM1248" s="61"/>
      <c r="BN1248" s="61"/>
      <c r="BO1248" s="61"/>
      <c r="BP1248" s="61"/>
      <c r="BQ1248" s="61"/>
      <c r="BR1248" s="64"/>
      <c r="BS1248" s="61"/>
      <c r="BT1248" s="61"/>
      <c r="BU1248" s="61"/>
      <c r="BV1248" s="61"/>
      <c r="BW1248" s="61"/>
      <c r="BX1248" s="61"/>
      <c r="BY1248" s="61"/>
      <c r="BZ1248" s="61"/>
      <c r="CA1248" s="61"/>
      <c r="CB1248" s="61"/>
      <c r="CC1248" s="61"/>
      <c r="CD1248" s="61"/>
      <c r="CE1248" s="61"/>
      <c r="CF1248" s="61"/>
      <c r="CG1248" s="61"/>
      <c r="CH1248" s="61"/>
      <c r="CI1248" s="61"/>
      <c r="CJ1248" s="61"/>
      <c r="CK1248" s="61"/>
      <c r="CL1248" s="61"/>
      <c r="CM1248" s="61"/>
      <c r="CN1248" s="61"/>
      <c r="CO1248" s="61"/>
      <c r="CP1248" s="61"/>
      <c r="CQ1248" s="61"/>
      <c r="CR1248" s="61"/>
      <c r="CS1248" s="61"/>
      <c r="CT1248" s="61"/>
      <c r="CU1248" s="61"/>
      <c r="CV1248" s="61"/>
      <c r="CW1248" s="61"/>
      <c r="CX1248" s="61"/>
      <c r="CY1248" s="61"/>
      <c r="CZ1248" s="61"/>
      <c r="DA1248" s="61"/>
      <c r="DB1248" s="61"/>
      <c r="DC1248" s="61"/>
    </row>
    <row r="1249" spans="2:107" ht="25.5" customHeight="1" x14ac:dyDescent="0.2">
      <c r="B1249" s="63" t="s">
        <v>383</v>
      </c>
      <c r="C1249" s="45">
        <v>0</v>
      </c>
      <c r="D1249" s="58">
        <v>0</v>
      </c>
      <c r="E1249" s="64"/>
      <c r="F1249" s="75" t="s">
        <v>395</v>
      </c>
      <c r="G1249" s="45">
        <v>0</v>
      </c>
      <c r="H1249" s="58">
        <v>0</v>
      </c>
      <c r="I1249" s="61"/>
      <c r="J1249" s="63" t="s">
        <v>391</v>
      </c>
      <c r="K1249" s="45">
        <v>0</v>
      </c>
      <c r="L1249" s="58">
        <v>0</v>
      </c>
      <c r="M1249" s="61"/>
      <c r="N1249" s="61"/>
      <c r="O1249" s="61"/>
      <c r="P1249" s="61"/>
      <c r="Q1249" s="61"/>
      <c r="R1249" s="61"/>
      <c r="S1249" s="61"/>
      <c r="T1249" s="61"/>
      <c r="U1249" s="61"/>
      <c r="V1249" s="61"/>
      <c r="W1249" s="169" t="s">
        <v>247</v>
      </c>
      <c r="X1249" s="45">
        <v>0</v>
      </c>
      <c r="Y1249" s="60">
        <v>0</v>
      </c>
      <c r="Z1249" s="61"/>
      <c r="AA1249" s="61"/>
      <c r="AB1249" s="61"/>
      <c r="AC1249" s="61"/>
      <c r="AD1249" s="61"/>
      <c r="AE1249" s="61"/>
      <c r="AF1249" s="61"/>
      <c r="AG1249" s="61"/>
      <c r="AH1249" s="61"/>
      <c r="AI1249" s="169" t="s">
        <v>273</v>
      </c>
      <c r="AJ1249" s="45">
        <v>0</v>
      </c>
      <c r="AK1249" s="60">
        <v>0</v>
      </c>
      <c r="AL1249" s="61"/>
      <c r="AM1249" s="169" t="s">
        <v>278</v>
      </c>
      <c r="AN1249" s="59">
        <v>5</v>
      </c>
      <c r="AO1249" s="60">
        <v>0.22727272727272727</v>
      </c>
      <c r="AP1249" s="61"/>
      <c r="AQ1249" s="169" t="s">
        <v>294</v>
      </c>
      <c r="AR1249" s="45">
        <v>5</v>
      </c>
      <c r="AS1249" s="60">
        <v>0.20833333333333334</v>
      </c>
      <c r="AT1249" s="61"/>
      <c r="AU1249" s="169" t="s">
        <v>307</v>
      </c>
      <c r="AV1249" s="59">
        <v>2</v>
      </c>
      <c r="AW1249" s="60">
        <v>9.0909090909090912E-2</v>
      </c>
      <c r="AX1249" s="61"/>
      <c r="AY1249" s="169" t="s">
        <v>440</v>
      </c>
      <c r="AZ1249" s="45">
        <v>1</v>
      </c>
      <c r="BA1249" s="60">
        <v>4.1666666666666664E-2</v>
      </c>
      <c r="BB1249" s="61"/>
      <c r="BC1249" s="61"/>
      <c r="BD1249" s="61"/>
      <c r="BE1249" s="61"/>
      <c r="BF1249" s="61"/>
      <c r="BG1249" s="61"/>
      <c r="BH1249" s="61"/>
      <c r="BI1249" s="61"/>
      <c r="BJ1249" s="61"/>
      <c r="BK1249" s="61"/>
      <c r="BL1249" s="61"/>
      <c r="BM1249" s="61"/>
      <c r="BN1249" s="61"/>
      <c r="BO1249" s="61"/>
      <c r="BP1249" s="61"/>
      <c r="BQ1249" s="61"/>
      <c r="BR1249" s="64"/>
      <c r="BS1249" s="61"/>
      <c r="BT1249" s="61"/>
      <c r="BU1249" s="61"/>
      <c r="BV1249" s="61"/>
      <c r="BW1249" s="61"/>
      <c r="BX1249" s="61"/>
      <c r="BY1249" s="61"/>
      <c r="BZ1249" s="61"/>
      <c r="CA1249" s="61"/>
      <c r="CB1249" s="61"/>
      <c r="CC1249" s="61"/>
      <c r="CD1249" s="61"/>
      <c r="CE1249" s="61"/>
      <c r="CF1249" s="61"/>
      <c r="CG1249" s="61"/>
      <c r="CH1249" s="61"/>
      <c r="CI1249" s="61"/>
      <c r="CJ1249" s="61"/>
      <c r="CK1249" s="61"/>
      <c r="CL1249" s="61"/>
      <c r="CM1249" s="61"/>
      <c r="CN1249" s="61"/>
      <c r="CO1249" s="61"/>
      <c r="CP1249" s="61"/>
      <c r="CQ1249" s="61"/>
      <c r="CR1249" s="61"/>
      <c r="CS1249" s="61"/>
      <c r="CT1249" s="61"/>
      <c r="CU1249" s="61"/>
      <c r="CV1249" s="61"/>
      <c r="CW1249" s="61"/>
      <c r="CX1249" s="61"/>
      <c r="CY1249" s="61"/>
      <c r="CZ1249" s="61"/>
      <c r="DA1249" s="61"/>
      <c r="DB1249" s="61"/>
      <c r="DC1249" s="61"/>
    </row>
    <row r="1250" spans="2:107" ht="25.5" customHeight="1" x14ac:dyDescent="0.2">
      <c r="B1250" s="61"/>
      <c r="C1250" s="45">
        <v>24</v>
      </c>
      <c r="D1250" s="58">
        <v>1</v>
      </c>
      <c r="E1250" s="64"/>
      <c r="F1250" s="61"/>
      <c r="G1250" s="45">
        <v>24</v>
      </c>
      <c r="H1250" s="58">
        <v>1</v>
      </c>
      <c r="I1250" s="61"/>
      <c r="J1250" s="63" t="s">
        <v>405</v>
      </c>
      <c r="K1250" s="45">
        <v>2</v>
      </c>
      <c r="L1250" s="58">
        <v>8.3333333333333329E-2</v>
      </c>
      <c r="M1250" s="61"/>
      <c r="N1250" s="61"/>
      <c r="O1250" s="61"/>
      <c r="P1250" s="61"/>
      <c r="Q1250" s="61"/>
      <c r="R1250" s="61"/>
      <c r="S1250" s="61"/>
      <c r="T1250" s="61"/>
      <c r="U1250" s="61"/>
      <c r="V1250" s="61"/>
      <c r="W1250" s="169" t="s">
        <v>265</v>
      </c>
      <c r="X1250" s="45">
        <v>0</v>
      </c>
      <c r="Y1250" s="60">
        <v>0</v>
      </c>
      <c r="Z1250" s="61"/>
      <c r="AA1250" s="61"/>
      <c r="AB1250" s="61"/>
      <c r="AC1250" s="61"/>
      <c r="AD1250" s="61"/>
      <c r="AE1250" s="61"/>
      <c r="AF1250" s="61"/>
      <c r="AG1250" s="61"/>
      <c r="AH1250" s="61"/>
      <c r="AI1250" s="169" t="s">
        <v>275</v>
      </c>
      <c r="AJ1250" s="45">
        <v>0</v>
      </c>
      <c r="AK1250" s="60">
        <v>0</v>
      </c>
      <c r="AL1250" s="61"/>
      <c r="AM1250" s="169" t="s">
        <v>262</v>
      </c>
      <c r="AN1250" s="45">
        <v>0</v>
      </c>
      <c r="AO1250" s="60">
        <v>0</v>
      </c>
      <c r="AP1250" s="61"/>
      <c r="AQ1250" s="61"/>
      <c r="AR1250" s="45">
        <v>24</v>
      </c>
      <c r="AS1250" s="60">
        <v>1</v>
      </c>
      <c r="AT1250" s="61"/>
      <c r="AU1250" s="169" t="s">
        <v>306</v>
      </c>
      <c r="AV1250" s="45">
        <v>1</v>
      </c>
      <c r="AW1250" s="60">
        <v>4.5454545454545456E-2</v>
      </c>
      <c r="AX1250" s="61"/>
      <c r="AY1250" s="98"/>
      <c r="AZ1250" s="45">
        <v>24</v>
      </c>
      <c r="BA1250" s="60">
        <v>1</v>
      </c>
      <c r="BB1250" s="61"/>
      <c r="BC1250" s="61"/>
      <c r="BD1250" s="61"/>
      <c r="BE1250" s="61"/>
      <c r="BF1250" s="61"/>
      <c r="BG1250" s="61"/>
      <c r="BH1250" s="61"/>
      <c r="BI1250" s="61"/>
      <c r="BJ1250" s="61"/>
      <c r="BK1250" s="61"/>
      <c r="BL1250" s="61"/>
      <c r="BM1250" s="61"/>
      <c r="BN1250" s="61"/>
      <c r="BO1250" s="61"/>
      <c r="BP1250" s="61"/>
      <c r="BQ1250" s="61"/>
      <c r="BR1250" s="64"/>
      <c r="BS1250" s="61"/>
      <c r="BT1250" s="61"/>
      <c r="BU1250" s="61"/>
      <c r="BV1250" s="61"/>
      <c r="BW1250" s="61"/>
      <c r="BX1250" s="61"/>
      <c r="BY1250" s="61"/>
      <c r="BZ1250" s="61"/>
      <c r="CA1250" s="61"/>
      <c r="CB1250" s="61"/>
      <c r="CC1250" s="61"/>
      <c r="CD1250" s="61"/>
      <c r="CE1250" s="61"/>
      <c r="CF1250" s="61"/>
      <c r="CG1250" s="61"/>
      <c r="CH1250" s="61"/>
      <c r="CI1250" s="61"/>
      <c r="CJ1250" s="61"/>
      <c r="CK1250" s="61"/>
      <c r="CL1250" s="61"/>
      <c r="CM1250" s="61"/>
      <c r="CN1250" s="61"/>
      <c r="CO1250" s="61"/>
      <c r="CP1250" s="61"/>
      <c r="CQ1250" s="61"/>
      <c r="CR1250" s="61"/>
      <c r="CS1250" s="61"/>
      <c r="CT1250" s="61"/>
      <c r="CU1250" s="61"/>
      <c r="CV1250" s="61"/>
      <c r="CW1250" s="61"/>
      <c r="CX1250" s="61"/>
      <c r="CY1250" s="61"/>
      <c r="CZ1250" s="61"/>
      <c r="DA1250" s="61"/>
      <c r="DB1250" s="61"/>
      <c r="DC1250" s="61"/>
    </row>
    <row r="1251" spans="2:107" ht="25.5" customHeight="1" x14ac:dyDescent="0.2">
      <c r="B1251" s="61"/>
      <c r="C1251" s="70" t="s">
        <v>141</v>
      </c>
      <c r="D1251" s="70" t="s">
        <v>140</v>
      </c>
      <c r="E1251" s="64"/>
      <c r="F1251" s="61"/>
      <c r="G1251" s="70" t="s">
        <v>141</v>
      </c>
      <c r="H1251" s="70" t="s">
        <v>140</v>
      </c>
      <c r="I1251" s="61"/>
      <c r="J1251" s="63" t="s">
        <v>406</v>
      </c>
      <c r="K1251" s="45">
        <v>0</v>
      </c>
      <c r="L1251" s="58">
        <v>0</v>
      </c>
      <c r="M1251" s="61"/>
      <c r="N1251" s="61"/>
      <c r="O1251" s="61"/>
      <c r="P1251" s="61"/>
      <c r="Q1251" s="61"/>
      <c r="R1251" s="61"/>
      <c r="S1251" s="61"/>
      <c r="T1251" s="61"/>
      <c r="U1251" s="61"/>
      <c r="V1251" s="61"/>
      <c r="W1251" s="169" t="s">
        <v>266</v>
      </c>
      <c r="X1251" s="45">
        <v>0</v>
      </c>
      <c r="Y1251" s="60">
        <v>0</v>
      </c>
      <c r="Z1251" s="61"/>
      <c r="AA1251" s="61"/>
      <c r="AB1251" s="61"/>
      <c r="AC1251" s="61"/>
      <c r="AD1251" s="61"/>
      <c r="AE1251" s="61"/>
      <c r="AF1251" s="61"/>
      <c r="AG1251" s="61"/>
      <c r="AH1251" s="61"/>
      <c r="AI1251" s="169" t="s">
        <v>274</v>
      </c>
      <c r="AJ1251" s="45">
        <v>0</v>
      </c>
      <c r="AK1251" s="60">
        <v>0</v>
      </c>
      <c r="AL1251" s="61"/>
      <c r="AM1251" s="169" t="s">
        <v>263</v>
      </c>
      <c r="AN1251" s="45">
        <v>0</v>
      </c>
      <c r="AO1251" s="60">
        <v>0</v>
      </c>
      <c r="AP1251" s="61"/>
      <c r="AQ1251" s="61"/>
      <c r="AR1251" s="70" t="s">
        <v>141</v>
      </c>
      <c r="AS1251" s="70" t="s">
        <v>140</v>
      </c>
      <c r="AT1251" s="61"/>
      <c r="AU1251" s="169" t="s">
        <v>308</v>
      </c>
      <c r="AV1251" s="45">
        <v>0</v>
      </c>
      <c r="AW1251" s="60">
        <v>0</v>
      </c>
      <c r="AX1251" s="61"/>
      <c r="AY1251" s="61"/>
      <c r="AZ1251" s="49" t="s">
        <v>141</v>
      </c>
      <c r="BA1251" s="49" t="s">
        <v>140</v>
      </c>
      <c r="BB1251" s="64"/>
      <c r="BC1251" s="61"/>
      <c r="BD1251" s="61"/>
      <c r="BE1251" s="61"/>
      <c r="BF1251" s="61"/>
      <c r="BG1251" s="61"/>
      <c r="BH1251" s="61"/>
      <c r="BI1251" s="61"/>
      <c r="BJ1251" s="61"/>
      <c r="BK1251" s="61"/>
      <c r="BL1251" s="61"/>
      <c r="BM1251" s="61"/>
      <c r="BN1251" s="61"/>
      <c r="BO1251" s="61"/>
      <c r="BP1251" s="61"/>
      <c r="BQ1251" s="61"/>
      <c r="BR1251" s="64"/>
      <c r="BS1251" s="61"/>
      <c r="BT1251" s="61"/>
      <c r="BU1251" s="61"/>
      <c r="BV1251" s="61"/>
      <c r="BW1251" s="61"/>
      <c r="BX1251" s="61"/>
      <c r="BY1251" s="61"/>
      <c r="BZ1251" s="61"/>
      <c r="CA1251" s="61"/>
      <c r="CB1251" s="61"/>
      <c r="CC1251" s="61"/>
      <c r="CD1251" s="61"/>
      <c r="CE1251" s="61"/>
      <c r="CF1251" s="61"/>
      <c r="CG1251" s="61"/>
      <c r="CH1251" s="61"/>
      <c r="CI1251" s="61"/>
      <c r="CJ1251" s="61"/>
      <c r="CK1251" s="61"/>
      <c r="CL1251" s="61"/>
      <c r="CM1251" s="61"/>
      <c r="CN1251" s="61"/>
      <c r="CO1251" s="61"/>
      <c r="CP1251" s="61"/>
      <c r="CQ1251" s="61"/>
      <c r="CR1251" s="61"/>
      <c r="CS1251" s="61"/>
      <c r="CT1251" s="61"/>
      <c r="CU1251" s="61"/>
      <c r="CV1251" s="61"/>
      <c r="CW1251" s="61"/>
      <c r="CX1251" s="61"/>
      <c r="CY1251" s="61"/>
      <c r="CZ1251" s="61"/>
      <c r="DA1251" s="61"/>
      <c r="DB1251" s="61"/>
      <c r="DC1251" s="61"/>
    </row>
    <row r="1252" spans="2:107" ht="25.5" customHeight="1" x14ac:dyDescent="0.2">
      <c r="B1252" s="61"/>
      <c r="C1252" s="61"/>
      <c r="D1252" s="61"/>
      <c r="E1252" s="64"/>
      <c r="F1252" s="61"/>
      <c r="G1252" s="61"/>
      <c r="H1252" s="61"/>
      <c r="I1252" s="61"/>
      <c r="J1252" s="63" t="s">
        <v>393</v>
      </c>
      <c r="K1252" s="45">
        <v>1</v>
      </c>
      <c r="L1252" s="58">
        <v>4.1666666666666664E-2</v>
      </c>
      <c r="M1252" s="61"/>
      <c r="N1252" s="61"/>
      <c r="O1252" s="61"/>
      <c r="P1252" s="61"/>
      <c r="Q1252" s="61"/>
      <c r="R1252" s="61"/>
      <c r="S1252" s="61"/>
      <c r="T1252" s="61"/>
      <c r="U1252" s="61"/>
      <c r="V1252" s="61"/>
      <c r="W1252" s="169" t="s">
        <v>162</v>
      </c>
      <c r="X1252" s="59">
        <v>0</v>
      </c>
      <c r="Y1252" s="60">
        <v>0</v>
      </c>
      <c r="Z1252" s="61"/>
      <c r="AA1252" s="61"/>
      <c r="AB1252" s="61"/>
      <c r="AC1252" s="61"/>
      <c r="AD1252" s="61"/>
      <c r="AE1252" s="61"/>
      <c r="AF1252" s="61"/>
      <c r="AG1252" s="61"/>
      <c r="AH1252" s="61"/>
      <c r="AI1252" s="169" t="s">
        <v>273</v>
      </c>
      <c r="AJ1252" s="45">
        <v>0</v>
      </c>
      <c r="AK1252" s="60">
        <v>0</v>
      </c>
      <c r="AL1252" s="61"/>
      <c r="AM1252" s="169" t="s">
        <v>264</v>
      </c>
      <c r="AN1252" s="45">
        <v>1</v>
      </c>
      <c r="AO1252" s="60">
        <v>4.5454545454545456E-2</v>
      </c>
      <c r="AP1252" s="61"/>
      <c r="AQ1252" s="61"/>
      <c r="AR1252" s="61"/>
      <c r="AS1252" s="61"/>
      <c r="AT1252" s="61"/>
      <c r="AU1252" s="169" t="s">
        <v>309</v>
      </c>
      <c r="AV1252" s="45">
        <v>0</v>
      </c>
      <c r="AW1252" s="60">
        <v>0</v>
      </c>
      <c r="AX1252" s="61"/>
      <c r="AY1252"/>
      <c r="AZ1252"/>
      <c r="BA1252"/>
      <c r="BB1252" s="61"/>
      <c r="BC1252" s="61"/>
      <c r="BD1252" s="61"/>
      <c r="BE1252" s="61"/>
      <c r="BF1252" s="61"/>
      <c r="BG1252" s="61"/>
      <c r="BH1252" s="61"/>
      <c r="BI1252" s="61"/>
      <c r="BJ1252" s="61"/>
      <c r="BK1252" s="61"/>
      <c r="BL1252" s="61"/>
      <c r="BM1252" s="61"/>
      <c r="BN1252" s="61"/>
      <c r="BO1252" s="61"/>
      <c r="BP1252" s="61"/>
      <c r="BQ1252" s="61"/>
      <c r="BR1252" s="64"/>
      <c r="BS1252" s="61"/>
      <c r="BT1252" s="61"/>
      <c r="BU1252" s="61"/>
      <c r="BV1252" s="61"/>
      <c r="BW1252" s="61"/>
      <c r="BX1252" s="61"/>
      <c r="BY1252" s="61"/>
      <c r="BZ1252" s="61"/>
      <c r="CA1252" s="61"/>
      <c r="CB1252" s="61"/>
      <c r="CC1252" s="61"/>
      <c r="CD1252" s="61"/>
      <c r="CE1252" s="61"/>
      <c r="CF1252" s="61"/>
      <c r="CG1252" s="61"/>
      <c r="CH1252" s="61"/>
      <c r="CI1252" s="61"/>
      <c r="CJ1252" s="61"/>
      <c r="CK1252" s="61"/>
      <c r="CL1252" s="61"/>
      <c r="CM1252" s="61"/>
      <c r="CN1252" s="61"/>
      <c r="CO1252" s="61"/>
      <c r="CP1252" s="61"/>
      <c r="CQ1252" s="61"/>
      <c r="CR1252" s="61"/>
      <c r="CS1252" s="61"/>
      <c r="CT1252" s="61"/>
      <c r="CU1252" s="61"/>
      <c r="CV1252" s="61"/>
      <c r="CW1252" s="61"/>
      <c r="CX1252" s="61"/>
      <c r="CY1252" s="61"/>
      <c r="CZ1252" s="61"/>
      <c r="DA1252" s="61"/>
      <c r="DB1252" s="61"/>
      <c r="DC1252" s="61"/>
    </row>
    <row r="1253" spans="2:107" ht="25.5" customHeight="1" x14ac:dyDescent="0.2">
      <c r="B1253" s="61"/>
      <c r="C1253" s="61"/>
      <c r="D1253" s="61"/>
      <c r="E1253" s="64"/>
      <c r="F1253" s="61"/>
      <c r="G1253" s="61"/>
      <c r="H1253" s="61"/>
      <c r="I1253" s="61"/>
      <c r="J1253" s="63" t="s">
        <v>407</v>
      </c>
      <c r="K1253" s="45">
        <v>1</v>
      </c>
      <c r="L1253" s="58">
        <v>4.1666666666666664E-2</v>
      </c>
      <c r="M1253" s="61"/>
      <c r="N1253" s="61"/>
      <c r="O1253" s="61"/>
      <c r="P1253" s="61"/>
      <c r="Q1253" s="61"/>
      <c r="R1253" s="61"/>
      <c r="S1253" s="61"/>
      <c r="T1253" s="61"/>
      <c r="U1253" s="61"/>
      <c r="V1253" s="61"/>
      <c r="W1253" s="37"/>
      <c r="X1253" s="45">
        <v>24</v>
      </c>
      <c r="Y1253" s="60">
        <v>1</v>
      </c>
      <c r="Z1253" s="61"/>
      <c r="AA1253" s="61"/>
      <c r="AB1253" s="61"/>
      <c r="AC1253" s="61"/>
      <c r="AD1253" s="61"/>
      <c r="AE1253" s="61"/>
      <c r="AF1253" s="61"/>
      <c r="AG1253" s="61"/>
      <c r="AH1253" s="61"/>
      <c r="AI1253" s="169" t="s">
        <v>438</v>
      </c>
      <c r="AJ1253" s="45">
        <v>5</v>
      </c>
      <c r="AK1253" s="60">
        <v>0.20833333333333334</v>
      </c>
      <c r="AL1253" s="61"/>
      <c r="AM1253" s="169" t="s">
        <v>279</v>
      </c>
      <c r="AN1253" s="45">
        <v>2</v>
      </c>
      <c r="AO1253" s="60">
        <v>9.0909090909090912E-2</v>
      </c>
      <c r="AP1253" s="61"/>
      <c r="AQ1253" s="61"/>
      <c r="AR1253" s="61"/>
      <c r="AS1253" s="61"/>
      <c r="AT1253" s="61"/>
      <c r="AU1253" s="169" t="s">
        <v>310</v>
      </c>
      <c r="AV1253" s="45">
        <v>0</v>
      </c>
      <c r="AW1253" s="60">
        <v>0</v>
      </c>
      <c r="AX1253" s="61"/>
      <c r="AY1253" s="61"/>
      <c r="AZ1253" s="61"/>
      <c r="BA1253" s="61"/>
      <c r="BB1253" s="61"/>
      <c r="BC1253" s="61"/>
      <c r="BD1253" s="61"/>
      <c r="BE1253" s="61"/>
      <c r="BF1253" s="61"/>
      <c r="BG1253" s="61"/>
      <c r="BH1253" s="61"/>
      <c r="BI1253" s="61"/>
      <c r="BJ1253" s="61"/>
      <c r="BK1253" s="61"/>
      <c r="BL1253" s="61"/>
      <c r="BM1253" s="61"/>
      <c r="BN1253" s="61"/>
      <c r="BO1253" s="61"/>
      <c r="BP1253" s="61"/>
      <c r="BQ1253" s="61"/>
      <c r="BR1253" s="64"/>
      <c r="BS1253" s="64"/>
      <c r="BT1253" s="64"/>
      <c r="BU1253" s="64"/>
      <c r="BV1253" s="61"/>
      <c r="BW1253" s="61"/>
      <c r="BX1253" s="61"/>
      <c r="BY1253" s="61"/>
      <c r="BZ1253" s="61"/>
      <c r="CA1253" s="61"/>
      <c r="CB1253" s="61"/>
      <c r="CC1253" s="61"/>
      <c r="CD1253" s="61"/>
      <c r="CE1253" s="61"/>
      <c r="CF1253" s="61"/>
      <c r="CG1253" s="61"/>
      <c r="CH1253" s="61"/>
      <c r="CI1253" s="61"/>
      <c r="CJ1253" s="61"/>
      <c r="CK1253" s="61"/>
      <c r="CL1253" s="61"/>
      <c r="CM1253" s="61"/>
      <c r="CN1253" s="61"/>
      <c r="CO1253" s="61"/>
      <c r="CP1253" s="61"/>
      <c r="CQ1253" s="61"/>
      <c r="CR1253" s="61"/>
      <c r="CS1253" s="61"/>
      <c r="CT1253" s="61"/>
      <c r="CU1253" s="61"/>
      <c r="CV1253" s="61"/>
      <c r="CW1253" s="61"/>
      <c r="CX1253" s="61"/>
      <c r="CY1253" s="61"/>
      <c r="CZ1253" s="61"/>
      <c r="DA1253" s="61"/>
      <c r="DB1253" s="61"/>
      <c r="DC1253" s="61"/>
    </row>
    <row r="1254" spans="2:107" ht="25.5" customHeight="1" x14ac:dyDescent="0.2">
      <c r="B1254" s="61"/>
      <c r="C1254" s="61"/>
      <c r="D1254" s="61"/>
      <c r="E1254" s="64"/>
      <c r="F1254" s="61"/>
      <c r="G1254" s="61"/>
      <c r="H1254" s="61"/>
      <c r="I1254" s="61"/>
      <c r="J1254" s="63" t="s">
        <v>408</v>
      </c>
      <c r="K1254" s="45">
        <v>0</v>
      </c>
      <c r="L1254" s="58">
        <v>0</v>
      </c>
      <c r="M1254" s="61"/>
      <c r="N1254" s="61"/>
      <c r="O1254" s="61"/>
      <c r="P1254" s="61"/>
      <c r="Q1254" s="61"/>
      <c r="R1254" s="61"/>
      <c r="S1254" s="61"/>
      <c r="T1254" s="61"/>
      <c r="U1254" s="61"/>
      <c r="V1254" s="61"/>
      <c r="W1254" s="61"/>
      <c r="X1254" s="49" t="s">
        <v>141</v>
      </c>
      <c r="Y1254" s="49" t="s">
        <v>140</v>
      </c>
      <c r="Z1254" s="61"/>
      <c r="AA1254" s="61"/>
      <c r="AB1254" s="61"/>
      <c r="AC1254" s="61"/>
      <c r="AD1254" s="61"/>
      <c r="AE1254" s="61"/>
      <c r="AF1254" s="61"/>
      <c r="AG1254" s="61"/>
      <c r="AH1254" s="61"/>
      <c r="AI1254" s="37"/>
      <c r="AJ1254" s="45">
        <v>24</v>
      </c>
      <c r="AK1254" s="60">
        <v>1</v>
      </c>
      <c r="AL1254" s="61"/>
      <c r="AM1254" s="169" t="s">
        <v>267</v>
      </c>
      <c r="AN1254" s="45">
        <v>0</v>
      </c>
      <c r="AO1254" s="60">
        <v>0</v>
      </c>
      <c r="AP1254" s="61"/>
      <c r="AQ1254" s="61"/>
      <c r="AR1254" s="61"/>
      <c r="AS1254" s="61"/>
      <c r="AT1254" s="61"/>
      <c r="AU1254" s="169" t="s">
        <v>311</v>
      </c>
      <c r="AV1254" s="45">
        <v>0</v>
      </c>
      <c r="AW1254" s="60">
        <v>0</v>
      </c>
      <c r="AX1254" s="61"/>
      <c r="AY1254" s="61"/>
      <c r="AZ1254" s="61"/>
      <c r="BA1254" s="61"/>
      <c r="BB1254" s="61"/>
      <c r="BC1254" s="61"/>
      <c r="BD1254" s="61"/>
      <c r="BE1254" s="61"/>
      <c r="BF1254" s="61"/>
      <c r="BG1254" s="61"/>
      <c r="BH1254" s="61"/>
      <c r="BI1254" s="61"/>
      <c r="BJ1254" s="61"/>
      <c r="BK1254" s="61"/>
      <c r="BL1254" s="61"/>
      <c r="BM1254" s="61"/>
      <c r="BN1254" s="61"/>
      <c r="BO1254" s="61"/>
      <c r="BP1254" s="61"/>
      <c r="BQ1254" s="61"/>
      <c r="BR1254" s="64"/>
      <c r="BS1254" s="64"/>
      <c r="BT1254" s="64"/>
      <c r="BU1254" s="64"/>
      <c r="BV1254" s="61"/>
      <c r="BW1254" s="61"/>
      <c r="BX1254" s="61"/>
      <c r="BY1254" s="61"/>
      <c r="BZ1254" s="61"/>
      <c r="CA1254" s="61"/>
      <c r="CB1254" s="61"/>
      <c r="CC1254" s="61"/>
      <c r="CD1254" s="61"/>
      <c r="CE1254" s="61"/>
      <c r="CF1254" s="61"/>
      <c r="CG1254" s="61"/>
      <c r="CH1254" s="61"/>
      <c r="CI1254" s="61"/>
      <c r="CJ1254" s="61"/>
      <c r="CK1254" s="61"/>
      <c r="CL1254" s="61"/>
      <c r="CM1254" s="61"/>
      <c r="CN1254" s="61"/>
      <c r="CO1254" s="61"/>
      <c r="CP1254" s="61"/>
      <c r="CQ1254" s="61"/>
      <c r="CR1254" s="61"/>
      <c r="CS1254" s="61"/>
      <c r="CT1254" s="61"/>
      <c r="CU1254" s="61"/>
      <c r="CV1254" s="61"/>
      <c r="CW1254" s="61"/>
      <c r="CX1254" s="61"/>
      <c r="CY1254" s="61"/>
      <c r="CZ1254" s="61"/>
      <c r="DA1254" s="61"/>
      <c r="DB1254" s="61"/>
      <c r="DC1254" s="61"/>
    </row>
    <row r="1255" spans="2:107" ht="25.5" customHeight="1" x14ac:dyDescent="0.2">
      <c r="B1255" s="61"/>
      <c r="C1255" s="61"/>
      <c r="D1255" s="61"/>
      <c r="E1255" s="64"/>
      <c r="F1255" s="61"/>
      <c r="G1255" s="61"/>
      <c r="H1255" s="61"/>
      <c r="I1255" s="61"/>
      <c r="J1255" s="63" t="s">
        <v>395</v>
      </c>
      <c r="K1255" s="45">
        <v>0</v>
      </c>
      <c r="L1255" s="58">
        <v>0</v>
      </c>
      <c r="M1255" s="61"/>
      <c r="N1255" s="61"/>
      <c r="O1255" s="61"/>
      <c r="P1255" s="61"/>
      <c r="Q1255" s="61"/>
      <c r="R1255" s="61"/>
      <c r="S1255" s="61"/>
      <c r="T1255" s="61"/>
      <c r="U1255" s="61"/>
      <c r="V1255" s="61"/>
      <c r="W1255" s="61"/>
      <c r="X1255" s="61"/>
      <c r="Y1255" s="61"/>
      <c r="Z1255" s="61"/>
      <c r="AA1255" s="61"/>
      <c r="AB1255" s="61"/>
      <c r="AC1255" s="61"/>
      <c r="AD1255" s="61"/>
      <c r="AE1255" s="61"/>
      <c r="AF1255" s="61"/>
      <c r="AG1255" s="61"/>
      <c r="AH1255" s="61"/>
      <c r="AI1255" s="61"/>
      <c r="AJ1255" s="49" t="s">
        <v>141</v>
      </c>
      <c r="AK1255" s="49" t="s">
        <v>140</v>
      </c>
      <c r="AL1255" s="61"/>
      <c r="AM1255" s="169" t="s">
        <v>268</v>
      </c>
      <c r="AN1255" s="45">
        <v>0</v>
      </c>
      <c r="AO1255" s="60">
        <v>0</v>
      </c>
      <c r="AP1255" s="61"/>
      <c r="AQ1255" s="61"/>
      <c r="AR1255" s="61"/>
      <c r="AS1255" s="61"/>
      <c r="AT1255" s="61"/>
      <c r="AU1255" s="169" t="s">
        <v>312</v>
      </c>
      <c r="AV1255" s="45">
        <v>0</v>
      </c>
      <c r="AW1255" s="60">
        <v>0</v>
      </c>
      <c r="AX1255" s="61"/>
      <c r="AY1255" s="61"/>
      <c r="AZ1255" s="61"/>
      <c r="BA1255" s="61"/>
      <c r="BB1255" s="61"/>
      <c r="BC1255" s="61"/>
      <c r="BD1255" s="61"/>
      <c r="BE1255" s="61"/>
      <c r="BF1255" s="61"/>
      <c r="BG1255" s="61"/>
      <c r="BH1255" s="61"/>
      <c r="BI1255" s="61"/>
      <c r="BJ1255" s="61"/>
      <c r="BK1255" s="61"/>
      <c r="BL1255" s="61"/>
      <c r="BM1255" s="61"/>
      <c r="BN1255" s="61"/>
      <c r="BO1255" s="61"/>
      <c r="BP1255" s="61"/>
      <c r="BQ1255" s="61"/>
      <c r="BR1255" s="64"/>
      <c r="BS1255" s="64"/>
      <c r="BT1255" s="64"/>
      <c r="BU1255" s="64"/>
      <c r="BV1255" s="61"/>
      <c r="BW1255" s="61"/>
      <c r="BX1255" s="61"/>
      <c r="BY1255" s="61"/>
      <c r="BZ1255" s="61"/>
      <c r="CA1255" s="61"/>
      <c r="CB1255" s="61"/>
      <c r="CC1255" s="61"/>
      <c r="CD1255" s="61"/>
      <c r="CE1255" s="61"/>
      <c r="CF1255" s="61"/>
      <c r="CG1255" s="61"/>
      <c r="CH1255" s="61"/>
      <c r="CI1255" s="61"/>
      <c r="CJ1255" s="61"/>
      <c r="CK1255" s="61"/>
      <c r="CL1255" s="61"/>
      <c r="CM1255" s="61"/>
      <c r="CN1255" s="61"/>
      <c r="CO1255" s="61"/>
      <c r="CP1255" s="61"/>
      <c r="CQ1255" s="61"/>
      <c r="CR1255" s="61"/>
      <c r="CS1255" s="61"/>
      <c r="CT1255" s="61"/>
      <c r="CU1255" s="61"/>
      <c r="CV1255" s="61"/>
      <c r="CW1255" s="61"/>
      <c r="CX1255" s="61"/>
      <c r="CY1255" s="61"/>
      <c r="CZ1255" s="61"/>
      <c r="DA1255" s="61"/>
      <c r="DB1255" s="61"/>
      <c r="DC1255" s="61"/>
    </row>
    <row r="1256" spans="2:107" ht="25.5" customHeight="1" x14ac:dyDescent="0.2">
      <c r="B1256" s="61"/>
      <c r="C1256" s="61"/>
      <c r="D1256" s="61"/>
      <c r="E1256" s="64"/>
      <c r="F1256" s="61"/>
      <c r="G1256" s="61"/>
      <c r="H1256" s="61"/>
      <c r="I1256" s="61"/>
      <c r="J1256" s="61"/>
      <c r="K1256" s="45">
        <v>24</v>
      </c>
      <c r="L1256" s="58">
        <v>1</v>
      </c>
      <c r="M1256" s="61"/>
      <c r="N1256" s="61"/>
      <c r="O1256" s="61"/>
      <c r="P1256" s="61"/>
      <c r="Q1256" s="61"/>
      <c r="R1256" s="61"/>
      <c r="S1256" s="61"/>
      <c r="T1256" s="61"/>
      <c r="U1256" s="61"/>
      <c r="V1256" s="61"/>
      <c r="W1256" s="61"/>
      <c r="X1256" s="61"/>
      <c r="Y1256" s="61"/>
      <c r="Z1256" s="61"/>
      <c r="AA1256" s="61"/>
      <c r="AB1256" s="61"/>
      <c r="AC1256" s="61"/>
      <c r="AD1256" s="61"/>
      <c r="AE1256" s="61"/>
      <c r="AF1256" s="61"/>
      <c r="AG1256" s="61"/>
      <c r="AH1256" s="61"/>
      <c r="AI1256" s="61"/>
      <c r="AJ1256" s="61"/>
      <c r="AK1256" s="61"/>
      <c r="AL1256" s="61"/>
      <c r="AM1256" s="169" t="s">
        <v>269</v>
      </c>
      <c r="AN1256" s="45">
        <v>0</v>
      </c>
      <c r="AO1256" s="60">
        <v>0</v>
      </c>
      <c r="AP1256" s="61"/>
      <c r="AQ1256" s="61"/>
      <c r="AR1256" s="61"/>
      <c r="AS1256" s="61"/>
      <c r="AT1256" s="61"/>
      <c r="AU1256" s="169" t="s">
        <v>313</v>
      </c>
      <c r="AV1256" s="45">
        <v>0</v>
      </c>
      <c r="AW1256" s="60">
        <v>0</v>
      </c>
      <c r="AX1256" s="61"/>
      <c r="AY1256" s="61"/>
      <c r="AZ1256" s="61"/>
      <c r="BA1256" s="61"/>
      <c r="BB1256" s="61"/>
      <c r="BC1256" s="61"/>
      <c r="BD1256" s="61"/>
      <c r="BE1256" s="61"/>
      <c r="BF1256" s="61"/>
      <c r="BG1256" s="61"/>
      <c r="BH1256" s="61"/>
      <c r="BI1256" s="61"/>
      <c r="BJ1256" s="61"/>
      <c r="BK1256" s="61"/>
      <c r="BL1256" s="61"/>
      <c r="BM1256" s="61"/>
      <c r="BN1256" s="61"/>
      <c r="BO1256" s="61"/>
      <c r="BP1256" s="61"/>
      <c r="BQ1256" s="61"/>
      <c r="BR1256" s="64"/>
      <c r="BS1256" s="64"/>
      <c r="BT1256" s="64"/>
      <c r="BU1256" s="64"/>
      <c r="BV1256" s="61"/>
      <c r="BW1256" s="61"/>
      <c r="BX1256" s="61"/>
      <c r="BY1256" s="61"/>
      <c r="BZ1256" s="61"/>
      <c r="CA1256" s="61"/>
      <c r="CB1256" s="61"/>
      <c r="CC1256" s="61"/>
      <c r="CD1256" s="61"/>
      <c r="CE1256" s="61"/>
      <c r="CF1256" s="61"/>
      <c r="CG1256" s="61"/>
      <c r="CH1256" s="61"/>
      <c r="CI1256" s="61"/>
      <c r="CJ1256" s="61"/>
      <c r="CK1256" s="61"/>
      <c r="CL1256" s="61"/>
      <c r="CM1256" s="61"/>
      <c r="CN1256" s="61"/>
      <c r="CO1256" s="61"/>
      <c r="CP1256" s="61"/>
      <c r="CQ1256" s="61"/>
      <c r="CR1256" s="61"/>
      <c r="CS1256" s="61"/>
      <c r="CT1256" s="61"/>
      <c r="CU1256" s="61"/>
      <c r="CV1256" s="61"/>
      <c r="CW1256" s="61"/>
      <c r="CX1256" s="61"/>
      <c r="CY1256" s="61"/>
      <c r="CZ1256" s="61"/>
      <c r="DA1256" s="61"/>
      <c r="DB1256" s="61"/>
      <c r="DC1256" s="61"/>
    </row>
    <row r="1257" spans="2:107" ht="25.5" customHeight="1" x14ac:dyDescent="0.2">
      <c r="B1257" s="61"/>
      <c r="C1257" s="61"/>
      <c r="D1257" s="61"/>
      <c r="E1257" s="64"/>
      <c r="F1257" s="61"/>
      <c r="G1257" s="61"/>
      <c r="H1257" s="61"/>
      <c r="I1257" s="61"/>
      <c r="J1257" s="61"/>
      <c r="K1257" s="70" t="s">
        <v>141</v>
      </c>
      <c r="L1257" s="70" t="s">
        <v>140</v>
      </c>
      <c r="M1257" s="61"/>
      <c r="N1257" s="61"/>
      <c r="O1257" s="61"/>
      <c r="P1257" s="61"/>
      <c r="Q1257" s="61"/>
      <c r="R1257" s="61"/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169" t="s">
        <v>280</v>
      </c>
      <c r="AN1257" s="45">
        <v>0</v>
      </c>
      <c r="AO1257" s="60">
        <v>0</v>
      </c>
      <c r="AP1257" s="61"/>
      <c r="AQ1257" s="61"/>
      <c r="AR1257" s="61"/>
      <c r="AS1257" s="61"/>
      <c r="AT1257" s="61"/>
      <c r="AU1257" s="98"/>
      <c r="AV1257" s="45">
        <v>22</v>
      </c>
      <c r="AW1257" s="60">
        <v>1</v>
      </c>
      <c r="AX1257" s="61"/>
      <c r="AY1257" s="61"/>
      <c r="AZ1257" s="61"/>
      <c r="BA1257" s="61"/>
      <c r="BB1257" s="61"/>
      <c r="BC1257" s="61"/>
      <c r="BD1257" s="61"/>
      <c r="BE1257" s="61"/>
      <c r="BF1257" s="61"/>
      <c r="BG1257" s="61"/>
      <c r="BH1257" s="61"/>
      <c r="BI1257" s="61"/>
      <c r="BJ1257" s="61"/>
      <c r="BK1257" s="61"/>
      <c r="BL1257" s="61"/>
      <c r="BM1257" s="61"/>
      <c r="BN1257" s="61"/>
      <c r="BO1257" s="61"/>
      <c r="BP1257" s="61"/>
      <c r="BQ1257" s="61"/>
      <c r="BR1257" s="64"/>
      <c r="BS1257" s="64"/>
      <c r="BT1257" s="64"/>
      <c r="BU1257" s="64"/>
      <c r="BV1257" s="61"/>
      <c r="BW1257" s="61"/>
      <c r="BX1257" s="61"/>
      <c r="BY1257" s="61"/>
      <c r="BZ1257" s="61"/>
      <c r="CA1257" s="61"/>
      <c r="CB1257" s="61"/>
      <c r="CC1257" s="61"/>
      <c r="CD1257" s="61"/>
      <c r="CE1257" s="61"/>
      <c r="CF1257" s="61"/>
      <c r="CG1257" s="61"/>
      <c r="CH1257" s="61"/>
      <c r="CI1257" s="61"/>
      <c r="CJ1257" s="61"/>
      <c r="CK1257" s="61"/>
      <c r="CL1257" s="61"/>
      <c r="CM1257" s="61"/>
      <c r="CN1257" s="61"/>
      <c r="CO1257" s="61"/>
      <c r="CP1257" s="61"/>
      <c r="CQ1257" s="61"/>
      <c r="CR1257" s="61"/>
      <c r="CS1257" s="61"/>
      <c r="CT1257" s="61"/>
      <c r="CU1257" s="61"/>
      <c r="CV1257" s="61"/>
      <c r="CW1257" s="61"/>
      <c r="CX1257" s="61"/>
      <c r="CY1257" s="61"/>
      <c r="CZ1257" s="61"/>
      <c r="DA1257" s="61"/>
      <c r="DB1257" s="61"/>
      <c r="DC1257" s="61"/>
    </row>
    <row r="1258" spans="2:107" ht="25.5" customHeight="1" x14ac:dyDescent="0.2">
      <c r="B1258" s="61"/>
      <c r="C1258" s="61"/>
      <c r="D1258" s="61"/>
      <c r="E1258" s="64"/>
      <c r="F1258" s="61"/>
      <c r="G1258" s="61"/>
      <c r="H1258" s="61"/>
      <c r="I1258" s="61"/>
      <c r="J1258" s="61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  <c r="W1258" s="61"/>
      <c r="X1258" s="61"/>
      <c r="Y1258" s="61"/>
      <c r="Z1258" s="61"/>
      <c r="AA1258" s="61"/>
      <c r="AB1258" s="61"/>
      <c r="AC1258" s="61"/>
      <c r="AD1258" s="61"/>
      <c r="AE1258" s="61"/>
      <c r="AF1258" s="61"/>
      <c r="AG1258" s="61"/>
      <c r="AH1258" s="61"/>
      <c r="AI1258" s="61"/>
      <c r="AJ1258" s="61"/>
      <c r="AK1258" s="61"/>
      <c r="AL1258" s="61"/>
      <c r="AM1258" s="169" t="s">
        <v>270</v>
      </c>
      <c r="AN1258" s="45">
        <v>0</v>
      </c>
      <c r="AO1258" s="60">
        <v>0</v>
      </c>
      <c r="AP1258" s="61"/>
      <c r="AQ1258" s="61"/>
      <c r="AR1258" s="61"/>
      <c r="AS1258" s="61"/>
      <c r="AT1258" s="61"/>
      <c r="AU1258" s="61"/>
      <c r="AV1258" s="49" t="s">
        <v>141</v>
      </c>
      <c r="AW1258" s="49" t="s">
        <v>140</v>
      </c>
      <c r="AX1258" s="61"/>
      <c r="AY1258" s="61"/>
      <c r="AZ1258" s="61"/>
      <c r="BA1258" s="61"/>
      <c r="BB1258" s="61"/>
      <c r="BC1258" s="61"/>
      <c r="BD1258" s="61"/>
      <c r="BE1258" s="61"/>
      <c r="BF1258" s="61"/>
      <c r="BG1258" s="61"/>
      <c r="BH1258" s="61"/>
      <c r="BI1258" s="61"/>
      <c r="BJ1258" s="61"/>
      <c r="BK1258" s="61"/>
      <c r="BL1258" s="61"/>
      <c r="BM1258" s="61"/>
      <c r="BN1258" s="61"/>
      <c r="BO1258" s="61"/>
      <c r="BP1258" s="71"/>
      <c r="BQ1258" s="61"/>
      <c r="BR1258" s="64"/>
      <c r="BS1258" s="64"/>
      <c r="BT1258" s="64"/>
      <c r="BU1258" s="64"/>
      <c r="BV1258" s="61"/>
      <c r="BW1258" s="61"/>
      <c r="BX1258" s="61"/>
      <c r="BY1258" s="61"/>
      <c r="BZ1258" s="61"/>
      <c r="CA1258" s="61"/>
      <c r="CB1258" s="61"/>
      <c r="CC1258" s="61"/>
      <c r="CD1258" s="61"/>
      <c r="CE1258" s="61"/>
      <c r="CF1258" s="61"/>
      <c r="CG1258" s="61"/>
      <c r="CH1258" s="61"/>
      <c r="CI1258" s="61"/>
      <c r="CJ1258" s="61"/>
      <c r="CK1258" s="61"/>
      <c r="CL1258" s="61"/>
      <c r="CM1258" s="61"/>
      <c r="CN1258" s="61"/>
      <c r="CO1258" s="61"/>
      <c r="CP1258" s="61"/>
      <c r="CQ1258" s="61"/>
      <c r="CR1258" s="61"/>
      <c r="CS1258" s="61"/>
      <c r="CT1258" s="61"/>
      <c r="CU1258" s="61"/>
      <c r="CV1258" s="61"/>
      <c r="CW1258" s="61"/>
      <c r="CX1258" s="61"/>
      <c r="CY1258" s="61"/>
      <c r="CZ1258" s="61"/>
      <c r="DA1258" s="61"/>
      <c r="DB1258" s="61"/>
      <c r="DC1258" s="61"/>
    </row>
    <row r="1259" spans="2:107" ht="25.5" customHeight="1" x14ac:dyDescent="0.2">
      <c r="B1259" s="61"/>
      <c r="C1259" s="61"/>
      <c r="D1259" s="61"/>
      <c r="E1259" s="64"/>
      <c r="F1259" s="61"/>
      <c r="G1259" s="61"/>
      <c r="H1259" s="61"/>
      <c r="I1259" s="61"/>
      <c r="J1259" s="61"/>
      <c r="K1259" s="61"/>
      <c r="L1259" s="61"/>
      <c r="M1259" s="61"/>
      <c r="N1259" s="61"/>
      <c r="O1259" s="61"/>
      <c r="P1259" s="61"/>
      <c r="Q1259" s="61"/>
      <c r="R1259" s="61"/>
      <c r="S1259" s="61"/>
      <c r="T1259" s="61"/>
      <c r="U1259" s="61"/>
      <c r="V1259" s="61"/>
      <c r="W1259" s="61"/>
      <c r="X1259" s="61"/>
      <c r="Y1259" s="61"/>
      <c r="Z1259" s="61"/>
      <c r="AA1259" s="61"/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1"/>
      <c r="AM1259" s="169" t="s">
        <v>271</v>
      </c>
      <c r="AN1259" s="45">
        <v>0</v>
      </c>
      <c r="AO1259" s="60">
        <v>0</v>
      </c>
      <c r="AP1259" s="61"/>
      <c r="AQ1259" s="61"/>
      <c r="AR1259" s="61"/>
      <c r="AS1259" s="61"/>
      <c r="AT1259" s="61"/>
      <c r="AU1259" s="61"/>
      <c r="AV1259" s="61"/>
      <c r="AW1259" s="61"/>
      <c r="AX1259" s="61"/>
      <c r="AY1259" s="61"/>
      <c r="AZ1259" s="61"/>
      <c r="BA1259" s="61"/>
      <c r="BB1259" s="61"/>
      <c r="BC1259" s="61"/>
      <c r="BD1259" s="61"/>
      <c r="BE1259" s="61"/>
      <c r="BF1259" s="61"/>
      <c r="BG1259" s="61"/>
      <c r="BH1259" s="61"/>
      <c r="BI1259" s="61"/>
      <c r="BJ1259" s="62"/>
      <c r="BK1259" s="62"/>
      <c r="BL1259" s="61"/>
      <c r="BM1259" s="61"/>
      <c r="BN1259" s="61"/>
      <c r="BO1259" s="61"/>
      <c r="BP1259" s="61"/>
      <c r="BQ1259" s="64"/>
      <c r="BR1259" s="64"/>
      <c r="BS1259" s="64"/>
      <c r="BT1259" s="64"/>
      <c r="BU1259" s="64"/>
      <c r="BV1259" s="61"/>
      <c r="BW1259" s="61"/>
      <c r="BX1259" s="61"/>
      <c r="BY1259" s="61"/>
      <c r="BZ1259" s="61"/>
      <c r="CA1259" s="61"/>
      <c r="CB1259" s="61"/>
      <c r="CC1259" s="61"/>
      <c r="CD1259" s="61"/>
      <c r="CE1259" s="61"/>
      <c r="CF1259" s="61"/>
      <c r="CG1259" s="61"/>
      <c r="CH1259" s="61"/>
      <c r="CI1259" s="61"/>
      <c r="CJ1259" s="61"/>
      <c r="CK1259" s="61"/>
      <c r="CL1259" s="61"/>
      <c r="CM1259" s="61"/>
      <c r="CN1259" s="61"/>
      <c r="CO1259" s="61"/>
      <c r="CP1259" s="61"/>
      <c r="CQ1259" s="61"/>
      <c r="CR1259" s="61"/>
      <c r="CS1259" s="61"/>
      <c r="CT1259" s="61"/>
      <c r="CU1259" s="61"/>
      <c r="CV1259" s="61"/>
      <c r="CW1259" s="61"/>
      <c r="CX1259" s="61"/>
      <c r="CY1259" s="61"/>
      <c r="CZ1259" s="61"/>
      <c r="DA1259" s="61"/>
      <c r="DB1259" s="61"/>
      <c r="DC1259" s="61"/>
    </row>
    <row r="1260" spans="2:107" ht="25.5" customHeight="1" x14ac:dyDescent="0.2">
      <c r="B1260" s="37"/>
      <c r="C1260" s="37"/>
      <c r="D1260" s="37"/>
      <c r="E1260" s="64"/>
      <c r="F1260" s="61"/>
      <c r="G1260" s="61"/>
      <c r="H1260" s="61"/>
      <c r="I1260" s="61"/>
      <c r="J1260" s="61"/>
      <c r="K1260" s="61"/>
      <c r="L1260" s="61"/>
      <c r="M1260" s="61"/>
      <c r="N1260" s="61"/>
      <c r="O1260" s="61"/>
      <c r="P1260" s="61"/>
      <c r="Q1260" s="61"/>
      <c r="R1260" s="61"/>
      <c r="S1260" s="61"/>
      <c r="T1260" s="61"/>
      <c r="U1260" s="61"/>
      <c r="V1260" s="61"/>
      <c r="W1260" s="61"/>
      <c r="X1260" s="61"/>
      <c r="Y1260" s="61"/>
      <c r="Z1260" s="61"/>
      <c r="AA1260" s="61"/>
      <c r="AB1260" s="61"/>
      <c r="AC1260" s="61"/>
      <c r="AD1260" s="61"/>
      <c r="AE1260" s="61"/>
      <c r="AF1260" s="61"/>
      <c r="AG1260" s="61"/>
      <c r="AH1260" s="61"/>
      <c r="AI1260" s="61"/>
      <c r="AJ1260" s="61"/>
      <c r="AK1260" s="61"/>
      <c r="AL1260" s="61"/>
      <c r="AM1260" s="169" t="s">
        <v>272</v>
      </c>
      <c r="AN1260" s="45">
        <v>0</v>
      </c>
      <c r="AO1260" s="60">
        <v>0</v>
      </c>
      <c r="AP1260" s="61"/>
      <c r="AQ1260" s="61"/>
      <c r="AR1260" s="61"/>
      <c r="AS1260" s="61"/>
      <c r="AT1260" s="61"/>
      <c r="AU1260" s="61"/>
      <c r="AV1260" s="61"/>
      <c r="AW1260" s="61"/>
      <c r="AX1260" s="61"/>
      <c r="AY1260" s="61"/>
      <c r="AZ1260" s="61"/>
      <c r="BA1260" s="61"/>
      <c r="BB1260" s="61"/>
      <c r="BC1260" s="61"/>
      <c r="BD1260" s="61"/>
      <c r="BE1260" s="61"/>
      <c r="BF1260" s="61"/>
      <c r="BG1260" s="61"/>
      <c r="BH1260" s="61"/>
      <c r="BI1260" s="61"/>
      <c r="BJ1260" s="61"/>
      <c r="BK1260" s="61"/>
      <c r="BL1260" s="61"/>
      <c r="BM1260" s="61"/>
      <c r="BN1260" s="61"/>
      <c r="BO1260" s="61"/>
      <c r="BP1260" s="61"/>
      <c r="BQ1260" s="61"/>
      <c r="BR1260" s="64"/>
      <c r="BS1260" s="64"/>
      <c r="BT1260" s="64"/>
      <c r="BU1260" s="64"/>
      <c r="BV1260" s="61"/>
      <c r="BW1260" s="61"/>
      <c r="BX1260" s="61"/>
      <c r="BY1260" s="61"/>
      <c r="BZ1260" s="61"/>
      <c r="CA1260" s="61"/>
      <c r="CB1260" s="61"/>
      <c r="CC1260" s="61"/>
      <c r="CD1260" s="61"/>
      <c r="CE1260" s="61"/>
      <c r="CF1260" s="61"/>
      <c r="CG1260" s="61"/>
      <c r="CH1260" s="61"/>
      <c r="CI1260" s="61"/>
      <c r="CJ1260" s="61"/>
      <c r="CK1260" s="61"/>
      <c r="CL1260" s="61"/>
      <c r="CM1260" s="61"/>
      <c r="CN1260" s="61"/>
      <c r="CO1260" s="61"/>
      <c r="CP1260" s="61"/>
      <c r="CQ1260" s="61"/>
      <c r="CR1260" s="61"/>
      <c r="CS1260" s="61"/>
      <c r="CT1260" s="61"/>
      <c r="CU1260" s="61"/>
      <c r="CV1260" s="61"/>
      <c r="CW1260" s="61"/>
      <c r="CX1260" s="61"/>
      <c r="CY1260" s="61"/>
      <c r="CZ1260" s="61"/>
      <c r="DA1260" s="61"/>
      <c r="DB1260" s="61"/>
      <c r="DC1260" s="61"/>
    </row>
    <row r="1261" spans="2:107" ht="25.5" customHeight="1" x14ac:dyDescent="0.2">
      <c r="B1261" s="61"/>
      <c r="C1261" s="61"/>
      <c r="D1261" s="61"/>
      <c r="E1261" s="64"/>
      <c r="F1261" s="61"/>
      <c r="G1261" s="61"/>
      <c r="H1261" s="61"/>
      <c r="I1261" s="61"/>
      <c r="J1261" s="61"/>
      <c r="K1261" s="61"/>
      <c r="L1261" s="61"/>
      <c r="M1261" s="61"/>
      <c r="N1261" s="61"/>
      <c r="O1261" s="61"/>
      <c r="P1261" s="61"/>
      <c r="Q1261" s="61"/>
      <c r="R1261" s="61"/>
      <c r="S1261" s="61"/>
      <c r="T1261" s="61"/>
      <c r="U1261" s="61"/>
      <c r="V1261" s="61"/>
      <c r="W1261" s="61"/>
      <c r="X1261" s="61"/>
      <c r="Y1261" s="61"/>
      <c r="Z1261" s="61"/>
      <c r="AA1261" s="61"/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1"/>
      <c r="AM1261" s="169" t="s">
        <v>281</v>
      </c>
      <c r="AN1261" s="30">
        <v>0</v>
      </c>
      <c r="AO1261" s="60">
        <v>0</v>
      </c>
      <c r="AP1261" s="61"/>
      <c r="AQ1261" s="61"/>
      <c r="AR1261" s="61"/>
      <c r="AS1261" s="61"/>
      <c r="AT1261" s="61"/>
      <c r="AU1261" s="61"/>
      <c r="AV1261" s="61"/>
      <c r="AW1261" s="61"/>
      <c r="AX1261" s="61"/>
      <c r="AY1261" s="61"/>
      <c r="AZ1261" s="61"/>
      <c r="BA1261" s="61"/>
      <c r="BB1261" s="61"/>
      <c r="BC1261" s="61"/>
      <c r="BD1261" s="61"/>
      <c r="BE1261" s="61"/>
      <c r="BF1261" s="61"/>
      <c r="BG1261" s="61"/>
      <c r="BH1261" s="61"/>
      <c r="BI1261" s="61"/>
      <c r="BJ1261" s="61"/>
      <c r="BK1261" s="61"/>
      <c r="BL1261" s="61"/>
      <c r="BM1261" s="61"/>
      <c r="BN1261" s="61"/>
      <c r="BO1261" s="61"/>
      <c r="BP1261" s="61"/>
      <c r="BQ1261" s="61"/>
      <c r="BR1261" s="64"/>
      <c r="BS1261" s="64"/>
      <c r="BT1261" s="64"/>
      <c r="BU1261" s="64"/>
      <c r="BV1261" s="61"/>
      <c r="BW1261" s="61"/>
      <c r="BX1261" s="61"/>
      <c r="BY1261" s="61"/>
      <c r="BZ1261" s="61"/>
      <c r="CA1261" s="61"/>
      <c r="CB1261" s="61"/>
      <c r="CC1261" s="61"/>
      <c r="CD1261" s="61"/>
      <c r="CE1261" s="61"/>
      <c r="CF1261" s="61"/>
      <c r="CG1261" s="61"/>
      <c r="CH1261" s="61"/>
      <c r="CI1261" s="61"/>
      <c r="CJ1261" s="61"/>
      <c r="CK1261" s="61"/>
      <c r="CL1261" s="61"/>
      <c r="CM1261" s="61"/>
      <c r="CN1261" s="61"/>
      <c r="CO1261" s="61"/>
      <c r="CP1261" s="61"/>
      <c r="CQ1261" s="61"/>
      <c r="CR1261" s="61"/>
      <c r="CS1261" s="61"/>
      <c r="CT1261" s="61"/>
      <c r="CU1261" s="61"/>
      <c r="CV1261" s="61"/>
      <c r="CW1261" s="61"/>
      <c r="CX1261" s="61"/>
      <c r="CY1261" s="61"/>
      <c r="CZ1261" s="61"/>
      <c r="DA1261" s="61"/>
      <c r="DB1261" s="61"/>
      <c r="DC1261" s="61"/>
    </row>
    <row r="1262" spans="2:107" ht="25.5" customHeight="1" x14ac:dyDescent="0.2">
      <c r="B1262" s="61"/>
      <c r="C1262" s="61"/>
      <c r="D1262" s="61"/>
      <c r="E1262" s="64"/>
      <c r="F1262" s="61"/>
      <c r="G1262" s="61"/>
      <c r="H1262" s="61"/>
      <c r="I1262" s="61"/>
      <c r="J1262" s="61"/>
      <c r="K1262" s="61"/>
      <c r="L1262" s="61"/>
      <c r="M1262" s="61"/>
      <c r="N1262" s="61"/>
      <c r="O1262" s="61"/>
      <c r="P1262" s="61"/>
      <c r="Q1262" s="61"/>
      <c r="R1262" s="61"/>
      <c r="S1262" s="61"/>
      <c r="T1262" s="61"/>
      <c r="U1262" s="61"/>
      <c r="V1262" s="61"/>
      <c r="W1262" s="61"/>
      <c r="X1262" s="61"/>
      <c r="Y1262" s="61"/>
      <c r="Z1262" s="61"/>
      <c r="AA1262" s="61"/>
      <c r="AB1262" s="61"/>
      <c r="AC1262" s="61"/>
      <c r="AD1262" s="61"/>
      <c r="AE1262" s="61"/>
      <c r="AF1262" s="61"/>
      <c r="AG1262" s="61"/>
      <c r="AH1262" s="61"/>
      <c r="AI1262" s="61"/>
      <c r="AJ1262" s="61"/>
      <c r="AK1262" s="61"/>
      <c r="AL1262" s="61"/>
      <c r="AM1262" s="98"/>
      <c r="AN1262" s="45">
        <v>22</v>
      </c>
      <c r="AO1262" s="60">
        <v>1</v>
      </c>
      <c r="AP1262" s="61"/>
      <c r="AQ1262" s="61"/>
      <c r="AR1262" s="61"/>
      <c r="AS1262" s="61"/>
      <c r="AT1262" s="61"/>
      <c r="AU1262" s="61"/>
      <c r="AV1262" s="61"/>
      <c r="AW1262" s="61"/>
      <c r="AX1262" s="61"/>
      <c r="AY1262" s="61"/>
      <c r="AZ1262" s="61"/>
      <c r="BA1262" s="61"/>
      <c r="BB1262" s="61"/>
      <c r="BC1262" s="61"/>
      <c r="BD1262" s="61"/>
      <c r="BE1262" s="61"/>
      <c r="BF1262" s="61"/>
      <c r="BG1262" s="61"/>
      <c r="BH1262" s="61"/>
      <c r="BI1262" s="61"/>
      <c r="BJ1262" s="61"/>
      <c r="BK1262" s="61"/>
      <c r="BL1262" s="61"/>
      <c r="BM1262" s="61"/>
      <c r="BN1262" s="61"/>
      <c r="BO1262" s="61"/>
      <c r="BP1262" s="61"/>
      <c r="BQ1262" s="61"/>
      <c r="BR1262" s="64"/>
      <c r="BS1262" s="64"/>
      <c r="BT1262" s="64"/>
      <c r="BU1262" s="64"/>
      <c r="BV1262" s="61"/>
      <c r="BW1262" s="61"/>
      <c r="BX1262" s="61"/>
      <c r="BY1262" s="61"/>
      <c r="BZ1262" s="61"/>
      <c r="CA1262" s="61"/>
      <c r="CB1262" s="61"/>
      <c r="CC1262" s="61"/>
      <c r="CD1262" s="61"/>
      <c r="CE1262" s="61"/>
      <c r="CF1262" s="61"/>
      <c r="CG1262" s="61"/>
      <c r="CH1262" s="61"/>
      <c r="CI1262" s="61"/>
      <c r="CJ1262" s="61"/>
      <c r="CK1262" s="61"/>
      <c r="CL1262" s="61"/>
      <c r="CM1262" s="61"/>
      <c r="CN1262" s="61"/>
      <c r="CO1262" s="61"/>
      <c r="CP1262" s="61"/>
      <c r="CQ1262" s="61"/>
      <c r="CR1262" s="61"/>
      <c r="CS1262" s="61"/>
      <c r="CT1262" s="61"/>
      <c r="CU1262" s="61"/>
      <c r="CV1262" s="61"/>
      <c r="CW1262" s="61"/>
      <c r="CX1262" s="61"/>
      <c r="CY1262" s="61"/>
      <c r="CZ1262" s="61"/>
      <c r="DA1262" s="61"/>
      <c r="DB1262" s="61"/>
      <c r="DC1262" s="61"/>
    </row>
    <row r="1263" spans="2:107" ht="25.5" customHeight="1" x14ac:dyDescent="0.2">
      <c r="B1263" s="61"/>
      <c r="C1263" s="61"/>
      <c r="D1263" s="61"/>
      <c r="E1263" s="64"/>
      <c r="F1263" s="61"/>
      <c r="G1263" s="61"/>
      <c r="H1263" s="61"/>
      <c r="I1263" s="61"/>
      <c r="J1263" s="61"/>
      <c r="K1263" s="61"/>
      <c r="L1263" s="61"/>
      <c r="M1263" s="61"/>
      <c r="N1263" s="61"/>
      <c r="O1263" s="61"/>
      <c r="P1263" s="61"/>
      <c r="Q1263" s="61"/>
      <c r="R1263" s="61"/>
      <c r="S1263" s="61"/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61"/>
      <c r="AE1263" s="61"/>
      <c r="AF1263" s="61"/>
      <c r="AG1263" s="61"/>
      <c r="AH1263" s="61"/>
      <c r="AI1263" s="61"/>
      <c r="AJ1263" s="61"/>
      <c r="AK1263" s="61"/>
      <c r="AL1263" s="61"/>
      <c r="AM1263" s="61"/>
      <c r="AN1263" s="49" t="s">
        <v>141</v>
      </c>
      <c r="AO1263" s="49" t="s">
        <v>140</v>
      </c>
      <c r="AP1263" s="61"/>
      <c r="AQ1263" s="61"/>
      <c r="AR1263" s="61"/>
      <c r="AS1263" s="61"/>
      <c r="AT1263" s="61"/>
      <c r="AU1263" s="61"/>
      <c r="AV1263" s="61"/>
      <c r="AW1263" s="61"/>
      <c r="AX1263" s="61"/>
      <c r="AY1263" s="61"/>
      <c r="AZ1263" s="61"/>
      <c r="BA1263" s="61"/>
      <c r="BB1263" s="61"/>
      <c r="BC1263" s="61"/>
      <c r="BD1263" s="61"/>
      <c r="BE1263" s="61"/>
      <c r="BF1263" s="61"/>
      <c r="BG1263" s="61"/>
      <c r="BH1263" s="61"/>
      <c r="BI1263" s="61"/>
      <c r="BJ1263" s="61"/>
      <c r="BK1263" s="61"/>
      <c r="BL1263" s="61"/>
      <c r="BM1263" s="61"/>
      <c r="BN1263" s="61"/>
      <c r="BO1263" s="61"/>
      <c r="BP1263" s="61"/>
      <c r="BQ1263" s="61"/>
      <c r="BR1263" s="64"/>
      <c r="BS1263" s="64"/>
      <c r="BT1263" s="64"/>
      <c r="BU1263" s="64"/>
      <c r="BV1263" s="61"/>
      <c r="BW1263" s="61"/>
      <c r="BX1263" s="61"/>
      <c r="BY1263" s="61"/>
      <c r="BZ1263" s="61"/>
      <c r="CA1263" s="61"/>
      <c r="CB1263" s="61"/>
      <c r="CC1263" s="61"/>
      <c r="CD1263" s="61"/>
      <c r="CE1263" s="61"/>
      <c r="CF1263" s="61"/>
      <c r="CG1263" s="61"/>
      <c r="CH1263" s="61"/>
      <c r="CI1263" s="61"/>
      <c r="CJ1263" s="61"/>
      <c r="CK1263" s="61"/>
      <c r="CL1263" s="61"/>
      <c r="CM1263" s="61"/>
      <c r="CN1263" s="61"/>
      <c r="CO1263" s="61"/>
      <c r="CP1263" s="61"/>
      <c r="CQ1263" s="61"/>
      <c r="CR1263" s="61"/>
      <c r="CS1263" s="61"/>
      <c r="CT1263" s="61"/>
      <c r="CU1263" s="61"/>
      <c r="CV1263" s="61"/>
      <c r="CW1263" s="61"/>
      <c r="CX1263" s="61"/>
      <c r="CY1263" s="61"/>
      <c r="CZ1263" s="61"/>
      <c r="DA1263" s="61"/>
      <c r="DB1263" s="61"/>
      <c r="DC1263" s="61"/>
    </row>
    <row r="1264" spans="2:107" ht="25.5" customHeight="1" x14ac:dyDescent="0.2">
      <c r="B1264" s="61"/>
      <c r="C1264" s="61"/>
      <c r="D1264" s="61"/>
      <c r="E1264" s="64"/>
      <c r="F1264" s="61"/>
      <c r="G1264" s="61"/>
      <c r="H1264" s="61"/>
      <c r="I1264" s="61"/>
      <c r="J1264" s="61"/>
      <c r="K1264" s="61"/>
      <c r="L1264" s="61"/>
      <c r="M1264" s="61"/>
      <c r="N1264" s="61"/>
      <c r="O1264" s="61"/>
      <c r="P1264" s="61"/>
      <c r="Q1264" s="61"/>
      <c r="R1264" s="61"/>
      <c r="S1264" s="61"/>
      <c r="T1264" s="61"/>
      <c r="U1264" s="61"/>
      <c r="V1264" s="61"/>
      <c r="W1264" s="61"/>
      <c r="X1264" s="61"/>
      <c r="Y1264" s="61"/>
      <c r="Z1264" s="61"/>
      <c r="AA1264" s="61"/>
      <c r="AB1264" s="61"/>
      <c r="AC1264" s="61"/>
      <c r="AD1264" s="61"/>
      <c r="AE1264" s="61"/>
      <c r="AF1264" s="61"/>
      <c r="AG1264" s="61"/>
      <c r="AH1264" s="61"/>
      <c r="AI1264" s="61"/>
      <c r="AJ1264" s="61"/>
      <c r="AK1264" s="61"/>
      <c r="AL1264" s="61"/>
      <c r="AM1264" s="61"/>
      <c r="AN1264" s="61"/>
      <c r="AO1264" s="61"/>
      <c r="AP1264" s="61"/>
      <c r="AQ1264" s="61"/>
      <c r="AR1264" s="61"/>
      <c r="AS1264" s="61"/>
      <c r="AT1264" s="61"/>
      <c r="AU1264" s="61"/>
      <c r="AV1264" s="61"/>
      <c r="AW1264" s="61"/>
      <c r="AX1264" s="61"/>
      <c r="AY1264" s="61"/>
      <c r="AZ1264" s="61"/>
      <c r="BA1264" s="61"/>
      <c r="BB1264" s="61"/>
      <c r="BC1264" s="61"/>
      <c r="BD1264" s="61"/>
      <c r="BE1264" s="61"/>
      <c r="BF1264" s="61"/>
      <c r="BG1264" s="61"/>
      <c r="BH1264" s="61"/>
      <c r="BI1264" s="61"/>
      <c r="BJ1264" s="61"/>
      <c r="BK1264" s="61"/>
      <c r="BL1264" s="61"/>
      <c r="BM1264" s="61"/>
      <c r="BN1264" s="61"/>
      <c r="BO1264" s="61"/>
      <c r="BP1264" s="61"/>
      <c r="BQ1264" s="61"/>
      <c r="BR1264" s="64"/>
      <c r="BS1264" s="64"/>
      <c r="BT1264" s="64"/>
      <c r="BU1264" s="64"/>
      <c r="BV1264" s="61"/>
      <c r="BW1264" s="61"/>
      <c r="BX1264" s="61"/>
      <c r="BY1264" s="61"/>
      <c r="BZ1264" s="61"/>
      <c r="CA1264" s="61"/>
      <c r="CB1264" s="61"/>
      <c r="CC1264" s="61"/>
      <c r="CD1264" s="61"/>
      <c r="CE1264" s="61"/>
      <c r="CF1264" s="61"/>
      <c r="CG1264" s="61"/>
      <c r="CH1264" s="61"/>
      <c r="CI1264" s="61"/>
      <c r="CJ1264" s="61"/>
      <c r="CK1264" s="61"/>
      <c r="CL1264" s="61"/>
      <c r="CM1264" s="61"/>
      <c r="CN1264" s="61"/>
      <c r="CO1264" s="61"/>
      <c r="CP1264" s="61"/>
      <c r="CQ1264" s="61"/>
      <c r="CR1264" s="61"/>
      <c r="CS1264" s="61"/>
      <c r="CT1264" s="61"/>
      <c r="CU1264" s="61"/>
      <c r="CV1264" s="61"/>
      <c r="CW1264" s="61"/>
      <c r="CX1264" s="61"/>
      <c r="CY1264" s="61"/>
      <c r="CZ1264" s="61"/>
      <c r="DA1264" s="61"/>
      <c r="DB1264" s="61"/>
      <c r="DC1264" s="61"/>
    </row>
    <row r="1265" spans="2:107" ht="25.5" customHeight="1" x14ac:dyDescent="0.2">
      <c r="B1265" s="170" t="s">
        <v>425</v>
      </c>
      <c r="C1265" s="170"/>
      <c r="D1265" s="170"/>
      <c r="E1265" s="170"/>
      <c r="F1265" s="170"/>
      <c r="G1265" s="170"/>
      <c r="H1265" s="170"/>
      <c r="I1265" s="170"/>
      <c r="J1265" s="170"/>
      <c r="K1265" s="170"/>
      <c r="L1265" s="170"/>
      <c r="M1265" s="170"/>
      <c r="N1265" s="170"/>
      <c r="O1265" s="170"/>
      <c r="P1265" s="170"/>
      <c r="Q1265" s="170"/>
      <c r="R1265" s="170"/>
      <c r="S1265" s="170"/>
      <c r="T1265" s="170"/>
      <c r="U1265" s="170"/>
      <c r="V1265" s="170"/>
      <c r="W1265" s="170"/>
      <c r="X1265" s="170"/>
      <c r="Y1265" s="170"/>
      <c r="Z1265" s="170"/>
      <c r="AA1265" s="170"/>
      <c r="AB1265" s="170"/>
      <c r="AC1265" s="170"/>
      <c r="AD1265" s="170"/>
      <c r="AE1265" s="170"/>
      <c r="AF1265" s="170"/>
      <c r="AG1265" s="170"/>
      <c r="AH1265" s="170"/>
      <c r="AI1265" s="170"/>
      <c r="AJ1265" s="170"/>
      <c r="AK1265" s="170"/>
      <c r="AL1265" s="170"/>
      <c r="AM1265" s="170"/>
      <c r="AN1265" s="170"/>
      <c r="AO1265" s="170"/>
      <c r="AP1265" s="170"/>
      <c r="AQ1265" s="170"/>
      <c r="AR1265" s="170"/>
      <c r="AS1265" s="170"/>
      <c r="AT1265" s="170"/>
      <c r="AU1265" s="170"/>
      <c r="AV1265" s="170"/>
      <c r="AW1265" s="170"/>
      <c r="AX1265" s="170"/>
      <c r="AY1265" s="170"/>
      <c r="AZ1265" s="170"/>
      <c r="BA1265" s="170"/>
      <c r="BB1265" s="170"/>
      <c r="BC1265" s="170"/>
      <c r="BD1265" s="170"/>
      <c r="BE1265" s="170"/>
      <c r="BF1265" s="170"/>
      <c r="BG1265" s="170"/>
      <c r="BH1265" s="170"/>
      <c r="BI1265" s="170"/>
      <c r="BJ1265" s="170"/>
      <c r="BK1265" s="170"/>
      <c r="BL1265" s="170"/>
      <c r="BM1265" s="170"/>
      <c r="BN1265" s="170"/>
      <c r="BO1265" s="170"/>
      <c r="BP1265" s="170"/>
      <c r="BQ1265" s="170"/>
      <c r="BR1265" s="170"/>
      <c r="BS1265" s="170"/>
      <c r="BT1265" s="170"/>
      <c r="BU1265" s="170"/>
      <c r="BV1265" s="170"/>
      <c r="BW1265" s="170"/>
      <c r="BX1265" s="170"/>
      <c r="BY1265" s="170"/>
      <c r="BZ1265" s="170"/>
      <c r="CA1265" s="170"/>
      <c r="CB1265" s="170"/>
      <c r="CC1265" s="170"/>
      <c r="CD1265" s="170"/>
      <c r="CE1265" s="170"/>
      <c r="CF1265" s="170"/>
      <c r="CG1265" s="170"/>
      <c r="CH1265" s="170"/>
      <c r="CI1265" s="170"/>
      <c r="CJ1265" s="170"/>
      <c r="CK1265" s="170"/>
      <c r="CL1265" s="170"/>
      <c r="CM1265" s="170"/>
      <c r="CN1265" s="170"/>
      <c r="CO1265" s="170"/>
      <c r="CP1265" s="170"/>
      <c r="CQ1265" s="170"/>
      <c r="CR1265" s="170"/>
      <c r="CS1265" s="170"/>
      <c r="CT1265" s="170"/>
      <c r="CU1265" s="170"/>
      <c r="CV1265" s="170"/>
      <c r="CW1265" s="170"/>
      <c r="CX1265" s="170"/>
      <c r="CY1265" s="170"/>
      <c r="CZ1265" s="170"/>
      <c r="DA1265" s="170"/>
      <c r="DB1265" s="170"/>
      <c r="DC1265" s="170"/>
    </row>
    <row r="1266" spans="2:107" ht="25.5" customHeight="1" x14ac:dyDescent="0.2">
      <c r="B1266" s="61"/>
      <c r="C1266" s="61"/>
      <c r="D1266" s="61"/>
      <c r="E1266" s="64"/>
      <c r="F1266" s="61"/>
      <c r="G1266" s="61"/>
      <c r="H1266" s="61"/>
      <c r="I1266" s="61"/>
      <c r="J1266" s="61"/>
      <c r="K1266" s="61"/>
      <c r="L1266" s="61"/>
      <c r="M1266" s="61"/>
      <c r="N1266" s="61"/>
      <c r="O1266" s="61"/>
      <c r="P1266" s="61"/>
      <c r="Q1266" s="61"/>
      <c r="R1266" s="61"/>
      <c r="S1266" s="61"/>
      <c r="T1266" s="61"/>
      <c r="U1266" s="61"/>
      <c r="V1266" s="61"/>
      <c r="W1266" s="61"/>
      <c r="X1266" s="61"/>
      <c r="Y1266" s="61"/>
      <c r="Z1266" s="61"/>
      <c r="AA1266" s="61"/>
      <c r="AB1266" s="61"/>
      <c r="AC1266" s="61"/>
      <c r="AD1266" s="61"/>
      <c r="AE1266" s="61"/>
      <c r="AF1266" s="61"/>
      <c r="AG1266" s="61"/>
      <c r="AH1266" s="61"/>
      <c r="AI1266" s="61"/>
      <c r="AJ1266" s="61"/>
      <c r="AK1266" s="61"/>
      <c r="AL1266" s="61"/>
      <c r="AM1266" s="61"/>
      <c r="AN1266" s="61"/>
      <c r="AO1266" s="61"/>
      <c r="AP1266" s="61"/>
      <c r="AQ1266" s="61"/>
      <c r="AR1266" s="61"/>
      <c r="AS1266" s="61"/>
      <c r="AT1266" s="61"/>
      <c r="AU1266" s="61"/>
      <c r="AV1266" s="61"/>
      <c r="AW1266" s="61"/>
      <c r="AX1266" s="61"/>
      <c r="AY1266" s="61"/>
      <c r="AZ1266" s="61"/>
      <c r="BA1266" s="61"/>
      <c r="BB1266" s="61"/>
      <c r="BC1266" s="61"/>
      <c r="BD1266" s="61"/>
      <c r="BE1266" s="61"/>
      <c r="BF1266" s="61"/>
      <c r="BG1266" s="61"/>
      <c r="BH1266" s="61"/>
      <c r="BI1266" s="61"/>
      <c r="BJ1266" s="61"/>
      <c r="BK1266" s="61"/>
      <c r="BL1266" s="61"/>
      <c r="BM1266" s="61"/>
      <c r="BN1266" s="61"/>
      <c r="BO1266" s="61"/>
      <c r="BP1266" s="61"/>
      <c r="BQ1266" s="61"/>
      <c r="BR1266"/>
      <c r="BS1266"/>
      <c r="BT1266"/>
      <c r="BU1266" s="64"/>
      <c r="BV1266" s="61"/>
      <c r="BW1266"/>
      <c r="BX1266"/>
      <c r="BY1266"/>
      <c r="BZ1266"/>
      <c r="CA1266"/>
      <c r="CB1266"/>
      <c r="CC1266"/>
      <c r="CD1266"/>
      <c r="CE1266"/>
      <c r="CF1266"/>
      <c r="CG1266"/>
      <c r="CH1266" s="61"/>
      <c r="CI1266" s="61"/>
      <c r="CJ1266"/>
      <c r="CK1266"/>
      <c r="CL1266"/>
      <c r="CM1266"/>
      <c r="CN1266"/>
      <c r="CO1266"/>
      <c r="CP1266"/>
      <c r="CQ1266" s="61"/>
      <c r="CR1266" s="61"/>
      <c r="CS1266" s="61"/>
      <c r="CT1266" s="61"/>
      <c r="CU1266" s="61"/>
      <c r="CV1266" s="61"/>
      <c r="CW1266" s="61"/>
      <c r="CX1266" s="61"/>
      <c r="CY1266" s="61"/>
      <c r="CZ1266" s="61"/>
      <c r="DA1266" s="61"/>
      <c r="DB1266" s="61"/>
      <c r="DC1266" s="61"/>
    </row>
    <row r="1267" spans="2:107" ht="25.5" customHeight="1" x14ac:dyDescent="0.2">
      <c r="B1267" s="181" t="s">
        <v>427</v>
      </c>
      <c r="C1267" s="181"/>
      <c r="D1267" s="181"/>
      <c r="E1267" s="181"/>
      <c r="F1267" s="181"/>
      <c r="G1267" s="181"/>
      <c r="H1267" s="181"/>
      <c r="I1267" s="61"/>
      <c r="J1267" s="181" t="s">
        <v>426</v>
      </c>
      <c r="K1267" s="181"/>
      <c r="L1267" s="181"/>
      <c r="M1267" s="181"/>
      <c r="N1267" s="181"/>
      <c r="O1267" s="181"/>
      <c r="P1267" s="181"/>
      <c r="Q1267" s="181"/>
      <c r="R1267" s="181"/>
      <c r="S1267" s="181"/>
      <c r="T1267" s="181"/>
      <c r="U1267" s="73"/>
      <c r="V1267" s="181" t="s">
        <v>428</v>
      </c>
      <c r="W1267" s="181"/>
      <c r="X1267" s="181"/>
      <c r="Y1267" s="181"/>
      <c r="Z1267" s="181"/>
      <c r="AA1267" s="181"/>
      <c r="AB1267" s="181"/>
      <c r="AC1267" s="61"/>
      <c r="AD1267" s="61"/>
      <c r="AE1267" s="181" t="s">
        <v>429</v>
      </c>
      <c r="AF1267" s="181"/>
      <c r="AG1267" s="181"/>
      <c r="AH1267" s="181"/>
      <c r="AI1267" s="181"/>
      <c r="AJ1267" s="181"/>
      <c r="AK1267" s="181"/>
      <c r="AL1267" s="181"/>
      <c r="AM1267" s="181"/>
      <c r="AN1267" s="181"/>
      <c r="AO1267" s="181"/>
      <c r="AP1267" s="61"/>
      <c r="AQ1267" s="61"/>
      <c r="AR1267" s="181" t="s">
        <v>430</v>
      </c>
      <c r="AS1267" s="181"/>
      <c r="AT1267" s="181"/>
      <c r="AU1267" s="181"/>
      <c r="AV1267" s="181"/>
      <c r="AW1267" s="181"/>
      <c r="AX1267" s="181"/>
      <c r="AY1267" s="61"/>
      <c r="AZ1267" s="61"/>
      <c r="BA1267" s="181" t="s">
        <v>431</v>
      </c>
      <c r="BB1267" s="181"/>
      <c r="BC1267" s="181"/>
      <c r="BD1267" s="181"/>
      <c r="BE1267" s="181"/>
      <c r="BF1267" s="181"/>
      <c r="BG1267" s="181"/>
      <c r="BH1267" s="181"/>
      <c r="BI1267" s="181"/>
      <c r="BJ1267" s="181"/>
      <c r="BK1267" s="181"/>
      <c r="BL1267" s="61"/>
      <c r="BM1267" s="61"/>
      <c r="BN1267" s="181" t="s">
        <v>432</v>
      </c>
      <c r="BO1267" s="181"/>
      <c r="BP1267" s="181"/>
      <c r="BQ1267" s="181"/>
      <c r="BR1267" s="181"/>
      <c r="BS1267" s="181"/>
      <c r="BT1267" s="181"/>
      <c r="BU1267" s="64"/>
      <c r="BV1267" s="61"/>
      <c r="BW1267" s="181" t="s">
        <v>433</v>
      </c>
      <c r="BX1267" s="181"/>
      <c r="BY1267" s="181"/>
      <c r="BZ1267" s="181"/>
      <c r="CA1267" s="181"/>
      <c r="CB1267" s="181"/>
      <c r="CC1267" s="181"/>
      <c r="CD1267" s="181"/>
      <c r="CE1267" s="181"/>
      <c r="CF1267" s="181"/>
      <c r="CG1267" s="181"/>
      <c r="CH1267" s="61"/>
      <c r="CI1267" s="61"/>
      <c r="CJ1267" s="181" t="s">
        <v>434</v>
      </c>
      <c r="CK1267" s="181"/>
      <c r="CL1267" s="181"/>
      <c r="CM1267" s="181"/>
      <c r="CN1267" s="181"/>
      <c r="CO1267" s="181"/>
      <c r="CP1267" s="181"/>
      <c r="CQ1267" s="61"/>
      <c r="CR1267" s="61"/>
      <c r="CS1267" s="181" t="s">
        <v>433</v>
      </c>
      <c r="CT1267" s="181"/>
      <c r="CU1267" s="181"/>
      <c r="CV1267" s="181"/>
      <c r="CW1267" s="181"/>
      <c r="CX1267" s="181"/>
      <c r="CY1267" s="181"/>
      <c r="CZ1267" s="181"/>
      <c r="DA1267" s="181"/>
      <c r="DB1267" s="181"/>
      <c r="DC1267" s="181"/>
    </row>
    <row r="1268" spans="2:107" ht="25.5" customHeight="1" x14ac:dyDescent="0.2">
      <c r="B1268" s="61"/>
      <c r="C1268" s="61"/>
      <c r="D1268" s="61"/>
      <c r="E1268" s="64"/>
      <c r="F1268" s="61"/>
      <c r="G1268" s="61"/>
      <c r="H1268" s="61"/>
      <c r="I1268" s="61"/>
      <c r="J1268" s="61"/>
      <c r="K1268" s="61"/>
      <c r="L1268" s="61"/>
      <c r="M1268" s="61"/>
      <c r="N1268" s="61"/>
      <c r="O1268" s="61"/>
      <c r="P1268" s="61"/>
      <c r="Q1268" s="61"/>
      <c r="R1268" s="61"/>
      <c r="S1268" s="61"/>
      <c r="T1268" s="61"/>
      <c r="U1268" s="61"/>
      <c r="V1268" s="61"/>
      <c r="W1268" s="61"/>
      <c r="X1268" s="61"/>
      <c r="Y1268" s="61"/>
      <c r="Z1268" s="61"/>
      <c r="AA1268" s="61"/>
      <c r="AB1268" s="61"/>
      <c r="AC1268" s="61"/>
      <c r="AD1268" s="61"/>
      <c r="AE1268"/>
      <c r="AF1268"/>
      <c r="AG1268"/>
      <c r="AH1268" s="61"/>
      <c r="AI1268" s="61"/>
      <c r="AJ1268" s="61"/>
      <c r="AK1268" s="61"/>
      <c r="AL1268" s="61"/>
      <c r="AM1268" s="61"/>
      <c r="AN1268" s="61"/>
      <c r="AO1268" s="61"/>
      <c r="AP1268" s="61"/>
      <c r="AQ1268" s="61"/>
      <c r="AR1268" s="61"/>
      <c r="AS1268" s="61"/>
      <c r="AT1268" s="61"/>
      <c r="AU1268" s="61"/>
      <c r="AV1268" s="61"/>
      <c r="AW1268" s="61"/>
      <c r="AX1268" s="61"/>
      <c r="AY1268" s="61"/>
      <c r="AZ1268" s="61"/>
      <c r="BA1268" s="61"/>
      <c r="BB1268" s="61"/>
      <c r="BC1268" s="61"/>
      <c r="BD1268" s="61"/>
      <c r="BE1268" s="61"/>
      <c r="BF1268" s="61"/>
      <c r="BG1268" s="61"/>
      <c r="BH1268" s="61"/>
      <c r="BI1268" s="61"/>
      <c r="BJ1268" s="61"/>
      <c r="BK1268" s="61"/>
      <c r="BL1268" s="61"/>
      <c r="BM1268" s="61"/>
      <c r="BN1268" s="61"/>
      <c r="BO1268" s="61"/>
      <c r="BP1268" s="61"/>
      <c r="BQ1268" s="61"/>
      <c r="BR1268" s="64"/>
      <c r="BS1268" s="64"/>
      <c r="BT1268" s="64"/>
      <c r="BU1268" s="64"/>
      <c r="BV1268" s="61"/>
      <c r="BW1268" s="61"/>
      <c r="BX1268" s="61"/>
      <c r="BY1268" s="61"/>
      <c r="BZ1268" s="61"/>
      <c r="CA1268" s="61"/>
      <c r="CB1268" s="61"/>
      <c r="CC1268" s="61"/>
      <c r="CD1268" s="61"/>
      <c r="CE1268" s="61"/>
      <c r="CF1268" s="61"/>
      <c r="CG1268" s="61"/>
      <c r="CH1268" s="61"/>
      <c r="CI1268" s="61"/>
      <c r="CJ1268" s="61"/>
      <c r="CK1268" s="61"/>
      <c r="CL1268" s="61"/>
      <c r="CM1268" s="61"/>
      <c r="CN1268" s="61"/>
      <c r="CO1268" s="61"/>
      <c r="CP1268" s="61"/>
      <c r="CQ1268" s="61"/>
      <c r="CR1268" s="61"/>
      <c r="CS1268" s="61"/>
      <c r="CT1268" s="61"/>
      <c r="CU1268" s="61"/>
      <c r="CV1268" s="61"/>
      <c r="CW1268" s="61"/>
      <c r="CX1268" s="61"/>
      <c r="CY1268" s="61"/>
      <c r="CZ1268" s="61"/>
      <c r="DA1268" s="61"/>
      <c r="DB1268" s="61"/>
      <c r="DC1268" s="61"/>
    </row>
    <row r="1269" spans="2:107" ht="25.5" customHeight="1" x14ac:dyDescent="0.2">
      <c r="B1269" s="175" t="s">
        <v>180</v>
      </c>
      <c r="C1269" s="175"/>
      <c r="D1269" s="175"/>
      <c r="E1269" s="64"/>
      <c r="F1269" s="175" t="s">
        <v>14</v>
      </c>
      <c r="G1269" s="175"/>
      <c r="H1269" s="175"/>
      <c r="I1269" s="61"/>
      <c r="J1269" s="178" t="s">
        <v>338</v>
      </c>
      <c r="K1269" s="179"/>
      <c r="L1269" s="180"/>
      <c r="M1269" s="61"/>
      <c r="N1269" s="178" t="s">
        <v>409</v>
      </c>
      <c r="O1269" s="179"/>
      <c r="P1269" s="180"/>
      <c r="Q1269" s="61"/>
      <c r="R1269" s="178" t="s">
        <v>410</v>
      </c>
      <c r="S1269" s="179"/>
      <c r="T1269" s="180"/>
      <c r="U1269" s="61"/>
      <c r="V1269" s="175" t="s">
        <v>180</v>
      </c>
      <c r="W1269" s="175"/>
      <c r="X1269" s="175"/>
      <c r="Y1269" s="61"/>
      <c r="Z1269" s="175" t="s">
        <v>14</v>
      </c>
      <c r="AA1269" s="175"/>
      <c r="AB1269" s="175"/>
      <c r="AC1269" s="61"/>
      <c r="AD1269" s="61"/>
      <c r="AE1269" s="175" t="s">
        <v>338</v>
      </c>
      <c r="AF1269" s="175"/>
      <c r="AG1269" s="175"/>
      <c r="AH1269" s="61"/>
      <c r="AI1269" s="178" t="s">
        <v>409</v>
      </c>
      <c r="AJ1269" s="179"/>
      <c r="AK1269" s="180"/>
      <c r="AL1269" s="61"/>
      <c r="AM1269" s="178" t="s">
        <v>410</v>
      </c>
      <c r="AN1269" s="179"/>
      <c r="AO1269" s="180"/>
      <c r="AP1269" s="61"/>
      <c r="AQ1269" s="61"/>
      <c r="AR1269" s="175" t="s">
        <v>180</v>
      </c>
      <c r="AS1269" s="175"/>
      <c r="AT1269" s="175"/>
      <c r="AU1269" s="61"/>
      <c r="AV1269" s="175" t="s">
        <v>14</v>
      </c>
      <c r="AW1269" s="175"/>
      <c r="AX1269" s="175"/>
      <c r="AY1269" s="61"/>
      <c r="AZ1269" s="61"/>
      <c r="BA1269" s="175" t="s">
        <v>338</v>
      </c>
      <c r="BB1269" s="175"/>
      <c r="BC1269" s="175"/>
      <c r="BD1269" s="61"/>
      <c r="BE1269" s="178" t="s">
        <v>409</v>
      </c>
      <c r="BF1269" s="179"/>
      <c r="BG1269" s="180"/>
      <c r="BH1269" s="61"/>
      <c r="BI1269" s="178" t="s">
        <v>410</v>
      </c>
      <c r="BJ1269" s="179"/>
      <c r="BK1269" s="180"/>
      <c r="BL1269" s="61"/>
      <c r="BM1269" s="61"/>
      <c r="BN1269" s="178" t="s">
        <v>180</v>
      </c>
      <c r="BO1269" s="179"/>
      <c r="BP1269" s="180"/>
      <c r="BQ1269" s="61"/>
      <c r="BR1269" s="175" t="s">
        <v>14</v>
      </c>
      <c r="BS1269" s="175"/>
      <c r="BT1269" s="175"/>
      <c r="BU1269" s="64"/>
      <c r="BV1269" s="61"/>
      <c r="BW1269" s="175" t="s">
        <v>338</v>
      </c>
      <c r="BX1269" s="175"/>
      <c r="BY1269" s="175"/>
      <c r="BZ1269" s="61"/>
      <c r="CA1269" s="178" t="s">
        <v>409</v>
      </c>
      <c r="CB1269" s="179"/>
      <c r="CC1269" s="180"/>
      <c r="CD1269" s="61"/>
      <c r="CE1269" s="178" t="s">
        <v>410</v>
      </c>
      <c r="CF1269" s="179"/>
      <c r="CG1269" s="180"/>
      <c r="CH1269" s="61"/>
      <c r="CI1269" s="61"/>
      <c r="CJ1269" s="175" t="s">
        <v>180</v>
      </c>
      <c r="CK1269" s="175"/>
      <c r="CL1269" s="175"/>
      <c r="CM1269" s="61"/>
      <c r="CN1269" s="175" t="s">
        <v>14</v>
      </c>
      <c r="CO1269" s="175"/>
      <c r="CP1269" s="175"/>
      <c r="CQ1269" s="61"/>
      <c r="CR1269" s="61"/>
      <c r="CS1269" s="175" t="s">
        <v>338</v>
      </c>
      <c r="CT1269" s="175"/>
      <c r="CU1269" s="175"/>
      <c r="CV1269" s="61"/>
      <c r="CW1269" s="178" t="s">
        <v>409</v>
      </c>
      <c r="CX1269" s="179"/>
      <c r="CY1269" s="180"/>
      <c r="CZ1269" s="61"/>
      <c r="DA1269" s="178" t="s">
        <v>410</v>
      </c>
      <c r="DB1269" s="179"/>
      <c r="DC1269" s="180"/>
    </row>
    <row r="1270" spans="2:107" ht="25.5" customHeight="1" x14ac:dyDescent="0.2">
      <c r="B1270" s="55" t="s">
        <v>181</v>
      </c>
      <c r="C1270" s="57">
        <v>14</v>
      </c>
      <c r="D1270" s="58">
        <v>0.58333333333333337</v>
      </c>
      <c r="E1270" s="64"/>
      <c r="F1270" s="55" t="s">
        <v>186</v>
      </c>
      <c r="G1270" s="57">
        <v>23</v>
      </c>
      <c r="H1270" s="58">
        <v>0.95833333333333337</v>
      </c>
      <c r="I1270" s="61"/>
      <c r="J1270" s="55" t="s">
        <v>339</v>
      </c>
      <c r="K1270" s="57">
        <v>14</v>
      </c>
      <c r="L1270" s="58">
        <v>0.58333333333333337</v>
      </c>
      <c r="M1270" s="61"/>
      <c r="N1270" s="55" t="s">
        <v>357</v>
      </c>
      <c r="O1270" s="57">
        <v>3</v>
      </c>
      <c r="P1270" s="58">
        <v>0.125</v>
      </c>
      <c r="Q1270" s="61"/>
      <c r="R1270" s="55" t="s">
        <v>411</v>
      </c>
      <c r="S1270" s="57">
        <v>4</v>
      </c>
      <c r="T1270" s="58">
        <v>0.16666666666666666</v>
      </c>
      <c r="U1270" s="61"/>
      <c r="V1270" s="47" t="s">
        <v>181</v>
      </c>
      <c r="W1270" s="57">
        <v>3</v>
      </c>
      <c r="X1270" s="58">
        <v>0.5</v>
      </c>
      <c r="Y1270" s="61"/>
      <c r="Z1270" s="55" t="s">
        <v>186</v>
      </c>
      <c r="AA1270" s="57">
        <v>6</v>
      </c>
      <c r="AB1270" s="58">
        <v>1</v>
      </c>
      <c r="AC1270" s="61"/>
      <c r="AD1270" s="61"/>
      <c r="AE1270" s="55" t="s">
        <v>339</v>
      </c>
      <c r="AF1270" s="57">
        <v>3</v>
      </c>
      <c r="AG1270" s="58">
        <v>0.5</v>
      </c>
      <c r="AH1270" s="61"/>
      <c r="AI1270" s="55" t="s">
        <v>357</v>
      </c>
      <c r="AJ1270" s="57">
        <v>2</v>
      </c>
      <c r="AK1270" s="58">
        <v>0.33333333333333331</v>
      </c>
      <c r="AL1270" s="61"/>
      <c r="AM1270" s="55" t="s">
        <v>411</v>
      </c>
      <c r="AN1270" s="57">
        <v>2</v>
      </c>
      <c r="AO1270" s="58">
        <v>0.33333333333333331</v>
      </c>
      <c r="AP1270" s="61"/>
      <c r="AQ1270" s="61"/>
      <c r="AR1270" s="55" t="s">
        <v>181</v>
      </c>
      <c r="AS1270" s="57">
        <v>1</v>
      </c>
      <c r="AT1270" s="58">
        <v>0.33333333333333331</v>
      </c>
      <c r="AU1270" s="61"/>
      <c r="AV1270" s="47" t="s">
        <v>186</v>
      </c>
      <c r="AW1270" s="57">
        <v>3</v>
      </c>
      <c r="AX1270" s="58">
        <v>1</v>
      </c>
      <c r="AY1270" s="61"/>
      <c r="AZ1270" s="61"/>
      <c r="BA1270" s="55" t="s">
        <v>339</v>
      </c>
      <c r="BB1270" s="57">
        <v>1</v>
      </c>
      <c r="BC1270" s="58">
        <v>0.33333333333333331</v>
      </c>
      <c r="BD1270" s="61"/>
      <c r="BE1270" s="55" t="s">
        <v>357</v>
      </c>
      <c r="BF1270" s="57">
        <v>0</v>
      </c>
      <c r="BG1270" s="58">
        <v>0</v>
      </c>
      <c r="BH1270" s="61"/>
      <c r="BI1270" s="55" t="s">
        <v>411</v>
      </c>
      <c r="BJ1270" s="57">
        <v>1</v>
      </c>
      <c r="BK1270" s="58">
        <v>0.33333333333333331</v>
      </c>
      <c r="BL1270" s="61"/>
      <c r="BM1270" s="61"/>
      <c r="BN1270" s="47" t="s">
        <v>181</v>
      </c>
      <c r="BO1270" s="57">
        <v>0</v>
      </c>
      <c r="BP1270" s="58">
        <v>0</v>
      </c>
      <c r="BQ1270" s="61"/>
      <c r="BR1270" s="47" t="s">
        <v>186</v>
      </c>
      <c r="BS1270" s="57">
        <v>1</v>
      </c>
      <c r="BT1270" s="58">
        <v>1</v>
      </c>
      <c r="BU1270" s="64"/>
      <c r="BV1270" s="61"/>
      <c r="BW1270" s="55" t="s">
        <v>339</v>
      </c>
      <c r="BX1270" s="57">
        <v>0</v>
      </c>
      <c r="BY1270" s="58">
        <v>0</v>
      </c>
      <c r="BZ1270" s="61"/>
      <c r="CA1270" s="55" t="s">
        <v>357</v>
      </c>
      <c r="CB1270" s="57">
        <v>0</v>
      </c>
      <c r="CC1270" s="58">
        <v>0</v>
      </c>
      <c r="CD1270" s="61"/>
      <c r="CE1270" s="55" t="s">
        <v>411</v>
      </c>
      <c r="CF1270" s="57">
        <v>0</v>
      </c>
      <c r="CG1270" s="58">
        <v>0</v>
      </c>
      <c r="CH1270" s="61"/>
      <c r="CI1270" s="61"/>
      <c r="CJ1270" s="55" t="s">
        <v>181</v>
      </c>
      <c r="CK1270" s="57">
        <v>0</v>
      </c>
      <c r="CL1270" s="58" t="e">
        <v>#DIV/0!</v>
      </c>
      <c r="CM1270" s="61"/>
      <c r="CN1270" s="55" t="s">
        <v>186</v>
      </c>
      <c r="CO1270" s="57">
        <v>0</v>
      </c>
      <c r="CP1270" s="58" t="e">
        <v>#DIV/0!</v>
      </c>
      <c r="CQ1270" s="61"/>
      <c r="CR1270" s="61"/>
      <c r="CS1270" s="55" t="s">
        <v>339</v>
      </c>
      <c r="CT1270" s="57">
        <v>0</v>
      </c>
      <c r="CU1270" s="58" t="e">
        <v>#DIV/0!</v>
      </c>
      <c r="CV1270" s="61"/>
      <c r="CW1270" s="55" t="s">
        <v>357</v>
      </c>
      <c r="CX1270" s="57">
        <v>0</v>
      </c>
      <c r="CY1270" s="58">
        <v>0</v>
      </c>
      <c r="CZ1270" s="61"/>
      <c r="DA1270" s="55" t="s">
        <v>411</v>
      </c>
      <c r="DB1270" s="57">
        <v>0</v>
      </c>
      <c r="DC1270" s="58" t="e">
        <v>#DIV/0!</v>
      </c>
    </row>
    <row r="1271" spans="2:107" ht="25.5" customHeight="1" x14ac:dyDescent="0.2">
      <c r="B1271" s="46" t="s">
        <v>182</v>
      </c>
      <c r="C1271" s="57">
        <v>2</v>
      </c>
      <c r="D1271" s="58">
        <v>8.3333333333333329E-2</v>
      </c>
      <c r="E1271" s="64"/>
      <c r="F1271" s="46" t="s">
        <v>187</v>
      </c>
      <c r="G1271" s="57">
        <v>1</v>
      </c>
      <c r="H1271" s="58">
        <v>4.1666666666666664E-2</v>
      </c>
      <c r="I1271" s="61"/>
      <c r="J1271" s="55" t="s">
        <v>340</v>
      </c>
      <c r="K1271" s="57">
        <v>0</v>
      </c>
      <c r="L1271" s="58">
        <v>0</v>
      </c>
      <c r="M1271" s="61"/>
      <c r="N1271" s="55" t="s">
        <v>359</v>
      </c>
      <c r="O1271" s="57">
        <v>11</v>
      </c>
      <c r="P1271" s="58">
        <v>0.45833333333333331</v>
      </c>
      <c r="Q1271" s="61"/>
      <c r="R1271" s="55" t="s">
        <v>412</v>
      </c>
      <c r="S1271" s="57">
        <v>10</v>
      </c>
      <c r="T1271" s="58">
        <v>0.41666666666666669</v>
      </c>
      <c r="U1271" s="61"/>
      <c r="V1271" s="46" t="s">
        <v>182</v>
      </c>
      <c r="W1271" s="57">
        <v>1</v>
      </c>
      <c r="X1271" s="58">
        <v>0.16666666666666666</v>
      </c>
      <c r="Y1271" s="61"/>
      <c r="Z1271" s="46" t="s">
        <v>187</v>
      </c>
      <c r="AA1271" s="57">
        <v>0</v>
      </c>
      <c r="AB1271" s="58">
        <v>0</v>
      </c>
      <c r="AC1271" s="61"/>
      <c r="AD1271" s="61"/>
      <c r="AE1271" s="55" t="s">
        <v>340</v>
      </c>
      <c r="AF1271" s="57">
        <v>0</v>
      </c>
      <c r="AG1271" s="58">
        <v>0</v>
      </c>
      <c r="AH1271" s="61"/>
      <c r="AI1271" s="55" t="s">
        <v>359</v>
      </c>
      <c r="AJ1271" s="57">
        <v>1</v>
      </c>
      <c r="AK1271" s="58">
        <v>0.16666666666666666</v>
      </c>
      <c r="AL1271" s="61"/>
      <c r="AM1271" s="55" t="s">
        <v>412</v>
      </c>
      <c r="AN1271" s="57">
        <v>1</v>
      </c>
      <c r="AO1271" s="58">
        <v>0.16666666666666666</v>
      </c>
      <c r="AP1271" s="61"/>
      <c r="AQ1271" s="61"/>
      <c r="AR1271" s="46" t="s">
        <v>182</v>
      </c>
      <c r="AS1271" s="57">
        <v>1</v>
      </c>
      <c r="AT1271" s="58">
        <v>0.33333333333333331</v>
      </c>
      <c r="AU1271" s="61"/>
      <c r="AV1271" s="46" t="s">
        <v>187</v>
      </c>
      <c r="AW1271" s="57">
        <v>0</v>
      </c>
      <c r="AX1271" s="58">
        <v>0</v>
      </c>
      <c r="AY1271" s="61"/>
      <c r="AZ1271" s="61"/>
      <c r="BA1271" s="55" t="s">
        <v>340</v>
      </c>
      <c r="BB1271" s="57">
        <v>0</v>
      </c>
      <c r="BC1271" s="58">
        <v>0</v>
      </c>
      <c r="BD1271" s="61"/>
      <c r="BE1271" s="55" t="s">
        <v>359</v>
      </c>
      <c r="BF1271" s="57">
        <v>1</v>
      </c>
      <c r="BG1271" s="58">
        <v>0.33333333333333331</v>
      </c>
      <c r="BH1271" s="61"/>
      <c r="BI1271" s="55" t="s">
        <v>412</v>
      </c>
      <c r="BJ1271" s="57">
        <v>0</v>
      </c>
      <c r="BK1271" s="58">
        <v>0</v>
      </c>
      <c r="BL1271" s="61"/>
      <c r="BM1271" s="61"/>
      <c r="BN1271" s="46" t="s">
        <v>182</v>
      </c>
      <c r="BO1271" s="57">
        <v>1</v>
      </c>
      <c r="BP1271" s="58">
        <v>1</v>
      </c>
      <c r="BQ1271" s="61"/>
      <c r="BR1271" s="46" t="s">
        <v>187</v>
      </c>
      <c r="BS1271" s="57">
        <v>0</v>
      </c>
      <c r="BT1271" s="58">
        <v>0</v>
      </c>
      <c r="BU1271" s="64"/>
      <c r="BV1271" s="61"/>
      <c r="BW1271" s="55" t="s">
        <v>340</v>
      </c>
      <c r="BX1271" s="57">
        <v>0</v>
      </c>
      <c r="BY1271" s="58">
        <v>0</v>
      </c>
      <c r="BZ1271" s="61"/>
      <c r="CA1271" s="55" t="s">
        <v>359</v>
      </c>
      <c r="CB1271" s="57">
        <v>0</v>
      </c>
      <c r="CC1271" s="58">
        <v>0</v>
      </c>
      <c r="CD1271" s="61"/>
      <c r="CE1271" s="55" t="s">
        <v>412</v>
      </c>
      <c r="CF1271" s="57">
        <v>0</v>
      </c>
      <c r="CG1271" s="58">
        <v>0</v>
      </c>
      <c r="CH1271" s="61"/>
      <c r="CI1271" s="61"/>
      <c r="CJ1271" s="46" t="s">
        <v>182</v>
      </c>
      <c r="CK1271" s="57">
        <v>0</v>
      </c>
      <c r="CL1271" s="58" t="e">
        <v>#DIV/0!</v>
      </c>
      <c r="CM1271" s="61"/>
      <c r="CN1271" s="46" t="s">
        <v>187</v>
      </c>
      <c r="CO1271" s="57">
        <v>0</v>
      </c>
      <c r="CP1271" s="58" t="e">
        <v>#DIV/0!</v>
      </c>
      <c r="CQ1271" s="61"/>
      <c r="CR1271" s="61"/>
      <c r="CS1271" s="55" t="s">
        <v>340</v>
      </c>
      <c r="CT1271" s="57">
        <v>0</v>
      </c>
      <c r="CU1271" s="58" t="e">
        <v>#DIV/0!</v>
      </c>
      <c r="CV1271" s="61"/>
      <c r="CW1271" s="55" t="s">
        <v>359</v>
      </c>
      <c r="CX1271" s="57">
        <v>2</v>
      </c>
      <c r="CY1271" s="58">
        <v>1</v>
      </c>
      <c r="CZ1271" s="61"/>
      <c r="DA1271" s="55" t="s">
        <v>412</v>
      </c>
      <c r="DB1271" s="57">
        <v>0</v>
      </c>
      <c r="DC1271" s="58" t="e">
        <v>#DIV/0!</v>
      </c>
    </row>
    <row r="1272" spans="2:107" ht="25.5" customHeight="1" x14ac:dyDescent="0.2">
      <c r="B1272" s="50" t="s">
        <v>183</v>
      </c>
      <c r="C1272" s="57">
        <v>3</v>
      </c>
      <c r="D1272" s="58">
        <v>0.125</v>
      </c>
      <c r="E1272" s="64"/>
      <c r="F1272" s="46" t="s">
        <v>188</v>
      </c>
      <c r="G1272" s="57">
        <v>0</v>
      </c>
      <c r="H1272" s="58">
        <v>0</v>
      </c>
      <c r="I1272" s="61"/>
      <c r="J1272" s="55" t="s">
        <v>341</v>
      </c>
      <c r="K1272" s="57">
        <v>0</v>
      </c>
      <c r="L1272" s="58">
        <v>0</v>
      </c>
      <c r="M1272" s="61"/>
      <c r="N1272" s="50" t="s">
        <v>360</v>
      </c>
      <c r="O1272" s="57">
        <v>1</v>
      </c>
      <c r="P1272" s="58">
        <v>4.1666666666666664E-2</v>
      </c>
      <c r="Q1272" s="61"/>
      <c r="R1272" s="50" t="s">
        <v>413</v>
      </c>
      <c r="S1272" s="57">
        <v>0</v>
      </c>
      <c r="T1272" s="58">
        <v>0</v>
      </c>
      <c r="U1272" s="61"/>
      <c r="V1272" s="46" t="s">
        <v>183</v>
      </c>
      <c r="W1272" s="57">
        <v>1</v>
      </c>
      <c r="X1272" s="58">
        <v>0.16666666666666666</v>
      </c>
      <c r="Y1272" s="61"/>
      <c r="Z1272" s="46" t="s">
        <v>188</v>
      </c>
      <c r="AA1272" s="57">
        <v>0</v>
      </c>
      <c r="AB1272" s="58">
        <v>0</v>
      </c>
      <c r="AC1272" s="61"/>
      <c r="AD1272" s="61"/>
      <c r="AE1272" s="55" t="s">
        <v>341</v>
      </c>
      <c r="AF1272" s="57">
        <v>0</v>
      </c>
      <c r="AG1272" s="58">
        <v>0</v>
      </c>
      <c r="AH1272" s="61"/>
      <c r="AI1272" s="50" t="s">
        <v>360</v>
      </c>
      <c r="AJ1272" s="57">
        <v>0</v>
      </c>
      <c r="AK1272" s="58">
        <v>0</v>
      </c>
      <c r="AL1272" s="61"/>
      <c r="AM1272" s="50" t="s">
        <v>413</v>
      </c>
      <c r="AN1272" s="57">
        <v>1</v>
      </c>
      <c r="AO1272" s="58">
        <v>0.16666666666666666</v>
      </c>
      <c r="AP1272" s="61"/>
      <c r="AQ1272" s="61"/>
      <c r="AR1272" s="46" t="s">
        <v>183</v>
      </c>
      <c r="AS1272" s="57">
        <v>0</v>
      </c>
      <c r="AT1272" s="58">
        <v>0</v>
      </c>
      <c r="AU1272" s="61"/>
      <c r="AV1272" s="46" t="s">
        <v>188</v>
      </c>
      <c r="AW1272" s="57">
        <v>0</v>
      </c>
      <c r="AX1272" s="58">
        <v>0</v>
      </c>
      <c r="AY1272" s="61"/>
      <c r="AZ1272" s="61"/>
      <c r="BA1272" s="55" t="s">
        <v>341</v>
      </c>
      <c r="BB1272" s="57">
        <v>0</v>
      </c>
      <c r="BC1272" s="58">
        <v>0</v>
      </c>
      <c r="BD1272" s="61"/>
      <c r="BE1272" s="50" t="s">
        <v>360</v>
      </c>
      <c r="BF1272" s="57">
        <v>1</v>
      </c>
      <c r="BG1272" s="58">
        <v>0.33333333333333331</v>
      </c>
      <c r="BH1272" s="61"/>
      <c r="BI1272" s="50" t="s">
        <v>413</v>
      </c>
      <c r="BJ1272" s="57">
        <v>1</v>
      </c>
      <c r="BK1272" s="58">
        <v>0.33333333333333331</v>
      </c>
      <c r="BL1272" s="61"/>
      <c r="BM1272" s="61"/>
      <c r="BN1272" s="46" t="s">
        <v>183</v>
      </c>
      <c r="BO1272" s="57">
        <v>0</v>
      </c>
      <c r="BP1272" s="58">
        <v>0</v>
      </c>
      <c r="BQ1272" s="61"/>
      <c r="BR1272" s="46" t="s">
        <v>188</v>
      </c>
      <c r="BS1272" s="57">
        <v>0</v>
      </c>
      <c r="BT1272" s="58">
        <v>0</v>
      </c>
      <c r="BU1272" s="64"/>
      <c r="BV1272" s="61"/>
      <c r="BW1272" s="55" t="s">
        <v>341</v>
      </c>
      <c r="BX1272" s="57">
        <v>0</v>
      </c>
      <c r="BY1272" s="58">
        <v>0</v>
      </c>
      <c r="BZ1272" s="61"/>
      <c r="CA1272" s="50" t="s">
        <v>360</v>
      </c>
      <c r="CB1272" s="57">
        <v>1</v>
      </c>
      <c r="CC1272" s="58">
        <v>1</v>
      </c>
      <c r="CD1272" s="61"/>
      <c r="CE1272" s="50" t="s">
        <v>413</v>
      </c>
      <c r="CF1272" s="57">
        <v>1</v>
      </c>
      <c r="CG1272" s="58">
        <v>1</v>
      </c>
      <c r="CH1272" s="61"/>
      <c r="CI1272" s="61"/>
      <c r="CJ1272" s="46" t="s">
        <v>183</v>
      </c>
      <c r="CK1272" s="57">
        <v>0</v>
      </c>
      <c r="CL1272" s="58" t="e">
        <v>#DIV/0!</v>
      </c>
      <c r="CM1272" s="61"/>
      <c r="CN1272" s="46" t="s">
        <v>188</v>
      </c>
      <c r="CO1272" s="57">
        <v>0</v>
      </c>
      <c r="CP1272" s="58" t="e">
        <v>#DIV/0!</v>
      </c>
      <c r="CQ1272" s="61"/>
      <c r="CR1272" s="61"/>
      <c r="CS1272" s="55" t="s">
        <v>341</v>
      </c>
      <c r="CT1272" s="57">
        <v>0</v>
      </c>
      <c r="CU1272" s="58" t="e">
        <v>#DIV/0!</v>
      </c>
      <c r="CV1272" s="61"/>
      <c r="CW1272" s="50" t="s">
        <v>360</v>
      </c>
      <c r="CX1272" s="57">
        <v>0</v>
      </c>
      <c r="CY1272" s="58">
        <v>0</v>
      </c>
      <c r="CZ1272" s="61"/>
      <c r="DA1272" s="50" t="s">
        <v>413</v>
      </c>
      <c r="DB1272" s="57">
        <v>0</v>
      </c>
      <c r="DC1272" s="58" t="e">
        <v>#DIV/0!</v>
      </c>
    </row>
    <row r="1273" spans="2:107" ht="25.5" customHeight="1" x14ac:dyDescent="0.2">
      <c r="B1273" s="50" t="s">
        <v>184</v>
      </c>
      <c r="C1273" s="57">
        <v>4</v>
      </c>
      <c r="D1273" s="58">
        <v>0.16666666666666666</v>
      </c>
      <c r="E1273" s="64"/>
      <c r="F1273" s="77"/>
      <c r="G1273" s="54">
        <v>24</v>
      </c>
      <c r="H1273" s="76">
        <v>1</v>
      </c>
      <c r="I1273" s="61"/>
      <c r="J1273" s="50" t="s">
        <v>344</v>
      </c>
      <c r="K1273" s="57">
        <v>2</v>
      </c>
      <c r="L1273" s="58">
        <v>8.3333333333333329E-2</v>
      </c>
      <c r="M1273" s="61"/>
      <c r="N1273" s="50" t="s">
        <v>358</v>
      </c>
      <c r="O1273" s="57">
        <v>1</v>
      </c>
      <c r="P1273" s="58">
        <v>4.1666666666666664E-2</v>
      </c>
      <c r="Q1273" s="61"/>
      <c r="R1273" s="50" t="s">
        <v>414</v>
      </c>
      <c r="S1273" s="57">
        <v>2</v>
      </c>
      <c r="T1273" s="58">
        <v>8.3333333333333329E-2</v>
      </c>
      <c r="U1273" s="61"/>
      <c r="V1273" s="46" t="s">
        <v>184</v>
      </c>
      <c r="W1273" s="57">
        <v>1</v>
      </c>
      <c r="X1273" s="58">
        <v>0.16666666666666666</v>
      </c>
      <c r="Y1273" s="61"/>
      <c r="Z1273" s="77"/>
      <c r="AA1273" s="54">
        <v>6</v>
      </c>
      <c r="AB1273" s="76">
        <v>1</v>
      </c>
      <c r="AC1273" s="61"/>
      <c r="AD1273" s="61"/>
      <c r="AE1273" s="50" t="s">
        <v>344</v>
      </c>
      <c r="AF1273" s="57">
        <v>1</v>
      </c>
      <c r="AG1273" s="58">
        <v>0.16666666666666666</v>
      </c>
      <c r="AH1273" s="61"/>
      <c r="AI1273" s="50" t="s">
        <v>358</v>
      </c>
      <c r="AJ1273" s="57">
        <v>1</v>
      </c>
      <c r="AK1273" s="58">
        <v>0.16666666666666666</v>
      </c>
      <c r="AL1273" s="61"/>
      <c r="AM1273" s="50" t="s">
        <v>414</v>
      </c>
      <c r="AN1273" s="57">
        <v>0</v>
      </c>
      <c r="AO1273" s="58">
        <v>0</v>
      </c>
      <c r="AP1273" s="61"/>
      <c r="AQ1273" s="61"/>
      <c r="AR1273" s="46" t="s">
        <v>184</v>
      </c>
      <c r="AS1273" s="57">
        <v>1</v>
      </c>
      <c r="AT1273" s="58">
        <v>0.33333333333333331</v>
      </c>
      <c r="AU1273" s="61"/>
      <c r="AV1273" s="77"/>
      <c r="AW1273" s="54">
        <v>3</v>
      </c>
      <c r="AX1273" s="76">
        <v>1</v>
      </c>
      <c r="AY1273" s="61"/>
      <c r="AZ1273" s="61"/>
      <c r="BA1273" s="50" t="s">
        <v>344</v>
      </c>
      <c r="BB1273" s="57">
        <v>1</v>
      </c>
      <c r="BC1273" s="58">
        <v>0.33333333333333331</v>
      </c>
      <c r="BD1273" s="61"/>
      <c r="BE1273" s="50" t="s">
        <v>358</v>
      </c>
      <c r="BF1273" s="57">
        <v>0</v>
      </c>
      <c r="BG1273" s="58">
        <v>0</v>
      </c>
      <c r="BH1273" s="61"/>
      <c r="BI1273" s="50" t="s">
        <v>414</v>
      </c>
      <c r="BJ1273" s="57">
        <v>0</v>
      </c>
      <c r="BK1273" s="58">
        <v>0</v>
      </c>
      <c r="BL1273" s="61"/>
      <c r="BM1273" s="61"/>
      <c r="BN1273" s="46" t="s">
        <v>184</v>
      </c>
      <c r="BO1273" s="57">
        <v>0</v>
      </c>
      <c r="BP1273" s="58">
        <v>0</v>
      </c>
      <c r="BQ1273" s="61"/>
      <c r="BR1273" s="77"/>
      <c r="BS1273" s="54">
        <v>1</v>
      </c>
      <c r="BT1273" s="76">
        <v>1</v>
      </c>
      <c r="BU1273" s="64"/>
      <c r="BV1273" s="61"/>
      <c r="BW1273" s="50" t="s">
        <v>344</v>
      </c>
      <c r="BX1273" s="57">
        <v>1</v>
      </c>
      <c r="BY1273" s="58">
        <v>1</v>
      </c>
      <c r="BZ1273" s="61"/>
      <c r="CA1273" s="50" t="s">
        <v>358</v>
      </c>
      <c r="CB1273" s="57">
        <v>0</v>
      </c>
      <c r="CC1273" s="58">
        <v>0</v>
      </c>
      <c r="CD1273" s="61"/>
      <c r="CE1273" s="50" t="s">
        <v>414</v>
      </c>
      <c r="CF1273" s="57">
        <v>0</v>
      </c>
      <c r="CG1273" s="58">
        <v>0</v>
      </c>
      <c r="CH1273" s="61"/>
      <c r="CI1273" s="61"/>
      <c r="CJ1273" s="46" t="s">
        <v>184</v>
      </c>
      <c r="CK1273" s="57">
        <v>0</v>
      </c>
      <c r="CL1273" s="58" t="e">
        <v>#DIV/0!</v>
      </c>
      <c r="CM1273" s="61"/>
      <c r="CN1273" s="77"/>
      <c r="CO1273" s="54">
        <v>0</v>
      </c>
      <c r="CP1273" s="76" t="e">
        <v>#DIV/0!</v>
      </c>
      <c r="CQ1273" s="61"/>
      <c r="CR1273" s="61"/>
      <c r="CS1273" s="50" t="s">
        <v>344</v>
      </c>
      <c r="CT1273" s="57">
        <v>0</v>
      </c>
      <c r="CU1273" s="58" t="e">
        <v>#DIV/0!</v>
      </c>
      <c r="CV1273" s="61"/>
      <c r="CW1273" s="50" t="s">
        <v>358</v>
      </c>
      <c r="CX1273" s="57">
        <v>0</v>
      </c>
      <c r="CY1273" s="58">
        <v>0</v>
      </c>
      <c r="CZ1273" s="61"/>
      <c r="DA1273" s="50" t="s">
        <v>414</v>
      </c>
      <c r="DB1273" s="57">
        <v>0</v>
      </c>
      <c r="DC1273" s="58" t="e">
        <v>#DIV/0!</v>
      </c>
    </row>
    <row r="1274" spans="2:107" ht="25.5" customHeight="1" x14ac:dyDescent="0.2">
      <c r="B1274" s="50" t="s">
        <v>185</v>
      </c>
      <c r="C1274" s="57">
        <v>0</v>
      </c>
      <c r="D1274" s="58">
        <v>0</v>
      </c>
      <c r="E1274" s="64"/>
      <c r="F1274" s="61"/>
      <c r="G1274" s="56" t="s">
        <v>141</v>
      </c>
      <c r="H1274" s="49" t="s">
        <v>140</v>
      </c>
      <c r="I1274" s="61"/>
      <c r="J1274" s="50" t="s">
        <v>343</v>
      </c>
      <c r="K1274" s="57">
        <v>0</v>
      </c>
      <c r="L1274" s="58">
        <v>0</v>
      </c>
      <c r="M1274" s="61"/>
      <c r="N1274" s="50" t="s">
        <v>361</v>
      </c>
      <c r="O1274" s="57">
        <v>1</v>
      </c>
      <c r="P1274" s="58">
        <v>4.1666666666666664E-2</v>
      </c>
      <c r="Q1274" s="61"/>
      <c r="R1274" s="50" t="s">
        <v>415</v>
      </c>
      <c r="S1274" s="57">
        <v>0</v>
      </c>
      <c r="T1274" s="58">
        <v>0</v>
      </c>
      <c r="U1274" s="61"/>
      <c r="V1274" s="46" t="s">
        <v>185</v>
      </c>
      <c r="W1274" s="57">
        <v>0</v>
      </c>
      <c r="X1274" s="58">
        <v>0</v>
      </c>
      <c r="Y1274" s="61"/>
      <c r="Z1274" s="37"/>
      <c r="AA1274" s="56" t="s">
        <v>141</v>
      </c>
      <c r="AB1274" s="49" t="s">
        <v>140</v>
      </c>
      <c r="AC1274" s="61"/>
      <c r="AD1274" s="61"/>
      <c r="AE1274" s="50" t="s">
        <v>343</v>
      </c>
      <c r="AF1274" s="57">
        <v>0</v>
      </c>
      <c r="AG1274" s="58">
        <v>0</v>
      </c>
      <c r="AH1274" s="61"/>
      <c r="AI1274" s="50" t="s">
        <v>361</v>
      </c>
      <c r="AJ1274" s="57">
        <v>0</v>
      </c>
      <c r="AK1274" s="58">
        <v>0</v>
      </c>
      <c r="AL1274" s="61"/>
      <c r="AM1274" s="50" t="s">
        <v>415</v>
      </c>
      <c r="AN1274" s="57">
        <v>1</v>
      </c>
      <c r="AO1274" s="58">
        <v>0.16666666666666666</v>
      </c>
      <c r="AP1274" s="61"/>
      <c r="AQ1274" s="61"/>
      <c r="AR1274" s="46" t="s">
        <v>185</v>
      </c>
      <c r="AS1274" s="57">
        <v>0</v>
      </c>
      <c r="AT1274" s="58">
        <v>0</v>
      </c>
      <c r="AU1274" s="61"/>
      <c r="AV1274" s="61"/>
      <c r="AW1274" s="56" t="s">
        <v>141</v>
      </c>
      <c r="AX1274" s="49" t="s">
        <v>140</v>
      </c>
      <c r="AY1274" s="61"/>
      <c r="AZ1274" s="61"/>
      <c r="BA1274" s="50" t="s">
        <v>343</v>
      </c>
      <c r="BB1274" s="57">
        <v>0</v>
      </c>
      <c r="BC1274" s="58">
        <v>0</v>
      </c>
      <c r="BD1274" s="61"/>
      <c r="BE1274" s="50" t="s">
        <v>361</v>
      </c>
      <c r="BF1274" s="57">
        <v>0</v>
      </c>
      <c r="BG1274" s="58">
        <v>0</v>
      </c>
      <c r="BH1274" s="61"/>
      <c r="BI1274" s="50" t="s">
        <v>415</v>
      </c>
      <c r="BJ1274" s="57">
        <v>0</v>
      </c>
      <c r="BK1274" s="58">
        <v>0</v>
      </c>
      <c r="BL1274" s="61"/>
      <c r="BM1274" s="61"/>
      <c r="BN1274" s="46" t="s">
        <v>185</v>
      </c>
      <c r="BO1274" s="57">
        <v>0</v>
      </c>
      <c r="BP1274" s="58">
        <v>0</v>
      </c>
      <c r="BQ1274" s="61"/>
      <c r="BR1274" s="77"/>
      <c r="BS1274" s="56" t="s">
        <v>141</v>
      </c>
      <c r="BT1274" s="49" t="s">
        <v>140</v>
      </c>
      <c r="BU1274" s="64"/>
      <c r="BV1274" s="61"/>
      <c r="BW1274" s="50" t="s">
        <v>343</v>
      </c>
      <c r="BX1274" s="57">
        <v>0</v>
      </c>
      <c r="BY1274" s="58">
        <v>0</v>
      </c>
      <c r="BZ1274" s="61"/>
      <c r="CA1274" s="50" t="s">
        <v>361</v>
      </c>
      <c r="CB1274" s="57">
        <v>0</v>
      </c>
      <c r="CC1274" s="58">
        <v>0</v>
      </c>
      <c r="CD1274" s="61"/>
      <c r="CE1274" s="50" t="s">
        <v>415</v>
      </c>
      <c r="CF1274" s="57">
        <v>0</v>
      </c>
      <c r="CG1274" s="58">
        <v>0</v>
      </c>
      <c r="CH1274" s="61"/>
      <c r="CI1274" s="61"/>
      <c r="CJ1274" s="46" t="s">
        <v>185</v>
      </c>
      <c r="CK1274" s="57">
        <v>0</v>
      </c>
      <c r="CL1274" s="58" t="e">
        <v>#DIV/0!</v>
      </c>
      <c r="CM1274" s="61"/>
      <c r="CN1274" s="61"/>
      <c r="CO1274" s="56" t="s">
        <v>141</v>
      </c>
      <c r="CP1274" s="49" t="s">
        <v>140</v>
      </c>
      <c r="CQ1274" s="61"/>
      <c r="CR1274" s="61"/>
      <c r="CS1274" s="50" t="s">
        <v>343</v>
      </c>
      <c r="CT1274" s="57">
        <v>0</v>
      </c>
      <c r="CU1274" s="58" t="e">
        <v>#DIV/0!</v>
      </c>
      <c r="CV1274" s="61"/>
      <c r="CW1274" s="50" t="s">
        <v>361</v>
      </c>
      <c r="CX1274" s="57">
        <v>0</v>
      </c>
      <c r="CY1274" s="58">
        <v>0</v>
      </c>
      <c r="CZ1274" s="61"/>
      <c r="DA1274" s="50" t="s">
        <v>415</v>
      </c>
      <c r="DB1274" s="57">
        <v>0</v>
      </c>
      <c r="DC1274" s="58" t="e">
        <v>#DIV/0!</v>
      </c>
    </row>
    <row r="1275" spans="2:107" ht="25.5" customHeight="1" x14ac:dyDescent="0.2">
      <c r="B1275" s="46" t="s">
        <v>162</v>
      </c>
      <c r="C1275" s="57">
        <v>1</v>
      </c>
      <c r="D1275" s="58">
        <v>4.1666666666666664E-2</v>
      </c>
      <c r="E1275" s="64"/>
      <c r="F1275" s="61"/>
      <c r="G1275" s="61"/>
      <c r="H1275" s="61"/>
      <c r="I1275" s="61"/>
      <c r="J1275" s="50" t="s">
        <v>342</v>
      </c>
      <c r="K1275" s="57">
        <v>0</v>
      </c>
      <c r="L1275" s="58">
        <v>0</v>
      </c>
      <c r="M1275" s="61"/>
      <c r="N1275" s="50" t="s">
        <v>362</v>
      </c>
      <c r="O1275" s="57">
        <v>2</v>
      </c>
      <c r="P1275" s="58">
        <v>8.3333333333333329E-2</v>
      </c>
      <c r="Q1275" s="61"/>
      <c r="R1275" s="50" t="s">
        <v>416</v>
      </c>
      <c r="S1275" s="57">
        <v>3</v>
      </c>
      <c r="T1275" s="58">
        <v>0.125</v>
      </c>
      <c r="U1275" s="61"/>
      <c r="V1275" s="46" t="s">
        <v>162</v>
      </c>
      <c r="W1275" s="57">
        <v>0</v>
      </c>
      <c r="X1275" s="58">
        <v>0</v>
      </c>
      <c r="Y1275" s="61"/>
      <c r="Z1275" s="61"/>
      <c r="AA1275" s="61"/>
      <c r="AB1275" s="61"/>
      <c r="AC1275" s="61"/>
      <c r="AD1275" s="61"/>
      <c r="AE1275" s="50" t="s">
        <v>342</v>
      </c>
      <c r="AF1275" s="57">
        <v>0</v>
      </c>
      <c r="AG1275" s="58">
        <v>0</v>
      </c>
      <c r="AH1275" s="61"/>
      <c r="AI1275" s="50" t="s">
        <v>362</v>
      </c>
      <c r="AJ1275" s="57">
        <v>1</v>
      </c>
      <c r="AK1275" s="58">
        <v>0.16666666666666666</v>
      </c>
      <c r="AL1275" s="61"/>
      <c r="AM1275" s="50" t="s">
        <v>416</v>
      </c>
      <c r="AN1275" s="57">
        <v>0</v>
      </c>
      <c r="AO1275" s="58">
        <v>0</v>
      </c>
      <c r="AP1275" s="61"/>
      <c r="AQ1275" s="61"/>
      <c r="AR1275" s="46" t="s">
        <v>162</v>
      </c>
      <c r="AS1275" s="57">
        <v>0</v>
      </c>
      <c r="AT1275" s="58">
        <v>0</v>
      </c>
      <c r="AU1275" s="61"/>
      <c r="AV1275" s="61"/>
      <c r="AW1275" s="61"/>
      <c r="AX1275" s="61"/>
      <c r="AY1275" s="61"/>
      <c r="AZ1275" s="61"/>
      <c r="BA1275" s="50" t="s">
        <v>342</v>
      </c>
      <c r="BB1275" s="57">
        <v>0</v>
      </c>
      <c r="BC1275" s="58">
        <v>0</v>
      </c>
      <c r="BD1275" s="61"/>
      <c r="BE1275" s="50" t="s">
        <v>362</v>
      </c>
      <c r="BF1275" s="57">
        <v>0</v>
      </c>
      <c r="BG1275" s="58">
        <v>0</v>
      </c>
      <c r="BH1275" s="61"/>
      <c r="BI1275" s="50" t="s">
        <v>416</v>
      </c>
      <c r="BJ1275" s="57">
        <v>0</v>
      </c>
      <c r="BK1275" s="58">
        <v>0</v>
      </c>
      <c r="BL1275" s="61"/>
      <c r="BM1275" s="61"/>
      <c r="BN1275" s="46" t="s">
        <v>162</v>
      </c>
      <c r="BO1275" s="57">
        <v>0</v>
      </c>
      <c r="BP1275" s="58">
        <v>0</v>
      </c>
      <c r="BQ1275" s="64"/>
      <c r="BR1275"/>
      <c r="BS1275" s="64"/>
      <c r="BT1275" s="64"/>
      <c r="BU1275" s="64"/>
      <c r="BV1275" s="61"/>
      <c r="BW1275" s="50" t="s">
        <v>342</v>
      </c>
      <c r="BX1275" s="57">
        <v>0</v>
      </c>
      <c r="BY1275" s="58">
        <v>0</v>
      </c>
      <c r="BZ1275" s="61"/>
      <c r="CA1275" s="50" t="s">
        <v>362</v>
      </c>
      <c r="CB1275" s="57">
        <v>0</v>
      </c>
      <c r="CC1275" s="58">
        <v>0</v>
      </c>
      <c r="CD1275" s="61"/>
      <c r="CE1275" s="50" t="s">
        <v>416</v>
      </c>
      <c r="CF1275" s="57">
        <v>0</v>
      </c>
      <c r="CG1275" s="58">
        <v>0</v>
      </c>
      <c r="CH1275" s="61"/>
      <c r="CI1275" s="61"/>
      <c r="CJ1275" s="46" t="s">
        <v>162</v>
      </c>
      <c r="CK1275" s="57">
        <v>0</v>
      </c>
      <c r="CL1275" s="58" t="e">
        <v>#DIV/0!</v>
      </c>
      <c r="CM1275" s="61"/>
      <c r="CN1275" s="61"/>
      <c r="CO1275" s="61"/>
      <c r="CP1275" s="61"/>
      <c r="CQ1275" s="61"/>
      <c r="CR1275" s="61"/>
      <c r="CS1275" s="50" t="s">
        <v>342</v>
      </c>
      <c r="CT1275" s="57">
        <v>0</v>
      </c>
      <c r="CU1275" s="58" t="e">
        <v>#DIV/0!</v>
      </c>
      <c r="CV1275" s="61"/>
      <c r="CW1275" s="50" t="s">
        <v>362</v>
      </c>
      <c r="CX1275" s="57">
        <v>0</v>
      </c>
      <c r="CY1275" s="58">
        <v>0</v>
      </c>
      <c r="CZ1275" s="61"/>
      <c r="DA1275" s="50" t="s">
        <v>416</v>
      </c>
      <c r="DB1275" s="57">
        <v>0</v>
      </c>
      <c r="DC1275" s="58" t="e">
        <v>#DIV/0!</v>
      </c>
    </row>
    <row r="1276" spans="2:107" ht="25.5" customHeight="1" x14ac:dyDescent="0.2">
      <c r="B1276" s="77"/>
      <c r="C1276" s="54">
        <v>24</v>
      </c>
      <c r="D1276" s="76">
        <v>1</v>
      </c>
      <c r="E1276" s="64"/>
      <c r="F1276" s="61"/>
      <c r="G1276" s="61"/>
      <c r="H1276" s="61"/>
      <c r="I1276" s="61"/>
      <c r="J1276" s="50" t="s">
        <v>354</v>
      </c>
      <c r="K1276" s="57">
        <v>2</v>
      </c>
      <c r="L1276" s="58">
        <v>8.3333333333333329E-2</v>
      </c>
      <c r="M1276" s="61"/>
      <c r="N1276" s="50" t="s">
        <v>363</v>
      </c>
      <c r="O1276" s="57">
        <v>4</v>
      </c>
      <c r="P1276" s="58">
        <v>0.16666666666666666</v>
      </c>
      <c r="Q1276" s="61"/>
      <c r="R1276" s="50" t="s">
        <v>417</v>
      </c>
      <c r="S1276" s="57">
        <v>2</v>
      </c>
      <c r="T1276" s="58">
        <v>8.3333333333333329E-2</v>
      </c>
      <c r="U1276" s="61"/>
      <c r="V1276" s="77"/>
      <c r="W1276" s="54">
        <v>6</v>
      </c>
      <c r="X1276" s="76">
        <v>1</v>
      </c>
      <c r="Y1276" s="61"/>
      <c r="Z1276" s="61"/>
      <c r="AA1276" s="61"/>
      <c r="AB1276" s="61"/>
      <c r="AC1276" s="61"/>
      <c r="AD1276" s="61"/>
      <c r="AE1276" s="50" t="s">
        <v>354</v>
      </c>
      <c r="AF1276" s="57">
        <v>1</v>
      </c>
      <c r="AG1276" s="58">
        <v>0.16666666666666666</v>
      </c>
      <c r="AH1276" s="61"/>
      <c r="AI1276" s="50" t="s">
        <v>363</v>
      </c>
      <c r="AJ1276" s="57">
        <v>1</v>
      </c>
      <c r="AK1276" s="58">
        <v>0.16666666666666666</v>
      </c>
      <c r="AL1276" s="61"/>
      <c r="AM1276" s="50" t="s">
        <v>417</v>
      </c>
      <c r="AN1276" s="57">
        <v>1</v>
      </c>
      <c r="AO1276" s="58">
        <v>0.16666666666666666</v>
      </c>
      <c r="AP1276" s="61"/>
      <c r="AQ1276" s="61"/>
      <c r="AR1276" s="77" t="s">
        <v>142</v>
      </c>
      <c r="AS1276" s="54">
        <v>3</v>
      </c>
      <c r="AT1276" s="76">
        <v>1</v>
      </c>
      <c r="AU1276" s="61"/>
      <c r="AV1276" s="61"/>
      <c r="AW1276" s="61"/>
      <c r="AX1276" s="61"/>
      <c r="AY1276" s="61"/>
      <c r="AZ1276" s="61"/>
      <c r="BA1276" s="50" t="s">
        <v>354</v>
      </c>
      <c r="BB1276" s="57">
        <v>0</v>
      </c>
      <c r="BC1276" s="58">
        <v>0</v>
      </c>
      <c r="BD1276" s="61"/>
      <c r="BE1276" s="50" t="s">
        <v>363</v>
      </c>
      <c r="BF1276" s="57">
        <v>0</v>
      </c>
      <c r="BG1276" s="58">
        <v>0</v>
      </c>
      <c r="BH1276" s="61"/>
      <c r="BI1276" s="50" t="s">
        <v>417</v>
      </c>
      <c r="BJ1276" s="57">
        <v>1</v>
      </c>
      <c r="BK1276" s="58">
        <v>0.33333333333333331</v>
      </c>
      <c r="BL1276" s="61"/>
      <c r="BM1276" s="61"/>
      <c r="BN1276" s="81"/>
      <c r="BO1276" s="54">
        <v>1</v>
      </c>
      <c r="BP1276" s="76">
        <v>1</v>
      </c>
      <c r="BQ1276" s="64"/>
      <c r="BR1276"/>
      <c r="BS1276"/>
      <c r="BT1276"/>
      <c r="BU1276" s="64"/>
      <c r="BV1276" s="61"/>
      <c r="BW1276" s="50" t="s">
        <v>354</v>
      </c>
      <c r="BX1276" s="57">
        <v>0</v>
      </c>
      <c r="BY1276" s="58">
        <v>0</v>
      </c>
      <c r="BZ1276" s="61"/>
      <c r="CA1276" s="50" t="s">
        <v>363</v>
      </c>
      <c r="CB1276" s="57">
        <v>0</v>
      </c>
      <c r="CC1276" s="58">
        <v>0</v>
      </c>
      <c r="CD1276" s="61"/>
      <c r="CE1276" s="50" t="s">
        <v>417</v>
      </c>
      <c r="CF1276" s="57">
        <v>0</v>
      </c>
      <c r="CG1276" s="58">
        <v>0</v>
      </c>
      <c r="CH1276" s="61"/>
      <c r="CI1276" s="61"/>
      <c r="CJ1276" s="77"/>
      <c r="CK1276" s="54">
        <v>0</v>
      </c>
      <c r="CL1276" s="76" t="e">
        <v>#DIV/0!</v>
      </c>
      <c r="CM1276" s="61"/>
      <c r="CN1276" s="61"/>
      <c r="CO1276" s="61"/>
      <c r="CP1276" s="61"/>
      <c r="CQ1276" s="61"/>
      <c r="CR1276" s="61"/>
      <c r="CS1276" s="50" t="s">
        <v>354</v>
      </c>
      <c r="CT1276" s="57">
        <v>0</v>
      </c>
      <c r="CU1276" s="58" t="e">
        <v>#DIV/0!</v>
      </c>
      <c r="CV1276" s="61"/>
      <c r="CW1276" s="50" t="s">
        <v>363</v>
      </c>
      <c r="CX1276" s="57">
        <v>0</v>
      </c>
      <c r="CY1276" s="58">
        <v>0</v>
      </c>
      <c r="CZ1276" s="61"/>
      <c r="DA1276" s="50" t="s">
        <v>417</v>
      </c>
      <c r="DB1276" s="57">
        <v>0</v>
      </c>
      <c r="DC1276" s="58" t="e">
        <v>#DIV/0!</v>
      </c>
    </row>
    <row r="1277" spans="2:107" ht="25.5" customHeight="1" x14ac:dyDescent="0.2">
      <c r="B1277" s="61"/>
      <c r="C1277" s="80" t="s">
        <v>141</v>
      </c>
      <c r="D1277" s="77" t="s">
        <v>140</v>
      </c>
      <c r="E1277" s="64"/>
      <c r="F1277" s="61"/>
      <c r="G1277" s="61"/>
      <c r="H1277" s="61"/>
      <c r="I1277" s="61"/>
      <c r="J1277" s="50" t="s">
        <v>355</v>
      </c>
      <c r="K1277" s="57">
        <v>1</v>
      </c>
      <c r="L1277" s="58">
        <v>4.1666666666666664E-2</v>
      </c>
      <c r="M1277" s="61"/>
      <c r="N1277" s="50" t="s">
        <v>364</v>
      </c>
      <c r="O1277" s="57">
        <v>0</v>
      </c>
      <c r="P1277" s="58">
        <v>0</v>
      </c>
      <c r="Q1277" s="61"/>
      <c r="R1277" s="50" t="s">
        <v>418</v>
      </c>
      <c r="S1277" s="57">
        <v>2</v>
      </c>
      <c r="T1277" s="58">
        <v>8.3333333333333329E-2</v>
      </c>
      <c r="U1277" s="61"/>
      <c r="V1277" s="61"/>
      <c r="W1277" s="56" t="s">
        <v>141</v>
      </c>
      <c r="X1277" s="49" t="s">
        <v>140</v>
      </c>
      <c r="Y1277" s="61"/>
      <c r="Z1277" s="61"/>
      <c r="AA1277" s="61"/>
      <c r="AB1277" s="61"/>
      <c r="AC1277" s="61"/>
      <c r="AD1277" s="61"/>
      <c r="AE1277" s="50" t="s">
        <v>355</v>
      </c>
      <c r="AF1277" s="57">
        <v>0</v>
      </c>
      <c r="AG1277" s="58">
        <v>0</v>
      </c>
      <c r="AH1277" s="61"/>
      <c r="AI1277" s="50" t="s">
        <v>364</v>
      </c>
      <c r="AJ1277" s="57">
        <v>0</v>
      </c>
      <c r="AK1277" s="58">
        <v>0</v>
      </c>
      <c r="AL1277" s="61"/>
      <c r="AM1277" s="50" t="s">
        <v>418</v>
      </c>
      <c r="AN1277" s="57">
        <v>0</v>
      </c>
      <c r="AO1277" s="58">
        <v>0</v>
      </c>
      <c r="AP1277" s="61"/>
      <c r="AQ1277" s="61"/>
      <c r="AR1277" s="69"/>
      <c r="AS1277" s="56" t="s">
        <v>141</v>
      </c>
      <c r="AT1277" s="49" t="s">
        <v>140</v>
      </c>
      <c r="AU1277" s="61"/>
      <c r="AV1277" s="61"/>
      <c r="AW1277" s="61"/>
      <c r="AX1277" s="61"/>
      <c r="AY1277" s="61"/>
      <c r="AZ1277" s="61"/>
      <c r="BA1277" s="50" t="s">
        <v>355</v>
      </c>
      <c r="BB1277" s="57">
        <v>0</v>
      </c>
      <c r="BC1277" s="58">
        <v>0</v>
      </c>
      <c r="BD1277" s="61"/>
      <c r="BE1277" s="50" t="s">
        <v>364</v>
      </c>
      <c r="BF1277" s="57">
        <v>1</v>
      </c>
      <c r="BG1277" s="58">
        <v>0.33333333333333331</v>
      </c>
      <c r="BH1277" s="61"/>
      <c r="BI1277" s="50" t="s">
        <v>418</v>
      </c>
      <c r="BJ1277" s="57">
        <v>0</v>
      </c>
      <c r="BK1277" s="58">
        <v>0</v>
      </c>
      <c r="BL1277" s="61"/>
      <c r="BM1277" s="61"/>
      <c r="BN1277" s="77"/>
      <c r="BO1277" s="56" t="s">
        <v>141</v>
      </c>
      <c r="BP1277" s="49" t="s">
        <v>140</v>
      </c>
      <c r="BQ1277" s="64"/>
      <c r="BR1277"/>
      <c r="BS1277"/>
      <c r="BT1277"/>
      <c r="BU1277" s="64"/>
      <c r="BV1277" s="61"/>
      <c r="BW1277" s="50" t="s">
        <v>355</v>
      </c>
      <c r="BX1277" s="57">
        <v>0</v>
      </c>
      <c r="BY1277" s="58">
        <v>0</v>
      </c>
      <c r="BZ1277" s="61"/>
      <c r="CA1277" s="50" t="s">
        <v>364</v>
      </c>
      <c r="CB1277" s="57">
        <v>0</v>
      </c>
      <c r="CC1277" s="58">
        <v>0</v>
      </c>
      <c r="CD1277" s="61"/>
      <c r="CE1277" s="50" t="s">
        <v>418</v>
      </c>
      <c r="CF1277" s="57">
        <v>0</v>
      </c>
      <c r="CG1277" s="58">
        <v>0</v>
      </c>
      <c r="CH1277" s="61"/>
      <c r="CI1277" s="61"/>
      <c r="CJ1277" s="69"/>
      <c r="CK1277" s="56" t="s">
        <v>141</v>
      </c>
      <c r="CL1277" s="49" t="s">
        <v>140</v>
      </c>
      <c r="CM1277" s="61"/>
      <c r="CN1277" s="61"/>
      <c r="CO1277" s="61"/>
      <c r="CP1277" s="61"/>
      <c r="CQ1277" s="61"/>
      <c r="CR1277" s="61"/>
      <c r="CS1277" s="50" t="s">
        <v>355</v>
      </c>
      <c r="CT1277" s="57">
        <v>0</v>
      </c>
      <c r="CU1277" s="58" t="e">
        <v>#DIV/0!</v>
      </c>
      <c r="CV1277" s="61"/>
      <c r="CW1277" s="50" t="s">
        <v>364</v>
      </c>
      <c r="CX1277" s="57">
        <v>0</v>
      </c>
      <c r="CY1277" s="58">
        <v>0</v>
      </c>
      <c r="CZ1277" s="61"/>
      <c r="DA1277" s="50" t="s">
        <v>418</v>
      </c>
      <c r="DB1277" s="57">
        <v>0</v>
      </c>
      <c r="DC1277" s="58" t="e">
        <v>#DIV/0!</v>
      </c>
    </row>
    <row r="1278" spans="2:107" ht="25.5" customHeight="1" x14ac:dyDescent="0.2">
      <c r="B1278"/>
      <c r="C1278"/>
      <c r="D1278"/>
      <c r="E1278" s="64"/>
      <c r="F1278" s="175" t="s">
        <v>16</v>
      </c>
      <c r="G1278" s="175"/>
      <c r="H1278" s="175"/>
      <c r="I1278" s="61"/>
      <c r="J1278" s="50" t="s">
        <v>356</v>
      </c>
      <c r="K1278" s="57">
        <v>0</v>
      </c>
      <c r="L1278" s="58">
        <v>0</v>
      </c>
      <c r="M1278" s="61"/>
      <c r="N1278" s="50" t="s">
        <v>365</v>
      </c>
      <c r="O1278" s="57">
        <v>0</v>
      </c>
      <c r="P1278" s="58">
        <v>0</v>
      </c>
      <c r="Q1278" s="61"/>
      <c r="R1278" s="50" t="s">
        <v>419</v>
      </c>
      <c r="S1278" s="57">
        <v>0</v>
      </c>
      <c r="T1278" s="58">
        <v>0</v>
      </c>
      <c r="U1278" s="61"/>
      <c r="V1278"/>
      <c r="W1278"/>
      <c r="X1278"/>
      <c r="Y1278" s="61"/>
      <c r="Z1278" s="61"/>
      <c r="AA1278" s="61"/>
      <c r="AB1278" s="61"/>
      <c r="AC1278" s="61"/>
      <c r="AD1278" s="61"/>
      <c r="AE1278" s="50" t="s">
        <v>356</v>
      </c>
      <c r="AF1278" s="57">
        <v>0</v>
      </c>
      <c r="AG1278" s="58">
        <v>0</v>
      </c>
      <c r="AH1278" s="61"/>
      <c r="AI1278" s="50" t="s">
        <v>365</v>
      </c>
      <c r="AJ1278" s="57">
        <v>0</v>
      </c>
      <c r="AK1278" s="58">
        <v>0</v>
      </c>
      <c r="AL1278" s="61"/>
      <c r="AM1278" s="50" t="s">
        <v>419</v>
      </c>
      <c r="AN1278" s="57">
        <v>0</v>
      </c>
      <c r="AO1278" s="58">
        <v>0</v>
      </c>
      <c r="AP1278" s="61"/>
      <c r="AQ1278" s="61"/>
      <c r="AR1278"/>
      <c r="AS1278"/>
      <c r="AT1278"/>
      <c r="AU1278" s="61"/>
      <c r="AV1278"/>
      <c r="AW1278"/>
      <c r="AX1278"/>
      <c r="AY1278" s="61"/>
      <c r="AZ1278" s="61"/>
      <c r="BA1278" s="50" t="s">
        <v>356</v>
      </c>
      <c r="BB1278" s="57">
        <v>0</v>
      </c>
      <c r="BC1278" s="58">
        <v>0</v>
      </c>
      <c r="BD1278" s="61"/>
      <c r="BE1278" s="50" t="s">
        <v>365</v>
      </c>
      <c r="BF1278" s="57">
        <v>0</v>
      </c>
      <c r="BG1278" s="58">
        <v>0</v>
      </c>
      <c r="BH1278" s="61"/>
      <c r="BI1278" s="50" t="s">
        <v>419</v>
      </c>
      <c r="BJ1278" s="57">
        <v>0</v>
      </c>
      <c r="BK1278" s="58">
        <v>0</v>
      </c>
      <c r="BL1278" s="61"/>
      <c r="BM1278" s="61"/>
      <c r="BN1278"/>
      <c r="BO1278"/>
      <c r="BP1278"/>
      <c r="BQ1278" s="64"/>
      <c r="BR1278"/>
      <c r="BS1278"/>
      <c r="BT1278"/>
      <c r="BU1278" s="64"/>
      <c r="BV1278" s="61"/>
      <c r="BW1278" s="50" t="s">
        <v>356</v>
      </c>
      <c r="BX1278" s="57">
        <v>0</v>
      </c>
      <c r="BY1278" s="58">
        <v>0</v>
      </c>
      <c r="BZ1278" s="61"/>
      <c r="CA1278" s="50" t="s">
        <v>365</v>
      </c>
      <c r="CB1278" s="57">
        <v>0</v>
      </c>
      <c r="CC1278" s="58">
        <v>0</v>
      </c>
      <c r="CD1278" s="61"/>
      <c r="CE1278" s="50" t="s">
        <v>419</v>
      </c>
      <c r="CF1278" s="57">
        <v>0</v>
      </c>
      <c r="CG1278" s="58">
        <v>0</v>
      </c>
      <c r="CH1278" s="61"/>
      <c r="CI1278" s="61"/>
      <c r="CJ1278"/>
      <c r="CK1278"/>
      <c r="CL1278"/>
      <c r="CM1278" s="61"/>
      <c r="CN1278" s="176" t="s">
        <v>16</v>
      </c>
      <c r="CO1278" s="177"/>
      <c r="CP1278" s="177"/>
      <c r="CQ1278" s="61"/>
      <c r="CR1278" s="61"/>
      <c r="CS1278" s="50" t="s">
        <v>356</v>
      </c>
      <c r="CT1278" s="57">
        <v>0</v>
      </c>
      <c r="CU1278" s="58" t="e">
        <v>#DIV/0!</v>
      </c>
      <c r="CV1278" s="61"/>
      <c r="CW1278" s="50" t="s">
        <v>365</v>
      </c>
      <c r="CX1278" s="57">
        <v>0</v>
      </c>
      <c r="CY1278" s="58">
        <v>0</v>
      </c>
      <c r="CZ1278" s="61"/>
      <c r="DA1278" s="50" t="s">
        <v>419</v>
      </c>
      <c r="DB1278" s="57">
        <v>0</v>
      </c>
      <c r="DC1278" s="58" t="e">
        <v>#DIV/0!</v>
      </c>
    </row>
    <row r="1279" spans="2:107" ht="25.5" customHeight="1" x14ac:dyDescent="0.2">
      <c r="B1279"/>
      <c r="C1279"/>
      <c r="D1279"/>
      <c r="E1279" s="64"/>
      <c r="F1279" s="55" t="s">
        <v>191</v>
      </c>
      <c r="G1279" s="57">
        <v>7</v>
      </c>
      <c r="H1279" s="58">
        <v>0.29166666666666669</v>
      </c>
      <c r="I1279" s="61"/>
      <c r="J1279" s="50" t="s">
        <v>345</v>
      </c>
      <c r="K1279" s="57">
        <v>4</v>
      </c>
      <c r="L1279" s="58">
        <v>0.16666666666666666</v>
      </c>
      <c r="M1279" s="61"/>
      <c r="N1279" s="50" t="s">
        <v>366</v>
      </c>
      <c r="O1279" s="57">
        <v>0</v>
      </c>
      <c r="P1279" s="58">
        <v>0</v>
      </c>
      <c r="Q1279" s="61"/>
      <c r="R1279" s="50" t="s">
        <v>420</v>
      </c>
      <c r="S1279" s="57">
        <v>0</v>
      </c>
      <c r="T1279" s="58">
        <v>0</v>
      </c>
      <c r="U1279" s="61"/>
      <c r="V1279" s="175" t="s">
        <v>15</v>
      </c>
      <c r="W1279" s="175"/>
      <c r="X1279" s="175"/>
      <c r="Y1279" s="61"/>
      <c r="Z1279" s="175" t="s">
        <v>16</v>
      </c>
      <c r="AA1279" s="175"/>
      <c r="AB1279" s="175"/>
      <c r="AC1279" s="61"/>
      <c r="AD1279" s="61"/>
      <c r="AE1279" s="50" t="s">
        <v>345</v>
      </c>
      <c r="AF1279" s="57">
        <v>1</v>
      </c>
      <c r="AG1279" s="58">
        <v>0.16666666666666666</v>
      </c>
      <c r="AH1279" s="61"/>
      <c r="AI1279" s="50" t="s">
        <v>366</v>
      </c>
      <c r="AJ1279" s="57">
        <v>0</v>
      </c>
      <c r="AK1279" s="58">
        <v>0</v>
      </c>
      <c r="AL1279" s="61"/>
      <c r="AM1279" s="50" t="s">
        <v>420</v>
      </c>
      <c r="AN1279" s="57">
        <v>0</v>
      </c>
      <c r="AO1279" s="58">
        <v>0</v>
      </c>
      <c r="AP1279" s="61"/>
      <c r="AQ1279" s="61"/>
      <c r="AR1279" s="178" t="s">
        <v>15</v>
      </c>
      <c r="AS1279" s="179"/>
      <c r="AT1279" s="179"/>
      <c r="AU1279" s="61"/>
      <c r="AV1279" s="176" t="s">
        <v>16</v>
      </c>
      <c r="AW1279" s="177"/>
      <c r="AX1279" s="177"/>
      <c r="AY1279" s="61"/>
      <c r="AZ1279" s="61"/>
      <c r="BA1279" s="50" t="s">
        <v>345</v>
      </c>
      <c r="BB1279" s="57">
        <v>1</v>
      </c>
      <c r="BC1279" s="58">
        <v>0.33333333333333331</v>
      </c>
      <c r="BD1279" s="61"/>
      <c r="BE1279" s="50" t="s">
        <v>366</v>
      </c>
      <c r="BF1279" s="57">
        <v>0</v>
      </c>
      <c r="BG1279" s="58">
        <v>0</v>
      </c>
      <c r="BH1279" s="61"/>
      <c r="BI1279" s="50" t="s">
        <v>420</v>
      </c>
      <c r="BJ1279" s="57">
        <v>0</v>
      </c>
      <c r="BK1279" s="58">
        <v>0</v>
      </c>
      <c r="BL1279" s="61"/>
      <c r="BM1279" s="61"/>
      <c r="BN1279" s="178" t="s">
        <v>15</v>
      </c>
      <c r="BO1279" s="179"/>
      <c r="BP1279" s="179"/>
      <c r="BQ1279" s="64"/>
      <c r="BR1279" s="175" t="s">
        <v>16</v>
      </c>
      <c r="BS1279" s="175"/>
      <c r="BT1279" s="175"/>
      <c r="BU1279" s="64"/>
      <c r="BV1279" s="61"/>
      <c r="BW1279" s="50" t="s">
        <v>345</v>
      </c>
      <c r="BX1279" s="57">
        <v>0</v>
      </c>
      <c r="BY1279" s="58">
        <v>0</v>
      </c>
      <c r="BZ1279" s="61"/>
      <c r="CA1279" s="50" t="s">
        <v>366</v>
      </c>
      <c r="CB1279" s="57">
        <v>0</v>
      </c>
      <c r="CC1279" s="58">
        <v>0</v>
      </c>
      <c r="CD1279" s="61"/>
      <c r="CE1279" s="50" t="s">
        <v>420</v>
      </c>
      <c r="CF1279" s="57">
        <v>0</v>
      </c>
      <c r="CG1279" s="58">
        <v>0</v>
      </c>
      <c r="CH1279" s="61"/>
      <c r="CI1279" s="61"/>
      <c r="CJ1279" s="175" t="s">
        <v>15</v>
      </c>
      <c r="CK1279" s="175"/>
      <c r="CL1279" s="175"/>
      <c r="CM1279" s="61"/>
      <c r="CN1279" s="47" t="s">
        <v>191</v>
      </c>
      <c r="CO1279" s="57">
        <v>0</v>
      </c>
      <c r="CP1279" s="58" t="e">
        <v>#DIV/0!</v>
      </c>
      <c r="CQ1279" s="61"/>
      <c r="CR1279" s="61"/>
      <c r="CS1279" s="50" t="s">
        <v>345</v>
      </c>
      <c r="CT1279" s="57">
        <v>0</v>
      </c>
      <c r="CU1279" s="58" t="e">
        <v>#DIV/0!</v>
      </c>
      <c r="CV1279" s="61"/>
      <c r="CW1279" s="50" t="s">
        <v>366</v>
      </c>
      <c r="CX1279" s="57">
        <v>0</v>
      </c>
      <c r="CY1279" s="58">
        <v>0</v>
      </c>
      <c r="CZ1279" s="61"/>
      <c r="DA1279" s="50" t="s">
        <v>420</v>
      </c>
      <c r="DB1279" s="57">
        <v>0</v>
      </c>
      <c r="DC1279" s="58" t="e">
        <v>#DIV/0!</v>
      </c>
    </row>
    <row r="1280" spans="2:107" ht="25.5" customHeight="1" x14ac:dyDescent="0.2">
      <c r="B1280"/>
      <c r="C1280"/>
      <c r="D1280"/>
      <c r="E1280" s="64"/>
      <c r="F1280" s="46" t="s">
        <v>192</v>
      </c>
      <c r="G1280" s="57">
        <v>8</v>
      </c>
      <c r="H1280" s="58">
        <v>0.33333333333333331</v>
      </c>
      <c r="I1280" s="61"/>
      <c r="J1280" s="50" t="s">
        <v>347</v>
      </c>
      <c r="K1280" s="57">
        <v>0</v>
      </c>
      <c r="L1280" s="58">
        <v>0</v>
      </c>
      <c r="M1280" s="61"/>
      <c r="N1280" s="50" t="s">
        <v>367</v>
      </c>
      <c r="O1280" s="57">
        <v>0</v>
      </c>
      <c r="P1280" s="58">
        <v>0</v>
      </c>
      <c r="Q1280" s="61"/>
      <c r="R1280" s="50" t="s">
        <v>421</v>
      </c>
      <c r="S1280" s="57">
        <v>1</v>
      </c>
      <c r="T1280" s="58">
        <v>4.1666666666666664E-2</v>
      </c>
      <c r="U1280" s="61"/>
      <c r="V1280" s="47" t="s">
        <v>189</v>
      </c>
      <c r="W1280" s="57">
        <v>3</v>
      </c>
      <c r="X1280" s="58">
        <v>0.5</v>
      </c>
      <c r="Y1280" s="61"/>
      <c r="Z1280" s="47" t="s">
        <v>191</v>
      </c>
      <c r="AA1280" s="57">
        <v>5</v>
      </c>
      <c r="AB1280" s="58">
        <v>0.83333333333333337</v>
      </c>
      <c r="AC1280" s="61"/>
      <c r="AD1280" s="61"/>
      <c r="AE1280" s="50" t="s">
        <v>347</v>
      </c>
      <c r="AF1280" s="57">
        <v>0</v>
      </c>
      <c r="AG1280" s="58">
        <v>0</v>
      </c>
      <c r="AH1280" s="61"/>
      <c r="AI1280" s="50" t="s">
        <v>367</v>
      </c>
      <c r="AJ1280" s="57">
        <v>0</v>
      </c>
      <c r="AK1280" s="58">
        <v>0</v>
      </c>
      <c r="AL1280" s="61"/>
      <c r="AM1280" s="50" t="s">
        <v>421</v>
      </c>
      <c r="AN1280" s="57">
        <v>0</v>
      </c>
      <c r="AO1280" s="58">
        <v>0</v>
      </c>
      <c r="AP1280" s="61"/>
      <c r="AQ1280" s="61"/>
      <c r="AR1280" s="47" t="s">
        <v>189</v>
      </c>
      <c r="AS1280" s="57">
        <v>0</v>
      </c>
      <c r="AT1280" s="58">
        <v>0</v>
      </c>
      <c r="AU1280" s="61"/>
      <c r="AV1280" s="47" t="s">
        <v>191</v>
      </c>
      <c r="AW1280" s="57">
        <v>3</v>
      </c>
      <c r="AX1280" s="58">
        <v>1</v>
      </c>
      <c r="AY1280" s="61"/>
      <c r="AZ1280" s="61"/>
      <c r="BA1280" s="50" t="s">
        <v>347</v>
      </c>
      <c r="BB1280" s="57">
        <v>0</v>
      </c>
      <c r="BC1280" s="58">
        <v>0</v>
      </c>
      <c r="BD1280" s="61"/>
      <c r="BE1280" s="50" t="s">
        <v>367</v>
      </c>
      <c r="BF1280" s="57">
        <v>0</v>
      </c>
      <c r="BG1280" s="58">
        <v>0</v>
      </c>
      <c r="BH1280" s="61"/>
      <c r="BI1280" s="50" t="s">
        <v>421</v>
      </c>
      <c r="BJ1280" s="57">
        <v>0</v>
      </c>
      <c r="BK1280" s="58">
        <v>0</v>
      </c>
      <c r="BL1280" s="61"/>
      <c r="BM1280" s="61"/>
      <c r="BN1280" s="47" t="s">
        <v>189</v>
      </c>
      <c r="BO1280" s="57">
        <v>0</v>
      </c>
      <c r="BP1280" s="58">
        <v>0</v>
      </c>
      <c r="BQ1280" s="64"/>
      <c r="BR1280" s="55" t="s">
        <v>191</v>
      </c>
      <c r="BS1280" s="57">
        <v>1</v>
      </c>
      <c r="BT1280" s="58">
        <v>1</v>
      </c>
      <c r="BU1280" s="64"/>
      <c r="BV1280" s="61"/>
      <c r="BW1280" s="50" t="s">
        <v>347</v>
      </c>
      <c r="BX1280" s="57">
        <v>0</v>
      </c>
      <c r="BY1280" s="58">
        <v>0</v>
      </c>
      <c r="BZ1280" s="61"/>
      <c r="CA1280" s="50" t="s">
        <v>367</v>
      </c>
      <c r="CB1280" s="57">
        <v>0</v>
      </c>
      <c r="CC1280" s="58">
        <v>0</v>
      </c>
      <c r="CD1280" s="61"/>
      <c r="CE1280" s="50" t="s">
        <v>421</v>
      </c>
      <c r="CF1280" s="57">
        <v>0</v>
      </c>
      <c r="CG1280" s="58">
        <v>0</v>
      </c>
      <c r="CH1280" s="61"/>
      <c r="CI1280" s="61"/>
      <c r="CJ1280" s="55" t="s">
        <v>189</v>
      </c>
      <c r="CK1280" s="57">
        <v>0</v>
      </c>
      <c r="CL1280" s="58" t="e">
        <v>#DIV/0!</v>
      </c>
      <c r="CM1280" s="61"/>
      <c r="CN1280" s="46" t="s">
        <v>192</v>
      </c>
      <c r="CO1280" s="57">
        <v>0</v>
      </c>
      <c r="CP1280" s="58" t="e">
        <v>#DIV/0!</v>
      </c>
      <c r="CQ1280" s="61"/>
      <c r="CR1280" s="61"/>
      <c r="CS1280" s="50" t="s">
        <v>347</v>
      </c>
      <c r="CT1280" s="57">
        <v>0</v>
      </c>
      <c r="CU1280" s="58" t="e">
        <v>#DIV/0!</v>
      </c>
      <c r="CV1280" s="61"/>
      <c r="CW1280" s="50" t="s">
        <v>367</v>
      </c>
      <c r="CX1280" s="57">
        <v>0</v>
      </c>
      <c r="CY1280" s="58">
        <v>0</v>
      </c>
      <c r="CZ1280" s="61"/>
      <c r="DA1280" s="50" t="s">
        <v>421</v>
      </c>
      <c r="DB1280" s="57">
        <v>0</v>
      </c>
      <c r="DC1280" s="58" t="e">
        <v>#DIV/0!</v>
      </c>
    </row>
    <row r="1281" spans="1:107" ht="25.5" customHeight="1" x14ac:dyDescent="0.2">
      <c r="B1281"/>
      <c r="C1281"/>
      <c r="D1281"/>
      <c r="E1281" s="64"/>
      <c r="F1281" s="46" t="s">
        <v>193</v>
      </c>
      <c r="G1281" s="57">
        <v>5</v>
      </c>
      <c r="H1281" s="58">
        <v>0.20833333333333334</v>
      </c>
      <c r="I1281" s="61"/>
      <c r="J1281" s="50" t="s">
        <v>346</v>
      </c>
      <c r="K1281" s="57">
        <v>0</v>
      </c>
      <c r="L1281" s="58">
        <v>0</v>
      </c>
      <c r="M1281" s="61"/>
      <c r="N1281" s="50" t="s">
        <v>368</v>
      </c>
      <c r="O1281" s="57">
        <v>1</v>
      </c>
      <c r="P1281" s="58">
        <v>4.1666666666666664E-2</v>
      </c>
      <c r="Q1281" s="61"/>
      <c r="R1281" s="50" t="s">
        <v>422</v>
      </c>
      <c r="S1281" s="57">
        <v>0</v>
      </c>
      <c r="T1281" s="58">
        <v>0</v>
      </c>
      <c r="U1281" s="61"/>
      <c r="V1281" s="46" t="s">
        <v>190</v>
      </c>
      <c r="W1281" s="57">
        <v>3</v>
      </c>
      <c r="X1281" s="58">
        <v>0.5</v>
      </c>
      <c r="Y1281" s="61"/>
      <c r="Z1281" s="46" t="s">
        <v>192</v>
      </c>
      <c r="AA1281" s="57">
        <v>1</v>
      </c>
      <c r="AB1281" s="58">
        <v>0.16666666666666666</v>
      </c>
      <c r="AC1281" s="61"/>
      <c r="AD1281" s="61"/>
      <c r="AE1281" s="50" t="s">
        <v>346</v>
      </c>
      <c r="AF1281" s="57">
        <v>0</v>
      </c>
      <c r="AG1281" s="58">
        <v>0</v>
      </c>
      <c r="AH1281" s="61"/>
      <c r="AI1281" s="50" t="s">
        <v>368</v>
      </c>
      <c r="AJ1281" s="57">
        <v>0</v>
      </c>
      <c r="AK1281" s="58">
        <v>0</v>
      </c>
      <c r="AL1281" s="61"/>
      <c r="AM1281" s="50" t="s">
        <v>422</v>
      </c>
      <c r="AN1281" s="57">
        <v>0</v>
      </c>
      <c r="AO1281" s="58">
        <v>0</v>
      </c>
      <c r="AP1281" s="61"/>
      <c r="AQ1281" s="61"/>
      <c r="AR1281" s="46" t="s">
        <v>190</v>
      </c>
      <c r="AS1281" s="57">
        <v>3</v>
      </c>
      <c r="AT1281" s="58">
        <v>1</v>
      </c>
      <c r="AU1281" s="61"/>
      <c r="AV1281" s="46" t="s">
        <v>192</v>
      </c>
      <c r="AW1281" s="57">
        <v>0</v>
      </c>
      <c r="AX1281" s="58">
        <v>0</v>
      </c>
      <c r="AY1281" s="61"/>
      <c r="AZ1281" s="61"/>
      <c r="BA1281" s="50" t="s">
        <v>346</v>
      </c>
      <c r="BB1281" s="57">
        <v>0</v>
      </c>
      <c r="BC1281" s="58">
        <v>0</v>
      </c>
      <c r="BD1281" s="61"/>
      <c r="BE1281" s="50" t="s">
        <v>368</v>
      </c>
      <c r="BF1281" s="57">
        <v>0</v>
      </c>
      <c r="BG1281" s="58">
        <v>0</v>
      </c>
      <c r="BH1281" s="61"/>
      <c r="BI1281" s="50" t="s">
        <v>422</v>
      </c>
      <c r="BJ1281" s="57">
        <v>0</v>
      </c>
      <c r="BK1281" s="58">
        <v>0</v>
      </c>
      <c r="BL1281" s="61"/>
      <c r="BM1281" s="61"/>
      <c r="BN1281" s="46" t="s">
        <v>190</v>
      </c>
      <c r="BO1281" s="57">
        <v>1</v>
      </c>
      <c r="BP1281" s="58">
        <v>1</v>
      </c>
      <c r="BQ1281" s="64"/>
      <c r="BR1281" s="46" t="s">
        <v>192</v>
      </c>
      <c r="BS1281" s="57">
        <v>0</v>
      </c>
      <c r="BT1281" s="58">
        <v>0</v>
      </c>
      <c r="BU1281" s="64"/>
      <c r="BV1281" s="61"/>
      <c r="BW1281" s="50" t="s">
        <v>346</v>
      </c>
      <c r="BX1281" s="57">
        <v>0</v>
      </c>
      <c r="BY1281" s="58">
        <v>0</v>
      </c>
      <c r="BZ1281" s="61"/>
      <c r="CA1281" s="50" t="s">
        <v>368</v>
      </c>
      <c r="CB1281" s="57">
        <v>0</v>
      </c>
      <c r="CC1281" s="58">
        <v>0</v>
      </c>
      <c r="CD1281" s="61"/>
      <c r="CE1281" s="50" t="s">
        <v>422</v>
      </c>
      <c r="CF1281" s="57">
        <v>0</v>
      </c>
      <c r="CG1281" s="58">
        <v>0</v>
      </c>
      <c r="CH1281" s="61"/>
      <c r="CI1281" s="61"/>
      <c r="CJ1281" s="46" t="s">
        <v>190</v>
      </c>
      <c r="CK1281" s="57">
        <v>0</v>
      </c>
      <c r="CL1281" s="58" t="e">
        <v>#DIV/0!</v>
      </c>
      <c r="CM1281" s="61"/>
      <c r="CN1281" s="46" t="s">
        <v>193</v>
      </c>
      <c r="CO1281" s="57">
        <v>0</v>
      </c>
      <c r="CP1281" s="58" t="e">
        <v>#DIV/0!</v>
      </c>
      <c r="CQ1281" s="61"/>
      <c r="CR1281" s="61"/>
      <c r="CS1281" s="50" t="s">
        <v>346</v>
      </c>
      <c r="CT1281" s="57">
        <v>0</v>
      </c>
      <c r="CU1281" s="58" t="e">
        <v>#DIV/0!</v>
      </c>
      <c r="CV1281" s="61"/>
      <c r="CW1281" s="50" t="s">
        <v>368</v>
      </c>
      <c r="CX1281" s="57">
        <v>0</v>
      </c>
      <c r="CY1281" s="58">
        <v>0</v>
      </c>
      <c r="CZ1281" s="61"/>
      <c r="DA1281" s="50" t="s">
        <v>422</v>
      </c>
      <c r="DB1281" s="57">
        <v>0</v>
      </c>
      <c r="DC1281" s="58" t="e">
        <v>#DIV/0!</v>
      </c>
    </row>
    <row r="1282" spans="1:107" ht="25.5" customHeight="1" x14ac:dyDescent="0.2">
      <c r="B1282" s="175" t="s">
        <v>15</v>
      </c>
      <c r="C1282" s="175"/>
      <c r="D1282" s="175"/>
      <c r="E1282" s="64"/>
      <c r="F1282" s="46" t="s">
        <v>194</v>
      </c>
      <c r="G1282" s="57">
        <v>4</v>
      </c>
      <c r="H1282" s="58">
        <v>0.16666666666666666</v>
      </c>
      <c r="I1282" s="61"/>
      <c r="J1282" s="50" t="s">
        <v>350</v>
      </c>
      <c r="K1282" s="57">
        <v>0</v>
      </c>
      <c r="L1282" s="58">
        <v>0</v>
      </c>
      <c r="M1282" s="61"/>
      <c r="N1282" s="37"/>
      <c r="O1282" s="45">
        <v>24</v>
      </c>
      <c r="P1282" s="58">
        <v>1</v>
      </c>
      <c r="Q1282" s="61"/>
      <c r="R1282" s="37"/>
      <c r="S1282" s="45">
        <v>24</v>
      </c>
      <c r="T1282" s="58">
        <v>1</v>
      </c>
      <c r="U1282" s="61"/>
      <c r="V1282" s="77"/>
      <c r="W1282" s="54">
        <v>6</v>
      </c>
      <c r="X1282" s="76">
        <v>1</v>
      </c>
      <c r="Y1282" s="61"/>
      <c r="Z1282" s="46" t="s">
        <v>193</v>
      </c>
      <c r="AA1282" s="57">
        <v>0</v>
      </c>
      <c r="AB1282" s="58">
        <v>0</v>
      </c>
      <c r="AC1282" s="61"/>
      <c r="AD1282" s="61"/>
      <c r="AE1282" s="50" t="s">
        <v>350</v>
      </c>
      <c r="AF1282" s="57">
        <v>0</v>
      </c>
      <c r="AG1282" s="58">
        <v>0</v>
      </c>
      <c r="AH1282" s="61"/>
      <c r="AI1282" s="37"/>
      <c r="AJ1282" s="45">
        <v>6</v>
      </c>
      <c r="AK1282" s="58">
        <v>1</v>
      </c>
      <c r="AL1282" s="61"/>
      <c r="AM1282" s="37"/>
      <c r="AN1282" s="45">
        <v>6</v>
      </c>
      <c r="AO1282" s="58">
        <v>1</v>
      </c>
      <c r="AP1282" s="61"/>
      <c r="AQ1282" s="61"/>
      <c r="AR1282" s="77"/>
      <c r="AS1282" s="54">
        <v>3</v>
      </c>
      <c r="AT1282" s="76">
        <v>1</v>
      </c>
      <c r="AU1282" s="61"/>
      <c r="AV1282" s="46" t="s">
        <v>193</v>
      </c>
      <c r="AW1282" s="57">
        <v>0</v>
      </c>
      <c r="AX1282" s="58">
        <v>0</v>
      </c>
      <c r="AY1282" s="61"/>
      <c r="AZ1282" s="61"/>
      <c r="BA1282" s="50" t="s">
        <v>350</v>
      </c>
      <c r="BB1282" s="57">
        <v>0</v>
      </c>
      <c r="BC1282" s="58">
        <v>0</v>
      </c>
      <c r="BD1282" s="61"/>
      <c r="BE1282" s="37"/>
      <c r="BF1282" s="45">
        <v>3</v>
      </c>
      <c r="BG1282" s="58">
        <v>1</v>
      </c>
      <c r="BH1282" s="61"/>
      <c r="BI1282" s="37"/>
      <c r="BJ1282" s="45">
        <v>3</v>
      </c>
      <c r="BK1282" s="58">
        <v>1</v>
      </c>
      <c r="BL1282" s="61"/>
      <c r="BM1282" s="61"/>
      <c r="BN1282" s="77"/>
      <c r="BO1282" s="54">
        <v>1</v>
      </c>
      <c r="BP1282" s="76">
        <v>1</v>
      </c>
      <c r="BQ1282" s="64"/>
      <c r="BR1282" s="46" t="s">
        <v>193</v>
      </c>
      <c r="BS1282" s="57">
        <v>0</v>
      </c>
      <c r="BT1282" s="58">
        <v>0</v>
      </c>
      <c r="BU1282" s="64"/>
      <c r="BV1282" s="61"/>
      <c r="BW1282" s="50" t="s">
        <v>350</v>
      </c>
      <c r="BX1282" s="57">
        <v>0</v>
      </c>
      <c r="BY1282" s="58">
        <v>0</v>
      </c>
      <c r="BZ1282" s="61"/>
      <c r="CA1282" s="37"/>
      <c r="CB1282" s="45">
        <v>1</v>
      </c>
      <c r="CC1282" s="58">
        <v>1</v>
      </c>
      <c r="CD1282" s="61"/>
      <c r="CE1282" s="37"/>
      <c r="CF1282" s="45">
        <v>1</v>
      </c>
      <c r="CG1282" s="58">
        <v>1</v>
      </c>
      <c r="CH1282" s="61"/>
      <c r="CI1282" s="61"/>
      <c r="CJ1282" s="77"/>
      <c r="CK1282" s="54">
        <v>0</v>
      </c>
      <c r="CL1282" s="76" t="e">
        <v>#DIV/0!</v>
      </c>
      <c r="CM1282" s="61"/>
      <c r="CN1282" s="46" t="s">
        <v>194</v>
      </c>
      <c r="CO1282" s="57">
        <v>0</v>
      </c>
      <c r="CP1282" s="58" t="e">
        <v>#DIV/0!</v>
      </c>
      <c r="CQ1282" s="61"/>
      <c r="CR1282" s="61"/>
      <c r="CS1282" s="50" t="s">
        <v>350</v>
      </c>
      <c r="CT1282" s="57">
        <v>0</v>
      </c>
      <c r="CU1282" s="58" t="e">
        <v>#DIV/0!</v>
      </c>
      <c r="CV1282" s="61"/>
      <c r="CW1282" s="37"/>
      <c r="CX1282" s="45">
        <v>2</v>
      </c>
      <c r="CY1282" s="58">
        <v>1</v>
      </c>
      <c r="CZ1282" s="61"/>
      <c r="DA1282" s="37"/>
      <c r="DB1282" s="45">
        <v>0</v>
      </c>
      <c r="DC1282" s="58" t="e">
        <v>#DIV/0!</v>
      </c>
    </row>
    <row r="1283" spans="1:107" ht="25.5" customHeight="1" x14ac:dyDescent="0.2">
      <c r="B1283" s="55" t="s">
        <v>189</v>
      </c>
      <c r="C1283" s="57">
        <v>24</v>
      </c>
      <c r="D1283" s="58">
        <v>1</v>
      </c>
      <c r="E1283" s="64"/>
      <c r="F1283" s="77"/>
      <c r="G1283" s="54">
        <v>24</v>
      </c>
      <c r="H1283" s="76">
        <v>1</v>
      </c>
      <c r="I1283" s="61"/>
      <c r="J1283" s="50" t="s">
        <v>349</v>
      </c>
      <c r="K1283" s="57">
        <v>0</v>
      </c>
      <c r="L1283" s="58">
        <v>0</v>
      </c>
      <c r="M1283" s="61"/>
      <c r="N1283" s="61"/>
      <c r="O1283" s="49" t="s">
        <v>141</v>
      </c>
      <c r="P1283" s="49" t="s">
        <v>140</v>
      </c>
      <c r="Q1283" s="61"/>
      <c r="R1283" s="61"/>
      <c r="S1283" s="49" t="s">
        <v>141</v>
      </c>
      <c r="T1283" s="49" t="s">
        <v>140</v>
      </c>
      <c r="U1283" s="61"/>
      <c r="V1283" s="61"/>
      <c r="W1283" s="56" t="s">
        <v>141</v>
      </c>
      <c r="X1283" s="49" t="s">
        <v>140</v>
      </c>
      <c r="Y1283" s="61"/>
      <c r="Z1283" s="46" t="s">
        <v>194</v>
      </c>
      <c r="AA1283" s="57">
        <v>0</v>
      </c>
      <c r="AB1283" s="58">
        <v>0</v>
      </c>
      <c r="AC1283" s="61"/>
      <c r="AD1283" s="61"/>
      <c r="AE1283" s="50" t="s">
        <v>349</v>
      </c>
      <c r="AF1283" s="57">
        <v>0</v>
      </c>
      <c r="AG1283" s="58">
        <v>0</v>
      </c>
      <c r="AH1283" s="61"/>
      <c r="AI1283" s="61"/>
      <c r="AJ1283" s="49" t="s">
        <v>141</v>
      </c>
      <c r="AK1283" s="49" t="s">
        <v>140</v>
      </c>
      <c r="AL1283" s="61"/>
      <c r="AM1283" s="61"/>
      <c r="AN1283" s="49" t="s">
        <v>141</v>
      </c>
      <c r="AO1283" s="49" t="s">
        <v>140</v>
      </c>
      <c r="AP1283" s="61"/>
      <c r="AQ1283" s="61"/>
      <c r="AR1283" s="61"/>
      <c r="AS1283" s="56" t="s">
        <v>141</v>
      </c>
      <c r="AT1283" s="49" t="s">
        <v>140</v>
      </c>
      <c r="AU1283" s="61"/>
      <c r="AV1283" s="46" t="s">
        <v>194</v>
      </c>
      <c r="AW1283" s="57">
        <v>0</v>
      </c>
      <c r="AX1283" s="58">
        <v>0</v>
      </c>
      <c r="AY1283" s="61"/>
      <c r="AZ1283" s="61"/>
      <c r="BA1283" s="50" t="s">
        <v>349</v>
      </c>
      <c r="BB1283" s="57">
        <v>0</v>
      </c>
      <c r="BC1283" s="58">
        <v>0</v>
      </c>
      <c r="BD1283" s="61"/>
      <c r="BE1283" s="61"/>
      <c r="BF1283" s="49" t="s">
        <v>141</v>
      </c>
      <c r="BG1283" s="49" t="s">
        <v>140</v>
      </c>
      <c r="BH1283" s="61"/>
      <c r="BI1283" s="61"/>
      <c r="BJ1283" s="49" t="s">
        <v>141</v>
      </c>
      <c r="BK1283" s="49" t="s">
        <v>140</v>
      </c>
      <c r="BL1283" s="61"/>
      <c r="BM1283" s="61"/>
      <c r="BN1283" s="61"/>
      <c r="BO1283" s="56" t="s">
        <v>141</v>
      </c>
      <c r="BP1283" s="49" t="s">
        <v>140</v>
      </c>
      <c r="BQ1283" s="64"/>
      <c r="BR1283" s="46" t="s">
        <v>194</v>
      </c>
      <c r="BS1283" s="57">
        <v>0</v>
      </c>
      <c r="BT1283" s="58">
        <v>0</v>
      </c>
      <c r="BU1283" s="64"/>
      <c r="BV1283" s="61"/>
      <c r="BW1283" s="50" t="s">
        <v>349</v>
      </c>
      <c r="BX1283" s="57">
        <v>0</v>
      </c>
      <c r="BY1283" s="58">
        <v>0</v>
      </c>
      <c r="BZ1283" s="61"/>
      <c r="CA1283" s="61"/>
      <c r="CB1283" s="49" t="s">
        <v>141</v>
      </c>
      <c r="CC1283" s="49" t="s">
        <v>140</v>
      </c>
      <c r="CD1283" s="61"/>
      <c r="CE1283" s="61"/>
      <c r="CF1283" s="49" t="s">
        <v>141</v>
      </c>
      <c r="CG1283" s="49" t="s">
        <v>140</v>
      </c>
      <c r="CH1283" s="61"/>
      <c r="CI1283" s="61"/>
      <c r="CJ1283" s="61"/>
      <c r="CK1283" s="56" t="s">
        <v>141</v>
      </c>
      <c r="CL1283" s="49" t="s">
        <v>140</v>
      </c>
      <c r="CM1283" s="61"/>
      <c r="CN1283" s="77"/>
      <c r="CO1283" s="54">
        <v>0</v>
      </c>
      <c r="CP1283" s="76" t="e">
        <v>#DIV/0!</v>
      </c>
      <c r="CQ1283" s="61"/>
      <c r="CR1283" s="61"/>
      <c r="CS1283" s="50" t="s">
        <v>349</v>
      </c>
      <c r="CT1283" s="57">
        <v>0</v>
      </c>
      <c r="CU1283" s="58" t="e">
        <v>#DIV/0!</v>
      </c>
      <c r="CV1283" s="61"/>
      <c r="CW1283" s="61"/>
      <c r="CX1283" s="49" t="s">
        <v>141</v>
      </c>
      <c r="CY1283" s="49" t="s">
        <v>140</v>
      </c>
      <c r="CZ1283" s="61"/>
      <c r="DA1283" s="61"/>
      <c r="DB1283" s="49" t="s">
        <v>141</v>
      </c>
      <c r="DC1283" s="49" t="s">
        <v>140</v>
      </c>
    </row>
    <row r="1284" spans="1:107" ht="25.5" customHeight="1" x14ac:dyDescent="0.2">
      <c r="B1284" s="46" t="s">
        <v>190</v>
      </c>
      <c r="C1284" s="57">
        <v>0</v>
      </c>
      <c r="D1284" s="58">
        <v>0</v>
      </c>
      <c r="E1284" s="64"/>
      <c r="F1284" s="61"/>
      <c r="G1284" s="56" t="s">
        <v>141</v>
      </c>
      <c r="H1284" s="49" t="s">
        <v>140</v>
      </c>
      <c r="I1284" s="61"/>
      <c r="J1284" s="50" t="s">
        <v>348</v>
      </c>
      <c r="K1284" s="57">
        <v>0</v>
      </c>
      <c r="L1284" s="58">
        <v>0</v>
      </c>
      <c r="M1284" s="61"/>
      <c r="N1284" s="61"/>
      <c r="O1284" s="61"/>
      <c r="P1284" s="61"/>
      <c r="Q1284" s="61"/>
      <c r="R1284" s="61"/>
      <c r="S1284" s="61"/>
      <c r="T1284" s="61"/>
      <c r="U1284" s="61"/>
      <c r="V1284" s="61"/>
      <c r="W1284" s="61"/>
      <c r="X1284" s="61"/>
      <c r="Y1284" s="61"/>
      <c r="Z1284" s="77"/>
      <c r="AA1284" s="54">
        <v>6</v>
      </c>
      <c r="AB1284" s="76">
        <v>1</v>
      </c>
      <c r="AC1284" s="61"/>
      <c r="AD1284" s="61"/>
      <c r="AE1284" s="50" t="s">
        <v>348</v>
      </c>
      <c r="AF1284" s="57">
        <v>0</v>
      </c>
      <c r="AG1284" s="58">
        <v>0</v>
      </c>
      <c r="AH1284" s="61"/>
      <c r="AI1284" s="61"/>
      <c r="AJ1284" s="61"/>
      <c r="AK1284" s="61"/>
      <c r="AL1284" s="61"/>
      <c r="AM1284" s="61"/>
      <c r="AN1284" s="61"/>
      <c r="AO1284" s="61"/>
      <c r="AP1284" s="61"/>
      <c r="AQ1284" s="61"/>
      <c r="AR1284" s="61"/>
      <c r="AS1284" s="61"/>
      <c r="AT1284" s="61"/>
      <c r="AU1284" s="61"/>
      <c r="AV1284" s="77"/>
      <c r="AW1284" s="54">
        <v>3</v>
      </c>
      <c r="AX1284" s="76">
        <v>1</v>
      </c>
      <c r="AY1284" s="61"/>
      <c r="AZ1284" s="61"/>
      <c r="BA1284" s="50" t="s">
        <v>348</v>
      </c>
      <c r="BB1284" s="57">
        <v>0</v>
      </c>
      <c r="BC1284" s="58">
        <v>0</v>
      </c>
      <c r="BD1284" s="61"/>
      <c r="BE1284" s="61"/>
      <c r="BF1284" s="61"/>
      <c r="BG1284" s="61"/>
      <c r="BH1284" s="61"/>
      <c r="BI1284" s="61"/>
      <c r="BJ1284" s="61"/>
      <c r="BK1284" s="61"/>
      <c r="BL1284" s="61"/>
      <c r="BM1284" s="61"/>
      <c r="BN1284" s="61"/>
      <c r="BO1284" s="61"/>
      <c r="BP1284" s="61"/>
      <c r="BQ1284" s="64"/>
      <c r="BR1284" s="77"/>
      <c r="BS1284" s="54">
        <v>1</v>
      </c>
      <c r="BT1284" s="76">
        <v>1</v>
      </c>
      <c r="BU1284" s="64"/>
      <c r="BV1284" s="61"/>
      <c r="BW1284" s="50" t="s">
        <v>348</v>
      </c>
      <c r="BX1284" s="57">
        <v>0</v>
      </c>
      <c r="BY1284" s="58">
        <v>0</v>
      </c>
      <c r="BZ1284" s="61"/>
      <c r="CA1284" s="61"/>
      <c r="CB1284" s="61"/>
      <c r="CC1284" s="61"/>
      <c r="CD1284" s="61"/>
      <c r="CE1284" s="61"/>
      <c r="CF1284" s="61"/>
      <c r="CG1284" s="61"/>
      <c r="CH1284" s="61"/>
      <c r="CI1284" s="61"/>
      <c r="CJ1284"/>
      <c r="CK1284"/>
      <c r="CL1284"/>
      <c r="CM1284" s="61"/>
      <c r="CN1284" s="61"/>
      <c r="CO1284" s="56" t="s">
        <v>141</v>
      </c>
      <c r="CP1284" s="49" t="s">
        <v>140</v>
      </c>
      <c r="CQ1284" s="61"/>
      <c r="CR1284" s="61"/>
      <c r="CS1284" s="50" t="s">
        <v>348</v>
      </c>
      <c r="CT1284" s="57">
        <v>0</v>
      </c>
      <c r="CU1284" s="58" t="e">
        <v>#DIV/0!</v>
      </c>
      <c r="CV1284" s="61"/>
      <c r="CW1284" s="61"/>
      <c r="CX1284" s="61"/>
      <c r="CY1284" s="61"/>
      <c r="CZ1284" s="61"/>
      <c r="DA1284" s="61"/>
      <c r="DB1284" s="61"/>
      <c r="DC1284" s="61"/>
    </row>
    <row r="1285" spans="1:107" ht="25.5" customHeight="1" x14ac:dyDescent="0.2">
      <c r="B1285" s="77"/>
      <c r="C1285" s="54">
        <v>24</v>
      </c>
      <c r="D1285" s="76">
        <v>1</v>
      </c>
      <c r="E1285" s="64"/>
      <c r="F1285" s="61"/>
      <c r="G1285" s="61"/>
      <c r="H1285" s="61"/>
      <c r="I1285" s="61"/>
      <c r="J1285" s="46" t="s">
        <v>351</v>
      </c>
      <c r="K1285" s="57">
        <v>1</v>
      </c>
      <c r="L1285" s="58">
        <v>4.1666666666666664E-2</v>
      </c>
      <c r="M1285" s="61"/>
      <c r="N1285" s="61"/>
      <c r="O1285" s="61"/>
      <c r="P1285" s="61"/>
      <c r="Q1285" s="61"/>
      <c r="R1285" s="61"/>
      <c r="S1285" s="61"/>
      <c r="T1285" s="61"/>
      <c r="U1285" s="61"/>
      <c r="V1285" s="176" t="s">
        <v>17</v>
      </c>
      <c r="W1285" s="177"/>
      <c r="X1285" s="177"/>
      <c r="Y1285"/>
      <c r="Z1285" s="61"/>
      <c r="AA1285" s="56" t="s">
        <v>141</v>
      </c>
      <c r="AB1285" s="49" t="s">
        <v>140</v>
      </c>
      <c r="AC1285" s="61"/>
      <c r="AD1285" s="61"/>
      <c r="AE1285" s="46" t="s">
        <v>351</v>
      </c>
      <c r="AF1285" s="57">
        <v>0</v>
      </c>
      <c r="AG1285" s="58">
        <v>0</v>
      </c>
      <c r="AH1285" s="61"/>
      <c r="AI1285" s="61"/>
      <c r="AJ1285" s="61"/>
      <c r="AK1285" s="61"/>
      <c r="AL1285" s="61"/>
      <c r="AM1285" s="61"/>
      <c r="AN1285" s="61"/>
      <c r="AO1285" s="61"/>
      <c r="AP1285" s="61"/>
      <c r="AQ1285" s="61"/>
      <c r="AR1285" s="175" t="s">
        <v>17</v>
      </c>
      <c r="AS1285" s="175"/>
      <c r="AT1285" s="175"/>
      <c r="AU1285" s="61"/>
      <c r="AV1285" s="61"/>
      <c r="AW1285" s="56" t="s">
        <v>141</v>
      </c>
      <c r="AX1285" s="49" t="s">
        <v>140</v>
      </c>
      <c r="AY1285" s="61"/>
      <c r="AZ1285" s="61"/>
      <c r="BA1285" s="46" t="s">
        <v>351</v>
      </c>
      <c r="BB1285" s="57">
        <v>0</v>
      </c>
      <c r="BC1285" s="58">
        <v>0</v>
      </c>
      <c r="BD1285" s="61"/>
      <c r="BE1285" s="61"/>
      <c r="BF1285" s="61"/>
      <c r="BG1285" s="61"/>
      <c r="BH1285" s="61"/>
      <c r="BI1285" s="61"/>
      <c r="BJ1285" s="61"/>
      <c r="BK1285" s="61"/>
      <c r="BL1285" s="61"/>
      <c r="BM1285" s="61"/>
      <c r="BN1285" s="175" t="s">
        <v>17</v>
      </c>
      <c r="BO1285" s="175"/>
      <c r="BP1285" s="175"/>
      <c r="BQ1285" s="64"/>
      <c r="BR1285" s="61"/>
      <c r="BS1285" s="56" t="s">
        <v>141</v>
      </c>
      <c r="BT1285" s="49" t="s">
        <v>140</v>
      </c>
      <c r="BU1285" s="64"/>
      <c r="BV1285" s="61"/>
      <c r="BW1285" s="46" t="s">
        <v>351</v>
      </c>
      <c r="BX1285" s="57">
        <v>0</v>
      </c>
      <c r="BY1285" s="58">
        <v>0</v>
      </c>
      <c r="BZ1285" s="61"/>
      <c r="CA1285" s="61"/>
      <c r="CB1285" s="61"/>
      <c r="CC1285" s="61"/>
      <c r="CD1285" s="61"/>
      <c r="CE1285" s="61"/>
      <c r="CF1285" s="61"/>
      <c r="CG1285" s="61"/>
      <c r="CH1285" s="61"/>
      <c r="CI1285" s="61"/>
      <c r="CJ1285" s="175" t="s">
        <v>17</v>
      </c>
      <c r="CK1285" s="175"/>
      <c r="CL1285" s="175"/>
      <c r="CM1285" s="61"/>
      <c r="CN1285" s="61"/>
      <c r="CO1285" s="61"/>
      <c r="CP1285" s="61"/>
      <c r="CQ1285" s="61"/>
      <c r="CR1285" s="61"/>
      <c r="CS1285" s="46" t="s">
        <v>351</v>
      </c>
      <c r="CT1285" s="57">
        <v>0</v>
      </c>
      <c r="CU1285" s="58" t="e">
        <v>#DIV/0!</v>
      </c>
      <c r="CV1285" s="61"/>
      <c r="CW1285" s="61"/>
      <c r="CX1285" s="61"/>
      <c r="CY1285" s="61"/>
      <c r="CZ1285" s="61"/>
      <c r="DA1285" s="61"/>
      <c r="DB1285" s="61"/>
      <c r="DC1285" s="61"/>
    </row>
    <row r="1286" spans="1:107" ht="25.5" customHeight="1" x14ac:dyDescent="0.2">
      <c r="B1286"/>
      <c r="C1286" s="56" t="s">
        <v>141</v>
      </c>
      <c r="D1286" s="49" t="s">
        <v>140</v>
      </c>
      <c r="E1286" s="64"/>
      <c r="F1286" s="61"/>
      <c r="G1286" s="61"/>
      <c r="H1286" s="61"/>
      <c r="I1286" s="61"/>
      <c r="J1286" s="46" t="s">
        <v>352</v>
      </c>
      <c r="K1286" s="57">
        <v>0</v>
      </c>
      <c r="L1286" s="58">
        <v>0</v>
      </c>
      <c r="M1286" s="61"/>
      <c r="N1286" s="61"/>
      <c r="O1286" s="61"/>
      <c r="P1286" s="61"/>
      <c r="Q1286" s="61"/>
      <c r="R1286" s="61"/>
      <c r="S1286" s="61"/>
      <c r="T1286" s="61"/>
      <c r="U1286" s="61"/>
      <c r="V1286" s="47" t="s">
        <v>195</v>
      </c>
      <c r="W1286" s="57">
        <v>3</v>
      </c>
      <c r="X1286" s="58">
        <v>0.5</v>
      </c>
      <c r="Y1286"/>
      <c r="Z1286" s="61"/>
      <c r="AA1286" s="61"/>
      <c r="AB1286" s="61"/>
      <c r="AC1286" s="61"/>
      <c r="AD1286" s="61"/>
      <c r="AE1286" s="46" t="s">
        <v>352</v>
      </c>
      <c r="AF1286" s="57">
        <v>0</v>
      </c>
      <c r="AG1286" s="58">
        <v>0</v>
      </c>
      <c r="AH1286" s="61"/>
      <c r="AI1286" s="61"/>
      <c r="AJ1286" s="61"/>
      <c r="AK1286" s="61"/>
      <c r="AL1286" s="61"/>
      <c r="AM1286" s="61"/>
      <c r="AN1286" s="61"/>
      <c r="AO1286" s="61"/>
      <c r="AP1286" s="61"/>
      <c r="AQ1286" s="61"/>
      <c r="AR1286" s="55" t="s">
        <v>195</v>
      </c>
      <c r="AS1286" s="57">
        <v>1</v>
      </c>
      <c r="AT1286" s="58">
        <v>0.33333333333333331</v>
      </c>
      <c r="AU1286" s="61"/>
      <c r="AV1286" s="61"/>
      <c r="AW1286" s="61"/>
      <c r="AX1286" s="61"/>
      <c r="AY1286" s="61"/>
      <c r="AZ1286" s="61"/>
      <c r="BA1286" s="46" t="s">
        <v>352</v>
      </c>
      <c r="BB1286" s="57">
        <v>0</v>
      </c>
      <c r="BC1286" s="58">
        <v>0</v>
      </c>
      <c r="BD1286" s="61"/>
      <c r="BE1286" s="61"/>
      <c r="BF1286" s="61"/>
      <c r="BG1286" s="61"/>
      <c r="BH1286" s="61"/>
      <c r="BI1286" s="61"/>
      <c r="BJ1286" s="61"/>
      <c r="BK1286" s="61"/>
      <c r="BL1286" s="61"/>
      <c r="BM1286" s="61"/>
      <c r="BN1286" s="55" t="s">
        <v>195</v>
      </c>
      <c r="BO1286" s="57">
        <v>1</v>
      </c>
      <c r="BP1286" s="58">
        <v>1</v>
      </c>
      <c r="BQ1286" s="64"/>
      <c r="BR1286" s="64"/>
      <c r="BS1286" s="64"/>
      <c r="BT1286" s="64"/>
      <c r="BU1286" s="61"/>
      <c r="BV1286" s="61"/>
      <c r="BW1286" s="46" t="s">
        <v>352</v>
      </c>
      <c r="BX1286" s="57">
        <v>0</v>
      </c>
      <c r="BY1286" s="58">
        <v>0</v>
      </c>
      <c r="BZ1286" s="61"/>
      <c r="CA1286" s="61"/>
      <c r="CB1286" s="61"/>
      <c r="CC1286" s="61"/>
      <c r="CD1286" s="61"/>
      <c r="CE1286" s="61"/>
      <c r="CF1286" s="61"/>
      <c r="CG1286" s="61"/>
      <c r="CH1286" s="61"/>
      <c r="CI1286" s="61"/>
      <c r="CJ1286" s="55" t="s">
        <v>195</v>
      </c>
      <c r="CK1286" s="57">
        <v>0</v>
      </c>
      <c r="CL1286" s="58" t="e">
        <v>#DIV/0!</v>
      </c>
      <c r="CM1286" s="61"/>
      <c r="CN1286" s="61"/>
      <c r="CO1286" s="61"/>
      <c r="CP1286" s="61"/>
      <c r="CQ1286" s="61"/>
      <c r="CR1286" s="61"/>
      <c r="CS1286" s="46" t="s">
        <v>352</v>
      </c>
      <c r="CT1286" s="57">
        <v>0</v>
      </c>
      <c r="CU1286" s="58" t="e">
        <v>#DIV/0!</v>
      </c>
      <c r="CV1286" s="61"/>
      <c r="CW1286" s="61"/>
      <c r="CX1286" s="61"/>
      <c r="CY1286" s="61"/>
      <c r="CZ1286" s="61"/>
      <c r="DA1286" s="61"/>
      <c r="DB1286" s="61"/>
      <c r="DC1286" s="61"/>
    </row>
    <row r="1287" spans="1:107" ht="25.5" customHeight="1" x14ac:dyDescent="0.2">
      <c r="B1287"/>
      <c r="C1287"/>
      <c r="D1287"/>
      <c r="E1287" s="64"/>
      <c r="F1287" s="61"/>
      <c r="G1287" s="61"/>
      <c r="H1287" s="61"/>
      <c r="I1287" s="61"/>
      <c r="J1287" s="46" t="s">
        <v>353</v>
      </c>
      <c r="K1287" s="57">
        <v>0</v>
      </c>
      <c r="L1287" s="58">
        <v>0</v>
      </c>
      <c r="M1287" s="61"/>
      <c r="N1287" s="61"/>
      <c r="O1287" s="61"/>
      <c r="P1287" s="61"/>
      <c r="Q1287" s="61"/>
      <c r="R1287" s="61"/>
      <c r="S1287" s="61"/>
      <c r="T1287" s="61"/>
      <c r="U1287" s="61"/>
      <c r="V1287" s="46" t="s">
        <v>196</v>
      </c>
      <c r="W1287" s="57">
        <v>3</v>
      </c>
      <c r="X1287" s="58">
        <v>0.5</v>
      </c>
      <c r="Y1287"/>
      <c r="Z1287" s="61"/>
      <c r="AA1287" s="61"/>
      <c r="AB1287" s="61"/>
      <c r="AC1287" s="61"/>
      <c r="AD1287" s="61"/>
      <c r="AE1287" s="46" t="s">
        <v>353</v>
      </c>
      <c r="AF1287" s="57">
        <v>0</v>
      </c>
      <c r="AG1287" s="58">
        <v>0</v>
      </c>
      <c r="AH1287" s="61"/>
      <c r="AI1287" s="61"/>
      <c r="AJ1287" s="61"/>
      <c r="AK1287" s="61"/>
      <c r="AL1287" s="61"/>
      <c r="AM1287" s="61"/>
      <c r="AN1287" s="61"/>
      <c r="AO1287" s="61"/>
      <c r="AP1287" s="61"/>
      <c r="AQ1287" s="61"/>
      <c r="AR1287" s="46" t="s">
        <v>196</v>
      </c>
      <c r="AS1287" s="57">
        <v>2</v>
      </c>
      <c r="AT1287" s="58">
        <v>0.66666666666666663</v>
      </c>
      <c r="AU1287" s="61"/>
      <c r="AV1287" s="61"/>
      <c r="AW1287" s="61"/>
      <c r="AX1287" s="61"/>
      <c r="AY1287" s="61"/>
      <c r="AZ1287" s="61"/>
      <c r="BA1287" s="46" t="s">
        <v>353</v>
      </c>
      <c r="BB1287" s="57">
        <v>0</v>
      </c>
      <c r="BC1287" s="58">
        <v>0</v>
      </c>
      <c r="BD1287" s="61"/>
      <c r="BE1287" s="61"/>
      <c r="BF1287" s="61"/>
      <c r="BG1287" s="61"/>
      <c r="BH1287" s="61"/>
      <c r="BI1287" s="61"/>
      <c r="BJ1287" s="61"/>
      <c r="BK1287" s="61"/>
      <c r="BL1287" s="61"/>
      <c r="BM1287" s="61"/>
      <c r="BN1287" s="46" t="s">
        <v>196</v>
      </c>
      <c r="BO1287" s="57">
        <v>0</v>
      </c>
      <c r="BP1287" s="58">
        <v>0</v>
      </c>
      <c r="BQ1287" s="64"/>
      <c r="BR1287" s="64"/>
      <c r="BS1287" s="61"/>
      <c r="BT1287" s="61"/>
      <c r="BU1287" s="61"/>
      <c r="BV1287" s="61"/>
      <c r="BW1287" s="46" t="s">
        <v>353</v>
      </c>
      <c r="BX1287" s="57">
        <v>0</v>
      </c>
      <c r="BY1287" s="58">
        <v>0</v>
      </c>
      <c r="BZ1287" s="61"/>
      <c r="CA1287" s="61"/>
      <c r="CB1287" s="61"/>
      <c r="CC1287" s="61"/>
      <c r="CD1287" s="61"/>
      <c r="CE1287" s="61"/>
      <c r="CF1287" s="61"/>
      <c r="CG1287" s="61"/>
      <c r="CH1287" s="61"/>
      <c r="CI1287" s="61"/>
      <c r="CJ1287" s="46" t="s">
        <v>196</v>
      </c>
      <c r="CK1287" s="57">
        <v>0</v>
      </c>
      <c r="CL1287" s="58" t="e">
        <v>#DIV/0!</v>
      </c>
      <c r="CM1287" s="61"/>
      <c r="CN1287"/>
      <c r="CO1287"/>
      <c r="CP1287"/>
      <c r="CQ1287" s="61"/>
      <c r="CR1287" s="61"/>
      <c r="CS1287" s="46" t="s">
        <v>353</v>
      </c>
      <c r="CT1287" s="57">
        <v>0</v>
      </c>
      <c r="CU1287" s="58" t="e">
        <v>#DIV/0!</v>
      </c>
      <c r="CV1287" s="61"/>
      <c r="CW1287" s="61"/>
      <c r="CX1287" s="61"/>
      <c r="CY1287" s="61"/>
      <c r="CZ1287" s="61"/>
      <c r="DA1287" s="61"/>
      <c r="DB1287" s="61"/>
      <c r="DC1287" s="61"/>
    </row>
    <row r="1288" spans="1:107" ht="25.5" customHeight="1" x14ac:dyDescent="0.2">
      <c r="B1288" s="175" t="s">
        <v>17</v>
      </c>
      <c r="C1288" s="175"/>
      <c r="D1288" s="175"/>
      <c r="E1288" s="64"/>
      <c r="F1288" s="61"/>
      <c r="G1288" s="61"/>
      <c r="H1288" s="61"/>
      <c r="I1288" s="61"/>
      <c r="J1288" s="37"/>
      <c r="K1288" s="45">
        <v>24</v>
      </c>
      <c r="L1288" s="58">
        <v>1</v>
      </c>
      <c r="M1288" s="61"/>
      <c r="N1288" s="61"/>
      <c r="O1288" s="61"/>
      <c r="P1288" s="61"/>
      <c r="Q1288" s="61"/>
      <c r="R1288" s="61"/>
      <c r="S1288" s="61"/>
      <c r="T1288" s="61"/>
      <c r="U1288" s="61"/>
      <c r="V1288" s="77"/>
      <c r="W1288" s="54">
        <v>6</v>
      </c>
      <c r="X1288" s="76">
        <v>1</v>
      </c>
      <c r="Y1288"/>
      <c r="Z1288" s="61"/>
      <c r="AA1288" s="61"/>
      <c r="AB1288" s="61"/>
      <c r="AC1288" s="61"/>
      <c r="AD1288" s="61"/>
      <c r="AE1288" s="37"/>
      <c r="AF1288" s="45">
        <v>6</v>
      </c>
      <c r="AG1288" s="58">
        <v>1</v>
      </c>
      <c r="AH1288" s="61"/>
      <c r="AI1288" s="61"/>
      <c r="AJ1288" s="61"/>
      <c r="AK1288" s="61"/>
      <c r="AL1288" s="61"/>
      <c r="AM1288" s="61"/>
      <c r="AN1288" s="61"/>
      <c r="AO1288" s="61"/>
      <c r="AP1288" s="61"/>
      <c r="AQ1288" s="61"/>
      <c r="AR1288" s="77"/>
      <c r="AS1288" s="54">
        <v>3</v>
      </c>
      <c r="AT1288" s="76">
        <v>1</v>
      </c>
      <c r="AU1288" s="61"/>
      <c r="AV1288"/>
      <c r="AW1288"/>
      <c r="AX1288"/>
      <c r="AY1288" s="61"/>
      <c r="AZ1288" s="61"/>
      <c r="BA1288" s="37"/>
      <c r="BB1288" s="45">
        <v>3</v>
      </c>
      <c r="BC1288" s="58">
        <v>1</v>
      </c>
      <c r="BD1288" s="61"/>
      <c r="BE1288" s="61"/>
      <c r="BF1288" s="61"/>
      <c r="BG1288" s="61"/>
      <c r="BH1288" s="61"/>
      <c r="BI1288" s="61"/>
      <c r="BJ1288" s="61"/>
      <c r="BK1288" s="61"/>
      <c r="BL1288" s="61"/>
      <c r="BM1288" s="61"/>
      <c r="BN1288" s="77"/>
      <c r="BO1288" s="54">
        <v>1</v>
      </c>
      <c r="BP1288" s="76">
        <v>1</v>
      </c>
      <c r="BQ1288" s="64"/>
      <c r="BR1288" s="61"/>
      <c r="BS1288" s="61"/>
      <c r="BT1288" s="61"/>
      <c r="BU1288" s="61"/>
      <c r="BV1288" s="61"/>
      <c r="BW1288" s="37"/>
      <c r="BX1288" s="45">
        <v>1</v>
      </c>
      <c r="BY1288" s="58">
        <v>1</v>
      </c>
      <c r="BZ1288" s="61"/>
      <c r="CA1288" s="61"/>
      <c r="CB1288" s="61"/>
      <c r="CC1288" s="61"/>
      <c r="CD1288" s="61"/>
      <c r="CE1288" s="61"/>
      <c r="CF1288" s="61"/>
      <c r="CG1288" s="61"/>
      <c r="CH1288" s="61"/>
      <c r="CI1288" s="61"/>
      <c r="CJ1288" s="77"/>
      <c r="CK1288" s="54">
        <v>0</v>
      </c>
      <c r="CL1288" s="76" t="e">
        <v>#DIV/0!</v>
      </c>
      <c r="CM1288" s="61"/>
      <c r="CN1288"/>
      <c r="CO1288"/>
      <c r="CP1288"/>
      <c r="CQ1288" s="61"/>
      <c r="CR1288" s="61"/>
      <c r="CS1288" s="37"/>
      <c r="CT1288" s="45">
        <v>0</v>
      </c>
      <c r="CU1288" s="58" t="e">
        <v>#DIV/0!</v>
      </c>
      <c r="CV1288" s="61"/>
      <c r="CW1288" s="61"/>
      <c r="CX1288" s="61"/>
      <c r="CY1288" s="61"/>
      <c r="CZ1288" s="61"/>
      <c r="DA1288" s="61"/>
      <c r="DB1288" s="61"/>
      <c r="DC1288" s="61"/>
    </row>
    <row r="1289" spans="1:107" ht="25.5" customHeight="1" x14ac:dyDescent="0.2">
      <c r="B1289" s="55" t="s">
        <v>195</v>
      </c>
      <c r="C1289" s="57">
        <v>9</v>
      </c>
      <c r="D1289" s="58">
        <v>0.375</v>
      </c>
      <c r="E1289" s="64"/>
      <c r="F1289" s="61"/>
      <c r="G1289" s="61"/>
      <c r="H1289" s="61"/>
      <c r="I1289" s="61"/>
      <c r="J1289" s="61"/>
      <c r="K1289" s="49" t="s">
        <v>141</v>
      </c>
      <c r="L1289" s="74" t="s">
        <v>140</v>
      </c>
      <c r="M1289" s="61"/>
      <c r="N1289" s="61"/>
      <c r="O1289" s="61"/>
      <c r="P1289" s="61"/>
      <c r="Q1289" s="61"/>
      <c r="R1289" s="61"/>
      <c r="S1289" s="61"/>
      <c r="T1289" s="61"/>
      <c r="U1289" s="61"/>
      <c r="V1289" s="61"/>
      <c r="W1289" s="56" t="s">
        <v>141</v>
      </c>
      <c r="X1289" s="49" t="s">
        <v>140</v>
      </c>
      <c r="Y1289"/>
      <c r="Z1289" s="61"/>
      <c r="AA1289" s="61"/>
      <c r="AB1289" s="61"/>
      <c r="AC1289" s="61"/>
      <c r="AD1289" s="61"/>
      <c r="AE1289" s="61"/>
      <c r="AF1289" s="49" t="s">
        <v>141</v>
      </c>
      <c r="AG1289" s="74" t="s">
        <v>140</v>
      </c>
      <c r="AH1289" s="61"/>
      <c r="AI1289" s="61"/>
      <c r="AJ1289" s="61"/>
      <c r="AK1289" s="61"/>
      <c r="AL1289" s="61"/>
      <c r="AM1289" s="61"/>
      <c r="AN1289" s="61"/>
      <c r="AO1289" s="61"/>
      <c r="AP1289" s="61"/>
      <c r="AQ1289" s="61"/>
      <c r="AR1289"/>
      <c r="AS1289" s="56" t="s">
        <v>141</v>
      </c>
      <c r="AT1289" s="49" t="s">
        <v>140</v>
      </c>
      <c r="AU1289" s="61"/>
      <c r="AV1289"/>
      <c r="AW1289"/>
      <c r="AX1289"/>
      <c r="AY1289" s="61"/>
      <c r="AZ1289" s="61"/>
      <c r="BA1289" s="61"/>
      <c r="BB1289" s="49" t="s">
        <v>141</v>
      </c>
      <c r="BC1289" s="74" t="s">
        <v>140</v>
      </c>
      <c r="BD1289" s="61"/>
      <c r="BE1289" s="61"/>
      <c r="BF1289" s="61"/>
      <c r="BG1289" s="61"/>
      <c r="BH1289" s="61"/>
      <c r="BI1289" s="61"/>
      <c r="BJ1289" s="61"/>
      <c r="BK1289" s="61"/>
      <c r="BL1289" s="61"/>
      <c r="BM1289" s="61"/>
      <c r="BN1289" s="61"/>
      <c r="BO1289" s="56" t="s">
        <v>141</v>
      </c>
      <c r="BP1289" s="49" t="s">
        <v>140</v>
      </c>
      <c r="BQ1289" s="64"/>
      <c r="BR1289" s="61"/>
      <c r="BS1289" s="61"/>
      <c r="BT1289" s="61"/>
      <c r="BU1289" s="61"/>
      <c r="BV1289" s="61"/>
      <c r="BW1289" s="61"/>
      <c r="BX1289" s="49" t="s">
        <v>141</v>
      </c>
      <c r="BY1289" s="74" t="s">
        <v>140</v>
      </c>
      <c r="BZ1289" s="61"/>
      <c r="CA1289" s="61"/>
      <c r="CB1289" s="61"/>
      <c r="CC1289" s="61"/>
      <c r="CD1289" s="61"/>
      <c r="CE1289" s="61"/>
      <c r="CF1289" s="61"/>
      <c r="CG1289" s="61"/>
      <c r="CH1289" s="61"/>
      <c r="CI1289" s="61"/>
      <c r="CJ1289" s="61"/>
      <c r="CK1289" s="56" t="s">
        <v>141</v>
      </c>
      <c r="CL1289" s="49" t="s">
        <v>140</v>
      </c>
      <c r="CM1289" s="61"/>
      <c r="CN1289"/>
      <c r="CO1289"/>
      <c r="CP1289"/>
      <c r="CQ1289" s="61"/>
      <c r="CR1289" s="61"/>
      <c r="CS1289" s="61"/>
      <c r="CT1289" s="49" t="s">
        <v>141</v>
      </c>
      <c r="CU1289" s="74" t="s">
        <v>140</v>
      </c>
      <c r="CV1289" s="61"/>
      <c r="CW1289" s="61"/>
      <c r="CX1289" s="61"/>
      <c r="CY1289" s="61"/>
      <c r="CZ1289" s="61"/>
      <c r="DA1289" s="61"/>
      <c r="DB1289" s="61"/>
      <c r="DC1289" s="61"/>
    </row>
    <row r="1290" spans="1:107" ht="25.5" customHeight="1" x14ac:dyDescent="0.2">
      <c r="B1290" s="46" t="s">
        <v>196</v>
      </c>
      <c r="C1290" s="57">
        <v>15</v>
      </c>
      <c r="D1290" s="58">
        <v>0.625</v>
      </c>
      <c r="E1290" s="64"/>
      <c r="F1290" s="61"/>
      <c r="G1290" s="61"/>
      <c r="H1290" s="61"/>
      <c r="I1290" s="61"/>
      <c r="J1290" s="61"/>
      <c r="K1290" s="61"/>
      <c r="L1290" s="61"/>
      <c r="M1290" s="61"/>
      <c r="N1290" s="61"/>
      <c r="O1290" s="61"/>
      <c r="P1290" s="61"/>
      <c r="Q1290" s="61"/>
      <c r="R1290" s="61"/>
      <c r="S1290" s="61"/>
      <c r="T1290" s="61"/>
      <c r="U1290" s="61"/>
      <c r="V1290"/>
      <c r="W1290"/>
      <c r="X1290"/>
      <c r="Y1290" s="61"/>
      <c r="Z1290" s="61"/>
      <c r="AA1290" s="61"/>
      <c r="AB1290" s="61"/>
      <c r="AC1290" s="61"/>
      <c r="AD1290" s="61"/>
      <c r="AE1290"/>
      <c r="AF1290"/>
      <c r="AG1290"/>
      <c r="AH1290" s="61"/>
      <c r="AI1290" s="61"/>
      <c r="AJ1290" s="61"/>
      <c r="AK1290" s="61"/>
      <c r="AL1290" s="61"/>
      <c r="AM1290" s="61"/>
      <c r="AN1290" s="61"/>
      <c r="AO1290" s="61"/>
      <c r="AP1290" s="61"/>
      <c r="AQ1290" s="61"/>
      <c r="AR1290"/>
      <c r="AS1290"/>
      <c r="AT1290"/>
      <c r="AU1290" s="61"/>
      <c r="AV1290"/>
      <c r="AW1290"/>
      <c r="AX1290"/>
      <c r="AY1290" s="61"/>
      <c r="AZ1290" s="61"/>
      <c r="BA1290" s="37"/>
      <c r="BB1290" s="37"/>
      <c r="BC1290" s="37"/>
      <c r="BD1290" s="61"/>
      <c r="BE1290" s="61"/>
      <c r="BF1290" s="61"/>
      <c r="BG1290" s="61"/>
      <c r="BH1290" s="61"/>
      <c r="BI1290" s="61"/>
      <c r="BJ1290" s="61"/>
      <c r="BK1290" s="61"/>
      <c r="BL1290" s="61"/>
      <c r="BM1290" s="61"/>
      <c r="BN1290" s="61"/>
      <c r="BO1290" s="61"/>
      <c r="BP1290" s="61"/>
      <c r="BQ1290" s="64"/>
      <c r="BR1290" s="61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 s="61"/>
      <c r="CT1290" s="61"/>
      <c r="CU1290" s="61"/>
      <c r="CV1290" s="61"/>
      <c r="CW1290" s="61"/>
      <c r="CX1290" s="61"/>
      <c r="CY1290" s="61"/>
      <c r="CZ1290" s="61"/>
      <c r="DA1290" s="61"/>
      <c r="DB1290" s="61"/>
      <c r="DC1290" s="61"/>
    </row>
    <row r="1291" spans="1:107" ht="25.5" customHeight="1" x14ac:dyDescent="0.2">
      <c r="B1291" s="77"/>
      <c r="C1291" s="54">
        <v>24</v>
      </c>
      <c r="D1291" s="76">
        <v>1</v>
      </c>
      <c r="E1291" s="2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 s="2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</row>
    <row r="1292" spans="1:107" ht="25.5" customHeight="1" x14ac:dyDescent="0.2">
      <c r="B1292"/>
      <c r="C1292" s="56" t="s">
        <v>141</v>
      </c>
      <c r="D1292" s="49" t="s">
        <v>140</v>
      </c>
      <c r="E1292" s="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 s="37"/>
      <c r="AF1292" s="37"/>
      <c r="AG1292" s="37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 s="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</row>
    <row r="1293" spans="1:107" ht="25.5" customHeight="1" x14ac:dyDescent="0.2">
      <c r="B1293" s="103"/>
      <c r="C1293" s="103"/>
      <c r="D1293" s="103"/>
      <c r="E1293" s="103"/>
      <c r="F1293" s="103"/>
      <c r="G1293" s="102"/>
      <c r="H1293" s="102"/>
      <c r="I1293" s="102"/>
      <c r="J1293" s="102"/>
      <c r="K1293" s="102"/>
      <c r="L1293" s="102"/>
      <c r="M1293" s="102"/>
      <c r="N1293" s="102"/>
      <c r="O1293" s="102"/>
      <c r="P1293" s="102"/>
      <c r="Q1293" s="102"/>
      <c r="R1293" s="102"/>
      <c r="S1293" s="102"/>
      <c r="T1293" s="102"/>
      <c r="U1293" s="102"/>
      <c r="V1293" s="102"/>
      <c r="W1293" s="102"/>
      <c r="X1293" s="102"/>
      <c r="Y1293" s="102"/>
      <c r="Z1293" s="102"/>
      <c r="AA1293" s="102"/>
      <c r="AB1293" s="102"/>
      <c r="AC1293" s="102"/>
      <c r="AD1293" s="102"/>
      <c r="AE1293" s="102"/>
      <c r="AF1293" s="102"/>
      <c r="AG1293" s="102"/>
      <c r="AH1293" s="102"/>
      <c r="AI1293" s="102"/>
      <c r="AJ1293" s="102"/>
      <c r="AK1293" s="102"/>
      <c r="AL1293" s="102"/>
      <c r="AM1293" s="102"/>
      <c r="AN1293" s="102"/>
      <c r="AO1293" s="102"/>
      <c r="AP1293" s="102"/>
      <c r="AQ1293" s="102"/>
      <c r="AR1293" s="102"/>
      <c r="AS1293" s="102"/>
      <c r="AT1293" s="102"/>
      <c r="AU1293" s="102"/>
      <c r="AV1293" s="102"/>
      <c r="AW1293" s="102"/>
      <c r="AX1293" s="102"/>
      <c r="AY1293" s="102"/>
      <c r="AZ1293" s="102"/>
      <c r="BA1293" s="102"/>
      <c r="BB1293" s="102"/>
      <c r="BC1293" s="102"/>
      <c r="BD1293" s="102"/>
      <c r="BE1293" s="102"/>
      <c r="BF1293" s="102"/>
      <c r="BG1293" s="102"/>
      <c r="BH1293" s="102"/>
      <c r="BI1293" s="102"/>
      <c r="BJ1293" s="102"/>
      <c r="BK1293" s="102"/>
      <c r="BL1293" s="102"/>
      <c r="BM1293" s="102"/>
      <c r="BN1293" s="102"/>
      <c r="BO1293" s="102"/>
      <c r="BP1293" s="102"/>
      <c r="BQ1293" s="102"/>
      <c r="BR1293" s="102"/>
      <c r="BS1293" s="102"/>
      <c r="BT1293" s="102"/>
      <c r="BU1293" s="102"/>
      <c r="BV1293" s="102"/>
      <c r="BW1293" s="102"/>
      <c r="BX1293" s="102"/>
      <c r="BY1293" s="102"/>
      <c r="BZ1293" s="102"/>
      <c r="CA1293" s="102"/>
      <c r="CB1293" s="102"/>
      <c r="CC1293" s="102"/>
      <c r="CD1293" s="102"/>
      <c r="CE1293" s="102"/>
      <c r="CF1293" s="102"/>
      <c r="CG1293" s="102"/>
      <c r="CH1293" s="102"/>
      <c r="CI1293" s="102"/>
      <c r="CJ1293" s="102"/>
      <c r="CK1293" s="102"/>
      <c r="CL1293" s="102"/>
      <c r="CM1293" s="102"/>
      <c r="CN1293" s="102"/>
      <c r="CO1293" s="102"/>
      <c r="CP1293" s="102"/>
      <c r="CQ1293" s="102"/>
      <c r="CR1293" s="102"/>
      <c r="CS1293" s="102"/>
      <c r="CT1293" s="102"/>
      <c r="CU1293" s="102"/>
      <c r="CV1293" s="102"/>
      <c r="CW1293" s="102"/>
      <c r="CX1293" s="102"/>
      <c r="CY1293" s="102"/>
      <c r="CZ1293" s="102"/>
      <c r="DA1293" s="102"/>
      <c r="DB1293" s="102"/>
      <c r="DC1293" s="102"/>
    </row>
    <row r="1294" spans="1:107" ht="25.5" customHeight="1" x14ac:dyDescent="0.2">
      <c r="B1294" s="222" t="s">
        <v>3790</v>
      </c>
      <c r="C1294" s="223"/>
      <c r="D1294" s="223"/>
      <c r="E1294" s="223"/>
      <c r="F1294" s="223"/>
      <c r="G1294" s="223"/>
      <c r="H1294" s="223"/>
      <c r="I1294" s="223"/>
      <c r="J1294" s="223"/>
      <c r="K1294" s="223"/>
      <c r="L1294" s="223"/>
      <c r="M1294" s="223"/>
      <c r="N1294" s="223"/>
      <c r="O1294" s="223"/>
      <c r="P1294" s="223"/>
      <c r="Q1294" s="223"/>
      <c r="R1294" s="223"/>
      <c r="S1294" s="223"/>
      <c r="T1294" s="223"/>
      <c r="U1294" s="223"/>
      <c r="V1294" s="223"/>
      <c r="W1294" s="223"/>
      <c r="X1294" s="223"/>
      <c r="Y1294" s="223"/>
      <c r="Z1294" s="223"/>
      <c r="AA1294" s="223"/>
      <c r="AB1294" s="223"/>
      <c r="AC1294" s="223"/>
      <c r="AD1294" s="223"/>
      <c r="AE1294" s="223"/>
      <c r="AF1294" s="223"/>
      <c r="AG1294" s="223"/>
      <c r="AH1294" s="223"/>
      <c r="AI1294" s="223"/>
      <c r="AJ1294" s="223"/>
      <c r="AK1294" s="223"/>
      <c r="AL1294" s="223"/>
      <c r="AM1294" s="223"/>
      <c r="AN1294" s="223"/>
      <c r="AO1294" s="223"/>
      <c r="AP1294" s="223"/>
      <c r="AQ1294" s="223"/>
      <c r="AR1294" s="223"/>
      <c r="AS1294" s="223"/>
      <c r="AT1294" s="223"/>
      <c r="AU1294" s="223"/>
      <c r="AV1294" s="223"/>
      <c r="AW1294" s="223"/>
      <c r="AX1294" s="223"/>
      <c r="AY1294" s="223"/>
      <c r="AZ1294" s="223"/>
      <c r="BA1294" s="223"/>
      <c r="BB1294" s="223"/>
      <c r="BC1294" s="224"/>
    </row>
    <row r="1296" spans="1:107" ht="25.5" customHeight="1" x14ac:dyDescent="0.2">
      <c r="A1296" s="103"/>
      <c r="B1296" s="205" t="s">
        <v>423</v>
      </c>
      <c r="C1296" s="205"/>
      <c r="D1296" s="205"/>
      <c r="E1296" s="205"/>
      <c r="F1296" s="205"/>
      <c r="G1296" s="205"/>
      <c r="H1296" s="205"/>
      <c r="I1296" s="205"/>
      <c r="J1296" s="205"/>
      <c r="K1296" s="205"/>
      <c r="L1296" s="205"/>
      <c r="M1296" s="205"/>
      <c r="N1296" s="205"/>
      <c r="O1296" s="205"/>
      <c r="P1296" s="205"/>
      <c r="Q1296" s="205"/>
      <c r="R1296" s="205"/>
      <c r="S1296" s="205"/>
      <c r="T1296" s="205"/>
      <c r="U1296" s="205"/>
      <c r="V1296" s="205"/>
      <c r="W1296" s="205"/>
      <c r="X1296" s="205"/>
      <c r="Y1296" s="205"/>
      <c r="Z1296" s="205"/>
      <c r="AA1296" s="205"/>
      <c r="AB1296" s="205"/>
      <c r="AC1296" s="205"/>
      <c r="AD1296" s="205"/>
      <c r="AE1296" s="205"/>
      <c r="AF1296" s="205"/>
      <c r="AG1296" s="205"/>
      <c r="AH1296" s="205"/>
      <c r="AI1296" s="205"/>
      <c r="AJ1296" s="205"/>
      <c r="AK1296" s="205"/>
      <c r="AL1296" s="205"/>
      <c r="AM1296" s="205"/>
      <c r="AN1296" s="205"/>
      <c r="AO1296" s="205"/>
      <c r="AP1296" s="205"/>
      <c r="AQ1296" s="205"/>
      <c r="AR1296" s="205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</row>
    <row r="1297" spans="1:107" ht="25.5" customHeight="1" x14ac:dyDescent="0.2">
      <c r="A1297" s="103"/>
      <c r="B1297"/>
      <c r="C1297"/>
      <c r="D1297"/>
      <c r="E1297" s="8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 s="8"/>
      <c r="BR1297" s="8"/>
      <c r="BS1297"/>
      <c r="BT1297"/>
      <c r="BU1297"/>
      <c r="BV1297"/>
      <c r="BW1297"/>
      <c r="BX1297"/>
      <c r="BY1297" s="2"/>
      <c r="BZ1297"/>
      <c r="CA1297"/>
      <c r="CB1297"/>
      <c r="CC1297"/>
      <c r="CD1297"/>
      <c r="CE1297"/>
      <c r="CF1297" s="2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</row>
    <row r="1298" spans="1:107" ht="25.5" customHeight="1" x14ac:dyDescent="0.2">
      <c r="A1298" s="103"/>
      <c r="B1298" s="206" t="s">
        <v>138</v>
      </c>
      <c r="C1298" s="206"/>
      <c r="D1298" s="206"/>
      <c r="E1298" s="8"/>
      <c r="F1298" s="187" t="s">
        <v>3</v>
      </c>
      <c r="G1298" s="187"/>
      <c r="H1298" s="187"/>
      <c r="I1298"/>
      <c r="J1298" s="188" t="s">
        <v>145</v>
      </c>
      <c r="K1298" s="188"/>
      <c r="L1298" s="188"/>
      <c r="M1298"/>
      <c r="N1298" s="188" t="s">
        <v>5</v>
      </c>
      <c r="O1298" s="188"/>
      <c r="P1298" s="188"/>
      <c r="Q1298"/>
      <c r="R1298" s="187" t="s">
        <v>158</v>
      </c>
      <c r="S1298" s="187"/>
      <c r="T1298" s="187"/>
      <c r="U1298"/>
      <c r="V1298" s="186" t="s">
        <v>159</v>
      </c>
      <c r="W1298" s="186"/>
      <c r="X1298" s="186"/>
      <c r="Y1298"/>
      <c r="Z1298" s="206" t="s">
        <v>8</v>
      </c>
      <c r="AA1298" s="206"/>
      <c r="AB1298" s="206"/>
      <c r="AC1298"/>
      <c r="AD1298" s="186" t="s">
        <v>9</v>
      </c>
      <c r="AE1298" s="186"/>
      <c r="AF1298" s="186"/>
      <c r="AG1298"/>
      <c r="AH1298" s="186" t="s">
        <v>172</v>
      </c>
      <c r="AI1298" s="186"/>
      <c r="AJ1298" s="186"/>
      <c r="AK1298"/>
      <c r="AL1298" s="186" t="s">
        <v>11</v>
      </c>
      <c r="AM1298" s="186"/>
      <c r="AN1298" s="186"/>
      <c r="AO1298"/>
      <c r="AP1298" s="186" t="s">
        <v>179</v>
      </c>
      <c r="AQ1298" s="186"/>
      <c r="AR1298" s="186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 s="8"/>
      <c r="BS1298"/>
      <c r="BT1298"/>
      <c r="BU1298"/>
      <c r="BV1298"/>
      <c r="BW1298"/>
      <c r="BX1298"/>
      <c r="BY1298" s="2"/>
      <c r="BZ1298"/>
      <c r="CA1298"/>
      <c r="CB1298"/>
      <c r="CC1298"/>
      <c r="CD1298"/>
      <c r="CE1298"/>
      <c r="CF1298" s="2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</row>
    <row r="1299" spans="1:107" ht="25.5" customHeight="1" x14ac:dyDescent="0.2">
      <c r="A1299" s="103"/>
      <c r="B1299" s="90" t="s">
        <v>40</v>
      </c>
      <c r="C1299" s="42">
        <v>11</v>
      </c>
      <c r="D1299" s="44">
        <v>0.44</v>
      </c>
      <c r="E1299" s="8"/>
      <c r="F1299" s="91" t="s">
        <v>143</v>
      </c>
      <c r="G1299" s="43">
        <v>3</v>
      </c>
      <c r="H1299" s="44">
        <v>0.12</v>
      </c>
      <c r="I1299"/>
      <c r="J1299" s="92" t="s">
        <v>147</v>
      </c>
      <c r="K1299" s="45">
        <v>0</v>
      </c>
      <c r="L1299" s="44">
        <v>0</v>
      </c>
      <c r="M1299"/>
      <c r="N1299" s="91" t="s">
        <v>154</v>
      </c>
      <c r="O1299" s="43">
        <v>24</v>
      </c>
      <c r="P1299" s="44">
        <v>0.96</v>
      </c>
      <c r="Q1299"/>
      <c r="R1299" s="93">
        <v>1</v>
      </c>
      <c r="S1299" s="43">
        <v>13</v>
      </c>
      <c r="T1299" s="44">
        <v>0.52</v>
      </c>
      <c r="U1299"/>
      <c r="V1299" s="94" t="s">
        <v>160</v>
      </c>
      <c r="W1299" s="57">
        <v>17</v>
      </c>
      <c r="X1299" s="58">
        <v>0.68</v>
      </c>
      <c r="Y1299"/>
      <c r="Z1299" s="95" t="s">
        <v>163</v>
      </c>
      <c r="AA1299" s="42">
        <v>6</v>
      </c>
      <c r="AB1299" s="44">
        <v>0.24</v>
      </c>
      <c r="AC1299"/>
      <c r="AD1299" s="95" t="s">
        <v>799</v>
      </c>
      <c r="AE1299" s="57">
        <v>5</v>
      </c>
      <c r="AF1299" s="58">
        <v>0.2</v>
      </c>
      <c r="AG1299"/>
      <c r="AH1299" s="97" t="s">
        <v>143</v>
      </c>
      <c r="AI1299" s="42">
        <v>10</v>
      </c>
      <c r="AJ1299" s="44">
        <v>0.4</v>
      </c>
      <c r="AK1299"/>
      <c r="AL1299" s="95" t="s">
        <v>175</v>
      </c>
      <c r="AM1299" s="42">
        <v>9</v>
      </c>
      <c r="AN1299" s="44">
        <v>0.36</v>
      </c>
      <c r="AO1299"/>
      <c r="AP1299" s="95" t="s">
        <v>143</v>
      </c>
      <c r="AQ1299" s="42">
        <v>17</v>
      </c>
      <c r="AR1299" s="44">
        <v>0.68</v>
      </c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 s="8"/>
      <c r="BS1299"/>
      <c r="BT1299"/>
      <c r="BU1299"/>
      <c r="BV1299"/>
      <c r="BW1299"/>
      <c r="BX1299"/>
      <c r="BY1299" s="2"/>
      <c r="BZ1299"/>
      <c r="CA1299"/>
      <c r="CB1299"/>
      <c r="CC1299"/>
      <c r="CD1299"/>
      <c r="CE1299"/>
      <c r="CF1299" s="2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</row>
    <row r="1300" spans="1:107" ht="25.5" customHeight="1" x14ac:dyDescent="0.2">
      <c r="A1300" s="103"/>
      <c r="B1300" s="90" t="s">
        <v>27</v>
      </c>
      <c r="C1300" s="42">
        <v>3</v>
      </c>
      <c r="D1300" s="44">
        <v>0.12</v>
      </c>
      <c r="E1300" s="8"/>
      <c r="F1300" s="91" t="s">
        <v>144</v>
      </c>
      <c r="G1300" s="43">
        <v>22</v>
      </c>
      <c r="H1300" s="44">
        <v>0.88</v>
      </c>
      <c r="I1300"/>
      <c r="J1300" s="92" t="s">
        <v>148</v>
      </c>
      <c r="K1300" s="45">
        <v>1</v>
      </c>
      <c r="L1300" s="44">
        <v>0.04</v>
      </c>
      <c r="M1300"/>
      <c r="N1300" s="91" t="s">
        <v>155</v>
      </c>
      <c r="O1300" s="43">
        <v>0</v>
      </c>
      <c r="P1300" s="44">
        <v>0</v>
      </c>
      <c r="Q1300"/>
      <c r="R1300" s="93">
        <v>2</v>
      </c>
      <c r="S1300" s="43">
        <v>7</v>
      </c>
      <c r="T1300" s="44">
        <v>0.28000000000000003</v>
      </c>
      <c r="U1300"/>
      <c r="V1300" s="95" t="s">
        <v>161</v>
      </c>
      <c r="W1300" s="57">
        <v>4</v>
      </c>
      <c r="X1300" s="58">
        <v>0.16</v>
      </c>
      <c r="Y1300"/>
      <c r="Z1300" s="90" t="s">
        <v>164</v>
      </c>
      <c r="AA1300" s="42">
        <v>4</v>
      </c>
      <c r="AB1300" s="44">
        <v>0.16</v>
      </c>
      <c r="AC1300"/>
      <c r="AD1300" s="94" t="s">
        <v>800</v>
      </c>
      <c r="AE1300" s="57">
        <v>5</v>
      </c>
      <c r="AF1300" s="58">
        <v>0.2</v>
      </c>
      <c r="AG1300"/>
      <c r="AH1300" s="96" t="s">
        <v>173</v>
      </c>
      <c r="AI1300" s="42">
        <v>5</v>
      </c>
      <c r="AJ1300" s="44">
        <v>0.2</v>
      </c>
      <c r="AK1300"/>
      <c r="AL1300" s="90" t="s">
        <v>176</v>
      </c>
      <c r="AM1300" s="42">
        <v>15</v>
      </c>
      <c r="AN1300" s="44">
        <v>0.6</v>
      </c>
      <c r="AO1300"/>
      <c r="AP1300" s="90" t="s">
        <v>173</v>
      </c>
      <c r="AQ1300" s="42">
        <v>8</v>
      </c>
      <c r="AR1300" s="44">
        <v>0.32</v>
      </c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 s="8"/>
      <c r="BS1300"/>
      <c r="BT1300"/>
      <c r="BU1300"/>
      <c r="BV1300"/>
      <c r="BW1300"/>
      <c r="BX1300"/>
      <c r="BY1300" s="2"/>
      <c r="BZ1300"/>
      <c r="CA1300"/>
      <c r="CB1300"/>
      <c r="CC1300"/>
      <c r="CD1300"/>
      <c r="CE1300"/>
      <c r="CF1300" s="2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</row>
    <row r="1301" spans="1:107" ht="25.5" customHeight="1" x14ac:dyDescent="0.2">
      <c r="A1301" s="103"/>
      <c r="B1301" s="90" t="s">
        <v>31</v>
      </c>
      <c r="C1301" s="42">
        <v>5</v>
      </c>
      <c r="D1301" s="44">
        <v>0.2</v>
      </c>
      <c r="E1301" s="8"/>
      <c r="F1301" s="83"/>
      <c r="G1301" s="85">
        <v>25</v>
      </c>
      <c r="H1301" s="86">
        <v>1</v>
      </c>
      <c r="I1301"/>
      <c r="J1301" s="92" t="s">
        <v>146</v>
      </c>
      <c r="K1301" s="45">
        <v>11</v>
      </c>
      <c r="L1301" s="44">
        <v>0.44</v>
      </c>
      <c r="M1301"/>
      <c r="N1301" s="91" t="s">
        <v>156</v>
      </c>
      <c r="O1301" s="43">
        <v>0</v>
      </c>
      <c r="P1301" s="44">
        <v>0</v>
      </c>
      <c r="Q1301"/>
      <c r="R1301" s="93">
        <v>3</v>
      </c>
      <c r="S1301" s="43">
        <v>1</v>
      </c>
      <c r="T1301" s="44">
        <v>0.04</v>
      </c>
      <c r="U1301"/>
      <c r="V1301" s="94" t="s">
        <v>162</v>
      </c>
      <c r="W1301" s="57">
        <v>4</v>
      </c>
      <c r="X1301" s="58">
        <v>0.16</v>
      </c>
      <c r="Y1301"/>
      <c r="Z1301" s="90" t="s">
        <v>165</v>
      </c>
      <c r="AA1301" s="42">
        <v>8</v>
      </c>
      <c r="AB1301" s="44">
        <v>0.32</v>
      </c>
      <c r="AC1301"/>
      <c r="AD1301" s="94" t="s">
        <v>801</v>
      </c>
      <c r="AE1301" s="57">
        <v>4</v>
      </c>
      <c r="AF1301" s="58">
        <v>0.16</v>
      </c>
      <c r="AG1301"/>
      <c r="AH1301" s="96" t="s">
        <v>174</v>
      </c>
      <c r="AI1301" s="42">
        <v>10</v>
      </c>
      <c r="AJ1301" s="44">
        <v>0.4</v>
      </c>
      <c r="AK1301"/>
      <c r="AL1301" s="90" t="s">
        <v>177</v>
      </c>
      <c r="AM1301" s="42">
        <v>1</v>
      </c>
      <c r="AN1301" s="44">
        <v>0.04</v>
      </c>
      <c r="AO1301"/>
      <c r="AP1301" s="90" t="s">
        <v>171</v>
      </c>
      <c r="AQ1301" s="42">
        <v>0</v>
      </c>
      <c r="AR1301" s="44">
        <v>0</v>
      </c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 s="8"/>
      <c r="BS1301"/>
      <c r="BT1301"/>
      <c r="BU1301"/>
      <c r="BV1301"/>
      <c r="BW1301"/>
      <c r="BX1301"/>
      <c r="BY1301" s="2"/>
      <c r="BZ1301"/>
      <c r="CA1301"/>
      <c r="CB1301"/>
      <c r="CC1301"/>
      <c r="CD1301"/>
      <c r="CE1301"/>
      <c r="CF1301" s="2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</row>
    <row r="1302" spans="1:107" ht="25.5" customHeight="1" x14ac:dyDescent="0.2">
      <c r="A1302" s="103"/>
      <c r="B1302" s="90" t="s">
        <v>36</v>
      </c>
      <c r="C1302" s="42">
        <v>3</v>
      </c>
      <c r="D1302" s="44">
        <v>0.12</v>
      </c>
      <c r="E1302" s="8"/>
      <c r="F1302"/>
      <c r="G1302" s="41" t="s">
        <v>141</v>
      </c>
      <c r="H1302" s="41" t="s">
        <v>140</v>
      </c>
      <c r="I1302"/>
      <c r="J1302" s="92" t="s">
        <v>150</v>
      </c>
      <c r="K1302" s="45">
        <v>2</v>
      </c>
      <c r="L1302" s="44">
        <v>0.08</v>
      </c>
      <c r="M1302"/>
      <c r="N1302" s="91" t="s">
        <v>157</v>
      </c>
      <c r="O1302" s="43">
        <v>1</v>
      </c>
      <c r="P1302" s="44">
        <v>0.04</v>
      </c>
      <c r="Q1302"/>
      <c r="R1302" s="93">
        <v>4</v>
      </c>
      <c r="S1302" s="43">
        <v>4</v>
      </c>
      <c r="T1302" s="44">
        <v>0.16</v>
      </c>
      <c r="U1302"/>
      <c r="V1302" s="77"/>
      <c r="W1302" s="54">
        <v>25</v>
      </c>
      <c r="X1302" s="66">
        <v>1</v>
      </c>
      <c r="Y1302"/>
      <c r="Z1302" s="90" t="s">
        <v>166</v>
      </c>
      <c r="AA1302" s="42">
        <v>3</v>
      </c>
      <c r="AB1302" s="44">
        <v>0.12</v>
      </c>
      <c r="AC1302"/>
      <c r="AD1302" s="94" t="s">
        <v>802</v>
      </c>
      <c r="AE1302" s="57">
        <v>11</v>
      </c>
      <c r="AF1302" s="58">
        <v>0.44</v>
      </c>
      <c r="AG1302"/>
      <c r="AH1302" s="96" t="s">
        <v>171</v>
      </c>
      <c r="AI1302" s="42">
        <v>0</v>
      </c>
      <c r="AJ1302" s="44">
        <v>0</v>
      </c>
      <c r="AK1302"/>
      <c r="AL1302" s="90" t="s">
        <v>178</v>
      </c>
      <c r="AM1302" s="42">
        <v>0</v>
      </c>
      <c r="AN1302" s="44">
        <v>0</v>
      </c>
      <c r="AO1302"/>
      <c r="AP1302" s="82"/>
      <c r="AQ1302" s="83">
        <v>25</v>
      </c>
      <c r="AR1302" s="87">
        <v>1</v>
      </c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 s="8"/>
      <c r="BS1302"/>
      <c r="BT1302"/>
      <c r="BU1302"/>
      <c r="BV1302"/>
      <c r="BW1302"/>
      <c r="BX1302"/>
      <c r="BY1302" s="2"/>
      <c r="BZ1302"/>
      <c r="CA1302"/>
      <c r="CB1302"/>
      <c r="CC1302"/>
      <c r="CD1302"/>
      <c r="CE1302"/>
      <c r="CF1302" s="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</row>
    <row r="1303" spans="1:107" ht="25.5" customHeight="1" x14ac:dyDescent="0.2">
      <c r="A1303" s="103"/>
      <c r="B1303" s="90" t="s">
        <v>139</v>
      </c>
      <c r="C1303" s="42">
        <v>1</v>
      </c>
      <c r="D1303" s="44">
        <v>0.04</v>
      </c>
      <c r="E1303" s="8"/>
      <c r="F1303"/>
      <c r="G1303"/>
      <c r="H1303"/>
      <c r="I1303"/>
      <c r="J1303" s="92" t="s">
        <v>151</v>
      </c>
      <c r="K1303" s="45">
        <v>9</v>
      </c>
      <c r="L1303" s="44">
        <v>0.36</v>
      </c>
      <c r="M1303"/>
      <c r="N1303" s="83"/>
      <c r="O1303" s="85">
        <v>25</v>
      </c>
      <c r="P1303" s="87">
        <v>1</v>
      </c>
      <c r="Q1303"/>
      <c r="R1303" s="93">
        <v>5</v>
      </c>
      <c r="S1303" s="43">
        <v>0</v>
      </c>
      <c r="T1303" s="44">
        <v>0</v>
      </c>
      <c r="U1303"/>
      <c r="V1303"/>
      <c r="W1303" s="56" t="s">
        <v>141</v>
      </c>
      <c r="X1303" s="49" t="s">
        <v>140</v>
      </c>
      <c r="Y1303"/>
      <c r="Z1303" s="96" t="s">
        <v>167</v>
      </c>
      <c r="AA1303" s="42">
        <v>1</v>
      </c>
      <c r="AB1303" s="44">
        <v>0.04</v>
      </c>
      <c r="AC1303"/>
      <c r="AD1303" s="77"/>
      <c r="AE1303" s="54">
        <v>25</v>
      </c>
      <c r="AF1303" s="76">
        <v>1</v>
      </c>
      <c r="AG1303"/>
      <c r="AH1303" s="82"/>
      <c r="AI1303" s="83">
        <v>25</v>
      </c>
      <c r="AJ1303" s="87">
        <v>1</v>
      </c>
      <c r="AK1303"/>
      <c r="AL1303" s="82"/>
      <c r="AM1303" s="83">
        <v>25</v>
      </c>
      <c r="AN1303" s="87">
        <v>1</v>
      </c>
      <c r="AO1303"/>
      <c r="AP1303"/>
      <c r="AQ1303" s="40" t="s">
        <v>141</v>
      </c>
      <c r="AR1303" s="41" t="s">
        <v>140</v>
      </c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 s="8"/>
      <c r="BF1303" s="8"/>
      <c r="BG1303" s="8"/>
      <c r="BH1303"/>
      <c r="BI1303"/>
      <c r="BJ1303"/>
      <c r="BK1303"/>
      <c r="BL1303"/>
      <c r="BM1303"/>
      <c r="BN1303"/>
      <c r="BO1303"/>
      <c r="BP1303"/>
      <c r="BQ1303"/>
      <c r="BR1303" s="8"/>
      <c r="BS1303"/>
      <c r="BT1303"/>
      <c r="BU1303"/>
      <c r="BV1303"/>
      <c r="BW1303"/>
      <c r="BX1303"/>
      <c r="BY1303" s="2"/>
      <c r="BZ1303"/>
      <c r="CA1303"/>
      <c r="CB1303"/>
      <c r="CC1303"/>
      <c r="CD1303"/>
      <c r="CE1303"/>
      <c r="CF1303" s="2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</row>
    <row r="1304" spans="1:107" ht="25.5" customHeight="1" x14ac:dyDescent="0.2">
      <c r="A1304" s="103"/>
      <c r="B1304" s="90" t="s">
        <v>50</v>
      </c>
      <c r="C1304" s="42">
        <v>2</v>
      </c>
      <c r="D1304" s="44">
        <v>0.08</v>
      </c>
      <c r="E1304" s="8"/>
      <c r="F1304"/>
      <c r="G1304"/>
      <c r="H1304"/>
      <c r="I1304"/>
      <c r="J1304" s="92" t="s">
        <v>149</v>
      </c>
      <c r="K1304" s="45">
        <v>0</v>
      </c>
      <c r="L1304" s="44">
        <v>0</v>
      </c>
      <c r="M1304"/>
      <c r="N1304"/>
      <c r="O1304" s="41" t="s">
        <v>153</v>
      </c>
      <c r="P1304" s="41" t="s">
        <v>140</v>
      </c>
      <c r="Q1304"/>
      <c r="R1304" s="83"/>
      <c r="S1304" s="85">
        <v>46</v>
      </c>
      <c r="T1304" s="87">
        <v>1</v>
      </c>
      <c r="U1304"/>
      <c r="V1304"/>
      <c r="W1304"/>
      <c r="X1304"/>
      <c r="Y1304"/>
      <c r="Z1304" s="96" t="s">
        <v>168</v>
      </c>
      <c r="AA1304" s="42">
        <v>1</v>
      </c>
      <c r="AB1304" s="44">
        <v>0.04</v>
      </c>
      <c r="AC1304"/>
      <c r="AD1304"/>
      <c r="AE1304" s="56" t="s">
        <v>141</v>
      </c>
      <c r="AF1304" s="49" t="s">
        <v>140</v>
      </c>
      <c r="AG1304"/>
      <c r="AH1304"/>
      <c r="AI1304" s="40" t="s">
        <v>141</v>
      </c>
      <c r="AJ1304" s="41" t="s">
        <v>140</v>
      </c>
      <c r="AK1304"/>
      <c r="AL1304" s="81"/>
      <c r="AM1304" s="40" t="s">
        <v>141</v>
      </c>
      <c r="AN1304" s="41" t="s">
        <v>140</v>
      </c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 s="8"/>
      <c r="BS1304"/>
      <c r="BT1304"/>
      <c r="BU1304"/>
      <c r="BV1304"/>
      <c r="BW1304"/>
      <c r="BX1304"/>
      <c r="BY1304" s="2"/>
      <c r="BZ1304"/>
      <c r="CA1304"/>
      <c r="CB1304"/>
      <c r="CC1304"/>
      <c r="CD1304"/>
      <c r="CE1304"/>
      <c r="CF1304" s="2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</row>
    <row r="1305" spans="1:107" ht="25.5" customHeight="1" x14ac:dyDescent="0.2">
      <c r="A1305" s="103"/>
      <c r="B1305" s="82"/>
      <c r="C1305" s="83">
        <v>25</v>
      </c>
      <c r="D1305" s="84">
        <v>1</v>
      </c>
      <c r="E1305" s="8"/>
      <c r="F1305"/>
      <c r="G1305"/>
      <c r="H1305"/>
      <c r="I1305"/>
      <c r="J1305" s="92" t="s">
        <v>152</v>
      </c>
      <c r="K1305" s="45">
        <v>2</v>
      </c>
      <c r="L1305" s="44">
        <v>0.08</v>
      </c>
      <c r="M1305"/>
      <c r="N1305"/>
      <c r="O1305"/>
      <c r="P1305"/>
      <c r="Q1305"/>
      <c r="R1305"/>
      <c r="S1305" s="49" t="s">
        <v>197</v>
      </c>
      <c r="T1305" s="89" t="s">
        <v>369</v>
      </c>
      <c r="U1305"/>
      <c r="V1305"/>
      <c r="W1305"/>
      <c r="X1305"/>
      <c r="Y1305"/>
      <c r="Z1305" s="96" t="s">
        <v>169</v>
      </c>
      <c r="AA1305" s="42">
        <v>1</v>
      </c>
      <c r="AB1305" s="44">
        <v>0.04</v>
      </c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 s="48"/>
      <c r="BM1305" s="8"/>
      <c r="BN1305" s="8"/>
      <c r="BO1305"/>
      <c r="BP1305"/>
      <c r="BQ1305"/>
      <c r="BR1305" s="8"/>
      <c r="BS1305"/>
      <c r="BT1305"/>
      <c r="BU1305"/>
      <c r="BV1305"/>
      <c r="BW1305"/>
      <c r="BX1305"/>
      <c r="BY1305" s="2"/>
      <c r="BZ1305"/>
      <c r="CA1305"/>
      <c r="CB1305"/>
      <c r="CC1305"/>
      <c r="CD1305"/>
      <c r="CE1305"/>
      <c r="CF1305" s="2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</row>
    <row r="1306" spans="1:107" ht="25.5" customHeight="1" x14ac:dyDescent="0.2">
      <c r="A1306" s="103"/>
      <c r="B1306"/>
      <c r="C1306" s="40" t="s">
        <v>141</v>
      </c>
      <c r="D1306" s="41" t="s">
        <v>140</v>
      </c>
      <c r="E1306" s="8"/>
      <c r="F1306"/>
      <c r="G1306"/>
      <c r="H1306"/>
      <c r="I1306"/>
      <c r="J1306" s="88"/>
      <c r="K1306" s="65">
        <v>25</v>
      </c>
      <c r="L1306" s="87">
        <v>1</v>
      </c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 s="96" t="s">
        <v>170</v>
      </c>
      <c r="AA1306" s="42">
        <v>0</v>
      </c>
      <c r="AB1306" s="44">
        <v>0</v>
      </c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 s="8"/>
      <c r="BS1306" s="48"/>
      <c r="BT1306" s="8"/>
      <c r="BU1306" s="8"/>
      <c r="BV1306"/>
      <c r="BW1306"/>
      <c r="BX1306"/>
      <c r="BY1306" s="2"/>
      <c r="BZ1306"/>
      <c r="CA1306"/>
      <c r="CB1306"/>
      <c r="CC1306"/>
      <c r="CD1306"/>
      <c r="CE1306"/>
      <c r="CF1306" s="2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</row>
    <row r="1307" spans="1:107" ht="25.5" customHeight="1" x14ac:dyDescent="0.2">
      <c r="A1307" s="103"/>
      <c r="B1307"/>
      <c r="C1307"/>
      <c r="D1307"/>
      <c r="E1307" s="8"/>
      <c r="F1307"/>
      <c r="G1307"/>
      <c r="H1307"/>
      <c r="I1307"/>
      <c r="J1307" s="79"/>
      <c r="K1307" s="41" t="s">
        <v>141</v>
      </c>
      <c r="L1307" s="41" t="s">
        <v>140</v>
      </c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 s="96" t="s">
        <v>162</v>
      </c>
      <c r="AA1307" s="42">
        <v>1</v>
      </c>
      <c r="AB1307" s="44">
        <v>0.04</v>
      </c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 s="8"/>
      <c r="BS1307"/>
      <c r="BT1307"/>
      <c r="BU1307"/>
      <c r="BV1307"/>
      <c r="BW1307"/>
      <c r="BX1307"/>
      <c r="BY1307" s="2"/>
      <c r="BZ1307"/>
      <c r="CA1307"/>
      <c r="CB1307"/>
      <c r="CC1307"/>
      <c r="CD1307"/>
      <c r="CE1307"/>
      <c r="CF1307" s="2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</row>
    <row r="1308" spans="1:107" ht="25.5" customHeight="1" x14ac:dyDescent="0.2">
      <c r="A1308" s="103"/>
      <c r="B1308"/>
      <c r="C1308"/>
      <c r="D1308"/>
      <c r="E1308" s="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 s="96" t="s">
        <v>171</v>
      </c>
      <c r="AA1308" s="42">
        <v>0</v>
      </c>
      <c r="AB1308" s="44">
        <v>0</v>
      </c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 s="8"/>
      <c r="BJ1308" s="52"/>
      <c r="BK1308" s="52"/>
      <c r="BL1308"/>
      <c r="BM1308"/>
      <c r="BN1308"/>
      <c r="BO1308"/>
      <c r="BP1308"/>
      <c r="BQ1308"/>
      <c r="BR1308" s="8"/>
      <c r="BS1308"/>
      <c r="BT1308"/>
      <c r="BU1308"/>
      <c r="BV1308"/>
      <c r="BW1308"/>
      <c r="BX1308"/>
      <c r="BY1308" s="2"/>
      <c r="BZ1308"/>
      <c r="CA1308"/>
      <c r="CB1308"/>
      <c r="CC1308"/>
      <c r="CD1308"/>
      <c r="CE1308"/>
      <c r="CF1308" s="2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</row>
    <row r="1309" spans="1:107" ht="25.5" customHeight="1" x14ac:dyDescent="0.2">
      <c r="A1309" s="103"/>
      <c r="B1309"/>
      <c r="C1309"/>
      <c r="D1309"/>
      <c r="E1309" s="8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 s="82"/>
      <c r="AA1309" s="83">
        <v>25</v>
      </c>
      <c r="AB1309" s="87">
        <v>1</v>
      </c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 s="8"/>
      <c r="BF1309" s="8"/>
      <c r="BG1309" s="8"/>
      <c r="BH1309"/>
      <c r="BI1309"/>
      <c r="BJ1309"/>
      <c r="BK1309"/>
      <c r="BL1309"/>
      <c r="BM1309"/>
      <c r="BN1309"/>
      <c r="BO1309"/>
      <c r="BP1309"/>
      <c r="BQ1309"/>
      <c r="BR1309" s="8"/>
      <c r="BS1309" s="61"/>
      <c r="BT1309" s="61"/>
      <c r="BU1309" s="61"/>
      <c r="BV1309" s="61"/>
      <c r="BW1309" s="61"/>
      <c r="BX1309" s="61"/>
      <c r="BY1309" s="64"/>
      <c r="BZ1309" s="61"/>
      <c r="CA1309" s="61"/>
      <c r="CB1309" s="61"/>
      <c r="CC1309" s="61"/>
      <c r="CD1309" s="61"/>
      <c r="CE1309" s="61"/>
      <c r="CF1309" s="64"/>
      <c r="CG1309" s="61"/>
      <c r="CH1309" s="61"/>
      <c r="CI1309" s="61"/>
      <c r="CJ1309" s="61"/>
      <c r="CK1309" s="61"/>
      <c r="CL1309" s="61"/>
      <c r="CM1309" s="61"/>
      <c r="CN1309" s="61"/>
      <c r="CO1309" s="61"/>
      <c r="CP1309" s="61"/>
      <c r="CQ1309" s="61"/>
      <c r="CR1309" s="61"/>
      <c r="CS1309"/>
      <c r="CT1309"/>
      <c r="CU1309"/>
      <c r="CV1309"/>
      <c r="CW1309"/>
      <c r="CX1309"/>
      <c r="CY1309"/>
      <c r="CZ1309"/>
      <c r="DA1309"/>
      <c r="DB1309"/>
      <c r="DC1309"/>
    </row>
    <row r="1310" spans="1:107" ht="25.5" customHeight="1" x14ac:dyDescent="0.2">
      <c r="A1310" s="103"/>
      <c r="B1310" s="61"/>
      <c r="C1310" s="61"/>
      <c r="D1310" s="61"/>
      <c r="E1310" s="37"/>
      <c r="F1310" s="61"/>
      <c r="G1310" s="61"/>
      <c r="H1310" s="61"/>
      <c r="I1310" s="61"/>
      <c r="J1310" s="61"/>
      <c r="K1310" s="61"/>
      <c r="L1310" s="61"/>
      <c r="M1310" s="61"/>
      <c r="N1310" s="61"/>
      <c r="O1310" s="61"/>
      <c r="P1310" s="61"/>
      <c r="Q1310" s="61"/>
      <c r="R1310" s="61"/>
      <c r="S1310" s="61"/>
      <c r="T1310" s="61"/>
      <c r="U1310" s="61"/>
      <c r="V1310" s="61"/>
      <c r="W1310" s="61"/>
      <c r="X1310" s="61"/>
      <c r="Y1310" s="61"/>
      <c r="Z1310" s="78"/>
      <c r="AA1310" s="40" t="s">
        <v>141</v>
      </c>
      <c r="AB1310" s="41" t="s">
        <v>140</v>
      </c>
      <c r="AC1310" s="61"/>
      <c r="AD1310" s="61"/>
      <c r="AE1310" s="61"/>
      <c r="AF1310" s="61"/>
      <c r="AG1310" s="61"/>
      <c r="AH1310" s="61"/>
      <c r="AI1310" s="61"/>
      <c r="AJ1310" s="61"/>
      <c r="AK1310" s="61"/>
      <c r="AL1310" s="61"/>
      <c r="AM1310" s="61"/>
      <c r="AN1310" s="61"/>
      <c r="AO1310" s="61"/>
      <c r="AP1310" s="61"/>
      <c r="AQ1310" s="61"/>
      <c r="AR1310" s="61"/>
      <c r="AS1310" s="61"/>
      <c r="AT1310" s="61"/>
      <c r="AU1310" s="61"/>
      <c r="AV1310" s="61"/>
      <c r="AW1310" s="61"/>
      <c r="AX1310" s="61"/>
      <c r="AY1310" s="61"/>
      <c r="AZ1310" s="61"/>
      <c r="BA1310" s="61"/>
      <c r="BB1310" s="61"/>
      <c r="BC1310" s="61"/>
      <c r="BD1310" s="61"/>
      <c r="BE1310" s="61"/>
      <c r="BF1310" s="61"/>
      <c r="BG1310" s="61"/>
      <c r="BH1310" s="61"/>
      <c r="BI1310" s="61"/>
      <c r="BJ1310" s="61"/>
      <c r="BK1310" s="61"/>
      <c r="BL1310" s="61"/>
      <c r="BM1310" s="61"/>
      <c r="BN1310" s="61"/>
      <c r="BO1310" s="61"/>
      <c r="BP1310" s="61"/>
      <c r="BQ1310" s="61"/>
      <c r="BR1310" s="37"/>
      <c r="BS1310" s="61"/>
      <c r="BT1310" s="61"/>
      <c r="BU1310" s="61"/>
      <c r="BV1310" s="61"/>
      <c r="BW1310" s="61"/>
      <c r="BX1310" s="61"/>
      <c r="BY1310" s="64"/>
      <c r="BZ1310" s="61"/>
      <c r="CA1310" s="61"/>
      <c r="CB1310" s="61"/>
      <c r="CC1310" s="61"/>
      <c r="CD1310" s="61"/>
      <c r="CE1310" s="61"/>
      <c r="CF1310" s="64"/>
      <c r="CG1310" s="61"/>
      <c r="CH1310" s="61"/>
      <c r="CI1310" s="61"/>
      <c r="CJ1310" s="61"/>
      <c r="CK1310" s="61"/>
      <c r="CL1310" s="61"/>
      <c r="CM1310" s="61"/>
      <c r="CN1310" s="61"/>
      <c r="CO1310" s="61"/>
      <c r="CP1310" s="61"/>
      <c r="CQ1310" s="61"/>
      <c r="CR1310" s="61"/>
      <c r="CS1310" s="61"/>
      <c r="CT1310" s="61"/>
      <c r="CU1310" s="61"/>
      <c r="CV1310" s="61"/>
      <c r="CW1310" s="61"/>
      <c r="CX1310" s="61"/>
      <c r="CY1310" s="61"/>
      <c r="CZ1310" s="61"/>
      <c r="DA1310" s="61"/>
      <c r="DB1310" s="61"/>
      <c r="DC1310" s="61"/>
    </row>
    <row r="1311" spans="1:107" ht="25.5" customHeight="1" x14ac:dyDescent="0.2">
      <c r="A1311" s="103"/>
      <c r="B1311" s="182" t="s">
        <v>424</v>
      </c>
      <c r="C1311" s="182"/>
      <c r="D1311" s="182"/>
      <c r="E1311" s="182"/>
      <c r="F1311" s="182"/>
      <c r="G1311" s="182"/>
      <c r="H1311" s="182"/>
      <c r="I1311" s="182"/>
      <c r="J1311" s="182"/>
      <c r="K1311" s="182"/>
      <c r="L1311" s="182"/>
      <c r="M1311" s="182"/>
      <c r="N1311" s="182"/>
      <c r="O1311" s="182"/>
      <c r="P1311" s="182"/>
      <c r="Q1311" s="182"/>
      <c r="R1311" s="182"/>
      <c r="S1311" s="182"/>
      <c r="T1311" s="182"/>
      <c r="U1311" s="182"/>
      <c r="V1311" s="182"/>
      <c r="W1311" s="182"/>
      <c r="X1311" s="182"/>
      <c r="Y1311" s="182"/>
      <c r="Z1311" s="182"/>
      <c r="AA1311" s="182"/>
      <c r="AB1311" s="182"/>
      <c r="AC1311" s="182"/>
      <c r="AD1311" s="182"/>
      <c r="AE1311" s="182"/>
      <c r="AF1311" s="182"/>
      <c r="AG1311" s="182"/>
      <c r="AH1311" s="182"/>
      <c r="AI1311" s="182"/>
      <c r="AJ1311" s="182"/>
      <c r="AK1311" s="182"/>
      <c r="AL1311" s="182"/>
      <c r="AM1311" s="182"/>
      <c r="AN1311" s="182"/>
      <c r="AO1311" s="182"/>
      <c r="AP1311" s="182"/>
      <c r="AQ1311" s="182"/>
      <c r="AR1311" s="182"/>
      <c r="AS1311" s="182"/>
      <c r="AT1311" s="182"/>
      <c r="AU1311" s="182"/>
      <c r="AV1311" s="182"/>
      <c r="AW1311" s="182"/>
      <c r="AX1311" s="182"/>
      <c r="AY1311" s="182"/>
      <c r="AZ1311" s="182"/>
      <c r="BA1311" s="182"/>
      <c r="BB1311" s="182"/>
      <c r="BC1311" s="182"/>
      <c r="BD1311" s="182"/>
      <c r="BE1311" s="182"/>
      <c r="BF1311" s="182"/>
      <c r="BG1311" s="182"/>
      <c r="BH1311" s="182"/>
      <c r="BI1311" s="182"/>
      <c r="BJ1311" s="61"/>
      <c r="BK1311" s="61"/>
      <c r="BL1311" s="37"/>
      <c r="BM1311" s="37"/>
      <c r="BN1311" s="37"/>
      <c r="BO1311" s="61"/>
      <c r="BP1311" s="61"/>
      <c r="BQ1311" s="61"/>
      <c r="BR1311" s="37"/>
      <c r="BS1311" s="61"/>
      <c r="BT1311" s="61"/>
      <c r="BU1311" s="61"/>
      <c r="BV1311" s="61"/>
      <c r="BW1311" s="61"/>
      <c r="BX1311" s="61"/>
      <c r="BY1311" s="64"/>
      <c r="BZ1311" s="61"/>
      <c r="CA1311" s="61"/>
      <c r="CB1311" s="61"/>
      <c r="CC1311" s="61"/>
      <c r="CD1311" s="61"/>
      <c r="CE1311" s="61"/>
      <c r="CF1311" s="64"/>
      <c r="CG1311" s="61"/>
      <c r="CH1311" s="61"/>
      <c r="CI1311" s="61"/>
      <c r="CJ1311" s="61"/>
      <c r="CK1311" s="61"/>
      <c r="CL1311" s="61"/>
      <c r="CM1311" s="61"/>
      <c r="CN1311" s="61"/>
      <c r="CO1311" s="61"/>
      <c r="CP1311" s="61"/>
      <c r="CQ1311" s="61"/>
      <c r="CR1311" s="61"/>
      <c r="CS1311" s="61"/>
      <c r="CT1311" s="61"/>
      <c r="CU1311" s="61"/>
      <c r="CV1311" s="61"/>
      <c r="CW1311" s="61"/>
      <c r="CX1311" s="61"/>
      <c r="CY1311" s="61"/>
      <c r="CZ1311" s="61"/>
      <c r="DA1311" s="61"/>
      <c r="DB1311" s="61"/>
      <c r="DC1311" s="61"/>
    </row>
    <row r="1312" spans="1:107" ht="25.5" customHeight="1" x14ac:dyDescent="0.2">
      <c r="A1312" s="103"/>
      <c r="B1312" s="61"/>
      <c r="C1312" s="61"/>
      <c r="D1312" s="61"/>
      <c r="E1312" s="37"/>
      <c r="F1312" s="61"/>
      <c r="G1312" s="61"/>
      <c r="H1312" s="61"/>
      <c r="I1312" s="61"/>
      <c r="J1312" s="61"/>
      <c r="K1312" s="61"/>
      <c r="L1312" s="61"/>
      <c r="M1312" s="61"/>
      <c r="N1312" s="61"/>
      <c r="O1312" s="61"/>
      <c r="P1312" s="61"/>
      <c r="Q1312" s="61"/>
      <c r="R1312" s="61"/>
      <c r="S1312" s="61"/>
      <c r="T1312" s="61"/>
      <c r="U1312" s="61"/>
      <c r="V1312" s="61"/>
      <c r="W1312" s="61"/>
      <c r="X1312" s="61"/>
      <c r="Y1312" s="61"/>
      <c r="Z1312" s="61"/>
      <c r="AA1312" s="61"/>
      <c r="AB1312" s="61"/>
      <c r="AC1312" s="61"/>
      <c r="AD1312" s="61"/>
      <c r="AE1312" s="61"/>
      <c r="AF1312" s="61"/>
      <c r="AG1312" s="61"/>
      <c r="AH1312" s="61"/>
      <c r="AI1312" s="61"/>
      <c r="AJ1312" s="61"/>
      <c r="AK1312" s="61"/>
      <c r="AL1312" s="61"/>
      <c r="AM1312" s="61"/>
      <c r="AN1312" s="61"/>
      <c r="AO1312" s="61"/>
      <c r="AP1312" s="61"/>
      <c r="AQ1312" s="61"/>
      <c r="AR1312" s="61"/>
      <c r="AS1312" s="61"/>
      <c r="AT1312" s="61"/>
      <c r="AU1312" s="61"/>
      <c r="AV1312" s="61"/>
      <c r="AW1312" s="61"/>
      <c r="AX1312" s="61"/>
      <c r="AY1312" s="61"/>
      <c r="AZ1312" s="61"/>
      <c r="BA1312" s="61"/>
      <c r="BB1312" s="61"/>
      <c r="BC1312" s="61"/>
      <c r="BD1312" s="61"/>
      <c r="BE1312" s="61"/>
      <c r="BF1312" s="61"/>
      <c r="BG1312" s="61"/>
      <c r="BH1312" s="61"/>
      <c r="BI1312" s="61"/>
      <c r="BJ1312" s="61"/>
      <c r="BK1312" s="61"/>
      <c r="BL1312" s="61"/>
      <c r="BM1312" s="61"/>
      <c r="BN1312" s="61"/>
      <c r="BO1312" s="61"/>
      <c r="BP1312" s="61"/>
      <c r="BQ1312" s="61"/>
      <c r="BR1312" s="37"/>
      <c r="BS1312" s="61"/>
      <c r="BT1312" s="61"/>
      <c r="BU1312" s="61"/>
      <c r="BV1312" s="61"/>
      <c r="BW1312" s="61"/>
      <c r="BX1312" s="61"/>
      <c r="BY1312" s="64"/>
      <c r="BZ1312" s="61"/>
      <c r="CA1312" s="61"/>
      <c r="CB1312" s="61"/>
      <c r="CC1312" s="61"/>
      <c r="CD1312" s="61"/>
      <c r="CE1312" s="61"/>
      <c r="CF1312" s="64"/>
      <c r="CG1312" s="61"/>
      <c r="CH1312" s="61"/>
      <c r="CI1312" s="61"/>
      <c r="CJ1312" s="61"/>
      <c r="CK1312" s="61"/>
      <c r="CL1312" s="61"/>
      <c r="CM1312" s="61"/>
      <c r="CN1312" s="61"/>
      <c r="CO1312" s="61"/>
      <c r="CP1312" s="61"/>
      <c r="CQ1312" s="61"/>
      <c r="CR1312" s="61"/>
      <c r="CS1312" s="61"/>
      <c r="CT1312" s="61"/>
      <c r="CU1312" s="61"/>
      <c r="CV1312" s="61"/>
      <c r="CW1312" s="61"/>
      <c r="CX1312" s="61"/>
      <c r="CY1312" s="61"/>
      <c r="CZ1312" s="61"/>
      <c r="DA1312" s="61"/>
      <c r="DB1312" s="61"/>
      <c r="DC1312" s="61"/>
    </row>
    <row r="1313" spans="1:107" ht="25.5" customHeight="1" x14ac:dyDescent="0.2">
      <c r="A1313" s="103"/>
      <c r="B1313" s="189" t="s">
        <v>373</v>
      </c>
      <c r="C1313" s="192"/>
      <c r="D1313" s="192"/>
      <c r="E1313" s="37"/>
      <c r="F1313" s="189" t="s">
        <v>370</v>
      </c>
      <c r="G1313" s="192"/>
      <c r="H1313" s="192"/>
      <c r="I1313" s="61"/>
      <c r="J1313" s="189" t="s">
        <v>396</v>
      </c>
      <c r="K1313" s="192"/>
      <c r="L1313" s="192"/>
      <c r="M1313" s="61"/>
      <c r="N1313" s="190" t="s">
        <v>198</v>
      </c>
      <c r="O1313" s="191"/>
      <c r="P1313" s="191"/>
      <c r="Q1313" s="61"/>
      <c r="R1313" s="190" t="s">
        <v>207</v>
      </c>
      <c r="S1313" s="191"/>
      <c r="T1313" s="191"/>
      <c r="U1313" s="61"/>
      <c r="V1313" s="61"/>
      <c r="W1313" s="190" t="s">
        <v>212</v>
      </c>
      <c r="X1313" s="191"/>
      <c r="Y1313" s="191"/>
      <c r="Z1313" s="61"/>
      <c r="AA1313" s="190" t="s">
        <v>223</v>
      </c>
      <c r="AB1313" s="191"/>
      <c r="AC1313" s="191"/>
      <c r="AD1313" s="61"/>
      <c r="AE1313" s="190" t="s">
        <v>230</v>
      </c>
      <c r="AF1313" s="190"/>
      <c r="AG1313" s="190"/>
      <c r="AH1313" s="61"/>
      <c r="AI1313" s="190" t="s">
        <v>235</v>
      </c>
      <c r="AJ1313" s="190"/>
      <c r="AK1313" s="190"/>
      <c r="AL1313" s="61"/>
      <c r="AM1313" s="190" t="s">
        <v>252</v>
      </c>
      <c r="AN1313" s="190"/>
      <c r="AO1313" s="190"/>
      <c r="AP1313" s="61"/>
      <c r="AQ1313" s="190" t="s">
        <v>282</v>
      </c>
      <c r="AR1313" s="190"/>
      <c r="AS1313" s="190"/>
      <c r="AT1313" s="61"/>
      <c r="AU1313" s="189" t="s">
        <v>295</v>
      </c>
      <c r="AV1313" s="189"/>
      <c r="AW1313" s="189"/>
      <c r="AX1313" s="61"/>
      <c r="AY1313" s="189" t="s">
        <v>323</v>
      </c>
      <c r="AZ1313" s="189"/>
      <c r="BA1313" s="189"/>
      <c r="BB1313" s="61"/>
      <c r="BC1313" s="189" t="s">
        <v>324</v>
      </c>
      <c r="BD1313" s="189"/>
      <c r="BE1313" s="189"/>
      <c r="BF1313" s="61"/>
      <c r="BG1313" s="189" t="s">
        <v>331</v>
      </c>
      <c r="BH1313" s="189"/>
      <c r="BI1313" s="189"/>
      <c r="BJ1313" s="61"/>
      <c r="BK1313" s="61"/>
      <c r="BL1313" s="61"/>
      <c r="BM1313" s="61"/>
      <c r="BN1313" s="61"/>
      <c r="BO1313" s="61"/>
      <c r="BP1313" s="61"/>
      <c r="BQ1313" s="61"/>
      <c r="BR1313" s="37"/>
      <c r="BS1313" s="61"/>
      <c r="BT1313" s="61"/>
      <c r="BU1313" s="61"/>
      <c r="BV1313" s="61"/>
      <c r="BW1313" s="61"/>
      <c r="BX1313" s="61"/>
      <c r="BY1313" s="64"/>
      <c r="BZ1313" s="61"/>
      <c r="CA1313" s="61"/>
      <c r="CB1313" s="61"/>
      <c r="CC1313" s="61"/>
      <c r="CD1313" s="61"/>
      <c r="CE1313" s="61"/>
      <c r="CF1313" s="64"/>
      <c r="CG1313" s="61"/>
      <c r="CH1313" s="61"/>
      <c r="CI1313" s="61"/>
      <c r="CJ1313" s="61"/>
      <c r="CK1313" s="61"/>
      <c r="CL1313" s="61"/>
      <c r="CM1313" s="61"/>
      <c r="CN1313" s="61"/>
      <c r="CO1313" s="61"/>
      <c r="CP1313" s="61"/>
      <c r="CQ1313" s="61"/>
      <c r="CR1313" s="61"/>
      <c r="CS1313" s="61"/>
      <c r="CT1313" s="61"/>
      <c r="CU1313" s="61"/>
      <c r="CV1313" s="61"/>
      <c r="CW1313" s="61"/>
      <c r="CX1313" s="61"/>
      <c r="CY1313" s="61"/>
      <c r="CZ1313" s="61"/>
      <c r="DA1313" s="61"/>
      <c r="DB1313" s="61"/>
      <c r="DC1313" s="61"/>
    </row>
    <row r="1314" spans="1:107" ht="25.5" customHeight="1" x14ac:dyDescent="0.2">
      <c r="A1314" s="103"/>
      <c r="B1314" s="63" t="s">
        <v>371</v>
      </c>
      <c r="C1314" s="45">
        <v>5</v>
      </c>
      <c r="D1314" s="58">
        <v>0.2</v>
      </c>
      <c r="E1314" s="37"/>
      <c r="F1314" s="75" t="s">
        <v>384</v>
      </c>
      <c r="G1314" s="45">
        <v>2</v>
      </c>
      <c r="H1314" s="58">
        <v>0.08</v>
      </c>
      <c r="I1314" s="61"/>
      <c r="J1314" s="63" t="s">
        <v>397</v>
      </c>
      <c r="K1314" s="45">
        <v>8</v>
      </c>
      <c r="L1314" s="58">
        <v>0.32</v>
      </c>
      <c r="M1314" s="61"/>
      <c r="N1314" s="169" t="s">
        <v>199</v>
      </c>
      <c r="O1314" s="59">
        <v>11</v>
      </c>
      <c r="P1314" s="60">
        <v>0.45833333333333331</v>
      </c>
      <c r="Q1314" s="61"/>
      <c r="R1314" s="169" t="s">
        <v>208</v>
      </c>
      <c r="S1314" s="59">
        <v>12</v>
      </c>
      <c r="T1314" s="60">
        <v>0.48</v>
      </c>
      <c r="U1314" s="61"/>
      <c r="V1314" s="61"/>
      <c r="W1314" s="169" t="s">
        <v>213</v>
      </c>
      <c r="X1314" s="59">
        <v>6</v>
      </c>
      <c r="Y1314" s="60">
        <v>0.24</v>
      </c>
      <c r="Z1314" s="61"/>
      <c r="AA1314" s="169" t="s">
        <v>224</v>
      </c>
      <c r="AB1314" s="59">
        <v>12</v>
      </c>
      <c r="AC1314" s="60">
        <v>0.48</v>
      </c>
      <c r="AD1314" s="61"/>
      <c r="AE1314" s="169" t="s">
        <v>231</v>
      </c>
      <c r="AF1314" s="59">
        <v>5</v>
      </c>
      <c r="AG1314" s="60">
        <v>0.2</v>
      </c>
      <c r="AH1314" s="61"/>
      <c r="AI1314" s="169" t="s">
        <v>236</v>
      </c>
      <c r="AJ1314" s="59">
        <v>0</v>
      </c>
      <c r="AK1314" s="60">
        <v>0</v>
      </c>
      <c r="AL1314" s="61"/>
      <c r="AM1314" s="169" t="s">
        <v>253</v>
      </c>
      <c r="AN1314" s="59">
        <v>0</v>
      </c>
      <c r="AO1314" s="60">
        <v>0</v>
      </c>
      <c r="AP1314" s="61"/>
      <c r="AQ1314" s="169" t="s">
        <v>283</v>
      </c>
      <c r="AR1314" s="59">
        <v>4</v>
      </c>
      <c r="AS1314" s="60">
        <v>0.16</v>
      </c>
      <c r="AT1314" s="61"/>
      <c r="AU1314" s="169" t="s">
        <v>296</v>
      </c>
      <c r="AV1314" s="59">
        <v>3</v>
      </c>
      <c r="AW1314" s="60">
        <v>0.15</v>
      </c>
      <c r="AX1314" s="61"/>
      <c r="AY1314" s="169" t="s">
        <v>314</v>
      </c>
      <c r="AZ1314" s="59">
        <v>2</v>
      </c>
      <c r="BA1314" s="60">
        <v>0.08</v>
      </c>
      <c r="BB1314" s="61"/>
      <c r="BC1314" s="169" t="s">
        <v>325</v>
      </c>
      <c r="BD1314" s="59">
        <v>15</v>
      </c>
      <c r="BE1314" s="60">
        <v>0.6</v>
      </c>
      <c r="BF1314" s="61"/>
      <c r="BG1314" s="63" t="s">
        <v>332</v>
      </c>
      <c r="BH1314" s="54">
        <v>5</v>
      </c>
      <c r="BI1314" s="66">
        <v>0.41666666666666669</v>
      </c>
      <c r="BJ1314" s="61"/>
      <c r="BK1314" s="61"/>
      <c r="BL1314" s="61"/>
      <c r="BM1314" s="61"/>
      <c r="BN1314" s="61"/>
      <c r="BO1314" s="61"/>
      <c r="BP1314" s="61"/>
      <c r="BQ1314" s="61"/>
      <c r="BR1314" s="37"/>
      <c r="BS1314" s="61"/>
      <c r="BT1314" s="61"/>
      <c r="BU1314" s="61"/>
      <c r="BV1314" s="61"/>
      <c r="BW1314" s="61"/>
      <c r="BX1314" s="61"/>
      <c r="BY1314" s="64"/>
      <c r="BZ1314" s="61"/>
      <c r="CA1314" s="61"/>
      <c r="CB1314" s="61"/>
      <c r="CC1314" s="61"/>
      <c r="CD1314" s="61"/>
      <c r="CE1314" s="61"/>
      <c r="CF1314" s="64"/>
      <c r="CG1314" s="61"/>
      <c r="CH1314" s="61"/>
      <c r="CI1314" s="61"/>
      <c r="CJ1314" s="61"/>
      <c r="CK1314" s="61"/>
      <c r="CL1314" s="61"/>
      <c r="CM1314" s="61"/>
      <c r="CN1314" s="61"/>
      <c r="CO1314" s="61"/>
      <c r="CP1314" s="61"/>
      <c r="CQ1314" s="61"/>
      <c r="CR1314" s="61"/>
      <c r="CS1314" s="61"/>
      <c r="CT1314" s="61"/>
      <c r="CU1314" s="61"/>
      <c r="CV1314" s="61"/>
      <c r="CW1314" s="61"/>
      <c r="CX1314" s="61"/>
      <c r="CY1314" s="61"/>
      <c r="CZ1314" s="61"/>
      <c r="DA1314" s="61"/>
      <c r="DB1314" s="61"/>
      <c r="DC1314" s="61"/>
    </row>
    <row r="1315" spans="1:107" ht="25.5" customHeight="1" x14ac:dyDescent="0.2">
      <c r="A1315" s="103"/>
      <c r="B1315" s="63" t="s">
        <v>372</v>
      </c>
      <c r="C1315" s="45">
        <v>6</v>
      </c>
      <c r="D1315" s="58">
        <v>0.24</v>
      </c>
      <c r="E1315" s="64"/>
      <c r="F1315" s="75" t="s">
        <v>385</v>
      </c>
      <c r="G1315" s="45">
        <v>9</v>
      </c>
      <c r="H1315" s="58">
        <v>0.36</v>
      </c>
      <c r="I1315" s="61"/>
      <c r="J1315" s="63" t="s">
        <v>398</v>
      </c>
      <c r="K1315" s="45">
        <v>1</v>
      </c>
      <c r="L1315" s="58">
        <v>0.04</v>
      </c>
      <c r="M1315" s="61"/>
      <c r="N1315" s="169" t="s">
        <v>200</v>
      </c>
      <c r="O1315" s="45">
        <v>9</v>
      </c>
      <c r="P1315" s="60">
        <v>0.375</v>
      </c>
      <c r="Q1315" s="61"/>
      <c r="R1315" s="169" t="s">
        <v>209</v>
      </c>
      <c r="S1315" s="59">
        <v>12</v>
      </c>
      <c r="T1315" s="60">
        <v>0.48</v>
      </c>
      <c r="U1315" s="61"/>
      <c r="V1315" s="61"/>
      <c r="W1315" s="169" t="s">
        <v>214</v>
      </c>
      <c r="X1315" s="45">
        <v>0</v>
      </c>
      <c r="Y1315" s="60">
        <v>0</v>
      </c>
      <c r="Z1315" s="61"/>
      <c r="AA1315" s="169" t="s">
        <v>225</v>
      </c>
      <c r="AB1315" s="45">
        <v>5</v>
      </c>
      <c r="AC1315" s="60">
        <v>0.2</v>
      </c>
      <c r="AD1315" s="61"/>
      <c r="AE1315" s="169" t="s">
        <v>232</v>
      </c>
      <c r="AF1315" s="45">
        <v>4</v>
      </c>
      <c r="AG1315" s="60">
        <v>0.16</v>
      </c>
      <c r="AH1315" s="61"/>
      <c r="AI1315" s="169" t="s">
        <v>238</v>
      </c>
      <c r="AJ1315" s="45">
        <v>0</v>
      </c>
      <c r="AK1315" s="60">
        <v>0</v>
      </c>
      <c r="AL1315" s="61"/>
      <c r="AM1315" s="169" t="s">
        <v>254</v>
      </c>
      <c r="AN1315" s="45">
        <v>0</v>
      </c>
      <c r="AO1315" s="60">
        <v>0</v>
      </c>
      <c r="AP1315" s="61"/>
      <c r="AQ1315" s="169" t="s">
        <v>284</v>
      </c>
      <c r="AR1315" s="45">
        <v>4</v>
      </c>
      <c r="AS1315" s="60">
        <v>0.16</v>
      </c>
      <c r="AT1315" s="61"/>
      <c r="AU1315" s="169" t="s">
        <v>297</v>
      </c>
      <c r="AV1315" s="45">
        <v>3</v>
      </c>
      <c r="AW1315" s="60">
        <v>0.15</v>
      </c>
      <c r="AX1315" s="61"/>
      <c r="AY1315" s="169" t="s">
        <v>316</v>
      </c>
      <c r="AZ1315" s="45">
        <v>3</v>
      </c>
      <c r="BA1315" s="60">
        <v>0.12</v>
      </c>
      <c r="BB1315" s="61"/>
      <c r="BC1315" s="169" t="s">
        <v>326</v>
      </c>
      <c r="BD1315" s="45">
        <v>2</v>
      </c>
      <c r="BE1315" s="60">
        <v>0.08</v>
      </c>
      <c r="BF1315" s="61"/>
      <c r="BG1315" s="63" t="s">
        <v>333</v>
      </c>
      <c r="BH1315" s="65">
        <v>0</v>
      </c>
      <c r="BI1315" s="66">
        <v>0</v>
      </c>
      <c r="BJ1315" s="61"/>
      <c r="BK1315" s="61"/>
      <c r="BL1315" s="61"/>
      <c r="BM1315" s="61"/>
      <c r="BN1315" s="61"/>
      <c r="BO1315" s="61"/>
      <c r="BP1315" s="61"/>
      <c r="BQ1315" s="61"/>
      <c r="BR1315" s="64"/>
      <c r="BS1315" s="61"/>
      <c r="BT1315" s="61"/>
      <c r="BU1315" s="61"/>
      <c r="BV1315" s="61"/>
      <c r="BW1315" s="61"/>
      <c r="BX1315" s="61"/>
      <c r="BY1315" s="64"/>
      <c r="BZ1315" s="61"/>
      <c r="CA1315" s="61"/>
      <c r="CB1315" s="61"/>
      <c r="CC1315" s="61"/>
      <c r="CD1315" s="61"/>
      <c r="CE1315" s="61"/>
      <c r="CF1315" s="64"/>
      <c r="CG1315" s="61"/>
      <c r="CH1315" s="61"/>
      <c r="CI1315" s="61"/>
      <c r="CJ1315" s="61"/>
      <c r="CK1315" s="61"/>
      <c r="CL1315" s="61"/>
      <c r="CM1315" s="61"/>
      <c r="CN1315" s="61"/>
      <c r="CO1315" s="61"/>
      <c r="CP1315" s="61"/>
      <c r="CQ1315" s="61"/>
      <c r="CR1315" s="61"/>
      <c r="CS1315" s="61"/>
      <c r="CT1315" s="61"/>
      <c r="CU1315" s="61"/>
      <c r="CV1315" s="61"/>
      <c r="CW1315" s="61"/>
      <c r="CX1315" s="61"/>
      <c r="CY1315" s="61"/>
      <c r="CZ1315" s="61"/>
      <c r="DA1315" s="61"/>
      <c r="DB1315" s="61"/>
      <c r="DC1315" s="61"/>
    </row>
    <row r="1316" spans="1:107" ht="25.5" customHeight="1" x14ac:dyDescent="0.2">
      <c r="A1316" s="103"/>
      <c r="B1316" s="63" t="s">
        <v>374</v>
      </c>
      <c r="C1316" s="45">
        <v>2</v>
      </c>
      <c r="D1316" s="58">
        <v>0.08</v>
      </c>
      <c r="E1316" s="64"/>
      <c r="F1316" s="75" t="s">
        <v>386</v>
      </c>
      <c r="G1316" s="45">
        <v>2</v>
      </c>
      <c r="H1316" s="58">
        <v>0.08</v>
      </c>
      <c r="I1316" s="61"/>
      <c r="J1316" s="63" t="s">
        <v>385</v>
      </c>
      <c r="K1316" s="45">
        <v>2</v>
      </c>
      <c r="L1316" s="58">
        <v>0.08</v>
      </c>
      <c r="M1316" s="61"/>
      <c r="N1316" s="169" t="s">
        <v>201</v>
      </c>
      <c r="O1316" s="45">
        <v>0</v>
      </c>
      <c r="P1316" s="60">
        <v>0</v>
      </c>
      <c r="Q1316" s="61"/>
      <c r="R1316" s="169" t="s">
        <v>210</v>
      </c>
      <c r="S1316" s="59">
        <v>1</v>
      </c>
      <c r="T1316" s="60">
        <v>0.04</v>
      </c>
      <c r="U1316" s="61"/>
      <c r="V1316" s="61"/>
      <c r="W1316" s="169" t="s">
        <v>215</v>
      </c>
      <c r="X1316" s="45">
        <v>3</v>
      </c>
      <c r="Y1316" s="60">
        <v>0.12</v>
      </c>
      <c r="Z1316" s="61"/>
      <c r="AA1316" s="169" t="s">
        <v>226</v>
      </c>
      <c r="AB1316" s="45">
        <v>0</v>
      </c>
      <c r="AC1316" s="60">
        <v>0</v>
      </c>
      <c r="AD1316" s="61"/>
      <c r="AE1316" s="169" t="s">
        <v>233</v>
      </c>
      <c r="AF1316" s="45">
        <v>3</v>
      </c>
      <c r="AG1316" s="60">
        <v>0.12</v>
      </c>
      <c r="AH1316" s="61"/>
      <c r="AI1316" s="169" t="s">
        <v>239</v>
      </c>
      <c r="AJ1316" s="45">
        <v>6</v>
      </c>
      <c r="AK1316" s="60">
        <v>0.24</v>
      </c>
      <c r="AL1316" s="61"/>
      <c r="AM1316" s="169" t="s">
        <v>255</v>
      </c>
      <c r="AN1316" s="45">
        <v>0</v>
      </c>
      <c r="AO1316" s="60">
        <v>0</v>
      </c>
      <c r="AP1316" s="61"/>
      <c r="AQ1316" s="169" t="s">
        <v>285</v>
      </c>
      <c r="AR1316" s="45">
        <v>1</v>
      </c>
      <c r="AS1316" s="60">
        <v>0.04</v>
      </c>
      <c r="AT1316" s="61"/>
      <c r="AU1316" s="169" t="s">
        <v>298</v>
      </c>
      <c r="AV1316" s="45">
        <v>0</v>
      </c>
      <c r="AW1316" s="60">
        <v>0</v>
      </c>
      <c r="AX1316" s="61"/>
      <c r="AY1316" s="169" t="s">
        <v>315</v>
      </c>
      <c r="AZ1316" s="45">
        <v>0</v>
      </c>
      <c r="BA1316" s="60">
        <v>0</v>
      </c>
      <c r="BB1316" s="61"/>
      <c r="BC1316" s="169" t="s">
        <v>327</v>
      </c>
      <c r="BD1316" s="45">
        <v>2</v>
      </c>
      <c r="BE1316" s="60">
        <v>0.08</v>
      </c>
      <c r="BF1316" s="61"/>
      <c r="BG1316" s="63" t="s">
        <v>334</v>
      </c>
      <c r="BH1316" s="65">
        <v>0</v>
      </c>
      <c r="BI1316" s="66">
        <v>0</v>
      </c>
      <c r="BJ1316" s="62"/>
      <c r="BK1316" s="62"/>
      <c r="BL1316" s="61"/>
      <c r="BM1316" s="61"/>
      <c r="BN1316" s="61"/>
      <c r="BO1316" s="61"/>
      <c r="BP1316" s="61"/>
      <c r="BQ1316" s="61"/>
      <c r="BR1316" s="64"/>
      <c r="BS1316" s="61"/>
      <c r="BT1316" s="61"/>
      <c r="BU1316" s="61"/>
      <c r="BV1316" s="61"/>
      <c r="BW1316" s="61"/>
      <c r="BX1316" s="61"/>
      <c r="BY1316" s="61"/>
      <c r="BZ1316" s="61"/>
      <c r="CA1316" s="61"/>
      <c r="CB1316" s="61"/>
      <c r="CC1316" s="61"/>
      <c r="CD1316" s="61"/>
      <c r="CE1316" s="61"/>
      <c r="CF1316" s="61"/>
      <c r="CG1316" s="61"/>
      <c r="CH1316" s="61"/>
      <c r="CI1316" s="61"/>
      <c r="CJ1316" s="61"/>
      <c r="CK1316" s="61"/>
      <c r="CL1316" s="61"/>
      <c r="CM1316" s="61"/>
      <c r="CN1316" s="61"/>
      <c r="CO1316" s="61"/>
      <c r="CP1316" s="61"/>
      <c r="CQ1316" s="61"/>
      <c r="CR1316" s="61"/>
      <c r="CS1316" s="61"/>
      <c r="CT1316" s="61"/>
      <c r="CU1316" s="61"/>
      <c r="CV1316" s="61"/>
      <c r="CW1316" s="61"/>
      <c r="CX1316" s="61"/>
      <c r="CY1316" s="61"/>
      <c r="CZ1316" s="61"/>
      <c r="DA1316" s="61"/>
      <c r="DB1316" s="61"/>
      <c r="DC1316" s="61"/>
    </row>
    <row r="1317" spans="1:107" ht="25.5" customHeight="1" x14ac:dyDescent="0.2">
      <c r="A1317" s="103"/>
      <c r="B1317" s="63" t="s">
        <v>375</v>
      </c>
      <c r="C1317" s="45">
        <v>1</v>
      </c>
      <c r="D1317" s="58">
        <v>0.04</v>
      </c>
      <c r="E1317" s="64"/>
      <c r="F1317" s="75" t="s">
        <v>387</v>
      </c>
      <c r="G1317" s="45">
        <v>1</v>
      </c>
      <c r="H1317" s="58">
        <v>0.04</v>
      </c>
      <c r="I1317" s="61"/>
      <c r="J1317" s="63" t="s">
        <v>399</v>
      </c>
      <c r="K1317" s="45">
        <v>2</v>
      </c>
      <c r="L1317" s="58">
        <v>0.08</v>
      </c>
      <c r="M1317" s="61"/>
      <c r="N1317" s="169" t="s">
        <v>202</v>
      </c>
      <c r="O1317" s="45">
        <v>1</v>
      </c>
      <c r="P1317" s="60">
        <v>4.1666666666666664E-2</v>
      </c>
      <c r="Q1317" s="61"/>
      <c r="R1317" s="169" t="s">
        <v>211</v>
      </c>
      <c r="S1317" s="59">
        <v>0</v>
      </c>
      <c r="T1317" s="60">
        <v>0</v>
      </c>
      <c r="U1317" s="61"/>
      <c r="V1317" s="61"/>
      <c r="W1317" s="169" t="s">
        <v>216</v>
      </c>
      <c r="X1317" s="45">
        <v>1</v>
      </c>
      <c r="Y1317" s="60">
        <v>0.04</v>
      </c>
      <c r="Z1317" s="61"/>
      <c r="AA1317" s="169" t="s">
        <v>227</v>
      </c>
      <c r="AB1317" s="45">
        <v>4</v>
      </c>
      <c r="AC1317" s="60">
        <v>0.16</v>
      </c>
      <c r="AD1317" s="61"/>
      <c r="AE1317" s="169" t="s">
        <v>234</v>
      </c>
      <c r="AF1317" s="45">
        <v>0</v>
      </c>
      <c r="AG1317" s="60">
        <v>0</v>
      </c>
      <c r="AH1317" s="61"/>
      <c r="AI1317" s="169" t="s">
        <v>240</v>
      </c>
      <c r="AJ1317" s="45">
        <v>1</v>
      </c>
      <c r="AK1317" s="60">
        <v>0.04</v>
      </c>
      <c r="AL1317" s="61"/>
      <c r="AM1317" s="169" t="s">
        <v>276</v>
      </c>
      <c r="AN1317" s="45">
        <v>6</v>
      </c>
      <c r="AO1317" s="60">
        <v>0.3</v>
      </c>
      <c r="AP1317" s="61"/>
      <c r="AQ1317" s="169" t="s">
        <v>286</v>
      </c>
      <c r="AR1317" s="45">
        <v>8</v>
      </c>
      <c r="AS1317" s="60">
        <v>0.32</v>
      </c>
      <c r="AT1317" s="61"/>
      <c r="AU1317" s="169" t="s">
        <v>299</v>
      </c>
      <c r="AV1317" s="45">
        <v>2</v>
      </c>
      <c r="AW1317" s="60">
        <v>0.1</v>
      </c>
      <c r="AX1317" s="61"/>
      <c r="AY1317" s="169" t="s">
        <v>317</v>
      </c>
      <c r="AZ1317" s="45">
        <v>3</v>
      </c>
      <c r="BA1317" s="60">
        <v>0.12</v>
      </c>
      <c r="BB1317" s="61"/>
      <c r="BC1317" s="169" t="s">
        <v>328</v>
      </c>
      <c r="BD1317" s="59">
        <v>2</v>
      </c>
      <c r="BE1317" s="60">
        <v>0.08</v>
      </c>
      <c r="BF1317" s="61"/>
      <c r="BG1317" s="63" t="s">
        <v>335</v>
      </c>
      <c r="BH1317" s="54">
        <v>2</v>
      </c>
      <c r="BI1317" s="66">
        <v>0.16666666666666666</v>
      </c>
      <c r="BJ1317" s="61"/>
      <c r="BK1317" s="61"/>
      <c r="BL1317" s="61"/>
      <c r="BM1317" s="61"/>
      <c r="BN1317" s="61"/>
      <c r="BO1317" s="61"/>
      <c r="BP1317" s="61"/>
      <c r="BQ1317" s="61"/>
      <c r="BR1317" s="64"/>
      <c r="BS1317" s="61"/>
      <c r="BT1317" s="61"/>
      <c r="BU1317" s="61"/>
      <c r="BV1317" s="61"/>
      <c r="BW1317" s="61"/>
      <c r="BX1317" s="61"/>
      <c r="BY1317" s="61"/>
      <c r="BZ1317" s="61"/>
      <c r="CA1317" s="61"/>
      <c r="CB1317" s="61"/>
      <c r="CC1317" s="61"/>
      <c r="CD1317" s="61"/>
      <c r="CE1317" s="61"/>
      <c r="CF1317" s="61"/>
      <c r="CG1317" s="61"/>
      <c r="CH1317" s="61"/>
      <c r="CI1317" s="61"/>
      <c r="CJ1317" s="61"/>
      <c r="CK1317" s="61"/>
      <c r="CL1317" s="61"/>
      <c r="CM1317" s="61"/>
      <c r="CN1317" s="61"/>
      <c r="CO1317" s="61"/>
      <c r="CP1317" s="61"/>
      <c r="CQ1317" s="61"/>
      <c r="CR1317" s="61"/>
      <c r="CS1317" s="61"/>
      <c r="CT1317" s="61"/>
      <c r="CU1317" s="61"/>
      <c r="CV1317" s="61"/>
      <c r="CW1317" s="61"/>
      <c r="CX1317" s="61"/>
      <c r="CY1317" s="61"/>
      <c r="CZ1317" s="61"/>
      <c r="DA1317" s="61"/>
      <c r="DB1317" s="61"/>
      <c r="DC1317" s="61"/>
    </row>
    <row r="1318" spans="1:107" ht="25.5" customHeight="1" x14ac:dyDescent="0.2">
      <c r="A1318" s="103"/>
      <c r="B1318" s="63" t="s">
        <v>376</v>
      </c>
      <c r="C1318" s="45">
        <v>4</v>
      </c>
      <c r="D1318" s="58">
        <v>0.16</v>
      </c>
      <c r="E1318" s="64"/>
      <c r="F1318" s="75" t="s">
        <v>388</v>
      </c>
      <c r="G1318" s="45">
        <v>1</v>
      </c>
      <c r="H1318" s="58">
        <v>0.04</v>
      </c>
      <c r="I1318" s="61"/>
      <c r="J1318" s="63" t="s">
        <v>400</v>
      </c>
      <c r="K1318" s="45">
        <v>0</v>
      </c>
      <c r="L1318" s="58">
        <v>0</v>
      </c>
      <c r="M1318" s="61"/>
      <c r="N1318" s="169" t="s">
        <v>203</v>
      </c>
      <c r="O1318" s="45">
        <v>0</v>
      </c>
      <c r="P1318" s="60">
        <v>0</v>
      </c>
      <c r="Q1318" s="61"/>
      <c r="R1318" s="37"/>
      <c r="S1318" s="45">
        <v>25</v>
      </c>
      <c r="T1318" s="60">
        <v>1</v>
      </c>
      <c r="U1318" s="61"/>
      <c r="V1318" s="61"/>
      <c r="W1318" s="169" t="s">
        <v>217</v>
      </c>
      <c r="X1318" s="45">
        <v>3</v>
      </c>
      <c r="Y1318" s="60">
        <v>0.12</v>
      </c>
      <c r="Z1318" s="61"/>
      <c r="AA1318" s="169" t="s">
        <v>228</v>
      </c>
      <c r="AB1318" s="45">
        <v>1</v>
      </c>
      <c r="AC1318" s="60">
        <v>0.04</v>
      </c>
      <c r="AD1318" s="61"/>
      <c r="AE1318" s="169" t="s">
        <v>237</v>
      </c>
      <c r="AF1318" s="45">
        <v>8</v>
      </c>
      <c r="AG1318" s="60">
        <v>0.32</v>
      </c>
      <c r="AH1318" s="61"/>
      <c r="AI1318" s="169" t="s">
        <v>241</v>
      </c>
      <c r="AJ1318" s="45">
        <v>1</v>
      </c>
      <c r="AK1318" s="60">
        <v>0.04</v>
      </c>
      <c r="AL1318" s="61"/>
      <c r="AM1318" s="169" t="s">
        <v>257</v>
      </c>
      <c r="AN1318" s="45">
        <v>2</v>
      </c>
      <c r="AO1318" s="60">
        <v>0.1</v>
      </c>
      <c r="AP1318" s="61"/>
      <c r="AQ1318" s="169" t="s">
        <v>287</v>
      </c>
      <c r="AR1318" s="45">
        <v>1</v>
      </c>
      <c r="AS1318" s="60">
        <v>0.04</v>
      </c>
      <c r="AT1318" s="61"/>
      <c r="AU1318" s="169" t="s">
        <v>300</v>
      </c>
      <c r="AV1318" s="45">
        <v>2</v>
      </c>
      <c r="AW1318" s="60">
        <v>0.1</v>
      </c>
      <c r="AX1318" s="61"/>
      <c r="AY1318" s="169" t="s">
        <v>319</v>
      </c>
      <c r="AZ1318" s="45">
        <v>2</v>
      </c>
      <c r="BA1318" s="60">
        <v>0.08</v>
      </c>
      <c r="BB1318" s="61"/>
      <c r="BC1318" s="169" t="s">
        <v>329</v>
      </c>
      <c r="BD1318" s="59">
        <v>0</v>
      </c>
      <c r="BE1318" s="60">
        <v>0</v>
      </c>
      <c r="BF1318" s="61"/>
      <c r="BG1318" s="63" t="s">
        <v>336</v>
      </c>
      <c r="BH1318" s="54">
        <v>5</v>
      </c>
      <c r="BI1318" s="66">
        <v>0.41666666666666669</v>
      </c>
      <c r="BJ1318" s="61"/>
      <c r="BK1318" s="61"/>
      <c r="BL1318" s="61"/>
      <c r="BM1318" s="61"/>
      <c r="BN1318" s="61"/>
      <c r="BO1318" s="37"/>
      <c r="BP1318" s="37"/>
      <c r="BQ1318" s="61"/>
      <c r="BR1318" s="64"/>
      <c r="BS1318" s="61"/>
      <c r="BT1318" s="61"/>
      <c r="BU1318" s="61"/>
      <c r="BV1318" s="61"/>
      <c r="BW1318" s="61"/>
      <c r="BX1318" s="61"/>
      <c r="BY1318" s="61"/>
      <c r="BZ1318" s="61"/>
      <c r="CA1318" s="61"/>
      <c r="CB1318" s="61"/>
      <c r="CC1318" s="61"/>
      <c r="CD1318" s="61"/>
      <c r="CE1318" s="61"/>
      <c r="CF1318" s="61"/>
      <c r="CG1318" s="61"/>
      <c r="CH1318" s="61"/>
      <c r="CI1318" s="61"/>
      <c r="CJ1318" s="61"/>
      <c r="CK1318" s="61"/>
      <c r="CL1318" s="61"/>
      <c r="CM1318" s="61"/>
      <c r="CN1318" s="61"/>
      <c r="CO1318" s="61"/>
      <c r="CP1318" s="61"/>
      <c r="CQ1318" s="61"/>
      <c r="CR1318" s="61"/>
      <c r="CS1318" s="61"/>
      <c r="CT1318" s="61"/>
      <c r="CU1318" s="61"/>
      <c r="CV1318" s="61"/>
      <c r="CW1318" s="61"/>
      <c r="CX1318" s="61"/>
      <c r="CY1318" s="61"/>
      <c r="CZ1318" s="61"/>
      <c r="DA1318" s="61"/>
      <c r="DB1318" s="61"/>
      <c r="DC1318" s="61"/>
    </row>
    <row r="1319" spans="1:107" ht="25.5" customHeight="1" x14ac:dyDescent="0.2">
      <c r="A1319" s="103"/>
      <c r="B1319" s="63" t="s">
        <v>377</v>
      </c>
      <c r="C1319" s="45">
        <v>1</v>
      </c>
      <c r="D1319" s="58">
        <v>0.04</v>
      </c>
      <c r="E1319" s="64"/>
      <c r="F1319" s="75" t="s">
        <v>389</v>
      </c>
      <c r="G1319" s="45">
        <v>4</v>
      </c>
      <c r="H1319" s="58">
        <v>0.16</v>
      </c>
      <c r="I1319" s="61"/>
      <c r="J1319" s="63" t="s">
        <v>387</v>
      </c>
      <c r="K1319" s="45">
        <v>1</v>
      </c>
      <c r="L1319" s="58">
        <v>0.04</v>
      </c>
      <c r="M1319" s="61"/>
      <c r="N1319" s="169" t="s">
        <v>204</v>
      </c>
      <c r="O1319" s="45">
        <v>0</v>
      </c>
      <c r="P1319" s="60">
        <v>0</v>
      </c>
      <c r="Q1319" s="61"/>
      <c r="R1319" s="61"/>
      <c r="S1319" s="49" t="s">
        <v>141</v>
      </c>
      <c r="T1319" s="49" t="s">
        <v>140</v>
      </c>
      <c r="U1319" s="61"/>
      <c r="V1319" s="61"/>
      <c r="W1319" s="169" t="s">
        <v>218</v>
      </c>
      <c r="X1319" s="45">
        <v>5</v>
      </c>
      <c r="Y1319" s="60">
        <v>0.2</v>
      </c>
      <c r="Z1319" s="61"/>
      <c r="AA1319" s="169" t="s">
        <v>229</v>
      </c>
      <c r="AB1319" s="45">
        <v>3</v>
      </c>
      <c r="AC1319" s="60">
        <v>0.12</v>
      </c>
      <c r="AD1319" s="61"/>
      <c r="AE1319" s="169" t="s">
        <v>251</v>
      </c>
      <c r="AF1319" s="59">
        <v>1</v>
      </c>
      <c r="AG1319" s="60">
        <v>0.04</v>
      </c>
      <c r="AH1319" s="61"/>
      <c r="AI1319" s="169" t="s">
        <v>242</v>
      </c>
      <c r="AJ1319" s="45">
        <v>2</v>
      </c>
      <c r="AK1319" s="60">
        <v>0.08</v>
      </c>
      <c r="AL1319" s="61"/>
      <c r="AM1319" s="169" t="s">
        <v>256</v>
      </c>
      <c r="AN1319" s="45">
        <v>0</v>
      </c>
      <c r="AO1319" s="60">
        <v>0</v>
      </c>
      <c r="AP1319" s="61"/>
      <c r="AQ1319" s="169" t="s">
        <v>288</v>
      </c>
      <c r="AR1319" s="59">
        <v>1</v>
      </c>
      <c r="AS1319" s="60">
        <v>0.04</v>
      </c>
      <c r="AT1319" s="61"/>
      <c r="AU1319" s="169" t="s">
        <v>301</v>
      </c>
      <c r="AV1319" s="45">
        <v>0</v>
      </c>
      <c r="AW1319" s="60">
        <v>0</v>
      </c>
      <c r="AX1319" s="61"/>
      <c r="AY1319" s="169" t="s">
        <v>320</v>
      </c>
      <c r="AZ1319" s="45">
        <v>0</v>
      </c>
      <c r="BA1319" s="60">
        <v>0</v>
      </c>
      <c r="BB1319" s="61"/>
      <c r="BC1319" s="169" t="s">
        <v>330</v>
      </c>
      <c r="BD1319" s="45">
        <v>4</v>
      </c>
      <c r="BE1319" s="60">
        <v>0.16</v>
      </c>
      <c r="BF1319" s="61"/>
      <c r="BG1319" s="63" t="s">
        <v>337</v>
      </c>
      <c r="BH1319" s="65">
        <v>0</v>
      </c>
      <c r="BI1319" s="66">
        <v>0</v>
      </c>
      <c r="BJ1319" s="61"/>
      <c r="BK1319" s="61"/>
      <c r="BL1319" s="61"/>
      <c r="BM1319" s="61"/>
      <c r="BN1319" s="61"/>
      <c r="BO1319" s="61"/>
      <c r="BP1319" s="61"/>
      <c r="BQ1319" s="37"/>
      <c r="BR1319" s="64"/>
      <c r="BS1319" s="61"/>
      <c r="BT1319" s="61"/>
      <c r="BU1319" s="61"/>
      <c r="BV1319" s="61"/>
      <c r="BW1319" s="61"/>
      <c r="BX1319" s="61"/>
      <c r="BY1319" s="61"/>
      <c r="BZ1319" s="61"/>
      <c r="CA1319" s="61"/>
      <c r="CB1319" s="61"/>
      <c r="CC1319" s="61"/>
      <c r="CD1319" s="61"/>
      <c r="CE1319" s="61"/>
      <c r="CF1319" s="67"/>
      <c r="CG1319" s="61"/>
      <c r="CH1319" s="61"/>
      <c r="CI1319" s="61"/>
      <c r="CJ1319" s="61"/>
      <c r="CK1319" s="61"/>
      <c r="CL1319" s="61"/>
      <c r="CM1319" s="61"/>
      <c r="CN1319" s="61"/>
      <c r="CO1319" s="61"/>
      <c r="CP1319" s="61"/>
      <c r="CQ1319" s="61"/>
      <c r="CR1319" s="61"/>
      <c r="CS1319" s="61"/>
      <c r="CT1319" s="61"/>
      <c r="CU1319" s="61"/>
      <c r="CV1319" s="61"/>
      <c r="CW1319" s="61"/>
      <c r="CX1319" s="61"/>
      <c r="CY1319" s="61"/>
      <c r="CZ1319" s="61"/>
      <c r="DA1319" s="61"/>
      <c r="DB1319" s="61"/>
      <c r="DC1319" s="61"/>
    </row>
    <row r="1320" spans="1:107" ht="25.5" customHeight="1" x14ac:dyDescent="0.2">
      <c r="A1320" s="103"/>
      <c r="B1320" s="63" t="s">
        <v>378</v>
      </c>
      <c r="C1320" s="45">
        <v>1</v>
      </c>
      <c r="D1320" s="58">
        <v>0.04</v>
      </c>
      <c r="E1320" s="64"/>
      <c r="F1320" s="75" t="s">
        <v>390</v>
      </c>
      <c r="G1320" s="45">
        <v>1</v>
      </c>
      <c r="H1320" s="58">
        <v>0.04</v>
      </c>
      <c r="I1320" s="61"/>
      <c r="J1320" s="63" t="s">
        <v>401</v>
      </c>
      <c r="K1320" s="45">
        <v>4</v>
      </c>
      <c r="L1320" s="58">
        <v>0.16</v>
      </c>
      <c r="M1320" s="61"/>
      <c r="N1320" s="169" t="s">
        <v>205</v>
      </c>
      <c r="O1320" s="45">
        <v>0</v>
      </c>
      <c r="P1320" s="60">
        <v>0</v>
      </c>
      <c r="Q1320" s="61"/>
      <c r="R1320" s="61"/>
      <c r="S1320" s="61"/>
      <c r="T1320" s="61"/>
      <c r="U1320" s="61"/>
      <c r="V1320" s="61"/>
      <c r="W1320" s="169" t="s">
        <v>219</v>
      </c>
      <c r="X1320" s="45">
        <v>0</v>
      </c>
      <c r="Y1320" s="60">
        <v>0</v>
      </c>
      <c r="Z1320" s="61"/>
      <c r="AA1320" s="37"/>
      <c r="AB1320" s="45">
        <v>25</v>
      </c>
      <c r="AC1320" s="60">
        <v>1</v>
      </c>
      <c r="AD1320" s="61"/>
      <c r="AE1320" s="169" t="s">
        <v>435</v>
      </c>
      <c r="AF1320" s="59">
        <v>2</v>
      </c>
      <c r="AG1320" s="60">
        <v>0.08</v>
      </c>
      <c r="AH1320" s="61"/>
      <c r="AI1320" s="169" t="s">
        <v>243</v>
      </c>
      <c r="AJ1320" s="45">
        <v>4</v>
      </c>
      <c r="AK1320" s="60">
        <v>0.16</v>
      </c>
      <c r="AL1320" s="61"/>
      <c r="AM1320" s="169" t="s">
        <v>258</v>
      </c>
      <c r="AN1320" s="45">
        <v>0</v>
      </c>
      <c r="AO1320" s="60">
        <v>0</v>
      </c>
      <c r="AP1320" s="61"/>
      <c r="AQ1320" s="169" t="s">
        <v>289</v>
      </c>
      <c r="AR1320" s="59">
        <v>1</v>
      </c>
      <c r="AS1320" s="60">
        <v>0.04</v>
      </c>
      <c r="AT1320" s="61"/>
      <c r="AU1320" s="169" t="s">
        <v>302</v>
      </c>
      <c r="AV1320" s="45">
        <v>3</v>
      </c>
      <c r="AW1320" s="60">
        <v>0.15</v>
      </c>
      <c r="AX1320" s="61"/>
      <c r="AY1320" s="169" t="s">
        <v>322</v>
      </c>
      <c r="AZ1320" s="45">
        <v>0</v>
      </c>
      <c r="BA1320" s="60">
        <v>0</v>
      </c>
      <c r="BB1320" s="61"/>
      <c r="BC1320" s="98"/>
      <c r="BD1320" s="45">
        <v>25</v>
      </c>
      <c r="BE1320" s="60">
        <v>1</v>
      </c>
      <c r="BF1320" s="61"/>
      <c r="BG1320" s="98"/>
      <c r="BH1320" s="65">
        <v>12</v>
      </c>
      <c r="BI1320" s="66">
        <v>1</v>
      </c>
      <c r="BJ1320" s="61"/>
      <c r="BK1320" s="61"/>
      <c r="BL1320" s="61"/>
      <c r="BM1320" s="61"/>
      <c r="BN1320" s="61"/>
      <c r="BO1320" s="61"/>
      <c r="BP1320" s="61"/>
      <c r="BQ1320" s="61"/>
      <c r="BR1320" s="64"/>
      <c r="BS1320" s="61"/>
      <c r="BT1320" s="61"/>
      <c r="BU1320" s="61"/>
      <c r="BV1320" s="61"/>
      <c r="BW1320" s="61"/>
      <c r="BX1320" s="61"/>
      <c r="BY1320" s="61"/>
      <c r="BZ1320" s="61"/>
      <c r="CA1320" s="61"/>
      <c r="CB1320" s="61"/>
      <c r="CC1320" s="61"/>
      <c r="CD1320" s="61"/>
      <c r="CE1320" s="61"/>
      <c r="CF1320" s="61"/>
      <c r="CG1320" s="61"/>
      <c r="CH1320" s="61"/>
      <c r="CI1320" s="61"/>
      <c r="CJ1320" s="61"/>
      <c r="CK1320" s="61"/>
      <c r="CL1320" s="61"/>
      <c r="CM1320" s="61"/>
      <c r="CN1320" s="61"/>
      <c r="CO1320" s="61"/>
      <c r="CP1320" s="61"/>
      <c r="CQ1320" s="61"/>
      <c r="CR1320" s="61"/>
      <c r="CS1320" s="61"/>
      <c r="CT1320" s="61"/>
      <c r="CU1320" s="61"/>
      <c r="CV1320" s="61"/>
      <c r="CW1320" s="61"/>
      <c r="CX1320" s="61"/>
      <c r="CY1320" s="61"/>
      <c r="CZ1320" s="61"/>
      <c r="DA1320" s="61"/>
      <c r="DB1320" s="61"/>
      <c r="DC1320" s="61"/>
    </row>
    <row r="1321" spans="1:107" ht="25.5" customHeight="1" x14ac:dyDescent="0.2">
      <c r="A1321" s="103"/>
      <c r="B1321" s="63" t="s">
        <v>379</v>
      </c>
      <c r="C1321" s="45">
        <v>2</v>
      </c>
      <c r="D1321" s="58">
        <v>0.08</v>
      </c>
      <c r="E1321" s="64"/>
      <c r="F1321" s="75" t="s">
        <v>391</v>
      </c>
      <c r="G1321" s="45">
        <v>2</v>
      </c>
      <c r="H1321" s="58">
        <v>0.08</v>
      </c>
      <c r="I1321" s="61"/>
      <c r="J1321" s="63" t="s">
        <v>402</v>
      </c>
      <c r="K1321" s="45">
        <v>1</v>
      </c>
      <c r="L1321" s="58">
        <v>0.04</v>
      </c>
      <c r="M1321" s="61"/>
      <c r="N1321" s="169" t="s">
        <v>206</v>
      </c>
      <c r="O1321" s="45">
        <v>1</v>
      </c>
      <c r="P1321" s="60">
        <v>4.1666666666666664E-2</v>
      </c>
      <c r="Q1321" s="61"/>
      <c r="R1321" s="61"/>
      <c r="S1321" s="61"/>
      <c r="T1321" s="61"/>
      <c r="U1321" s="61"/>
      <c r="V1321" s="61"/>
      <c r="W1321" s="169" t="s">
        <v>220</v>
      </c>
      <c r="X1321" s="45">
        <v>3</v>
      </c>
      <c r="Y1321" s="60">
        <v>0.12</v>
      </c>
      <c r="Z1321" s="61"/>
      <c r="AA1321" s="61"/>
      <c r="AB1321" s="49" t="s">
        <v>141</v>
      </c>
      <c r="AC1321" s="49" t="s">
        <v>140</v>
      </c>
      <c r="AD1321" s="61"/>
      <c r="AE1321" s="169" t="s">
        <v>436</v>
      </c>
      <c r="AF1321" s="59">
        <v>1</v>
      </c>
      <c r="AG1321" s="60">
        <v>0.04</v>
      </c>
      <c r="AH1321" s="61"/>
      <c r="AI1321" s="169" t="s">
        <v>244</v>
      </c>
      <c r="AJ1321" s="45">
        <v>3</v>
      </c>
      <c r="AK1321" s="60">
        <v>0.12</v>
      </c>
      <c r="AL1321" s="61"/>
      <c r="AM1321" s="169" t="s">
        <v>277</v>
      </c>
      <c r="AN1321" s="45">
        <v>2</v>
      </c>
      <c r="AO1321" s="60">
        <v>0.1</v>
      </c>
      <c r="AP1321" s="61"/>
      <c r="AQ1321" s="169" t="s">
        <v>290</v>
      </c>
      <c r="AR1321" s="45">
        <v>1</v>
      </c>
      <c r="AS1321" s="60">
        <v>0.04</v>
      </c>
      <c r="AT1321" s="61"/>
      <c r="AU1321" s="169" t="s">
        <v>304</v>
      </c>
      <c r="AV1321" s="45">
        <v>5</v>
      </c>
      <c r="AW1321" s="60">
        <v>0.25</v>
      </c>
      <c r="AX1321" s="61"/>
      <c r="AY1321" s="169" t="s">
        <v>321</v>
      </c>
      <c r="AZ1321" s="45">
        <v>3</v>
      </c>
      <c r="BA1321" s="60">
        <v>0.12</v>
      </c>
      <c r="BB1321" s="61"/>
      <c r="BC1321" s="61"/>
      <c r="BD1321" s="49" t="s">
        <v>141</v>
      </c>
      <c r="BE1321" s="49" t="s">
        <v>140</v>
      </c>
      <c r="BF1321" s="61"/>
      <c r="BG1321" s="68"/>
      <c r="BH1321" s="77" t="s">
        <v>141</v>
      </c>
      <c r="BI1321" s="77" t="s">
        <v>140</v>
      </c>
      <c r="BJ1321" s="61"/>
      <c r="BK1321" s="61"/>
      <c r="BL1321" s="61"/>
      <c r="BM1321" s="61"/>
      <c r="BN1321" s="61"/>
      <c r="BO1321" s="61"/>
      <c r="BP1321" s="61"/>
      <c r="BQ1321" s="61"/>
      <c r="BR1321" s="64"/>
      <c r="BS1321" s="61"/>
      <c r="BT1321" s="61"/>
      <c r="BU1321" s="61"/>
      <c r="BV1321" s="61"/>
      <c r="BW1321" s="61"/>
      <c r="BX1321" s="61"/>
      <c r="BY1321" s="61"/>
      <c r="BZ1321" s="61"/>
      <c r="CA1321" s="61"/>
      <c r="CB1321" s="61"/>
      <c r="CC1321" s="61"/>
      <c r="CD1321" s="61"/>
      <c r="CE1321" s="61"/>
      <c r="CF1321" s="61"/>
      <c r="CG1321" s="61"/>
      <c r="CH1321" s="61"/>
      <c r="CI1321" s="61"/>
      <c r="CJ1321" s="61"/>
      <c r="CK1321" s="61"/>
      <c r="CL1321" s="61"/>
      <c r="CM1321" s="61"/>
      <c r="CN1321" s="61"/>
      <c r="CO1321" s="61"/>
      <c r="CP1321" s="61"/>
      <c r="CQ1321" s="61"/>
      <c r="CR1321" s="61"/>
      <c r="CS1321" s="61"/>
      <c r="CT1321" s="61"/>
      <c r="CU1321" s="61"/>
      <c r="CV1321" s="61"/>
      <c r="CW1321" s="61"/>
      <c r="CX1321" s="61"/>
      <c r="CY1321" s="61"/>
      <c r="CZ1321" s="61"/>
      <c r="DA1321" s="61"/>
      <c r="DB1321" s="61"/>
      <c r="DC1321" s="61"/>
    </row>
    <row r="1322" spans="1:107" ht="25.5" customHeight="1" x14ac:dyDescent="0.2">
      <c r="A1322" s="103"/>
      <c r="B1322" s="63" t="s">
        <v>380</v>
      </c>
      <c r="C1322" s="45">
        <v>1</v>
      </c>
      <c r="D1322" s="58">
        <v>0.04</v>
      </c>
      <c r="E1322" s="64"/>
      <c r="F1322" s="75" t="s">
        <v>392</v>
      </c>
      <c r="G1322" s="45">
        <v>0</v>
      </c>
      <c r="H1322" s="58">
        <v>0</v>
      </c>
      <c r="I1322" s="61"/>
      <c r="J1322" s="63" t="s">
        <v>389</v>
      </c>
      <c r="K1322" s="45">
        <v>0</v>
      </c>
      <c r="L1322" s="58">
        <v>0</v>
      </c>
      <c r="M1322" s="61"/>
      <c r="N1322" s="169" t="s">
        <v>250</v>
      </c>
      <c r="O1322" s="45">
        <v>2</v>
      </c>
      <c r="P1322" s="60">
        <v>8.3333333333333329E-2</v>
      </c>
      <c r="Q1322" s="61"/>
      <c r="R1322" s="61"/>
      <c r="S1322" s="61"/>
      <c r="T1322" s="61"/>
      <c r="U1322" s="61"/>
      <c r="V1322" s="61"/>
      <c r="W1322" s="169" t="s">
        <v>221</v>
      </c>
      <c r="X1322" s="45">
        <v>0</v>
      </c>
      <c r="Y1322" s="60">
        <v>0</v>
      </c>
      <c r="Z1322" s="61"/>
      <c r="AA1322" s="61"/>
      <c r="AB1322" s="61"/>
      <c r="AC1322" s="61"/>
      <c r="AD1322" s="61"/>
      <c r="AE1322" s="169" t="s">
        <v>437</v>
      </c>
      <c r="AF1322" s="59">
        <v>1</v>
      </c>
      <c r="AG1322" s="60">
        <v>0.04</v>
      </c>
      <c r="AH1322" s="61"/>
      <c r="AI1322" s="169" t="s">
        <v>245</v>
      </c>
      <c r="AJ1322" s="59">
        <v>1</v>
      </c>
      <c r="AK1322" s="60">
        <v>0.04</v>
      </c>
      <c r="AL1322" s="61"/>
      <c r="AM1322" s="169" t="s">
        <v>259</v>
      </c>
      <c r="AN1322" s="45">
        <v>3</v>
      </c>
      <c r="AO1322" s="60">
        <v>0.15</v>
      </c>
      <c r="AP1322" s="61"/>
      <c r="AQ1322" s="169" t="s">
        <v>291</v>
      </c>
      <c r="AR1322" s="45">
        <v>0</v>
      </c>
      <c r="AS1322" s="60">
        <v>0</v>
      </c>
      <c r="AT1322" s="61"/>
      <c r="AU1322" s="169" t="s">
        <v>303</v>
      </c>
      <c r="AV1322" s="45">
        <v>0</v>
      </c>
      <c r="AW1322" s="60">
        <v>0</v>
      </c>
      <c r="AX1322" s="61"/>
      <c r="AY1322" s="169" t="s">
        <v>318</v>
      </c>
      <c r="AZ1322" s="45">
        <v>1</v>
      </c>
      <c r="BA1322" s="60">
        <v>0.04</v>
      </c>
      <c r="BB1322" s="61"/>
      <c r="BC1322" s="61"/>
      <c r="BD1322" s="61"/>
      <c r="BE1322" s="61"/>
      <c r="BF1322" s="61"/>
      <c r="BG1322" s="61"/>
      <c r="BH1322" s="61"/>
      <c r="BI1322" s="61"/>
      <c r="BJ1322" s="61"/>
      <c r="BK1322" s="61"/>
      <c r="BL1322" s="61"/>
      <c r="BM1322" s="61"/>
      <c r="BN1322" s="61"/>
      <c r="BO1322" s="61"/>
      <c r="BP1322" s="61"/>
      <c r="BQ1322" s="61"/>
      <c r="BR1322" s="64"/>
      <c r="BS1322" s="61"/>
      <c r="BT1322" s="61"/>
      <c r="BU1322" s="61"/>
      <c r="BV1322" s="61"/>
      <c r="BW1322" s="61"/>
      <c r="BX1322" s="61"/>
      <c r="BY1322" s="61"/>
      <c r="BZ1322" s="61"/>
      <c r="CA1322" s="61"/>
      <c r="CB1322" s="61"/>
      <c r="CC1322" s="61"/>
      <c r="CD1322" s="61"/>
      <c r="CE1322" s="61"/>
      <c r="CF1322" s="61"/>
      <c r="CG1322" s="61"/>
      <c r="CH1322" s="61"/>
      <c r="CI1322" s="61"/>
      <c r="CJ1322" s="61"/>
      <c r="CK1322" s="61"/>
      <c r="CL1322" s="61"/>
      <c r="CM1322" s="61"/>
      <c r="CN1322" s="61"/>
      <c r="CO1322" s="61"/>
      <c r="CP1322" s="61"/>
      <c r="CQ1322" s="61"/>
      <c r="CR1322" s="61"/>
      <c r="CS1322" s="61"/>
      <c r="CT1322" s="61"/>
      <c r="CU1322" s="61"/>
      <c r="CV1322" s="61"/>
      <c r="CW1322" s="61"/>
      <c r="CX1322" s="61"/>
      <c r="CY1322" s="61"/>
      <c r="CZ1322" s="61"/>
      <c r="DA1322" s="61"/>
      <c r="DB1322" s="61"/>
      <c r="DC1322" s="61"/>
    </row>
    <row r="1323" spans="1:107" ht="25.5" customHeight="1" x14ac:dyDescent="0.2">
      <c r="A1323" s="103"/>
      <c r="B1323" s="63" t="s">
        <v>381</v>
      </c>
      <c r="C1323" s="45">
        <v>0</v>
      </c>
      <c r="D1323" s="58">
        <v>0</v>
      </c>
      <c r="E1323" s="64"/>
      <c r="F1323" s="75" t="s">
        <v>393</v>
      </c>
      <c r="G1323" s="45">
        <v>1</v>
      </c>
      <c r="H1323" s="58">
        <v>0.04</v>
      </c>
      <c r="I1323" s="61"/>
      <c r="J1323" s="63" t="s">
        <v>403</v>
      </c>
      <c r="K1323" s="45">
        <v>3</v>
      </c>
      <c r="L1323" s="58">
        <v>0.12</v>
      </c>
      <c r="M1323" s="61"/>
      <c r="N1323" s="61"/>
      <c r="O1323" s="45">
        <v>24</v>
      </c>
      <c r="P1323" s="60">
        <v>1</v>
      </c>
      <c r="Q1323" s="61"/>
      <c r="R1323" s="61"/>
      <c r="S1323" s="61"/>
      <c r="T1323" s="61"/>
      <c r="U1323" s="61"/>
      <c r="V1323" s="61"/>
      <c r="W1323" s="169" t="s">
        <v>222</v>
      </c>
      <c r="X1323" s="45">
        <v>1</v>
      </c>
      <c r="Y1323" s="60">
        <v>0.04</v>
      </c>
      <c r="Z1323" s="61"/>
      <c r="AA1323" s="61"/>
      <c r="AB1323" s="61"/>
      <c r="AC1323" s="61"/>
      <c r="AD1323" s="61"/>
      <c r="AE1323"/>
      <c r="AF1323" s="45">
        <v>25</v>
      </c>
      <c r="AG1323" s="60">
        <v>1</v>
      </c>
      <c r="AH1323" s="61"/>
      <c r="AI1323" s="169" t="s">
        <v>248</v>
      </c>
      <c r="AJ1323" s="45">
        <v>0</v>
      </c>
      <c r="AK1323" s="60">
        <v>0</v>
      </c>
      <c r="AL1323" s="61"/>
      <c r="AM1323" s="169" t="s">
        <v>260</v>
      </c>
      <c r="AN1323" s="45">
        <v>3</v>
      </c>
      <c r="AO1323" s="60">
        <v>0.15</v>
      </c>
      <c r="AP1323" s="61"/>
      <c r="AQ1323" s="169" t="s">
        <v>292</v>
      </c>
      <c r="AR1323" s="45">
        <v>0</v>
      </c>
      <c r="AS1323" s="60">
        <v>0</v>
      </c>
      <c r="AT1323" s="61"/>
      <c r="AU1323" s="169" t="s">
        <v>305</v>
      </c>
      <c r="AV1323" s="45">
        <v>0</v>
      </c>
      <c r="AW1323" s="60">
        <v>0</v>
      </c>
      <c r="AX1323" s="61"/>
      <c r="AY1323" s="169" t="s">
        <v>439</v>
      </c>
      <c r="AZ1323" s="45">
        <v>4</v>
      </c>
      <c r="BA1323" s="60">
        <v>0.16</v>
      </c>
      <c r="BB1323" s="61"/>
      <c r="BC1323" s="61"/>
      <c r="BD1323" s="61"/>
      <c r="BE1323" s="61"/>
      <c r="BF1323" s="61"/>
      <c r="BG1323" s="61"/>
      <c r="BH1323" s="61"/>
      <c r="BI1323" s="61"/>
      <c r="BJ1323" s="61"/>
      <c r="BK1323" s="61"/>
      <c r="BL1323" s="61"/>
      <c r="BM1323" s="61"/>
      <c r="BN1323" s="61"/>
      <c r="BO1323" s="61"/>
      <c r="BP1323" s="61"/>
      <c r="BQ1323" s="61"/>
      <c r="BR1323" s="64"/>
      <c r="BS1323" s="61"/>
      <c r="BT1323" s="61"/>
      <c r="BU1323" s="61"/>
      <c r="BV1323" s="61"/>
      <c r="BW1323" s="61"/>
      <c r="BX1323" s="61"/>
      <c r="BY1323" s="61"/>
      <c r="BZ1323" s="61"/>
      <c r="CA1323" s="61"/>
      <c r="CB1323" s="61"/>
      <c r="CC1323" s="61"/>
      <c r="CD1323" s="61"/>
      <c r="CE1323" s="61"/>
      <c r="CF1323" s="61"/>
      <c r="CG1323" s="61"/>
      <c r="CH1323" s="61"/>
      <c r="CI1323" s="61"/>
      <c r="CJ1323" s="61"/>
      <c r="CK1323" s="61"/>
      <c r="CL1323" s="61"/>
      <c r="CM1323" s="61"/>
      <c r="CN1323" s="61"/>
      <c r="CO1323" s="61"/>
      <c r="CP1323" s="61"/>
      <c r="CQ1323" s="61"/>
      <c r="CR1323" s="61"/>
      <c r="CS1323" s="61"/>
      <c r="CT1323" s="61"/>
      <c r="CU1323" s="61"/>
      <c r="CV1323" s="61"/>
      <c r="CW1323" s="61"/>
      <c r="CX1323" s="61"/>
      <c r="CY1323" s="61"/>
      <c r="CZ1323" s="61"/>
      <c r="DA1323" s="61"/>
      <c r="DB1323" s="61"/>
      <c r="DC1323" s="61"/>
    </row>
    <row r="1324" spans="1:107" ht="25.5" customHeight="1" x14ac:dyDescent="0.2">
      <c r="A1324" s="103"/>
      <c r="B1324" s="63" t="s">
        <v>382</v>
      </c>
      <c r="C1324" s="45">
        <v>0</v>
      </c>
      <c r="D1324" s="58">
        <v>0</v>
      </c>
      <c r="E1324" s="64"/>
      <c r="F1324" s="75" t="s">
        <v>394</v>
      </c>
      <c r="G1324" s="45">
        <v>0</v>
      </c>
      <c r="H1324" s="58">
        <v>0</v>
      </c>
      <c r="I1324" s="61"/>
      <c r="J1324" s="63" t="s">
        <v>404</v>
      </c>
      <c r="K1324" s="45">
        <v>0</v>
      </c>
      <c r="L1324" s="58">
        <v>0</v>
      </c>
      <c r="M1324" s="61"/>
      <c r="N1324" s="37"/>
      <c r="O1324" s="49" t="s">
        <v>141</v>
      </c>
      <c r="P1324" s="49" t="s">
        <v>140</v>
      </c>
      <c r="Q1324" s="61"/>
      <c r="R1324" s="61"/>
      <c r="S1324" s="61"/>
      <c r="T1324" s="61"/>
      <c r="U1324" s="61"/>
      <c r="V1324" s="61"/>
      <c r="W1324" s="169" t="s">
        <v>246</v>
      </c>
      <c r="X1324" s="45">
        <v>1</v>
      </c>
      <c r="Y1324" s="60">
        <v>0.04</v>
      </c>
      <c r="Z1324" s="61"/>
      <c r="AA1324" s="61"/>
      <c r="AB1324" s="61"/>
      <c r="AC1324" s="61"/>
      <c r="AD1324" s="61"/>
      <c r="AE1324" s="61"/>
      <c r="AF1324" s="49" t="s">
        <v>141</v>
      </c>
      <c r="AG1324" s="49" t="s">
        <v>140</v>
      </c>
      <c r="AH1324" s="61"/>
      <c r="AI1324" s="169" t="s">
        <v>249</v>
      </c>
      <c r="AJ1324" s="45">
        <v>1</v>
      </c>
      <c r="AK1324" s="60">
        <v>0.04</v>
      </c>
      <c r="AL1324" s="61"/>
      <c r="AM1324" s="169" t="s">
        <v>261</v>
      </c>
      <c r="AN1324" s="59">
        <v>1</v>
      </c>
      <c r="AO1324" s="60">
        <v>0.05</v>
      </c>
      <c r="AP1324" s="61"/>
      <c r="AQ1324" s="169" t="s">
        <v>293</v>
      </c>
      <c r="AR1324" s="45">
        <v>2</v>
      </c>
      <c r="AS1324" s="60">
        <v>0.08</v>
      </c>
      <c r="AT1324" s="61"/>
      <c r="AU1324" s="169" t="s">
        <v>262</v>
      </c>
      <c r="AV1324" s="59">
        <v>0</v>
      </c>
      <c r="AW1324" s="60">
        <v>0</v>
      </c>
      <c r="AX1324" s="61"/>
      <c r="AY1324" s="169" t="s">
        <v>440</v>
      </c>
      <c r="AZ1324" s="45">
        <v>7</v>
      </c>
      <c r="BA1324" s="60">
        <v>0.28000000000000003</v>
      </c>
      <c r="BB1324" s="61"/>
      <c r="BC1324" s="61"/>
      <c r="BD1324" s="61"/>
      <c r="BE1324" s="61"/>
      <c r="BF1324" s="61"/>
      <c r="BG1324" s="61"/>
      <c r="BH1324" s="61"/>
      <c r="BI1324" s="61"/>
      <c r="BJ1324" s="61"/>
      <c r="BK1324" s="61"/>
      <c r="BL1324" s="61"/>
      <c r="BM1324" s="61"/>
      <c r="BN1324" s="61"/>
      <c r="BO1324" s="61"/>
      <c r="BP1324" s="61"/>
      <c r="BQ1324" s="61"/>
      <c r="BR1324" s="64"/>
      <c r="BS1324" s="61"/>
      <c r="BT1324" s="61"/>
      <c r="BU1324" s="61"/>
      <c r="BV1324" s="61"/>
      <c r="BW1324" s="61"/>
      <c r="BX1324" s="61"/>
      <c r="BY1324" s="61"/>
      <c r="BZ1324" s="61"/>
      <c r="CA1324" s="61"/>
      <c r="CB1324" s="61"/>
      <c r="CC1324" s="61"/>
      <c r="CD1324" s="61"/>
      <c r="CE1324" s="61"/>
      <c r="CF1324" s="61"/>
      <c r="CG1324" s="61"/>
      <c r="CH1324" s="61"/>
      <c r="CI1324" s="61"/>
      <c r="CJ1324" s="61"/>
      <c r="CK1324" s="61"/>
      <c r="CL1324" s="61"/>
      <c r="CM1324" s="61"/>
      <c r="CN1324" s="61"/>
      <c r="CO1324" s="61"/>
      <c r="CP1324" s="61"/>
      <c r="CQ1324" s="61"/>
      <c r="CR1324" s="61"/>
      <c r="CS1324" s="61"/>
      <c r="CT1324" s="61"/>
      <c r="CU1324" s="61"/>
      <c r="CV1324" s="61"/>
      <c r="CW1324" s="61"/>
      <c r="CX1324" s="61"/>
      <c r="CY1324" s="61"/>
      <c r="CZ1324" s="61"/>
      <c r="DA1324" s="61"/>
      <c r="DB1324" s="61"/>
      <c r="DC1324" s="61"/>
    </row>
    <row r="1325" spans="1:107" ht="25.5" customHeight="1" x14ac:dyDescent="0.2">
      <c r="A1325" s="103"/>
      <c r="B1325" s="63" t="s">
        <v>383</v>
      </c>
      <c r="C1325" s="45">
        <v>2</v>
      </c>
      <c r="D1325" s="58">
        <v>0.08</v>
      </c>
      <c r="E1325" s="64"/>
      <c r="F1325" s="75" t="s">
        <v>395</v>
      </c>
      <c r="G1325" s="45">
        <v>2</v>
      </c>
      <c r="H1325" s="58">
        <v>0.08</v>
      </c>
      <c r="I1325" s="61"/>
      <c r="J1325" s="63" t="s">
        <v>391</v>
      </c>
      <c r="K1325" s="45">
        <v>0</v>
      </c>
      <c r="L1325" s="58">
        <v>0</v>
      </c>
      <c r="M1325" s="61"/>
      <c r="N1325" s="61"/>
      <c r="O1325" s="61"/>
      <c r="P1325" s="61"/>
      <c r="Q1325" s="61"/>
      <c r="R1325" s="61"/>
      <c r="S1325" s="61"/>
      <c r="T1325" s="61"/>
      <c r="U1325" s="61"/>
      <c r="V1325" s="61"/>
      <c r="W1325" s="169" t="s">
        <v>247</v>
      </c>
      <c r="X1325" s="45">
        <v>0</v>
      </c>
      <c r="Y1325" s="60">
        <v>0</v>
      </c>
      <c r="Z1325" s="61"/>
      <c r="AA1325" s="61"/>
      <c r="AB1325" s="61"/>
      <c r="AC1325" s="61"/>
      <c r="AD1325" s="61"/>
      <c r="AE1325" s="61"/>
      <c r="AF1325" s="61"/>
      <c r="AG1325" s="61"/>
      <c r="AH1325" s="61"/>
      <c r="AI1325" s="169" t="s">
        <v>273</v>
      </c>
      <c r="AJ1325" s="45">
        <v>0</v>
      </c>
      <c r="AK1325" s="60">
        <v>0</v>
      </c>
      <c r="AL1325" s="61"/>
      <c r="AM1325" s="169" t="s">
        <v>278</v>
      </c>
      <c r="AN1325" s="59">
        <v>1</v>
      </c>
      <c r="AO1325" s="60">
        <v>0.05</v>
      </c>
      <c r="AP1325" s="61"/>
      <c r="AQ1325" s="169" t="s">
        <v>294</v>
      </c>
      <c r="AR1325" s="45">
        <v>2</v>
      </c>
      <c r="AS1325" s="60">
        <v>0.08</v>
      </c>
      <c r="AT1325" s="61"/>
      <c r="AU1325" s="169" t="s">
        <v>307</v>
      </c>
      <c r="AV1325" s="59">
        <v>1</v>
      </c>
      <c r="AW1325" s="60">
        <v>0.05</v>
      </c>
      <c r="AX1325" s="61"/>
      <c r="AY1325" s="169" t="s">
        <v>440</v>
      </c>
      <c r="AZ1325" s="45">
        <v>0</v>
      </c>
      <c r="BA1325" s="60">
        <v>0</v>
      </c>
      <c r="BB1325" s="61"/>
      <c r="BC1325" s="61"/>
      <c r="BD1325" s="61"/>
      <c r="BE1325" s="61"/>
      <c r="BF1325" s="61"/>
      <c r="BG1325" s="61"/>
      <c r="BH1325" s="61"/>
      <c r="BI1325" s="61"/>
      <c r="BJ1325" s="61"/>
      <c r="BK1325" s="61"/>
      <c r="BL1325" s="61"/>
      <c r="BM1325" s="61"/>
      <c r="BN1325" s="61"/>
      <c r="BO1325" s="61"/>
      <c r="BP1325" s="61"/>
      <c r="BQ1325" s="61"/>
      <c r="BR1325" s="64"/>
      <c r="BS1325" s="61"/>
      <c r="BT1325" s="61"/>
      <c r="BU1325" s="61"/>
      <c r="BV1325" s="61"/>
      <c r="BW1325" s="61"/>
      <c r="BX1325" s="61"/>
      <c r="BY1325" s="61"/>
      <c r="BZ1325" s="61"/>
      <c r="CA1325" s="61"/>
      <c r="CB1325" s="61"/>
      <c r="CC1325" s="61"/>
      <c r="CD1325" s="61"/>
      <c r="CE1325" s="61"/>
      <c r="CF1325" s="61"/>
      <c r="CG1325" s="61"/>
      <c r="CH1325" s="61"/>
      <c r="CI1325" s="61"/>
      <c r="CJ1325" s="61"/>
      <c r="CK1325" s="61"/>
      <c r="CL1325" s="61"/>
      <c r="CM1325" s="61"/>
      <c r="CN1325" s="61"/>
      <c r="CO1325" s="61"/>
      <c r="CP1325" s="61"/>
      <c r="CQ1325" s="61"/>
      <c r="CR1325" s="61"/>
      <c r="CS1325" s="61"/>
      <c r="CT1325" s="61"/>
      <c r="CU1325" s="61"/>
      <c r="CV1325" s="61"/>
      <c r="CW1325" s="61"/>
      <c r="CX1325" s="61"/>
      <c r="CY1325" s="61"/>
      <c r="CZ1325" s="61"/>
      <c r="DA1325" s="61"/>
      <c r="DB1325" s="61"/>
      <c r="DC1325" s="61"/>
    </row>
    <row r="1326" spans="1:107" ht="25.5" customHeight="1" x14ac:dyDescent="0.2">
      <c r="A1326" s="103"/>
      <c r="B1326" s="61"/>
      <c r="C1326" s="45">
        <v>25</v>
      </c>
      <c r="D1326" s="58">
        <v>1</v>
      </c>
      <c r="E1326" s="64"/>
      <c r="F1326" s="61"/>
      <c r="G1326" s="45">
        <v>25</v>
      </c>
      <c r="H1326" s="58">
        <v>1</v>
      </c>
      <c r="I1326" s="61"/>
      <c r="J1326" s="63" t="s">
        <v>405</v>
      </c>
      <c r="K1326" s="45">
        <v>0</v>
      </c>
      <c r="L1326" s="58">
        <v>0</v>
      </c>
      <c r="M1326" s="61"/>
      <c r="N1326" s="61"/>
      <c r="O1326" s="61"/>
      <c r="P1326" s="61"/>
      <c r="Q1326" s="61"/>
      <c r="R1326" s="61"/>
      <c r="S1326" s="61"/>
      <c r="T1326" s="61"/>
      <c r="U1326" s="61"/>
      <c r="V1326" s="61"/>
      <c r="W1326" s="169" t="s">
        <v>265</v>
      </c>
      <c r="X1326" s="45">
        <v>0</v>
      </c>
      <c r="Y1326" s="60">
        <v>0</v>
      </c>
      <c r="Z1326" s="61"/>
      <c r="AA1326" s="61"/>
      <c r="AB1326" s="61"/>
      <c r="AC1326" s="61"/>
      <c r="AD1326" s="61"/>
      <c r="AE1326" s="61"/>
      <c r="AF1326" s="61"/>
      <c r="AG1326" s="61"/>
      <c r="AH1326" s="61"/>
      <c r="AI1326" s="169" t="s">
        <v>275</v>
      </c>
      <c r="AJ1326" s="45">
        <v>0</v>
      </c>
      <c r="AK1326" s="60">
        <v>0</v>
      </c>
      <c r="AL1326" s="61"/>
      <c r="AM1326" s="169" t="s">
        <v>262</v>
      </c>
      <c r="AN1326" s="45">
        <v>0</v>
      </c>
      <c r="AO1326" s="60">
        <v>0</v>
      </c>
      <c r="AP1326" s="61"/>
      <c r="AQ1326" s="61"/>
      <c r="AR1326" s="45">
        <v>25</v>
      </c>
      <c r="AS1326" s="60">
        <v>1</v>
      </c>
      <c r="AT1326" s="61"/>
      <c r="AU1326" s="169" t="s">
        <v>306</v>
      </c>
      <c r="AV1326" s="45">
        <v>0</v>
      </c>
      <c r="AW1326" s="60">
        <v>0</v>
      </c>
      <c r="AX1326" s="61"/>
      <c r="AY1326" s="98"/>
      <c r="AZ1326" s="45">
        <v>25</v>
      </c>
      <c r="BA1326" s="60">
        <v>1</v>
      </c>
      <c r="BB1326" s="61"/>
      <c r="BC1326" s="61"/>
      <c r="BD1326" s="61"/>
      <c r="BE1326" s="61"/>
      <c r="BF1326" s="61"/>
      <c r="BG1326" s="61"/>
      <c r="BH1326" s="61"/>
      <c r="BI1326" s="61"/>
      <c r="BJ1326" s="61"/>
      <c r="BK1326" s="61"/>
      <c r="BL1326" s="61"/>
      <c r="BM1326" s="61"/>
      <c r="BN1326" s="61"/>
      <c r="BO1326" s="61"/>
      <c r="BP1326" s="61"/>
      <c r="BQ1326" s="61"/>
      <c r="BR1326" s="64"/>
      <c r="BS1326" s="61"/>
      <c r="BT1326" s="61"/>
      <c r="BU1326" s="61"/>
      <c r="BV1326" s="61"/>
      <c r="BW1326" s="61"/>
      <c r="BX1326" s="61"/>
      <c r="BY1326" s="61"/>
      <c r="BZ1326" s="61"/>
      <c r="CA1326" s="61"/>
      <c r="CB1326" s="61"/>
      <c r="CC1326" s="61"/>
      <c r="CD1326" s="61"/>
      <c r="CE1326" s="61"/>
      <c r="CF1326" s="61"/>
      <c r="CG1326" s="61"/>
      <c r="CH1326" s="61"/>
      <c r="CI1326" s="61"/>
      <c r="CJ1326" s="61"/>
      <c r="CK1326" s="61"/>
      <c r="CL1326" s="61"/>
      <c r="CM1326" s="61"/>
      <c r="CN1326" s="61"/>
      <c r="CO1326" s="61"/>
      <c r="CP1326" s="61"/>
      <c r="CQ1326" s="61"/>
      <c r="CR1326" s="61"/>
      <c r="CS1326" s="61"/>
      <c r="CT1326" s="61"/>
      <c r="CU1326" s="61"/>
      <c r="CV1326" s="61"/>
      <c r="CW1326" s="61"/>
      <c r="CX1326" s="61"/>
      <c r="CY1326" s="61"/>
      <c r="CZ1326" s="61"/>
      <c r="DA1326" s="61"/>
      <c r="DB1326" s="61"/>
      <c r="DC1326" s="61"/>
    </row>
    <row r="1327" spans="1:107" ht="25.5" customHeight="1" x14ac:dyDescent="0.2">
      <c r="A1327" s="103"/>
      <c r="B1327" s="61"/>
      <c r="C1327" s="70" t="s">
        <v>141</v>
      </c>
      <c r="D1327" s="70" t="s">
        <v>140</v>
      </c>
      <c r="E1327" s="64"/>
      <c r="F1327" s="61"/>
      <c r="G1327" s="70" t="s">
        <v>141</v>
      </c>
      <c r="H1327" s="70" t="s">
        <v>140</v>
      </c>
      <c r="I1327" s="61"/>
      <c r="J1327" s="63" t="s">
        <v>406</v>
      </c>
      <c r="K1327" s="45">
        <v>0</v>
      </c>
      <c r="L1327" s="58">
        <v>0</v>
      </c>
      <c r="M1327" s="61"/>
      <c r="N1327" s="61"/>
      <c r="O1327" s="61"/>
      <c r="P1327" s="61"/>
      <c r="Q1327" s="61"/>
      <c r="R1327" s="61"/>
      <c r="S1327" s="61"/>
      <c r="T1327" s="61"/>
      <c r="U1327" s="61"/>
      <c r="V1327" s="61"/>
      <c r="W1327" s="169" t="s">
        <v>266</v>
      </c>
      <c r="X1327" s="45">
        <v>0</v>
      </c>
      <c r="Y1327" s="60">
        <v>0</v>
      </c>
      <c r="Z1327" s="61"/>
      <c r="AA1327" s="61"/>
      <c r="AB1327" s="61"/>
      <c r="AC1327" s="61"/>
      <c r="AD1327" s="61"/>
      <c r="AE1327" s="61"/>
      <c r="AF1327" s="61"/>
      <c r="AG1327" s="61"/>
      <c r="AH1327" s="61"/>
      <c r="AI1327" s="169" t="s">
        <v>274</v>
      </c>
      <c r="AJ1327" s="45">
        <v>0</v>
      </c>
      <c r="AK1327" s="60">
        <v>0</v>
      </c>
      <c r="AL1327" s="61"/>
      <c r="AM1327" s="169" t="s">
        <v>263</v>
      </c>
      <c r="AN1327" s="45">
        <v>0</v>
      </c>
      <c r="AO1327" s="60">
        <v>0</v>
      </c>
      <c r="AP1327" s="61"/>
      <c r="AQ1327" s="61"/>
      <c r="AR1327" s="70" t="s">
        <v>141</v>
      </c>
      <c r="AS1327" s="70" t="s">
        <v>140</v>
      </c>
      <c r="AT1327" s="61"/>
      <c r="AU1327" s="169" t="s">
        <v>308</v>
      </c>
      <c r="AV1327" s="45">
        <v>0</v>
      </c>
      <c r="AW1327" s="60">
        <v>0</v>
      </c>
      <c r="AX1327" s="61"/>
      <c r="AY1327" s="61"/>
      <c r="AZ1327" s="49" t="s">
        <v>141</v>
      </c>
      <c r="BA1327" s="49" t="s">
        <v>140</v>
      </c>
      <c r="BB1327" s="64"/>
      <c r="BC1327" s="61"/>
      <c r="BD1327" s="61"/>
      <c r="BE1327" s="61"/>
      <c r="BF1327" s="61"/>
      <c r="BG1327" s="61"/>
      <c r="BH1327" s="61"/>
      <c r="BI1327" s="61"/>
      <c r="BJ1327" s="61"/>
      <c r="BK1327" s="61"/>
      <c r="BL1327" s="61"/>
      <c r="BM1327" s="61"/>
      <c r="BN1327" s="61"/>
      <c r="BO1327" s="61"/>
      <c r="BP1327" s="61"/>
      <c r="BQ1327" s="61"/>
      <c r="BR1327" s="64"/>
      <c r="BS1327" s="61"/>
      <c r="BT1327" s="61"/>
      <c r="BU1327" s="61"/>
      <c r="BV1327" s="61"/>
      <c r="BW1327" s="61"/>
      <c r="BX1327" s="61"/>
      <c r="BY1327" s="61"/>
      <c r="BZ1327" s="61"/>
      <c r="CA1327" s="61"/>
      <c r="CB1327" s="61"/>
      <c r="CC1327" s="61"/>
      <c r="CD1327" s="61"/>
      <c r="CE1327" s="61"/>
      <c r="CF1327" s="61"/>
      <c r="CG1327" s="61"/>
      <c r="CH1327" s="61"/>
      <c r="CI1327" s="61"/>
      <c r="CJ1327" s="61"/>
      <c r="CK1327" s="61"/>
      <c r="CL1327" s="61"/>
      <c r="CM1327" s="61"/>
      <c r="CN1327" s="61"/>
      <c r="CO1327" s="61"/>
      <c r="CP1327" s="61"/>
      <c r="CQ1327" s="61"/>
      <c r="CR1327" s="61"/>
      <c r="CS1327" s="61"/>
      <c r="CT1327" s="61"/>
      <c r="CU1327" s="61"/>
      <c r="CV1327" s="61"/>
      <c r="CW1327" s="61"/>
      <c r="CX1327" s="61"/>
      <c r="CY1327" s="61"/>
      <c r="CZ1327" s="61"/>
      <c r="DA1327" s="61"/>
      <c r="DB1327" s="61"/>
      <c r="DC1327" s="61"/>
    </row>
    <row r="1328" spans="1:107" ht="25.5" customHeight="1" x14ac:dyDescent="0.2">
      <c r="A1328" s="103"/>
      <c r="B1328" s="61"/>
      <c r="C1328" s="61"/>
      <c r="D1328" s="61"/>
      <c r="E1328" s="64"/>
      <c r="F1328" s="61"/>
      <c r="G1328" s="61"/>
      <c r="H1328" s="61"/>
      <c r="I1328" s="61"/>
      <c r="J1328" s="63" t="s">
        <v>393</v>
      </c>
      <c r="K1328" s="45">
        <v>1</v>
      </c>
      <c r="L1328" s="58">
        <v>0.04</v>
      </c>
      <c r="M1328" s="61"/>
      <c r="N1328" s="61"/>
      <c r="O1328" s="61"/>
      <c r="P1328" s="61"/>
      <c r="Q1328" s="61"/>
      <c r="R1328" s="61"/>
      <c r="S1328" s="61"/>
      <c r="T1328" s="61"/>
      <c r="U1328" s="61"/>
      <c r="V1328" s="61"/>
      <c r="W1328" s="169" t="s">
        <v>162</v>
      </c>
      <c r="X1328" s="59">
        <v>2</v>
      </c>
      <c r="Y1328" s="60">
        <v>0.08</v>
      </c>
      <c r="Z1328" s="61"/>
      <c r="AA1328" s="61"/>
      <c r="AB1328" s="61"/>
      <c r="AC1328" s="61"/>
      <c r="AD1328" s="61"/>
      <c r="AE1328" s="61"/>
      <c r="AF1328" s="61"/>
      <c r="AG1328" s="61"/>
      <c r="AH1328" s="61"/>
      <c r="AI1328" s="169" t="s">
        <v>273</v>
      </c>
      <c r="AJ1328" s="45">
        <v>0</v>
      </c>
      <c r="AK1328" s="60">
        <v>0</v>
      </c>
      <c r="AL1328" s="61"/>
      <c r="AM1328" s="169" t="s">
        <v>264</v>
      </c>
      <c r="AN1328" s="45">
        <v>1</v>
      </c>
      <c r="AO1328" s="60">
        <v>0.05</v>
      </c>
      <c r="AP1328" s="61"/>
      <c r="AQ1328" s="61"/>
      <c r="AR1328" s="61"/>
      <c r="AS1328" s="61"/>
      <c r="AT1328" s="61"/>
      <c r="AU1328" s="169" t="s">
        <v>309</v>
      </c>
      <c r="AV1328" s="45">
        <v>0</v>
      </c>
      <c r="AW1328" s="60">
        <v>0</v>
      </c>
      <c r="AX1328" s="61"/>
      <c r="AY1328"/>
      <c r="AZ1328"/>
      <c r="BA1328"/>
      <c r="BB1328" s="61"/>
      <c r="BC1328" s="61"/>
      <c r="BD1328" s="61"/>
      <c r="BE1328" s="61"/>
      <c r="BF1328" s="61"/>
      <c r="BG1328" s="61"/>
      <c r="BH1328" s="61"/>
      <c r="BI1328" s="61"/>
      <c r="BJ1328" s="61"/>
      <c r="BK1328" s="61"/>
      <c r="BL1328" s="61"/>
      <c r="BM1328" s="61"/>
      <c r="BN1328" s="61"/>
      <c r="BO1328" s="61"/>
      <c r="BP1328" s="61"/>
      <c r="BQ1328" s="61"/>
      <c r="BR1328" s="64"/>
      <c r="BS1328" s="61"/>
      <c r="BT1328" s="61"/>
      <c r="BU1328" s="61"/>
      <c r="BV1328" s="61"/>
      <c r="BW1328" s="61"/>
      <c r="BX1328" s="61"/>
      <c r="BY1328" s="61"/>
      <c r="BZ1328" s="61"/>
      <c r="CA1328" s="61"/>
      <c r="CB1328" s="61"/>
      <c r="CC1328" s="61"/>
      <c r="CD1328" s="61"/>
      <c r="CE1328" s="61"/>
      <c r="CF1328" s="61"/>
      <c r="CG1328" s="61"/>
      <c r="CH1328" s="61"/>
      <c r="CI1328" s="61"/>
      <c r="CJ1328" s="61"/>
      <c r="CK1328" s="61"/>
      <c r="CL1328" s="61"/>
      <c r="CM1328" s="61"/>
      <c r="CN1328" s="61"/>
      <c r="CO1328" s="61"/>
      <c r="CP1328" s="61"/>
      <c r="CQ1328" s="61"/>
      <c r="CR1328" s="61"/>
      <c r="CS1328" s="61"/>
      <c r="CT1328" s="61"/>
      <c r="CU1328" s="61"/>
      <c r="CV1328" s="61"/>
      <c r="CW1328" s="61"/>
      <c r="CX1328" s="61"/>
      <c r="CY1328" s="61"/>
      <c r="CZ1328" s="61"/>
      <c r="DA1328" s="61"/>
      <c r="DB1328" s="61"/>
      <c r="DC1328" s="61"/>
    </row>
    <row r="1329" spans="1:107" ht="25.5" customHeight="1" x14ac:dyDescent="0.2">
      <c r="A1329" s="103"/>
      <c r="B1329" s="61"/>
      <c r="C1329" s="61"/>
      <c r="D1329" s="61"/>
      <c r="E1329" s="64"/>
      <c r="F1329" s="61"/>
      <c r="G1329" s="61"/>
      <c r="H1329" s="61"/>
      <c r="I1329" s="61"/>
      <c r="J1329" s="63" t="s">
        <v>407</v>
      </c>
      <c r="K1329" s="45">
        <v>0</v>
      </c>
      <c r="L1329" s="58">
        <v>0</v>
      </c>
      <c r="M1329" s="61"/>
      <c r="N1329" s="61"/>
      <c r="O1329" s="61"/>
      <c r="P1329" s="61"/>
      <c r="Q1329" s="61"/>
      <c r="R1329" s="61"/>
      <c r="S1329" s="61"/>
      <c r="T1329" s="61"/>
      <c r="U1329" s="61"/>
      <c r="V1329" s="61"/>
      <c r="W1329" s="37"/>
      <c r="X1329" s="45">
        <v>25</v>
      </c>
      <c r="Y1329" s="60">
        <v>1</v>
      </c>
      <c r="Z1329" s="61"/>
      <c r="AA1329" s="61"/>
      <c r="AB1329" s="61"/>
      <c r="AC1329" s="61"/>
      <c r="AD1329" s="61"/>
      <c r="AE1329" s="61"/>
      <c r="AF1329" s="61"/>
      <c r="AG1329" s="61"/>
      <c r="AH1329" s="61"/>
      <c r="AI1329" s="169" t="s">
        <v>438</v>
      </c>
      <c r="AJ1329" s="45">
        <v>6</v>
      </c>
      <c r="AK1329" s="60">
        <v>0.24</v>
      </c>
      <c r="AL1329" s="61"/>
      <c r="AM1329" s="169" t="s">
        <v>279</v>
      </c>
      <c r="AN1329" s="45">
        <v>0</v>
      </c>
      <c r="AO1329" s="60">
        <v>0</v>
      </c>
      <c r="AP1329" s="61"/>
      <c r="AQ1329" s="61"/>
      <c r="AR1329" s="61"/>
      <c r="AS1329" s="61"/>
      <c r="AT1329" s="61"/>
      <c r="AU1329" s="169" t="s">
        <v>310</v>
      </c>
      <c r="AV1329" s="45">
        <v>1</v>
      </c>
      <c r="AW1329" s="60">
        <v>0.05</v>
      </c>
      <c r="AX1329" s="61"/>
      <c r="AY1329" s="61"/>
      <c r="AZ1329" s="61"/>
      <c r="BA1329" s="61"/>
      <c r="BB1329" s="61"/>
      <c r="BC1329" s="61"/>
      <c r="BD1329" s="61"/>
      <c r="BE1329" s="61"/>
      <c r="BF1329" s="61"/>
      <c r="BG1329" s="61"/>
      <c r="BH1329" s="61"/>
      <c r="BI1329" s="61"/>
      <c r="BJ1329" s="61"/>
      <c r="BK1329" s="61"/>
      <c r="BL1329" s="61"/>
      <c r="BM1329" s="61"/>
      <c r="BN1329" s="61"/>
      <c r="BO1329" s="61"/>
      <c r="BP1329" s="61"/>
      <c r="BQ1329" s="61"/>
      <c r="BR1329" s="64"/>
      <c r="BS1329" s="64"/>
      <c r="BT1329" s="64"/>
      <c r="BU1329" s="64"/>
      <c r="BV1329" s="61"/>
      <c r="BW1329" s="61"/>
      <c r="BX1329" s="61"/>
      <c r="BY1329" s="61"/>
      <c r="BZ1329" s="61"/>
      <c r="CA1329" s="61"/>
      <c r="CB1329" s="61"/>
      <c r="CC1329" s="61"/>
      <c r="CD1329" s="61"/>
      <c r="CE1329" s="61"/>
      <c r="CF1329" s="61"/>
      <c r="CG1329" s="61"/>
      <c r="CH1329" s="61"/>
      <c r="CI1329" s="61"/>
      <c r="CJ1329" s="61"/>
      <c r="CK1329" s="61"/>
      <c r="CL1329" s="61"/>
      <c r="CM1329" s="61"/>
      <c r="CN1329" s="61"/>
      <c r="CO1329" s="61"/>
      <c r="CP1329" s="61"/>
      <c r="CQ1329" s="61"/>
      <c r="CR1329" s="61"/>
      <c r="CS1329" s="61"/>
      <c r="CT1329" s="61"/>
      <c r="CU1329" s="61"/>
      <c r="CV1329" s="61"/>
      <c r="CW1329" s="61"/>
      <c r="CX1329" s="61"/>
      <c r="CY1329" s="61"/>
      <c r="CZ1329" s="61"/>
      <c r="DA1329" s="61"/>
      <c r="DB1329" s="61"/>
      <c r="DC1329" s="61"/>
    </row>
    <row r="1330" spans="1:107" ht="25.5" customHeight="1" x14ac:dyDescent="0.2">
      <c r="A1330" s="103"/>
      <c r="B1330" s="61"/>
      <c r="C1330" s="61"/>
      <c r="D1330" s="61"/>
      <c r="E1330" s="64"/>
      <c r="F1330" s="61"/>
      <c r="G1330" s="61"/>
      <c r="H1330" s="61"/>
      <c r="I1330" s="61"/>
      <c r="J1330" s="63" t="s">
        <v>408</v>
      </c>
      <c r="K1330" s="45">
        <v>2</v>
      </c>
      <c r="L1330" s="58">
        <v>0.08</v>
      </c>
      <c r="M1330" s="61"/>
      <c r="N1330" s="61"/>
      <c r="O1330" s="61"/>
      <c r="P1330" s="61"/>
      <c r="Q1330" s="61"/>
      <c r="R1330" s="61"/>
      <c r="S1330" s="61"/>
      <c r="T1330" s="61"/>
      <c r="U1330" s="61"/>
      <c r="V1330" s="61"/>
      <c r="W1330" s="61"/>
      <c r="X1330" s="49" t="s">
        <v>141</v>
      </c>
      <c r="Y1330" s="49" t="s">
        <v>140</v>
      </c>
      <c r="Z1330" s="61"/>
      <c r="AA1330" s="61"/>
      <c r="AB1330" s="61"/>
      <c r="AC1330" s="61"/>
      <c r="AD1330" s="61"/>
      <c r="AE1330" s="61"/>
      <c r="AF1330" s="61"/>
      <c r="AG1330" s="61"/>
      <c r="AH1330" s="61"/>
      <c r="AI1330" s="37"/>
      <c r="AJ1330" s="45">
        <v>25</v>
      </c>
      <c r="AK1330" s="60">
        <v>1</v>
      </c>
      <c r="AL1330" s="61"/>
      <c r="AM1330" s="169" t="s">
        <v>267</v>
      </c>
      <c r="AN1330" s="45">
        <v>0</v>
      </c>
      <c r="AO1330" s="60">
        <v>0</v>
      </c>
      <c r="AP1330" s="61"/>
      <c r="AQ1330" s="61"/>
      <c r="AR1330" s="61"/>
      <c r="AS1330" s="61"/>
      <c r="AT1330" s="61"/>
      <c r="AU1330" s="169" t="s">
        <v>311</v>
      </c>
      <c r="AV1330" s="45">
        <v>0</v>
      </c>
      <c r="AW1330" s="60">
        <v>0</v>
      </c>
      <c r="AX1330" s="61"/>
      <c r="AY1330" s="61"/>
      <c r="AZ1330" s="61"/>
      <c r="BA1330" s="61"/>
      <c r="BB1330" s="61"/>
      <c r="BC1330" s="61"/>
      <c r="BD1330" s="61"/>
      <c r="BE1330" s="61"/>
      <c r="BF1330" s="61"/>
      <c r="BG1330" s="61"/>
      <c r="BH1330" s="61"/>
      <c r="BI1330" s="61"/>
      <c r="BJ1330" s="61"/>
      <c r="BK1330" s="61"/>
      <c r="BL1330" s="61"/>
      <c r="BM1330" s="61"/>
      <c r="BN1330" s="61"/>
      <c r="BO1330" s="61"/>
      <c r="BP1330" s="61"/>
      <c r="BQ1330" s="61"/>
      <c r="BR1330" s="64"/>
      <c r="BS1330" s="64"/>
      <c r="BT1330" s="64"/>
      <c r="BU1330" s="64"/>
      <c r="BV1330" s="61"/>
      <c r="BW1330" s="61"/>
      <c r="BX1330" s="61"/>
      <c r="BY1330" s="61"/>
      <c r="BZ1330" s="61"/>
      <c r="CA1330" s="61"/>
      <c r="CB1330" s="61"/>
      <c r="CC1330" s="61"/>
      <c r="CD1330" s="61"/>
      <c r="CE1330" s="61"/>
      <c r="CF1330" s="61"/>
      <c r="CG1330" s="61"/>
      <c r="CH1330" s="61"/>
      <c r="CI1330" s="61"/>
      <c r="CJ1330" s="61"/>
      <c r="CK1330" s="61"/>
      <c r="CL1330" s="61"/>
      <c r="CM1330" s="61"/>
      <c r="CN1330" s="61"/>
      <c r="CO1330" s="61"/>
      <c r="CP1330" s="61"/>
      <c r="CQ1330" s="61"/>
      <c r="CR1330" s="61"/>
      <c r="CS1330" s="61"/>
      <c r="CT1330" s="61"/>
      <c r="CU1330" s="61"/>
      <c r="CV1330" s="61"/>
      <c r="CW1330" s="61"/>
      <c r="CX1330" s="61"/>
      <c r="CY1330" s="61"/>
      <c r="CZ1330" s="61"/>
      <c r="DA1330" s="61"/>
      <c r="DB1330" s="61"/>
      <c r="DC1330" s="61"/>
    </row>
    <row r="1331" spans="1:107" ht="25.5" customHeight="1" x14ac:dyDescent="0.2">
      <c r="A1331" s="103"/>
      <c r="B1331" s="61"/>
      <c r="C1331" s="61"/>
      <c r="D1331" s="61"/>
      <c r="E1331" s="64"/>
      <c r="F1331" s="61"/>
      <c r="G1331" s="61"/>
      <c r="H1331" s="61"/>
      <c r="I1331" s="61"/>
      <c r="J1331" s="63" t="s">
        <v>395</v>
      </c>
      <c r="K1331" s="45">
        <v>0</v>
      </c>
      <c r="L1331" s="58">
        <v>0</v>
      </c>
      <c r="M1331" s="61"/>
      <c r="N1331" s="61"/>
      <c r="O1331" s="61"/>
      <c r="P1331" s="61"/>
      <c r="Q1331" s="61"/>
      <c r="R1331" s="61"/>
      <c r="S1331" s="61"/>
      <c r="T1331" s="61"/>
      <c r="U1331" s="61"/>
      <c r="V1331" s="61"/>
      <c r="W1331" s="61"/>
      <c r="X1331" s="61"/>
      <c r="Y1331" s="61"/>
      <c r="Z1331" s="61"/>
      <c r="AA1331" s="61"/>
      <c r="AB1331" s="61"/>
      <c r="AC1331" s="61"/>
      <c r="AD1331" s="61"/>
      <c r="AE1331" s="61"/>
      <c r="AF1331" s="61"/>
      <c r="AG1331" s="61"/>
      <c r="AH1331" s="61"/>
      <c r="AI1331" s="61"/>
      <c r="AJ1331" s="49" t="s">
        <v>141</v>
      </c>
      <c r="AK1331" s="49" t="s">
        <v>140</v>
      </c>
      <c r="AL1331" s="61"/>
      <c r="AM1331" s="169" t="s">
        <v>268</v>
      </c>
      <c r="AN1331" s="45">
        <v>0</v>
      </c>
      <c r="AO1331" s="60">
        <v>0</v>
      </c>
      <c r="AP1331" s="61"/>
      <c r="AQ1331" s="61"/>
      <c r="AR1331" s="61"/>
      <c r="AS1331" s="61"/>
      <c r="AT1331" s="61"/>
      <c r="AU1331" s="169" t="s">
        <v>312</v>
      </c>
      <c r="AV1331" s="45">
        <v>0</v>
      </c>
      <c r="AW1331" s="60">
        <v>0</v>
      </c>
      <c r="AX1331" s="61"/>
      <c r="AY1331" s="61"/>
      <c r="AZ1331" s="61"/>
      <c r="BA1331" s="61"/>
      <c r="BB1331" s="61"/>
      <c r="BC1331" s="61"/>
      <c r="BD1331" s="61"/>
      <c r="BE1331" s="61"/>
      <c r="BF1331" s="61"/>
      <c r="BG1331" s="61"/>
      <c r="BH1331" s="61"/>
      <c r="BI1331" s="61"/>
      <c r="BJ1331" s="61"/>
      <c r="BK1331" s="61"/>
      <c r="BL1331" s="61"/>
      <c r="BM1331" s="61"/>
      <c r="BN1331" s="61"/>
      <c r="BO1331" s="61"/>
      <c r="BP1331" s="61"/>
      <c r="BQ1331" s="61"/>
      <c r="BR1331" s="64"/>
      <c r="BS1331" s="64"/>
      <c r="BT1331" s="64"/>
      <c r="BU1331" s="64"/>
      <c r="BV1331" s="61"/>
      <c r="BW1331" s="61"/>
      <c r="BX1331" s="61"/>
      <c r="BY1331" s="61"/>
      <c r="BZ1331" s="61"/>
      <c r="CA1331" s="61"/>
      <c r="CB1331" s="61"/>
      <c r="CC1331" s="61"/>
      <c r="CD1331" s="61"/>
      <c r="CE1331" s="61"/>
      <c r="CF1331" s="61"/>
      <c r="CG1331" s="61"/>
      <c r="CH1331" s="61"/>
      <c r="CI1331" s="61"/>
      <c r="CJ1331" s="61"/>
      <c r="CK1331" s="61"/>
      <c r="CL1331" s="61"/>
      <c r="CM1331" s="61"/>
      <c r="CN1331" s="61"/>
      <c r="CO1331" s="61"/>
      <c r="CP1331" s="61"/>
      <c r="CQ1331" s="61"/>
      <c r="CR1331" s="61"/>
      <c r="CS1331" s="61"/>
      <c r="CT1331" s="61"/>
      <c r="CU1331" s="61"/>
      <c r="CV1331" s="61"/>
      <c r="CW1331" s="61"/>
      <c r="CX1331" s="61"/>
      <c r="CY1331" s="61"/>
      <c r="CZ1331" s="61"/>
      <c r="DA1331" s="61"/>
      <c r="DB1331" s="61"/>
      <c r="DC1331" s="61"/>
    </row>
    <row r="1332" spans="1:107" ht="25.5" customHeight="1" x14ac:dyDescent="0.2">
      <c r="A1332" s="103"/>
      <c r="B1332" s="61"/>
      <c r="C1332" s="61"/>
      <c r="D1332" s="61"/>
      <c r="E1332" s="64"/>
      <c r="F1332" s="61"/>
      <c r="G1332" s="61"/>
      <c r="H1332" s="61"/>
      <c r="I1332" s="61"/>
      <c r="J1332" s="61"/>
      <c r="K1332" s="45">
        <v>25</v>
      </c>
      <c r="L1332" s="58">
        <v>1</v>
      </c>
      <c r="M1332" s="61"/>
      <c r="N1332" s="61"/>
      <c r="O1332" s="61"/>
      <c r="P1332" s="61"/>
      <c r="Q1332" s="61"/>
      <c r="R1332" s="61"/>
      <c r="S1332" s="61"/>
      <c r="T1332" s="61"/>
      <c r="U1332" s="61"/>
      <c r="V1332" s="61"/>
      <c r="W1332" s="61"/>
      <c r="X1332" s="61"/>
      <c r="Y1332" s="61"/>
      <c r="Z1332" s="61"/>
      <c r="AA1332" s="61"/>
      <c r="AB1332" s="61"/>
      <c r="AC1332" s="61"/>
      <c r="AD1332" s="61"/>
      <c r="AE1332" s="61"/>
      <c r="AF1332" s="61"/>
      <c r="AG1332" s="61"/>
      <c r="AH1332" s="61"/>
      <c r="AI1332" s="61"/>
      <c r="AJ1332" s="61"/>
      <c r="AK1332" s="61"/>
      <c r="AL1332" s="61"/>
      <c r="AM1332" s="169" t="s">
        <v>269</v>
      </c>
      <c r="AN1332" s="45">
        <v>1</v>
      </c>
      <c r="AO1332" s="60">
        <v>0.05</v>
      </c>
      <c r="AP1332" s="61"/>
      <c r="AQ1332" s="61"/>
      <c r="AR1332" s="61"/>
      <c r="AS1332" s="61"/>
      <c r="AT1332" s="61"/>
      <c r="AU1332" s="169" t="s">
        <v>313</v>
      </c>
      <c r="AV1332" s="45">
        <v>0</v>
      </c>
      <c r="AW1332" s="60">
        <v>0</v>
      </c>
      <c r="AX1332" s="61"/>
      <c r="AY1332" s="61"/>
      <c r="AZ1332" s="61"/>
      <c r="BA1332" s="61"/>
      <c r="BB1332" s="61"/>
      <c r="BC1332" s="61"/>
      <c r="BD1332" s="61"/>
      <c r="BE1332" s="61"/>
      <c r="BF1332" s="61"/>
      <c r="BG1332" s="61"/>
      <c r="BH1332" s="61"/>
      <c r="BI1332" s="61"/>
      <c r="BJ1332" s="61"/>
      <c r="BK1332" s="61"/>
      <c r="BL1332" s="61"/>
      <c r="BM1332" s="61"/>
      <c r="BN1332" s="61"/>
      <c r="BO1332" s="61"/>
      <c r="BP1332" s="61"/>
      <c r="BQ1332" s="61"/>
      <c r="BR1332" s="64"/>
      <c r="BS1332" s="64"/>
      <c r="BT1332" s="64"/>
      <c r="BU1332" s="64"/>
      <c r="BV1332" s="61"/>
      <c r="BW1332" s="61"/>
      <c r="BX1332" s="61"/>
      <c r="BY1332" s="61"/>
      <c r="BZ1332" s="61"/>
      <c r="CA1332" s="61"/>
      <c r="CB1332" s="61"/>
      <c r="CC1332" s="61"/>
      <c r="CD1332" s="61"/>
      <c r="CE1332" s="61"/>
      <c r="CF1332" s="61"/>
      <c r="CG1332" s="61"/>
      <c r="CH1332" s="61"/>
      <c r="CI1332" s="61"/>
      <c r="CJ1332" s="61"/>
      <c r="CK1332" s="61"/>
      <c r="CL1332" s="61"/>
      <c r="CM1332" s="61"/>
      <c r="CN1332" s="61"/>
      <c r="CO1332" s="61"/>
      <c r="CP1332" s="61"/>
      <c r="CQ1332" s="61"/>
      <c r="CR1332" s="61"/>
      <c r="CS1332" s="61"/>
      <c r="CT1332" s="61"/>
      <c r="CU1332" s="61"/>
      <c r="CV1332" s="61"/>
      <c r="CW1332" s="61"/>
      <c r="CX1332" s="61"/>
      <c r="CY1332" s="61"/>
      <c r="CZ1332" s="61"/>
      <c r="DA1332" s="61"/>
      <c r="DB1332" s="61"/>
      <c r="DC1332" s="61"/>
    </row>
    <row r="1333" spans="1:107" ht="25.5" customHeight="1" x14ac:dyDescent="0.2">
      <c r="A1333" s="103"/>
      <c r="B1333" s="61"/>
      <c r="C1333" s="61"/>
      <c r="D1333" s="61"/>
      <c r="E1333" s="64"/>
      <c r="F1333" s="61"/>
      <c r="G1333" s="61"/>
      <c r="H1333" s="61"/>
      <c r="I1333" s="61"/>
      <c r="J1333" s="61"/>
      <c r="K1333" s="70" t="s">
        <v>141</v>
      </c>
      <c r="L1333" s="70" t="s">
        <v>140</v>
      </c>
      <c r="M1333" s="61"/>
      <c r="N1333" s="61"/>
      <c r="O1333" s="61"/>
      <c r="P1333" s="61"/>
      <c r="Q1333" s="61"/>
      <c r="R1333" s="61"/>
      <c r="S1333" s="61"/>
      <c r="T1333" s="61"/>
      <c r="U1333" s="61"/>
      <c r="V1333" s="61"/>
      <c r="W1333" s="61"/>
      <c r="X1333" s="61"/>
      <c r="Y1333" s="61"/>
      <c r="Z1333" s="61"/>
      <c r="AA1333" s="61"/>
      <c r="AB1333" s="61"/>
      <c r="AC1333" s="61"/>
      <c r="AD1333" s="61"/>
      <c r="AE1333" s="61"/>
      <c r="AF1333" s="61"/>
      <c r="AG1333" s="61"/>
      <c r="AH1333" s="61"/>
      <c r="AI1333" s="61"/>
      <c r="AJ1333" s="61"/>
      <c r="AK1333" s="61"/>
      <c r="AL1333" s="61"/>
      <c r="AM1333" s="169" t="s">
        <v>280</v>
      </c>
      <c r="AN1333" s="45">
        <v>0</v>
      </c>
      <c r="AO1333" s="60">
        <v>0</v>
      </c>
      <c r="AP1333" s="61"/>
      <c r="AQ1333" s="61"/>
      <c r="AR1333" s="61"/>
      <c r="AS1333" s="61"/>
      <c r="AT1333" s="61"/>
      <c r="AU1333" s="98"/>
      <c r="AV1333" s="45">
        <v>20</v>
      </c>
      <c r="AW1333" s="60">
        <v>1</v>
      </c>
      <c r="AX1333" s="61"/>
      <c r="AY1333" s="61"/>
      <c r="AZ1333" s="61"/>
      <c r="BA1333" s="61"/>
      <c r="BB1333" s="61"/>
      <c r="BC1333" s="61"/>
      <c r="BD1333" s="61"/>
      <c r="BE1333" s="61"/>
      <c r="BF1333" s="61"/>
      <c r="BG1333" s="61"/>
      <c r="BH1333" s="61"/>
      <c r="BI1333" s="61"/>
      <c r="BJ1333" s="61"/>
      <c r="BK1333" s="61"/>
      <c r="BL1333" s="61"/>
      <c r="BM1333" s="61"/>
      <c r="BN1333" s="61"/>
      <c r="BO1333" s="61"/>
      <c r="BP1333" s="61"/>
      <c r="BQ1333" s="61"/>
      <c r="BR1333" s="64"/>
      <c r="BS1333" s="64"/>
      <c r="BT1333" s="64"/>
      <c r="BU1333" s="64"/>
      <c r="BV1333" s="61"/>
      <c r="BW1333" s="61"/>
      <c r="BX1333" s="61"/>
      <c r="BY1333" s="61"/>
      <c r="BZ1333" s="61"/>
      <c r="CA1333" s="61"/>
      <c r="CB1333" s="61"/>
      <c r="CC1333" s="61"/>
      <c r="CD1333" s="61"/>
      <c r="CE1333" s="61"/>
      <c r="CF1333" s="61"/>
      <c r="CG1333" s="61"/>
      <c r="CH1333" s="61"/>
      <c r="CI1333" s="61"/>
      <c r="CJ1333" s="61"/>
      <c r="CK1333" s="61"/>
      <c r="CL1333" s="61"/>
      <c r="CM1333" s="61"/>
      <c r="CN1333" s="61"/>
      <c r="CO1333" s="61"/>
      <c r="CP1333" s="61"/>
      <c r="CQ1333" s="61"/>
      <c r="CR1333" s="61"/>
      <c r="CS1333" s="61"/>
      <c r="CT1333" s="61"/>
      <c r="CU1333" s="61"/>
      <c r="CV1333" s="61"/>
      <c r="CW1333" s="61"/>
      <c r="CX1333" s="61"/>
      <c r="CY1333" s="61"/>
      <c r="CZ1333" s="61"/>
      <c r="DA1333" s="61"/>
      <c r="DB1333" s="61"/>
      <c r="DC1333" s="61"/>
    </row>
    <row r="1334" spans="1:107" ht="25.5" customHeight="1" x14ac:dyDescent="0.2">
      <c r="A1334" s="103"/>
      <c r="B1334" s="61"/>
      <c r="C1334" s="61"/>
      <c r="D1334" s="61"/>
      <c r="E1334" s="64"/>
      <c r="F1334" s="61"/>
      <c r="G1334" s="61"/>
      <c r="H1334" s="61"/>
      <c r="I1334" s="61"/>
      <c r="J1334" s="61"/>
      <c r="K1334" s="61"/>
      <c r="L1334" s="61"/>
      <c r="M1334" s="61"/>
      <c r="N1334" s="61"/>
      <c r="O1334" s="61"/>
      <c r="P1334" s="61"/>
      <c r="Q1334" s="61"/>
      <c r="R1334" s="61"/>
      <c r="S1334" s="61"/>
      <c r="T1334" s="61"/>
      <c r="U1334" s="61"/>
      <c r="V1334" s="61"/>
      <c r="W1334" s="61"/>
      <c r="X1334" s="61"/>
      <c r="Y1334" s="61"/>
      <c r="Z1334" s="61"/>
      <c r="AA1334" s="61"/>
      <c r="AB1334" s="61"/>
      <c r="AC1334" s="61"/>
      <c r="AD1334" s="61"/>
      <c r="AE1334" s="61"/>
      <c r="AF1334" s="61"/>
      <c r="AG1334" s="61"/>
      <c r="AH1334" s="61"/>
      <c r="AI1334" s="61"/>
      <c r="AJ1334" s="61"/>
      <c r="AK1334" s="61"/>
      <c r="AL1334" s="61"/>
      <c r="AM1334" s="169" t="s">
        <v>270</v>
      </c>
      <c r="AN1334" s="45">
        <v>0</v>
      </c>
      <c r="AO1334" s="60">
        <v>0</v>
      </c>
      <c r="AP1334" s="61"/>
      <c r="AQ1334" s="61"/>
      <c r="AR1334" s="61"/>
      <c r="AS1334" s="61"/>
      <c r="AT1334" s="61"/>
      <c r="AU1334" s="61"/>
      <c r="AV1334" s="49" t="s">
        <v>141</v>
      </c>
      <c r="AW1334" s="49" t="s">
        <v>140</v>
      </c>
      <c r="AX1334" s="61"/>
      <c r="AY1334" s="61"/>
      <c r="AZ1334" s="61"/>
      <c r="BA1334" s="61"/>
      <c r="BB1334" s="61"/>
      <c r="BC1334" s="61"/>
      <c r="BD1334" s="61"/>
      <c r="BE1334" s="61"/>
      <c r="BF1334" s="61"/>
      <c r="BG1334" s="61"/>
      <c r="BH1334" s="61"/>
      <c r="BI1334" s="61"/>
      <c r="BJ1334" s="61"/>
      <c r="BK1334" s="61"/>
      <c r="BL1334" s="61"/>
      <c r="BM1334" s="61"/>
      <c r="BN1334" s="61"/>
      <c r="BO1334" s="61"/>
      <c r="BP1334" s="71"/>
      <c r="BQ1334" s="61"/>
      <c r="BR1334" s="64"/>
      <c r="BS1334" s="64"/>
      <c r="BT1334" s="64"/>
      <c r="BU1334" s="64"/>
      <c r="BV1334" s="61"/>
      <c r="BW1334" s="61"/>
      <c r="BX1334" s="61"/>
      <c r="BY1334" s="61"/>
      <c r="BZ1334" s="61"/>
      <c r="CA1334" s="61"/>
      <c r="CB1334" s="61"/>
      <c r="CC1334" s="61"/>
      <c r="CD1334" s="61"/>
      <c r="CE1334" s="61"/>
      <c r="CF1334" s="61"/>
      <c r="CG1334" s="61"/>
      <c r="CH1334" s="61"/>
      <c r="CI1334" s="61"/>
      <c r="CJ1334" s="61"/>
      <c r="CK1334" s="61"/>
      <c r="CL1334" s="61"/>
      <c r="CM1334" s="61"/>
      <c r="CN1334" s="61"/>
      <c r="CO1334" s="61"/>
      <c r="CP1334" s="61"/>
      <c r="CQ1334" s="61"/>
      <c r="CR1334" s="61"/>
      <c r="CS1334" s="61"/>
      <c r="CT1334" s="61"/>
      <c r="CU1334" s="61"/>
      <c r="CV1334" s="61"/>
      <c r="CW1334" s="61"/>
      <c r="CX1334" s="61"/>
      <c r="CY1334" s="61"/>
      <c r="CZ1334" s="61"/>
      <c r="DA1334" s="61"/>
      <c r="DB1334" s="61"/>
      <c r="DC1334" s="61"/>
    </row>
    <row r="1335" spans="1:107" ht="25.5" customHeight="1" x14ac:dyDescent="0.2">
      <c r="A1335" s="103"/>
      <c r="B1335" s="61"/>
      <c r="C1335" s="61"/>
      <c r="D1335" s="61"/>
      <c r="E1335" s="64"/>
      <c r="F1335" s="61"/>
      <c r="G1335" s="61"/>
      <c r="H1335" s="61"/>
      <c r="I1335" s="61"/>
      <c r="J1335" s="61"/>
      <c r="K1335" s="61"/>
      <c r="L1335" s="61"/>
      <c r="M1335" s="61"/>
      <c r="N1335" s="61"/>
      <c r="O1335" s="61"/>
      <c r="P1335" s="61"/>
      <c r="Q1335" s="61"/>
      <c r="R1335" s="61"/>
      <c r="S1335" s="61"/>
      <c r="T1335" s="61"/>
      <c r="U1335" s="61"/>
      <c r="V1335" s="61"/>
      <c r="W1335" s="61"/>
      <c r="X1335" s="61"/>
      <c r="Y1335" s="61"/>
      <c r="Z1335" s="61"/>
      <c r="AA1335" s="61"/>
      <c r="AB1335" s="61"/>
      <c r="AC1335" s="61"/>
      <c r="AD1335" s="61"/>
      <c r="AE1335" s="61"/>
      <c r="AF1335" s="61"/>
      <c r="AG1335" s="61"/>
      <c r="AH1335" s="61"/>
      <c r="AI1335" s="61"/>
      <c r="AJ1335" s="61"/>
      <c r="AK1335" s="61"/>
      <c r="AL1335" s="61"/>
      <c r="AM1335" s="169" t="s">
        <v>271</v>
      </c>
      <c r="AN1335" s="45">
        <v>0</v>
      </c>
      <c r="AO1335" s="60">
        <v>0</v>
      </c>
      <c r="AP1335" s="61"/>
      <c r="AQ1335" s="61"/>
      <c r="AR1335" s="61"/>
      <c r="AS1335" s="61"/>
      <c r="AT1335" s="61"/>
      <c r="AU1335" s="61"/>
      <c r="AV1335" s="61"/>
      <c r="AW1335" s="61"/>
      <c r="AX1335" s="61"/>
      <c r="AY1335" s="61"/>
      <c r="AZ1335" s="61"/>
      <c r="BA1335" s="61"/>
      <c r="BB1335" s="61"/>
      <c r="BC1335" s="61"/>
      <c r="BD1335" s="61"/>
      <c r="BE1335" s="61"/>
      <c r="BF1335" s="61"/>
      <c r="BG1335" s="61"/>
      <c r="BH1335" s="61"/>
      <c r="BI1335" s="61"/>
      <c r="BJ1335" s="62"/>
      <c r="BK1335" s="62"/>
      <c r="BL1335" s="61"/>
      <c r="BM1335" s="61"/>
      <c r="BN1335" s="61"/>
      <c r="BO1335" s="61"/>
      <c r="BP1335" s="61"/>
      <c r="BQ1335" s="64"/>
      <c r="BR1335" s="64"/>
      <c r="BS1335" s="64"/>
      <c r="BT1335" s="64"/>
      <c r="BU1335" s="64"/>
      <c r="BV1335" s="61"/>
      <c r="BW1335" s="61"/>
      <c r="BX1335" s="61"/>
      <c r="BY1335" s="61"/>
      <c r="BZ1335" s="61"/>
      <c r="CA1335" s="61"/>
      <c r="CB1335" s="61"/>
      <c r="CC1335" s="61"/>
      <c r="CD1335" s="61"/>
      <c r="CE1335" s="61"/>
      <c r="CF1335" s="61"/>
      <c r="CG1335" s="61"/>
      <c r="CH1335" s="61"/>
      <c r="CI1335" s="61"/>
      <c r="CJ1335" s="61"/>
      <c r="CK1335" s="61"/>
      <c r="CL1335" s="61"/>
      <c r="CM1335" s="61"/>
      <c r="CN1335" s="61"/>
      <c r="CO1335" s="61"/>
      <c r="CP1335" s="61"/>
      <c r="CQ1335" s="61"/>
      <c r="CR1335" s="61"/>
      <c r="CS1335" s="61"/>
      <c r="CT1335" s="61"/>
      <c r="CU1335" s="61"/>
      <c r="CV1335" s="61"/>
      <c r="CW1335" s="61"/>
      <c r="CX1335" s="61"/>
      <c r="CY1335" s="61"/>
      <c r="CZ1335" s="61"/>
      <c r="DA1335" s="61"/>
      <c r="DB1335" s="61"/>
      <c r="DC1335" s="61"/>
    </row>
    <row r="1336" spans="1:107" ht="25.5" customHeight="1" x14ac:dyDescent="0.2">
      <c r="A1336" s="103"/>
      <c r="B1336" s="37"/>
      <c r="C1336" s="37"/>
      <c r="D1336" s="37"/>
      <c r="E1336" s="64"/>
      <c r="F1336" s="61"/>
      <c r="G1336" s="61"/>
      <c r="H1336" s="61"/>
      <c r="I1336" s="61"/>
      <c r="J1336" s="61"/>
      <c r="K1336" s="61"/>
      <c r="L1336" s="61"/>
      <c r="M1336" s="61"/>
      <c r="N1336" s="61"/>
      <c r="O1336" s="61"/>
      <c r="P1336" s="61"/>
      <c r="Q1336" s="61"/>
      <c r="R1336" s="61"/>
      <c r="S1336" s="61"/>
      <c r="T1336" s="61"/>
      <c r="U1336" s="61"/>
      <c r="V1336" s="61"/>
      <c r="W1336" s="61"/>
      <c r="X1336" s="61"/>
      <c r="Y1336" s="61"/>
      <c r="Z1336" s="61"/>
      <c r="AA1336" s="61"/>
      <c r="AB1336" s="61"/>
      <c r="AC1336" s="61"/>
      <c r="AD1336" s="61"/>
      <c r="AE1336" s="61"/>
      <c r="AF1336" s="61"/>
      <c r="AG1336" s="61"/>
      <c r="AH1336" s="61"/>
      <c r="AI1336" s="61"/>
      <c r="AJ1336" s="61"/>
      <c r="AK1336" s="61"/>
      <c r="AL1336" s="61"/>
      <c r="AM1336" s="169" t="s">
        <v>272</v>
      </c>
      <c r="AN1336" s="45">
        <v>0</v>
      </c>
      <c r="AO1336" s="60">
        <v>0</v>
      </c>
      <c r="AP1336" s="61"/>
      <c r="AQ1336" s="61"/>
      <c r="AR1336" s="61"/>
      <c r="AS1336" s="61"/>
      <c r="AT1336" s="61"/>
      <c r="AU1336" s="61"/>
      <c r="AV1336" s="61"/>
      <c r="AW1336" s="61"/>
      <c r="AX1336" s="61"/>
      <c r="AY1336" s="61"/>
      <c r="AZ1336" s="61"/>
      <c r="BA1336" s="61"/>
      <c r="BB1336" s="61"/>
      <c r="BC1336" s="61"/>
      <c r="BD1336" s="61"/>
      <c r="BE1336" s="61"/>
      <c r="BF1336" s="61"/>
      <c r="BG1336" s="61"/>
      <c r="BH1336" s="61"/>
      <c r="BI1336" s="61"/>
      <c r="BJ1336" s="61"/>
      <c r="BK1336" s="61"/>
      <c r="BL1336" s="61"/>
      <c r="BM1336" s="61"/>
      <c r="BN1336" s="61"/>
      <c r="BO1336" s="61"/>
      <c r="BP1336" s="61"/>
      <c r="BQ1336" s="61"/>
      <c r="BR1336" s="64"/>
      <c r="BS1336" s="64"/>
      <c r="BT1336" s="64"/>
      <c r="BU1336" s="64"/>
      <c r="BV1336" s="61"/>
      <c r="BW1336" s="61"/>
      <c r="BX1336" s="61"/>
      <c r="BY1336" s="61"/>
      <c r="BZ1336" s="61"/>
      <c r="CA1336" s="61"/>
      <c r="CB1336" s="61"/>
      <c r="CC1336" s="61"/>
      <c r="CD1336" s="61"/>
      <c r="CE1336" s="61"/>
      <c r="CF1336" s="61"/>
      <c r="CG1336" s="61"/>
      <c r="CH1336" s="61"/>
      <c r="CI1336" s="61"/>
      <c r="CJ1336" s="61"/>
      <c r="CK1336" s="61"/>
      <c r="CL1336" s="61"/>
      <c r="CM1336" s="61"/>
      <c r="CN1336" s="61"/>
      <c r="CO1336" s="61"/>
      <c r="CP1336" s="61"/>
      <c r="CQ1336" s="61"/>
      <c r="CR1336" s="61"/>
      <c r="CS1336" s="61"/>
      <c r="CT1336" s="61"/>
      <c r="CU1336" s="61"/>
      <c r="CV1336" s="61"/>
      <c r="CW1336" s="61"/>
      <c r="CX1336" s="61"/>
      <c r="CY1336" s="61"/>
      <c r="CZ1336" s="61"/>
      <c r="DA1336" s="61"/>
      <c r="DB1336" s="61"/>
      <c r="DC1336" s="61"/>
    </row>
    <row r="1337" spans="1:107" ht="25.5" customHeight="1" x14ac:dyDescent="0.2">
      <c r="A1337" s="103"/>
      <c r="B1337" s="61"/>
      <c r="C1337" s="61"/>
      <c r="D1337" s="61"/>
      <c r="E1337" s="64"/>
      <c r="F1337" s="61"/>
      <c r="G1337" s="61"/>
      <c r="H1337" s="61"/>
      <c r="I1337" s="61"/>
      <c r="J1337" s="61"/>
      <c r="K1337" s="61"/>
      <c r="L1337" s="61"/>
      <c r="M1337" s="61"/>
      <c r="N1337" s="61"/>
      <c r="O1337" s="61"/>
      <c r="P1337" s="61"/>
      <c r="Q1337" s="61"/>
      <c r="R1337" s="61"/>
      <c r="S1337" s="61"/>
      <c r="T1337" s="61"/>
      <c r="U1337" s="61"/>
      <c r="V1337" s="61"/>
      <c r="W1337" s="61"/>
      <c r="X1337" s="61"/>
      <c r="Y1337" s="61"/>
      <c r="Z1337" s="61"/>
      <c r="AA1337" s="61"/>
      <c r="AB1337" s="61"/>
      <c r="AC1337" s="61"/>
      <c r="AD1337" s="61"/>
      <c r="AE1337" s="61"/>
      <c r="AF1337" s="61"/>
      <c r="AG1337" s="61"/>
      <c r="AH1337" s="61"/>
      <c r="AI1337" s="61"/>
      <c r="AJ1337" s="61"/>
      <c r="AK1337" s="61"/>
      <c r="AL1337" s="61"/>
      <c r="AM1337" s="169" t="s">
        <v>281</v>
      </c>
      <c r="AN1337" s="30">
        <v>0</v>
      </c>
      <c r="AO1337" s="60">
        <v>0</v>
      </c>
      <c r="AP1337" s="61"/>
      <c r="AQ1337" s="61"/>
      <c r="AR1337" s="61"/>
      <c r="AS1337" s="61"/>
      <c r="AT1337" s="61"/>
      <c r="AU1337" s="61"/>
      <c r="AV1337" s="61"/>
      <c r="AW1337" s="61"/>
      <c r="AX1337" s="61"/>
      <c r="AY1337" s="61"/>
      <c r="AZ1337" s="61"/>
      <c r="BA1337" s="61"/>
      <c r="BB1337" s="61"/>
      <c r="BC1337" s="61"/>
      <c r="BD1337" s="61"/>
      <c r="BE1337" s="61"/>
      <c r="BF1337" s="61"/>
      <c r="BG1337" s="61"/>
      <c r="BH1337" s="61"/>
      <c r="BI1337" s="61"/>
      <c r="BJ1337" s="61"/>
      <c r="BK1337" s="61"/>
      <c r="BL1337" s="61"/>
      <c r="BM1337" s="61"/>
      <c r="BN1337" s="61"/>
      <c r="BO1337" s="61"/>
      <c r="BP1337" s="61"/>
      <c r="BQ1337" s="61"/>
      <c r="BR1337" s="64"/>
      <c r="BS1337" s="64"/>
      <c r="BT1337" s="64"/>
      <c r="BU1337" s="64"/>
      <c r="BV1337" s="61"/>
      <c r="BW1337" s="61"/>
      <c r="BX1337" s="61"/>
      <c r="BY1337" s="61"/>
      <c r="BZ1337" s="61"/>
      <c r="CA1337" s="61"/>
      <c r="CB1337" s="61"/>
      <c r="CC1337" s="61"/>
      <c r="CD1337" s="61"/>
      <c r="CE1337" s="61"/>
      <c r="CF1337" s="61"/>
      <c r="CG1337" s="61"/>
      <c r="CH1337" s="61"/>
      <c r="CI1337" s="61"/>
      <c r="CJ1337" s="61"/>
      <c r="CK1337" s="61"/>
      <c r="CL1337" s="61"/>
      <c r="CM1337" s="61"/>
      <c r="CN1337" s="61"/>
      <c r="CO1337" s="61"/>
      <c r="CP1337" s="61"/>
      <c r="CQ1337" s="61"/>
      <c r="CR1337" s="61"/>
      <c r="CS1337" s="61"/>
      <c r="CT1337" s="61"/>
      <c r="CU1337" s="61"/>
      <c r="CV1337" s="61"/>
      <c r="CW1337" s="61"/>
      <c r="CX1337" s="61"/>
      <c r="CY1337" s="61"/>
      <c r="CZ1337" s="61"/>
      <c r="DA1337" s="61"/>
      <c r="DB1337" s="61"/>
      <c r="DC1337" s="61"/>
    </row>
    <row r="1338" spans="1:107" ht="25.5" customHeight="1" x14ac:dyDescent="0.2">
      <c r="A1338" s="103"/>
      <c r="B1338" s="61"/>
      <c r="C1338" s="61"/>
      <c r="D1338" s="61"/>
      <c r="E1338" s="64"/>
      <c r="F1338" s="61"/>
      <c r="G1338" s="61"/>
      <c r="H1338" s="61"/>
      <c r="I1338" s="61"/>
      <c r="J1338" s="61"/>
      <c r="K1338" s="61"/>
      <c r="L1338" s="61"/>
      <c r="M1338" s="61"/>
      <c r="N1338" s="61"/>
      <c r="O1338" s="61"/>
      <c r="P1338" s="61"/>
      <c r="Q1338" s="61"/>
      <c r="R1338" s="61"/>
      <c r="S1338" s="61"/>
      <c r="T1338" s="61"/>
      <c r="U1338" s="61"/>
      <c r="V1338" s="61"/>
      <c r="W1338" s="61"/>
      <c r="X1338" s="61"/>
      <c r="Y1338" s="61"/>
      <c r="Z1338" s="61"/>
      <c r="AA1338" s="61"/>
      <c r="AB1338" s="61"/>
      <c r="AC1338" s="61"/>
      <c r="AD1338" s="61"/>
      <c r="AE1338" s="61"/>
      <c r="AF1338" s="61"/>
      <c r="AG1338" s="61"/>
      <c r="AH1338" s="61"/>
      <c r="AI1338" s="61"/>
      <c r="AJ1338" s="61"/>
      <c r="AK1338" s="61"/>
      <c r="AL1338" s="61"/>
      <c r="AM1338" s="98"/>
      <c r="AN1338" s="45">
        <v>20</v>
      </c>
      <c r="AO1338" s="60">
        <v>1</v>
      </c>
      <c r="AP1338" s="61"/>
      <c r="AQ1338" s="61"/>
      <c r="AR1338" s="61"/>
      <c r="AS1338" s="61"/>
      <c r="AT1338" s="61"/>
      <c r="AU1338" s="61"/>
      <c r="AV1338" s="61"/>
      <c r="AW1338" s="61"/>
      <c r="AX1338" s="61"/>
      <c r="AY1338" s="61"/>
      <c r="AZ1338" s="61"/>
      <c r="BA1338" s="61"/>
      <c r="BB1338" s="61"/>
      <c r="BC1338" s="61"/>
      <c r="BD1338" s="61"/>
      <c r="BE1338" s="61"/>
      <c r="BF1338" s="61"/>
      <c r="BG1338" s="61"/>
      <c r="BH1338" s="61"/>
      <c r="BI1338" s="61"/>
      <c r="BJ1338" s="61"/>
      <c r="BK1338" s="61"/>
      <c r="BL1338" s="61"/>
      <c r="BM1338" s="61"/>
      <c r="BN1338" s="61"/>
      <c r="BO1338" s="61"/>
      <c r="BP1338" s="61"/>
      <c r="BQ1338" s="61"/>
      <c r="BR1338" s="64"/>
      <c r="BS1338" s="64"/>
      <c r="BT1338" s="64"/>
      <c r="BU1338" s="64"/>
      <c r="BV1338" s="61"/>
      <c r="BW1338" s="61"/>
      <c r="BX1338" s="61"/>
      <c r="BY1338" s="61"/>
      <c r="BZ1338" s="61"/>
      <c r="CA1338" s="61"/>
      <c r="CB1338" s="61"/>
      <c r="CC1338" s="61"/>
      <c r="CD1338" s="61"/>
      <c r="CE1338" s="61"/>
      <c r="CF1338" s="61"/>
      <c r="CG1338" s="61"/>
      <c r="CH1338" s="61"/>
      <c r="CI1338" s="61"/>
      <c r="CJ1338" s="61"/>
      <c r="CK1338" s="61"/>
      <c r="CL1338" s="61"/>
      <c r="CM1338" s="61"/>
      <c r="CN1338" s="61"/>
      <c r="CO1338" s="61"/>
      <c r="CP1338" s="61"/>
      <c r="CQ1338" s="61"/>
      <c r="CR1338" s="61"/>
      <c r="CS1338" s="61"/>
      <c r="CT1338" s="61"/>
      <c r="CU1338" s="61"/>
      <c r="CV1338" s="61"/>
      <c r="CW1338" s="61"/>
      <c r="CX1338" s="61"/>
      <c r="CY1338" s="61"/>
      <c r="CZ1338" s="61"/>
      <c r="DA1338" s="61"/>
      <c r="DB1338" s="61"/>
      <c r="DC1338" s="61"/>
    </row>
    <row r="1339" spans="1:107" ht="25.5" customHeight="1" x14ac:dyDescent="0.2">
      <c r="A1339" s="103"/>
      <c r="B1339" s="61"/>
      <c r="C1339" s="61"/>
      <c r="D1339" s="61"/>
      <c r="E1339" s="64"/>
      <c r="F1339" s="61"/>
      <c r="G1339" s="61"/>
      <c r="H1339" s="61"/>
      <c r="I1339" s="61"/>
      <c r="J1339" s="61"/>
      <c r="K1339" s="61"/>
      <c r="L1339" s="61"/>
      <c r="M1339" s="61"/>
      <c r="N1339" s="61"/>
      <c r="O1339" s="61"/>
      <c r="P1339" s="61"/>
      <c r="Q1339" s="61"/>
      <c r="R1339" s="61"/>
      <c r="S1339" s="61"/>
      <c r="T1339" s="61"/>
      <c r="U1339" s="61"/>
      <c r="V1339" s="61"/>
      <c r="W1339" s="61"/>
      <c r="X1339" s="61"/>
      <c r="Y1339" s="61"/>
      <c r="Z1339" s="61"/>
      <c r="AA1339" s="61"/>
      <c r="AB1339" s="61"/>
      <c r="AC1339" s="61"/>
      <c r="AD1339" s="61"/>
      <c r="AE1339" s="61"/>
      <c r="AF1339" s="61"/>
      <c r="AG1339" s="61"/>
      <c r="AH1339" s="61"/>
      <c r="AI1339" s="61"/>
      <c r="AJ1339" s="61"/>
      <c r="AK1339" s="61"/>
      <c r="AL1339" s="61"/>
      <c r="AM1339" s="61"/>
      <c r="AN1339" s="49" t="s">
        <v>141</v>
      </c>
      <c r="AO1339" s="49" t="s">
        <v>140</v>
      </c>
      <c r="AP1339" s="61"/>
      <c r="AQ1339" s="61"/>
      <c r="AR1339" s="61"/>
      <c r="AS1339" s="61"/>
      <c r="AT1339" s="61"/>
      <c r="AU1339" s="61"/>
      <c r="AV1339" s="61"/>
      <c r="AW1339" s="61"/>
      <c r="AX1339" s="61"/>
      <c r="AY1339" s="61"/>
      <c r="AZ1339" s="61"/>
      <c r="BA1339" s="61"/>
      <c r="BB1339" s="61"/>
      <c r="BC1339" s="61"/>
      <c r="BD1339" s="61"/>
      <c r="BE1339" s="61"/>
      <c r="BF1339" s="61"/>
      <c r="BG1339" s="61"/>
      <c r="BH1339" s="61"/>
      <c r="BI1339" s="61"/>
      <c r="BJ1339" s="61"/>
      <c r="BK1339" s="61"/>
      <c r="BL1339" s="61"/>
      <c r="BM1339" s="61"/>
      <c r="BN1339" s="61"/>
      <c r="BO1339" s="61"/>
      <c r="BP1339" s="61"/>
      <c r="BQ1339" s="61"/>
      <c r="BR1339" s="64"/>
      <c r="BS1339" s="64"/>
      <c r="BT1339" s="64"/>
      <c r="BU1339" s="64"/>
      <c r="BV1339" s="61"/>
      <c r="BW1339" s="61"/>
      <c r="BX1339" s="61"/>
      <c r="BY1339" s="61"/>
      <c r="BZ1339" s="61"/>
      <c r="CA1339" s="61"/>
      <c r="CB1339" s="61"/>
      <c r="CC1339" s="61"/>
      <c r="CD1339" s="61"/>
      <c r="CE1339" s="61"/>
      <c r="CF1339" s="61"/>
      <c r="CG1339" s="61"/>
      <c r="CH1339" s="61"/>
      <c r="CI1339" s="61"/>
      <c r="CJ1339" s="61"/>
      <c r="CK1339" s="61"/>
      <c r="CL1339" s="61"/>
      <c r="CM1339" s="61"/>
      <c r="CN1339" s="61"/>
      <c r="CO1339" s="61"/>
      <c r="CP1339" s="61"/>
      <c r="CQ1339" s="61"/>
      <c r="CR1339" s="61"/>
      <c r="CS1339" s="61"/>
      <c r="CT1339" s="61"/>
      <c r="CU1339" s="61"/>
      <c r="CV1339" s="61"/>
      <c r="CW1339" s="61"/>
      <c r="CX1339" s="61"/>
      <c r="CY1339" s="61"/>
      <c r="CZ1339" s="61"/>
      <c r="DA1339" s="61"/>
      <c r="DB1339" s="61"/>
      <c r="DC1339" s="61"/>
    </row>
    <row r="1340" spans="1:107" ht="25.5" customHeight="1" x14ac:dyDescent="0.2">
      <c r="A1340" s="103"/>
      <c r="B1340" s="61"/>
      <c r="C1340" s="61"/>
      <c r="D1340" s="61"/>
      <c r="E1340" s="64"/>
      <c r="F1340" s="61"/>
      <c r="G1340" s="61"/>
      <c r="H1340" s="61"/>
      <c r="I1340" s="61"/>
      <c r="J1340" s="61"/>
      <c r="K1340" s="61"/>
      <c r="L1340" s="61"/>
      <c r="M1340" s="61"/>
      <c r="N1340" s="61"/>
      <c r="O1340" s="61"/>
      <c r="P1340" s="61"/>
      <c r="Q1340" s="61"/>
      <c r="R1340" s="61"/>
      <c r="S1340" s="61"/>
      <c r="T1340" s="61"/>
      <c r="U1340" s="61"/>
      <c r="V1340" s="61"/>
      <c r="W1340" s="61"/>
      <c r="X1340" s="61"/>
      <c r="Y1340" s="61"/>
      <c r="Z1340" s="61"/>
      <c r="AA1340" s="61"/>
      <c r="AB1340" s="61"/>
      <c r="AC1340" s="61"/>
      <c r="AD1340" s="61"/>
      <c r="AE1340" s="61"/>
      <c r="AF1340" s="61"/>
      <c r="AG1340" s="61"/>
      <c r="AH1340" s="61"/>
      <c r="AI1340" s="61"/>
      <c r="AJ1340" s="61"/>
      <c r="AK1340" s="61"/>
      <c r="AL1340" s="61"/>
      <c r="AM1340" s="61"/>
      <c r="AN1340" s="61"/>
      <c r="AO1340" s="61"/>
      <c r="AP1340" s="61"/>
      <c r="AQ1340" s="61"/>
      <c r="AR1340" s="61"/>
      <c r="AS1340" s="61"/>
      <c r="AT1340" s="61"/>
      <c r="AU1340" s="61"/>
      <c r="AV1340" s="61"/>
      <c r="AW1340" s="61"/>
      <c r="AX1340" s="61"/>
      <c r="AY1340" s="61"/>
      <c r="AZ1340" s="61"/>
      <c r="BA1340" s="61"/>
      <c r="BB1340" s="61"/>
      <c r="BC1340" s="61"/>
      <c r="BD1340" s="61"/>
      <c r="BE1340" s="61"/>
      <c r="BF1340" s="61"/>
      <c r="BG1340" s="61"/>
      <c r="BH1340" s="61"/>
      <c r="BI1340" s="61"/>
      <c r="BJ1340" s="61"/>
      <c r="BK1340" s="61"/>
      <c r="BL1340" s="61"/>
      <c r="BM1340" s="61"/>
      <c r="BN1340" s="61"/>
      <c r="BO1340" s="61"/>
      <c r="BP1340" s="61"/>
      <c r="BQ1340" s="61"/>
      <c r="BR1340" s="64"/>
      <c r="BS1340" s="64"/>
      <c r="BT1340" s="64"/>
      <c r="BU1340" s="64"/>
      <c r="BV1340" s="61"/>
      <c r="BW1340" s="61"/>
      <c r="BX1340" s="61"/>
      <c r="BY1340" s="61"/>
      <c r="BZ1340" s="61"/>
      <c r="CA1340" s="61"/>
      <c r="CB1340" s="61"/>
      <c r="CC1340" s="61"/>
      <c r="CD1340" s="61"/>
      <c r="CE1340" s="61"/>
      <c r="CF1340" s="61"/>
      <c r="CG1340" s="61"/>
      <c r="CH1340" s="61"/>
      <c r="CI1340" s="61"/>
      <c r="CJ1340" s="61"/>
      <c r="CK1340" s="61"/>
      <c r="CL1340" s="61"/>
      <c r="CM1340" s="61"/>
      <c r="CN1340" s="61"/>
      <c r="CO1340" s="61"/>
      <c r="CP1340" s="61"/>
      <c r="CQ1340" s="61"/>
      <c r="CR1340" s="61"/>
      <c r="CS1340" s="61"/>
      <c r="CT1340" s="61"/>
      <c r="CU1340" s="61"/>
      <c r="CV1340" s="61"/>
      <c r="CW1340" s="61"/>
      <c r="CX1340" s="61"/>
      <c r="CY1340" s="61"/>
      <c r="CZ1340" s="61"/>
      <c r="DA1340" s="61"/>
      <c r="DB1340" s="61"/>
      <c r="DC1340" s="61"/>
    </row>
    <row r="1341" spans="1:107" ht="25.5" customHeight="1" x14ac:dyDescent="0.2">
      <c r="A1341" s="103"/>
      <c r="B1341" s="170" t="s">
        <v>425</v>
      </c>
      <c r="C1341" s="170"/>
      <c r="D1341" s="170"/>
      <c r="E1341" s="170"/>
      <c r="F1341" s="170"/>
      <c r="G1341" s="170"/>
      <c r="H1341" s="170"/>
      <c r="I1341" s="170"/>
      <c r="J1341" s="170"/>
      <c r="K1341" s="170"/>
      <c r="L1341" s="170"/>
      <c r="M1341" s="170"/>
      <c r="N1341" s="170"/>
      <c r="O1341" s="170"/>
      <c r="P1341" s="170"/>
      <c r="Q1341" s="170"/>
      <c r="R1341" s="170"/>
      <c r="S1341" s="170"/>
      <c r="T1341" s="170"/>
      <c r="U1341" s="170"/>
      <c r="V1341" s="170"/>
      <c r="W1341" s="170"/>
      <c r="X1341" s="170"/>
      <c r="Y1341" s="170"/>
      <c r="Z1341" s="170"/>
      <c r="AA1341" s="170"/>
      <c r="AB1341" s="170"/>
      <c r="AC1341" s="170"/>
      <c r="AD1341" s="170"/>
      <c r="AE1341" s="170"/>
      <c r="AF1341" s="170"/>
      <c r="AG1341" s="170"/>
      <c r="AH1341" s="170"/>
      <c r="AI1341" s="170"/>
      <c r="AJ1341" s="170"/>
      <c r="AK1341" s="170"/>
      <c r="AL1341" s="170"/>
      <c r="AM1341" s="170"/>
      <c r="AN1341" s="170"/>
      <c r="AO1341" s="170"/>
      <c r="AP1341" s="170"/>
      <c r="AQ1341" s="170"/>
      <c r="AR1341" s="170"/>
      <c r="AS1341" s="170"/>
      <c r="AT1341" s="170"/>
      <c r="AU1341" s="170"/>
      <c r="AV1341" s="170"/>
      <c r="AW1341" s="170"/>
      <c r="AX1341" s="170"/>
      <c r="AY1341" s="170"/>
      <c r="AZ1341" s="170"/>
      <c r="BA1341" s="170"/>
      <c r="BB1341" s="170"/>
      <c r="BC1341" s="170"/>
      <c r="BD1341" s="170"/>
      <c r="BE1341" s="170"/>
      <c r="BF1341" s="170"/>
      <c r="BG1341" s="170"/>
      <c r="BH1341" s="170"/>
      <c r="BI1341" s="170"/>
      <c r="BJ1341" s="170"/>
      <c r="BK1341" s="170"/>
      <c r="BL1341" s="170"/>
      <c r="BM1341" s="170"/>
      <c r="BN1341" s="170"/>
      <c r="BO1341" s="170"/>
      <c r="BP1341" s="170"/>
      <c r="BQ1341" s="170"/>
      <c r="BR1341" s="170"/>
      <c r="BS1341" s="170"/>
      <c r="BT1341" s="170"/>
      <c r="BU1341" s="170"/>
      <c r="BV1341" s="170"/>
      <c r="BW1341" s="170"/>
      <c r="BX1341" s="170"/>
      <c r="BY1341" s="170"/>
      <c r="BZ1341" s="170"/>
      <c r="CA1341" s="170"/>
      <c r="CB1341" s="170"/>
      <c r="CC1341" s="170"/>
      <c r="CD1341" s="170"/>
      <c r="CE1341" s="170"/>
      <c r="CF1341" s="170"/>
      <c r="CG1341" s="170"/>
      <c r="CH1341" s="170"/>
      <c r="CI1341" s="170"/>
      <c r="CJ1341" s="170"/>
      <c r="CK1341" s="170"/>
      <c r="CL1341" s="170"/>
      <c r="CM1341" s="170"/>
      <c r="CN1341" s="170"/>
      <c r="CO1341" s="170"/>
      <c r="CP1341" s="170"/>
      <c r="CQ1341" s="170"/>
      <c r="CR1341" s="170"/>
      <c r="CS1341" s="170"/>
      <c r="CT1341" s="170"/>
      <c r="CU1341" s="170"/>
      <c r="CV1341" s="170"/>
      <c r="CW1341" s="170"/>
      <c r="CX1341" s="170"/>
      <c r="CY1341" s="170"/>
      <c r="CZ1341" s="170"/>
      <c r="DA1341" s="170"/>
      <c r="DB1341" s="170"/>
      <c r="DC1341" s="170"/>
    </row>
    <row r="1342" spans="1:107" ht="25.5" customHeight="1" x14ac:dyDescent="0.2">
      <c r="A1342" s="103"/>
      <c r="B1342" s="61"/>
      <c r="C1342" s="61"/>
      <c r="D1342" s="61"/>
      <c r="E1342" s="64"/>
      <c r="F1342" s="61"/>
      <c r="G1342" s="61"/>
      <c r="H1342" s="61"/>
      <c r="I1342" s="61"/>
      <c r="J1342" s="61"/>
      <c r="K1342" s="61"/>
      <c r="L1342" s="61"/>
      <c r="M1342" s="61"/>
      <c r="N1342" s="61"/>
      <c r="O1342" s="61"/>
      <c r="P1342" s="61"/>
      <c r="Q1342" s="61"/>
      <c r="R1342" s="61"/>
      <c r="S1342" s="61"/>
      <c r="T1342" s="61"/>
      <c r="U1342" s="61"/>
      <c r="V1342" s="61"/>
      <c r="W1342" s="61"/>
      <c r="X1342" s="61"/>
      <c r="Y1342" s="61"/>
      <c r="Z1342" s="61"/>
      <c r="AA1342" s="61"/>
      <c r="AB1342" s="61"/>
      <c r="AC1342" s="61"/>
      <c r="AD1342" s="61"/>
      <c r="AE1342" s="61"/>
      <c r="AF1342" s="61"/>
      <c r="AG1342" s="61"/>
      <c r="AH1342" s="61"/>
      <c r="AI1342" s="61"/>
      <c r="AJ1342" s="61"/>
      <c r="AK1342" s="61"/>
      <c r="AL1342" s="61"/>
      <c r="AM1342" s="61"/>
      <c r="AN1342" s="61"/>
      <c r="AO1342" s="61"/>
      <c r="AP1342" s="61"/>
      <c r="AQ1342" s="61"/>
      <c r="AR1342" s="61"/>
      <c r="AS1342" s="61"/>
      <c r="AT1342" s="61"/>
      <c r="AU1342" s="61"/>
      <c r="AV1342" s="61"/>
      <c r="AW1342" s="61"/>
      <c r="AX1342" s="61"/>
      <c r="AY1342" s="61"/>
      <c r="AZ1342" s="61"/>
      <c r="BA1342" s="61"/>
      <c r="BB1342" s="61"/>
      <c r="BC1342" s="61"/>
      <c r="BD1342" s="61"/>
      <c r="BE1342" s="61"/>
      <c r="BF1342" s="61"/>
      <c r="BG1342" s="61"/>
      <c r="BH1342" s="61"/>
      <c r="BI1342" s="61"/>
      <c r="BJ1342" s="61"/>
      <c r="BK1342" s="61"/>
      <c r="BL1342" s="61"/>
      <c r="BM1342" s="61"/>
      <c r="BN1342" s="61"/>
      <c r="BO1342" s="61"/>
      <c r="BP1342" s="61"/>
      <c r="BQ1342" s="61"/>
      <c r="BR1342"/>
      <c r="BS1342"/>
      <c r="BT1342"/>
      <c r="BU1342" s="64"/>
      <c r="BV1342" s="61"/>
      <c r="BW1342"/>
      <c r="BX1342"/>
      <c r="BY1342"/>
      <c r="BZ1342"/>
      <c r="CA1342"/>
      <c r="CB1342"/>
      <c r="CC1342"/>
      <c r="CD1342"/>
      <c r="CE1342"/>
      <c r="CF1342"/>
      <c r="CG1342"/>
      <c r="CH1342" s="61"/>
      <c r="CI1342" s="61"/>
      <c r="CJ1342"/>
      <c r="CK1342"/>
      <c r="CL1342"/>
      <c r="CM1342"/>
      <c r="CN1342"/>
      <c r="CO1342"/>
      <c r="CP1342"/>
      <c r="CQ1342" s="61"/>
      <c r="CR1342" s="61"/>
      <c r="CS1342" s="61"/>
      <c r="CT1342" s="61"/>
      <c r="CU1342" s="61"/>
      <c r="CV1342" s="61"/>
      <c r="CW1342" s="61"/>
      <c r="CX1342" s="61"/>
      <c r="CY1342" s="61"/>
      <c r="CZ1342" s="61"/>
      <c r="DA1342" s="61"/>
      <c r="DB1342" s="61"/>
      <c r="DC1342" s="61"/>
    </row>
    <row r="1343" spans="1:107" ht="25.5" customHeight="1" x14ac:dyDescent="0.2">
      <c r="A1343" s="103"/>
      <c r="B1343" s="181" t="s">
        <v>427</v>
      </c>
      <c r="C1343" s="181"/>
      <c r="D1343" s="181"/>
      <c r="E1343" s="181"/>
      <c r="F1343" s="181"/>
      <c r="G1343" s="181"/>
      <c r="H1343" s="181"/>
      <c r="I1343" s="61"/>
      <c r="J1343" s="181" t="s">
        <v>426</v>
      </c>
      <c r="K1343" s="181"/>
      <c r="L1343" s="181"/>
      <c r="M1343" s="181"/>
      <c r="N1343" s="181"/>
      <c r="O1343" s="181"/>
      <c r="P1343" s="181"/>
      <c r="Q1343" s="181"/>
      <c r="R1343" s="181"/>
      <c r="S1343" s="181"/>
      <c r="T1343" s="181"/>
      <c r="U1343" s="73"/>
      <c r="V1343" s="181" t="s">
        <v>428</v>
      </c>
      <c r="W1343" s="181"/>
      <c r="X1343" s="181"/>
      <c r="Y1343" s="181"/>
      <c r="Z1343" s="181"/>
      <c r="AA1343" s="181"/>
      <c r="AB1343" s="181"/>
      <c r="AC1343" s="61"/>
      <c r="AD1343" s="61"/>
      <c r="AE1343" s="181" t="s">
        <v>429</v>
      </c>
      <c r="AF1343" s="181"/>
      <c r="AG1343" s="181"/>
      <c r="AH1343" s="181"/>
      <c r="AI1343" s="181"/>
      <c r="AJ1343" s="181"/>
      <c r="AK1343" s="181"/>
      <c r="AL1343" s="181"/>
      <c r="AM1343" s="181"/>
      <c r="AN1343" s="181"/>
      <c r="AO1343" s="181"/>
      <c r="AP1343" s="61"/>
      <c r="AQ1343" s="61"/>
      <c r="AR1343" s="181" t="s">
        <v>430</v>
      </c>
      <c r="AS1343" s="181"/>
      <c r="AT1343" s="181"/>
      <c r="AU1343" s="181"/>
      <c r="AV1343" s="181"/>
      <c r="AW1343" s="181"/>
      <c r="AX1343" s="181"/>
      <c r="AY1343" s="61"/>
      <c r="AZ1343" s="61"/>
      <c r="BA1343" s="181" t="s">
        <v>431</v>
      </c>
      <c r="BB1343" s="181"/>
      <c r="BC1343" s="181"/>
      <c r="BD1343" s="181"/>
      <c r="BE1343" s="181"/>
      <c r="BF1343" s="181"/>
      <c r="BG1343" s="181"/>
      <c r="BH1343" s="181"/>
      <c r="BI1343" s="181"/>
      <c r="BJ1343" s="181"/>
      <c r="BK1343" s="181"/>
      <c r="BL1343" s="61"/>
      <c r="BM1343" s="61"/>
      <c r="BN1343" s="181" t="s">
        <v>432</v>
      </c>
      <c r="BO1343" s="181"/>
      <c r="BP1343" s="181"/>
      <c r="BQ1343" s="181"/>
      <c r="BR1343" s="181"/>
      <c r="BS1343" s="181"/>
      <c r="BT1343" s="181"/>
      <c r="BU1343" s="64"/>
      <c r="BV1343" s="61"/>
      <c r="BW1343" s="181" t="s">
        <v>433</v>
      </c>
      <c r="BX1343" s="181"/>
      <c r="BY1343" s="181"/>
      <c r="BZ1343" s="181"/>
      <c r="CA1343" s="181"/>
      <c r="CB1343" s="181"/>
      <c r="CC1343" s="181"/>
      <c r="CD1343" s="181"/>
      <c r="CE1343" s="181"/>
      <c r="CF1343" s="181"/>
      <c r="CG1343" s="181"/>
      <c r="CH1343" s="61"/>
      <c r="CI1343" s="61"/>
      <c r="CJ1343" s="181" t="s">
        <v>434</v>
      </c>
      <c r="CK1343" s="181"/>
      <c r="CL1343" s="181"/>
      <c r="CM1343" s="181"/>
      <c r="CN1343" s="181"/>
      <c r="CO1343" s="181"/>
      <c r="CP1343" s="181"/>
      <c r="CQ1343" s="61"/>
      <c r="CR1343" s="61"/>
      <c r="CS1343" s="181" t="s">
        <v>433</v>
      </c>
      <c r="CT1343" s="181"/>
      <c r="CU1343" s="181"/>
      <c r="CV1343" s="181"/>
      <c r="CW1343" s="181"/>
      <c r="CX1343" s="181"/>
      <c r="CY1343" s="181"/>
      <c r="CZ1343" s="181"/>
      <c r="DA1343" s="181"/>
      <c r="DB1343" s="181"/>
      <c r="DC1343" s="181"/>
    </row>
    <row r="1344" spans="1:107" ht="25.5" customHeight="1" x14ac:dyDescent="0.2">
      <c r="A1344" s="103"/>
      <c r="B1344" s="61"/>
      <c r="C1344" s="61"/>
      <c r="D1344" s="61"/>
      <c r="E1344" s="64"/>
      <c r="F1344" s="61"/>
      <c r="G1344" s="61"/>
      <c r="H1344" s="61"/>
      <c r="I1344" s="61"/>
      <c r="J1344" s="61"/>
      <c r="K1344" s="61"/>
      <c r="L1344" s="61"/>
      <c r="M1344" s="61"/>
      <c r="N1344" s="61"/>
      <c r="O1344" s="61"/>
      <c r="P1344" s="61"/>
      <c r="Q1344" s="61"/>
      <c r="R1344" s="61"/>
      <c r="S1344" s="61"/>
      <c r="T1344" s="61"/>
      <c r="U1344" s="61"/>
      <c r="V1344" s="61"/>
      <c r="W1344" s="61"/>
      <c r="X1344" s="61"/>
      <c r="Y1344" s="61"/>
      <c r="Z1344" s="61"/>
      <c r="AA1344" s="61"/>
      <c r="AB1344" s="61"/>
      <c r="AC1344" s="61"/>
      <c r="AD1344" s="61"/>
      <c r="AE1344"/>
      <c r="AF1344"/>
      <c r="AG1344"/>
      <c r="AH1344" s="61"/>
      <c r="AI1344" s="61"/>
      <c r="AJ1344" s="61"/>
      <c r="AK1344" s="61"/>
      <c r="AL1344" s="61"/>
      <c r="AM1344" s="61"/>
      <c r="AN1344" s="61"/>
      <c r="AO1344" s="61"/>
      <c r="AP1344" s="61"/>
      <c r="AQ1344" s="61"/>
      <c r="AR1344" s="61"/>
      <c r="AS1344" s="61"/>
      <c r="AT1344" s="61"/>
      <c r="AU1344" s="61"/>
      <c r="AV1344" s="61"/>
      <c r="AW1344" s="61"/>
      <c r="AX1344" s="61"/>
      <c r="AY1344" s="61"/>
      <c r="AZ1344" s="61"/>
      <c r="BA1344" s="61"/>
      <c r="BB1344" s="61"/>
      <c r="BC1344" s="61"/>
      <c r="BD1344" s="61"/>
      <c r="BE1344" s="61"/>
      <c r="BF1344" s="61"/>
      <c r="BG1344" s="61"/>
      <c r="BH1344" s="61"/>
      <c r="BI1344" s="61"/>
      <c r="BJ1344" s="61"/>
      <c r="BK1344" s="61"/>
      <c r="BL1344" s="61"/>
      <c r="BM1344" s="61"/>
      <c r="BN1344" s="61"/>
      <c r="BO1344" s="61"/>
      <c r="BP1344" s="61"/>
      <c r="BQ1344" s="61"/>
      <c r="BR1344" s="64"/>
      <c r="BS1344" s="64"/>
      <c r="BT1344" s="64"/>
      <c r="BU1344" s="64"/>
      <c r="BV1344" s="61"/>
      <c r="BW1344" s="61"/>
      <c r="BX1344" s="61"/>
      <c r="BY1344" s="61"/>
      <c r="BZ1344" s="61"/>
      <c r="CA1344" s="61"/>
      <c r="CB1344" s="61"/>
      <c r="CC1344" s="61"/>
      <c r="CD1344" s="61"/>
      <c r="CE1344" s="61"/>
      <c r="CF1344" s="61"/>
      <c r="CG1344" s="61"/>
      <c r="CH1344" s="61"/>
      <c r="CI1344" s="61"/>
      <c r="CJ1344" s="61"/>
      <c r="CK1344" s="61"/>
      <c r="CL1344" s="61"/>
      <c r="CM1344" s="61"/>
      <c r="CN1344" s="61"/>
      <c r="CO1344" s="61"/>
      <c r="CP1344" s="61"/>
      <c r="CQ1344" s="61"/>
      <c r="CR1344" s="61"/>
      <c r="CS1344" s="61"/>
      <c r="CT1344" s="61"/>
      <c r="CU1344" s="61"/>
      <c r="CV1344" s="61"/>
      <c r="CW1344" s="61"/>
      <c r="CX1344" s="61"/>
      <c r="CY1344" s="61"/>
      <c r="CZ1344" s="61"/>
      <c r="DA1344" s="61"/>
      <c r="DB1344" s="61"/>
      <c r="DC1344" s="61"/>
    </row>
    <row r="1345" spans="1:107" ht="25.5" customHeight="1" x14ac:dyDescent="0.2">
      <c r="A1345" s="103"/>
      <c r="B1345" s="175" t="s">
        <v>180</v>
      </c>
      <c r="C1345" s="175"/>
      <c r="D1345" s="175"/>
      <c r="E1345" s="64"/>
      <c r="F1345" s="175" t="s">
        <v>14</v>
      </c>
      <c r="G1345" s="175"/>
      <c r="H1345" s="175"/>
      <c r="I1345" s="61"/>
      <c r="J1345" s="178" t="s">
        <v>338</v>
      </c>
      <c r="K1345" s="179"/>
      <c r="L1345" s="180"/>
      <c r="M1345" s="61"/>
      <c r="N1345" s="178" t="s">
        <v>409</v>
      </c>
      <c r="O1345" s="179"/>
      <c r="P1345" s="180"/>
      <c r="Q1345" s="61"/>
      <c r="R1345" s="178" t="s">
        <v>410</v>
      </c>
      <c r="S1345" s="179"/>
      <c r="T1345" s="180"/>
      <c r="U1345" s="61"/>
      <c r="V1345" s="175" t="s">
        <v>180</v>
      </c>
      <c r="W1345" s="175"/>
      <c r="X1345" s="175"/>
      <c r="Y1345" s="61"/>
      <c r="Z1345" s="175" t="s">
        <v>14</v>
      </c>
      <c r="AA1345" s="175"/>
      <c r="AB1345" s="175"/>
      <c r="AC1345" s="61"/>
      <c r="AD1345" s="61"/>
      <c r="AE1345" s="175" t="s">
        <v>338</v>
      </c>
      <c r="AF1345" s="175"/>
      <c r="AG1345" s="175"/>
      <c r="AH1345" s="61"/>
      <c r="AI1345" s="178" t="s">
        <v>409</v>
      </c>
      <c r="AJ1345" s="179"/>
      <c r="AK1345" s="180"/>
      <c r="AL1345" s="61"/>
      <c r="AM1345" s="178" t="s">
        <v>410</v>
      </c>
      <c r="AN1345" s="179"/>
      <c r="AO1345" s="180"/>
      <c r="AP1345" s="61"/>
      <c r="AQ1345" s="61"/>
      <c r="AR1345" s="175" t="s">
        <v>180</v>
      </c>
      <c r="AS1345" s="175"/>
      <c r="AT1345" s="175"/>
      <c r="AU1345" s="61"/>
      <c r="AV1345" s="175" t="s">
        <v>14</v>
      </c>
      <c r="AW1345" s="175"/>
      <c r="AX1345" s="175"/>
      <c r="AY1345" s="61"/>
      <c r="AZ1345" s="61"/>
      <c r="BA1345" s="175" t="s">
        <v>338</v>
      </c>
      <c r="BB1345" s="175"/>
      <c r="BC1345" s="175"/>
      <c r="BD1345" s="61"/>
      <c r="BE1345" s="178" t="s">
        <v>409</v>
      </c>
      <c r="BF1345" s="179"/>
      <c r="BG1345" s="180"/>
      <c r="BH1345" s="61"/>
      <c r="BI1345" s="178" t="s">
        <v>410</v>
      </c>
      <c r="BJ1345" s="179"/>
      <c r="BK1345" s="180"/>
      <c r="BL1345" s="61"/>
      <c r="BM1345" s="61"/>
      <c r="BN1345" s="178" t="s">
        <v>180</v>
      </c>
      <c r="BO1345" s="179"/>
      <c r="BP1345" s="180"/>
      <c r="BQ1345" s="61"/>
      <c r="BR1345" s="175" t="s">
        <v>14</v>
      </c>
      <c r="BS1345" s="175"/>
      <c r="BT1345" s="175"/>
      <c r="BU1345" s="64"/>
      <c r="BV1345" s="61"/>
      <c r="BW1345" s="175" t="s">
        <v>338</v>
      </c>
      <c r="BX1345" s="175"/>
      <c r="BY1345" s="175"/>
      <c r="BZ1345" s="61"/>
      <c r="CA1345" s="178" t="s">
        <v>409</v>
      </c>
      <c r="CB1345" s="179"/>
      <c r="CC1345" s="180"/>
      <c r="CD1345" s="61"/>
      <c r="CE1345" s="178" t="s">
        <v>410</v>
      </c>
      <c r="CF1345" s="179"/>
      <c r="CG1345" s="180"/>
      <c r="CH1345" s="61"/>
      <c r="CI1345" s="61"/>
      <c r="CJ1345" s="175" t="s">
        <v>180</v>
      </c>
      <c r="CK1345" s="175"/>
      <c r="CL1345" s="175"/>
      <c r="CM1345" s="61"/>
      <c r="CN1345" s="175" t="s">
        <v>14</v>
      </c>
      <c r="CO1345" s="175"/>
      <c r="CP1345" s="175"/>
      <c r="CQ1345" s="61"/>
      <c r="CR1345" s="61"/>
      <c r="CS1345" s="175" t="s">
        <v>338</v>
      </c>
      <c r="CT1345" s="175"/>
      <c r="CU1345" s="175"/>
      <c r="CV1345" s="61"/>
      <c r="CW1345" s="178" t="s">
        <v>409</v>
      </c>
      <c r="CX1345" s="179"/>
      <c r="CY1345" s="180"/>
      <c r="CZ1345" s="61"/>
      <c r="DA1345" s="178" t="s">
        <v>410</v>
      </c>
      <c r="DB1345" s="179"/>
      <c r="DC1345" s="180"/>
    </row>
    <row r="1346" spans="1:107" ht="25.5" customHeight="1" x14ac:dyDescent="0.2">
      <c r="A1346" s="103"/>
      <c r="B1346" s="55" t="s">
        <v>181</v>
      </c>
      <c r="C1346" s="57">
        <v>18</v>
      </c>
      <c r="D1346" s="58">
        <v>0.72</v>
      </c>
      <c r="E1346" s="64"/>
      <c r="F1346" s="55" t="s">
        <v>186</v>
      </c>
      <c r="G1346" s="57">
        <v>23</v>
      </c>
      <c r="H1346" s="58">
        <v>0.92</v>
      </c>
      <c r="I1346" s="61"/>
      <c r="J1346" s="55" t="s">
        <v>339</v>
      </c>
      <c r="K1346" s="57">
        <v>17</v>
      </c>
      <c r="L1346" s="58">
        <v>0.70833333333333337</v>
      </c>
      <c r="M1346" s="61"/>
      <c r="N1346" s="55" t="s">
        <v>357</v>
      </c>
      <c r="O1346" s="57">
        <v>4</v>
      </c>
      <c r="P1346" s="58">
        <v>0.16</v>
      </c>
      <c r="Q1346" s="61"/>
      <c r="R1346" s="55" t="s">
        <v>411</v>
      </c>
      <c r="S1346" s="57">
        <v>3</v>
      </c>
      <c r="T1346" s="58">
        <v>0.12</v>
      </c>
      <c r="U1346" s="61"/>
      <c r="V1346" s="47" t="s">
        <v>181</v>
      </c>
      <c r="W1346" s="57">
        <v>2</v>
      </c>
      <c r="X1346" s="58">
        <v>0.16666666666666666</v>
      </c>
      <c r="Y1346" s="61"/>
      <c r="Z1346" s="55" t="s">
        <v>186</v>
      </c>
      <c r="AA1346" s="57">
        <v>12</v>
      </c>
      <c r="AB1346" s="58">
        <v>1</v>
      </c>
      <c r="AC1346" s="61"/>
      <c r="AD1346" s="61"/>
      <c r="AE1346" s="55" t="s">
        <v>339</v>
      </c>
      <c r="AF1346" s="57">
        <v>2</v>
      </c>
      <c r="AG1346" s="58">
        <v>0.16666666666666666</v>
      </c>
      <c r="AH1346" s="61"/>
      <c r="AI1346" s="55" t="s">
        <v>357</v>
      </c>
      <c r="AJ1346" s="57">
        <v>1</v>
      </c>
      <c r="AK1346" s="58">
        <v>8.3333333333333329E-2</v>
      </c>
      <c r="AL1346" s="61"/>
      <c r="AM1346" s="55" t="s">
        <v>411</v>
      </c>
      <c r="AN1346" s="57">
        <v>2</v>
      </c>
      <c r="AO1346" s="58">
        <v>0.16666666666666666</v>
      </c>
      <c r="AP1346" s="61"/>
      <c r="AQ1346" s="61"/>
      <c r="AR1346" s="55" t="s">
        <v>181</v>
      </c>
      <c r="AS1346" s="57">
        <v>3</v>
      </c>
      <c r="AT1346" s="58">
        <v>0.6</v>
      </c>
      <c r="AU1346" s="61"/>
      <c r="AV1346" s="47" t="s">
        <v>186</v>
      </c>
      <c r="AW1346" s="57">
        <v>5</v>
      </c>
      <c r="AX1346" s="58">
        <v>1</v>
      </c>
      <c r="AY1346" s="61"/>
      <c r="AZ1346" s="61"/>
      <c r="BA1346" s="55" t="s">
        <v>339</v>
      </c>
      <c r="BB1346" s="57">
        <v>3</v>
      </c>
      <c r="BC1346" s="58">
        <v>0.6</v>
      </c>
      <c r="BD1346" s="61"/>
      <c r="BE1346" s="55" t="s">
        <v>357</v>
      </c>
      <c r="BF1346" s="57">
        <v>1</v>
      </c>
      <c r="BG1346" s="58">
        <v>0.2</v>
      </c>
      <c r="BH1346" s="61"/>
      <c r="BI1346" s="55" t="s">
        <v>411</v>
      </c>
      <c r="BJ1346" s="57">
        <v>3</v>
      </c>
      <c r="BK1346" s="58">
        <v>0.6</v>
      </c>
      <c r="BL1346" s="61"/>
      <c r="BM1346" s="61"/>
      <c r="BN1346" s="47" t="s">
        <v>181</v>
      </c>
      <c r="BO1346" s="57">
        <v>0</v>
      </c>
      <c r="BP1346" s="58">
        <v>0</v>
      </c>
      <c r="BQ1346" s="61"/>
      <c r="BR1346" s="47" t="s">
        <v>186</v>
      </c>
      <c r="BS1346" s="57">
        <v>4</v>
      </c>
      <c r="BT1346" s="58">
        <v>1</v>
      </c>
      <c r="BU1346" s="64"/>
      <c r="BV1346" s="61"/>
      <c r="BW1346" s="55" t="s">
        <v>339</v>
      </c>
      <c r="BX1346" s="57">
        <v>0</v>
      </c>
      <c r="BY1346" s="58">
        <v>0</v>
      </c>
      <c r="BZ1346" s="61"/>
      <c r="CA1346" s="55" t="s">
        <v>357</v>
      </c>
      <c r="CB1346" s="57">
        <v>0</v>
      </c>
      <c r="CC1346" s="58">
        <v>0</v>
      </c>
      <c r="CD1346" s="61"/>
      <c r="CE1346" s="55" t="s">
        <v>411</v>
      </c>
      <c r="CF1346" s="57">
        <v>0</v>
      </c>
      <c r="CG1346" s="58">
        <v>0</v>
      </c>
      <c r="CH1346" s="61"/>
      <c r="CI1346" s="61"/>
      <c r="CJ1346" s="55" t="s">
        <v>181</v>
      </c>
      <c r="CK1346" s="57">
        <v>0</v>
      </c>
      <c r="CL1346" s="58" t="e">
        <v>#DIV/0!</v>
      </c>
      <c r="CM1346" s="61"/>
      <c r="CN1346" s="55" t="s">
        <v>186</v>
      </c>
      <c r="CO1346" s="57">
        <v>0</v>
      </c>
      <c r="CP1346" s="58" t="e">
        <v>#DIV/0!</v>
      </c>
      <c r="CQ1346" s="61"/>
      <c r="CR1346" s="61"/>
      <c r="CS1346" s="55" t="s">
        <v>339</v>
      </c>
      <c r="CT1346" s="57">
        <v>0</v>
      </c>
      <c r="CU1346" s="58" t="e">
        <v>#DIV/0!</v>
      </c>
      <c r="CV1346" s="61"/>
      <c r="CW1346" s="55" t="s">
        <v>357</v>
      </c>
      <c r="CX1346" s="57">
        <v>0</v>
      </c>
      <c r="CY1346" s="58">
        <v>0</v>
      </c>
      <c r="CZ1346" s="61"/>
      <c r="DA1346" s="55" t="s">
        <v>411</v>
      </c>
      <c r="DB1346" s="57">
        <v>0</v>
      </c>
      <c r="DC1346" s="58" t="e">
        <v>#DIV/0!</v>
      </c>
    </row>
    <row r="1347" spans="1:107" ht="25.5" customHeight="1" x14ac:dyDescent="0.2">
      <c r="A1347" s="103"/>
      <c r="B1347" s="46" t="s">
        <v>182</v>
      </c>
      <c r="C1347" s="57">
        <v>3</v>
      </c>
      <c r="D1347" s="58">
        <v>0.12</v>
      </c>
      <c r="E1347" s="64"/>
      <c r="F1347" s="46" t="s">
        <v>187</v>
      </c>
      <c r="G1347" s="57">
        <v>2</v>
      </c>
      <c r="H1347" s="58">
        <v>0.08</v>
      </c>
      <c r="I1347" s="61"/>
      <c r="J1347" s="55" t="s">
        <v>340</v>
      </c>
      <c r="K1347" s="57">
        <v>1</v>
      </c>
      <c r="L1347" s="58">
        <v>4.1666666666666664E-2</v>
      </c>
      <c r="M1347" s="61"/>
      <c r="N1347" s="55" t="s">
        <v>359</v>
      </c>
      <c r="O1347" s="57">
        <v>14</v>
      </c>
      <c r="P1347" s="58">
        <v>0.56000000000000005</v>
      </c>
      <c r="Q1347" s="61"/>
      <c r="R1347" s="55" t="s">
        <v>412</v>
      </c>
      <c r="S1347" s="57">
        <v>15</v>
      </c>
      <c r="T1347" s="58">
        <v>0.6</v>
      </c>
      <c r="U1347" s="61"/>
      <c r="V1347" s="46" t="s">
        <v>182</v>
      </c>
      <c r="W1347" s="57">
        <v>5</v>
      </c>
      <c r="X1347" s="58">
        <v>0.41666666666666669</v>
      </c>
      <c r="Y1347" s="61"/>
      <c r="Z1347" s="46" t="s">
        <v>187</v>
      </c>
      <c r="AA1347" s="57">
        <v>0</v>
      </c>
      <c r="AB1347" s="58">
        <v>0</v>
      </c>
      <c r="AC1347" s="61"/>
      <c r="AD1347" s="61"/>
      <c r="AE1347" s="55" t="s">
        <v>340</v>
      </c>
      <c r="AF1347" s="57">
        <v>0</v>
      </c>
      <c r="AG1347" s="58">
        <v>0</v>
      </c>
      <c r="AH1347" s="61"/>
      <c r="AI1347" s="55" t="s">
        <v>359</v>
      </c>
      <c r="AJ1347" s="57">
        <v>1</v>
      </c>
      <c r="AK1347" s="58">
        <v>8.3333333333333329E-2</v>
      </c>
      <c r="AL1347" s="61"/>
      <c r="AM1347" s="55" t="s">
        <v>412</v>
      </c>
      <c r="AN1347" s="57">
        <v>0</v>
      </c>
      <c r="AO1347" s="58">
        <v>0</v>
      </c>
      <c r="AP1347" s="61"/>
      <c r="AQ1347" s="61"/>
      <c r="AR1347" s="46" t="s">
        <v>182</v>
      </c>
      <c r="AS1347" s="57">
        <v>2</v>
      </c>
      <c r="AT1347" s="58">
        <v>0.4</v>
      </c>
      <c r="AU1347" s="61"/>
      <c r="AV1347" s="46" t="s">
        <v>187</v>
      </c>
      <c r="AW1347" s="57">
        <v>0</v>
      </c>
      <c r="AX1347" s="58">
        <v>0</v>
      </c>
      <c r="AY1347" s="61"/>
      <c r="AZ1347" s="61"/>
      <c r="BA1347" s="55" t="s">
        <v>340</v>
      </c>
      <c r="BB1347" s="57">
        <v>0</v>
      </c>
      <c r="BC1347" s="58">
        <v>0</v>
      </c>
      <c r="BD1347" s="61"/>
      <c r="BE1347" s="55" t="s">
        <v>359</v>
      </c>
      <c r="BF1347" s="57">
        <v>2</v>
      </c>
      <c r="BG1347" s="58">
        <v>0.4</v>
      </c>
      <c r="BH1347" s="61"/>
      <c r="BI1347" s="55" t="s">
        <v>412</v>
      </c>
      <c r="BJ1347" s="57">
        <v>0</v>
      </c>
      <c r="BK1347" s="58">
        <v>0</v>
      </c>
      <c r="BL1347" s="61"/>
      <c r="BM1347" s="61"/>
      <c r="BN1347" s="46" t="s">
        <v>182</v>
      </c>
      <c r="BO1347" s="57">
        <v>2</v>
      </c>
      <c r="BP1347" s="58">
        <v>0.5</v>
      </c>
      <c r="BQ1347" s="61"/>
      <c r="BR1347" s="46" t="s">
        <v>187</v>
      </c>
      <c r="BS1347" s="57">
        <v>0</v>
      </c>
      <c r="BT1347" s="58">
        <v>0</v>
      </c>
      <c r="BU1347" s="64"/>
      <c r="BV1347" s="61"/>
      <c r="BW1347" s="55" t="s">
        <v>340</v>
      </c>
      <c r="BX1347" s="57">
        <v>0</v>
      </c>
      <c r="BY1347" s="58">
        <v>0</v>
      </c>
      <c r="BZ1347" s="61"/>
      <c r="CA1347" s="55" t="s">
        <v>359</v>
      </c>
      <c r="CB1347" s="57">
        <v>0</v>
      </c>
      <c r="CC1347" s="58">
        <v>0</v>
      </c>
      <c r="CD1347" s="61"/>
      <c r="CE1347" s="55" t="s">
        <v>412</v>
      </c>
      <c r="CF1347" s="57">
        <v>0</v>
      </c>
      <c r="CG1347" s="58">
        <v>0</v>
      </c>
      <c r="CH1347" s="61"/>
      <c r="CI1347" s="61"/>
      <c r="CJ1347" s="46" t="s">
        <v>182</v>
      </c>
      <c r="CK1347" s="57">
        <v>0</v>
      </c>
      <c r="CL1347" s="58" t="e">
        <v>#DIV/0!</v>
      </c>
      <c r="CM1347" s="61"/>
      <c r="CN1347" s="46" t="s">
        <v>187</v>
      </c>
      <c r="CO1347" s="57">
        <v>0</v>
      </c>
      <c r="CP1347" s="58" t="e">
        <v>#DIV/0!</v>
      </c>
      <c r="CQ1347" s="61"/>
      <c r="CR1347" s="61"/>
      <c r="CS1347" s="55" t="s">
        <v>340</v>
      </c>
      <c r="CT1347" s="57">
        <v>0</v>
      </c>
      <c r="CU1347" s="58" t="e">
        <v>#DIV/0!</v>
      </c>
      <c r="CV1347" s="61"/>
      <c r="CW1347" s="55" t="s">
        <v>359</v>
      </c>
      <c r="CX1347" s="57">
        <v>2</v>
      </c>
      <c r="CY1347" s="58">
        <v>1</v>
      </c>
      <c r="CZ1347" s="61"/>
      <c r="DA1347" s="55" t="s">
        <v>412</v>
      </c>
      <c r="DB1347" s="57">
        <v>0</v>
      </c>
      <c r="DC1347" s="58" t="e">
        <v>#DIV/0!</v>
      </c>
    </row>
    <row r="1348" spans="1:107" ht="25.5" customHeight="1" x14ac:dyDescent="0.2">
      <c r="A1348" s="103"/>
      <c r="B1348" s="50" t="s">
        <v>183</v>
      </c>
      <c r="C1348" s="57">
        <v>2</v>
      </c>
      <c r="D1348" s="58">
        <v>0.08</v>
      </c>
      <c r="E1348" s="64"/>
      <c r="F1348" s="46" t="s">
        <v>188</v>
      </c>
      <c r="G1348" s="57">
        <v>0</v>
      </c>
      <c r="H1348" s="58">
        <v>0</v>
      </c>
      <c r="I1348" s="61"/>
      <c r="J1348" s="55" t="s">
        <v>341</v>
      </c>
      <c r="K1348" s="57">
        <v>0</v>
      </c>
      <c r="L1348" s="58">
        <v>0</v>
      </c>
      <c r="M1348" s="61"/>
      <c r="N1348" s="50" t="s">
        <v>360</v>
      </c>
      <c r="O1348" s="57">
        <v>0</v>
      </c>
      <c r="P1348" s="58">
        <v>0</v>
      </c>
      <c r="Q1348" s="61"/>
      <c r="R1348" s="50" t="s">
        <v>413</v>
      </c>
      <c r="S1348" s="57">
        <v>2</v>
      </c>
      <c r="T1348" s="58">
        <v>0.08</v>
      </c>
      <c r="U1348" s="61"/>
      <c r="V1348" s="46" t="s">
        <v>183</v>
      </c>
      <c r="W1348" s="57">
        <v>1</v>
      </c>
      <c r="X1348" s="58">
        <v>8.3333333333333329E-2</v>
      </c>
      <c r="Y1348" s="61"/>
      <c r="Z1348" s="46" t="s">
        <v>188</v>
      </c>
      <c r="AA1348" s="57">
        <v>0</v>
      </c>
      <c r="AB1348" s="58">
        <v>0</v>
      </c>
      <c r="AC1348" s="61"/>
      <c r="AD1348" s="61"/>
      <c r="AE1348" s="55" t="s">
        <v>341</v>
      </c>
      <c r="AF1348" s="57">
        <v>0</v>
      </c>
      <c r="AG1348" s="58">
        <v>0</v>
      </c>
      <c r="AH1348" s="61"/>
      <c r="AI1348" s="50" t="s">
        <v>360</v>
      </c>
      <c r="AJ1348" s="57">
        <v>0</v>
      </c>
      <c r="AK1348" s="58">
        <v>0</v>
      </c>
      <c r="AL1348" s="61"/>
      <c r="AM1348" s="50" t="s">
        <v>413</v>
      </c>
      <c r="AN1348" s="57">
        <v>3</v>
      </c>
      <c r="AO1348" s="58">
        <v>0.25</v>
      </c>
      <c r="AP1348" s="61"/>
      <c r="AQ1348" s="61"/>
      <c r="AR1348" s="46" t="s">
        <v>183</v>
      </c>
      <c r="AS1348" s="57">
        <v>0</v>
      </c>
      <c r="AT1348" s="58">
        <v>0</v>
      </c>
      <c r="AU1348" s="61"/>
      <c r="AV1348" s="46" t="s">
        <v>188</v>
      </c>
      <c r="AW1348" s="57">
        <v>0</v>
      </c>
      <c r="AX1348" s="58">
        <v>0</v>
      </c>
      <c r="AY1348" s="61"/>
      <c r="AZ1348" s="61"/>
      <c r="BA1348" s="55" t="s">
        <v>341</v>
      </c>
      <c r="BB1348" s="57">
        <v>0</v>
      </c>
      <c r="BC1348" s="58">
        <v>0</v>
      </c>
      <c r="BD1348" s="61"/>
      <c r="BE1348" s="50" t="s">
        <v>360</v>
      </c>
      <c r="BF1348" s="57">
        <v>0</v>
      </c>
      <c r="BG1348" s="58">
        <v>0</v>
      </c>
      <c r="BH1348" s="61"/>
      <c r="BI1348" s="50" t="s">
        <v>413</v>
      </c>
      <c r="BJ1348" s="57">
        <v>2</v>
      </c>
      <c r="BK1348" s="58">
        <v>0.4</v>
      </c>
      <c r="BL1348" s="61"/>
      <c r="BM1348" s="61"/>
      <c r="BN1348" s="46" t="s">
        <v>183</v>
      </c>
      <c r="BO1348" s="57">
        <v>1</v>
      </c>
      <c r="BP1348" s="58">
        <v>0.25</v>
      </c>
      <c r="BQ1348" s="61"/>
      <c r="BR1348" s="46" t="s">
        <v>188</v>
      </c>
      <c r="BS1348" s="57">
        <v>0</v>
      </c>
      <c r="BT1348" s="58">
        <v>0</v>
      </c>
      <c r="BU1348" s="64"/>
      <c r="BV1348" s="61"/>
      <c r="BW1348" s="55" t="s">
        <v>341</v>
      </c>
      <c r="BX1348" s="57">
        <v>0</v>
      </c>
      <c r="BY1348" s="58">
        <v>0</v>
      </c>
      <c r="BZ1348" s="61"/>
      <c r="CA1348" s="50" t="s">
        <v>360</v>
      </c>
      <c r="CB1348" s="57">
        <v>0</v>
      </c>
      <c r="CC1348" s="58">
        <v>0</v>
      </c>
      <c r="CD1348" s="61"/>
      <c r="CE1348" s="50" t="s">
        <v>413</v>
      </c>
      <c r="CF1348" s="57">
        <v>2</v>
      </c>
      <c r="CG1348" s="58">
        <v>0.5</v>
      </c>
      <c r="CH1348" s="61"/>
      <c r="CI1348" s="61"/>
      <c r="CJ1348" s="46" t="s">
        <v>183</v>
      </c>
      <c r="CK1348" s="57">
        <v>0</v>
      </c>
      <c r="CL1348" s="58" t="e">
        <v>#DIV/0!</v>
      </c>
      <c r="CM1348" s="61"/>
      <c r="CN1348" s="46" t="s">
        <v>188</v>
      </c>
      <c r="CO1348" s="57">
        <v>0</v>
      </c>
      <c r="CP1348" s="58" t="e">
        <v>#DIV/0!</v>
      </c>
      <c r="CQ1348" s="61"/>
      <c r="CR1348" s="61"/>
      <c r="CS1348" s="55" t="s">
        <v>341</v>
      </c>
      <c r="CT1348" s="57">
        <v>0</v>
      </c>
      <c r="CU1348" s="58" t="e">
        <v>#DIV/0!</v>
      </c>
      <c r="CV1348" s="61"/>
      <c r="CW1348" s="50" t="s">
        <v>360</v>
      </c>
      <c r="CX1348" s="57">
        <v>0</v>
      </c>
      <c r="CY1348" s="58">
        <v>0</v>
      </c>
      <c r="CZ1348" s="61"/>
      <c r="DA1348" s="50" t="s">
        <v>413</v>
      </c>
      <c r="DB1348" s="57">
        <v>0</v>
      </c>
      <c r="DC1348" s="58" t="e">
        <v>#DIV/0!</v>
      </c>
    </row>
    <row r="1349" spans="1:107" ht="25.5" customHeight="1" x14ac:dyDescent="0.2">
      <c r="A1349" s="103"/>
      <c r="B1349" s="50" t="s">
        <v>184</v>
      </c>
      <c r="C1349" s="57">
        <v>1</v>
      </c>
      <c r="D1349" s="58">
        <v>0.04</v>
      </c>
      <c r="E1349" s="64"/>
      <c r="F1349" s="77"/>
      <c r="G1349" s="54">
        <v>25</v>
      </c>
      <c r="H1349" s="76">
        <v>1</v>
      </c>
      <c r="I1349" s="61"/>
      <c r="J1349" s="50" t="s">
        <v>344</v>
      </c>
      <c r="K1349" s="57">
        <v>3</v>
      </c>
      <c r="L1349" s="58">
        <v>0.125</v>
      </c>
      <c r="M1349" s="61"/>
      <c r="N1349" s="50" t="s">
        <v>358</v>
      </c>
      <c r="O1349" s="57">
        <v>3</v>
      </c>
      <c r="P1349" s="58">
        <v>0.12</v>
      </c>
      <c r="Q1349" s="61"/>
      <c r="R1349" s="50" t="s">
        <v>414</v>
      </c>
      <c r="S1349" s="57">
        <v>1</v>
      </c>
      <c r="T1349" s="58">
        <v>0.04</v>
      </c>
      <c r="U1349" s="61"/>
      <c r="V1349" s="46" t="s">
        <v>184</v>
      </c>
      <c r="W1349" s="57">
        <v>4</v>
      </c>
      <c r="X1349" s="58">
        <v>0.33333333333333331</v>
      </c>
      <c r="Y1349" s="61"/>
      <c r="Z1349" s="77"/>
      <c r="AA1349" s="54">
        <v>12</v>
      </c>
      <c r="AB1349" s="76">
        <v>1</v>
      </c>
      <c r="AC1349" s="61"/>
      <c r="AD1349" s="61"/>
      <c r="AE1349" s="50" t="s">
        <v>344</v>
      </c>
      <c r="AF1349" s="57">
        <v>5</v>
      </c>
      <c r="AG1349" s="58">
        <v>0.41666666666666669</v>
      </c>
      <c r="AH1349" s="61"/>
      <c r="AI1349" s="50" t="s">
        <v>358</v>
      </c>
      <c r="AJ1349" s="57">
        <v>5</v>
      </c>
      <c r="AK1349" s="58">
        <v>0.41666666666666669</v>
      </c>
      <c r="AL1349" s="61"/>
      <c r="AM1349" s="50" t="s">
        <v>414</v>
      </c>
      <c r="AN1349" s="57">
        <v>2</v>
      </c>
      <c r="AO1349" s="58">
        <v>0.16666666666666666</v>
      </c>
      <c r="AP1349" s="61"/>
      <c r="AQ1349" s="61"/>
      <c r="AR1349" s="46" t="s">
        <v>184</v>
      </c>
      <c r="AS1349" s="57">
        <v>0</v>
      </c>
      <c r="AT1349" s="58">
        <v>0</v>
      </c>
      <c r="AU1349" s="61"/>
      <c r="AV1349" s="77"/>
      <c r="AW1349" s="54">
        <v>5</v>
      </c>
      <c r="AX1349" s="76">
        <v>1</v>
      </c>
      <c r="AY1349" s="61"/>
      <c r="AZ1349" s="61"/>
      <c r="BA1349" s="50" t="s">
        <v>344</v>
      </c>
      <c r="BB1349" s="57">
        <v>2</v>
      </c>
      <c r="BC1349" s="58">
        <v>0.4</v>
      </c>
      <c r="BD1349" s="61"/>
      <c r="BE1349" s="50" t="s">
        <v>358</v>
      </c>
      <c r="BF1349" s="57">
        <v>2</v>
      </c>
      <c r="BG1349" s="58">
        <v>0.4</v>
      </c>
      <c r="BH1349" s="61"/>
      <c r="BI1349" s="50" t="s">
        <v>414</v>
      </c>
      <c r="BJ1349" s="57">
        <v>0</v>
      </c>
      <c r="BK1349" s="58">
        <v>0</v>
      </c>
      <c r="BL1349" s="61"/>
      <c r="BM1349" s="61"/>
      <c r="BN1349" s="46" t="s">
        <v>184</v>
      </c>
      <c r="BO1349" s="57">
        <v>0</v>
      </c>
      <c r="BP1349" s="58">
        <v>0</v>
      </c>
      <c r="BQ1349" s="61"/>
      <c r="BR1349" s="77"/>
      <c r="BS1349" s="54">
        <v>4</v>
      </c>
      <c r="BT1349" s="76">
        <v>1</v>
      </c>
      <c r="BU1349" s="64"/>
      <c r="BV1349" s="61"/>
      <c r="BW1349" s="50" t="s">
        <v>344</v>
      </c>
      <c r="BX1349" s="57">
        <v>2</v>
      </c>
      <c r="BY1349" s="58">
        <v>0.5</v>
      </c>
      <c r="BZ1349" s="61"/>
      <c r="CA1349" s="50" t="s">
        <v>358</v>
      </c>
      <c r="CB1349" s="57">
        <v>2</v>
      </c>
      <c r="CC1349" s="58">
        <v>0.5</v>
      </c>
      <c r="CD1349" s="61"/>
      <c r="CE1349" s="50" t="s">
        <v>414</v>
      </c>
      <c r="CF1349" s="57">
        <v>0</v>
      </c>
      <c r="CG1349" s="58">
        <v>0</v>
      </c>
      <c r="CH1349" s="61"/>
      <c r="CI1349" s="61"/>
      <c r="CJ1349" s="46" t="s">
        <v>184</v>
      </c>
      <c r="CK1349" s="57">
        <v>0</v>
      </c>
      <c r="CL1349" s="58" t="e">
        <v>#DIV/0!</v>
      </c>
      <c r="CM1349" s="61"/>
      <c r="CN1349" s="77"/>
      <c r="CO1349" s="54">
        <v>0</v>
      </c>
      <c r="CP1349" s="76" t="e">
        <v>#DIV/0!</v>
      </c>
      <c r="CQ1349" s="61"/>
      <c r="CR1349" s="61"/>
      <c r="CS1349" s="50" t="s">
        <v>344</v>
      </c>
      <c r="CT1349" s="57">
        <v>0</v>
      </c>
      <c r="CU1349" s="58" t="e">
        <v>#DIV/0!</v>
      </c>
      <c r="CV1349" s="61"/>
      <c r="CW1349" s="50" t="s">
        <v>358</v>
      </c>
      <c r="CX1349" s="57">
        <v>0</v>
      </c>
      <c r="CY1349" s="58">
        <v>0</v>
      </c>
      <c r="CZ1349" s="61"/>
      <c r="DA1349" s="50" t="s">
        <v>414</v>
      </c>
      <c r="DB1349" s="57">
        <v>0</v>
      </c>
      <c r="DC1349" s="58" t="e">
        <v>#DIV/0!</v>
      </c>
    </row>
    <row r="1350" spans="1:107" ht="25.5" customHeight="1" x14ac:dyDescent="0.2">
      <c r="A1350" s="103"/>
      <c r="B1350" s="50" t="s">
        <v>185</v>
      </c>
      <c r="C1350" s="57">
        <v>0</v>
      </c>
      <c r="D1350" s="58">
        <v>0</v>
      </c>
      <c r="E1350" s="64"/>
      <c r="F1350" s="61"/>
      <c r="G1350" s="56" t="s">
        <v>141</v>
      </c>
      <c r="H1350" s="49" t="s">
        <v>140</v>
      </c>
      <c r="I1350" s="61"/>
      <c r="J1350" s="50" t="s">
        <v>343</v>
      </c>
      <c r="K1350" s="57">
        <v>0</v>
      </c>
      <c r="L1350" s="58">
        <v>0</v>
      </c>
      <c r="M1350" s="61"/>
      <c r="N1350" s="50" t="s">
        <v>361</v>
      </c>
      <c r="O1350" s="57">
        <v>0</v>
      </c>
      <c r="P1350" s="58">
        <v>0</v>
      </c>
      <c r="Q1350" s="61"/>
      <c r="R1350" s="50" t="s">
        <v>415</v>
      </c>
      <c r="S1350" s="57">
        <v>1</v>
      </c>
      <c r="T1350" s="58">
        <v>0.04</v>
      </c>
      <c r="U1350" s="61"/>
      <c r="V1350" s="46" t="s">
        <v>185</v>
      </c>
      <c r="W1350" s="57">
        <v>0</v>
      </c>
      <c r="X1350" s="58">
        <v>0</v>
      </c>
      <c r="Y1350" s="61"/>
      <c r="Z1350" s="37"/>
      <c r="AA1350" s="56" t="s">
        <v>141</v>
      </c>
      <c r="AB1350" s="49" t="s">
        <v>140</v>
      </c>
      <c r="AC1350" s="61"/>
      <c r="AD1350" s="61"/>
      <c r="AE1350" s="50" t="s">
        <v>343</v>
      </c>
      <c r="AF1350" s="57">
        <v>0</v>
      </c>
      <c r="AG1350" s="58">
        <v>0</v>
      </c>
      <c r="AH1350" s="61"/>
      <c r="AI1350" s="50" t="s">
        <v>361</v>
      </c>
      <c r="AJ1350" s="57">
        <v>1</v>
      </c>
      <c r="AK1350" s="58">
        <v>8.3333333333333329E-2</v>
      </c>
      <c r="AL1350" s="61"/>
      <c r="AM1350" s="50" t="s">
        <v>415</v>
      </c>
      <c r="AN1350" s="57">
        <v>1</v>
      </c>
      <c r="AO1350" s="58">
        <v>8.3333333333333329E-2</v>
      </c>
      <c r="AP1350" s="61"/>
      <c r="AQ1350" s="61"/>
      <c r="AR1350" s="46" t="s">
        <v>185</v>
      </c>
      <c r="AS1350" s="57">
        <v>0</v>
      </c>
      <c r="AT1350" s="58">
        <v>0</v>
      </c>
      <c r="AU1350" s="61"/>
      <c r="AV1350" s="61"/>
      <c r="AW1350" s="56" t="s">
        <v>141</v>
      </c>
      <c r="AX1350" s="49" t="s">
        <v>140</v>
      </c>
      <c r="AY1350" s="61"/>
      <c r="AZ1350" s="61"/>
      <c r="BA1350" s="50" t="s">
        <v>343</v>
      </c>
      <c r="BB1350" s="57">
        <v>0</v>
      </c>
      <c r="BC1350" s="58">
        <v>0</v>
      </c>
      <c r="BD1350" s="61"/>
      <c r="BE1350" s="50" t="s">
        <v>361</v>
      </c>
      <c r="BF1350" s="57">
        <v>0</v>
      </c>
      <c r="BG1350" s="58">
        <v>0</v>
      </c>
      <c r="BH1350" s="61"/>
      <c r="BI1350" s="50" t="s">
        <v>415</v>
      </c>
      <c r="BJ1350" s="57">
        <v>0</v>
      </c>
      <c r="BK1350" s="58">
        <v>0</v>
      </c>
      <c r="BL1350" s="61"/>
      <c r="BM1350" s="61"/>
      <c r="BN1350" s="46" t="s">
        <v>185</v>
      </c>
      <c r="BO1350" s="57">
        <v>1</v>
      </c>
      <c r="BP1350" s="58">
        <v>0.25</v>
      </c>
      <c r="BQ1350" s="61"/>
      <c r="BR1350" s="77"/>
      <c r="BS1350" s="56" t="s">
        <v>141</v>
      </c>
      <c r="BT1350" s="49" t="s">
        <v>140</v>
      </c>
      <c r="BU1350" s="64"/>
      <c r="BV1350" s="61"/>
      <c r="BW1350" s="50" t="s">
        <v>343</v>
      </c>
      <c r="BX1350" s="57">
        <v>0</v>
      </c>
      <c r="BY1350" s="58">
        <v>0</v>
      </c>
      <c r="BZ1350" s="61"/>
      <c r="CA1350" s="50" t="s">
        <v>361</v>
      </c>
      <c r="CB1350" s="57">
        <v>1</v>
      </c>
      <c r="CC1350" s="58">
        <v>0.25</v>
      </c>
      <c r="CD1350" s="61"/>
      <c r="CE1350" s="50" t="s">
        <v>415</v>
      </c>
      <c r="CF1350" s="57">
        <v>1</v>
      </c>
      <c r="CG1350" s="58">
        <v>0.25</v>
      </c>
      <c r="CH1350" s="61"/>
      <c r="CI1350" s="61"/>
      <c r="CJ1350" s="46" t="s">
        <v>185</v>
      </c>
      <c r="CK1350" s="57">
        <v>0</v>
      </c>
      <c r="CL1350" s="58" t="e">
        <v>#DIV/0!</v>
      </c>
      <c r="CM1350" s="61"/>
      <c r="CN1350" s="61"/>
      <c r="CO1350" s="56" t="s">
        <v>141</v>
      </c>
      <c r="CP1350" s="49" t="s">
        <v>140</v>
      </c>
      <c r="CQ1350" s="61"/>
      <c r="CR1350" s="61"/>
      <c r="CS1350" s="50" t="s">
        <v>343</v>
      </c>
      <c r="CT1350" s="57">
        <v>0</v>
      </c>
      <c r="CU1350" s="58" t="e">
        <v>#DIV/0!</v>
      </c>
      <c r="CV1350" s="61"/>
      <c r="CW1350" s="50" t="s">
        <v>361</v>
      </c>
      <c r="CX1350" s="57">
        <v>0</v>
      </c>
      <c r="CY1350" s="58">
        <v>0</v>
      </c>
      <c r="CZ1350" s="61"/>
      <c r="DA1350" s="50" t="s">
        <v>415</v>
      </c>
      <c r="DB1350" s="57">
        <v>0</v>
      </c>
      <c r="DC1350" s="58" t="e">
        <v>#DIV/0!</v>
      </c>
    </row>
    <row r="1351" spans="1:107" ht="25.5" customHeight="1" x14ac:dyDescent="0.2">
      <c r="A1351" s="103"/>
      <c r="B1351" s="46" t="s">
        <v>162</v>
      </c>
      <c r="C1351" s="57">
        <v>1</v>
      </c>
      <c r="D1351" s="58">
        <v>0.04</v>
      </c>
      <c r="E1351" s="64"/>
      <c r="F1351" s="61"/>
      <c r="G1351" s="61"/>
      <c r="H1351" s="61"/>
      <c r="I1351" s="61"/>
      <c r="J1351" s="50" t="s">
        <v>342</v>
      </c>
      <c r="K1351" s="57">
        <v>0</v>
      </c>
      <c r="L1351" s="58">
        <v>0</v>
      </c>
      <c r="M1351" s="61"/>
      <c r="N1351" s="50" t="s">
        <v>362</v>
      </c>
      <c r="O1351" s="57">
        <v>2</v>
      </c>
      <c r="P1351" s="58">
        <v>0.08</v>
      </c>
      <c r="Q1351" s="61"/>
      <c r="R1351" s="50" t="s">
        <v>416</v>
      </c>
      <c r="S1351" s="57">
        <v>1</v>
      </c>
      <c r="T1351" s="58">
        <v>0.04</v>
      </c>
      <c r="U1351" s="61"/>
      <c r="V1351" s="46" t="s">
        <v>162</v>
      </c>
      <c r="W1351" s="57">
        <v>0</v>
      </c>
      <c r="X1351" s="58">
        <v>0</v>
      </c>
      <c r="Y1351" s="61"/>
      <c r="Z1351" s="61"/>
      <c r="AA1351" s="61"/>
      <c r="AB1351" s="61"/>
      <c r="AC1351" s="61"/>
      <c r="AD1351" s="61"/>
      <c r="AE1351" s="50" t="s">
        <v>342</v>
      </c>
      <c r="AF1351" s="57">
        <v>0</v>
      </c>
      <c r="AG1351" s="58">
        <v>0</v>
      </c>
      <c r="AH1351" s="61"/>
      <c r="AI1351" s="50" t="s">
        <v>362</v>
      </c>
      <c r="AJ1351" s="57">
        <v>0</v>
      </c>
      <c r="AK1351" s="58">
        <v>0</v>
      </c>
      <c r="AL1351" s="61"/>
      <c r="AM1351" s="50" t="s">
        <v>416</v>
      </c>
      <c r="AN1351" s="57">
        <v>0</v>
      </c>
      <c r="AO1351" s="58">
        <v>0</v>
      </c>
      <c r="AP1351" s="61"/>
      <c r="AQ1351" s="61"/>
      <c r="AR1351" s="46" t="s">
        <v>162</v>
      </c>
      <c r="AS1351" s="57">
        <v>0</v>
      </c>
      <c r="AT1351" s="58">
        <v>0</v>
      </c>
      <c r="AU1351" s="61"/>
      <c r="AV1351" s="61"/>
      <c r="AW1351" s="61"/>
      <c r="AX1351" s="61"/>
      <c r="AY1351" s="61"/>
      <c r="AZ1351" s="61"/>
      <c r="BA1351" s="50" t="s">
        <v>342</v>
      </c>
      <c r="BB1351" s="57">
        <v>0</v>
      </c>
      <c r="BC1351" s="58">
        <v>0</v>
      </c>
      <c r="BD1351" s="61"/>
      <c r="BE1351" s="50" t="s">
        <v>362</v>
      </c>
      <c r="BF1351" s="57">
        <v>0</v>
      </c>
      <c r="BG1351" s="58">
        <v>0</v>
      </c>
      <c r="BH1351" s="61"/>
      <c r="BI1351" s="50" t="s">
        <v>416</v>
      </c>
      <c r="BJ1351" s="57">
        <v>0</v>
      </c>
      <c r="BK1351" s="58">
        <v>0</v>
      </c>
      <c r="BL1351" s="61"/>
      <c r="BM1351" s="61"/>
      <c r="BN1351" s="46" t="s">
        <v>162</v>
      </c>
      <c r="BO1351" s="57">
        <v>0</v>
      </c>
      <c r="BP1351" s="58">
        <v>0</v>
      </c>
      <c r="BQ1351" s="64"/>
      <c r="BR1351"/>
      <c r="BS1351" s="64"/>
      <c r="BT1351" s="64"/>
      <c r="BU1351" s="64"/>
      <c r="BV1351" s="61"/>
      <c r="BW1351" s="50" t="s">
        <v>342</v>
      </c>
      <c r="BX1351" s="57">
        <v>0</v>
      </c>
      <c r="BY1351" s="58">
        <v>0</v>
      </c>
      <c r="BZ1351" s="61"/>
      <c r="CA1351" s="50" t="s">
        <v>362</v>
      </c>
      <c r="CB1351" s="57">
        <v>0</v>
      </c>
      <c r="CC1351" s="58">
        <v>0</v>
      </c>
      <c r="CD1351" s="61"/>
      <c r="CE1351" s="50" t="s">
        <v>416</v>
      </c>
      <c r="CF1351" s="57">
        <v>0</v>
      </c>
      <c r="CG1351" s="58">
        <v>0</v>
      </c>
      <c r="CH1351" s="61"/>
      <c r="CI1351" s="61"/>
      <c r="CJ1351" s="46" t="s">
        <v>162</v>
      </c>
      <c r="CK1351" s="57">
        <v>0</v>
      </c>
      <c r="CL1351" s="58" t="e">
        <v>#DIV/0!</v>
      </c>
      <c r="CM1351" s="61"/>
      <c r="CN1351" s="61"/>
      <c r="CO1351" s="61"/>
      <c r="CP1351" s="61"/>
      <c r="CQ1351" s="61"/>
      <c r="CR1351" s="61"/>
      <c r="CS1351" s="50" t="s">
        <v>342</v>
      </c>
      <c r="CT1351" s="57">
        <v>0</v>
      </c>
      <c r="CU1351" s="58" t="e">
        <v>#DIV/0!</v>
      </c>
      <c r="CV1351" s="61"/>
      <c r="CW1351" s="50" t="s">
        <v>362</v>
      </c>
      <c r="CX1351" s="57">
        <v>0</v>
      </c>
      <c r="CY1351" s="58">
        <v>0</v>
      </c>
      <c r="CZ1351" s="61"/>
      <c r="DA1351" s="50" t="s">
        <v>416</v>
      </c>
      <c r="DB1351" s="57">
        <v>0</v>
      </c>
      <c r="DC1351" s="58" t="e">
        <v>#DIV/0!</v>
      </c>
    </row>
    <row r="1352" spans="1:107" ht="25.5" customHeight="1" x14ac:dyDescent="0.2">
      <c r="A1352" s="103"/>
      <c r="B1352" s="77"/>
      <c r="C1352" s="54">
        <v>25</v>
      </c>
      <c r="D1352" s="76">
        <v>1</v>
      </c>
      <c r="E1352" s="64"/>
      <c r="F1352" s="61"/>
      <c r="G1352" s="61"/>
      <c r="H1352" s="61"/>
      <c r="I1352" s="61"/>
      <c r="J1352" s="50" t="s">
        <v>354</v>
      </c>
      <c r="K1352" s="57">
        <v>2</v>
      </c>
      <c r="L1352" s="58">
        <v>8.3333333333333329E-2</v>
      </c>
      <c r="M1352" s="61"/>
      <c r="N1352" s="50" t="s">
        <v>363</v>
      </c>
      <c r="O1352" s="57">
        <v>1</v>
      </c>
      <c r="P1352" s="58">
        <v>0.04</v>
      </c>
      <c r="Q1352" s="61"/>
      <c r="R1352" s="50" t="s">
        <v>417</v>
      </c>
      <c r="S1352" s="57">
        <v>1</v>
      </c>
      <c r="T1352" s="58">
        <v>0.04</v>
      </c>
      <c r="U1352" s="61"/>
      <c r="V1352" s="77"/>
      <c r="W1352" s="54">
        <v>12</v>
      </c>
      <c r="X1352" s="76">
        <v>1</v>
      </c>
      <c r="Y1352" s="61"/>
      <c r="Z1352" s="61"/>
      <c r="AA1352" s="61"/>
      <c r="AB1352" s="61"/>
      <c r="AC1352" s="61"/>
      <c r="AD1352" s="61"/>
      <c r="AE1352" s="50" t="s">
        <v>354</v>
      </c>
      <c r="AF1352" s="57">
        <v>1</v>
      </c>
      <c r="AG1352" s="58">
        <v>8.3333333333333329E-2</v>
      </c>
      <c r="AH1352" s="61"/>
      <c r="AI1352" s="50" t="s">
        <v>363</v>
      </c>
      <c r="AJ1352" s="57">
        <v>2</v>
      </c>
      <c r="AK1352" s="58">
        <v>0.16666666666666666</v>
      </c>
      <c r="AL1352" s="61"/>
      <c r="AM1352" s="50" t="s">
        <v>417</v>
      </c>
      <c r="AN1352" s="57">
        <v>3</v>
      </c>
      <c r="AO1352" s="58">
        <v>0.25</v>
      </c>
      <c r="AP1352" s="61"/>
      <c r="AQ1352" s="61"/>
      <c r="AR1352" s="77" t="s">
        <v>142</v>
      </c>
      <c r="AS1352" s="54">
        <v>5</v>
      </c>
      <c r="AT1352" s="76">
        <v>1</v>
      </c>
      <c r="AU1352" s="61"/>
      <c r="AV1352" s="61"/>
      <c r="AW1352" s="61"/>
      <c r="AX1352" s="61"/>
      <c r="AY1352" s="61"/>
      <c r="AZ1352" s="61"/>
      <c r="BA1352" s="50" t="s">
        <v>354</v>
      </c>
      <c r="BB1352" s="57">
        <v>0</v>
      </c>
      <c r="BC1352" s="58">
        <v>0</v>
      </c>
      <c r="BD1352" s="61"/>
      <c r="BE1352" s="50" t="s">
        <v>363</v>
      </c>
      <c r="BF1352" s="57">
        <v>0</v>
      </c>
      <c r="BG1352" s="58">
        <v>0</v>
      </c>
      <c r="BH1352" s="61"/>
      <c r="BI1352" s="50" t="s">
        <v>417</v>
      </c>
      <c r="BJ1352" s="57">
        <v>0</v>
      </c>
      <c r="BK1352" s="58">
        <v>0</v>
      </c>
      <c r="BL1352" s="61"/>
      <c r="BM1352" s="61"/>
      <c r="BN1352" s="81"/>
      <c r="BO1352" s="54">
        <v>4</v>
      </c>
      <c r="BP1352" s="76">
        <v>1</v>
      </c>
      <c r="BQ1352" s="64"/>
      <c r="BR1352"/>
      <c r="BS1352"/>
      <c r="BT1352"/>
      <c r="BU1352" s="64"/>
      <c r="BV1352" s="61"/>
      <c r="BW1352" s="50" t="s">
        <v>354</v>
      </c>
      <c r="BX1352" s="57">
        <v>1</v>
      </c>
      <c r="BY1352" s="58">
        <v>0.25</v>
      </c>
      <c r="BZ1352" s="61"/>
      <c r="CA1352" s="50" t="s">
        <v>363</v>
      </c>
      <c r="CB1352" s="57">
        <v>0</v>
      </c>
      <c r="CC1352" s="58">
        <v>0</v>
      </c>
      <c r="CD1352" s="61"/>
      <c r="CE1352" s="50" t="s">
        <v>417</v>
      </c>
      <c r="CF1352" s="57">
        <v>0</v>
      </c>
      <c r="CG1352" s="58">
        <v>0</v>
      </c>
      <c r="CH1352" s="61"/>
      <c r="CI1352" s="61"/>
      <c r="CJ1352" s="77"/>
      <c r="CK1352" s="54">
        <v>0</v>
      </c>
      <c r="CL1352" s="76" t="e">
        <v>#DIV/0!</v>
      </c>
      <c r="CM1352" s="61"/>
      <c r="CN1352" s="61"/>
      <c r="CO1352" s="61"/>
      <c r="CP1352" s="61"/>
      <c r="CQ1352" s="61"/>
      <c r="CR1352" s="61"/>
      <c r="CS1352" s="50" t="s">
        <v>354</v>
      </c>
      <c r="CT1352" s="57">
        <v>0</v>
      </c>
      <c r="CU1352" s="58" t="e">
        <v>#DIV/0!</v>
      </c>
      <c r="CV1352" s="61"/>
      <c r="CW1352" s="50" t="s">
        <v>363</v>
      </c>
      <c r="CX1352" s="57">
        <v>0</v>
      </c>
      <c r="CY1352" s="58">
        <v>0</v>
      </c>
      <c r="CZ1352" s="61"/>
      <c r="DA1352" s="50" t="s">
        <v>417</v>
      </c>
      <c r="DB1352" s="57">
        <v>0</v>
      </c>
      <c r="DC1352" s="58" t="e">
        <v>#DIV/0!</v>
      </c>
    </row>
    <row r="1353" spans="1:107" ht="25.5" customHeight="1" x14ac:dyDescent="0.2">
      <c r="A1353" s="103"/>
      <c r="B1353" s="61"/>
      <c r="C1353" s="80" t="s">
        <v>141</v>
      </c>
      <c r="D1353" s="77" t="s">
        <v>140</v>
      </c>
      <c r="E1353" s="64"/>
      <c r="F1353" s="61"/>
      <c r="G1353" s="61"/>
      <c r="H1353" s="61"/>
      <c r="I1353" s="61"/>
      <c r="J1353" s="50" t="s">
        <v>355</v>
      </c>
      <c r="K1353" s="57">
        <v>0</v>
      </c>
      <c r="L1353" s="58">
        <v>0</v>
      </c>
      <c r="M1353" s="61"/>
      <c r="N1353" s="50" t="s">
        <v>364</v>
      </c>
      <c r="O1353" s="57">
        <v>0</v>
      </c>
      <c r="P1353" s="58">
        <v>0</v>
      </c>
      <c r="Q1353" s="61"/>
      <c r="R1353" s="50" t="s">
        <v>418</v>
      </c>
      <c r="S1353" s="57">
        <v>0</v>
      </c>
      <c r="T1353" s="58">
        <v>0</v>
      </c>
      <c r="U1353" s="61"/>
      <c r="V1353" s="61"/>
      <c r="W1353" s="56" t="s">
        <v>141</v>
      </c>
      <c r="X1353" s="49" t="s">
        <v>140</v>
      </c>
      <c r="Y1353" s="61"/>
      <c r="Z1353" s="61"/>
      <c r="AA1353" s="61"/>
      <c r="AB1353" s="61"/>
      <c r="AC1353" s="61"/>
      <c r="AD1353" s="61"/>
      <c r="AE1353" s="50" t="s">
        <v>355</v>
      </c>
      <c r="AF1353" s="57">
        <v>0</v>
      </c>
      <c r="AG1353" s="58">
        <v>0</v>
      </c>
      <c r="AH1353" s="61"/>
      <c r="AI1353" s="50" t="s">
        <v>364</v>
      </c>
      <c r="AJ1353" s="57">
        <v>2</v>
      </c>
      <c r="AK1353" s="58">
        <v>0.16666666666666666</v>
      </c>
      <c r="AL1353" s="61"/>
      <c r="AM1353" s="50" t="s">
        <v>418</v>
      </c>
      <c r="AN1353" s="57">
        <v>1</v>
      </c>
      <c r="AO1353" s="58">
        <v>8.3333333333333329E-2</v>
      </c>
      <c r="AP1353" s="61"/>
      <c r="AQ1353" s="61"/>
      <c r="AR1353" s="69"/>
      <c r="AS1353" s="56" t="s">
        <v>141</v>
      </c>
      <c r="AT1353" s="49" t="s">
        <v>140</v>
      </c>
      <c r="AU1353" s="61"/>
      <c r="AV1353" s="61"/>
      <c r="AW1353" s="61"/>
      <c r="AX1353" s="61"/>
      <c r="AY1353" s="61"/>
      <c r="AZ1353" s="61"/>
      <c r="BA1353" s="50" t="s">
        <v>355</v>
      </c>
      <c r="BB1353" s="57">
        <v>0</v>
      </c>
      <c r="BC1353" s="58">
        <v>0</v>
      </c>
      <c r="BD1353" s="61"/>
      <c r="BE1353" s="50" t="s">
        <v>364</v>
      </c>
      <c r="BF1353" s="57">
        <v>0</v>
      </c>
      <c r="BG1353" s="58">
        <v>0</v>
      </c>
      <c r="BH1353" s="61"/>
      <c r="BI1353" s="50" t="s">
        <v>418</v>
      </c>
      <c r="BJ1353" s="57">
        <v>0</v>
      </c>
      <c r="BK1353" s="58">
        <v>0</v>
      </c>
      <c r="BL1353" s="61"/>
      <c r="BM1353" s="61"/>
      <c r="BN1353" s="77"/>
      <c r="BO1353" s="56" t="s">
        <v>141</v>
      </c>
      <c r="BP1353" s="49" t="s">
        <v>140</v>
      </c>
      <c r="BQ1353" s="64"/>
      <c r="BR1353"/>
      <c r="BS1353"/>
      <c r="BT1353"/>
      <c r="BU1353" s="64"/>
      <c r="BV1353" s="61"/>
      <c r="BW1353" s="50" t="s">
        <v>355</v>
      </c>
      <c r="BX1353" s="57">
        <v>0</v>
      </c>
      <c r="BY1353" s="58">
        <v>0</v>
      </c>
      <c r="BZ1353" s="61"/>
      <c r="CA1353" s="50" t="s">
        <v>364</v>
      </c>
      <c r="CB1353" s="57">
        <v>0</v>
      </c>
      <c r="CC1353" s="58">
        <v>0</v>
      </c>
      <c r="CD1353" s="61"/>
      <c r="CE1353" s="50" t="s">
        <v>418</v>
      </c>
      <c r="CF1353" s="57">
        <v>0</v>
      </c>
      <c r="CG1353" s="58">
        <v>0</v>
      </c>
      <c r="CH1353" s="61"/>
      <c r="CI1353" s="61"/>
      <c r="CJ1353" s="69"/>
      <c r="CK1353" s="56" t="s">
        <v>141</v>
      </c>
      <c r="CL1353" s="49" t="s">
        <v>140</v>
      </c>
      <c r="CM1353" s="61"/>
      <c r="CN1353" s="61"/>
      <c r="CO1353" s="61"/>
      <c r="CP1353" s="61"/>
      <c r="CQ1353" s="61"/>
      <c r="CR1353" s="61"/>
      <c r="CS1353" s="50" t="s">
        <v>355</v>
      </c>
      <c r="CT1353" s="57">
        <v>0</v>
      </c>
      <c r="CU1353" s="58" t="e">
        <v>#DIV/0!</v>
      </c>
      <c r="CV1353" s="61"/>
      <c r="CW1353" s="50" t="s">
        <v>364</v>
      </c>
      <c r="CX1353" s="57">
        <v>0</v>
      </c>
      <c r="CY1353" s="58">
        <v>0</v>
      </c>
      <c r="CZ1353" s="61"/>
      <c r="DA1353" s="50" t="s">
        <v>418</v>
      </c>
      <c r="DB1353" s="57">
        <v>0</v>
      </c>
      <c r="DC1353" s="58" t="e">
        <v>#DIV/0!</v>
      </c>
    </row>
    <row r="1354" spans="1:107" ht="25.5" customHeight="1" x14ac:dyDescent="0.2">
      <c r="A1354" s="103"/>
      <c r="B1354"/>
      <c r="C1354"/>
      <c r="D1354"/>
      <c r="E1354" s="64"/>
      <c r="F1354" s="175" t="s">
        <v>16</v>
      </c>
      <c r="G1354" s="175"/>
      <c r="H1354" s="175"/>
      <c r="I1354" s="61"/>
      <c r="J1354" s="50" t="s">
        <v>356</v>
      </c>
      <c r="K1354" s="57">
        <v>0</v>
      </c>
      <c r="L1354" s="58">
        <v>0</v>
      </c>
      <c r="M1354" s="61"/>
      <c r="N1354" s="50" t="s">
        <v>365</v>
      </c>
      <c r="O1354" s="57">
        <v>0</v>
      </c>
      <c r="P1354" s="58">
        <v>0</v>
      </c>
      <c r="Q1354" s="61"/>
      <c r="R1354" s="50" t="s">
        <v>419</v>
      </c>
      <c r="S1354" s="57">
        <v>0</v>
      </c>
      <c r="T1354" s="58">
        <v>0</v>
      </c>
      <c r="U1354" s="61"/>
      <c r="V1354"/>
      <c r="W1354"/>
      <c r="X1354"/>
      <c r="Y1354" s="61"/>
      <c r="Z1354" s="61"/>
      <c r="AA1354" s="61"/>
      <c r="AB1354" s="61"/>
      <c r="AC1354" s="61"/>
      <c r="AD1354" s="61"/>
      <c r="AE1354" s="50" t="s">
        <v>356</v>
      </c>
      <c r="AF1354" s="57">
        <v>0</v>
      </c>
      <c r="AG1354" s="58">
        <v>0</v>
      </c>
      <c r="AH1354" s="61"/>
      <c r="AI1354" s="50" t="s">
        <v>365</v>
      </c>
      <c r="AJ1354" s="57">
        <v>0</v>
      </c>
      <c r="AK1354" s="58">
        <v>0</v>
      </c>
      <c r="AL1354" s="61"/>
      <c r="AM1354" s="50" t="s">
        <v>419</v>
      </c>
      <c r="AN1354" s="57">
        <v>0</v>
      </c>
      <c r="AO1354" s="58">
        <v>0</v>
      </c>
      <c r="AP1354" s="61"/>
      <c r="AQ1354" s="61"/>
      <c r="AR1354"/>
      <c r="AS1354"/>
      <c r="AT1354"/>
      <c r="AU1354" s="61"/>
      <c r="AV1354"/>
      <c r="AW1354"/>
      <c r="AX1354"/>
      <c r="AY1354" s="61"/>
      <c r="AZ1354" s="61"/>
      <c r="BA1354" s="50" t="s">
        <v>356</v>
      </c>
      <c r="BB1354" s="57">
        <v>0</v>
      </c>
      <c r="BC1354" s="58">
        <v>0</v>
      </c>
      <c r="BD1354" s="61"/>
      <c r="BE1354" s="50" t="s">
        <v>365</v>
      </c>
      <c r="BF1354" s="57">
        <v>0</v>
      </c>
      <c r="BG1354" s="58">
        <v>0</v>
      </c>
      <c r="BH1354" s="61"/>
      <c r="BI1354" s="50" t="s">
        <v>419</v>
      </c>
      <c r="BJ1354" s="57">
        <v>0</v>
      </c>
      <c r="BK1354" s="58">
        <v>0</v>
      </c>
      <c r="BL1354" s="61"/>
      <c r="BM1354" s="61"/>
      <c r="BN1354"/>
      <c r="BO1354"/>
      <c r="BP1354"/>
      <c r="BQ1354" s="64"/>
      <c r="BR1354"/>
      <c r="BS1354"/>
      <c r="BT1354"/>
      <c r="BU1354" s="64"/>
      <c r="BV1354" s="61"/>
      <c r="BW1354" s="50" t="s">
        <v>356</v>
      </c>
      <c r="BX1354" s="57">
        <v>0</v>
      </c>
      <c r="BY1354" s="58">
        <v>0</v>
      </c>
      <c r="BZ1354" s="61"/>
      <c r="CA1354" s="50" t="s">
        <v>365</v>
      </c>
      <c r="CB1354" s="57">
        <v>0</v>
      </c>
      <c r="CC1354" s="58">
        <v>0</v>
      </c>
      <c r="CD1354" s="61"/>
      <c r="CE1354" s="50" t="s">
        <v>419</v>
      </c>
      <c r="CF1354" s="57">
        <v>1</v>
      </c>
      <c r="CG1354" s="58">
        <v>0.25</v>
      </c>
      <c r="CH1354" s="61"/>
      <c r="CI1354" s="61"/>
      <c r="CJ1354"/>
      <c r="CK1354"/>
      <c r="CL1354"/>
      <c r="CM1354" s="61"/>
      <c r="CN1354" s="176" t="s">
        <v>16</v>
      </c>
      <c r="CO1354" s="177"/>
      <c r="CP1354" s="177"/>
      <c r="CQ1354" s="61"/>
      <c r="CR1354" s="61"/>
      <c r="CS1354" s="50" t="s">
        <v>356</v>
      </c>
      <c r="CT1354" s="57">
        <v>0</v>
      </c>
      <c r="CU1354" s="58" t="e">
        <v>#DIV/0!</v>
      </c>
      <c r="CV1354" s="61"/>
      <c r="CW1354" s="50" t="s">
        <v>365</v>
      </c>
      <c r="CX1354" s="57">
        <v>0</v>
      </c>
      <c r="CY1354" s="58">
        <v>0</v>
      </c>
      <c r="CZ1354" s="61"/>
      <c r="DA1354" s="50" t="s">
        <v>419</v>
      </c>
      <c r="DB1354" s="57">
        <v>0</v>
      </c>
      <c r="DC1354" s="58" t="e">
        <v>#DIV/0!</v>
      </c>
    </row>
    <row r="1355" spans="1:107" ht="25.5" customHeight="1" x14ac:dyDescent="0.2">
      <c r="A1355" s="103"/>
      <c r="B1355"/>
      <c r="C1355"/>
      <c r="D1355"/>
      <c r="E1355" s="64"/>
      <c r="F1355" s="55" t="s">
        <v>191</v>
      </c>
      <c r="G1355" s="57">
        <v>7</v>
      </c>
      <c r="H1355" s="58">
        <v>0.28000000000000003</v>
      </c>
      <c r="I1355" s="61"/>
      <c r="J1355" s="50" t="s">
        <v>345</v>
      </c>
      <c r="K1355" s="57">
        <v>1</v>
      </c>
      <c r="L1355" s="58">
        <v>4.1666666666666664E-2</v>
      </c>
      <c r="M1355" s="61"/>
      <c r="N1355" s="50" t="s">
        <v>366</v>
      </c>
      <c r="O1355" s="57">
        <v>0</v>
      </c>
      <c r="P1355" s="58">
        <v>0</v>
      </c>
      <c r="Q1355" s="61"/>
      <c r="R1355" s="50" t="s">
        <v>420</v>
      </c>
      <c r="S1355" s="57">
        <v>0</v>
      </c>
      <c r="T1355" s="58">
        <v>0</v>
      </c>
      <c r="U1355" s="61"/>
      <c r="V1355" s="175" t="s">
        <v>15</v>
      </c>
      <c r="W1355" s="175"/>
      <c r="X1355" s="175"/>
      <c r="Y1355" s="61"/>
      <c r="Z1355" s="175" t="s">
        <v>16</v>
      </c>
      <c r="AA1355" s="175"/>
      <c r="AB1355" s="175"/>
      <c r="AC1355" s="61"/>
      <c r="AD1355" s="61"/>
      <c r="AE1355" s="50" t="s">
        <v>345</v>
      </c>
      <c r="AF1355" s="57">
        <v>4</v>
      </c>
      <c r="AG1355" s="58">
        <v>0.33333333333333331</v>
      </c>
      <c r="AH1355" s="61"/>
      <c r="AI1355" s="50" t="s">
        <v>366</v>
      </c>
      <c r="AJ1355" s="57">
        <v>0</v>
      </c>
      <c r="AK1355" s="58">
        <v>0</v>
      </c>
      <c r="AL1355" s="61"/>
      <c r="AM1355" s="50" t="s">
        <v>420</v>
      </c>
      <c r="AN1355" s="57">
        <v>0</v>
      </c>
      <c r="AO1355" s="58">
        <v>0</v>
      </c>
      <c r="AP1355" s="61"/>
      <c r="AQ1355" s="61"/>
      <c r="AR1355" s="178" t="s">
        <v>15</v>
      </c>
      <c r="AS1355" s="179"/>
      <c r="AT1355" s="179"/>
      <c r="AU1355" s="61"/>
      <c r="AV1355" s="176" t="s">
        <v>16</v>
      </c>
      <c r="AW1355" s="177"/>
      <c r="AX1355" s="177"/>
      <c r="AY1355" s="61"/>
      <c r="AZ1355" s="61"/>
      <c r="BA1355" s="50" t="s">
        <v>345</v>
      </c>
      <c r="BB1355" s="57">
        <v>0</v>
      </c>
      <c r="BC1355" s="58">
        <v>0</v>
      </c>
      <c r="BD1355" s="61"/>
      <c r="BE1355" s="50" t="s">
        <v>366</v>
      </c>
      <c r="BF1355" s="57">
        <v>0</v>
      </c>
      <c r="BG1355" s="58">
        <v>0</v>
      </c>
      <c r="BH1355" s="61"/>
      <c r="BI1355" s="50" t="s">
        <v>420</v>
      </c>
      <c r="BJ1355" s="57">
        <v>0</v>
      </c>
      <c r="BK1355" s="58">
        <v>0</v>
      </c>
      <c r="BL1355" s="61"/>
      <c r="BM1355" s="61"/>
      <c r="BN1355" s="178" t="s">
        <v>15</v>
      </c>
      <c r="BO1355" s="179"/>
      <c r="BP1355" s="179"/>
      <c r="BQ1355" s="64"/>
      <c r="BR1355" s="175" t="s">
        <v>16</v>
      </c>
      <c r="BS1355" s="175"/>
      <c r="BT1355" s="175"/>
      <c r="BU1355" s="64"/>
      <c r="BV1355" s="61"/>
      <c r="BW1355" s="50" t="s">
        <v>345</v>
      </c>
      <c r="BX1355" s="57">
        <v>0</v>
      </c>
      <c r="BY1355" s="58">
        <v>0</v>
      </c>
      <c r="BZ1355" s="61"/>
      <c r="CA1355" s="50" t="s">
        <v>366</v>
      </c>
      <c r="CB1355" s="57">
        <v>1</v>
      </c>
      <c r="CC1355" s="58">
        <v>0.25</v>
      </c>
      <c r="CD1355" s="61"/>
      <c r="CE1355" s="50" t="s">
        <v>420</v>
      </c>
      <c r="CF1355" s="57">
        <v>0</v>
      </c>
      <c r="CG1355" s="58">
        <v>0</v>
      </c>
      <c r="CH1355" s="61"/>
      <c r="CI1355" s="61"/>
      <c r="CJ1355" s="175" t="s">
        <v>15</v>
      </c>
      <c r="CK1355" s="175"/>
      <c r="CL1355" s="175"/>
      <c r="CM1355" s="61"/>
      <c r="CN1355" s="47" t="s">
        <v>191</v>
      </c>
      <c r="CO1355" s="57">
        <v>0</v>
      </c>
      <c r="CP1355" s="58" t="e">
        <v>#DIV/0!</v>
      </c>
      <c r="CQ1355" s="61"/>
      <c r="CR1355" s="61"/>
      <c r="CS1355" s="50" t="s">
        <v>345</v>
      </c>
      <c r="CT1355" s="57">
        <v>0</v>
      </c>
      <c r="CU1355" s="58" t="e">
        <v>#DIV/0!</v>
      </c>
      <c r="CV1355" s="61"/>
      <c r="CW1355" s="50" t="s">
        <v>366</v>
      </c>
      <c r="CX1355" s="57">
        <v>0</v>
      </c>
      <c r="CY1355" s="58">
        <v>0</v>
      </c>
      <c r="CZ1355" s="61"/>
      <c r="DA1355" s="50" t="s">
        <v>420</v>
      </c>
      <c r="DB1355" s="57">
        <v>0</v>
      </c>
      <c r="DC1355" s="58" t="e">
        <v>#DIV/0!</v>
      </c>
    </row>
    <row r="1356" spans="1:107" ht="25.5" customHeight="1" x14ac:dyDescent="0.2">
      <c r="A1356" s="103"/>
      <c r="B1356"/>
      <c r="C1356"/>
      <c r="D1356"/>
      <c r="E1356" s="64"/>
      <c r="F1356" s="46" t="s">
        <v>192</v>
      </c>
      <c r="G1356" s="57">
        <v>6</v>
      </c>
      <c r="H1356" s="58">
        <v>0.24</v>
      </c>
      <c r="I1356" s="61"/>
      <c r="J1356" s="50" t="s">
        <v>347</v>
      </c>
      <c r="K1356" s="57">
        <v>0</v>
      </c>
      <c r="L1356" s="58">
        <v>0</v>
      </c>
      <c r="M1356" s="61"/>
      <c r="N1356" s="50" t="s">
        <v>367</v>
      </c>
      <c r="O1356" s="57">
        <v>0</v>
      </c>
      <c r="P1356" s="58">
        <v>0</v>
      </c>
      <c r="Q1356" s="61"/>
      <c r="R1356" s="50" t="s">
        <v>421</v>
      </c>
      <c r="S1356" s="57">
        <v>0</v>
      </c>
      <c r="T1356" s="58">
        <v>0</v>
      </c>
      <c r="U1356" s="61"/>
      <c r="V1356" s="47" t="s">
        <v>189</v>
      </c>
      <c r="W1356" s="57">
        <v>6</v>
      </c>
      <c r="X1356" s="58">
        <v>0.5</v>
      </c>
      <c r="Y1356" s="61"/>
      <c r="Z1356" s="47" t="s">
        <v>191</v>
      </c>
      <c r="AA1356" s="57">
        <v>9</v>
      </c>
      <c r="AB1356" s="58">
        <v>0.75</v>
      </c>
      <c r="AC1356" s="61"/>
      <c r="AD1356" s="61"/>
      <c r="AE1356" s="50" t="s">
        <v>347</v>
      </c>
      <c r="AF1356" s="57">
        <v>0</v>
      </c>
      <c r="AG1356" s="58">
        <v>0</v>
      </c>
      <c r="AH1356" s="61"/>
      <c r="AI1356" s="50" t="s">
        <v>367</v>
      </c>
      <c r="AJ1356" s="57">
        <v>0</v>
      </c>
      <c r="AK1356" s="58">
        <v>0</v>
      </c>
      <c r="AL1356" s="61"/>
      <c r="AM1356" s="50" t="s">
        <v>421</v>
      </c>
      <c r="AN1356" s="57">
        <v>0</v>
      </c>
      <c r="AO1356" s="58">
        <v>0</v>
      </c>
      <c r="AP1356" s="61"/>
      <c r="AQ1356" s="61"/>
      <c r="AR1356" s="47" t="s">
        <v>189</v>
      </c>
      <c r="AS1356" s="57">
        <v>2</v>
      </c>
      <c r="AT1356" s="58">
        <v>0.4</v>
      </c>
      <c r="AU1356" s="61"/>
      <c r="AV1356" s="47" t="s">
        <v>191</v>
      </c>
      <c r="AW1356" s="57">
        <v>5</v>
      </c>
      <c r="AX1356" s="58">
        <v>1</v>
      </c>
      <c r="AY1356" s="61"/>
      <c r="AZ1356" s="61"/>
      <c r="BA1356" s="50" t="s">
        <v>347</v>
      </c>
      <c r="BB1356" s="57">
        <v>0</v>
      </c>
      <c r="BC1356" s="58">
        <v>0</v>
      </c>
      <c r="BD1356" s="61"/>
      <c r="BE1356" s="50" t="s">
        <v>367</v>
      </c>
      <c r="BF1356" s="57">
        <v>0</v>
      </c>
      <c r="BG1356" s="58">
        <v>0</v>
      </c>
      <c r="BH1356" s="61"/>
      <c r="BI1356" s="50" t="s">
        <v>421</v>
      </c>
      <c r="BJ1356" s="57">
        <v>0</v>
      </c>
      <c r="BK1356" s="58">
        <v>0</v>
      </c>
      <c r="BL1356" s="61"/>
      <c r="BM1356" s="61"/>
      <c r="BN1356" s="47" t="s">
        <v>189</v>
      </c>
      <c r="BO1356" s="57">
        <v>1</v>
      </c>
      <c r="BP1356" s="58">
        <v>0.25</v>
      </c>
      <c r="BQ1356" s="64"/>
      <c r="BR1356" s="55" t="s">
        <v>191</v>
      </c>
      <c r="BS1356" s="57">
        <v>4</v>
      </c>
      <c r="BT1356" s="58">
        <v>1</v>
      </c>
      <c r="BU1356" s="64"/>
      <c r="BV1356" s="61"/>
      <c r="BW1356" s="50" t="s">
        <v>347</v>
      </c>
      <c r="BX1356" s="57">
        <v>0</v>
      </c>
      <c r="BY1356" s="58">
        <v>0</v>
      </c>
      <c r="BZ1356" s="61"/>
      <c r="CA1356" s="50" t="s">
        <v>367</v>
      </c>
      <c r="CB1356" s="57">
        <v>0</v>
      </c>
      <c r="CC1356" s="58">
        <v>0</v>
      </c>
      <c r="CD1356" s="61"/>
      <c r="CE1356" s="50" t="s">
        <v>421</v>
      </c>
      <c r="CF1356" s="57">
        <v>0</v>
      </c>
      <c r="CG1356" s="58">
        <v>0</v>
      </c>
      <c r="CH1356" s="61"/>
      <c r="CI1356" s="61"/>
      <c r="CJ1356" s="55" t="s">
        <v>189</v>
      </c>
      <c r="CK1356" s="57">
        <v>0</v>
      </c>
      <c r="CL1356" s="58" t="e">
        <v>#DIV/0!</v>
      </c>
      <c r="CM1356" s="61"/>
      <c r="CN1356" s="46" t="s">
        <v>192</v>
      </c>
      <c r="CO1356" s="57">
        <v>0</v>
      </c>
      <c r="CP1356" s="58" t="e">
        <v>#DIV/0!</v>
      </c>
      <c r="CQ1356" s="61"/>
      <c r="CR1356" s="61"/>
      <c r="CS1356" s="50" t="s">
        <v>347</v>
      </c>
      <c r="CT1356" s="57">
        <v>0</v>
      </c>
      <c r="CU1356" s="58" t="e">
        <v>#DIV/0!</v>
      </c>
      <c r="CV1356" s="61"/>
      <c r="CW1356" s="50" t="s">
        <v>367</v>
      </c>
      <c r="CX1356" s="57">
        <v>0</v>
      </c>
      <c r="CY1356" s="58">
        <v>0</v>
      </c>
      <c r="CZ1356" s="61"/>
      <c r="DA1356" s="50" t="s">
        <v>421</v>
      </c>
      <c r="DB1356" s="57">
        <v>0</v>
      </c>
      <c r="DC1356" s="58" t="e">
        <v>#DIV/0!</v>
      </c>
    </row>
    <row r="1357" spans="1:107" ht="25.5" customHeight="1" x14ac:dyDescent="0.2">
      <c r="A1357" s="103"/>
      <c r="B1357"/>
      <c r="C1357"/>
      <c r="D1357"/>
      <c r="E1357" s="64"/>
      <c r="F1357" s="46" t="s">
        <v>193</v>
      </c>
      <c r="G1357" s="57">
        <v>6</v>
      </c>
      <c r="H1357" s="58">
        <v>0.24</v>
      </c>
      <c r="I1357" s="61"/>
      <c r="J1357" s="50" t="s">
        <v>346</v>
      </c>
      <c r="K1357" s="57">
        <v>0</v>
      </c>
      <c r="L1357" s="58">
        <v>0</v>
      </c>
      <c r="M1357" s="61"/>
      <c r="N1357" s="50" t="s">
        <v>368</v>
      </c>
      <c r="O1357" s="57">
        <v>1</v>
      </c>
      <c r="P1357" s="58">
        <v>0.04</v>
      </c>
      <c r="Q1357" s="61"/>
      <c r="R1357" s="50" t="s">
        <v>422</v>
      </c>
      <c r="S1357" s="57">
        <v>1</v>
      </c>
      <c r="T1357" s="58">
        <v>0.04</v>
      </c>
      <c r="U1357" s="61"/>
      <c r="V1357" s="46" t="s">
        <v>190</v>
      </c>
      <c r="W1357" s="57">
        <v>6</v>
      </c>
      <c r="X1357" s="58">
        <v>0.5</v>
      </c>
      <c r="Y1357" s="61"/>
      <c r="Z1357" s="46" t="s">
        <v>192</v>
      </c>
      <c r="AA1357" s="57">
        <v>2</v>
      </c>
      <c r="AB1357" s="58">
        <v>0.16666666666666666</v>
      </c>
      <c r="AC1357" s="61"/>
      <c r="AD1357" s="61"/>
      <c r="AE1357" s="50" t="s">
        <v>346</v>
      </c>
      <c r="AF1357" s="57">
        <v>0</v>
      </c>
      <c r="AG1357" s="58">
        <v>0</v>
      </c>
      <c r="AH1357" s="61"/>
      <c r="AI1357" s="50" t="s">
        <v>368</v>
      </c>
      <c r="AJ1357" s="57">
        <v>0</v>
      </c>
      <c r="AK1357" s="58">
        <v>0</v>
      </c>
      <c r="AL1357" s="61"/>
      <c r="AM1357" s="50" t="s">
        <v>422</v>
      </c>
      <c r="AN1357" s="57">
        <v>0</v>
      </c>
      <c r="AO1357" s="58">
        <v>0</v>
      </c>
      <c r="AP1357" s="61"/>
      <c r="AQ1357" s="61"/>
      <c r="AR1357" s="46" t="s">
        <v>190</v>
      </c>
      <c r="AS1357" s="57">
        <v>3</v>
      </c>
      <c r="AT1357" s="58">
        <v>0.6</v>
      </c>
      <c r="AU1357" s="61"/>
      <c r="AV1357" s="46" t="s">
        <v>192</v>
      </c>
      <c r="AW1357" s="57">
        <v>0</v>
      </c>
      <c r="AX1357" s="58">
        <v>0</v>
      </c>
      <c r="AY1357" s="61"/>
      <c r="AZ1357" s="61"/>
      <c r="BA1357" s="50" t="s">
        <v>346</v>
      </c>
      <c r="BB1357" s="57">
        <v>0</v>
      </c>
      <c r="BC1357" s="58">
        <v>0</v>
      </c>
      <c r="BD1357" s="61"/>
      <c r="BE1357" s="50" t="s">
        <v>368</v>
      </c>
      <c r="BF1357" s="57">
        <v>0</v>
      </c>
      <c r="BG1357" s="58">
        <v>0</v>
      </c>
      <c r="BH1357" s="61"/>
      <c r="BI1357" s="50" t="s">
        <v>422</v>
      </c>
      <c r="BJ1357" s="57">
        <v>0</v>
      </c>
      <c r="BK1357" s="58">
        <v>0</v>
      </c>
      <c r="BL1357" s="61"/>
      <c r="BM1357" s="61"/>
      <c r="BN1357" s="46" t="s">
        <v>190</v>
      </c>
      <c r="BO1357" s="57">
        <v>3</v>
      </c>
      <c r="BP1357" s="58">
        <v>0.75</v>
      </c>
      <c r="BQ1357" s="64"/>
      <c r="BR1357" s="46" t="s">
        <v>192</v>
      </c>
      <c r="BS1357" s="57">
        <v>0</v>
      </c>
      <c r="BT1357" s="58">
        <v>0</v>
      </c>
      <c r="BU1357" s="64"/>
      <c r="BV1357" s="61"/>
      <c r="BW1357" s="50" t="s">
        <v>346</v>
      </c>
      <c r="BX1357" s="57">
        <v>0</v>
      </c>
      <c r="BY1357" s="58">
        <v>0</v>
      </c>
      <c r="BZ1357" s="61"/>
      <c r="CA1357" s="50" t="s">
        <v>368</v>
      </c>
      <c r="CB1357" s="57">
        <v>0</v>
      </c>
      <c r="CC1357" s="58">
        <v>0</v>
      </c>
      <c r="CD1357" s="61"/>
      <c r="CE1357" s="50" t="s">
        <v>422</v>
      </c>
      <c r="CF1357" s="57">
        <v>0</v>
      </c>
      <c r="CG1357" s="58">
        <v>0</v>
      </c>
      <c r="CH1357" s="61"/>
      <c r="CI1357" s="61"/>
      <c r="CJ1357" s="46" t="s">
        <v>190</v>
      </c>
      <c r="CK1357" s="57">
        <v>0</v>
      </c>
      <c r="CL1357" s="58" t="e">
        <v>#DIV/0!</v>
      </c>
      <c r="CM1357" s="61"/>
      <c r="CN1357" s="46" t="s">
        <v>193</v>
      </c>
      <c r="CO1357" s="57">
        <v>0</v>
      </c>
      <c r="CP1357" s="58" t="e">
        <v>#DIV/0!</v>
      </c>
      <c r="CQ1357" s="61"/>
      <c r="CR1357" s="61"/>
      <c r="CS1357" s="50" t="s">
        <v>346</v>
      </c>
      <c r="CT1357" s="57">
        <v>0</v>
      </c>
      <c r="CU1357" s="58" t="e">
        <v>#DIV/0!</v>
      </c>
      <c r="CV1357" s="61"/>
      <c r="CW1357" s="50" t="s">
        <v>368</v>
      </c>
      <c r="CX1357" s="57">
        <v>0</v>
      </c>
      <c r="CY1357" s="58">
        <v>0</v>
      </c>
      <c r="CZ1357" s="61"/>
      <c r="DA1357" s="50" t="s">
        <v>422</v>
      </c>
      <c r="DB1357" s="57">
        <v>0</v>
      </c>
      <c r="DC1357" s="58" t="e">
        <v>#DIV/0!</v>
      </c>
    </row>
    <row r="1358" spans="1:107" ht="25.5" customHeight="1" x14ac:dyDescent="0.2">
      <c r="A1358" s="103"/>
      <c r="B1358" s="175" t="s">
        <v>15</v>
      </c>
      <c r="C1358" s="175"/>
      <c r="D1358" s="175"/>
      <c r="E1358" s="64"/>
      <c r="F1358" s="46" t="s">
        <v>194</v>
      </c>
      <c r="G1358" s="57">
        <v>6</v>
      </c>
      <c r="H1358" s="58">
        <v>0.24</v>
      </c>
      <c r="I1358" s="61"/>
      <c r="J1358" s="50" t="s">
        <v>350</v>
      </c>
      <c r="K1358" s="57">
        <v>0</v>
      </c>
      <c r="L1358" s="58">
        <v>0</v>
      </c>
      <c r="M1358" s="61"/>
      <c r="N1358" s="37"/>
      <c r="O1358" s="45">
        <v>25</v>
      </c>
      <c r="P1358" s="58">
        <v>1</v>
      </c>
      <c r="Q1358" s="61"/>
      <c r="R1358" s="37"/>
      <c r="S1358" s="45">
        <v>25</v>
      </c>
      <c r="T1358" s="58">
        <v>1</v>
      </c>
      <c r="U1358" s="61"/>
      <c r="V1358" s="77"/>
      <c r="W1358" s="54">
        <v>12</v>
      </c>
      <c r="X1358" s="76">
        <v>1</v>
      </c>
      <c r="Y1358" s="61"/>
      <c r="Z1358" s="46" t="s">
        <v>193</v>
      </c>
      <c r="AA1358" s="57">
        <v>1</v>
      </c>
      <c r="AB1358" s="58">
        <v>8.3333333333333329E-2</v>
      </c>
      <c r="AC1358" s="61"/>
      <c r="AD1358" s="61"/>
      <c r="AE1358" s="50" t="s">
        <v>350</v>
      </c>
      <c r="AF1358" s="57">
        <v>0</v>
      </c>
      <c r="AG1358" s="58">
        <v>0</v>
      </c>
      <c r="AH1358" s="61"/>
      <c r="AI1358" s="37"/>
      <c r="AJ1358" s="45">
        <v>12</v>
      </c>
      <c r="AK1358" s="58">
        <v>1</v>
      </c>
      <c r="AL1358" s="61"/>
      <c r="AM1358" s="37"/>
      <c r="AN1358" s="45">
        <v>12</v>
      </c>
      <c r="AO1358" s="58">
        <v>1</v>
      </c>
      <c r="AP1358" s="61"/>
      <c r="AQ1358" s="61"/>
      <c r="AR1358" s="77"/>
      <c r="AS1358" s="54">
        <v>5</v>
      </c>
      <c r="AT1358" s="76">
        <v>1</v>
      </c>
      <c r="AU1358" s="61"/>
      <c r="AV1358" s="46" t="s">
        <v>193</v>
      </c>
      <c r="AW1358" s="57">
        <v>0</v>
      </c>
      <c r="AX1358" s="58">
        <v>0</v>
      </c>
      <c r="AY1358" s="61"/>
      <c r="AZ1358" s="61"/>
      <c r="BA1358" s="50" t="s">
        <v>350</v>
      </c>
      <c r="BB1358" s="57">
        <v>0</v>
      </c>
      <c r="BC1358" s="58">
        <v>0</v>
      </c>
      <c r="BD1358" s="61"/>
      <c r="BE1358" s="37"/>
      <c r="BF1358" s="45">
        <v>5</v>
      </c>
      <c r="BG1358" s="58">
        <v>1</v>
      </c>
      <c r="BH1358" s="61"/>
      <c r="BI1358" s="37"/>
      <c r="BJ1358" s="45">
        <v>5</v>
      </c>
      <c r="BK1358" s="58">
        <v>1</v>
      </c>
      <c r="BL1358" s="61"/>
      <c r="BM1358" s="61"/>
      <c r="BN1358" s="77"/>
      <c r="BO1358" s="54">
        <v>4</v>
      </c>
      <c r="BP1358" s="76">
        <v>1</v>
      </c>
      <c r="BQ1358" s="64"/>
      <c r="BR1358" s="46" t="s">
        <v>193</v>
      </c>
      <c r="BS1358" s="57">
        <v>0</v>
      </c>
      <c r="BT1358" s="58">
        <v>0</v>
      </c>
      <c r="BU1358" s="64"/>
      <c r="BV1358" s="61"/>
      <c r="BW1358" s="50" t="s">
        <v>350</v>
      </c>
      <c r="BX1358" s="57">
        <v>1</v>
      </c>
      <c r="BY1358" s="58">
        <v>0.25</v>
      </c>
      <c r="BZ1358" s="61"/>
      <c r="CA1358" s="37"/>
      <c r="CB1358" s="45">
        <v>4</v>
      </c>
      <c r="CC1358" s="58">
        <v>1</v>
      </c>
      <c r="CD1358" s="61"/>
      <c r="CE1358" s="37"/>
      <c r="CF1358" s="45">
        <v>4</v>
      </c>
      <c r="CG1358" s="58">
        <v>1</v>
      </c>
      <c r="CH1358" s="61"/>
      <c r="CI1358" s="61"/>
      <c r="CJ1358" s="77"/>
      <c r="CK1358" s="54">
        <v>0</v>
      </c>
      <c r="CL1358" s="76" t="e">
        <v>#DIV/0!</v>
      </c>
      <c r="CM1358" s="61"/>
      <c r="CN1358" s="46" t="s">
        <v>194</v>
      </c>
      <c r="CO1358" s="57">
        <v>0</v>
      </c>
      <c r="CP1358" s="58" t="e">
        <v>#DIV/0!</v>
      </c>
      <c r="CQ1358" s="61"/>
      <c r="CR1358" s="61"/>
      <c r="CS1358" s="50" t="s">
        <v>350</v>
      </c>
      <c r="CT1358" s="57">
        <v>0</v>
      </c>
      <c r="CU1358" s="58" t="e">
        <v>#DIV/0!</v>
      </c>
      <c r="CV1358" s="61"/>
      <c r="CW1358" s="37"/>
      <c r="CX1358" s="45">
        <v>2</v>
      </c>
      <c r="CY1358" s="58">
        <v>1</v>
      </c>
      <c r="CZ1358" s="61"/>
      <c r="DA1358" s="37"/>
      <c r="DB1358" s="45">
        <v>0</v>
      </c>
      <c r="DC1358" s="58" t="e">
        <v>#DIV/0!</v>
      </c>
    </row>
    <row r="1359" spans="1:107" ht="25.5" customHeight="1" x14ac:dyDescent="0.2">
      <c r="A1359" s="103"/>
      <c r="B1359" s="55" t="s">
        <v>189</v>
      </c>
      <c r="C1359" s="57">
        <v>25</v>
      </c>
      <c r="D1359" s="58">
        <v>1</v>
      </c>
      <c r="E1359" s="64"/>
      <c r="F1359" s="77"/>
      <c r="G1359" s="54">
        <v>25</v>
      </c>
      <c r="H1359" s="76">
        <v>1</v>
      </c>
      <c r="I1359" s="61"/>
      <c r="J1359" s="50" t="s">
        <v>349</v>
      </c>
      <c r="K1359" s="57">
        <v>0</v>
      </c>
      <c r="L1359" s="58">
        <v>0</v>
      </c>
      <c r="M1359" s="61"/>
      <c r="N1359" s="61"/>
      <c r="O1359" s="49" t="s">
        <v>141</v>
      </c>
      <c r="P1359" s="49" t="s">
        <v>140</v>
      </c>
      <c r="Q1359" s="61"/>
      <c r="R1359" s="61"/>
      <c r="S1359" s="49" t="s">
        <v>141</v>
      </c>
      <c r="T1359" s="49" t="s">
        <v>140</v>
      </c>
      <c r="U1359" s="61"/>
      <c r="V1359" s="61"/>
      <c r="W1359" s="56" t="s">
        <v>141</v>
      </c>
      <c r="X1359" s="49" t="s">
        <v>140</v>
      </c>
      <c r="Y1359" s="61"/>
      <c r="Z1359" s="46" t="s">
        <v>194</v>
      </c>
      <c r="AA1359" s="57">
        <v>0</v>
      </c>
      <c r="AB1359" s="58">
        <v>0</v>
      </c>
      <c r="AC1359" s="61"/>
      <c r="AD1359" s="61"/>
      <c r="AE1359" s="50" t="s">
        <v>349</v>
      </c>
      <c r="AF1359" s="57">
        <v>0</v>
      </c>
      <c r="AG1359" s="58">
        <v>0</v>
      </c>
      <c r="AH1359" s="61"/>
      <c r="AI1359" s="61"/>
      <c r="AJ1359" s="49" t="s">
        <v>141</v>
      </c>
      <c r="AK1359" s="49" t="s">
        <v>140</v>
      </c>
      <c r="AL1359" s="61"/>
      <c r="AM1359" s="61"/>
      <c r="AN1359" s="49" t="s">
        <v>141</v>
      </c>
      <c r="AO1359" s="49" t="s">
        <v>140</v>
      </c>
      <c r="AP1359" s="61"/>
      <c r="AQ1359" s="61"/>
      <c r="AR1359" s="61"/>
      <c r="AS1359" s="56" t="s">
        <v>141</v>
      </c>
      <c r="AT1359" s="49" t="s">
        <v>140</v>
      </c>
      <c r="AU1359" s="61"/>
      <c r="AV1359" s="46" t="s">
        <v>194</v>
      </c>
      <c r="AW1359" s="57">
        <v>0</v>
      </c>
      <c r="AX1359" s="58">
        <v>0</v>
      </c>
      <c r="AY1359" s="61"/>
      <c r="AZ1359" s="61"/>
      <c r="BA1359" s="50" t="s">
        <v>349</v>
      </c>
      <c r="BB1359" s="57">
        <v>0</v>
      </c>
      <c r="BC1359" s="58">
        <v>0</v>
      </c>
      <c r="BD1359" s="61"/>
      <c r="BE1359" s="61"/>
      <c r="BF1359" s="49" t="s">
        <v>141</v>
      </c>
      <c r="BG1359" s="49" t="s">
        <v>140</v>
      </c>
      <c r="BH1359" s="61"/>
      <c r="BI1359" s="61"/>
      <c r="BJ1359" s="49" t="s">
        <v>141</v>
      </c>
      <c r="BK1359" s="49" t="s">
        <v>140</v>
      </c>
      <c r="BL1359" s="61"/>
      <c r="BM1359" s="61"/>
      <c r="BN1359" s="61"/>
      <c r="BO1359" s="56" t="s">
        <v>141</v>
      </c>
      <c r="BP1359" s="49" t="s">
        <v>140</v>
      </c>
      <c r="BQ1359" s="64"/>
      <c r="BR1359" s="46" t="s">
        <v>194</v>
      </c>
      <c r="BS1359" s="57">
        <v>0</v>
      </c>
      <c r="BT1359" s="58">
        <v>0</v>
      </c>
      <c r="BU1359" s="64"/>
      <c r="BV1359" s="61"/>
      <c r="BW1359" s="50" t="s">
        <v>349</v>
      </c>
      <c r="BX1359" s="57">
        <v>0</v>
      </c>
      <c r="BY1359" s="58">
        <v>0</v>
      </c>
      <c r="BZ1359" s="61"/>
      <c r="CA1359" s="61"/>
      <c r="CB1359" s="49" t="s">
        <v>141</v>
      </c>
      <c r="CC1359" s="49" t="s">
        <v>140</v>
      </c>
      <c r="CD1359" s="61"/>
      <c r="CE1359" s="61"/>
      <c r="CF1359" s="49" t="s">
        <v>141</v>
      </c>
      <c r="CG1359" s="49" t="s">
        <v>140</v>
      </c>
      <c r="CH1359" s="61"/>
      <c r="CI1359" s="61"/>
      <c r="CJ1359" s="61"/>
      <c r="CK1359" s="56" t="s">
        <v>141</v>
      </c>
      <c r="CL1359" s="49" t="s">
        <v>140</v>
      </c>
      <c r="CM1359" s="61"/>
      <c r="CN1359" s="77"/>
      <c r="CO1359" s="54">
        <v>0</v>
      </c>
      <c r="CP1359" s="76" t="e">
        <v>#DIV/0!</v>
      </c>
      <c r="CQ1359" s="61"/>
      <c r="CR1359" s="61"/>
      <c r="CS1359" s="50" t="s">
        <v>349</v>
      </c>
      <c r="CT1359" s="57">
        <v>0</v>
      </c>
      <c r="CU1359" s="58" t="e">
        <v>#DIV/0!</v>
      </c>
      <c r="CV1359" s="61"/>
      <c r="CW1359" s="61"/>
      <c r="CX1359" s="49" t="s">
        <v>141</v>
      </c>
      <c r="CY1359" s="49" t="s">
        <v>140</v>
      </c>
      <c r="CZ1359" s="61"/>
      <c r="DA1359" s="61"/>
      <c r="DB1359" s="49" t="s">
        <v>141</v>
      </c>
      <c r="DC1359" s="49" t="s">
        <v>140</v>
      </c>
    </row>
    <row r="1360" spans="1:107" ht="25.5" customHeight="1" x14ac:dyDescent="0.2">
      <c r="A1360" s="103"/>
      <c r="B1360" s="46" t="s">
        <v>190</v>
      </c>
      <c r="C1360" s="57">
        <v>0</v>
      </c>
      <c r="D1360" s="58">
        <v>0</v>
      </c>
      <c r="E1360" s="64"/>
      <c r="F1360" s="61"/>
      <c r="G1360" s="56" t="s">
        <v>141</v>
      </c>
      <c r="H1360" s="49" t="s">
        <v>140</v>
      </c>
      <c r="I1360" s="61"/>
      <c r="J1360" s="50" t="s">
        <v>348</v>
      </c>
      <c r="K1360" s="57">
        <v>0</v>
      </c>
      <c r="L1360" s="58">
        <v>0</v>
      </c>
      <c r="M1360" s="61"/>
      <c r="N1360" s="61"/>
      <c r="O1360" s="61"/>
      <c r="P1360" s="61"/>
      <c r="Q1360" s="61"/>
      <c r="R1360" s="61"/>
      <c r="S1360" s="61"/>
      <c r="T1360" s="61"/>
      <c r="U1360" s="61"/>
      <c r="V1360" s="61"/>
      <c r="W1360" s="61"/>
      <c r="X1360" s="61"/>
      <c r="Y1360" s="61"/>
      <c r="Z1360" s="77"/>
      <c r="AA1360" s="54">
        <v>12</v>
      </c>
      <c r="AB1360" s="76">
        <v>1</v>
      </c>
      <c r="AC1360" s="61"/>
      <c r="AD1360" s="61"/>
      <c r="AE1360" s="50" t="s">
        <v>348</v>
      </c>
      <c r="AF1360" s="57">
        <v>0</v>
      </c>
      <c r="AG1360" s="58">
        <v>0</v>
      </c>
      <c r="AH1360" s="61"/>
      <c r="AI1360" s="61"/>
      <c r="AJ1360" s="61"/>
      <c r="AK1360" s="61"/>
      <c r="AL1360" s="61"/>
      <c r="AM1360" s="61"/>
      <c r="AN1360" s="61"/>
      <c r="AO1360" s="61"/>
      <c r="AP1360" s="61"/>
      <c r="AQ1360" s="61"/>
      <c r="AR1360" s="61"/>
      <c r="AS1360" s="61"/>
      <c r="AT1360" s="61"/>
      <c r="AU1360" s="61"/>
      <c r="AV1360" s="77"/>
      <c r="AW1360" s="54">
        <v>5</v>
      </c>
      <c r="AX1360" s="76">
        <v>1</v>
      </c>
      <c r="AY1360" s="61"/>
      <c r="AZ1360" s="61"/>
      <c r="BA1360" s="50" t="s">
        <v>348</v>
      </c>
      <c r="BB1360" s="57">
        <v>0</v>
      </c>
      <c r="BC1360" s="58">
        <v>0</v>
      </c>
      <c r="BD1360" s="61"/>
      <c r="BE1360" s="61"/>
      <c r="BF1360" s="61"/>
      <c r="BG1360" s="61"/>
      <c r="BH1360" s="61"/>
      <c r="BI1360" s="61"/>
      <c r="BJ1360" s="61"/>
      <c r="BK1360" s="61"/>
      <c r="BL1360" s="61"/>
      <c r="BM1360" s="61"/>
      <c r="BN1360" s="61"/>
      <c r="BO1360" s="61"/>
      <c r="BP1360" s="61"/>
      <c r="BQ1360" s="64"/>
      <c r="BR1360" s="77"/>
      <c r="BS1360" s="54">
        <v>4</v>
      </c>
      <c r="BT1360" s="76">
        <v>1</v>
      </c>
      <c r="BU1360" s="64"/>
      <c r="BV1360" s="61"/>
      <c r="BW1360" s="50" t="s">
        <v>348</v>
      </c>
      <c r="BX1360" s="57">
        <v>0</v>
      </c>
      <c r="BY1360" s="58">
        <v>0</v>
      </c>
      <c r="BZ1360" s="61"/>
      <c r="CA1360" s="61"/>
      <c r="CB1360" s="61"/>
      <c r="CC1360" s="61"/>
      <c r="CD1360" s="61"/>
      <c r="CE1360" s="61"/>
      <c r="CF1360" s="61"/>
      <c r="CG1360" s="61"/>
      <c r="CH1360" s="61"/>
      <c r="CI1360" s="61"/>
      <c r="CJ1360"/>
      <c r="CK1360"/>
      <c r="CL1360"/>
      <c r="CM1360" s="61"/>
      <c r="CN1360" s="61"/>
      <c r="CO1360" s="56" t="s">
        <v>141</v>
      </c>
      <c r="CP1360" s="49" t="s">
        <v>140</v>
      </c>
      <c r="CQ1360" s="61"/>
      <c r="CR1360" s="61"/>
      <c r="CS1360" s="50" t="s">
        <v>348</v>
      </c>
      <c r="CT1360" s="57">
        <v>0</v>
      </c>
      <c r="CU1360" s="58" t="e">
        <v>#DIV/0!</v>
      </c>
      <c r="CV1360" s="61"/>
      <c r="CW1360" s="61"/>
      <c r="CX1360" s="61"/>
      <c r="CY1360" s="61"/>
      <c r="CZ1360" s="61"/>
      <c r="DA1360" s="61"/>
      <c r="DB1360" s="61"/>
      <c r="DC1360" s="61"/>
    </row>
    <row r="1361" spans="1:107" ht="25.5" customHeight="1" x14ac:dyDescent="0.2">
      <c r="A1361" s="103"/>
      <c r="B1361" s="77"/>
      <c r="C1361" s="54">
        <v>25</v>
      </c>
      <c r="D1361" s="76">
        <v>1</v>
      </c>
      <c r="E1361" s="64"/>
      <c r="F1361" s="61"/>
      <c r="G1361" s="61"/>
      <c r="H1361" s="61"/>
      <c r="I1361" s="61"/>
      <c r="J1361" s="46" t="s">
        <v>351</v>
      </c>
      <c r="K1361" s="57">
        <v>0</v>
      </c>
      <c r="L1361" s="58">
        <v>0</v>
      </c>
      <c r="M1361" s="61"/>
      <c r="N1361" s="61"/>
      <c r="O1361" s="61"/>
      <c r="P1361" s="61"/>
      <c r="Q1361" s="61"/>
      <c r="R1361" s="61"/>
      <c r="S1361" s="61"/>
      <c r="T1361" s="61"/>
      <c r="U1361" s="61"/>
      <c r="V1361" s="176" t="s">
        <v>17</v>
      </c>
      <c r="W1361" s="177"/>
      <c r="X1361" s="177"/>
      <c r="Y1361"/>
      <c r="Z1361" s="61"/>
      <c r="AA1361" s="56" t="s">
        <v>141</v>
      </c>
      <c r="AB1361" s="49" t="s">
        <v>140</v>
      </c>
      <c r="AC1361" s="61"/>
      <c r="AD1361" s="61"/>
      <c r="AE1361" s="46" t="s">
        <v>351</v>
      </c>
      <c r="AF1361" s="57">
        <v>0</v>
      </c>
      <c r="AG1361" s="58">
        <v>0</v>
      </c>
      <c r="AH1361" s="61"/>
      <c r="AI1361" s="61"/>
      <c r="AJ1361" s="61"/>
      <c r="AK1361" s="61"/>
      <c r="AL1361" s="61"/>
      <c r="AM1361" s="61"/>
      <c r="AN1361" s="61"/>
      <c r="AO1361" s="61"/>
      <c r="AP1361" s="61"/>
      <c r="AQ1361" s="61"/>
      <c r="AR1361" s="175" t="s">
        <v>17</v>
      </c>
      <c r="AS1361" s="175"/>
      <c r="AT1361" s="175"/>
      <c r="AU1361" s="61"/>
      <c r="AV1361" s="61"/>
      <c r="AW1361" s="56" t="s">
        <v>141</v>
      </c>
      <c r="AX1361" s="49" t="s">
        <v>140</v>
      </c>
      <c r="AY1361" s="61"/>
      <c r="AZ1361" s="61"/>
      <c r="BA1361" s="46" t="s">
        <v>351</v>
      </c>
      <c r="BB1361" s="57">
        <v>0</v>
      </c>
      <c r="BC1361" s="58">
        <v>0</v>
      </c>
      <c r="BD1361" s="61"/>
      <c r="BE1361" s="61"/>
      <c r="BF1361" s="61"/>
      <c r="BG1361" s="61"/>
      <c r="BH1361" s="61"/>
      <c r="BI1361" s="61"/>
      <c r="BJ1361" s="61"/>
      <c r="BK1361" s="61"/>
      <c r="BL1361" s="61"/>
      <c r="BM1361" s="61"/>
      <c r="BN1361" s="175" t="s">
        <v>17</v>
      </c>
      <c r="BO1361" s="175"/>
      <c r="BP1361" s="175"/>
      <c r="BQ1361" s="64"/>
      <c r="BR1361" s="61"/>
      <c r="BS1361" s="56" t="s">
        <v>141</v>
      </c>
      <c r="BT1361" s="49" t="s">
        <v>140</v>
      </c>
      <c r="BU1361" s="64"/>
      <c r="BV1361" s="61"/>
      <c r="BW1361" s="46" t="s">
        <v>351</v>
      </c>
      <c r="BX1361" s="57">
        <v>0</v>
      </c>
      <c r="BY1361" s="58">
        <v>0</v>
      </c>
      <c r="BZ1361" s="61"/>
      <c r="CA1361" s="61"/>
      <c r="CB1361" s="61"/>
      <c r="CC1361" s="61"/>
      <c r="CD1361" s="61"/>
      <c r="CE1361" s="61"/>
      <c r="CF1361" s="61"/>
      <c r="CG1361" s="61"/>
      <c r="CH1361" s="61"/>
      <c r="CI1361" s="61"/>
      <c r="CJ1361" s="175" t="s">
        <v>17</v>
      </c>
      <c r="CK1361" s="175"/>
      <c r="CL1361" s="175"/>
      <c r="CM1361" s="61"/>
      <c r="CN1361" s="61"/>
      <c r="CO1361" s="61"/>
      <c r="CP1361" s="61"/>
      <c r="CQ1361" s="61"/>
      <c r="CR1361" s="61"/>
      <c r="CS1361" s="46" t="s">
        <v>351</v>
      </c>
      <c r="CT1361" s="57">
        <v>0</v>
      </c>
      <c r="CU1361" s="58" t="e">
        <v>#DIV/0!</v>
      </c>
      <c r="CV1361" s="61"/>
      <c r="CW1361" s="61"/>
      <c r="CX1361" s="61"/>
      <c r="CY1361" s="61"/>
      <c r="CZ1361" s="61"/>
      <c r="DA1361" s="61"/>
      <c r="DB1361" s="61"/>
      <c r="DC1361" s="61"/>
    </row>
    <row r="1362" spans="1:107" ht="25.5" customHeight="1" x14ac:dyDescent="0.2">
      <c r="A1362" s="103"/>
      <c r="B1362"/>
      <c r="C1362" s="56" t="s">
        <v>141</v>
      </c>
      <c r="D1362" s="49" t="s">
        <v>140</v>
      </c>
      <c r="E1362" s="64"/>
      <c r="F1362" s="61"/>
      <c r="G1362" s="61"/>
      <c r="H1362" s="61"/>
      <c r="I1362" s="61"/>
      <c r="J1362" s="46" t="s">
        <v>352</v>
      </c>
      <c r="K1362" s="57">
        <v>0</v>
      </c>
      <c r="L1362" s="58">
        <v>0</v>
      </c>
      <c r="M1362" s="61"/>
      <c r="N1362" s="61"/>
      <c r="O1362" s="61"/>
      <c r="P1362" s="61"/>
      <c r="Q1362" s="61"/>
      <c r="R1362" s="61"/>
      <c r="S1362" s="61"/>
      <c r="T1362" s="61"/>
      <c r="U1362" s="61"/>
      <c r="V1362" s="47" t="s">
        <v>195</v>
      </c>
      <c r="W1362" s="57">
        <v>4</v>
      </c>
      <c r="X1362" s="58">
        <v>0.33333333333333331</v>
      </c>
      <c r="Y1362"/>
      <c r="Z1362" s="61"/>
      <c r="AA1362" s="61"/>
      <c r="AB1362" s="61"/>
      <c r="AC1362" s="61"/>
      <c r="AD1362" s="61"/>
      <c r="AE1362" s="46" t="s">
        <v>352</v>
      </c>
      <c r="AF1362" s="57">
        <v>0</v>
      </c>
      <c r="AG1362" s="58">
        <v>0</v>
      </c>
      <c r="AH1362" s="61"/>
      <c r="AI1362" s="61"/>
      <c r="AJ1362" s="61"/>
      <c r="AK1362" s="61"/>
      <c r="AL1362" s="61"/>
      <c r="AM1362" s="61"/>
      <c r="AN1362" s="61"/>
      <c r="AO1362" s="61"/>
      <c r="AP1362" s="61"/>
      <c r="AQ1362" s="61"/>
      <c r="AR1362" s="55" t="s">
        <v>195</v>
      </c>
      <c r="AS1362" s="57">
        <v>1</v>
      </c>
      <c r="AT1362" s="58">
        <v>0.2</v>
      </c>
      <c r="AU1362" s="61"/>
      <c r="AV1362" s="61"/>
      <c r="AW1362" s="61"/>
      <c r="AX1362" s="61"/>
      <c r="AY1362" s="61"/>
      <c r="AZ1362" s="61"/>
      <c r="BA1362" s="46" t="s">
        <v>352</v>
      </c>
      <c r="BB1362" s="57">
        <v>0</v>
      </c>
      <c r="BC1362" s="58">
        <v>0</v>
      </c>
      <c r="BD1362" s="61"/>
      <c r="BE1362" s="61"/>
      <c r="BF1362" s="61"/>
      <c r="BG1362" s="61"/>
      <c r="BH1362" s="61"/>
      <c r="BI1362" s="61"/>
      <c r="BJ1362" s="61"/>
      <c r="BK1362" s="61"/>
      <c r="BL1362" s="61"/>
      <c r="BM1362" s="61"/>
      <c r="BN1362" s="55" t="s">
        <v>195</v>
      </c>
      <c r="BO1362" s="57">
        <v>1</v>
      </c>
      <c r="BP1362" s="58">
        <v>0.25</v>
      </c>
      <c r="BQ1362" s="64"/>
      <c r="BR1362" s="64"/>
      <c r="BS1362" s="64"/>
      <c r="BT1362" s="64"/>
      <c r="BU1362" s="61"/>
      <c r="BV1362" s="61"/>
      <c r="BW1362" s="46" t="s">
        <v>352</v>
      </c>
      <c r="BX1362" s="57">
        <v>0</v>
      </c>
      <c r="BY1362" s="58">
        <v>0</v>
      </c>
      <c r="BZ1362" s="61"/>
      <c r="CA1362" s="61"/>
      <c r="CB1362" s="61"/>
      <c r="CC1362" s="61"/>
      <c r="CD1362" s="61"/>
      <c r="CE1362" s="61"/>
      <c r="CF1362" s="61"/>
      <c r="CG1362" s="61"/>
      <c r="CH1362" s="61"/>
      <c r="CI1362" s="61"/>
      <c r="CJ1362" s="55" t="s">
        <v>195</v>
      </c>
      <c r="CK1362" s="57">
        <v>0</v>
      </c>
      <c r="CL1362" s="58" t="e">
        <v>#DIV/0!</v>
      </c>
      <c r="CM1362" s="61"/>
      <c r="CN1362" s="61"/>
      <c r="CO1362" s="61"/>
      <c r="CP1362" s="61"/>
      <c r="CQ1362" s="61"/>
      <c r="CR1362" s="61"/>
      <c r="CS1362" s="46" t="s">
        <v>352</v>
      </c>
      <c r="CT1362" s="57">
        <v>0</v>
      </c>
      <c r="CU1362" s="58" t="e">
        <v>#DIV/0!</v>
      </c>
      <c r="CV1362" s="61"/>
      <c r="CW1362" s="61"/>
      <c r="CX1362" s="61"/>
      <c r="CY1362" s="61"/>
      <c r="CZ1362" s="61"/>
      <c r="DA1362" s="61"/>
      <c r="DB1362" s="61"/>
      <c r="DC1362" s="61"/>
    </row>
    <row r="1363" spans="1:107" ht="25.5" customHeight="1" x14ac:dyDescent="0.2">
      <c r="A1363" s="103"/>
      <c r="B1363"/>
      <c r="C1363"/>
      <c r="D1363"/>
      <c r="E1363" s="64"/>
      <c r="F1363" s="61"/>
      <c r="G1363" s="61"/>
      <c r="H1363" s="61"/>
      <c r="I1363" s="61"/>
      <c r="J1363" s="46" t="s">
        <v>353</v>
      </c>
      <c r="K1363" s="57">
        <v>0</v>
      </c>
      <c r="L1363" s="58">
        <v>0</v>
      </c>
      <c r="M1363" s="61"/>
      <c r="N1363" s="61"/>
      <c r="O1363" s="61"/>
      <c r="P1363" s="61"/>
      <c r="Q1363" s="61"/>
      <c r="R1363" s="61"/>
      <c r="S1363" s="61"/>
      <c r="T1363" s="61"/>
      <c r="U1363" s="61"/>
      <c r="V1363" s="46" t="s">
        <v>196</v>
      </c>
      <c r="W1363" s="57">
        <v>8</v>
      </c>
      <c r="X1363" s="58">
        <v>0.66666666666666663</v>
      </c>
      <c r="Y1363"/>
      <c r="Z1363" s="61"/>
      <c r="AA1363" s="61"/>
      <c r="AB1363" s="61"/>
      <c r="AC1363" s="61"/>
      <c r="AD1363" s="61"/>
      <c r="AE1363" s="46" t="s">
        <v>353</v>
      </c>
      <c r="AF1363" s="57">
        <v>0</v>
      </c>
      <c r="AG1363" s="58">
        <v>0</v>
      </c>
      <c r="AH1363" s="61"/>
      <c r="AI1363" s="61"/>
      <c r="AJ1363" s="61"/>
      <c r="AK1363" s="61"/>
      <c r="AL1363" s="61"/>
      <c r="AM1363" s="61"/>
      <c r="AN1363" s="61"/>
      <c r="AO1363" s="61"/>
      <c r="AP1363" s="61"/>
      <c r="AQ1363" s="61"/>
      <c r="AR1363" s="46" t="s">
        <v>196</v>
      </c>
      <c r="AS1363" s="57">
        <v>4</v>
      </c>
      <c r="AT1363" s="58">
        <v>0.8</v>
      </c>
      <c r="AU1363" s="61"/>
      <c r="AV1363" s="61"/>
      <c r="AW1363" s="61"/>
      <c r="AX1363" s="61"/>
      <c r="AY1363" s="61"/>
      <c r="AZ1363" s="61"/>
      <c r="BA1363" s="46" t="s">
        <v>353</v>
      </c>
      <c r="BB1363" s="57">
        <v>0</v>
      </c>
      <c r="BC1363" s="58">
        <v>0</v>
      </c>
      <c r="BD1363" s="61"/>
      <c r="BE1363" s="61"/>
      <c r="BF1363" s="61"/>
      <c r="BG1363" s="61"/>
      <c r="BH1363" s="61"/>
      <c r="BI1363" s="61"/>
      <c r="BJ1363" s="61"/>
      <c r="BK1363" s="61"/>
      <c r="BL1363" s="61"/>
      <c r="BM1363" s="61"/>
      <c r="BN1363" s="46" t="s">
        <v>196</v>
      </c>
      <c r="BO1363" s="57">
        <v>3</v>
      </c>
      <c r="BP1363" s="58">
        <v>0.75</v>
      </c>
      <c r="BQ1363" s="64"/>
      <c r="BR1363" s="64"/>
      <c r="BS1363" s="61"/>
      <c r="BT1363" s="61"/>
      <c r="BU1363" s="61"/>
      <c r="BV1363" s="61"/>
      <c r="BW1363" s="46" t="s">
        <v>353</v>
      </c>
      <c r="BX1363" s="57">
        <v>0</v>
      </c>
      <c r="BY1363" s="58">
        <v>0</v>
      </c>
      <c r="BZ1363" s="61"/>
      <c r="CA1363" s="61"/>
      <c r="CB1363" s="61"/>
      <c r="CC1363" s="61"/>
      <c r="CD1363" s="61"/>
      <c r="CE1363" s="61"/>
      <c r="CF1363" s="61"/>
      <c r="CG1363" s="61"/>
      <c r="CH1363" s="61"/>
      <c r="CI1363" s="61"/>
      <c r="CJ1363" s="46" t="s">
        <v>196</v>
      </c>
      <c r="CK1363" s="57">
        <v>0</v>
      </c>
      <c r="CL1363" s="58" t="e">
        <v>#DIV/0!</v>
      </c>
      <c r="CM1363" s="61"/>
      <c r="CN1363"/>
      <c r="CO1363"/>
      <c r="CP1363"/>
      <c r="CQ1363" s="61"/>
      <c r="CR1363" s="61"/>
      <c r="CS1363" s="46" t="s">
        <v>353</v>
      </c>
      <c r="CT1363" s="57">
        <v>0</v>
      </c>
      <c r="CU1363" s="58" t="e">
        <v>#DIV/0!</v>
      </c>
      <c r="CV1363" s="61"/>
      <c r="CW1363" s="61"/>
      <c r="CX1363" s="61"/>
      <c r="CY1363" s="61"/>
      <c r="CZ1363" s="61"/>
      <c r="DA1363" s="61"/>
      <c r="DB1363" s="61"/>
      <c r="DC1363" s="61"/>
    </row>
    <row r="1364" spans="1:107" ht="25.5" customHeight="1" x14ac:dyDescent="0.2">
      <c r="A1364" s="103"/>
      <c r="B1364" s="175" t="s">
        <v>17</v>
      </c>
      <c r="C1364" s="175"/>
      <c r="D1364" s="175"/>
      <c r="E1364" s="64"/>
      <c r="F1364" s="61"/>
      <c r="G1364" s="61"/>
      <c r="H1364" s="61"/>
      <c r="I1364" s="61"/>
      <c r="J1364" s="37"/>
      <c r="K1364" s="45">
        <v>24</v>
      </c>
      <c r="L1364" s="58">
        <v>1</v>
      </c>
      <c r="M1364" s="61"/>
      <c r="N1364" s="61"/>
      <c r="O1364" s="61"/>
      <c r="P1364" s="61"/>
      <c r="Q1364" s="61"/>
      <c r="R1364" s="61"/>
      <c r="S1364" s="61"/>
      <c r="T1364" s="61"/>
      <c r="U1364" s="61"/>
      <c r="V1364" s="77"/>
      <c r="W1364" s="54">
        <v>12</v>
      </c>
      <c r="X1364" s="76">
        <v>1</v>
      </c>
      <c r="Y1364"/>
      <c r="Z1364" s="61"/>
      <c r="AA1364" s="61"/>
      <c r="AB1364" s="61"/>
      <c r="AC1364" s="61"/>
      <c r="AD1364" s="61"/>
      <c r="AE1364" s="37"/>
      <c r="AF1364" s="45">
        <v>12</v>
      </c>
      <c r="AG1364" s="58">
        <v>1</v>
      </c>
      <c r="AH1364" s="61"/>
      <c r="AI1364" s="61"/>
      <c r="AJ1364" s="61"/>
      <c r="AK1364" s="61"/>
      <c r="AL1364" s="61"/>
      <c r="AM1364" s="61"/>
      <c r="AN1364" s="61"/>
      <c r="AO1364" s="61"/>
      <c r="AP1364" s="61"/>
      <c r="AQ1364" s="61"/>
      <c r="AR1364" s="77"/>
      <c r="AS1364" s="54">
        <v>5</v>
      </c>
      <c r="AT1364" s="76">
        <v>1</v>
      </c>
      <c r="AU1364" s="61"/>
      <c r="AV1364"/>
      <c r="AW1364"/>
      <c r="AX1364"/>
      <c r="AY1364" s="61"/>
      <c r="AZ1364" s="61"/>
      <c r="BA1364" s="37"/>
      <c r="BB1364" s="45">
        <v>5</v>
      </c>
      <c r="BC1364" s="58">
        <v>1</v>
      </c>
      <c r="BD1364" s="61"/>
      <c r="BE1364" s="61"/>
      <c r="BF1364" s="61"/>
      <c r="BG1364" s="61"/>
      <c r="BH1364" s="61"/>
      <c r="BI1364" s="61"/>
      <c r="BJ1364" s="61"/>
      <c r="BK1364" s="61"/>
      <c r="BL1364" s="61"/>
      <c r="BM1364" s="61"/>
      <c r="BN1364" s="77"/>
      <c r="BO1364" s="54">
        <v>4</v>
      </c>
      <c r="BP1364" s="76">
        <v>1</v>
      </c>
      <c r="BQ1364" s="64"/>
      <c r="BR1364" s="61"/>
      <c r="BS1364" s="61"/>
      <c r="BT1364" s="61"/>
      <c r="BU1364" s="61"/>
      <c r="BV1364" s="61"/>
      <c r="BW1364" s="37"/>
      <c r="BX1364" s="45">
        <v>4</v>
      </c>
      <c r="BY1364" s="58">
        <v>1</v>
      </c>
      <c r="BZ1364" s="61"/>
      <c r="CA1364" s="61"/>
      <c r="CB1364" s="61"/>
      <c r="CC1364" s="61"/>
      <c r="CD1364" s="61"/>
      <c r="CE1364" s="61"/>
      <c r="CF1364" s="61"/>
      <c r="CG1364" s="61"/>
      <c r="CH1364" s="61"/>
      <c r="CI1364" s="61"/>
      <c r="CJ1364" s="77"/>
      <c r="CK1364" s="54">
        <v>0</v>
      </c>
      <c r="CL1364" s="76" t="e">
        <v>#DIV/0!</v>
      </c>
      <c r="CM1364" s="61"/>
      <c r="CN1364"/>
      <c r="CO1364"/>
      <c r="CP1364"/>
      <c r="CQ1364" s="61"/>
      <c r="CR1364" s="61"/>
      <c r="CS1364" s="37"/>
      <c r="CT1364" s="45">
        <v>0</v>
      </c>
      <c r="CU1364" s="58" t="e">
        <v>#DIV/0!</v>
      </c>
      <c r="CV1364" s="61"/>
      <c r="CW1364" s="61"/>
      <c r="CX1364" s="61"/>
      <c r="CY1364" s="61"/>
      <c r="CZ1364" s="61"/>
      <c r="DA1364" s="61"/>
      <c r="DB1364" s="61"/>
      <c r="DC1364" s="61"/>
    </row>
    <row r="1365" spans="1:107" ht="25.5" customHeight="1" x14ac:dyDescent="0.2">
      <c r="A1365" s="103"/>
      <c r="B1365" s="55" t="s">
        <v>195</v>
      </c>
      <c r="C1365" s="57">
        <v>5</v>
      </c>
      <c r="D1365" s="58">
        <v>0.2</v>
      </c>
      <c r="E1365" s="64"/>
      <c r="F1365" s="61"/>
      <c r="G1365" s="61"/>
      <c r="H1365" s="61"/>
      <c r="I1365" s="61"/>
      <c r="J1365" s="61"/>
      <c r="K1365" s="49" t="s">
        <v>141</v>
      </c>
      <c r="L1365" s="74" t="s">
        <v>140</v>
      </c>
      <c r="M1365" s="61"/>
      <c r="N1365" s="61"/>
      <c r="O1365" s="61"/>
      <c r="P1365" s="61"/>
      <c r="Q1365" s="61"/>
      <c r="R1365" s="61"/>
      <c r="S1365" s="61"/>
      <c r="T1365" s="61"/>
      <c r="U1365" s="61"/>
      <c r="V1365" s="61"/>
      <c r="W1365" s="56" t="s">
        <v>141</v>
      </c>
      <c r="X1365" s="49" t="s">
        <v>140</v>
      </c>
      <c r="Y1365"/>
      <c r="Z1365" s="61"/>
      <c r="AA1365" s="61"/>
      <c r="AB1365" s="61"/>
      <c r="AC1365" s="61"/>
      <c r="AD1365" s="61"/>
      <c r="AE1365" s="61"/>
      <c r="AF1365" s="49" t="s">
        <v>141</v>
      </c>
      <c r="AG1365" s="74" t="s">
        <v>140</v>
      </c>
      <c r="AH1365" s="61"/>
      <c r="AI1365" s="61"/>
      <c r="AJ1365" s="61"/>
      <c r="AK1365" s="61"/>
      <c r="AL1365" s="61"/>
      <c r="AM1365" s="61"/>
      <c r="AN1365" s="61"/>
      <c r="AO1365" s="61"/>
      <c r="AP1365" s="61"/>
      <c r="AQ1365" s="61"/>
      <c r="AR1365"/>
      <c r="AS1365" s="56" t="s">
        <v>141</v>
      </c>
      <c r="AT1365" s="49" t="s">
        <v>140</v>
      </c>
      <c r="AU1365" s="61"/>
      <c r="AV1365"/>
      <c r="AW1365"/>
      <c r="AX1365"/>
      <c r="AY1365" s="61"/>
      <c r="AZ1365" s="61"/>
      <c r="BA1365" s="61"/>
      <c r="BB1365" s="49" t="s">
        <v>141</v>
      </c>
      <c r="BC1365" s="74" t="s">
        <v>140</v>
      </c>
      <c r="BD1365" s="61"/>
      <c r="BE1365" s="61"/>
      <c r="BF1365" s="61"/>
      <c r="BG1365" s="61"/>
      <c r="BH1365" s="61"/>
      <c r="BI1365" s="61"/>
      <c r="BJ1365" s="61"/>
      <c r="BK1365" s="61"/>
      <c r="BL1365" s="61"/>
      <c r="BM1365" s="61"/>
      <c r="BN1365" s="61"/>
      <c r="BO1365" s="56" t="s">
        <v>141</v>
      </c>
      <c r="BP1365" s="49" t="s">
        <v>140</v>
      </c>
      <c r="BQ1365" s="64"/>
      <c r="BR1365" s="61"/>
      <c r="BS1365" s="61"/>
      <c r="BT1365" s="61"/>
      <c r="BU1365" s="61"/>
      <c r="BV1365" s="61"/>
      <c r="BW1365" s="61"/>
      <c r="BX1365" s="49" t="s">
        <v>141</v>
      </c>
      <c r="BY1365" s="74" t="s">
        <v>140</v>
      </c>
      <c r="BZ1365" s="61"/>
      <c r="CA1365" s="61"/>
      <c r="CB1365" s="61"/>
      <c r="CC1365" s="61"/>
      <c r="CD1365" s="61"/>
      <c r="CE1365" s="61"/>
      <c r="CF1365" s="61"/>
      <c r="CG1365" s="61"/>
      <c r="CH1365" s="61"/>
      <c r="CI1365" s="61"/>
      <c r="CJ1365" s="61"/>
      <c r="CK1365" s="56" t="s">
        <v>141</v>
      </c>
      <c r="CL1365" s="49" t="s">
        <v>140</v>
      </c>
      <c r="CM1365" s="61"/>
      <c r="CN1365"/>
      <c r="CO1365"/>
      <c r="CP1365"/>
      <c r="CQ1365" s="61"/>
      <c r="CR1365" s="61"/>
      <c r="CS1365" s="61"/>
      <c r="CT1365" s="49" t="s">
        <v>141</v>
      </c>
      <c r="CU1365" s="74" t="s">
        <v>140</v>
      </c>
      <c r="CV1365" s="61"/>
      <c r="CW1365" s="61"/>
      <c r="CX1365" s="61"/>
      <c r="CY1365" s="61"/>
      <c r="CZ1365" s="61"/>
      <c r="DA1365" s="61"/>
      <c r="DB1365" s="61"/>
      <c r="DC1365" s="61"/>
    </row>
    <row r="1366" spans="1:107" ht="25.5" customHeight="1" x14ac:dyDescent="0.2">
      <c r="A1366" s="103"/>
      <c r="B1366" s="46" t="s">
        <v>196</v>
      </c>
      <c r="C1366" s="57">
        <v>20</v>
      </c>
      <c r="D1366" s="58">
        <v>0.8</v>
      </c>
      <c r="E1366" s="64"/>
      <c r="F1366" s="61"/>
      <c r="G1366" s="61"/>
      <c r="H1366" s="61"/>
      <c r="I1366" s="61"/>
      <c r="J1366" s="61"/>
      <c r="K1366" s="61"/>
      <c r="L1366" s="61"/>
      <c r="M1366" s="61"/>
      <c r="N1366" s="61"/>
      <c r="O1366" s="61"/>
      <c r="P1366" s="61"/>
      <c r="Q1366" s="61"/>
      <c r="R1366" s="61"/>
      <c r="S1366" s="61"/>
      <c r="T1366" s="61"/>
      <c r="U1366" s="61"/>
      <c r="V1366"/>
      <c r="W1366"/>
      <c r="X1366"/>
      <c r="Y1366" s="61"/>
      <c r="Z1366" s="61"/>
      <c r="AA1366" s="61"/>
      <c r="AB1366" s="61"/>
      <c r="AC1366" s="61"/>
      <c r="AD1366" s="61"/>
      <c r="AE1366"/>
      <c r="AF1366"/>
      <c r="AG1366"/>
      <c r="AH1366" s="61"/>
      <c r="AI1366" s="61"/>
      <c r="AJ1366" s="61"/>
      <c r="AK1366" s="61"/>
      <c r="AL1366" s="61"/>
      <c r="AM1366" s="61"/>
      <c r="AN1366" s="61"/>
      <c r="AO1366" s="61"/>
      <c r="AP1366" s="61"/>
      <c r="AQ1366" s="61"/>
      <c r="AR1366"/>
      <c r="AS1366"/>
      <c r="AT1366"/>
      <c r="AU1366" s="61"/>
      <c r="AV1366"/>
      <c r="AW1366"/>
      <c r="AX1366"/>
      <c r="AY1366" s="61"/>
      <c r="AZ1366" s="61"/>
      <c r="BA1366" s="37"/>
      <c r="BB1366" s="37"/>
      <c r="BC1366" s="37"/>
      <c r="BD1366" s="61"/>
      <c r="BE1366" s="61"/>
      <c r="BF1366" s="61"/>
      <c r="BG1366" s="61"/>
      <c r="BH1366" s="61"/>
      <c r="BI1366" s="61"/>
      <c r="BJ1366" s="61"/>
      <c r="BK1366" s="61"/>
      <c r="BL1366" s="61"/>
      <c r="BM1366" s="61"/>
      <c r="BN1366" s="61"/>
      <c r="BO1366" s="61"/>
      <c r="BP1366" s="61"/>
      <c r="BQ1366" s="64"/>
      <c r="BR1366" s="61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 s="61"/>
      <c r="CT1366" s="61"/>
      <c r="CU1366" s="61"/>
      <c r="CV1366" s="61"/>
      <c r="CW1366" s="61"/>
      <c r="CX1366" s="61"/>
      <c r="CY1366" s="61"/>
      <c r="CZ1366" s="61"/>
      <c r="DA1366" s="61"/>
      <c r="DB1366" s="61"/>
      <c r="DC1366" s="61"/>
    </row>
    <row r="1367" spans="1:107" ht="25.5" customHeight="1" x14ac:dyDescent="0.2">
      <c r="A1367" s="103"/>
      <c r="B1367" s="77"/>
      <c r="C1367" s="54">
        <v>25</v>
      </c>
      <c r="D1367" s="76">
        <v>1</v>
      </c>
      <c r="E1367" s="2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 s="2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</row>
    <row r="1368" spans="1:107" ht="25.5" customHeight="1" x14ac:dyDescent="0.2">
      <c r="A1368" s="103"/>
      <c r="B1368"/>
      <c r="C1368" s="56" t="s">
        <v>141</v>
      </c>
      <c r="D1368" s="49" t="s">
        <v>140</v>
      </c>
      <c r="E1368" s="2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 s="37"/>
      <c r="AF1368" s="37"/>
      <c r="AG1368" s="37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 s="2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</row>
    <row r="1369" spans="1:107" ht="25.5" customHeight="1" x14ac:dyDescent="0.2">
      <c r="A1369" s="103"/>
      <c r="B1369" s="103"/>
      <c r="C1369" s="103"/>
      <c r="D1369" s="103"/>
      <c r="E1369" s="103"/>
      <c r="F1369" s="103"/>
      <c r="G1369" s="102"/>
      <c r="H1369" s="102"/>
      <c r="I1369" s="102"/>
      <c r="J1369" s="102"/>
      <c r="K1369" s="102"/>
      <c r="L1369" s="102"/>
      <c r="M1369" s="102"/>
      <c r="N1369" s="102"/>
      <c r="O1369" s="102"/>
      <c r="P1369" s="102"/>
      <c r="Q1369" s="102"/>
      <c r="R1369" s="102"/>
      <c r="S1369" s="102"/>
      <c r="T1369" s="102"/>
      <c r="U1369" s="102"/>
      <c r="V1369" s="102"/>
      <c r="W1369" s="102"/>
      <c r="X1369" s="102"/>
      <c r="Y1369" s="102"/>
      <c r="Z1369" s="102"/>
      <c r="AA1369" s="102"/>
      <c r="AB1369" s="102"/>
      <c r="AC1369" s="102"/>
      <c r="AD1369" s="102"/>
      <c r="AE1369" s="102"/>
      <c r="AF1369" s="102"/>
      <c r="AG1369" s="102"/>
      <c r="AH1369" s="102"/>
      <c r="AI1369" s="102"/>
      <c r="AJ1369" s="102"/>
      <c r="AK1369" s="102"/>
      <c r="AL1369" s="102"/>
      <c r="AM1369" s="102"/>
      <c r="AN1369" s="102"/>
      <c r="AO1369" s="102"/>
      <c r="AP1369" s="102"/>
      <c r="AQ1369" s="102"/>
      <c r="AR1369" s="102"/>
      <c r="AS1369" s="102"/>
      <c r="AT1369" s="102"/>
      <c r="AU1369" s="102"/>
      <c r="AV1369" s="102"/>
      <c r="AW1369" s="102"/>
      <c r="AX1369" s="102"/>
      <c r="AY1369" s="102"/>
      <c r="AZ1369" s="102"/>
      <c r="BA1369" s="102"/>
      <c r="BB1369" s="102"/>
      <c r="BC1369" s="102"/>
      <c r="BD1369" s="102"/>
      <c r="BE1369" s="102"/>
      <c r="BF1369" s="102"/>
      <c r="BG1369" s="102"/>
      <c r="BH1369" s="102"/>
      <c r="BI1369" s="102"/>
      <c r="BJ1369" s="102"/>
      <c r="BK1369" s="102"/>
      <c r="BL1369" s="102"/>
      <c r="BM1369" s="102"/>
      <c r="BN1369" s="102"/>
      <c r="BO1369" s="102"/>
      <c r="BP1369" s="102"/>
      <c r="BQ1369" s="102"/>
      <c r="BR1369" s="102"/>
      <c r="BS1369" s="102"/>
      <c r="BT1369" s="102"/>
      <c r="BU1369" s="102"/>
      <c r="BV1369" s="102"/>
      <c r="BW1369" s="102"/>
      <c r="BX1369" s="102"/>
      <c r="BY1369" s="102"/>
      <c r="BZ1369" s="102"/>
      <c r="CA1369" s="102"/>
      <c r="CB1369" s="102"/>
      <c r="CC1369" s="102"/>
      <c r="CD1369" s="102"/>
      <c r="CE1369" s="102"/>
      <c r="CF1369" s="102"/>
      <c r="CG1369" s="102"/>
      <c r="CH1369" s="102"/>
      <c r="CI1369" s="102"/>
      <c r="CJ1369" s="102"/>
      <c r="CK1369" s="102"/>
      <c r="CL1369" s="102"/>
      <c r="CM1369" s="102"/>
      <c r="CN1369" s="102"/>
      <c r="CO1369" s="102"/>
      <c r="CP1369" s="102"/>
      <c r="CQ1369" s="102"/>
      <c r="CR1369" s="102"/>
      <c r="CS1369" s="102"/>
      <c r="CT1369" s="102"/>
      <c r="CU1369" s="102"/>
      <c r="CV1369" s="102"/>
      <c r="CW1369" s="102"/>
      <c r="CX1369" s="102"/>
      <c r="CY1369" s="102"/>
      <c r="CZ1369" s="102"/>
      <c r="DA1369" s="102"/>
      <c r="DB1369" s="102"/>
      <c r="DC1369" s="102"/>
    </row>
    <row r="1370" spans="1:107" ht="25.5" customHeight="1" x14ac:dyDescent="0.2">
      <c r="B1370" s="222" t="s">
        <v>3791</v>
      </c>
      <c r="C1370" s="223"/>
      <c r="D1370" s="223"/>
      <c r="E1370" s="223"/>
      <c r="F1370" s="223"/>
      <c r="G1370" s="223"/>
      <c r="H1370" s="223"/>
      <c r="I1370" s="223"/>
      <c r="J1370" s="223"/>
      <c r="K1370" s="223"/>
      <c r="L1370" s="223"/>
      <c r="M1370" s="223"/>
      <c r="N1370" s="223"/>
      <c r="O1370" s="223"/>
      <c r="P1370" s="223"/>
      <c r="Q1370" s="223"/>
      <c r="R1370" s="223"/>
      <c r="S1370" s="223"/>
      <c r="T1370" s="223"/>
      <c r="U1370" s="223"/>
      <c r="V1370" s="223"/>
      <c r="W1370" s="223"/>
      <c r="X1370" s="223"/>
      <c r="Y1370" s="223"/>
      <c r="Z1370" s="223"/>
      <c r="AA1370" s="223"/>
      <c r="AB1370" s="223"/>
      <c r="AC1370" s="223"/>
      <c r="AD1370" s="223"/>
      <c r="AE1370" s="223"/>
      <c r="AF1370" s="223"/>
      <c r="AG1370" s="223"/>
      <c r="AH1370" s="223"/>
      <c r="AI1370" s="223"/>
      <c r="AJ1370" s="223"/>
      <c r="AK1370" s="223"/>
      <c r="AL1370" s="223"/>
      <c r="AM1370" s="223"/>
      <c r="AN1370" s="223"/>
      <c r="AO1370" s="223"/>
      <c r="AP1370" s="223"/>
      <c r="AQ1370" s="223"/>
      <c r="AR1370" s="223"/>
      <c r="AS1370" s="223"/>
      <c r="AT1370" s="223"/>
      <c r="AU1370" s="223"/>
      <c r="AV1370" s="223"/>
      <c r="AW1370" s="223"/>
      <c r="AX1370" s="223"/>
      <c r="AY1370" s="223"/>
      <c r="AZ1370" s="223"/>
      <c r="BA1370" s="223"/>
      <c r="BB1370" s="223"/>
      <c r="BC1370" s="224"/>
      <c r="BD1370" s="102"/>
      <c r="BE1370" s="102"/>
      <c r="BF1370" s="102"/>
      <c r="BG1370" s="102"/>
      <c r="BH1370" s="102"/>
      <c r="BI1370" s="102"/>
      <c r="BJ1370" s="102"/>
      <c r="BK1370" s="102"/>
      <c r="BL1370" s="102"/>
      <c r="BM1370" s="102"/>
      <c r="BN1370" s="102"/>
      <c r="BO1370" s="102"/>
      <c r="BP1370" s="102"/>
      <c r="BQ1370" s="102"/>
      <c r="BR1370" s="102"/>
      <c r="BS1370" s="102"/>
      <c r="BT1370" s="102"/>
      <c r="BU1370" s="102"/>
      <c r="BV1370" s="102"/>
      <c r="BW1370" s="102"/>
      <c r="BX1370" s="102"/>
      <c r="BY1370" s="102"/>
      <c r="BZ1370" s="102"/>
      <c r="CA1370" s="102"/>
      <c r="CB1370" s="102"/>
      <c r="CC1370" s="102"/>
      <c r="CD1370" s="102"/>
      <c r="CE1370" s="102"/>
      <c r="CF1370" s="102"/>
      <c r="CG1370" s="102"/>
      <c r="CH1370" s="102"/>
      <c r="CI1370" s="102"/>
      <c r="CJ1370" s="102"/>
      <c r="CK1370" s="102"/>
      <c r="CL1370" s="102"/>
      <c r="CM1370" s="102"/>
      <c r="CN1370" s="102"/>
      <c r="CO1370" s="102"/>
      <c r="CP1370" s="102"/>
      <c r="CQ1370" s="102"/>
      <c r="CR1370" s="102"/>
      <c r="CS1370" s="102"/>
      <c r="CT1370" s="102"/>
      <c r="CU1370" s="102"/>
      <c r="CV1370" s="102"/>
      <c r="CW1370" s="102"/>
      <c r="CX1370" s="102"/>
      <c r="CY1370" s="102"/>
      <c r="CZ1370" s="102"/>
      <c r="DA1370" s="102"/>
      <c r="DB1370" s="102"/>
      <c r="DC1370" s="102"/>
    </row>
    <row r="1371" spans="1:107" ht="25.5" customHeight="1" x14ac:dyDescent="0.2">
      <c r="AX1371" s="102"/>
      <c r="AY1371" s="102"/>
      <c r="AZ1371" s="102"/>
      <c r="BA1371" s="102"/>
      <c r="BB1371" s="102"/>
      <c r="BC1371" s="102"/>
      <c r="BD1371" s="102"/>
      <c r="BE1371" s="102"/>
      <c r="BF1371" s="102"/>
      <c r="BG1371" s="102"/>
      <c r="BH1371" s="102"/>
      <c r="BI1371" s="102"/>
      <c r="BJ1371" s="102"/>
      <c r="BK1371" s="102"/>
      <c r="BL1371" s="102"/>
      <c r="BM1371" s="102"/>
      <c r="BN1371" s="102"/>
      <c r="BO1371" s="102"/>
      <c r="BP1371" s="102"/>
      <c r="BQ1371" s="102"/>
      <c r="BR1371" s="102"/>
      <c r="BS1371" s="102"/>
      <c r="BT1371" s="102"/>
      <c r="BU1371" s="102"/>
      <c r="BV1371" s="102"/>
      <c r="BW1371" s="102"/>
      <c r="BX1371" s="102"/>
      <c r="BY1371" s="102"/>
      <c r="BZ1371" s="102"/>
      <c r="CA1371" s="102"/>
      <c r="CB1371" s="102"/>
      <c r="CC1371" s="102"/>
      <c r="CD1371" s="102"/>
      <c r="CE1371" s="102"/>
      <c r="CF1371" s="102"/>
      <c r="CG1371" s="102"/>
      <c r="CH1371" s="102"/>
      <c r="CI1371" s="102"/>
      <c r="CJ1371" s="102"/>
      <c r="CK1371" s="102"/>
      <c r="CL1371" s="102"/>
      <c r="CM1371" s="102"/>
      <c r="CN1371" s="102"/>
      <c r="CO1371" s="102"/>
      <c r="CP1371" s="102"/>
      <c r="CQ1371" s="102"/>
      <c r="CR1371" s="102"/>
      <c r="CS1371" s="102"/>
      <c r="CT1371" s="102"/>
      <c r="CU1371" s="102"/>
      <c r="CV1371" s="102"/>
      <c r="CW1371" s="102"/>
      <c r="CX1371" s="102"/>
      <c r="CY1371" s="102"/>
      <c r="CZ1371" s="102"/>
      <c r="DA1371" s="102"/>
      <c r="DB1371" s="102"/>
      <c r="DC1371" s="102"/>
    </row>
    <row r="1372" spans="1:107" ht="25.5" customHeight="1" x14ac:dyDescent="0.2">
      <c r="A1372" s="103"/>
      <c r="B1372" s="205" t="s">
        <v>423</v>
      </c>
      <c r="C1372" s="205"/>
      <c r="D1372" s="205"/>
      <c r="E1372" s="205"/>
      <c r="F1372" s="205"/>
      <c r="G1372" s="205"/>
      <c r="H1372" s="205"/>
      <c r="I1372" s="205"/>
      <c r="J1372" s="205"/>
      <c r="K1372" s="205"/>
      <c r="L1372" s="205"/>
      <c r="M1372" s="205"/>
      <c r="N1372" s="205"/>
      <c r="O1372" s="205"/>
      <c r="P1372" s="205"/>
      <c r="Q1372" s="205"/>
      <c r="R1372" s="205"/>
      <c r="S1372" s="205"/>
      <c r="T1372" s="205"/>
      <c r="U1372" s="205"/>
      <c r="V1372" s="205"/>
      <c r="W1372" s="205"/>
      <c r="X1372" s="205"/>
      <c r="Y1372" s="205"/>
      <c r="Z1372" s="205"/>
      <c r="AA1372" s="205"/>
      <c r="AB1372" s="205"/>
      <c r="AC1372" s="205"/>
      <c r="AD1372" s="205"/>
      <c r="AE1372" s="205"/>
      <c r="AF1372" s="205"/>
      <c r="AG1372" s="205"/>
      <c r="AH1372" s="205"/>
      <c r="AI1372" s="205"/>
      <c r="AJ1372" s="205"/>
      <c r="AK1372" s="205"/>
      <c r="AL1372" s="205"/>
      <c r="AM1372" s="205"/>
      <c r="AN1372" s="205"/>
      <c r="AO1372" s="205"/>
      <c r="AP1372" s="205"/>
      <c r="AQ1372" s="205"/>
      <c r="AR1372" s="205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</row>
    <row r="1373" spans="1:107" ht="25.5" customHeight="1" x14ac:dyDescent="0.2">
      <c r="A1373" s="103"/>
      <c r="B1373"/>
      <c r="C1373"/>
      <c r="D1373"/>
      <c r="E1373" s="8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 s="8"/>
      <c r="BR1373" s="8"/>
      <c r="BS1373"/>
      <c r="BT1373"/>
      <c r="BU1373"/>
      <c r="BV1373"/>
      <c r="BW1373"/>
      <c r="BX1373"/>
      <c r="BY1373" s="2"/>
      <c r="BZ1373"/>
      <c r="CA1373"/>
      <c r="CB1373"/>
      <c r="CC1373"/>
      <c r="CD1373"/>
      <c r="CE1373"/>
      <c r="CF1373" s="2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</row>
    <row r="1374" spans="1:107" ht="25.5" customHeight="1" x14ac:dyDescent="0.2">
      <c r="A1374" s="103"/>
      <c r="B1374" s="206" t="s">
        <v>138</v>
      </c>
      <c r="C1374" s="206"/>
      <c r="D1374" s="206"/>
      <c r="E1374" s="8"/>
      <c r="F1374" s="187" t="s">
        <v>3</v>
      </c>
      <c r="G1374" s="187"/>
      <c r="H1374" s="187"/>
      <c r="I1374"/>
      <c r="J1374" s="188" t="s">
        <v>145</v>
      </c>
      <c r="K1374" s="188"/>
      <c r="L1374" s="188"/>
      <c r="M1374"/>
      <c r="N1374" s="188" t="s">
        <v>5</v>
      </c>
      <c r="O1374" s="188"/>
      <c r="P1374" s="188"/>
      <c r="Q1374"/>
      <c r="R1374" s="187" t="s">
        <v>158</v>
      </c>
      <c r="S1374" s="187"/>
      <c r="T1374" s="187"/>
      <c r="U1374"/>
      <c r="V1374" s="186" t="s">
        <v>159</v>
      </c>
      <c r="W1374" s="186"/>
      <c r="X1374" s="186"/>
      <c r="Y1374"/>
      <c r="Z1374" s="206" t="s">
        <v>8</v>
      </c>
      <c r="AA1374" s="206"/>
      <c r="AB1374" s="206"/>
      <c r="AC1374"/>
      <c r="AD1374" s="186" t="s">
        <v>9</v>
      </c>
      <c r="AE1374" s="186"/>
      <c r="AF1374" s="186"/>
      <c r="AG1374"/>
      <c r="AH1374" s="186" t="s">
        <v>172</v>
      </c>
      <c r="AI1374" s="186"/>
      <c r="AJ1374" s="186"/>
      <c r="AK1374"/>
      <c r="AL1374" s="186" t="s">
        <v>11</v>
      </c>
      <c r="AM1374" s="186"/>
      <c r="AN1374" s="186"/>
      <c r="AO1374"/>
      <c r="AP1374" s="186" t="s">
        <v>179</v>
      </c>
      <c r="AQ1374" s="186"/>
      <c r="AR1374" s="186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 s="8"/>
      <c r="BS1374"/>
      <c r="BT1374"/>
      <c r="BU1374"/>
      <c r="BV1374"/>
      <c r="BW1374"/>
      <c r="BX1374"/>
      <c r="BY1374" s="2"/>
      <c r="BZ1374"/>
      <c r="CA1374"/>
      <c r="CB1374"/>
      <c r="CC1374"/>
      <c r="CD1374"/>
      <c r="CE1374"/>
      <c r="CF1374" s="2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</row>
    <row r="1375" spans="1:107" ht="25.5" customHeight="1" x14ac:dyDescent="0.2">
      <c r="A1375" s="103"/>
      <c r="B1375" s="90" t="s">
        <v>40</v>
      </c>
      <c r="C1375" s="42">
        <v>13</v>
      </c>
      <c r="D1375" s="44">
        <v>0.48148148148148145</v>
      </c>
      <c r="E1375" s="8"/>
      <c r="F1375" s="91" t="s">
        <v>143</v>
      </c>
      <c r="G1375" s="43">
        <v>2</v>
      </c>
      <c r="H1375" s="44">
        <v>7.407407407407407E-2</v>
      </c>
      <c r="I1375"/>
      <c r="J1375" s="92" t="s">
        <v>147</v>
      </c>
      <c r="K1375" s="45">
        <v>1</v>
      </c>
      <c r="L1375" s="44">
        <v>3.7037037037037035E-2</v>
      </c>
      <c r="M1375"/>
      <c r="N1375" s="91" t="s">
        <v>154</v>
      </c>
      <c r="O1375" s="43">
        <v>25</v>
      </c>
      <c r="P1375" s="44">
        <v>0.92592592592592593</v>
      </c>
      <c r="Q1375"/>
      <c r="R1375" s="93">
        <v>1</v>
      </c>
      <c r="S1375" s="43">
        <v>17</v>
      </c>
      <c r="T1375" s="44">
        <v>0.62962962962962965</v>
      </c>
      <c r="U1375"/>
      <c r="V1375" s="94" t="s">
        <v>160</v>
      </c>
      <c r="W1375" s="57">
        <v>17</v>
      </c>
      <c r="X1375" s="58">
        <v>0.62962962962962965</v>
      </c>
      <c r="Y1375"/>
      <c r="Z1375" s="95" t="s">
        <v>163</v>
      </c>
      <c r="AA1375" s="42">
        <v>8</v>
      </c>
      <c r="AB1375" s="44">
        <v>0.29629629629629628</v>
      </c>
      <c r="AC1375"/>
      <c r="AD1375" s="95" t="s">
        <v>799</v>
      </c>
      <c r="AE1375" s="57">
        <v>5</v>
      </c>
      <c r="AF1375" s="58">
        <v>0.18518518518518517</v>
      </c>
      <c r="AG1375"/>
      <c r="AH1375" s="97" t="s">
        <v>143</v>
      </c>
      <c r="AI1375" s="42">
        <v>6</v>
      </c>
      <c r="AJ1375" s="44">
        <v>0.22222222222222221</v>
      </c>
      <c r="AK1375"/>
      <c r="AL1375" s="95" t="s">
        <v>175</v>
      </c>
      <c r="AM1375" s="42">
        <v>6</v>
      </c>
      <c r="AN1375" s="44">
        <v>0.22222222222222221</v>
      </c>
      <c r="AO1375"/>
      <c r="AP1375" s="95" t="s">
        <v>143</v>
      </c>
      <c r="AQ1375" s="42">
        <v>20</v>
      </c>
      <c r="AR1375" s="44">
        <v>0.7407407407407407</v>
      </c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 s="8"/>
      <c r="BS1375"/>
      <c r="BT1375"/>
      <c r="BU1375"/>
      <c r="BV1375"/>
      <c r="BW1375"/>
      <c r="BX1375"/>
      <c r="BY1375" s="2"/>
      <c r="BZ1375"/>
      <c r="CA1375"/>
      <c r="CB1375"/>
      <c r="CC1375"/>
      <c r="CD1375"/>
      <c r="CE1375"/>
      <c r="CF1375" s="2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</row>
    <row r="1376" spans="1:107" ht="25.5" customHeight="1" x14ac:dyDescent="0.2">
      <c r="A1376" s="103"/>
      <c r="B1376" s="90" t="s">
        <v>27</v>
      </c>
      <c r="C1376" s="42">
        <v>2</v>
      </c>
      <c r="D1376" s="44">
        <v>7.407407407407407E-2</v>
      </c>
      <c r="E1376" s="8"/>
      <c r="F1376" s="91" t="s">
        <v>144</v>
      </c>
      <c r="G1376" s="43">
        <v>25</v>
      </c>
      <c r="H1376" s="44">
        <v>0.92592592592592593</v>
      </c>
      <c r="I1376"/>
      <c r="J1376" s="92" t="s">
        <v>148</v>
      </c>
      <c r="K1376" s="45">
        <v>3</v>
      </c>
      <c r="L1376" s="44">
        <v>0.1111111111111111</v>
      </c>
      <c r="M1376"/>
      <c r="N1376" s="91" t="s">
        <v>155</v>
      </c>
      <c r="O1376" s="43">
        <v>0</v>
      </c>
      <c r="P1376" s="44">
        <v>0</v>
      </c>
      <c r="Q1376"/>
      <c r="R1376" s="93">
        <v>2</v>
      </c>
      <c r="S1376" s="43">
        <v>6</v>
      </c>
      <c r="T1376" s="44">
        <v>0.22222222222222221</v>
      </c>
      <c r="U1376"/>
      <c r="V1376" s="95" t="s">
        <v>161</v>
      </c>
      <c r="W1376" s="57">
        <v>2</v>
      </c>
      <c r="X1376" s="58">
        <v>7.407407407407407E-2</v>
      </c>
      <c r="Y1376"/>
      <c r="Z1376" s="90" t="s">
        <v>164</v>
      </c>
      <c r="AA1376" s="42">
        <v>5</v>
      </c>
      <c r="AB1376" s="44">
        <v>0.18518518518518517</v>
      </c>
      <c r="AC1376"/>
      <c r="AD1376" s="94" t="s">
        <v>800</v>
      </c>
      <c r="AE1376" s="57">
        <v>1</v>
      </c>
      <c r="AF1376" s="58">
        <v>3.7037037037037035E-2</v>
      </c>
      <c r="AG1376"/>
      <c r="AH1376" s="96" t="s">
        <v>173</v>
      </c>
      <c r="AI1376" s="42">
        <v>7</v>
      </c>
      <c r="AJ1376" s="44">
        <v>0.25925925925925924</v>
      </c>
      <c r="AK1376"/>
      <c r="AL1376" s="90" t="s">
        <v>176</v>
      </c>
      <c r="AM1376" s="42">
        <v>20</v>
      </c>
      <c r="AN1376" s="44">
        <v>0.7407407407407407</v>
      </c>
      <c r="AO1376"/>
      <c r="AP1376" s="90" t="s">
        <v>173</v>
      </c>
      <c r="AQ1376" s="42">
        <v>7</v>
      </c>
      <c r="AR1376" s="44">
        <v>0.25925925925925924</v>
      </c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 s="8"/>
      <c r="BS1376"/>
      <c r="BT1376"/>
      <c r="BU1376"/>
      <c r="BV1376"/>
      <c r="BW1376"/>
      <c r="BX1376"/>
      <c r="BY1376" s="2"/>
      <c r="BZ1376"/>
      <c r="CA1376"/>
      <c r="CB1376"/>
      <c r="CC1376"/>
      <c r="CD1376"/>
      <c r="CE1376"/>
      <c r="CF1376" s="2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</row>
    <row r="1377" spans="1:107" ht="25.5" customHeight="1" x14ac:dyDescent="0.2">
      <c r="A1377" s="103"/>
      <c r="B1377" s="90" t="s">
        <v>31</v>
      </c>
      <c r="C1377" s="42">
        <v>4</v>
      </c>
      <c r="D1377" s="44">
        <v>0.14814814814814814</v>
      </c>
      <c r="E1377" s="8"/>
      <c r="F1377" s="83"/>
      <c r="G1377" s="85">
        <v>27</v>
      </c>
      <c r="H1377" s="86">
        <v>1</v>
      </c>
      <c r="I1377"/>
      <c r="J1377" s="92" t="s">
        <v>146</v>
      </c>
      <c r="K1377" s="45">
        <v>13</v>
      </c>
      <c r="L1377" s="44">
        <v>0.48148148148148145</v>
      </c>
      <c r="M1377"/>
      <c r="N1377" s="91" t="s">
        <v>156</v>
      </c>
      <c r="O1377" s="43">
        <v>1</v>
      </c>
      <c r="P1377" s="44">
        <v>3.7037037037037035E-2</v>
      </c>
      <c r="Q1377"/>
      <c r="R1377" s="93">
        <v>3</v>
      </c>
      <c r="S1377" s="43">
        <v>2</v>
      </c>
      <c r="T1377" s="44">
        <v>7.407407407407407E-2</v>
      </c>
      <c r="U1377"/>
      <c r="V1377" s="94" t="s">
        <v>162</v>
      </c>
      <c r="W1377" s="57">
        <v>8</v>
      </c>
      <c r="X1377" s="58">
        <v>0.29629629629629628</v>
      </c>
      <c r="Y1377"/>
      <c r="Z1377" s="90" t="s">
        <v>165</v>
      </c>
      <c r="AA1377" s="42">
        <v>6</v>
      </c>
      <c r="AB1377" s="44">
        <v>0.22222222222222221</v>
      </c>
      <c r="AC1377"/>
      <c r="AD1377" s="94" t="s">
        <v>801</v>
      </c>
      <c r="AE1377" s="57">
        <v>7</v>
      </c>
      <c r="AF1377" s="58">
        <v>0.25925925925925924</v>
      </c>
      <c r="AG1377"/>
      <c r="AH1377" s="96" t="s">
        <v>174</v>
      </c>
      <c r="AI1377" s="42">
        <v>14</v>
      </c>
      <c r="AJ1377" s="44">
        <v>0.51851851851851849</v>
      </c>
      <c r="AK1377"/>
      <c r="AL1377" s="90" t="s">
        <v>177</v>
      </c>
      <c r="AM1377" s="42">
        <v>1</v>
      </c>
      <c r="AN1377" s="44">
        <v>3.7037037037037035E-2</v>
      </c>
      <c r="AO1377"/>
      <c r="AP1377" s="90" t="s">
        <v>171</v>
      </c>
      <c r="AQ1377" s="42">
        <v>0</v>
      </c>
      <c r="AR1377" s="44">
        <v>0</v>
      </c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 s="8"/>
      <c r="BS1377"/>
      <c r="BT1377"/>
      <c r="BU1377"/>
      <c r="BV1377"/>
      <c r="BW1377"/>
      <c r="BX1377"/>
      <c r="BY1377" s="2"/>
      <c r="BZ1377"/>
      <c r="CA1377"/>
      <c r="CB1377"/>
      <c r="CC1377"/>
      <c r="CD1377"/>
      <c r="CE1377"/>
      <c r="CF1377" s="2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</row>
    <row r="1378" spans="1:107" ht="25.5" customHeight="1" x14ac:dyDescent="0.2">
      <c r="A1378" s="103"/>
      <c r="B1378" s="90" t="s">
        <v>36</v>
      </c>
      <c r="C1378" s="42">
        <v>3</v>
      </c>
      <c r="D1378" s="44">
        <v>0.1111111111111111</v>
      </c>
      <c r="E1378" s="8"/>
      <c r="F1378"/>
      <c r="G1378" s="41" t="s">
        <v>141</v>
      </c>
      <c r="H1378" s="41" t="s">
        <v>140</v>
      </c>
      <c r="I1378"/>
      <c r="J1378" s="92" t="s">
        <v>150</v>
      </c>
      <c r="K1378" s="45">
        <v>2</v>
      </c>
      <c r="L1378" s="44">
        <v>7.407407407407407E-2</v>
      </c>
      <c r="M1378"/>
      <c r="N1378" s="91" t="s">
        <v>157</v>
      </c>
      <c r="O1378" s="43">
        <v>1</v>
      </c>
      <c r="P1378" s="44">
        <v>3.7037037037037035E-2</v>
      </c>
      <c r="Q1378"/>
      <c r="R1378" s="93">
        <v>4</v>
      </c>
      <c r="S1378" s="43">
        <v>2</v>
      </c>
      <c r="T1378" s="44">
        <v>7.407407407407407E-2</v>
      </c>
      <c r="U1378"/>
      <c r="V1378" s="77"/>
      <c r="W1378" s="54">
        <v>27</v>
      </c>
      <c r="X1378" s="66">
        <v>1</v>
      </c>
      <c r="Y1378"/>
      <c r="Z1378" s="90" t="s">
        <v>166</v>
      </c>
      <c r="AA1378" s="42">
        <v>2</v>
      </c>
      <c r="AB1378" s="44">
        <v>7.407407407407407E-2</v>
      </c>
      <c r="AC1378"/>
      <c r="AD1378" s="94" t="s">
        <v>802</v>
      </c>
      <c r="AE1378" s="57">
        <v>14</v>
      </c>
      <c r="AF1378" s="58">
        <v>0.51851851851851849</v>
      </c>
      <c r="AG1378"/>
      <c r="AH1378" s="96" t="s">
        <v>171</v>
      </c>
      <c r="AI1378" s="42">
        <v>0</v>
      </c>
      <c r="AJ1378" s="44">
        <v>0</v>
      </c>
      <c r="AK1378"/>
      <c r="AL1378" s="90" t="s">
        <v>178</v>
      </c>
      <c r="AM1378" s="42">
        <v>0</v>
      </c>
      <c r="AN1378" s="44">
        <v>0</v>
      </c>
      <c r="AO1378"/>
      <c r="AP1378" s="82"/>
      <c r="AQ1378" s="83">
        <v>27</v>
      </c>
      <c r="AR1378" s="87">
        <v>1</v>
      </c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 s="8"/>
      <c r="BS1378"/>
      <c r="BT1378"/>
      <c r="BU1378"/>
      <c r="BV1378"/>
      <c r="BW1378"/>
      <c r="BX1378"/>
      <c r="BY1378" s="2"/>
      <c r="BZ1378"/>
      <c r="CA1378"/>
      <c r="CB1378"/>
      <c r="CC1378"/>
      <c r="CD1378"/>
      <c r="CE1378"/>
      <c r="CF1378" s="2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</row>
    <row r="1379" spans="1:107" ht="25.5" customHeight="1" x14ac:dyDescent="0.2">
      <c r="A1379" s="103"/>
      <c r="B1379" s="90" t="s">
        <v>139</v>
      </c>
      <c r="C1379" s="42">
        <v>1</v>
      </c>
      <c r="D1379" s="44">
        <v>3.7037037037037035E-2</v>
      </c>
      <c r="E1379" s="8"/>
      <c r="F1379"/>
      <c r="G1379"/>
      <c r="H1379"/>
      <c r="I1379"/>
      <c r="J1379" s="92" t="s">
        <v>151</v>
      </c>
      <c r="K1379" s="45">
        <v>8</v>
      </c>
      <c r="L1379" s="44">
        <v>0.29629629629629628</v>
      </c>
      <c r="M1379"/>
      <c r="N1379" s="83"/>
      <c r="O1379" s="85">
        <v>27</v>
      </c>
      <c r="P1379" s="87">
        <v>1</v>
      </c>
      <c r="Q1379"/>
      <c r="R1379" s="93">
        <v>5</v>
      </c>
      <c r="S1379" s="43">
        <v>0</v>
      </c>
      <c r="T1379" s="44">
        <v>0</v>
      </c>
      <c r="U1379"/>
      <c r="V1379"/>
      <c r="W1379" s="56" t="s">
        <v>141</v>
      </c>
      <c r="X1379" s="49" t="s">
        <v>140</v>
      </c>
      <c r="Y1379"/>
      <c r="Z1379" s="96" t="s">
        <v>167</v>
      </c>
      <c r="AA1379" s="42">
        <v>2</v>
      </c>
      <c r="AB1379" s="44">
        <v>7.407407407407407E-2</v>
      </c>
      <c r="AC1379"/>
      <c r="AD1379" s="77"/>
      <c r="AE1379" s="54">
        <v>27</v>
      </c>
      <c r="AF1379" s="76">
        <v>1</v>
      </c>
      <c r="AG1379"/>
      <c r="AH1379" s="82"/>
      <c r="AI1379" s="83">
        <v>27</v>
      </c>
      <c r="AJ1379" s="87">
        <v>1</v>
      </c>
      <c r="AK1379"/>
      <c r="AL1379" s="82"/>
      <c r="AM1379" s="83">
        <v>27</v>
      </c>
      <c r="AN1379" s="87">
        <v>1</v>
      </c>
      <c r="AO1379"/>
      <c r="AP1379"/>
      <c r="AQ1379" s="40" t="s">
        <v>141</v>
      </c>
      <c r="AR1379" s="41" t="s">
        <v>140</v>
      </c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 s="8"/>
      <c r="BF1379" s="8"/>
      <c r="BG1379" s="8"/>
      <c r="BH1379"/>
      <c r="BI1379"/>
      <c r="BJ1379"/>
      <c r="BK1379"/>
      <c r="BL1379"/>
      <c r="BM1379"/>
      <c r="BN1379"/>
      <c r="BO1379"/>
      <c r="BP1379"/>
      <c r="BQ1379"/>
      <c r="BR1379" s="8"/>
      <c r="BS1379"/>
      <c r="BT1379"/>
      <c r="BU1379"/>
      <c r="BV1379"/>
      <c r="BW1379"/>
      <c r="BX1379"/>
      <c r="BY1379" s="2"/>
      <c r="BZ1379"/>
      <c r="CA1379"/>
      <c r="CB1379"/>
      <c r="CC1379"/>
      <c r="CD1379"/>
      <c r="CE1379"/>
      <c r="CF1379" s="2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</row>
    <row r="1380" spans="1:107" ht="25.5" customHeight="1" x14ac:dyDescent="0.2">
      <c r="A1380" s="103"/>
      <c r="B1380" s="90" t="s">
        <v>50</v>
      </c>
      <c r="C1380" s="42">
        <v>4</v>
      </c>
      <c r="D1380" s="44">
        <v>0.14814814814814814</v>
      </c>
      <c r="E1380" s="8"/>
      <c r="F1380"/>
      <c r="G1380"/>
      <c r="H1380"/>
      <c r="I1380"/>
      <c r="J1380" s="92" t="s">
        <v>149</v>
      </c>
      <c r="K1380" s="45">
        <v>0</v>
      </c>
      <c r="L1380" s="44">
        <v>0</v>
      </c>
      <c r="M1380"/>
      <c r="N1380"/>
      <c r="O1380" s="41" t="s">
        <v>153</v>
      </c>
      <c r="P1380" s="41" t="s">
        <v>140</v>
      </c>
      <c r="Q1380"/>
      <c r="R1380" s="83"/>
      <c r="S1380" s="85">
        <v>43</v>
      </c>
      <c r="T1380" s="87">
        <v>1</v>
      </c>
      <c r="U1380"/>
      <c r="V1380"/>
      <c r="W1380"/>
      <c r="X1380"/>
      <c r="Y1380"/>
      <c r="Z1380" s="96" t="s">
        <v>168</v>
      </c>
      <c r="AA1380" s="42">
        <v>1</v>
      </c>
      <c r="AB1380" s="44">
        <v>3.7037037037037035E-2</v>
      </c>
      <c r="AC1380"/>
      <c r="AD1380"/>
      <c r="AE1380" s="56" t="s">
        <v>141</v>
      </c>
      <c r="AF1380" s="49" t="s">
        <v>140</v>
      </c>
      <c r="AG1380"/>
      <c r="AH1380"/>
      <c r="AI1380" s="40" t="s">
        <v>141</v>
      </c>
      <c r="AJ1380" s="41" t="s">
        <v>140</v>
      </c>
      <c r="AK1380"/>
      <c r="AL1380" s="81"/>
      <c r="AM1380" s="40" t="s">
        <v>141</v>
      </c>
      <c r="AN1380" s="41" t="s">
        <v>140</v>
      </c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 s="8"/>
      <c r="BS1380"/>
      <c r="BT1380"/>
      <c r="BU1380"/>
      <c r="BV1380"/>
      <c r="BW1380"/>
      <c r="BX1380"/>
      <c r="BY1380" s="2"/>
      <c r="BZ1380"/>
      <c r="CA1380"/>
      <c r="CB1380"/>
      <c r="CC1380"/>
      <c r="CD1380"/>
      <c r="CE1380"/>
      <c r="CF1380" s="2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</row>
    <row r="1381" spans="1:107" ht="25.5" customHeight="1" x14ac:dyDescent="0.2">
      <c r="A1381" s="103"/>
      <c r="B1381" s="82"/>
      <c r="C1381" s="83">
        <v>27</v>
      </c>
      <c r="D1381" s="84">
        <v>1</v>
      </c>
      <c r="E1381" s="8"/>
      <c r="F1381"/>
      <c r="G1381"/>
      <c r="H1381"/>
      <c r="I1381"/>
      <c r="J1381" s="92" t="s">
        <v>152</v>
      </c>
      <c r="K1381" s="45">
        <v>0</v>
      </c>
      <c r="L1381" s="44">
        <v>0</v>
      </c>
      <c r="M1381"/>
      <c r="N1381"/>
      <c r="O1381"/>
      <c r="P1381"/>
      <c r="Q1381"/>
      <c r="R1381"/>
      <c r="S1381" s="49" t="s">
        <v>197</v>
      </c>
      <c r="T1381" s="89" t="s">
        <v>369</v>
      </c>
      <c r="U1381"/>
      <c r="V1381"/>
      <c r="W1381"/>
      <c r="X1381"/>
      <c r="Y1381"/>
      <c r="Z1381" s="96" t="s">
        <v>169</v>
      </c>
      <c r="AA1381" s="42">
        <v>0</v>
      </c>
      <c r="AB1381" s="44">
        <v>0</v>
      </c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 s="48"/>
      <c r="BM1381" s="8"/>
      <c r="BN1381" s="8"/>
      <c r="BO1381"/>
      <c r="BP1381"/>
      <c r="BQ1381"/>
      <c r="BR1381" s="8"/>
      <c r="BS1381"/>
      <c r="BT1381"/>
      <c r="BU1381"/>
      <c r="BV1381"/>
      <c r="BW1381"/>
      <c r="BX1381"/>
      <c r="BY1381" s="2"/>
      <c r="BZ1381"/>
      <c r="CA1381"/>
      <c r="CB1381"/>
      <c r="CC1381"/>
      <c r="CD1381"/>
      <c r="CE1381"/>
      <c r="CF1381" s="2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</row>
    <row r="1382" spans="1:107" ht="25.5" customHeight="1" x14ac:dyDescent="0.2">
      <c r="A1382" s="103"/>
      <c r="B1382"/>
      <c r="C1382" s="40" t="s">
        <v>141</v>
      </c>
      <c r="D1382" s="41" t="s">
        <v>140</v>
      </c>
      <c r="E1382" s="8"/>
      <c r="F1382"/>
      <c r="G1382"/>
      <c r="H1382"/>
      <c r="I1382"/>
      <c r="J1382" s="88"/>
      <c r="K1382" s="65">
        <v>27</v>
      </c>
      <c r="L1382" s="87">
        <v>1</v>
      </c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 s="96" t="s">
        <v>170</v>
      </c>
      <c r="AA1382" s="42">
        <v>0</v>
      </c>
      <c r="AB1382" s="44">
        <v>0</v>
      </c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 s="8"/>
      <c r="BS1382" s="48"/>
      <c r="BT1382" s="8"/>
      <c r="BU1382" s="8"/>
      <c r="BV1382"/>
      <c r="BW1382"/>
      <c r="BX1382"/>
      <c r="BY1382" s="2"/>
      <c r="BZ1382"/>
      <c r="CA1382"/>
      <c r="CB1382"/>
      <c r="CC1382"/>
      <c r="CD1382"/>
      <c r="CE1382"/>
      <c r="CF1382" s="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</row>
    <row r="1383" spans="1:107" ht="25.5" customHeight="1" x14ac:dyDescent="0.2">
      <c r="A1383" s="103"/>
      <c r="B1383"/>
      <c r="C1383"/>
      <c r="D1383"/>
      <c r="E1383" s="8"/>
      <c r="F1383"/>
      <c r="G1383"/>
      <c r="H1383"/>
      <c r="I1383"/>
      <c r="J1383" s="79"/>
      <c r="K1383" s="41" t="s">
        <v>141</v>
      </c>
      <c r="L1383" s="41" t="s">
        <v>140</v>
      </c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 s="96" t="s">
        <v>162</v>
      </c>
      <c r="AA1383" s="42">
        <v>2</v>
      </c>
      <c r="AB1383" s="44">
        <v>7.407407407407407E-2</v>
      </c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 s="8"/>
      <c r="BS1383"/>
      <c r="BT1383"/>
      <c r="BU1383"/>
      <c r="BV1383"/>
      <c r="BW1383"/>
      <c r="BX1383"/>
      <c r="BY1383" s="2"/>
      <c r="BZ1383"/>
      <c r="CA1383"/>
      <c r="CB1383"/>
      <c r="CC1383"/>
      <c r="CD1383"/>
      <c r="CE1383"/>
      <c r="CF1383" s="2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</row>
    <row r="1384" spans="1:107" ht="25.5" customHeight="1" x14ac:dyDescent="0.2">
      <c r="A1384" s="103"/>
      <c r="B1384"/>
      <c r="C1384"/>
      <c r="D1384"/>
      <c r="E1384" s="8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 s="96" t="s">
        <v>171</v>
      </c>
      <c r="AA1384" s="42">
        <v>1</v>
      </c>
      <c r="AB1384" s="44">
        <v>3.7037037037037035E-2</v>
      </c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 s="8"/>
      <c r="BJ1384" s="52"/>
      <c r="BK1384" s="52"/>
      <c r="BL1384"/>
      <c r="BM1384"/>
      <c r="BN1384"/>
      <c r="BO1384"/>
      <c r="BP1384"/>
      <c r="BQ1384"/>
      <c r="BR1384" s="8"/>
      <c r="BS1384"/>
      <c r="BT1384"/>
      <c r="BU1384"/>
      <c r="BV1384"/>
      <c r="BW1384"/>
      <c r="BX1384"/>
      <c r="BY1384" s="2"/>
      <c r="BZ1384"/>
      <c r="CA1384"/>
      <c r="CB1384"/>
      <c r="CC1384"/>
      <c r="CD1384"/>
      <c r="CE1384"/>
      <c r="CF1384" s="2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</row>
    <row r="1385" spans="1:107" ht="25.5" customHeight="1" x14ac:dyDescent="0.2">
      <c r="A1385" s="103"/>
      <c r="B1385"/>
      <c r="C1385"/>
      <c r="D1385"/>
      <c r="E1385" s="8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 s="82"/>
      <c r="AA1385" s="83">
        <v>27</v>
      </c>
      <c r="AB1385" s="87">
        <v>1</v>
      </c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 s="8"/>
      <c r="BF1385" s="8"/>
      <c r="BG1385" s="8"/>
      <c r="BH1385"/>
      <c r="BI1385"/>
      <c r="BJ1385"/>
      <c r="BK1385"/>
      <c r="BL1385"/>
      <c r="BM1385"/>
      <c r="BN1385"/>
      <c r="BO1385"/>
      <c r="BP1385"/>
      <c r="BQ1385"/>
      <c r="BR1385" s="8"/>
      <c r="BS1385" s="61"/>
      <c r="BT1385" s="61"/>
      <c r="BU1385" s="61"/>
      <c r="BV1385" s="61"/>
      <c r="BW1385" s="61"/>
      <c r="BX1385" s="61"/>
      <c r="BY1385" s="64"/>
      <c r="BZ1385" s="61"/>
      <c r="CA1385" s="61"/>
      <c r="CB1385" s="61"/>
      <c r="CC1385" s="61"/>
      <c r="CD1385" s="61"/>
      <c r="CE1385" s="61"/>
      <c r="CF1385" s="64"/>
      <c r="CG1385" s="61"/>
      <c r="CH1385" s="61"/>
      <c r="CI1385" s="61"/>
      <c r="CJ1385" s="61"/>
      <c r="CK1385" s="61"/>
      <c r="CL1385" s="61"/>
      <c r="CM1385" s="61"/>
      <c r="CN1385" s="61"/>
      <c r="CO1385" s="61"/>
      <c r="CP1385" s="61"/>
      <c r="CQ1385" s="61"/>
      <c r="CR1385" s="61"/>
      <c r="CS1385"/>
      <c r="CT1385"/>
      <c r="CU1385"/>
      <c r="CV1385"/>
      <c r="CW1385"/>
      <c r="CX1385"/>
      <c r="CY1385"/>
      <c r="CZ1385"/>
      <c r="DA1385"/>
      <c r="DB1385"/>
      <c r="DC1385"/>
    </row>
    <row r="1386" spans="1:107" ht="25.5" customHeight="1" x14ac:dyDescent="0.2">
      <c r="A1386" s="103"/>
      <c r="B1386" s="61"/>
      <c r="C1386" s="61"/>
      <c r="D1386" s="61"/>
      <c r="E1386" s="37"/>
      <c r="F1386" s="61"/>
      <c r="G1386" s="61"/>
      <c r="H1386" s="61"/>
      <c r="I1386" s="61"/>
      <c r="J1386" s="61"/>
      <c r="K1386" s="61"/>
      <c r="L1386" s="61"/>
      <c r="M1386" s="61"/>
      <c r="N1386" s="61"/>
      <c r="O1386" s="61"/>
      <c r="P1386" s="61"/>
      <c r="Q1386" s="61"/>
      <c r="R1386" s="61"/>
      <c r="S1386" s="61"/>
      <c r="T1386" s="61"/>
      <c r="U1386" s="61"/>
      <c r="V1386" s="61"/>
      <c r="W1386" s="61"/>
      <c r="X1386" s="61"/>
      <c r="Y1386" s="61"/>
      <c r="Z1386" s="78"/>
      <c r="AA1386" s="40" t="s">
        <v>141</v>
      </c>
      <c r="AB1386" s="41" t="s">
        <v>140</v>
      </c>
      <c r="AC1386" s="61"/>
      <c r="AD1386" s="61"/>
      <c r="AE1386" s="61"/>
      <c r="AF1386" s="61"/>
      <c r="AG1386" s="61"/>
      <c r="AH1386" s="61"/>
      <c r="AI1386" s="61"/>
      <c r="AJ1386" s="61"/>
      <c r="AK1386" s="61"/>
      <c r="AL1386" s="61"/>
      <c r="AM1386" s="61"/>
      <c r="AN1386" s="61"/>
      <c r="AO1386" s="61"/>
      <c r="AP1386" s="61"/>
      <c r="AQ1386" s="61"/>
      <c r="AR1386" s="61"/>
      <c r="AS1386" s="61"/>
      <c r="AT1386" s="61"/>
      <c r="AU1386" s="61"/>
      <c r="AV1386" s="61"/>
      <c r="AW1386" s="61"/>
      <c r="AX1386" s="61"/>
      <c r="AY1386" s="61"/>
      <c r="AZ1386" s="61"/>
      <c r="BA1386" s="61"/>
      <c r="BB1386" s="61"/>
      <c r="BC1386" s="61"/>
      <c r="BD1386" s="61"/>
      <c r="BE1386" s="61"/>
      <c r="BF1386" s="61"/>
      <c r="BG1386" s="61"/>
      <c r="BH1386" s="61"/>
      <c r="BI1386" s="61"/>
      <c r="BJ1386" s="61"/>
      <c r="BK1386" s="61"/>
      <c r="BL1386" s="61"/>
      <c r="BM1386" s="61"/>
      <c r="BN1386" s="61"/>
      <c r="BO1386" s="61"/>
      <c r="BP1386" s="61"/>
      <c r="BQ1386" s="61"/>
      <c r="BR1386" s="37"/>
      <c r="BS1386" s="61"/>
      <c r="BT1386" s="61"/>
      <c r="BU1386" s="61"/>
      <c r="BV1386" s="61"/>
      <c r="BW1386" s="61"/>
      <c r="BX1386" s="61"/>
      <c r="BY1386" s="64"/>
      <c r="BZ1386" s="61"/>
      <c r="CA1386" s="61"/>
      <c r="CB1386" s="61"/>
      <c r="CC1386" s="61"/>
      <c r="CD1386" s="61"/>
      <c r="CE1386" s="61"/>
      <c r="CF1386" s="64"/>
      <c r="CG1386" s="61"/>
      <c r="CH1386" s="61"/>
      <c r="CI1386" s="61"/>
      <c r="CJ1386" s="61"/>
      <c r="CK1386" s="61"/>
      <c r="CL1386" s="61"/>
      <c r="CM1386" s="61"/>
      <c r="CN1386" s="61"/>
      <c r="CO1386" s="61"/>
      <c r="CP1386" s="61"/>
      <c r="CQ1386" s="61"/>
      <c r="CR1386" s="61"/>
      <c r="CS1386" s="61"/>
      <c r="CT1386" s="61"/>
      <c r="CU1386" s="61"/>
      <c r="CV1386" s="61"/>
      <c r="CW1386" s="61"/>
      <c r="CX1386" s="61"/>
      <c r="CY1386" s="61"/>
      <c r="CZ1386" s="61"/>
      <c r="DA1386" s="61"/>
      <c r="DB1386" s="61"/>
      <c r="DC1386" s="61"/>
    </row>
    <row r="1387" spans="1:107" ht="25.5" customHeight="1" x14ac:dyDescent="0.2">
      <c r="A1387" s="103"/>
      <c r="B1387" s="182" t="s">
        <v>424</v>
      </c>
      <c r="C1387" s="182"/>
      <c r="D1387" s="182"/>
      <c r="E1387" s="182"/>
      <c r="F1387" s="182"/>
      <c r="G1387" s="182"/>
      <c r="H1387" s="182"/>
      <c r="I1387" s="182"/>
      <c r="J1387" s="182"/>
      <c r="K1387" s="182"/>
      <c r="L1387" s="182"/>
      <c r="M1387" s="182"/>
      <c r="N1387" s="182"/>
      <c r="O1387" s="182"/>
      <c r="P1387" s="182"/>
      <c r="Q1387" s="182"/>
      <c r="R1387" s="182"/>
      <c r="S1387" s="182"/>
      <c r="T1387" s="182"/>
      <c r="U1387" s="182"/>
      <c r="V1387" s="182"/>
      <c r="W1387" s="182"/>
      <c r="X1387" s="182"/>
      <c r="Y1387" s="182"/>
      <c r="Z1387" s="182"/>
      <c r="AA1387" s="182"/>
      <c r="AB1387" s="182"/>
      <c r="AC1387" s="182"/>
      <c r="AD1387" s="182"/>
      <c r="AE1387" s="182"/>
      <c r="AF1387" s="182"/>
      <c r="AG1387" s="182"/>
      <c r="AH1387" s="182"/>
      <c r="AI1387" s="182"/>
      <c r="AJ1387" s="182"/>
      <c r="AK1387" s="182"/>
      <c r="AL1387" s="182"/>
      <c r="AM1387" s="182"/>
      <c r="AN1387" s="182"/>
      <c r="AO1387" s="182"/>
      <c r="AP1387" s="182"/>
      <c r="AQ1387" s="182"/>
      <c r="AR1387" s="182"/>
      <c r="AS1387" s="182"/>
      <c r="AT1387" s="182"/>
      <c r="AU1387" s="182"/>
      <c r="AV1387" s="182"/>
      <c r="AW1387" s="182"/>
      <c r="AX1387" s="182"/>
      <c r="AY1387" s="182"/>
      <c r="AZ1387" s="182"/>
      <c r="BA1387" s="182"/>
      <c r="BB1387" s="182"/>
      <c r="BC1387" s="182"/>
      <c r="BD1387" s="182"/>
      <c r="BE1387" s="182"/>
      <c r="BF1387" s="182"/>
      <c r="BG1387" s="182"/>
      <c r="BH1387" s="182"/>
      <c r="BI1387" s="182"/>
      <c r="BJ1387" s="61"/>
      <c r="BK1387" s="61"/>
      <c r="BL1387" s="37"/>
      <c r="BM1387" s="37"/>
      <c r="BN1387" s="37"/>
      <c r="BO1387" s="61"/>
      <c r="BP1387" s="61"/>
      <c r="BQ1387" s="61"/>
      <c r="BR1387" s="37"/>
      <c r="BS1387" s="61"/>
      <c r="BT1387" s="61"/>
      <c r="BU1387" s="61"/>
      <c r="BV1387" s="61"/>
      <c r="BW1387" s="61"/>
      <c r="BX1387" s="61"/>
      <c r="BY1387" s="64"/>
      <c r="BZ1387" s="61"/>
      <c r="CA1387" s="61"/>
      <c r="CB1387" s="61"/>
      <c r="CC1387" s="61"/>
      <c r="CD1387" s="61"/>
      <c r="CE1387" s="61"/>
      <c r="CF1387" s="64"/>
      <c r="CG1387" s="61"/>
      <c r="CH1387" s="61"/>
      <c r="CI1387" s="61"/>
      <c r="CJ1387" s="61"/>
      <c r="CK1387" s="61"/>
      <c r="CL1387" s="61"/>
      <c r="CM1387" s="61"/>
      <c r="CN1387" s="61"/>
      <c r="CO1387" s="61"/>
      <c r="CP1387" s="61"/>
      <c r="CQ1387" s="61"/>
      <c r="CR1387" s="61"/>
      <c r="CS1387" s="61"/>
      <c r="CT1387" s="61"/>
      <c r="CU1387" s="61"/>
      <c r="CV1387" s="61"/>
      <c r="CW1387" s="61"/>
      <c r="CX1387" s="61"/>
      <c r="CY1387" s="61"/>
      <c r="CZ1387" s="61"/>
      <c r="DA1387" s="61"/>
      <c r="DB1387" s="61"/>
      <c r="DC1387" s="61"/>
    </row>
    <row r="1388" spans="1:107" ht="25.5" customHeight="1" x14ac:dyDescent="0.2">
      <c r="A1388" s="103"/>
      <c r="B1388" s="61"/>
      <c r="C1388" s="61"/>
      <c r="D1388" s="61"/>
      <c r="E1388" s="37"/>
      <c r="F1388" s="61"/>
      <c r="G1388" s="61"/>
      <c r="H1388" s="61"/>
      <c r="I1388" s="61"/>
      <c r="J1388" s="61"/>
      <c r="K1388" s="61"/>
      <c r="L1388" s="61"/>
      <c r="M1388" s="61"/>
      <c r="N1388" s="61"/>
      <c r="O1388" s="61"/>
      <c r="P1388" s="61"/>
      <c r="Q1388" s="61"/>
      <c r="R1388" s="61"/>
      <c r="S1388" s="61"/>
      <c r="T1388" s="61"/>
      <c r="U1388" s="61"/>
      <c r="V1388" s="61"/>
      <c r="W1388" s="61"/>
      <c r="X1388" s="61"/>
      <c r="Y1388" s="61"/>
      <c r="Z1388" s="61"/>
      <c r="AA1388" s="61"/>
      <c r="AB1388" s="61"/>
      <c r="AC1388" s="61"/>
      <c r="AD1388" s="61"/>
      <c r="AE1388" s="61"/>
      <c r="AF1388" s="61"/>
      <c r="AG1388" s="61"/>
      <c r="AH1388" s="61"/>
      <c r="AI1388" s="61"/>
      <c r="AJ1388" s="61"/>
      <c r="AK1388" s="61"/>
      <c r="AL1388" s="61"/>
      <c r="AM1388" s="61"/>
      <c r="AN1388" s="61"/>
      <c r="AO1388" s="61"/>
      <c r="AP1388" s="61"/>
      <c r="AQ1388" s="61"/>
      <c r="AR1388" s="61"/>
      <c r="AS1388" s="61"/>
      <c r="AT1388" s="61"/>
      <c r="AU1388" s="61"/>
      <c r="AV1388" s="61"/>
      <c r="AW1388" s="61"/>
      <c r="AX1388" s="61"/>
      <c r="AY1388" s="61"/>
      <c r="AZ1388" s="61"/>
      <c r="BA1388" s="61"/>
      <c r="BB1388" s="61"/>
      <c r="BC1388" s="61"/>
      <c r="BD1388" s="61"/>
      <c r="BE1388" s="61"/>
      <c r="BF1388" s="61"/>
      <c r="BG1388" s="61"/>
      <c r="BH1388" s="61"/>
      <c r="BI1388" s="61"/>
      <c r="BJ1388" s="61"/>
      <c r="BK1388" s="61"/>
      <c r="BL1388" s="61"/>
      <c r="BM1388" s="61"/>
      <c r="BN1388" s="61"/>
      <c r="BO1388" s="61"/>
      <c r="BP1388" s="61"/>
      <c r="BQ1388" s="61"/>
      <c r="BR1388" s="37"/>
      <c r="BS1388" s="61"/>
      <c r="BT1388" s="61"/>
      <c r="BU1388" s="61"/>
      <c r="BV1388" s="61"/>
      <c r="BW1388" s="61"/>
      <c r="BX1388" s="61"/>
      <c r="BY1388" s="64"/>
      <c r="BZ1388" s="61"/>
      <c r="CA1388" s="61"/>
      <c r="CB1388" s="61"/>
      <c r="CC1388" s="61"/>
      <c r="CD1388" s="61"/>
      <c r="CE1388" s="61"/>
      <c r="CF1388" s="64"/>
      <c r="CG1388" s="61"/>
      <c r="CH1388" s="61"/>
      <c r="CI1388" s="61"/>
      <c r="CJ1388" s="61"/>
      <c r="CK1388" s="61"/>
      <c r="CL1388" s="61"/>
      <c r="CM1388" s="61"/>
      <c r="CN1388" s="61"/>
      <c r="CO1388" s="61"/>
      <c r="CP1388" s="61"/>
      <c r="CQ1388" s="61"/>
      <c r="CR1388" s="61"/>
      <c r="CS1388" s="61"/>
      <c r="CT1388" s="61"/>
      <c r="CU1388" s="61"/>
      <c r="CV1388" s="61"/>
      <c r="CW1388" s="61"/>
      <c r="CX1388" s="61"/>
      <c r="CY1388" s="61"/>
      <c r="CZ1388" s="61"/>
      <c r="DA1388" s="61"/>
      <c r="DB1388" s="61"/>
      <c r="DC1388" s="61"/>
    </row>
    <row r="1389" spans="1:107" ht="25.5" customHeight="1" x14ac:dyDescent="0.2">
      <c r="A1389" s="103"/>
      <c r="B1389" s="189" t="s">
        <v>373</v>
      </c>
      <c r="C1389" s="192"/>
      <c r="D1389" s="192"/>
      <c r="E1389" s="37"/>
      <c r="F1389" s="189" t="s">
        <v>370</v>
      </c>
      <c r="G1389" s="192"/>
      <c r="H1389" s="192"/>
      <c r="I1389" s="61"/>
      <c r="J1389" s="189" t="s">
        <v>396</v>
      </c>
      <c r="K1389" s="192"/>
      <c r="L1389" s="192"/>
      <c r="M1389" s="61"/>
      <c r="N1389" s="190" t="s">
        <v>198</v>
      </c>
      <c r="O1389" s="191"/>
      <c r="P1389" s="191"/>
      <c r="Q1389" s="61"/>
      <c r="R1389" s="190" t="s">
        <v>207</v>
      </c>
      <c r="S1389" s="191"/>
      <c r="T1389" s="191"/>
      <c r="U1389" s="61"/>
      <c r="V1389" s="61"/>
      <c r="W1389" s="190" t="s">
        <v>212</v>
      </c>
      <c r="X1389" s="191"/>
      <c r="Y1389" s="191"/>
      <c r="Z1389" s="61"/>
      <c r="AA1389" s="190" t="s">
        <v>223</v>
      </c>
      <c r="AB1389" s="191"/>
      <c r="AC1389" s="191"/>
      <c r="AD1389" s="61"/>
      <c r="AE1389" s="190" t="s">
        <v>230</v>
      </c>
      <c r="AF1389" s="190"/>
      <c r="AG1389" s="190"/>
      <c r="AH1389" s="61"/>
      <c r="AI1389" s="190" t="s">
        <v>235</v>
      </c>
      <c r="AJ1389" s="190"/>
      <c r="AK1389" s="190"/>
      <c r="AL1389" s="61"/>
      <c r="AM1389" s="190" t="s">
        <v>252</v>
      </c>
      <c r="AN1389" s="190"/>
      <c r="AO1389" s="190"/>
      <c r="AP1389" s="61"/>
      <c r="AQ1389" s="190" t="s">
        <v>282</v>
      </c>
      <c r="AR1389" s="190"/>
      <c r="AS1389" s="190"/>
      <c r="AT1389" s="61"/>
      <c r="AU1389" s="189" t="s">
        <v>295</v>
      </c>
      <c r="AV1389" s="189"/>
      <c r="AW1389" s="189"/>
      <c r="AX1389" s="61"/>
      <c r="AY1389" s="189" t="s">
        <v>323</v>
      </c>
      <c r="AZ1389" s="189"/>
      <c r="BA1389" s="189"/>
      <c r="BB1389" s="61"/>
      <c r="BC1389" s="189" t="s">
        <v>324</v>
      </c>
      <c r="BD1389" s="189"/>
      <c r="BE1389" s="189"/>
      <c r="BF1389" s="61"/>
      <c r="BG1389" s="189" t="s">
        <v>331</v>
      </c>
      <c r="BH1389" s="189"/>
      <c r="BI1389" s="189"/>
      <c r="BJ1389" s="61"/>
      <c r="BK1389" s="61"/>
      <c r="BL1389" s="61"/>
      <c r="BM1389" s="61"/>
      <c r="BN1389" s="61"/>
      <c r="BO1389" s="61"/>
      <c r="BP1389" s="61"/>
      <c r="BQ1389" s="61"/>
      <c r="BR1389" s="37"/>
      <c r="BS1389" s="61"/>
      <c r="BT1389" s="61"/>
      <c r="BU1389" s="61"/>
      <c r="BV1389" s="61"/>
      <c r="BW1389" s="61"/>
      <c r="BX1389" s="61"/>
      <c r="BY1389" s="64"/>
      <c r="BZ1389" s="61"/>
      <c r="CA1389" s="61"/>
      <c r="CB1389" s="61"/>
      <c r="CC1389" s="61"/>
      <c r="CD1389" s="61"/>
      <c r="CE1389" s="61"/>
      <c r="CF1389" s="64"/>
      <c r="CG1389" s="61"/>
      <c r="CH1389" s="61"/>
      <c r="CI1389" s="61"/>
      <c r="CJ1389" s="61"/>
      <c r="CK1389" s="61"/>
      <c r="CL1389" s="61"/>
      <c r="CM1389" s="61"/>
      <c r="CN1389" s="61"/>
      <c r="CO1389" s="61"/>
      <c r="CP1389" s="61"/>
      <c r="CQ1389" s="61"/>
      <c r="CR1389" s="61"/>
      <c r="CS1389" s="61"/>
      <c r="CT1389" s="61"/>
      <c r="CU1389" s="61"/>
      <c r="CV1389" s="61"/>
      <c r="CW1389" s="61"/>
      <c r="CX1389" s="61"/>
      <c r="CY1389" s="61"/>
      <c r="CZ1389" s="61"/>
      <c r="DA1389" s="61"/>
      <c r="DB1389" s="61"/>
      <c r="DC1389" s="61"/>
    </row>
    <row r="1390" spans="1:107" ht="25.5" customHeight="1" x14ac:dyDescent="0.2">
      <c r="A1390" s="103"/>
      <c r="B1390" s="63" t="s">
        <v>371</v>
      </c>
      <c r="C1390" s="45">
        <v>7</v>
      </c>
      <c r="D1390" s="58">
        <v>0.25925925925925924</v>
      </c>
      <c r="E1390" s="37"/>
      <c r="F1390" s="75" t="s">
        <v>384</v>
      </c>
      <c r="G1390" s="45">
        <v>4</v>
      </c>
      <c r="H1390" s="58">
        <v>0.14814814814814814</v>
      </c>
      <c r="I1390" s="61"/>
      <c r="J1390" s="63" t="s">
        <v>397</v>
      </c>
      <c r="K1390" s="45">
        <v>9</v>
      </c>
      <c r="L1390" s="58">
        <v>0.33333333333333331</v>
      </c>
      <c r="M1390" s="61"/>
      <c r="N1390" s="169" t="s">
        <v>199</v>
      </c>
      <c r="O1390" s="59">
        <v>12</v>
      </c>
      <c r="P1390" s="60">
        <v>0.54545454545454541</v>
      </c>
      <c r="Q1390" s="61"/>
      <c r="R1390" s="169" t="s">
        <v>208</v>
      </c>
      <c r="S1390" s="59">
        <v>17</v>
      </c>
      <c r="T1390" s="60">
        <v>0.65384615384615385</v>
      </c>
      <c r="U1390" s="61"/>
      <c r="V1390" s="61"/>
      <c r="W1390" s="169" t="s">
        <v>213</v>
      </c>
      <c r="X1390" s="59">
        <v>6</v>
      </c>
      <c r="Y1390" s="60">
        <v>0.22222222222222221</v>
      </c>
      <c r="Z1390" s="61"/>
      <c r="AA1390" s="169" t="s">
        <v>224</v>
      </c>
      <c r="AB1390" s="59">
        <v>13</v>
      </c>
      <c r="AC1390" s="60">
        <v>0.48148148148148145</v>
      </c>
      <c r="AD1390" s="61"/>
      <c r="AE1390" s="169" t="s">
        <v>231</v>
      </c>
      <c r="AF1390" s="59">
        <v>4</v>
      </c>
      <c r="AG1390" s="60">
        <v>0.14814814814814814</v>
      </c>
      <c r="AH1390" s="61"/>
      <c r="AI1390" s="169" t="s">
        <v>236</v>
      </c>
      <c r="AJ1390" s="59">
        <v>2</v>
      </c>
      <c r="AK1390" s="60">
        <v>7.407407407407407E-2</v>
      </c>
      <c r="AL1390" s="61"/>
      <c r="AM1390" s="169" t="s">
        <v>253</v>
      </c>
      <c r="AN1390" s="59">
        <v>3</v>
      </c>
      <c r="AO1390" s="60">
        <v>0.14285714285714285</v>
      </c>
      <c r="AP1390" s="61"/>
      <c r="AQ1390" s="169" t="s">
        <v>283</v>
      </c>
      <c r="AR1390" s="59">
        <v>5</v>
      </c>
      <c r="AS1390" s="60">
        <v>0.18518518518518517</v>
      </c>
      <c r="AT1390" s="61"/>
      <c r="AU1390" s="169" t="s">
        <v>296</v>
      </c>
      <c r="AV1390" s="59">
        <v>3</v>
      </c>
      <c r="AW1390" s="60">
        <v>0.14285714285714285</v>
      </c>
      <c r="AX1390" s="61"/>
      <c r="AY1390" s="169" t="s">
        <v>314</v>
      </c>
      <c r="AZ1390" s="59">
        <v>3</v>
      </c>
      <c r="BA1390" s="60">
        <v>0.1111111111111111</v>
      </c>
      <c r="BB1390" s="61"/>
      <c r="BC1390" s="169" t="s">
        <v>325</v>
      </c>
      <c r="BD1390" s="59">
        <v>17</v>
      </c>
      <c r="BE1390" s="60">
        <v>0.62962962962962965</v>
      </c>
      <c r="BF1390" s="61"/>
      <c r="BG1390" s="63" t="s">
        <v>332</v>
      </c>
      <c r="BH1390" s="54">
        <v>6</v>
      </c>
      <c r="BI1390" s="66">
        <v>0.31578947368421051</v>
      </c>
      <c r="BJ1390" s="61"/>
      <c r="BK1390" s="61"/>
      <c r="BL1390" s="61"/>
      <c r="BM1390" s="61"/>
      <c r="BN1390" s="61"/>
      <c r="BO1390" s="61"/>
      <c r="BP1390" s="61"/>
      <c r="BQ1390" s="61"/>
      <c r="BR1390" s="37"/>
      <c r="BS1390" s="61"/>
      <c r="BT1390" s="61"/>
      <c r="BU1390" s="61"/>
      <c r="BV1390" s="61"/>
      <c r="BW1390" s="61"/>
      <c r="BX1390" s="61"/>
      <c r="BY1390" s="64"/>
      <c r="BZ1390" s="61"/>
      <c r="CA1390" s="61"/>
      <c r="CB1390" s="61"/>
      <c r="CC1390" s="61"/>
      <c r="CD1390" s="61"/>
      <c r="CE1390" s="61"/>
      <c r="CF1390" s="64"/>
      <c r="CG1390" s="61"/>
      <c r="CH1390" s="61"/>
      <c r="CI1390" s="61"/>
      <c r="CJ1390" s="61"/>
      <c r="CK1390" s="61"/>
      <c r="CL1390" s="61"/>
      <c r="CM1390" s="61"/>
      <c r="CN1390" s="61"/>
      <c r="CO1390" s="61"/>
      <c r="CP1390" s="61"/>
      <c r="CQ1390" s="61"/>
      <c r="CR1390" s="61"/>
      <c r="CS1390" s="61"/>
      <c r="CT1390" s="61"/>
      <c r="CU1390" s="61"/>
      <c r="CV1390" s="61"/>
      <c r="CW1390" s="61"/>
      <c r="CX1390" s="61"/>
      <c r="CY1390" s="61"/>
      <c r="CZ1390" s="61"/>
      <c r="DA1390" s="61"/>
      <c r="DB1390" s="61"/>
      <c r="DC1390" s="61"/>
    </row>
    <row r="1391" spans="1:107" ht="25.5" customHeight="1" x14ac:dyDescent="0.2">
      <c r="A1391" s="103"/>
      <c r="B1391" s="63" t="s">
        <v>372</v>
      </c>
      <c r="C1391" s="45">
        <v>6</v>
      </c>
      <c r="D1391" s="58">
        <v>0.22222222222222221</v>
      </c>
      <c r="E1391" s="64"/>
      <c r="F1391" s="75" t="s">
        <v>385</v>
      </c>
      <c r="G1391" s="45">
        <v>9</v>
      </c>
      <c r="H1391" s="58">
        <v>0.33333333333333331</v>
      </c>
      <c r="I1391" s="61"/>
      <c r="J1391" s="63" t="s">
        <v>398</v>
      </c>
      <c r="K1391" s="45">
        <v>0</v>
      </c>
      <c r="L1391" s="58">
        <v>0</v>
      </c>
      <c r="M1391" s="61"/>
      <c r="N1391" s="169" t="s">
        <v>200</v>
      </c>
      <c r="O1391" s="45">
        <v>8</v>
      </c>
      <c r="P1391" s="60">
        <v>0.36363636363636365</v>
      </c>
      <c r="Q1391" s="61"/>
      <c r="R1391" s="169" t="s">
        <v>209</v>
      </c>
      <c r="S1391" s="59">
        <v>8</v>
      </c>
      <c r="T1391" s="60">
        <v>0.30769230769230771</v>
      </c>
      <c r="U1391" s="61"/>
      <c r="V1391" s="61"/>
      <c r="W1391" s="169" t="s">
        <v>214</v>
      </c>
      <c r="X1391" s="45">
        <v>2</v>
      </c>
      <c r="Y1391" s="60">
        <v>7.407407407407407E-2</v>
      </c>
      <c r="Z1391" s="61"/>
      <c r="AA1391" s="169" t="s">
        <v>225</v>
      </c>
      <c r="AB1391" s="45">
        <v>4</v>
      </c>
      <c r="AC1391" s="60">
        <v>0.14814814814814814</v>
      </c>
      <c r="AD1391" s="61"/>
      <c r="AE1391" s="169" t="s">
        <v>232</v>
      </c>
      <c r="AF1391" s="45">
        <v>5</v>
      </c>
      <c r="AG1391" s="60">
        <v>0.18518518518518517</v>
      </c>
      <c r="AH1391" s="61"/>
      <c r="AI1391" s="169" t="s">
        <v>238</v>
      </c>
      <c r="AJ1391" s="45">
        <v>2</v>
      </c>
      <c r="AK1391" s="60">
        <v>7.407407407407407E-2</v>
      </c>
      <c r="AL1391" s="61"/>
      <c r="AM1391" s="169" t="s">
        <v>254</v>
      </c>
      <c r="AN1391" s="45">
        <v>0</v>
      </c>
      <c r="AO1391" s="60">
        <v>0</v>
      </c>
      <c r="AP1391" s="61"/>
      <c r="AQ1391" s="169" t="s">
        <v>284</v>
      </c>
      <c r="AR1391" s="45">
        <v>1</v>
      </c>
      <c r="AS1391" s="60">
        <v>3.7037037037037035E-2</v>
      </c>
      <c r="AT1391" s="61"/>
      <c r="AU1391" s="169" t="s">
        <v>297</v>
      </c>
      <c r="AV1391" s="45">
        <v>5</v>
      </c>
      <c r="AW1391" s="60">
        <v>0.23809523809523808</v>
      </c>
      <c r="AX1391" s="61"/>
      <c r="AY1391" s="169" t="s">
        <v>316</v>
      </c>
      <c r="AZ1391" s="45">
        <v>2</v>
      </c>
      <c r="BA1391" s="60">
        <v>7.407407407407407E-2</v>
      </c>
      <c r="BB1391" s="61"/>
      <c r="BC1391" s="169" t="s">
        <v>326</v>
      </c>
      <c r="BD1391" s="45">
        <v>0</v>
      </c>
      <c r="BE1391" s="60">
        <v>0</v>
      </c>
      <c r="BF1391" s="61"/>
      <c r="BG1391" s="63" t="s">
        <v>333</v>
      </c>
      <c r="BH1391" s="65">
        <v>0</v>
      </c>
      <c r="BI1391" s="66">
        <v>0</v>
      </c>
      <c r="BJ1391" s="61"/>
      <c r="BK1391" s="61"/>
      <c r="BL1391" s="61"/>
      <c r="BM1391" s="61"/>
      <c r="BN1391" s="61"/>
      <c r="BO1391" s="61"/>
      <c r="BP1391" s="61"/>
      <c r="BQ1391" s="61"/>
      <c r="BR1391" s="64"/>
      <c r="BS1391" s="61"/>
      <c r="BT1391" s="61"/>
      <c r="BU1391" s="61"/>
      <c r="BV1391" s="61"/>
      <c r="BW1391" s="61"/>
      <c r="BX1391" s="61"/>
      <c r="BY1391" s="64"/>
      <c r="BZ1391" s="61"/>
      <c r="CA1391" s="61"/>
      <c r="CB1391" s="61"/>
      <c r="CC1391" s="61"/>
      <c r="CD1391" s="61"/>
      <c r="CE1391" s="61"/>
      <c r="CF1391" s="64"/>
      <c r="CG1391" s="61"/>
      <c r="CH1391" s="61"/>
      <c r="CI1391" s="61"/>
      <c r="CJ1391" s="61"/>
      <c r="CK1391" s="61"/>
      <c r="CL1391" s="61"/>
      <c r="CM1391" s="61"/>
      <c r="CN1391" s="61"/>
      <c r="CO1391" s="61"/>
      <c r="CP1391" s="61"/>
      <c r="CQ1391" s="61"/>
      <c r="CR1391" s="61"/>
      <c r="CS1391" s="61"/>
      <c r="CT1391" s="61"/>
      <c r="CU1391" s="61"/>
      <c r="CV1391" s="61"/>
      <c r="CW1391" s="61"/>
      <c r="CX1391" s="61"/>
      <c r="CY1391" s="61"/>
      <c r="CZ1391" s="61"/>
      <c r="DA1391" s="61"/>
      <c r="DB1391" s="61"/>
      <c r="DC1391" s="61"/>
    </row>
    <row r="1392" spans="1:107" ht="25.5" customHeight="1" x14ac:dyDescent="0.2">
      <c r="A1392" s="103"/>
      <c r="B1392" s="63" t="s">
        <v>374</v>
      </c>
      <c r="C1392" s="45">
        <v>2</v>
      </c>
      <c r="D1392" s="58">
        <v>7.407407407407407E-2</v>
      </c>
      <c r="E1392" s="64"/>
      <c r="F1392" s="75" t="s">
        <v>386</v>
      </c>
      <c r="G1392" s="45">
        <v>1</v>
      </c>
      <c r="H1392" s="58">
        <v>3.7037037037037035E-2</v>
      </c>
      <c r="I1392" s="61"/>
      <c r="J1392" s="63" t="s">
        <v>385</v>
      </c>
      <c r="K1392" s="45">
        <v>4</v>
      </c>
      <c r="L1392" s="58">
        <v>0.14814814814814814</v>
      </c>
      <c r="M1392" s="61"/>
      <c r="N1392" s="169" t="s">
        <v>201</v>
      </c>
      <c r="O1392" s="45">
        <v>0</v>
      </c>
      <c r="P1392" s="60">
        <v>0</v>
      </c>
      <c r="Q1392" s="61"/>
      <c r="R1392" s="169" t="s">
        <v>210</v>
      </c>
      <c r="S1392" s="59">
        <v>0</v>
      </c>
      <c r="T1392" s="60">
        <v>0</v>
      </c>
      <c r="U1392" s="61"/>
      <c r="V1392" s="61"/>
      <c r="W1392" s="169" t="s">
        <v>215</v>
      </c>
      <c r="X1392" s="45">
        <v>4</v>
      </c>
      <c r="Y1392" s="60">
        <v>0.14814814814814814</v>
      </c>
      <c r="Z1392" s="61"/>
      <c r="AA1392" s="169" t="s">
        <v>226</v>
      </c>
      <c r="AB1392" s="45">
        <v>1</v>
      </c>
      <c r="AC1392" s="60">
        <v>3.7037037037037035E-2</v>
      </c>
      <c r="AD1392" s="61"/>
      <c r="AE1392" s="169" t="s">
        <v>233</v>
      </c>
      <c r="AF1392" s="45">
        <v>1</v>
      </c>
      <c r="AG1392" s="60">
        <v>3.7037037037037035E-2</v>
      </c>
      <c r="AH1392" s="61"/>
      <c r="AI1392" s="169" t="s">
        <v>239</v>
      </c>
      <c r="AJ1392" s="45">
        <v>4</v>
      </c>
      <c r="AK1392" s="60">
        <v>0.14814814814814814</v>
      </c>
      <c r="AL1392" s="61"/>
      <c r="AM1392" s="169" t="s">
        <v>255</v>
      </c>
      <c r="AN1392" s="45">
        <v>1</v>
      </c>
      <c r="AO1392" s="60">
        <v>4.7619047619047616E-2</v>
      </c>
      <c r="AP1392" s="61"/>
      <c r="AQ1392" s="169" t="s">
        <v>285</v>
      </c>
      <c r="AR1392" s="45">
        <v>3</v>
      </c>
      <c r="AS1392" s="60">
        <v>0.1111111111111111</v>
      </c>
      <c r="AT1392" s="61"/>
      <c r="AU1392" s="169" t="s">
        <v>298</v>
      </c>
      <c r="AV1392" s="45">
        <v>0</v>
      </c>
      <c r="AW1392" s="60">
        <v>0</v>
      </c>
      <c r="AX1392" s="61"/>
      <c r="AY1392" s="169" t="s">
        <v>315</v>
      </c>
      <c r="AZ1392" s="45">
        <v>0</v>
      </c>
      <c r="BA1392" s="60">
        <v>0</v>
      </c>
      <c r="BB1392" s="61"/>
      <c r="BC1392" s="169" t="s">
        <v>327</v>
      </c>
      <c r="BD1392" s="45">
        <v>2</v>
      </c>
      <c r="BE1392" s="60">
        <v>7.407407407407407E-2</v>
      </c>
      <c r="BF1392" s="61"/>
      <c r="BG1392" s="63" t="s">
        <v>334</v>
      </c>
      <c r="BH1392" s="65">
        <v>0</v>
      </c>
      <c r="BI1392" s="66">
        <v>0</v>
      </c>
      <c r="BJ1392" s="62"/>
      <c r="BK1392" s="62"/>
      <c r="BL1392" s="61"/>
      <c r="BM1392" s="61"/>
      <c r="BN1392" s="61"/>
      <c r="BO1392" s="61"/>
      <c r="BP1392" s="61"/>
      <c r="BQ1392" s="61"/>
      <c r="BR1392" s="64"/>
      <c r="BS1392" s="61"/>
      <c r="BT1392" s="61"/>
      <c r="BU1392" s="61"/>
      <c r="BV1392" s="61"/>
      <c r="BW1392" s="61"/>
      <c r="BX1392" s="61"/>
      <c r="BY1392" s="61"/>
      <c r="BZ1392" s="61"/>
      <c r="CA1392" s="61"/>
      <c r="CB1392" s="61"/>
      <c r="CC1392" s="61"/>
      <c r="CD1392" s="61"/>
      <c r="CE1392" s="61"/>
      <c r="CF1392" s="61"/>
      <c r="CG1392" s="61"/>
      <c r="CH1392" s="61"/>
      <c r="CI1392" s="61"/>
      <c r="CJ1392" s="61"/>
      <c r="CK1392" s="61"/>
      <c r="CL1392" s="61"/>
      <c r="CM1392" s="61"/>
      <c r="CN1392" s="61"/>
      <c r="CO1392" s="61"/>
      <c r="CP1392" s="61"/>
      <c r="CQ1392" s="61"/>
      <c r="CR1392" s="61"/>
      <c r="CS1392" s="61"/>
      <c r="CT1392" s="61"/>
      <c r="CU1392" s="61"/>
      <c r="CV1392" s="61"/>
      <c r="CW1392" s="61"/>
      <c r="CX1392" s="61"/>
      <c r="CY1392" s="61"/>
      <c r="CZ1392" s="61"/>
      <c r="DA1392" s="61"/>
      <c r="DB1392" s="61"/>
      <c r="DC1392" s="61"/>
    </row>
    <row r="1393" spans="1:107" ht="25.5" customHeight="1" x14ac:dyDescent="0.2">
      <c r="A1393" s="103"/>
      <c r="B1393" s="63" t="s">
        <v>375</v>
      </c>
      <c r="C1393" s="45">
        <v>0</v>
      </c>
      <c r="D1393" s="58">
        <v>0</v>
      </c>
      <c r="E1393" s="64"/>
      <c r="F1393" s="75" t="s">
        <v>387</v>
      </c>
      <c r="G1393" s="45">
        <v>1</v>
      </c>
      <c r="H1393" s="58">
        <v>3.7037037037037035E-2</v>
      </c>
      <c r="I1393" s="61"/>
      <c r="J1393" s="63" t="s">
        <v>399</v>
      </c>
      <c r="K1393" s="45">
        <v>2</v>
      </c>
      <c r="L1393" s="58">
        <v>7.407407407407407E-2</v>
      </c>
      <c r="M1393" s="61"/>
      <c r="N1393" s="169" t="s">
        <v>202</v>
      </c>
      <c r="O1393" s="45">
        <v>0</v>
      </c>
      <c r="P1393" s="60">
        <v>0</v>
      </c>
      <c r="Q1393" s="61"/>
      <c r="R1393" s="169" t="s">
        <v>211</v>
      </c>
      <c r="S1393" s="59">
        <v>1</v>
      </c>
      <c r="T1393" s="60">
        <v>3.8461538461538464E-2</v>
      </c>
      <c r="U1393" s="61"/>
      <c r="V1393" s="61"/>
      <c r="W1393" s="169" t="s">
        <v>216</v>
      </c>
      <c r="X1393" s="45">
        <v>1</v>
      </c>
      <c r="Y1393" s="60">
        <v>3.7037037037037035E-2</v>
      </c>
      <c r="Z1393" s="61"/>
      <c r="AA1393" s="169" t="s">
        <v>227</v>
      </c>
      <c r="AB1393" s="45">
        <v>1</v>
      </c>
      <c r="AC1393" s="60">
        <v>3.7037037037037035E-2</v>
      </c>
      <c r="AD1393" s="61"/>
      <c r="AE1393" s="169" t="s">
        <v>234</v>
      </c>
      <c r="AF1393" s="45">
        <v>1</v>
      </c>
      <c r="AG1393" s="60">
        <v>3.7037037037037035E-2</v>
      </c>
      <c r="AH1393" s="61"/>
      <c r="AI1393" s="169" t="s">
        <v>240</v>
      </c>
      <c r="AJ1393" s="45">
        <v>1</v>
      </c>
      <c r="AK1393" s="60">
        <v>3.7037037037037035E-2</v>
      </c>
      <c r="AL1393" s="61"/>
      <c r="AM1393" s="169" t="s">
        <v>276</v>
      </c>
      <c r="AN1393" s="45">
        <v>4</v>
      </c>
      <c r="AO1393" s="60">
        <v>0.19047619047619047</v>
      </c>
      <c r="AP1393" s="61"/>
      <c r="AQ1393" s="169" t="s">
        <v>286</v>
      </c>
      <c r="AR1393" s="45">
        <v>8</v>
      </c>
      <c r="AS1393" s="60">
        <v>0.29629629629629628</v>
      </c>
      <c r="AT1393" s="61"/>
      <c r="AU1393" s="169" t="s">
        <v>299</v>
      </c>
      <c r="AV1393" s="45">
        <v>2</v>
      </c>
      <c r="AW1393" s="60">
        <v>9.5238095238095233E-2</v>
      </c>
      <c r="AX1393" s="61"/>
      <c r="AY1393" s="169" t="s">
        <v>317</v>
      </c>
      <c r="AZ1393" s="45">
        <v>0</v>
      </c>
      <c r="BA1393" s="60">
        <v>0</v>
      </c>
      <c r="BB1393" s="61"/>
      <c r="BC1393" s="169" t="s">
        <v>328</v>
      </c>
      <c r="BD1393" s="59">
        <v>0</v>
      </c>
      <c r="BE1393" s="60">
        <v>0</v>
      </c>
      <c r="BF1393" s="61"/>
      <c r="BG1393" s="63" t="s">
        <v>335</v>
      </c>
      <c r="BH1393" s="54">
        <v>9</v>
      </c>
      <c r="BI1393" s="66">
        <v>0.47368421052631576</v>
      </c>
      <c r="BJ1393" s="61"/>
      <c r="BK1393" s="61"/>
      <c r="BL1393" s="61"/>
      <c r="BM1393" s="61"/>
      <c r="BN1393" s="61"/>
      <c r="BO1393" s="61"/>
      <c r="BP1393" s="61"/>
      <c r="BQ1393" s="61"/>
      <c r="BR1393" s="64"/>
      <c r="BS1393" s="61"/>
      <c r="BT1393" s="61"/>
      <c r="BU1393" s="61"/>
      <c r="BV1393" s="61"/>
      <c r="BW1393" s="61"/>
      <c r="BX1393" s="61"/>
      <c r="BY1393" s="61"/>
      <c r="BZ1393" s="61"/>
      <c r="CA1393" s="61"/>
      <c r="CB1393" s="61"/>
      <c r="CC1393" s="61"/>
      <c r="CD1393" s="61"/>
      <c r="CE1393" s="61"/>
      <c r="CF1393" s="61"/>
      <c r="CG1393" s="61"/>
      <c r="CH1393" s="61"/>
      <c r="CI1393" s="61"/>
      <c r="CJ1393" s="61"/>
      <c r="CK1393" s="61"/>
      <c r="CL1393" s="61"/>
      <c r="CM1393" s="61"/>
      <c r="CN1393" s="61"/>
      <c r="CO1393" s="61"/>
      <c r="CP1393" s="61"/>
      <c r="CQ1393" s="61"/>
      <c r="CR1393" s="61"/>
      <c r="CS1393" s="61"/>
      <c r="CT1393" s="61"/>
      <c r="CU1393" s="61"/>
      <c r="CV1393" s="61"/>
      <c r="CW1393" s="61"/>
      <c r="CX1393" s="61"/>
      <c r="CY1393" s="61"/>
      <c r="CZ1393" s="61"/>
      <c r="DA1393" s="61"/>
      <c r="DB1393" s="61"/>
      <c r="DC1393" s="61"/>
    </row>
    <row r="1394" spans="1:107" ht="25.5" customHeight="1" x14ac:dyDescent="0.2">
      <c r="A1394" s="103"/>
      <c r="B1394" s="63" t="s">
        <v>376</v>
      </c>
      <c r="C1394" s="45">
        <v>2</v>
      </c>
      <c r="D1394" s="58">
        <v>7.407407407407407E-2</v>
      </c>
      <c r="E1394" s="64"/>
      <c r="F1394" s="75" t="s">
        <v>388</v>
      </c>
      <c r="G1394" s="45">
        <v>1</v>
      </c>
      <c r="H1394" s="58">
        <v>3.7037037037037035E-2</v>
      </c>
      <c r="I1394" s="61"/>
      <c r="J1394" s="63" t="s">
        <v>400</v>
      </c>
      <c r="K1394" s="45">
        <v>0</v>
      </c>
      <c r="L1394" s="58">
        <v>0</v>
      </c>
      <c r="M1394" s="61"/>
      <c r="N1394" s="169" t="s">
        <v>203</v>
      </c>
      <c r="O1394" s="45">
        <v>0</v>
      </c>
      <c r="P1394" s="60">
        <v>0</v>
      </c>
      <c r="Q1394" s="61"/>
      <c r="R1394" s="37"/>
      <c r="S1394" s="45">
        <v>26</v>
      </c>
      <c r="T1394" s="60">
        <v>1</v>
      </c>
      <c r="U1394" s="61"/>
      <c r="V1394" s="61"/>
      <c r="W1394" s="169" t="s">
        <v>217</v>
      </c>
      <c r="X1394" s="45">
        <v>4</v>
      </c>
      <c r="Y1394" s="60">
        <v>0.14814814814814814</v>
      </c>
      <c r="Z1394" s="61"/>
      <c r="AA1394" s="169" t="s">
        <v>228</v>
      </c>
      <c r="AB1394" s="45">
        <v>3</v>
      </c>
      <c r="AC1394" s="60">
        <v>0.1111111111111111</v>
      </c>
      <c r="AD1394" s="61"/>
      <c r="AE1394" s="169" t="s">
        <v>237</v>
      </c>
      <c r="AF1394" s="45">
        <v>8</v>
      </c>
      <c r="AG1394" s="60">
        <v>0.29629629629629628</v>
      </c>
      <c r="AH1394" s="61"/>
      <c r="AI1394" s="169" t="s">
        <v>241</v>
      </c>
      <c r="AJ1394" s="45">
        <v>2</v>
      </c>
      <c r="AK1394" s="60">
        <v>7.407407407407407E-2</v>
      </c>
      <c r="AL1394" s="61"/>
      <c r="AM1394" s="169" t="s">
        <v>257</v>
      </c>
      <c r="AN1394" s="45">
        <v>1</v>
      </c>
      <c r="AO1394" s="60">
        <v>4.7619047619047616E-2</v>
      </c>
      <c r="AP1394" s="61"/>
      <c r="AQ1394" s="169" t="s">
        <v>287</v>
      </c>
      <c r="AR1394" s="45">
        <v>0</v>
      </c>
      <c r="AS1394" s="60">
        <v>0</v>
      </c>
      <c r="AT1394" s="61"/>
      <c r="AU1394" s="169" t="s">
        <v>300</v>
      </c>
      <c r="AV1394" s="45">
        <v>3</v>
      </c>
      <c r="AW1394" s="60">
        <v>0.14285714285714285</v>
      </c>
      <c r="AX1394" s="61"/>
      <c r="AY1394" s="169" t="s">
        <v>319</v>
      </c>
      <c r="AZ1394" s="45">
        <v>1</v>
      </c>
      <c r="BA1394" s="60">
        <v>3.7037037037037035E-2</v>
      </c>
      <c r="BB1394" s="61"/>
      <c r="BC1394" s="169" t="s">
        <v>329</v>
      </c>
      <c r="BD1394" s="59">
        <v>1</v>
      </c>
      <c r="BE1394" s="60">
        <v>3.7037037037037035E-2</v>
      </c>
      <c r="BF1394" s="61"/>
      <c r="BG1394" s="63" t="s">
        <v>336</v>
      </c>
      <c r="BH1394" s="54">
        <v>4</v>
      </c>
      <c r="BI1394" s="66">
        <v>0.21052631578947367</v>
      </c>
      <c r="BJ1394" s="61"/>
      <c r="BK1394" s="61"/>
      <c r="BL1394" s="61"/>
      <c r="BM1394" s="61"/>
      <c r="BN1394" s="61"/>
      <c r="BO1394" s="37"/>
      <c r="BP1394" s="37"/>
      <c r="BQ1394" s="61"/>
      <c r="BR1394" s="64"/>
      <c r="BS1394" s="61"/>
      <c r="BT1394" s="61"/>
      <c r="BU1394" s="61"/>
      <c r="BV1394" s="61"/>
      <c r="BW1394" s="61"/>
      <c r="BX1394" s="61"/>
      <c r="BY1394" s="61"/>
      <c r="BZ1394" s="61"/>
      <c r="CA1394" s="61"/>
      <c r="CB1394" s="61"/>
      <c r="CC1394" s="61"/>
      <c r="CD1394" s="61"/>
      <c r="CE1394" s="61"/>
      <c r="CF1394" s="61"/>
      <c r="CG1394" s="61"/>
      <c r="CH1394" s="61"/>
      <c r="CI1394" s="61"/>
      <c r="CJ1394" s="61"/>
      <c r="CK1394" s="61"/>
      <c r="CL1394" s="61"/>
      <c r="CM1394" s="61"/>
      <c r="CN1394" s="61"/>
      <c r="CO1394" s="61"/>
      <c r="CP1394" s="61"/>
      <c r="CQ1394" s="61"/>
      <c r="CR1394" s="61"/>
      <c r="CS1394" s="61"/>
      <c r="CT1394" s="61"/>
      <c r="CU1394" s="61"/>
      <c r="CV1394" s="61"/>
      <c r="CW1394" s="61"/>
      <c r="CX1394" s="61"/>
      <c r="CY1394" s="61"/>
      <c r="CZ1394" s="61"/>
      <c r="DA1394" s="61"/>
      <c r="DB1394" s="61"/>
      <c r="DC1394" s="61"/>
    </row>
    <row r="1395" spans="1:107" ht="25.5" customHeight="1" x14ac:dyDescent="0.2">
      <c r="A1395" s="103"/>
      <c r="B1395" s="63" t="s">
        <v>377</v>
      </c>
      <c r="C1395" s="45">
        <v>2</v>
      </c>
      <c r="D1395" s="58">
        <v>7.407407407407407E-2</v>
      </c>
      <c r="E1395" s="64"/>
      <c r="F1395" s="75" t="s">
        <v>389</v>
      </c>
      <c r="G1395" s="45">
        <v>3</v>
      </c>
      <c r="H1395" s="58">
        <v>0.1111111111111111</v>
      </c>
      <c r="I1395" s="61"/>
      <c r="J1395" s="63" t="s">
        <v>387</v>
      </c>
      <c r="K1395" s="45">
        <v>0</v>
      </c>
      <c r="L1395" s="58">
        <v>0</v>
      </c>
      <c r="M1395" s="61"/>
      <c r="N1395" s="169" t="s">
        <v>204</v>
      </c>
      <c r="O1395" s="45">
        <v>0</v>
      </c>
      <c r="P1395" s="60">
        <v>0</v>
      </c>
      <c r="Q1395" s="61"/>
      <c r="R1395" s="61"/>
      <c r="S1395" s="49" t="s">
        <v>141</v>
      </c>
      <c r="T1395" s="49" t="s">
        <v>140</v>
      </c>
      <c r="U1395" s="61"/>
      <c r="V1395" s="61"/>
      <c r="W1395" s="169" t="s">
        <v>218</v>
      </c>
      <c r="X1395" s="45">
        <v>2</v>
      </c>
      <c r="Y1395" s="60">
        <v>7.407407407407407E-2</v>
      </c>
      <c r="Z1395" s="61"/>
      <c r="AA1395" s="169" t="s">
        <v>229</v>
      </c>
      <c r="AB1395" s="45">
        <v>5</v>
      </c>
      <c r="AC1395" s="60">
        <v>0.18518518518518517</v>
      </c>
      <c r="AD1395" s="61"/>
      <c r="AE1395" s="169" t="s">
        <v>251</v>
      </c>
      <c r="AF1395" s="59">
        <v>0</v>
      </c>
      <c r="AG1395" s="60">
        <v>0</v>
      </c>
      <c r="AH1395" s="61"/>
      <c r="AI1395" s="169" t="s">
        <v>242</v>
      </c>
      <c r="AJ1395" s="45">
        <v>2</v>
      </c>
      <c r="AK1395" s="60">
        <v>7.407407407407407E-2</v>
      </c>
      <c r="AL1395" s="61"/>
      <c r="AM1395" s="169" t="s">
        <v>256</v>
      </c>
      <c r="AN1395" s="45">
        <v>1</v>
      </c>
      <c r="AO1395" s="60">
        <v>4.7619047619047616E-2</v>
      </c>
      <c r="AP1395" s="61"/>
      <c r="AQ1395" s="169" t="s">
        <v>288</v>
      </c>
      <c r="AR1395" s="59">
        <v>0</v>
      </c>
      <c r="AS1395" s="60">
        <v>0</v>
      </c>
      <c r="AT1395" s="61"/>
      <c r="AU1395" s="169" t="s">
        <v>301</v>
      </c>
      <c r="AV1395" s="45">
        <v>0</v>
      </c>
      <c r="AW1395" s="60">
        <v>0</v>
      </c>
      <c r="AX1395" s="61"/>
      <c r="AY1395" s="169" t="s">
        <v>320</v>
      </c>
      <c r="AZ1395" s="45">
        <v>0</v>
      </c>
      <c r="BA1395" s="60">
        <v>0</v>
      </c>
      <c r="BB1395" s="61"/>
      <c r="BC1395" s="169" t="s">
        <v>330</v>
      </c>
      <c r="BD1395" s="45">
        <v>7</v>
      </c>
      <c r="BE1395" s="60">
        <v>0.25925925925925924</v>
      </c>
      <c r="BF1395" s="61"/>
      <c r="BG1395" s="63" t="s">
        <v>337</v>
      </c>
      <c r="BH1395" s="65">
        <v>0</v>
      </c>
      <c r="BI1395" s="66">
        <v>0</v>
      </c>
      <c r="BJ1395" s="61"/>
      <c r="BK1395" s="61"/>
      <c r="BL1395" s="61"/>
      <c r="BM1395" s="61"/>
      <c r="BN1395" s="61"/>
      <c r="BO1395" s="61"/>
      <c r="BP1395" s="61"/>
      <c r="BQ1395" s="37"/>
      <c r="BR1395" s="64"/>
      <c r="BS1395" s="61"/>
      <c r="BT1395" s="61"/>
      <c r="BU1395" s="61"/>
      <c r="BV1395" s="61"/>
      <c r="BW1395" s="61"/>
      <c r="BX1395" s="61"/>
      <c r="BY1395" s="61"/>
      <c r="BZ1395" s="61"/>
      <c r="CA1395" s="61"/>
      <c r="CB1395" s="61"/>
      <c r="CC1395" s="61"/>
      <c r="CD1395" s="61"/>
      <c r="CE1395" s="61"/>
      <c r="CF1395" s="67"/>
      <c r="CG1395" s="61"/>
      <c r="CH1395" s="61"/>
      <c r="CI1395" s="61"/>
      <c r="CJ1395" s="61"/>
      <c r="CK1395" s="61"/>
      <c r="CL1395" s="61"/>
      <c r="CM1395" s="61"/>
      <c r="CN1395" s="61"/>
      <c r="CO1395" s="61"/>
      <c r="CP1395" s="61"/>
      <c r="CQ1395" s="61"/>
      <c r="CR1395" s="61"/>
      <c r="CS1395" s="61"/>
      <c r="CT1395" s="61"/>
      <c r="CU1395" s="61"/>
      <c r="CV1395" s="61"/>
      <c r="CW1395" s="61"/>
      <c r="CX1395" s="61"/>
      <c r="CY1395" s="61"/>
      <c r="CZ1395" s="61"/>
      <c r="DA1395" s="61"/>
      <c r="DB1395" s="61"/>
      <c r="DC1395" s="61"/>
    </row>
    <row r="1396" spans="1:107" ht="25.5" customHeight="1" x14ac:dyDescent="0.2">
      <c r="A1396" s="103"/>
      <c r="B1396" s="63" t="s">
        <v>378</v>
      </c>
      <c r="C1396" s="45">
        <v>1</v>
      </c>
      <c r="D1396" s="58">
        <v>3.7037037037037035E-2</v>
      </c>
      <c r="E1396" s="64"/>
      <c r="F1396" s="75" t="s">
        <v>390</v>
      </c>
      <c r="G1396" s="45">
        <v>0</v>
      </c>
      <c r="H1396" s="58">
        <v>0</v>
      </c>
      <c r="I1396" s="61"/>
      <c r="J1396" s="63" t="s">
        <v>401</v>
      </c>
      <c r="K1396" s="45">
        <v>1</v>
      </c>
      <c r="L1396" s="58">
        <v>3.7037037037037035E-2</v>
      </c>
      <c r="M1396" s="61"/>
      <c r="N1396" s="169" t="s">
        <v>205</v>
      </c>
      <c r="O1396" s="45">
        <v>0</v>
      </c>
      <c r="P1396" s="60">
        <v>0</v>
      </c>
      <c r="Q1396" s="61"/>
      <c r="R1396" s="61"/>
      <c r="S1396" s="61"/>
      <c r="T1396" s="61"/>
      <c r="U1396" s="61"/>
      <c r="V1396" s="61"/>
      <c r="W1396" s="169" t="s">
        <v>219</v>
      </c>
      <c r="X1396" s="45">
        <v>2</v>
      </c>
      <c r="Y1396" s="60">
        <v>7.407407407407407E-2</v>
      </c>
      <c r="Z1396" s="61"/>
      <c r="AA1396" s="37"/>
      <c r="AB1396" s="45">
        <v>27</v>
      </c>
      <c r="AC1396" s="60">
        <v>1</v>
      </c>
      <c r="AD1396" s="61"/>
      <c r="AE1396" s="169" t="s">
        <v>435</v>
      </c>
      <c r="AF1396" s="59">
        <v>1</v>
      </c>
      <c r="AG1396" s="60">
        <v>3.7037037037037035E-2</v>
      </c>
      <c r="AH1396" s="61"/>
      <c r="AI1396" s="169" t="s">
        <v>243</v>
      </c>
      <c r="AJ1396" s="45">
        <v>1</v>
      </c>
      <c r="AK1396" s="60">
        <v>3.7037037037037035E-2</v>
      </c>
      <c r="AL1396" s="61"/>
      <c r="AM1396" s="169" t="s">
        <v>258</v>
      </c>
      <c r="AN1396" s="45">
        <v>1</v>
      </c>
      <c r="AO1396" s="60">
        <v>4.7619047619047616E-2</v>
      </c>
      <c r="AP1396" s="61"/>
      <c r="AQ1396" s="169" t="s">
        <v>289</v>
      </c>
      <c r="AR1396" s="59">
        <v>2</v>
      </c>
      <c r="AS1396" s="60">
        <v>7.407407407407407E-2</v>
      </c>
      <c r="AT1396" s="61"/>
      <c r="AU1396" s="169" t="s">
        <v>302</v>
      </c>
      <c r="AV1396" s="45">
        <v>1</v>
      </c>
      <c r="AW1396" s="60">
        <v>4.7619047619047616E-2</v>
      </c>
      <c r="AX1396" s="61"/>
      <c r="AY1396" s="169" t="s">
        <v>322</v>
      </c>
      <c r="AZ1396" s="45">
        <v>0</v>
      </c>
      <c r="BA1396" s="60">
        <v>0</v>
      </c>
      <c r="BB1396" s="61"/>
      <c r="BC1396" s="98"/>
      <c r="BD1396" s="45">
        <v>27</v>
      </c>
      <c r="BE1396" s="60">
        <v>1</v>
      </c>
      <c r="BF1396" s="61"/>
      <c r="BG1396" s="98"/>
      <c r="BH1396" s="65">
        <v>19</v>
      </c>
      <c r="BI1396" s="66">
        <v>1</v>
      </c>
      <c r="BJ1396" s="61"/>
      <c r="BK1396" s="61"/>
      <c r="BL1396" s="61"/>
      <c r="BM1396" s="61"/>
      <c r="BN1396" s="61"/>
      <c r="BO1396" s="61"/>
      <c r="BP1396" s="61"/>
      <c r="BQ1396" s="61"/>
      <c r="BR1396" s="64"/>
      <c r="BS1396" s="61"/>
      <c r="BT1396" s="61"/>
      <c r="BU1396" s="61"/>
      <c r="BV1396" s="61"/>
      <c r="BW1396" s="61"/>
      <c r="BX1396" s="61"/>
      <c r="BY1396" s="61"/>
      <c r="BZ1396" s="61"/>
      <c r="CA1396" s="61"/>
      <c r="CB1396" s="61"/>
      <c r="CC1396" s="61"/>
      <c r="CD1396" s="61"/>
      <c r="CE1396" s="61"/>
      <c r="CF1396" s="61"/>
      <c r="CG1396" s="61"/>
      <c r="CH1396" s="61"/>
      <c r="CI1396" s="61"/>
      <c r="CJ1396" s="61"/>
      <c r="CK1396" s="61"/>
      <c r="CL1396" s="61"/>
      <c r="CM1396" s="61"/>
      <c r="CN1396" s="61"/>
      <c r="CO1396" s="61"/>
      <c r="CP1396" s="61"/>
      <c r="CQ1396" s="61"/>
      <c r="CR1396" s="61"/>
      <c r="CS1396" s="61"/>
      <c r="CT1396" s="61"/>
      <c r="CU1396" s="61"/>
      <c r="CV1396" s="61"/>
      <c r="CW1396" s="61"/>
      <c r="CX1396" s="61"/>
      <c r="CY1396" s="61"/>
      <c r="CZ1396" s="61"/>
      <c r="DA1396" s="61"/>
      <c r="DB1396" s="61"/>
      <c r="DC1396" s="61"/>
    </row>
    <row r="1397" spans="1:107" ht="25.5" customHeight="1" x14ac:dyDescent="0.2">
      <c r="A1397" s="103"/>
      <c r="B1397" s="63" t="s">
        <v>379</v>
      </c>
      <c r="C1397" s="45">
        <v>2</v>
      </c>
      <c r="D1397" s="58">
        <v>7.407407407407407E-2</v>
      </c>
      <c r="E1397" s="64"/>
      <c r="F1397" s="75" t="s">
        <v>391</v>
      </c>
      <c r="G1397" s="45">
        <v>3</v>
      </c>
      <c r="H1397" s="58">
        <v>0.1111111111111111</v>
      </c>
      <c r="I1397" s="61"/>
      <c r="J1397" s="63" t="s">
        <v>402</v>
      </c>
      <c r="K1397" s="45">
        <v>0</v>
      </c>
      <c r="L1397" s="58">
        <v>0</v>
      </c>
      <c r="M1397" s="61"/>
      <c r="N1397" s="169" t="s">
        <v>206</v>
      </c>
      <c r="O1397" s="45">
        <v>0</v>
      </c>
      <c r="P1397" s="60">
        <v>0</v>
      </c>
      <c r="Q1397" s="61"/>
      <c r="R1397" s="61"/>
      <c r="S1397" s="61"/>
      <c r="T1397" s="61"/>
      <c r="U1397" s="61"/>
      <c r="V1397" s="61"/>
      <c r="W1397" s="169" t="s">
        <v>220</v>
      </c>
      <c r="X1397" s="45">
        <v>0</v>
      </c>
      <c r="Y1397" s="60">
        <v>0</v>
      </c>
      <c r="Z1397" s="61"/>
      <c r="AA1397" s="61"/>
      <c r="AB1397" s="49" t="s">
        <v>141</v>
      </c>
      <c r="AC1397" s="49" t="s">
        <v>140</v>
      </c>
      <c r="AD1397" s="61"/>
      <c r="AE1397" s="169" t="s">
        <v>436</v>
      </c>
      <c r="AF1397" s="59">
        <v>1</v>
      </c>
      <c r="AG1397" s="60">
        <v>3.7037037037037035E-2</v>
      </c>
      <c r="AH1397" s="61"/>
      <c r="AI1397" s="169" t="s">
        <v>244</v>
      </c>
      <c r="AJ1397" s="45">
        <v>2</v>
      </c>
      <c r="AK1397" s="60">
        <v>7.407407407407407E-2</v>
      </c>
      <c r="AL1397" s="61"/>
      <c r="AM1397" s="169" t="s">
        <v>277</v>
      </c>
      <c r="AN1397" s="45">
        <v>2</v>
      </c>
      <c r="AO1397" s="60">
        <v>9.5238095238095233E-2</v>
      </c>
      <c r="AP1397" s="61"/>
      <c r="AQ1397" s="169" t="s">
        <v>290</v>
      </c>
      <c r="AR1397" s="45">
        <v>0</v>
      </c>
      <c r="AS1397" s="60">
        <v>0</v>
      </c>
      <c r="AT1397" s="61"/>
      <c r="AU1397" s="169" t="s">
        <v>304</v>
      </c>
      <c r="AV1397" s="45">
        <v>4</v>
      </c>
      <c r="AW1397" s="60">
        <v>0.19047619047619047</v>
      </c>
      <c r="AX1397" s="61"/>
      <c r="AY1397" s="169" t="s">
        <v>321</v>
      </c>
      <c r="AZ1397" s="45">
        <v>7</v>
      </c>
      <c r="BA1397" s="60">
        <v>0.25925925925925924</v>
      </c>
      <c r="BB1397" s="61"/>
      <c r="BC1397" s="61"/>
      <c r="BD1397" s="49" t="s">
        <v>141</v>
      </c>
      <c r="BE1397" s="49" t="s">
        <v>140</v>
      </c>
      <c r="BF1397" s="61"/>
      <c r="BG1397" s="68"/>
      <c r="BH1397" s="77" t="s">
        <v>141</v>
      </c>
      <c r="BI1397" s="77" t="s">
        <v>140</v>
      </c>
      <c r="BJ1397" s="61"/>
      <c r="BK1397" s="61"/>
      <c r="BL1397" s="61"/>
      <c r="BM1397" s="61"/>
      <c r="BN1397" s="61"/>
      <c r="BO1397" s="61"/>
      <c r="BP1397" s="61"/>
      <c r="BQ1397" s="61"/>
      <c r="BR1397" s="64"/>
      <c r="BS1397" s="61"/>
      <c r="BT1397" s="61"/>
      <c r="BU1397" s="61"/>
      <c r="BV1397" s="61"/>
      <c r="BW1397" s="61"/>
      <c r="BX1397" s="61"/>
      <c r="BY1397" s="61"/>
      <c r="BZ1397" s="61"/>
      <c r="CA1397" s="61"/>
      <c r="CB1397" s="61"/>
      <c r="CC1397" s="61"/>
      <c r="CD1397" s="61"/>
      <c r="CE1397" s="61"/>
      <c r="CF1397" s="61"/>
      <c r="CG1397" s="61"/>
      <c r="CH1397" s="61"/>
      <c r="CI1397" s="61"/>
      <c r="CJ1397" s="61"/>
      <c r="CK1397" s="61"/>
      <c r="CL1397" s="61"/>
      <c r="CM1397" s="61"/>
      <c r="CN1397" s="61"/>
      <c r="CO1397" s="61"/>
      <c r="CP1397" s="61"/>
      <c r="CQ1397" s="61"/>
      <c r="CR1397" s="61"/>
      <c r="CS1397" s="61"/>
      <c r="CT1397" s="61"/>
      <c r="CU1397" s="61"/>
      <c r="CV1397" s="61"/>
      <c r="CW1397" s="61"/>
      <c r="CX1397" s="61"/>
      <c r="CY1397" s="61"/>
      <c r="CZ1397" s="61"/>
      <c r="DA1397" s="61"/>
      <c r="DB1397" s="61"/>
      <c r="DC1397" s="61"/>
    </row>
    <row r="1398" spans="1:107" ht="25.5" customHeight="1" x14ac:dyDescent="0.2">
      <c r="A1398" s="103"/>
      <c r="B1398" s="63" t="s">
        <v>380</v>
      </c>
      <c r="C1398" s="45">
        <v>1</v>
      </c>
      <c r="D1398" s="58">
        <v>3.7037037037037035E-2</v>
      </c>
      <c r="E1398" s="64"/>
      <c r="F1398" s="75" t="s">
        <v>392</v>
      </c>
      <c r="G1398" s="45">
        <v>0</v>
      </c>
      <c r="H1398" s="58">
        <v>0</v>
      </c>
      <c r="I1398" s="61"/>
      <c r="J1398" s="63" t="s">
        <v>389</v>
      </c>
      <c r="K1398" s="45">
        <v>3</v>
      </c>
      <c r="L1398" s="58">
        <v>0.1111111111111111</v>
      </c>
      <c r="M1398" s="61"/>
      <c r="N1398" s="169" t="s">
        <v>250</v>
      </c>
      <c r="O1398" s="45">
        <v>2</v>
      </c>
      <c r="P1398" s="60">
        <v>9.0909090909090912E-2</v>
      </c>
      <c r="Q1398" s="61"/>
      <c r="R1398" s="61"/>
      <c r="S1398" s="61"/>
      <c r="T1398" s="61"/>
      <c r="U1398" s="61"/>
      <c r="V1398" s="61"/>
      <c r="W1398" s="169" t="s">
        <v>221</v>
      </c>
      <c r="X1398" s="45">
        <v>0</v>
      </c>
      <c r="Y1398" s="60">
        <v>0</v>
      </c>
      <c r="Z1398" s="61"/>
      <c r="AA1398" s="61"/>
      <c r="AB1398" s="61"/>
      <c r="AC1398" s="61"/>
      <c r="AD1398" s="61"/>
      <c r="AE1398" s="169" t="s">
        <v>437</v>
      </c>
      <c r="AF1398" s="59">
        <v>6</v>
      </c>
      <c r="AG1398" s="60">
        <v>0.22222222222222221</v>
      </c>
      <c r="AH1398" s="61"/>
      <c r="AI1398" s="169" t="s">
        <v>245</v>
      </c>
      <c r="AJ1398" s="59">
        <v>3</v>
      </c>
      <c r="AK1398" s="60">
        <v>0.1111111111111111</v>
      </c>
      <c r="AL1398" s="61"/>
      <c r="AM1398" s="169" t="s">
        <v>259</v>
      </c>
      <c r="AN1398" s="45">
        <v>1</v>
      </c>
      <c r="AO1398" s="60">
        <v>4.7619047619047616E-2</v>
      </c>
      <c r="AP1398" s="61"/>
      <c r="AQ1398" s="169" t="s">
        <v>291</v>
      </c>
      <c r="AR1398" s="45">
        <v>0</v>
      </c>
      <c r="AS1398" s="60">
        <v>0</v>
      </c>
      <c r="AT1398" s="61"/>
      <c r="AU1398" s="169" t="s">
        <v>303</v>
      </c>
      <c r="AV1398" s="45">
        <v>0</v>
      </c>
      <c r="AW1398" s="60">
        <v>0</v>
      </c>
      <c r="AX1398" s="61"/>
      <c r="AY1398" s="169" t="s">
        <v>318</v>
      </c>
      <c r="AZ1398" s="45">
        <v>0</v>
      </c>
      <c r="BA1398" s="60">
        <v>0</v>
      </c>
      <c r="BB1398" s="61"/>
      <c r="BC1398" s="61"/>
      <c r="BD1398" s="61"/>
      <c r="BE1398" s="61"/>
      <c r="BF1398" s="61"/>
      <c r="BG1398" s="61"/>
      <c r="BH1398" s="61"/>
      <c r="BI1398" s="61"/>
      <c r="BJ1398" s="61"/>
      <c r="BK1398" s="61"/>
      <c r="BL1398" s="61"/>
      <c r="BM1398" s="61"/>
      <c r="BN1398" s="61"/>
      <c r="BO1398" s="61"/>
      <c r="BP1398" s="61"/>
      <c r="BQ1398" s="61"/>
      <c r="BR1398" s="64"/>
      <c r="BS1398" s="61"/>
      <c r="BT1398" s="61"/>
      <c r="BU1398" s="61"/>
      <c r="BV1398" s="61"/>
      <c r="BW1398" s="61"/>
      <c r="BX1398" s="61"/>
      <c r="BY1398" s="61"/>
      <c r="BZ1398" s="61"/>
      <c r="CA1398" s="61"/>
      <c r="CB1398" s="61"/>
      <c r="CC1398" s="61"/>
      <c r="CD1398" s="61"/>
      <c r="CE1398" s="61"/>
      <c r="CF1398" s="61"/>
      <c r="CG1398" s="61"/>
      <c r="CH1398" s="61"/>
      <c r="CI1398" s="61"/>
      <c r="CJ1398" s="61"/>
      <c r="CK1398" s="61"/>
      <c r="CL1398" s="61"/>
      <c r="CM1398" s="61"/>
      <c r="CN1398" s="61"/>
      <c r="CO1398" s="61"/>
      <c r="CP1398" s="61"/>
      <c r="CQ1398" s="61"/>
      <c r="CR1398" s="61"/>
      <c r="CS1398" s="61"/>
      <c r="CT1398" s="61"/>
      <c r="CU1398" s="61"/>
      <c r="CV1398" s="61"/>
      <c r="CW1398" s="61"/>
      <c r="CX1398" s="61"/>
      <c r="CY1398" s="61"/>
      <c r="CZ1398" s="61"/>
      <c r="DA1398" s="61"/>
      <c r="DB1398" s="61"/>
      <c r="DC1398" s="61"/>
    </row>
    <row r="1399" spans="1:107" ht="25.5" customHeight="1" x14ac:dyDescent="0.2">
      <c r="A1399" s="103"/>
      <c r="B1399" s="63" t="s">
        <v>381</v>
      </c>
      <c r="C1399" s="45">
        <v>0</v>
      </c>
      <c r="D1399" s="58">
        <v>0</v>
      </c>
      <c r="E1399" s="64"/>
      <c r="F1399" s="75" t="s">
        <v>393</v>
      </c>
      <c r="G1399" s="45">
        <v>1</v>
      </c>
      <c r="H1399" s="58">
        <v>3.7037037037037035E-2</v>
      </c>
      <c r="I1399" s="61"/>
      <c r="J1399" s="63" t="s">
        <v>403</v>
      </c>
      <c r="K1399" s="45">
        <v>1</v>
      </c>
      <c r="L1399" s="58">
        <v>3.7037037037037035E-2</v>
      </c>
      <c r="M1399" s="61"/>
      <c r="N1399" s="61"/>
      <c r="O1399" s="45">
        <v>22</v>
      </c>
      <c r="P1399" s="60">
        <v>1</v>
      </c>
      <c r="Q1399" s="61"/>
      <c r="R1399" s="61"/>
      <c r="S1399" s="61"/>
      <c r="T1399" s="61"/>
      <c r="U1399" s="61"/>
      <c r="V1399" s="61"/>
      <c r="W1399" s="169" t="s">
        <v>222</v>
      </c>
      <c r="X1399" s="45">
        <v>2</v>
      </c>
      <c r="Y1399" s="60">
        <v>7.407407407407407E-2</v>
      </c>
      <c r="Z1399" s="61"/>
      <c r="AA1399" s="61"/>
      <c r="AB1399" s="61"/>
      <c r="AC1399" s="61"/>
      <c r="AD1399" s="61"/>
      <c r="AE1399"/>
      <c r="AF1399" s="45">
        <v>27</v>
      </c>
      <c r="AG1399" s="60">
        <v>1</v>
      </c>
      <c r="AH1399" s="61"/>
      <c r="AI1399" s="169" t="s">
        <v>248</v>
      </c>
      <c r="AJ1399" s="45">
        <v>0</v>
      </c>
      <c r="AK1399" s="60">
        <v>0</v>
      </c>
      <c r="AL1399" s="61"/>
      <c r="AM1399" s="169" t="s">
        <v>260</v>
      </c>
      <c r="AN1399" s="45">
        <v>0</v>
      </c>
      <c r="AO1399" s="60">
        <v>0</v>
      </c>
      <c r="AP1399" s="61"/>
      <c r="AQ1399" s="169" t="s">
        <v>292</v>
      </c>
      <c r="AR1399" s="45">
        <v>0</v>
      </c>
      <c r="AS1399" s="60">
        <v>0</v>
      </c>
      <c r="AT1399" s="61"/>
      <c r="AU1399" s="169" t="s">
        <v>305</v>
      </c>
      <c r="AV1399" s="45">
        <v>1</v>
      </c>
      <c r="AW1399" s="60">
        <v>4.7619047619047616E-2</v>
      </c>
      <c r="AX1399" s="61"/>
      <c r="AY1399" s="169" t="s">
        <v>439</v>
      </c>
      <c r="AZ1399" s="45">
        <v>3</v>
      </c>
      <c r="BA1399" s="60">
        <v>0.1111111111111111</v>
      </c>
      <c r="BB1399" s="61"/>
      <c r="BC1399" s="61"/>
      <c r="BD1399" s="61"/>
      <c r="BE1399" s="61"/>
      <c r="BF1399" s="61"/>
      <c r="BG1399" s="61"/>
      <c r="BH1399" s="61"/>
      <c r="BI1399" s="61"/>
      <c r="BJ1399" s="61"/>
      <c r="BK1399" s="61"/>
      <c r="BL1399" s="61"/>
      <c r="BM1399" s="61"/>
      <c r="BN1399" s="61"/>
      <c r="BO1399" s="61"/>
      <c r="BP1399" s="61"/>
      <c r="BQ1399" s="61"/>
      <c r="BR1399" s="64"/>
      <c r="BS1399" s="61"/>
      <c r="BT1399" s="61"/>
      <c r="BU1399" s="61"/>
      <c r="BV1399" s="61"/>
      <c r="BW1399" s="61"/>
      <c r="BX1399" s="61"/>
      <c r="BY1399" s="61"/>
      <c r="BZ1399" s="61"/>
      <c r="CA1399" s="61"/>
      <c r="CB1399" s="61"/>
      <c r="CC1399" s="61"/>
      <c r="CD1399" s="61"/>
      <c r="CE1399" s="61"/>
      <c r="CF1399" s="61"/>
      <c r="CG1399" s="61"/>
      <c r="CH1399" s="61"/>
      <c r="CI1399" s="61"/>
      <c r="CJ1399" s="61"/>
      <c r="CK1399" s="61"/>
      <c r="CL1399" s="61"/>
      <c r="CM1399" s="61"/>
      <c r="CN1399" s="61"/>
      <c r="CO1399" s="61"/>
      <c r="CP1399" s="61"/>
      <c r="CQ1399" s="61"/>
      <c r="CR1399" s="61"/>
      <c r="CS1399" s="61"/>
      <c r="CT1399" s="61"/>
      <c r="CU1399" s="61"/>
      <c r="CV1399" s="61"/>
      <c r="CW1399" s="61"/>
      <c r="CX1399" s="61"/>
      <c r="CY1399" s="61"/>
      <c r="CZ1399" s="61"/>
      <c r="DA1399" s="61"/>
      <c r="DB1399" s="61"/>
      <c r="DC1399" s="61"/>
    </row>
    <row r="1400" spans="1:107" ht="25.5" customHeight="1" x14ac:dyDescent="0.2">
      <c r="A1400" s="103"/>
      <c r="B1400" s="63" t="s">
        <v>382</v>
      </c>
      <c r="C1400" s="45">
        <v>4</v>
      </c>
      <c r="D1400" s="58">
        <v>0.14814814814814814</v>
      </c>
      <c r="E1400" s="64"/>
      <c r="F1400" s="75" t="s">
        <v>394</v>
      </c>
      <c r="G1400" s="45">
        <v>2</v>
      </c>
      <c r="H1400" s="58">
        <v>7.407407407407407E-2</v>
      </c>
      <c r="I1400" s="61"/>
      <c r="J1400" s="63" t="s">
        <v>404</v>
      </c>
      <c r="K1400" s="45">
        <v>2</v>
      </c>
      <c r="L1400" s="58">
        <v>7.407407407407407E-2</v>
      </c>
      <c r="M1400" s="61"/>
      <c r="N1400" s="37"/>
      <c r="O1400" s="49" t="s">
        <v>141</v>
      </c>
      <c r="P1400" s="49" t="s">
        <v>140</v>
      </c>
      <c r="Q1400" s="61"/>
      <c r="R1400" s="61"/>
      <c r="S1400" s="61"/>
      <c r="T1400" s="61"/>
      <c r="U1400" s="61"/>
      <c r="V1400" s="61"/>
      <c r="W1400" s="169" t="s">
        <v>246</v>
      </c>
      <c r="X1400" s="45">
        <v>0</v>
      </c>
      <c r="Y1400" s="60">
        <v>0</v>
      </c>
      <c r="Z1400" s="61"/>
      <c r="AA1400" s="61"/>
      <c r="AB1400" s="61"/>
      <c r="AC1400" s="61"/>
      <c r="AD1400" s="61"/>
      <c r="AE1400" s="61"/>
      <c r="AF1400" s="49" t="s">
        <v>141</v>
      </c>
      <c r="AG1400" s="49" t="s">
        <v>140</v>
      </c>
      <c r="AH1400" s="61"/>
      <c r="AI1400" s="169" t="s">
        <v>249</v>
      </c>
      <c r="AJ1400" s="45">
        <v>0</v>
      </c>
      <c r="AK1400" s="60">
        <v>0</v>
      </c>
      <c r="AL1400" s="61"/>
      <c r="AM1400" s="169" t="s">
        <v>261</v>
      </c>
      <c r="AN1400" s="59">
        <v>2</v>
      </c>
      <c r="AO1400" s="60">
        <v>9.5238095238095233E-2</v>
      </c>
      <c r="AP1400" s="61"/>
      <c r="AQ1400" s="169" t="s">
        <v>293</v>
      </c>
      <c r="AR1400" s="45">
        <v>2</v>
      </c>
      <c r="AS1400" s="60">
        <v>7.407407407407407E-2</v>
      </c>
      <c r="AT1400" s="61"/>
      <c r="AU1400" s="169" t="s">
        <v>262</v>
      </c>
      <c r="AV1400" s="59">
        <v>0</v>
      </c>
      <c r="AW1400" s="60">
        <v>0</v>
      </c>
      <c r="AX1400" s="61"/>
      <c r="AY1400" s="169" t="s">
        <v>440</v>
      </c>
      <c r="AZ1400" s="45">
        <v>10</v>
      </c>
      <c r="BA1400" s="60">
        <v>0.37037037037037035</v>
      </c>
      <c r="BB1400" s="61"/>
      <c r="BC1400" s="61"/>
      <c r="BD1400" s="61"/>
      <c r="BE1400" s="61"/>
      <c r="BF1400" s="61"/>
      <c r="BG1400" s="61"/>
      <c r="BH1400" s="61"/>
      <c r="BI1400" s="61"/>
      <c r="BJ1400" s="61"/>
      <c r="BK1400" s="61"/>
      <c r="BL1400" s="61"/>
      <c r="BM1400" s="61"/>
      <c r="BN1400" s="61"/>
      <c r="BO1400" s="61"/>
      <c r="BP1400" s="61"/>
      <c r="BQ1400" s="61"/>
      <c r="BR1400" s="64"/>
      <c r="BS1400" s="61"/>
      <c r="BT1400" s="61"/>
      <c r="BU1400" s="61"/>
      <c r="BV1400" s="61"/>
      <c r="BW1400" s="61"/>
      <c r="BX1400" s="61"/>
      <c r="BY1400" s="61"/>
      <c r="BZ1400" s="61"/>
      <c r="CA1400" s="61"/>
      <c r="CB1400" s="61"/>
      <c r="CC1400" s="61"/>
      <c r="CD1400" s="61"/>
      <c r="CE1400" s="61"/>
      <c r="CF1400" s="61"/>
      <c r="CG1400" s="61"/>
      <c r="CH1400" s="61"/>
      <c r="CI1400" s="61"/>
      <c r="CJ1400" s="61"/>
      <c r="CK1400" s="61"/>
      <c r="CL1400" s="61"/>
      <c r="CM1400" s="61"/>
      <c r="CN1400" s="61"/>
      <c r="CO1400" s="61"/>
      <c r="CP1400" s="61"/>
      <c r="CQ1400" s="61"/>
      <c r="CR1400" s="61"/>
      <c r="CS1400" s="61"/>
      <c r="CT1400" s="61"/>
      <c r="CU1400" s="61"/>
      <c r="CV1400" s="61"/>
      <c r="CW1400" s="61"/>
      <c r="CX1400" s="61"/>
      <c r="CY1400" s="61"/>
      <c r="CZ1400" s="61"/>
      <c r="DA1400" s="61"/>
      <c r="DB1400" s="61"/>
      <c r="DC1400" s="61"/>
    </row>
    <row r="1401" spans="1:107" ht="25.5" customHeight="1" x14ac:dyDescent="0.2">
      <c r="A1401" s="103"/>
      <c r="B1401" s="63" t="s">
        <v>383</v>
      </c>
      <c r="C1401" s="45">
        <v>0</v>
      </c>
      <c r="D1401" s="58">
        <v>0</v>
      </c>
      <c r="E1401" s="64"/>
      <c r="F1401" s="75" t="s">
        <v>395</v>
      </c>
      <c r="G1401" s="45">
        <v>2</v>
      </c>
      <c r="H1401" s="58">
        <v>7.407407407407407E-2</v>
      </c>
      <c r="I1401" s="61"/>
      <c r="J1401" s="63" t="s">
        <v>391</v>
      </c>
      <c r="K1401" s="45">
        <v>0</v>
      </c>
      <c r="L1401" s="58">
        <v>0</v>
      </c>
      <c r="M1401" s="61"/>
      <c r="N1401" s="61"/>
      <c r="O1401" s="61"/>
      <c r="P1401" s="61"/>
      <c r="Q1401" s="61"/>
      <c r="R1401" s="61"/>
      <c r="S1401" s="61"/>
      <c r="T1401" s="61"/>
      <c r="U1401" s="61"/>
      <c r="V1401" s="61"/>
      <c r="W1401" s="169" t="s">
        <v>247</v>
      </c>
      <c r="X1401" s="45">
        <v>0</v>
      </c>
      <c r="Y1401" s="60">
        <v>0</v>
      </c>
      <c r="Z1401" s="61"/>
      <c r="AA1401" s="61"/>
      <c r="AB1401" s="61"/>
      <c r="AC1401" s="61"/>
      <c r="AD1401" s="61"/>
      <c r="AE1401" s="61"/>
      <c r="AF1401" s="61"/>
      <c r="AG1401" s="61"/>
      <c r="AH1401" s="61"/>
      <c r="AI1401" s="169" t="s">
        <v>273</v>
      </c>
      <c r="AJ1401" s="45">
        <v>0</v>
      </c>
      <c r="AK1401" s="60">
        <v>0</v>
      </c>
      <c r="AL1401" s="61"/>
      <c r="AM1401" s="169" t="s">
        <v>278</v>
      </c>
      <c r="AN1401" s="59">
        <v>3</v>
      </c>
      <c r="AO1401" s="60">
        <v>0.14285714285714285</v>
      </c>
      <c r="AP1401" s="61"/>
      <c r="AQ1401" s="169" t="s">
        <v>294</v>
      </c>
      <c r="AR1401" s="45">
        <v>6</v>
      </c>
      <c r="AS1401" s="60">
        <v>0.22222222222222221</v>
      </c>
      <c r="AT1401" s="61"/>
      <c r="AU1401" s="169" t="s">
        <v>307</v>
      </c>
      <c r="AV1401" s="59">
        <v>2</v>
      </c>
      <c r="AW1401" s="60">
        <v>9.5238095238095233E-2</v>
      </c>
      <c r="AX1401" s="61"/>
      <c r="AY1401" s="169" t="s">
        <v>440</v>
      </c>
      <c r="AZ1401" s="45">
        <v>1</v>
      </c>
      <c r="BA1401" s="60">
        <v>3.7037037037037035E-2</v>
      </c>
      <c r="BB1401" s="61"/>
      <c r="BC1401" s="61"/>
      <c r="BD1401" s="61"/>
      <c r="BE1401" s="61"/>
      <c r="BF1401" s="61"/>
      <c r="BG1401" s="61"/>
      <c r="BH1401" s="61"/>
      <c r="BI1401" s="61"/>
      <c r="BJ1401" s="61"/>
      <c r="BK1401" s="61"/>
      <c r="BL1401" s="61"/>
      <c r="BM1401" s="61"/>
      <c r="BN1401" s="61"/>
      <c r="BO1401" s="61"/>
      <c r="BP1401" s="61"/>
      <c r="BQ1401" s="61"/>
      <c r="BR1401" s="64"/>
      <c r="BS1401" s="61"/>
      <c r="BT1401" s="61"/>
      <c r="BU1401" s="61"/>
      <c r="BV1401" s="61"/>
      <c r="BW1401" s="61"/>
      <c r="BX1401" s="61"/>
      <c r="BY1401" s="61"/>
      <c r="BZ1401" s="61"/>
      <c r="CA1401" s="61"/>
      <c r="CB1401" s="61"/>
      <c r="CC1401" s="61"/>
      <c r="CD1401" s="61"/>
      <c r="CE1401" s="61"/>
      <c r="CF1401" s="61"/>
      <c r="CG1401" s="61"/>
      <c r="CH1401" s="61"/>
      <c r="CI1401" s="61"/>
      <c r="CJ1401" s="61"/>
      <c r="CK1401" s="61"/>
      <c r="CL1401" s="61"/>
      <c r="CM1401" s="61"/>
      <c r="CN1401" s="61"/>
      <c r="CO1401" s="61"/>
      <c r="CP1401" s="61"/>
      <c r="CQ1401" s="61"/>
      <c r="CR1401" s="61"/>
      <c r="CS1401" s="61"/>
      <c r="CT1401" s="61"/>
      <c r="CU1401" s="61"/>
      <c r="CV1401" s="61"/>
      <c r="CW1401" s="61"/>
      <c r="CX1401" s="61"/>
      <c r="CY1401" s="61"/>
      <c r="CZ1401" s="61"/>
      <c r="DA1401" s="61"/>
      <c r="DB1401" s="61"/>
      <c r="DC1401" s="61"/>
    </row>
    <row r="1402" spans="1:107" ht="25.5" customHeight="1" x14ac:dyDescent="0.2">
      <c r="A1402" s="103"/>
      <c r="B1402" s="61"/>
      <c r="C1402" s="45">
        <v>27</v>
      </c>
      <c r="D1402" s="58">
        <v>1</v>
      </c>
      <c r="E1402" s="64"/>
      <c r="F1402" s="61"/>
      <c r="G1402" s="45">
        <v>27</v>
      </c>
      <c r="H1402" s="58">
        <v>1</v>
      </c>
      <c r="I1402" s="61"/>
      <c r="J1402" s="63" t="s">
        <v>405</v>
      </c>
      <c r="K1402" s="45">
        <v>0</v>
      </c>
      <c r="L1402" s="58">
        <v>0</v>
      </c>
      <c r="M1402" s="61"/>
      <c r="N1402" s="61"/>
      <c r="O1402" s="61"/>
      <c r="P1402" s="61"/>
      <c r="Q1402" s="61"/>
      <c r="R1402" s="61"/>
      <c r="S1402" s="61"/>
      <c r="T1402" s="61"/>
      <c r="U1402" s="61"/>
      <c r="V1402" s="61"/>
      <c r="W1402" s="169" t="s">
        <v>265</v>
      </c>
      <c r="X1402" s="45">
        <v>0</v>
      </c>
      <c r="Y1402" s="60">
        <v>0</v>
      </c>
      <c r="Z1402" s="61"/>
      <c r="AA1402" s="61"/>
      <c r="AB1402" s="61"/>
      <c r="AC1402" s="61"/>
      <c r="AD1402" s="61"/>
      <c r="AE1402" s="61"/>
      <c r="AF1402" s="61"/>
      <c r="AG1402" s="61"/>
      <c r="AH1402" s="61"/>
      <c r="AI1402" s="169" t="s">
        <v>275</v>
      </c>
      <c r="AJ1402" s="45">
        <v>0</v>
      </c>
      <c r="AK1402" s="60">
        <v>0</v>
      </c>
      <c r="AL1402" s="61"/>
      <c r="AM1402" s="169" t="s">
        <v>262</v>
      </c>
      <c r="AN1402" s="45">
        <v>0</v>
      </c>
      <c r="AO1402" s="60">
        <v>0</v>
      </c>
      <c r="AP1402" s="61"/>
      <c r="AQ1402" s="61"/>
      <c r="AR1402" s="45">
        <v>27</v>
      </c>
      <c r="AS1402" s="60">
        <v>1</v>
      </c>
      <c r="AT1402" s="61"/>
      <c r="AU1402" s="169" t="s">
        <v>306</v>
      </c>
      <c r="AV1402" s="45">
        <v>0</v>
      </c>
      <c r="AW1402" s="60">
        <v>0</v>
      </c>
      <c r="AX1402" s="61"/>
      <c r="AY1402" s="98"/>
      <c r="AZ1402" s="45">
        <v>27</v>
      </c>
      <c r="BA1402" s="60">
        <v>1</v>
      </c>
      <c r="BB1402" s="61"/>
      <c r="BC1402" s="61"/>
      <c r="BD1402" s="61"/>
      <c r="BE1402" s="61"/>
      <c r="BF1402" s="61"/>
      <c r="BG1402" s="61"/>
      <c r="BH1402" s="61"/>
      <c r="BI1402" s="61"/>
      <c r="BJ1402" s="61"/>
      <c r="BK1402" s="61"/>
      <c r="BL1402" s="61"/>
      <c r="BM1402" s="61"/>
      <c r="BN1402" s="61"/>
      <c r="BO1402" s="61"/>
      <c r="BP1402" s="61"/>
      <c r="BQ1402" s="61"/>
      <c r="BR1402" s="64"/>
      <c r="BS1402" s="61"/>
      <c r="BT1402" s="61"/>
      <c r="BU1402" s="61"/>
      <c r="BV1402" s="61"/>
      <c r="BW1402" s="61"/>
      <c r="BX1402" s="61"/>
      <c r="BY1402" s="61"/>
      <c r="BZ1402" s="61"/>
      <c r="CA1402" s="61"/>
      <c r="CB1402" s="61"/>
      <c r="CC1402" s="61"/>
      <c r="CD1402" s="61"/>
      <c r="CE1402" s="61"/>
      <c r="CF1402" s="61"/>
      <c r="CG1402" s="61"/>
      <c r="CH1402" s="61"/>
      <c r="CI1402" s="61"/>
      <c r="CJ1402" s="61"/>
      <c r="CK1402" s="61"/>
      <c r="CL1402" s="61"/>
      <c r="CM1402" s="61"/>
      <c r="CN1402" s="61"/>
      <c r="CO1402" s="61"/>
      <c r="CP1402" s="61"/>
      <c r="CQ1402" s="61"/>
      <c r="CR1402" s="61"/>
      <c r="CS1402" s="61"/>
      <c r="CT1402" s="61"/>
      <c r="CU1402" s="61"/>
      <c r="CV1402" s="61"/>
      <c r="CW1402" s="61"/>
      <c r="CX1402" s="61"/>
      <c r="CY1402" s="61"/>
      <c r="CZ1402" s="61"/>
      <c r="DA1402" s="61"/>
      <c r="DB1402" s="61"/>
      <c r="DC1402" s="61"/>
    </row>
    <row r="1403" spans="1:107" ht="25.5" customHeight="1" x14ac:dyDescent="0.2">
      <c r="A1403" s="103"/>
      <c r="B1403" s="61"/>
      <c r="C1403" s="70" t="s">
        <v>141</v>
      </c>
      <c r="D1403" s="70" t="s">
        <v>140</v>
      </c>
      <c r="E1403" s="64"/>
      <c r="F1403" s="61"/>
      <c r="G1403" s="70" t="s">
        <v>141</v>
      </c>
      <c r="H1403" s="70" t="s">
        <v>140</v>
      </c>
      <c r="I1403" s="61"/>
      <c r="J1403" s="63" t="s">
        <v>406</v>
      </c>
      <c r="K1403" s="45">
        <v>0</v>
      </c>
      <c r="L1403" s="58">
        <v>0</v>
      </c>
      <c r="M1403" s="61"/>
      <c r="N1403" s="61"/>
      <c r="O1403" s="61"/>
      <c r="P1403" s="61"/>
      <c r="Q1403" s="61"/>
      <c r="R1403" s="61"/>
      <c r="S1403" s="61"/>
      <c r="T1403" s="61"/>
      <c r="U1403" s="61"/>
      <c r="V1403" s="61"/>
      <c r="W1403" s="169" t="s">
        <v>266</v>
      </c>
      <c r="X1403" s="45">
        <v>0</v>
      </c>
      <c r="Y1403" s="60">
        <v>0</v>
      </c>
      <c r="Z1403" s="61"/>
      <c r="AA1403" s="61"/>
      <c r="AB1403" s="61"/>
      <c r="AC1403" s="61"/>
      <c r="AD1403" s="61"/>
      <c r="AE1403" s="61"/>
      <c r="AF1403" s="61"/>
      <c r="AG1403" s="61"/>
      <c r="AH1403" s="61"/>
      <c r="AI1403" s="169" t="s">
        <v>274</v>
      </c>
      <c r="AJ1403" s="45">
        <v>0</v>
      </c>
      <c r="AK1403" s="60">
        <v>0</v>
      </c>
      <c r="AL1403" s="61"/>
      <c r="AM1403" s="169" t="s">
        <v>263</v>
      </c>
      <c r="AN1403" s="45">
        <v>0</v>
      </c>
      <c r="AO1403" s="60">
        <v>0</v>
      </c>
      <c r="AP1403" s="61"/>
      <c r="AQ1403" s="61"/>
      <c r="AR1403" s="70" t="s">
        <v>141</v>
      </c>
      <c r="AS1403" s="70" t="s">
        <v>140</v>
      </c>
      <c r="AT1403" s="61"/>
      <c r="AU1403" s="169" t="s">
        <v>308</v>
      </c>
      <c r="AV1403" s="45">
        <v>0</v>
      </c>
      <c r="AW1403" s="60">
        <v>0</v>
      </c>
      <c r="AX1403" s="61"/>
      <c r="AY1403" s="61"/>
      <c r="AZ1403" s="49" t="s">
        <v>141</v>
      </c>
      <c r="BA1403" s="49" t="s">
        <v>140</v>
      </c>
      <c r="BB1403" s="64"/>
      <c r="BC1403" s="61"/>
      <c r="BD1403" s="61"/>
      <c r="BE1403" s="61"/>
      <c r="BF1403" s="61"/>
      <c r="BG1403" s="61"/>
      <c r="BH1403" s="61"/>
      <c r="BI1403" s="61"/>
      <c r="BJ1403" s="61"/>
      <c r="BK1403" s="61"/>
      <c r="BL1403" s="61"/>
      <c r="BM1403" s="61"/>
      <c r="BN1403" s="61"/>
      <c r="BO1403" s="61"/>
      <c r="BP1403" s="61"/>
      <c r="BQ1403" s="61"/>
      <c r="BR1403" s="64"/>
      <c r="BS1403" s="61"/>
      <c r="BT1403" s="61"/>
      <c r="BU1403" s="61"/>
      <c r="BV1403" s="61"/>
      <c r="BW1403" s="61"/>
      <c r="BX1403" s="61"/>
      <c r="BY1403" s="61"/>
      <c r="BZ1403" s="61"/>
      <c r="CA1403" s="61"/>
      <c r="CB1403" s="61"/>
      <c r="CC1403" s="61"/>
      <c r="CD1403" s="61"/>
      <c r="CE1403" s="61"/>
      <c r="CF1403" s="61"/>
      <c r="CG1403" s="61"/>
      <c r="CH1403" s="61"/>
      <c r="CI1403" s="61"/>
      <c r="CJ1403" s="61"/>
      <c r="CK1403" s="61"/>
      <c r="CL1403" s="61"/>
      <c r="CM1403" s="61"/>
      <c r="CN1403" s="61"/>
      <c r="CO1403" s="61"/>
      <c r="CP1403" s="61"/>
      <c r="CQ1403" s="61"/>
      <c r="CR1403" s="61"/>
      <c r="CS1403" s="61"/>
      <c r="CT1403" s="61"/>
      <c r="CU1403" s="61"/>
      <c r="CV1403" s="61"/>
      <c r="CW1403" s="61"/>
      <c r="CX1403" s="61"/>
      <c r="CY1403" s="61"/>
      <c r="CZ1403" s="61"/>
      <c r="DA1403" s="61"/>
      <c r="DB1403" s="61"/>
      <c r="DC1403" s="61"/>
    </row>
    <row r="1404" spans="1:107" ht="25.5" customHeight="1" x14ac:dyDescent="0.2">
      <c r="A1404" s="103"/>
      <c r="B1404" s="61"/>
      <c r="C1404" s="61"/>
      <c r="D1404" s="61"/>
      <c r="E1404" s="64"/>
      <c r="F1404" s="61"/>
      <c r="G1404" s="61"/>
      <c r="H1404" s="61"/>
      <c r="I1404" s="61"/>
      <c r="J1404" s="63" t="s">
        <v>393</v>
      </c>
      <c r="K1404" s="45">
        <v>1</v>
      </c>
      <c r="L1404" s="58">
        <v>3.7037037037037035E-2</v>
      </c>
      <c r="M1404" s="61"/>
      <c r="N1404" s="61"/>
      <c r="O1404" s="61"/>
      <c r="P1404" s="61"/>
      <c r="Q1404" s="61"/>
      <c r="R1404" s="61"/>
      <c r="S1404" s="61"/>
      <c r="T1404" s="61"/>
      <c r="U1404" s="61"/>
      <c r="V1404" s="61"/>
      <c r="W1404" s="169" t="s">
        <v>162</v>
      </c>
      <c r="X1404" s="59">
        <v>4</v>
      </c>
      <c r="Y1404" s="60">
        <v>0.14814814814814814</v>
      </c>
      <c r="Z1404" s="61"/>
      <c r="AA1404" s="61"/>
      <c r="AB1404" s="61"/>
      <c r="AC1404" s="61"/>
      <c r="AD1404" s="61"/>
      <c r="AE1404" s="61"/>
      <c r="AF1404" s="61"/>
      <c r="AG1404" s="61"/>
      <c r="AH1404" s="61"/>
      <c r="AI1404" s="169" t="s">
        <v>273</v>
      </c>
      <c r="AJ1404" s="45">
        <v>0</v>
      </c>
      <c r="AK1404" s="60">
        <v>0</v>
      </c>
      <c r="AL1404" s="61"/>
      <c r="AM1404" s="169" t="s">
        <v>264</v>
      </c>
      <c r="AN1404" s="45">
        <v>0</v>
      </c>
      <c r="AO1404" s="60">
        <v>0</v>
      </c>
      <c r="AP1404" s="61"/>
      <c r="AQ1404" s="61"/>
      <c r="AR1404" s="61"/>
      <c r="AS1404" s="61"/>
      <c r="AT1404" s="61"/>
      <c r="AU1404" s="169" t="s">
        <v>309</v>
      </c>
      <c r="AV1404" s="45">
        <v>0</v>
      </c>
      <c r="AW1404" s="60">
        <v>0</v>
      </c>
      <c r="AX1404" s="61"/>
      <c r="AY1404"/>
      <c r="AZ1404"/>
      <c r="BA1404"/>
      <c r="BB1404" s="61"/>
      <c r="BC1404" s="61"/>
      <c r="BD1404" s="61"/>
      <c r="BE1404" s="61"/>
      <c r="BF1404" s="61"/>
      <c r="BG1404" s="61"/>
      <c r="BH1404" s="61"/>
      <c r="BI1404" s="61"/>
      <c r="BJ1404" s="61"/>
      <c r="BK1404" s="61"/>
      <c r="BL1404" s="61"/>
      <c r="BM1404" s="61"/>
      <c r="BN1404" s="61"/>
      <c r="BO1404" s="61"/>
      <c r="BP1404" s="61"/>
      <c r="BQ1404" s="61"/>
      <c r="BR1404" s="64"/>
      <c r="BS1404" s="61"/>
      <c r="BT1404" s="61"/>
      <c r="BU1404" s="61"/>
      <c r="BV1404" s="61"/>
      <c r="BW1404" s="61"/>
      <c r="BX1404" s="61"/>
      <c r="BY1404" s="61"/>
      <c r="BZ1404" s="61"/>
      <c r="CA1404" s="61"/>
      <c r="CB1404" s="61"/>
      <c r="CC1404" s="61"/>
      <c r="CD1404" s="61"/>
      <c r="CE1404" s="61"/>
      <c r="CF1404" s="61"/>
      <c r="CG1404" s="61"/>
      <c r="CH1404" s="61"/>
      <c r="CI1404" s="61"/>
      <c r="CJ1404" s="61"/>
      <c r="CK1404" s="61"/>
      <c r="CL1404" s="61"/>
      <c r="CM1404" s="61"/>
      <c r="CN1404" s="61"/>
      <c r="CO1404" s="61"/>
      <c r="CP1404" s="61"/>
      <c r="CQ1404" s="61"/>
      <c r="CR1404" s="61"/>
      <c r="CS1404" s="61"/>
      <c r="CT1404" s="61"/>
      <c r="CU1404" s="61"/>
      <c r="CV1404" s="61"/>
      <c r="CW1404" s="61"/>
      <c r="CX1404" s="61"/>
      <c r="CY1404" s="61"/>
      <c r="CZ1404" s="61"/>
      <c r="DA1404" s="61"/>
      <c r="DB1404" s="61"/>
      <c r="DC1404" s="61"/>
    </row>
    <row r="1405" spans="1:107" ht="25.5" customHeight="1" x14ac:dyDescent="0.2">
      <c r="A1405" s="103"/>
      <c r="B1405" s="61"/>
      <c r="C1405" s="61"/>
      <c r="D1405" s="61"/>
      <c r="E1405" s="64"/>
      <c r="F1405" s="61"/>
      <c r="G1405" s="61"/>
      <c r="H1405" s="61"/>
      <c r="I1405" s="61"/>
      <c r="J1405" s="63" t="s">
        <v>407</v>
      </c>
      <c r="K1405" s="45">
        <v>4</v>
      </c>
      <c r="L1405" s="58">
        <v>0.14814814814814814</v>
      </c>
      <c r="M1405" s="61"/>
      <c r="N1405" s="61"/>
      <c r="O1405" s="61"/>
      <c r="P1405" s="61"/>
      <c r="Q1405" s="61"/>
      <c r="R1405" s="61"/>
      <c r="S1405" s="61"/>
      <c r="T1405" s="61"/>
      <c r="U1405" s="61"/>
      <c r="V1405" s="61"/>
      <c r="W1405" s="37"/>
      <c r="X1405" s="45">
        <v>27</v>
      </c>
      <c r="Y1405" s="60">
        <v>1</v>
      </c>
      <c r="Z1405" s="61"/>
      <c r="AA1405" s="61"/>
      <c r="AB1405" s="61"/>
      <c r="AC1405" s="61"/>
      <c r="AD1405" s="61"/>
      <c r="AE1405" s="61"/>
      <c r="AF1405" s="61"/>
      <c r="AG1405" s="61"/>
      <c r="AH1405" s="61"/>
      <c r="AI1405" s="169" t="s">
        <v>438</v>
      </c>
      <c r="AJ1405" s="45">
        <v>8</v>
      </c>
      <c r="AK1405" s="60">
        <v>0.29629629629629628</v>
      </c>
      <c r="AL1405" s="61"/>
      <c r="AM1405" s="169" t="s">
        <v>279</v>
      </c>
      <c r="AN1405" s="45">
        <v>2</v>
      </c>
      <c r="AO1405" s="60">
        <v>9.5238095238095233E-2</v>
      </c>
      <c r="AP1405" s="61"/>
      <c r="AQ1405" s="61"/>
      <c r="AR1405" s="61"/>
      <c r="AS1405" s="61"/>
      <c r="AT1405" s="61"/>
      <c r="AU1405" s="169" t="s">
        <v>310</v>
      </c>
      <c r="AV1405" s="45">
        <v>0</v>
      </c>
      <c r="AW1405" s="60">
        <v>0</v>
      </c>
      <c r="AX1405" s="61"/>
      <c r="AY1405" s="61"/>
      <c r="AZ1405" s="61"/>
      <c r="BA1405" s="61"/>
      <c r="BB1405" s="61"/>
      <c r="BC1405" s="61"/>
      <c r="BD1405" s="61"/>
      <c r="BE1405" s="61"/>
      <c r="BF1405" s="61"/>
      <c r="BG1405" s="61"/>
      <c r="BH1405" s="61"/>
      <c r="BI1405" s="61"/>
      <c r="BJ1405" s="61"/>
      <c r="BK1405" s="61"/>
      <c r="BL1405" s="61"/>
      <c r="BM1405" s="61"/>
      <c r="BN1405" s="61"/>
      <c r="BO1405" s="61"/>
      <c r="BP1405" s="61"/>
      <c r="BQ1405" s="61"/>
      <c r="BR1405" s="64"/>
      <c r="BS1405" s="64"/>
      <c r="BT1405" s="64"/>
      <c r="BU1405" s="64"/>
      <c r="BV1405" s="61"/>
      <c r="BW1405" s="61"/>
      <c r="BX1405" s="61"/>
      <c r="BY1405" s="61"/>
      <c r="BZ1405" s="61"/>
      <c r="CA1405" s="61"/>
      <c r="CB1405" s="61"/>
      <c r="CC1405" s="61"/>
      <c r="CD1405" s="61"/>
      <c r="CE1405" s="61"/>
      <c r="CF1405" s="61"/>
      <c r="CG1405" s="61"/>
      <c r="CH1405" s="61"/>
      <c r="CI1405" s="61"/>
      <c r="CJ1405" s="61"/>
      <c r="CK1405" s="61"/>
      <c r="CL1405" s="61"/>
      <c r="CM1405" s="61"/>
      <c r="CN1405" s="61"/>
      <c r="CO1405" s="61"/>
      <c r="CP1405" s="61"/>
      <c r="CQ1405" s="61"/>
      <c r="CR1405" s="61"/>
      <c r="CS1405" s="61"/>
      <c r="CT1405" s="61"/>
      <c r="CU1405" s="61"/>
      <c r="CV1405" s="61"/>
      <c r="CW1405" s="61"/>
      <c r="CX1405" s="61"/>
      <c r="CY1405" s="61"/>
      <c r="CZ1405" s="61"/>
      <c r="DA1405" s="61"/>
      <c r="DB1405" s="61"/>
      <c r="DC1405" s="61"/>
    </row>
    <row r="1406" spans="1:107" ht="25.5" customHeight="1" x14ac:dyDescent="0.2">
      <c r="A1406" s="103"/>
      <c r="B1406" s="61"/>
      <c r="C1406" s="61"/>
      <c r="D1406" s="61"/>
      <c r="E1406" s="64"/>
      <c r="F1406" s="61"/>
      <c r="G1406" s="61"/>
      <c r="H1406" s="61"/>
      <c r="I1406" s="61"/>
      <c r="J1406" s="63" t="s">
        <v>408</v>
      </c>
      <c r="K1406" s="45">
        <v>0</v>
      </c>
      <c r="L1406" s="58">
        <v>0</v>
      </c>
      <c r="M1406" s="61"/>
      <c r="N1406" s="61"/>
      <c r="O1406" s="61"/>
      <c r="P1406" s="61"/>
      <c r="Q1406" s="61"/>
      <c r="R1406" s="61"/>
      <c r="S1406" s="61"/>
      <c r="T1406" s="61"/>
      <c r="U1406" s="61"/>
      <c r="V1406" s="61"/>
      <c r="W1406" s="61"/>
      <c r="X1406" s="49" t="s">
        <v>141</v>
      </c>
      <c r="Y1406" s="49" t="s">
        <v>140</v>
      </c>
      <c r="Z1406" s="61"/>
      <c r="AA1406" s="61"/>
      <c r="AB1406" s="61"/>
      <c r="AC1406" s="61"/>
      <c r="AD1406" s="61"/>
      <c r="AE1406" s="61"/>
      <c r="AF1406" s="61"/>
      <c r="AG1406" s="61"/>
      <c r="AH1406" s="61"/>
      <c r="AI1406" s="37"/>
      <c r="AJ1406" s="45">
        <v>27</v>
      </c>
      <c r="AK1406" s="60">
        <v>1</v>
      </c>
      <c r="AL1406" s="61"/>
      <c r="AM1406" s="169" t="s">
        <v>267</v>
      </c>
      <c r="AN1406" s="45">
        <v>0</v>
      </c>
      <c r="AO1406" s="60">
        <v>0</v>
      </c>
      <c r="AP1406" s="61"/>
      <c r="AQ1406" s="61"/>
      <c r="AR1406" s="61"/>
      <c r="AS1406" s="61"/>
      <c r="AT1406" s="61"/>
      <c r="AU1406" s="169" t="s">
        <v>311</v>
      </c>
      <c r="AV1406" s="45">
        <v>0</v>
      </c>
      <c r="AW1406" s="60">
        <v>0</v>
      </c>
      <c r="AX1406" s="61"/>
      <c r="AY1406" s="61"/>
      <c r="AZ1406" s="61"/>
      <c r="BA1406" s="61"/>
      <c r="BB1406" s="61"/>
      <c r="BC1406" s="61"/>
      <c r="BD1406" s="61"/>
      <c r="BE1406" s="61"/>
      <c r="BF1406" s="61"/>
      <c r="BG1406" s="61"/>
      <c r="BH1406" s="61"/>
      <c r="BI1406" s="61"/>
      <c r="BJ1406" s="61"/>
      <c r="BK1406" s="61"/>
      <c r="BL1406" s="61"/>
      <c r="BM1406" s="61"/>
      <c r="BN1406" s="61"/>
      <c r="BO1406" s="61"/>
      <c r="BP1406" s="61"/>
      <c r="BQ1406" s="61"/>
      <c r="BR1406" s="64"/>
      <c r="BS1406" s="64"/>
      <c r="BT1406" s="64"/>
      <c r="BU1406" s="64"/>
      <c r="BV1406" s="61"/>
      <c r="BW1406" s="61"/>
      <c r="BX1406" s="61"/>
      <c r="BY1406" s="61"/>
      <c r="BZ1406" s="61"/>
      <c r="CA1406" s="61"/>
      <c r="CB1406" s="61"/>
      <c r="CC1406" s="61"/>
      <c r="CD1406" s="61"/>
      <c r="CE1406" s="61"/>
      <c r="CF1406" s="61"/>
      <c r="CG1406" s="61"/>
      <c r="CH1406" s="61"/>
      <c r="CI1406" s="61"/>
      <c r="CJ1406" s="61"/>
      <c r="CK1406" s="61"/>
      <c r="CL1406" s="61"/>
      <c r="CM1406" s="61"/>
      <c r="CN1406" s="61"/>
      <c r="CO1406" s="61"/>
      <c r="CP1406" s="61"/>
      <c r="CQ1406" s="61"/>
      <c r="CR1406" s="61"/>
      <c r="CS1406" s="61"/>
      <c r="CT1406" s="61"/>
      <c r="CU1406" s="61"/>
      <c r="CV1406" s="61"/>
      <c r="CW1406" s="61"/>
      <c r="CX1406" s="61"/>
      <c r="CY1406" s="61"/>
      <c r="CZ1406" s="61"/>
      <c r="DA1406" s="61"/>
      <c r="DB1406" s="61"/>
      <c r="DC1406" s="61"/>
    </row>
    <row r="1407" spans="1:107" ht="25.5" customHeight="1" x14ac:dyDescent="0.2">
      <c r="A1407" s="103"/>
      <c r="B1407" s="61"/>
      <c r="C1407" s="61"/>
      <c r="D1407" s="61"/>
      <c r="E1407" s="64"/>
      <c r="F1407" s="61"/>
      <c r="G1407" s="61"/>
      <c r="H1407" s="61"/>
      <c r="I1407" s="61"/>
      <c r="J1407" s="63" t="s">
        <v>395</v>
      </c>
      <c r="K1407" s="45">
        <v>0</v>
      </c>
      <c r="L1407" s="58">
        <v>0</v>
      </c>
      <c r="M1407" s="61"/>
      <c r="N1407" s="61"/>
      <c r="O1407" s="61"/>
      <c r="P1407" s="61"/>
      <c r="Q1407" s="61"/>
      <c r="R1407" s="61"/>
      <c r="S1407" s="61"/>
      <c r="T1407" s="61"/>
      <c r="U1407" s="61"/>
      <c r="V1407" s="61"/>
      <c r="W1407" s="61"/>
      <c r="X1407" s="61"/>
      <c r="Y1407" s="61"/>
      <c r="Z1407" s="61"/>
      <c r="AA1407" s="61"/>
      <c r="AB1407" s="61"/>
      <c r="AC1407" s="61"/>
      <c r="AD1407" s="61"/>
      <c r="AE1407" s="61"/>
      <c r="AF1407" s="61"/>
      <c r="AG1407" s="61"/>
      <c r="AH1407" s="61"/>
      <c r="AI1407" s="61"/>
      <c r="AJ1407" s="49" t="s">
        <v>141</v>
      </c>
      <c r="AK1407" s="49" t="s">
        <v>140</v>
      </c>
      <c r="AL1407" s="61"/>
      <c r="AM1407" s="169" t="s">
        <v>268</v>
      </c>
      <c r="AN1407" s="45">
        <v>0</v>
      </c>
      <c r="AO1407" s="60">
        <v>0</v>
      </c>
      <c r="AP1407" s="61"/>
      <c r="AQ1407" s="61"/>
      <c r="AR1407" s="61"/>
      <c r="AS1407" s="61"/>
      <c r="AT1407" s="61"/>
      <c r="AU1407" s="169" t="s">
        <v>312</v>
      </c>
      <c r="AV1407" s="45">
        <v>0</v>
      </c>
      <c r="AW1407" s="60">
        <v>0</v>
      </c>
      <c r="AX1407" s="61"/>
      <c r="AY1407" s="61"/>
      <c r="AZ1407" s="61"/>
      <c r="BA1407" s="61"/>
      <c r="BB1407" s="61"/>
      <c r="BC1407" s="61"/>
      <c r="BD1407" s="61"/>
      <c r="BE1407" s="61"/>
      <c r="BF1407" s="61"/>
      <c r="BG1407" s="61"/>
      <c r="BH1407" s="61"/>
      <c r="BI1407" s="61"/>
      <c r="BJ1407" s="61"/>
      <c r="BK1407" s="61"/>
      <c r="BL1407" s="61"/>
      <c r="BM1407" s="61"/>
      <c r="BN1407" s="61"/>
      <c r="BO1407" s="61"/>
      <c r="BP1407" s="61"/>
      <c r="BQ1407" s="61"/>
      <c r="BR1407" s="64"/>
      <c r="BS1407" s="64"/>
      <c r="BT1407" s="64"/>
      <c r="BU1407" s="64"/>
      <c r="BV1407" s="61"/>
      <c r="BW1407" s="61"/>
      <c r="BX1407" s="61"/>
      <c r="BY1407" s="61"/>
      <c r="BZ1407" s="61"/>
      <c r="CA1407" s="61"/>
      <c r="CB1407" s="61"/>
      <c r="CC1407" s="61"/>
      <c r="CD1407" s="61"/>
      <c r="CE1407" s="61"/>
      <c r="CF1407" s="61"/>
      <c r="CG1407" s="61"/>
      <c r="CH1407" s="61"/>
      <c r="CI1407" s="61"/>
      <c r="CJ1407" s="61"/>
      <c r="CK1407" s="61"/>
      <c r="CL1407" s="61"/>
      <c r="CM1407" s="61"/>
      <c r="CN1407" s="61"/>
      <c r="CO1407" s="61"/>
      <c r="CP1407" s="61"/>
      <c r="CQ1407" s="61"/>
      <c r="CR1407" s="61"/>
      <c r="CS1407" s="61"/>
      <c r="CT1407" s="61"/>
      <c r="CU1407" s="61"/>
      <c r="CV1407" s="61"/>
      <c r="CW1407" s="61"/>
      <c r="CX1407" s="61"/>
      <c r="CY1407" s="61"/>
      <c r="CZ1407" s="61"/>
      <c r="DA1407" s="61"/>
      <c r="DB1407" s="61"/>
      <c r="DC1407" s="61"/>
    </row>
    <row r="1408" spans="1:107" ht="25.5" customHeight="1" x14ac:dyDescent="0.2">
      <c r="A1408" s="103"/>
      <c r="B1408" s="61"/>
      <c r="C1408" s="61"/>
      <c r="D1408" s="61"/>
      <c r="E1408" s="64"/>
      <c r="F1408" s="61"/>
      <c r="G1408" s="61"/>
      <c r="H1408" s="61"/>
      <c r="I1408" s="61"/>
      <c r="J1408" s="61"/>
      <c r="K1408" s="45">
        <v>27</v>
      </c>
      <c r="L1408" s="58">
        <v>1</v>
      </c>
      <c r="M1408" s="61"/>
      <c r="N1408" s="61"/>
      <c r="O1408" s="61"/>
      <c r="P1408" s="61"/>
      <c r="Q1408" s="61"/>
      <c r="R1408" s="61"/>
      <c r="S1408" s="61"/>
      <c r="T1408" s="61"/>
      <c r="U1408" s="61"/>
      <c r="V1408" s="61"/>
      <c r="W1408" s="61"/>
      <c r="X1408" s="61"/>
      <c r="Y1408" s="61"/>
      <c r="Z1408" s="61"/>
      <c r="AA1408" s="61"/>
      <c r="AB1408" s="61"/>
      <c r="AC1408" s="61"/>
      <c r="AD1408" s="61"/>
      <c r="AE1408" s="61"/>
      <c r="AF1408" s="61"/>
      <c r="AG1408" s="61"/>
      <c r="AH1408" s="61"/>
      <c r="AI1408" s="61"/>
      <c r="AJ1408" s="61"/>
      <c r="AK1408" s="61"/>
      <c r="AL1408" s="61"/>
      <c r="AM1408" s="169" t="s">
        <v>269</v>
      </c>
      <c r="AN1408" s="45">
        <v>0</v>
      </c>
      <c r="AO1408" s="60">
        <v>0</v>
      </c>
      <c r="AP1408" s="61"/>
      <c r="AQ1408" s="61"/>
      <c r="AR1408" s="61"/>
      <c r="AS1408" s="61"/>
      <c r="AT1408" s="61"/>
      <c r="AU1408" s="169" t="s">
        <v>313</v>
      </c>
      <c r="AV1408" s="45">
        <v>0</v>
      </c>
      <c r="AW1408" s="60">
        <v>0</v>
      </c>
      <c r="AX1408" s="61"/>
      <c r="AY1408" s="61"/>
      <c r="AZ1408" s="61"/>
      <c r="BA1408" s="61"/>
      <c r="BB1408" s="61"/>
      <c r="BC1408" s="61"/>
      <c r="BD1408" s="61"/>
      <c r="BE1408" s="61"/>
      <c r="BF1408" s="61"/>
      <c r="BG1408" s="61"/>
      <c r="BH1408" s="61"/>
      <c r="BI1408" s="61"/>
      <c r="BJ1408" s="61"/>
      <c r="BK1408" s="61"/>
      <c r="BL1408" s="61"/>
      <c r="BM1408" s="61"/>
      <c r="BN1408" s="61"/>
      <c r="BO1408" s="61"/>
      <c r="BP1408" s="61"/>
      <c r="BQ1408" s="61"/>
      <c r="BR1408" s="64"/>
      <c r="BS1408" s="64"/>
      <c r="BT1408" s="64"/>
      <c r="BU1408" s="64"/>
      <c r="BV1408" s="61"/>
      <c r="BW1408" s="61"/>
      <c r="BX1408" s="61"/>
      <c r="BY1408" s="61"/>
      <c r="BZ1408" s="61"/>
      <c r="CA1408" s="61"/>
      <c r="CB1408" s="61"/>
      <c r="CC1408" s="61"/>
      <c r="CD1408" s="61"/>
      <c r="CE1408" s="61"/>
      <c r="CF1408" s="61"/>
      <c r="CG1408" s="61"/>
      <c r="CH1408" s="61"/>
      <c r="CI1408" s="61"/>
      <c r="CJ1408" s="61"/>
      <c r="CK1408" s="61"/>
      <c r="CL1408" s="61"/>
      <c r="CM1408" s="61"/>
      <c r="CN1408" s="61"/>
      <c r="CO1408" s="61"/>
      <c r="CP1408" s="61"/>
      <c r="CQ1408" s="61"/>
      <c r="CR1408" s="61"/>
      <c r="CS1408" s="61"/>
      <c r="CT1408" s="61"/>
      <c r="CU1408" s="61"/>
      <c r="CV1408" s="61"/>
      <c r="CW1408" s="61"/>
      <c r="CX1408" s="61"/>
      <c r="CY1408" s="61"/>
      <c r="CZ1408" s="61"/>
      <c r="DA1408" s="61"/>
      <c r="DB1408" s="61"/>
      <c r="DC1408" s="61"/>
    </row>
    <row r="1409" spans="1:107" ht="25.5" customHeight="1" x14ac:dyDescent="0.2">
      <c r="A1409" s="103"/>
      <c r="B1409" s="61"/>
      <c r="C1409" s="61"/>
      <c r="D1409" s="61"/>
      <c r="E1409" s="64"/>
      <c r="F1409" s="61"/>
      <c r="G1409" s="61"/>
      <c r="H1409" s="61"/>
      <c r="I1409" s="61"/>
      <c r="J1409" s="61"/>
      <c r="K1409" s="70" t="s">
        <v>141</v>
      </c>
      <c r="L1409" s="70" t="s">
        <v>140</v>
      </c>
      <c r="M1409" s="61"/>
      <c r="N1409" s="61"/>
      <c r="O1409" s="61"/>
      <c r="P1409" s="61"/>
      <c r="Q1409" s="61"/>
      <c r="R1409" s="61"/>
      <c r="S1409" s="61"/>
      <c r="T1409" s="61"/>
      <c r="U1409" s="61"/>
      <c r="V1409" s="61"/>
      <c r="W1409" s="61"/>
      <c r="X1409" s="61"/>
      <c r="Y1409" s="61"/>
      <c r="Z1409" s="61"/>
      <c r="AA1409" s="61"/>
      <c r="AB1409" s="61"/>
      <c r="AC1409" s="61"/>
      <c r="AD1409" s="61"/>
      <c r="AE1409" s="61"/>
      <c r="AF1409" s="61"/>
      <c r="AG1409" s="61"/>
      <c r="AH1409" s="61"/>
      <c r="AI1409" s="61"/>
      <c r="AJ1409" s="61"/>
      <c r="AK1409" s="61"/>
      <c r="AL1409" s="61"/>
      <c r="AM1409" s="169" t="s">
        <v>280</v>
      </c>
      <c r="AN1409" s="45">
        <v>0</v>
      </c>
      <c r="AO1409" s="60">
        <v>0</v>
      </c>
      <c r="AP1409" s="61"/>
      <c r="AQ1409" s="61"/>
      <c r="AR1409" s="61"/>
      <c r="AS1409" s="61"/>
      <c r="AT1409" s="61"/>
      <c r="AU1409" s="98"/>
      <c r="AV1409" s="45">
        <v>21</v>
      </c>
      <c r="AW1409" s="60">
        <v>1</v>
      </c>
      <c r="AX1409" s="61"/>
      <c r="AY1409" s="61"/>
      <c r="AZ1409" s="61"/>
      <c r="BA1409" s="61"/>
      <c r="BB1409" s="61"/>
      <c r="BC1409" s="61"/>
      <c r="BD1409" s="61"/>
      <c r="BE1409" s="61"/>
      <c r="BF1409" s="61"/>
      <c r="BG1409" s="61"/>
      <c r="BH1409" s="61"/>
      <c r="BI1409" s="61"/>
      <c r="BJ1409" s="61"/>
      <c r="BK1409" s="61"/>
      <c r="BL1409" s="61"/>
      <c r="BM1409" s="61"/>
      <c r="BN1409" s="61"/>
      <c r="BO1409" s="61"/>
      <c r="BP1409" s="61"/>
      <c r="BQ1409" s="61"/>
      <c r="BR1409" s="64"/>
      <c r="BS1409" s="64"/>
      <c r="BT1409" s="64"/>
      <c r="BU1409" s="64"/>
      <c r="BV1409" s="61"/>
      <c r="BW1409" s="61"/>
      <c r="BX1409" s="61"/>
      <c r="BY1409" s="61"/>
      <c r="BZ1409" s="61"/>
      <c r="CA1409" s="61"/>
      <c r="CB1409" s="61"/>
      <c r="CC1409" s="61"/>
      <c r="CD1409" s="61"/>
      <c r="CE1409" s="61"/>
      <c r="CF1409" s="61"/>
      <c r="CG1409" s="61"/>
      <c r="CH1409" s="61"/>
      <c r="CI1409" s="61"/>
      <c r="CJ1409" s="61"/>
      <c r="CK1409" s="61"/>
      <c r="CL1409" s="61"/>
      <c r="CM1409" s="61"/>
      <c r="CN1409" s="61"/>
      <c r="CO1409" s="61"/>
      <c r="CP1409" s="61"/>
      <c r="CQ1409" s="61"/>
      <c r="CR1409" s="61"/>
      <c r="CS1409" s="61"/>
      <c r="CT1409" s="61"/>
      <c r="CU1409" s="61"/>
      <c r="CV1409" s="61"/>
      <c r="CW1409" s="61"/>
      <c r="CX1409" s="61"/>
      <c r="CY1409" s="61"/>
      <c r="CZ1409" s="61"/>
      <c r="DA1409" s="61"/>
      <c r="DB1409" s="61"/>
      <c r="DC1409" s="61"/>
    </row>
    <row r="1410" spans="1:107" ht="25.5" customHeight="1" x14ac:dyDescent="0.2">
      <c r="A1410" s="103"/>
      <c r="B1410" s="61"/>
      <c r="C1410" s="61"/>
      <c r="D1410" s="61"/>
      <c r="E1410" s="64"/>
      <c r="F1410" s="61"/>
      <c r="G1410" s="61"/>
      <c r="H1410" s="61"/>
      <c r="I1410" s="61"/>
      <c r="J1410" s="61"/>
      <c r="K1410" s="61"/>
      <c r="L1410" s="61"/>
      <c r="M1410" s="61"/>
      <c r="N1410" s="61"/>
      <c r="O1410" s="61"/>
      <c r="P1410" s="61"/>
      <c r="Q1410" s="61"/>
      <c r="R1410" s="61"/>
      <c r="S1410" s="61"/>
      <c r="T1410" s="61"/>
      <c r="U1410" s="61"/>
      <c r="V1410" s="61"/>
      <c r="W1410" s="61"/>
      <c r="X1410" s="61"/>
      <c r="Y1410" s="61"/>
      <c r="Z1410" s="61"/>
      <c r="AA1410" s="61"/>
      <c r="AB1410" s="61"/>
      <c r="AC1410" s="61"/>
      <c r="AD1410" s="61"/>
      <c r="AE1410" s="61"/>
      <c r="AF1410" s="61"/>
      <c r="AG1410" s="61"/>
      <c r="AH1410" s="61"/>
      <c r="AI1410" s="61"/>
      <c r="AJ1410" s="61"/>
      <c r="AK1410" s="61"/>
      <c r="AL1410" s="61"/>
      <c r="AM1410" s="169" t="s">
        <v>270</v>
      </c>
      <c r="AN1410" s="45">
        <v>0</v>
      </c>
      <c r="AO1410" s="60">
        <v>0</v>
      </c>
      <c r="AP1410" s="61"/>
      <c r="AQ1410" s="61"/>
      <c r="AR1410" s="61"/>
      <c r="AS1410" s="61"/>
      <c r="AT1410" s="61"/>
      <c r="AU1410" s="61"/>
      <c r="AV1410" s="49" t="s">
        <v>141</v>
      </c>
      <c r="AW1410" s="49" t="s">
        <v>140</v>
      </c>
      <c r="AX1410" s="61"/>
      <c r="AY1410" s="61"/>
      <c r="AZ1410" s="61"/>
      <c r="BA1410" s="61"/>
      <c r="BB1410" s="61"/>
      <c r="BC1410" s="61"/>
      <c r="BD1410" s="61"/>
      <c r="BE1410" s="61"/>
      <c r="BF1410" s="61"/>
      <c r="BG1410" s="61"/>
      <c r="BH1410" s="61"/>
      <c r="BI1410" s="61"/>
      <c r="BJ1410" s="61"/>
      <c r="BK1410" s="61"/>
      <c r="BL1410" s="61"/>
      <c r="BM1410" s="61"/>
      <c r="BN1410" s="61"/>
      <c r="BO1410" s="61"/>
      <c r="BP1410" s="71"/>
      <c r="BQ1410" s="61"/>
      <c r="BR1410" s="64"/>
      <c r="BS1410" s="64"/>
      <c r="BT1410" s="64"/>
      <c r="BU1410" s="64"/>
      <c r="BV1410" s="61"/>
      <c r="BW1410" s="61"/>
      <c r="BX1410" s="61"/>
      <c r="BY1410" s="61"/>
      <c r="BZ1410" s="61"/>
      <c r="CA1410" s="61"/>
      <c r="CB1410" s="61"/>
      <c r="CC1410" s="61"/>
      <c r="CD1410" s="61"/>
      <c r="CE1410" s="61"/>
      <c r="CF1410" s="61"/>
      <c r="CG1410" s="61"/>
      <c r="CH1410" s="61"/>
      <c r="CI1410" s="61"/>
      <c r="CJ1410" s="61"/>
      <c r="CK1410" s="61"/>
      <c r="CL1410" s="61"/>
      <c r="CM1410" s="61"/>
      <c r="CN1410" s="61"/>
      <c r="CO1410" s="61"/>
      <c r="CP1410" s="61"/>
      <c r="CQ1410" s="61"/>
      <c r="CR1410" s="61"/>
      <c r="CS1410" s="61"/>
      <c r="CT1410" s="61"/>
      <c r="CU1410" s="61"/>
      <c r="CV1410" s="61"/>
      <c r="CW1410" s="61"/>
      <c r="CX1410" s="61"/>
      <c r="CY1410" s="61"/>
      <c r="CZ1410" s="61"/>
      <c r="DA1410" s="61"/>
      <c r="DB1410" s="61"/>
      <c r="DC1410" s="61"/>
    </row>
    <row r="1411" spans="1:107" ht="25.5" customHeight="1" x14ac:dyDescent="0.2">
      <c r="A1411" s="103"/>
      <c r="B1411" s="61"/>
      <c r="C1411" s="61"/>
      <c r="D1411" s="61"/>
      <c r="E1411" s="64"/>
      <c r="F1411" s="61"/>
      <c r="G1411" s="61"/>
      <c r="H1411" s="61"/>
      <c r="I1411" s="61"/>
      <c r="J1411" s="61"/>
      <c r="K1411" s="61"/>
      <c r="L1411" s="61"/>
      <c r="M1411" s="61"/>
      <c r="N1411" s="61"/>
      <c r="O1411" s="61"/>
      <c r="P1411" s="61"/>
      <c r="Q1411" s="61"/>
      <c r="R1411" s="61"/>
      <c r="S1411" s="61"/>
      <c r="T1411" s="61"/>
      <c r="U1411" s="61"/>
      <c r="V1411" s="61"/>
      <c r="W1411" s="61"/>
      <c r="X1411" s="61"/>
      <c r="Y1411" s="61"/>
      <c r="Z1411" s="61"/>
      <c r="AA1411" s="61"/>
      <c r="AB1411" s="61"/>
      <c r="AC1411" s="61"/>
      <c r="AD1411" s="61"/>
      <c r="AE1411" s="61"/>
      <c r="AF1411" s="61"/>
      <c r="AG1411" s="61"/>
      <c r="AH1411" s="61"/>
      <c r="AI1411" s="61"/>
      <c r="AJ1411" s="61"/>
      <c r="AK1411" s="61"/>
      <c r="AL1411" s="61"/>
      <c r="AM1411" s="169" t="s">
        <v>271</v>
      </c>
      <c r="AN1411" s="45">
        <v>0</v>
      </c>
      <c r="AO1411" s="60">
        <v>0</v>
      </c>
      <c r="AP1411" s="61"/>
      <c r="AQ1411" s="61"/>
      <c r="AR1411" s="61"/>
      <c r="AS1411" s="61"/>
      <c r="AT1411" s="61"/>
      <c r="AU1411" s="61"/>
      <c r="AV1411" s="61"/>
      <c r="AW1411" s="61"/>
      <c r="AX1411" s="61"/>
      <c r="AY1411" s="61"/>
      <c r="AZ1411" s="61"/>
      <c r="BA1411" s="61"/>
      <c r="BB1411" s="61"/>
      <c r="BC1411" s="61"/>
      <c r="BD1411" s="61"/>
      <c r="BE1411" s="61"/>
      <c r="BF1411" s="61"/>
      <c r="BG1411" s="61"/>
      <c r="BH1411" s="61"/>
      <c r="BI1411" s="61"/>
      <c r="BJ1411" s="62"/>
      <c r="BK1411" s="62"/>
      <c r="BL1411" s="61"/>
      <c r="BM1411" s="61"/>
      <c r="BN1411" s="61"/>
      <c r="BO1411" s="61"/>
      <c r="BP1411" s="61"/>
      <c r="BQ1411" s="64"/>
      <c r="BR1411" s="64"/>
      <c r="BS1411" s="64"/>
      <c r="BT1411" s="64"/>
      <c r="BU1411" s="64"/>
      <c r="BV1411" s="61"/>
      <c r="BW1411" s="61"/>
      <c r="BX1411" s="61"/>
      <c r="BY1411" s="61"/>
      <c r="BZ1411" s="61"/>
      <c r="CA1411" s="61"/>
      <c r="CB1411" s="61"/>
      <c r="CC1411" s="61"/>
      <c r="CD1411" s="61"/>
      <c r="CE1411" s="61"/>
      <c r="CF1411" s="61"/>
      <c r="CG1411" s="61"/>
      <c r="CH1411" s="61"/>
      <c r="CI1411" s="61"/>
      <c r="CJ1411" s="61"/>
      <c r="CK1411" s="61"/>
      <c r="CL1411" s="61"/>
      <c r="CM1411" s="61"/>
      <c r="CN1411" s="61"/>
      <c r="CO1411" s="61"/>
      <c r="CP1411" s="61"/>
      <c r="CQ1411" s="61"/>
      <c r="CR1411" s="61"/>
      <c r="CS1411" s="61"/>
      <c r="CT1411" s="61"/>
      <c r="CU1411" s="61"/>
      <c r="CV1411" s="61"/>
      <c r="CW1411" s="61"/>
      <c r="CX1411" s="61"/>
      <c r="CY1411" s="61"/>
      <c r="CZ1411" s="61"/>
      <c r="DA1411" s="61"/>
      <c r="DB1411" s="61"/>
      <c r="DC1411" s="61"/>
    </row>
    <row r="1412" spans="1:107" ht="25.5" customHeight="1" x14ac:dyDescent="0.2">
      <c r="A1412" s="103"/>
      <c r="B1412" s="37"/>
      <c r="C1412" s="37"/>
      <c r="D1412" s="37"/>
      <c r="E1412" s="64"/>
      <c r="F1412" s="61"/>
      <c r="G1412" s="61"/>
      <c r="H1412" s="61"/>
      <c r="I1412" s="61"/>
      <c r="J1412" s="61"/>
      <c r="K1412" s="61"/>
      <c r="L1412" s="61"/>
      <c r="M1412" s="61"/>
      <c r="N1412" s="61"/>
      <c r="O1412" s="61"/>
      <c r="P1412" s="61"/>
      <c r="Q1412" s="61"/>
      <c r="R1412" s="61"/>
      <c r="S1412" s="61"/>
      <c r="T1412" s="61"/>
      <c r="U1412" s="61"/>
      <c r="V1412" s="61"/>
      <c r="W1412" s="61"/>
      <c r="X1412" s="61"/>
      <c r="Y1412" s="61"/>
      <c r="Z1412" s="61"/>
      <c r="AA1412" s="61"/>
      <c r="AB1412" s="61"/>
      <c r="AC1412" s="61"/>
      <c r="AD1412" s="61"/>
      <c r="AE1412" s="61"/>
      <c r="AF1412" s="61"/>
      <c r="AG1412" s="61"/>
      <c r="AH1412" s="61"/>
      <c r="AI1412" s="61"/>
      <c r="AJ1412" s="61"/>
      <c r="AK1412" s="61"/>
      <c r="AL1412" s="61"/>
      <c r="AM1412" s="169" t="s">
        <v>272</v>
      </c>
      <c r="AN1412" s="45">
        <v>0</v>
      </c>
      <c r="AO1412" s="60">
        <v>0</v>
      </c>
      <c r="AP1412" s="61"/>
      <c r="AQ1412" s="61"/>
      <c r="AR1412" s="61"/>
      <c r="AS1412" s="61"/>
      <c r="AT1412" s="61"/>
      <c r="AU1412" s="61"/>
      <c r="AV1412" s="61"/>
      <c r="AW1412" s="61"/>
      <c r="AX1412" s="61"/>
      <c r="AY1412" s="61"/>
      <c r="AZ1412" s="61"/>
      <c r="BA1412" s="61"/>
      <c r="BB1412" s="61"/>
      <c r="BC1412" s="61"/>
      <c r="BD1412" s="61"/>
      <c r="BE1412" s="61"/>
      <c r="BF1412" s="61"/>
      <c r="BG1412" s="61"/>
      <c r="BH1412" s="61"/>
      <c r="BI1412" s="61"/>
      <c r="BJ1412" s="61"/>
      <c r="BK1412" s="61"/>
      <c r="BL1412" s="61"/>
      <c r="BM1412" s="61"/>
      <c r="BN1412" s="61"/>
      <c r="BO1412" s="61"/>
      <c r="BP1412" s="61"/>
      <c r="BQ1412" s="61"/>
      <c r="BR1412" s="64"/>
      <c r="BS1412" s="64"/>
      <c r="BT1412" s="64"/>
      <c r="BU1412" s="64"/>
      <c r="BV1412" s="61"/>
      <c r="BW1412" s="61"/>
      <c r="BX1412" s="61"/>
      <c r="BY1412" s="61"/>
      <c r="BZ1412" s="61"/>
      <c r="CA1412" s="61"/>
      <c r="CB1412" s="61"/>
      <c r="CC1412" s="61"/>
      <c r="CD1412" s="61"/>
      <c r="CE1412" s="61"/>
      <c r="CF1412" s="61"/>
      <c r="CG1412" s="61"/>
      <c r="CH1412" s="61"/>
      <c r="CI1412" s="61"/>
      <c r="CJ1412" s="61"/>
      <c r="CK1412" s="61"/>
      <c r="CL1412" s="61"/>
      <c r="CM1412" s="61"/>
      <c r="CN1412" s="61"/>
      <c r="CO1412" s="61"/>
      <c r="CP1412" s="61"/>
      <c r="CQ1412" s="61"/>
      <c r="CR1412" s="61"/>
      <c r="CS1412" s="61"/>
      <c r="CT1412" s="61"/>
      <c r="CU1412" s="61"/>
      <c r="CV1412" s="61"/>
      <c r="CW1412" s="61"/>
      <c r="CX1412" s="61"/>
      <c r="CY1412" s="61"/>
      <c r="CZ1412" s="61"/>
      <c r="DA1412" s="61"/>
      <c r="DB1412" s="61"/>
      <c r="DC1412" s="61"/>
    </row>
    <row r="1413" spans="1:107" ht="25.5" customHeight="1" x14ac:dyDescent="0.2">
      <c r="A1413" s="103"/>
      <c r="B1413" s="61"/>
      <c r="C1413" s="61"/>
      <c r="D1413" s="61"/>
      <c r="E1413" s="64"/>
      <c r="F1413" s="61"/>
      <c r="G1413" s="61"/>
      <c r="H1413" s="61"/>
      <c r="I1413" s="61"/>
      <c r="J1413" s="61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  <c r="W1413" s="61"/>
      <c r="X1413" s="61"/>
      <c r="Y1413" s="61"/>
      <c r="Z1413" s="61"/>
      <c r="AA1413" s="61"/>
      <c r="AB1413" s="61"/>
      <c r="AC1413" s="61"/>
      <c r="AD1413" s="61"/>
      <c r="AE1413" s="61"/>
      <c r="AF1413" s="61"/>
      <c r="AG1413" s="61"/>
      <c r="AH1413" s="61"/>
      <c r="AI1413" s="61"/>
      <c r="AJ1413" s="61"/>
      <c r="AK1413" s="61"/>
      <c r="AL1413" s="61"/>
      <c r="AM1413" s="169" t="s">
        <v>281</v>
      </c>
      <c r="AN1413" s="30">
        <v>0</v>
      </c>
      <c r="AO1413" s="60">
        <v>0</v>
      </c>
      <c r="AP1413" s="61"/>
      <c r="AQ1413" s="61"/>
      <c r="AR1413" s="61"/>
      <c r="AS1413" s="61"/>
      <c r="AT1413" s="61"/>
      <c r="AU1413" s="61"/>
      <c r="AV1413" s="61"/>
      <c r="AW1413" s="61"/>
      <c r="AX1413" s="61"/>
      <c r="AY1413" s="61"/>
      <c r="AZ1413" s="61"/>
      <c r="BA1413" s="61"/>
      <c r="BB1413" s="61"/>
      <c r="BC1413" s="61"/>
      <c r="BD1413" s="61"/>
      <c r="BE1413" s="61"/>
      <c r="BF1413" s="61"/>
      <c r="BG1413" s="61"/>
      <c r="BH1413" s="61"/>
      <c r="BI1413" s="61"/>
      <c r="BJ1413" s="61"/>
      <c r="BK1413" s="61"/>
      <c r="BL1413" s="61"/>
      <c r="BM1413" s="61"/>
      <c r="BN1413" s="61"/>
      <c r="BO1413" s="61"/>
      <c r="BP1413" s="61"/>
      <c r="BQ1413" s="61"/>
      <c r="BR1413" s="64"/>
      <c r="BS1413" s="64"/>
      <c r="BT1413" s="64"/>
      <c r="BU1413" s="64"/>
      <c r="BV1413" s="61"/>
      <c r="BW1413" s="61"/>
      <c r="BX1413" s="61"/>
      <c r="BY1413" s="61"/>
      <c r="BZ1413" s="61"/>
      <c r="CA1413" s="61"/>
      <c r="CB1413" s="61"/>
      <c r="CC1413" s="61"/>
      <c r="CD1413" s="61"/>
      <c r="CE1413" s="61"/>
      <c r="CF1413" s="61"/>
      <c r="CG1413" s="61"/>
      <c r="CH1413" s="61"/>
      <c r="CI1413" s="61"/>
      <c r="CJ1413" s="61"/>
      <c r="CK1413" s="61"/>
      <c r="CL1413" s="61"/>
      <c r="CM1413" s="61"/>
      <c r="CN1413" s="61"/>
      <c r="CO1413" s="61"/>
      <c r="CP1413" s="61"/>
      <c r="CQ1413" s="61"/>
      <c r="CR1413" s="61"/>
      <c r="CS1413" s="61"/>
      <c r="CT1413" s="61"/>
      <c r="CU1413" s="61"/>
      <c r="CV1413" s="61"/>
      <c r="CW1413" s="61"/>
      <c r="CX1413" s="61"/>
      <c r="CY1413" s="61"/>
      <c r="CZ1413" s="61"/>
      <c r="DA1413" s="61"/>
      <c r="DB1413" s="61"/>
      <c r="DC1413" s="61"/>
    </row>
    <row r="1414" spans="1:107" ht="25.5" customHeight="1" x14ac:dyDescent="0.2">
      <c r="A1414" s="103"/>
      <c r="B1414" s="61"/>
      <c r="C1414" s="61"/>
      <c r="D1414" s="61"/>
      <c r="E1414" s="64"/>
      <c r="F1414" s="61"/>
      <c r="G1414" s="61"/>
      <c r="H1414" s="61"/>
      <c r="I1414" s="61"/>
      <c r="J1414" s="61"/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  <c r="W1414" s="61"/>
      <c r="X1414" s="61"/>
      <c r="Y1414" s="61"/>
      <c r="Z1414" s="61"/>
      <c r="AA1414" s="61"/>
      <c r="AB1414" s="61"/>
      <c r="AC1414" s="61"/>
      <c r="AD1414" s="61"/>
      <c r="AE1414" s="61"/>
      <c r="AF1414" s="61"/>
      <c r="AG1414" s="61"/>
      <c r="AH1414" s="61"/>
      <c r="AI1414" s="61"/>
      <c r="AJ1414" s="61"/>
      <c r="AK1414" s="61"/>
      <c r="AL1414" s="61"/>
      <c r="AM1414" s="98"/>
      <c r="AN1414" s="45">
        <v>21</v>
      </c>
      <c r="AO1414" s="60">
        <v>1</v>
      </c>
      <c r="AP1414" s="61"/>
      <c r="AQ1414" s="61"/>
      <c r="AR1414" s="61"/>
      <c r="AS1414" s="61"/>
      <c r="AT1414" s="61"/>
      <c r="AU1414" s="61"/>
      <c r="AV1414" s="61"/>
      <c r="AW1414" s="61"/>
      <c r="AX1414" s="61"/>
      <c r="AY1414" s="61"/>
      <c r="AZ1414" s="61"/>
      <c r="BA1414" s="61"/>
      <c r="BB1414" s="61"/>
      <c r="BC1414" s="61"/>
      <c r="BD1414" s="61"/>
      <c r="BE1414" s="61"/>
      <c r="BF1414" s="61"/>
      <c r="BG1414" s="61"/>
      <c r="BH1414" s="61"/>
      <c r="BI1414" s="61"/>
      <c r="BJ1414" s="61"/>
      <c r="BK1414" s="61"/>
      <c r="BL1414" s="61"/>
      <c r="BM1414" s="61"/>
      <c r="BN1414" s="61"/>
      <c r="BO1414" s="61"/>
      <c r="BP1414" s="61"/>
      <c r="BQ1414" s="61"/>
      <c r="BR1414" s="64"/>
      <c r="BS1414" s="64"/>
      <c r="BT1414" s="64"/>
      <c r="BU1414" s="64"/>
      <c r="BV1414" s="61"/>
      <c r="BW1414" s="61"/>
      <c r="BX1414" s="61"/>
      <c r="BY1414" s="61"/>
      <c r="BZ1414" s="61"/>
      <c r="CA1414" s="61"/>
      <c r="CB1414" s="61"/>
      <c r="CC1414" s="61"/>
      <c r="CD1414" s="61"/>
      <c r="CE1414" s="61"/>
      <c r="CF1414" s="61"/>
      <c r="CG1414" s="61"/>
      <c r="CH1414" s="61"/>
      <c r="CI1414" s="61"/>
      <c r="CJ1414" s="61"/>
      <c r="CK1414" s="61"/>
      <c r="CL1414" s="61"/>
      <c r="CM1414" s="61"/>
      <c r="CN1414" s="61"/>
      <c r="CO1414" s="61"/>
      <c r="CP1414" s="61"/>
      <c r="CQ1414" s="61"/>
      <c r="CR1414" s="61"/>
      <c r="CS1414" s="61"/>
      <c r="CT1414" s="61"/>
      <c r="CU1414" s="61"/>
      <c r="CV1414" s="61"/>
      <c r="CW1414" s="61"/>
      <c r="CX1414" s="61"/>
      <c r="CY1414" s="61"/>
      <c r="CZ1414" s="61"/>
      <c r="DA1414" s="61"/>
      <c r="DB1414" s="61"/>
      <c r="DC1414" s="61"/>
    </row>
    <row r="1415" spans="1:107" ht="25.5" customHeight="1" x14ac:dyDescent="0.2">
      <c r="A1415" s="103"/>
      <c r="B1415" s="61"/>
      <c r="C1415" s="61"/>
      <c r="D1415" s="61"/>
      <c r="E1415" s="64"/>
      <c r="F1415" s="61"/>
      <c r="G1415" s="61"/>
      <c r="H1415" s="61"/>
      <c r="I1415" s="61"/>
      <c r="J1415" s="61"/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  <c r="W1415" s="61"/>
      <c r="X1415" s="61"/>
      <c r="Y1415" s="61"/>
      <c r="Z1415" s="61"/>
      <c r="AA1415" s="61"/>
      <c r="AB1415" s="61"/>
      <c r="AC1415" s="61"/>
      <c r="AD1415" s="61"/>
      <c r="AE1415" s="61"/>
      <c r="AF1415" s="61"/>
      <c r="AG1415" s="61"/>
      <c r="AH1415" s="61"/>
      <c r="AI1415" s="61"/>
      <c r="AJ1415" s="61"/>
      <c r="AK1415" s="61"/>
      <c r="AL1415" s="61"/>
      <c r="AM1415" s="61"/>
      <c r="AN1415" s="49" t="s">
        <v>141</v>
      </c>
      <c r="AO1415" s="49" t="s">
        <v>140</v>
      </c>
      <c r="AP1415" s="61"/>
      <c r="AQ1415" s="61"/>
      <c r="AR1415" s="61"/>
      <c r="AS1415" s="61"/>
      <c r="AT1415" s="61"/>
      <c r="AU1415" s="61"/>
      <c r="AV1415" s="61"/>
      <c r="AW1415" s="61"/>
      <c r="AX1415" s="61"/>
      <c r="AY1415" s="61"/>
      <c r="AZ1415" s="61"/>
      <c r="BA1415" s="61"/>
      <c r="BB1415" s="61"/>
      <c r="BC1415" s="61"/>
      <c r="BD1415" s="61"/>
      <c r="BE1415" s="61"/>
      <c r="BF1415" s="61"/>
      <c r="BG1415" s="61"/>
      <c r="BH1415" s="61"/>
      <c r="BI1415" s="61"/>
      <c r="BJ1415" s="61"/>
      <c r="BK1415" s="61"/>
      <c r="BL1415" s="61"/>
      <c r="BM1415" s="61"/>
      <c r="BN1415" s="61"/>
      <c r="BO1415" s="61"/>
      <c r="BP1415" s="61"/>
      <c r="BQ1415" s="61"/>
      <c r="BR1415" s="64"/>
      <c r="BS1415" s="64"/>
      <c r="BT1415" s="64"/>
      <c r="BU1415" s="64"/>
      <c r="BV1415" s="61"/>
      <c r="BW1415" s="61"/>
      <c r="BX1415" s="61"/>
      <c r="BY1415" s="61"/>
      <c r="BZ1415" s="61"/>
      <c r="CA1415" s="61"/>
      <c r="CB1415" s="61"/>
      <c r="CC1415" s="61"/>
      <c r="CD1415" s="61"/>
      <c r="CE1415" s="61"/>
      <c r="CF1415" s="61"/>
      <c r="CG1415" s="61"/>
      <c r="CH1415" s="61"/>
      <c r="CI1415" s="61"/>
      <c r="CJ1415" s="61"/>
      <c r="CK1415" s="61"/>
      <c r="CL1415" s="61"/>
      <c r="CM1415" s="61"/>
      <c r="CN1415" s="61"/>
      <c r="CO1415" s="61"/>
      <c r="CP1415" s="61"/>
      <c r="CQ1415" s="61"/>
      <c r="CR1415" s="61"/>
      <c r="CS1415" s="61"/>
      <c r="CT1415" s="61"/>
      <c r="CU1415" s="61"/>
      <c r="CV1415" s="61"/>
      <c r="CW1415" s="61"/>
      <c r="CX1415" s="61"/>
      <c r="CY1415" s="61"/>
      <c r="CZ1415" s="61"/>
      <c r="DA1415" s="61"/>
      <c r="DB1415" s="61"/>
      <c r="DC1415" s="61"/>
    </row>
    <row r="1416" spans="1:107" ht="25.5" customHeight="1" x14ac:dyDescent="0.2">
      <c r="A1416" s="103"/>
      <c r="B1416" s="61"/>
      <c r="C1416" s="61"/>
      <c r="D1416" s="61"/>
      <c r="E1416" s="64"/>
      <c r="F1416" s="61"/>
      <c r="G1416" s="61"/>
      <c r="H1416" s="61"/>
      <c r="I1416" s="61"/>
      <c r="J1416" s="61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  <c r="W1416" s="61"/>
      <c r="X1416" s="61"/>
      <c r="Y1416" s="61"/>
      <c r="Z1416" s="61"/>
      <c r="AA1416" s="61"/>
      <c r="AB1416" s="61"/>
      <c r="AC1416" s="61"/>
      <c r="AD1416" s="61"/>
      <c r="AE1416" s="61"/>
      <c r="AF1416" s="61"/>
      <c r="AG1416" s="61"/>
      <c r="AH1416" s="61"/>
      <c r="AI1416" s="61"/>
      <c r="AJ1416" s="61"/>
      <c r="AK1416" s="61"/>
      <c r="AL1416" s="61"/>
      <c r="AM1416" s="61"/>
      <c r="AN1416" s="61"/>
      <c r="AO1416" s="61"/>
      <c r="AP1416" s="61"/>
      <c r="AQ1416" s="61"/>
      <c r="AR1416" s="61"/>
      <c r="AS1416" s="61"/>
      <c r="AT1416" s="61"/>
      <c r="AU1416" s="61"/>
      <c r="AV1416" s="61"/>
      <c r="AW1416" s="61"/>
      <c r="AX1416" s="61"/>
      <c r="AY1416" s="61"/>
      <c r="AZ1416" s="61"/>
      <c r="BA1416" s="61"/>
      <c r="BB1416" s="61"/>
      <c r="BC1416" s="61"/>
      <c r="BD1416" s="61"/>
      <c r="BE1416" s="61"/>
      <c r="BF1416" s="61"/>
      <c r="BG1416" s="61"/>
      <c r="BH1416" s="61"/>
      <c r="BI1416" s="61"/>
      <c r="BJ1416" s="61"/>
      <c r="BK1416" s="61"/>
      <c r="BL1416" s="61"/>
      <c r="BM1416" s="61"/>
      <c r="BN1416" s="61"/>
      <c r="BO1416" s="61"/>
      <c r="BP1416" s="61"/>
      <c r="BQ1416" s="61"/>
      <c r="BR1416" s="64"/>
      <c r="BS1416" s="64"/>
      <c r="BT1416" s="64"/>
      <c r="BU1416" s="64"/>
      <c r="BV1416" s="61"/>
      <c r="BW1416" s="61"/>
      <c r="BX1416" s="61"/>
      <c r="BY1416" s="61"/>
      <c r="BZ1416" s="61"/>
      <c r="CA1416" s="61"/>
      <c r="CB1416" s="61"/>
      <c r="CC1416" s="61"/>
      <c r="CD1416" s="61"/>
      <c r="CE1416" s="61"/>
      <c r="CF1416" s="61"/>
      <c r="CG1416" s="61"/>
      <c r="CH1416" s="61"/>
      <c r="CI1416" s="61"/>
      <c r="CJ1416" s="61"/>
      <c r="CK1416" s="61"/>
      <c r="CL1416" s="61"/>
      <c r="CM1416" s="61"/>
      <c r="CN1416" s="61"/>
      <c r="CO1416" s="61"/>
      <c r="CP1416" s="61"/>
      <c r="CQ1416" s="61"/>
      <c r="CR1416" s="61"/>
      <c r="CS1416" s="61"/>
      <c r="CT1416" s="61"/>
      <c r="CU1416" s="61"/>
      <c r="CV1416" s="61"/>
      <c r="CW1416" s="61"/>
      <c r="CX1416" s="61"/>
      <c r="CY1416" s="61"/>
      <c r="CZ1416" s="61"/>
      <c r="DA1416" s="61"/>
      <c r="DB1416" s="61"/>
      <c r="DC1416" s="61"/>
    </row>
    <row r="1417" spans="1:107" ht="25.5" customHeight="1" x14ac:dyDescent="0.2">
      <c r="A1417" s="103"/>
      <c r="B1417" s="170" t="s">
        <v>425</v>
      </c>
      <c r="C1417" s="170"/>
      <c r="D1417" s="170"/>
      <c r="E1417" s="170"/>
      <c r="F1417" s="170"/>
      <c r="G1417" s="170"/>
      <c r="H1417" s="170"/>
      <c r="I1417" s="170"/>
      <c r="J1417" s="170"/>
      <c r="K1417" s="170"/>
      <c r="L1417" s="170"/>
      <c r="M1417" s="170"/>
      <c r="N1417" s="170"/>
      <c r="O1417" s="170"/>
      <c r="P1417" s="170"/>
      <c r="Q1417" s="170"/>
      <c r="R1417" s="170"/>
      <c r="S1417" s="170"/>
      <c r="T1417" s="170"/>
      <c r="U1417" s="170"/>
      <c r="V1417" s="170"/>
      <c r="W1417" s="170"/>
      <c r="X1417" s="170"/>
      <c r="Y1417" s="170"/>
      <c r="Z1417" s="170"/>
      <c r="AA1417" s="170"/>
      <c r="AB1417" s="170"/>
      <c r="AC1417" s="170"/>
      <c r="AD1417" s="170"/>
      <c r="AE1417" s="170"/>
      <c r="AF1417" s="170"/>
      <c r="AG1417" s="170"/>
      <c r="AH1417" s="170"/>
      <c r="AI1417" s="170"/>
      <c r="AJ1417" s="170"/>
      <c r="AK1417" s="170"/>
      <c r="AL1417" s="170"/>
      <c r="AM1417" s="170"/>
      <c r="AN1417" s="170"/>
      <c r="AO1417" s="170"/>
      <c r="AP1417" s="170"/>
      <c r="AQ1417" s="170"/>
      <c r="AR1417" s="170"/>
      <c r="AS1417" s="170"/>
      <c r="AT1417" s="170"/>
      <c r="AU1417" s="170"/>
      <c r="AV1417" s="170"/>
      <c r="AW1417" s="170"/>
      <c r="AX1417" s="170"/>
      <c r="AY1417" s="170"/>
      <c r="AZ1417" s="170"/>
      <c r="BA1417" s="170"/>
      <c r="BB1417" s="170"/>
      <c r="BC1417" s="170"/>
      <c r="BD1417" s="170"/>
      <c r="BE1417" s="170"/>
      <c r="BF1417" s="170"/>
      <c r="BG1417" s="170"/>
      <c r="BH1417" s="170"/>
      <c r="BI1417" s="170"/>
      <c r="BJ1417" s="170"/>
      <c r="BK1417" s="170"/>
      <c r="BL1417" s="170"/>
      <c r="BM1417" s="170"/>
      <c r="BN1417" s="170"/>
      <c r="BO1417" s="170"/>
      <c r="BP1417" s="170"/>
      <c r="BQ1417" s="170"/>
      <c r="BR1417" s="170"/>
      <c r="BS1417" s="170"/>
      <c r="BT1417" s="170"/>
      <c r="BU1417" s="170"/>
      <c r="BV1417" s="170"/>
      <c r="BW1417" s="170"/>
      <c r="BX1417" s="170"/>
      <c r="BY1417" s="170"/>
      <c r="BZ1417" s="170"/>
      <c r="CA1417" s="170"/>
      <c r="CB1417" s="170"/>
      <c r="CC1417" s="170"/>
      <c r="CD1417" s="170"/>
      <c r="CE1417" s="170"/>
      <c r="CF1417" s="170"/>
      <c r="CG1417" s="170"/>
      <c r="CH1417" s="170"/>
      <c r="CI1417" s="170"/>
      <c r="CJ1417" s="170"/>
      <c r="CK1417" s="170"/>
      <c r="CL1417" s="170"/>
      <c r="CM1417" s="170"/>
      <c r="CN1417" s="170"/>
      <c r="CO1417" s="170"/>
      <c r="CP1417" s="170"/>
      <c r="CQ1417" s="170"/>
      <c r="CR1417" s="170"/>
      <c r="CS1417" s="170"/>
      <c r="CT1417" s="170"/>
      <c r="CU1417" s="170"/>
      <c r="CV1417" s="170"/>
      <c r="CW1417" s="170"/>
      <c r="CX1417" s="170"/>
      <c r="CY1417" s="170"/>
      <c r="CZ1417" s="170"/>
      <c r="DA1417" s="170"/>
      <c r="DB1417" s="170"/>
      <c r="DC1417" s="170"/>
    </row>
    <row r="1418" spans="1:107" ht="25.5" customHeight="1" x14ac:dyDescent="0.2">
      <c r="A1418" s="103"/>
      <c r="B1418" s="61"/>
      <c r="C1418" s="61"/>
      <c r="D1418" s="61"/>
      <c r="E1418" s="64"/>
      <c r="F1418" s="61"/>
      <c r="G1418" s="61"/>
      <c r="H1418" s="61"/>
      <c r="I1418" s="61"/>
      <c r="J1418" s="61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  <c r="W1418" s="61"/>
      <c r="X1418" s="61"/>
      <c r="Y1418" s="61"/>
      <c r="Z1418" s="61"/>
      <c r="AA1418" s="61"/>
      <c r="AB1418" s="61"/>
      <c r="AC1418" s="61"/>
      <c r="AD1418" s="61"/>
      <c r="AE1418" s="61"/>
      <c r="AF1418" s="61"/>
      <c r="AG1418" s="61"/>
      <c r="AH1418" s="61"/>
      <c r="AI1418" s="61"/>
      <c r="AJ1418" s="61"/>
      <c r="AK1418" s="61"/>
      <c r="AL1418" s="61"/>
      <c r="AM1418" s="61"/>
      <c r="AN1418" s="61"/>
      <c r="AO1418" s="61"/>
      <c r="AP1418" s="61"/>
      <c r="AQ1418" s="61"/>
      <c r="AR1418" s="61"/>
      <c r="AS1418" s="61"/>
      <c r="AT1418" s="61"/>
      <c r="AU1418" s="61"/>
      <c r="AV1418" s="61"/>
      <c r="AW1418" s="61"/>
      <c r="AX1418" s="61"/>
      <c r="AY1418" s="61"/>
      <c r="AZ1418" s="61"/>
      <c r="BA1418" s="61"/>
      <c r="BB1418" s="61"/>
      <c r="BC1418" s="61"/>
      <c r="BD1418" s="61"/>
      <c r="BE1418" s="61"/>
      <c r="BF1418" s="61"/>
      <c r="BG1418" s="61"/>
      <c r="BH1418" s="61"/>
      <c r="BI1418" s="61"/>
      <c r="BJ1418" s="61"/>
      <c r="BK1418" s="61"/>
      <c r="BL1418" s="61"/>
      <c r="BM1418" s="61"/>
      <c r="BN1418" s="61"/>
      <c r="BO1418" s="61"/>
      <c r="BP1418" s="61"/>
      <c r="BQ1418" s="61"/>
      <c r="BR1418"/>
      <c r="BS1418"/>
      <c r="BT1418"/>
      <c r="BU1418" s="64"/>
      <c r="BV1418" s="61"/>
      <c r="BW1418"/>
      <c r="BX1418"/>
      <c r="BY1418"/>
      <c r="BZ1418"/>
      <c r="CA1418"/>
      <c r="CB1418"/>
      <c r="CC1418"/>
      <c r="CD1418"/>
      <c r="CE1418"/>
      <c r="CF1418"/>
      <c r="CG1418"/>
      <c r="CH1418" s="61"/>
      <c r="CI1418" s="61"/>
      <c r="CJ1418"/>
      <c r="CK1418"/>
      <c r="CL1418"/>
      <c r="CM1418"/>
      <c r="CN1418"/>
      <c r="CO1418"/>
      <c r="CP1418"/>
      <c r="CQ1418" s="61"/>
      <c r="CR1418" s="61"/>
      <c r="CS1418" s="61"/>
      <c r="CT1418" s="61"/>
      <c r="CU1418" s="61"/>
      <c r="CV1418" s="61"/>
      <c r="CW1418" s="61"/>
      <c r="CX1418" s="61"/>
      <c r="CY1418" s="61"/>
      <c r="CZ1418" s="61"/>
      <c r="DA1418" s="61"/>
      <c r="DB1418" s="61"/>
      <c r="DC1418" s="61"/>
    </row>
    <row r="1419" spans="1:107" ht="25.5" customHeight="1" x14ac:dyDescent="0.2">
      <c r="A1419" s="103"/>
      <c r="B1419" s="181" t="s">
        <v>427</v>
      </c>
      <c r="C1419" s="181"/>
      <c r="D1419" s="181"/>
      <c r="E1419" s="181"/>
      <c r="F1419" s="181"/>
      <c r="G1419" s="181"/>
      <c r="H1419" s="181"/>
      <c r="I1419" s="61"/>
      <c r="J1419" s="181" t="s">
        <v>426</v>
      </c>
      <c r="K1419" s="181"/>
      <c r="L1419" s="181"/>
      <c r="M1419" s="181"/>
      <c r="N1419" s="181"/>
      <c r="O1419" s="181"/>
      <c r="P1419" s="181"/>
      <c r="Q1419" s="181"/>
      <c r="R1419" s="181"/>
      <c r="S1419" s="181"/>
      <c r="T1419" s="181"/>
      <c r="U1419" s="73"/>
      <c r="V1419" s="181" t="s">
        <v>428</v>
      </c>
      <c r="W1419" s="181"/>
      <c r="X1419" s="181"/>
      <c r="Y1419" s="181"/>
      <c r="Z1419" s="181"/>
      <c r="AA1419" s="181"/>
      <c r="AB1419" s="181"/>
      <c r="AC1419" s="61"/>
      <c r="AD1419" s="61"/>
      <c r="AE1419" s="181" t="s">
        <v>429</v>
      </c>
      <c r="AF1419" s="181"/>
      <c r="AG1419" s="181"/>
      <c r="AH1419" s="181"/>
      <c r="AI1419" s="181"/>
      <c r="AJ1419" s="181"/>
      <c r="AK1419" s="181"/>
      <c r="AL1419" s="181"/>
      <c r="AM1419" s="181"/>
      <c r="AN1419" s="181"/>
      <c r="AO1419" s="181"/>
      <c r="AP1419" s="61"/>
      <c r="AQ1419" s="61"/>
      <c r="AR1419" s="181" t="s">
        <v>430</v>
      </c>
      <c r="AS1419" s="181"/>
      <c r="AT1419" s="181"/>
      <c r="AU1419" s="181"/>
      <c r="AV1419" s="181"/>
      <c r="AW1419" s="181"/>
      <c r="AX1419" s="181"/>
      <c r="AY1419" s="61"/>
      <c r="AZ1419" s="61"/>
      <c r="BA1419" s="181" t="s">
        <v>431</v>
      </c>
      <c r="BB1419" s="181"/>
      <c r="BC1419" s="181"/>
      <c r="BD1419" s="181"/>
      <c r="BE1419" s="181"/>
      <c r="BF1419" s="181"/>
      <c r="BG1419" s="181"/>
      <c r="BH1419" s="181"/>
      <c r="BI1419" s="181"/>
      <c r="BJ1419" s="181"/>
      <c r="BK1419" s="181"/>
      <c r="BL1419" s="61"/>
      <c r="BM1419" s="61"/>
      <c r="BN1419" s="181" t="s">
        <v>432</v>
      </c>
      <c r="BO1419" s="181"/>
      <c r="BP1419" s="181"/>
      <c r="BQ1419" s="181"/>
      <c r="BR1419" s="181"/>
      <c r="BS1419" s="181"/>
      <c r="BT1419" s="181"/>
      <c r="BU1419" s="64"/>
      <c r="BV1419" s="61"/>
      <c r="BW1419" s="181" t="s">
        <v>433</v>
      </c>
      <c r="BX1419" s="181"/>
      <c r="BY1419" s="181"/>
      <c r="BZ1419" s="181"/>
      <c r="CA1419" s="181"/>
      <c r="CB1419" s="181"/>
      <c r="CC1419" s="181"/>
      <c r="CD1419" s="181"/>
      <c r="CE1419" s="181"/>
      <c r="CF1419" s="181"/>
      <c r="CG1419" s="181"/>
      <c r="CH1419" s="61"/>
      <c r="CI1419" s="61"/>
      <c r="CJ1419" s="181" t="s">
        <v>434</v>
      </c>
      <c r="CK1419" s="181"/>
      <c r="CL1419" s="181"/>
      <c r="CM1419" s="181"/>
      <c r="CN1419" s="181"/>
      <c r="CO1419" s="181"/>
      <c r="CP1419" s="181"/>
      <c r="CQ1419" s="61"/>
      <c r="CR1419" s="61"/>
      <c r="CS1419" s="181" t="s">
        <v>433</v>
      </c>
      <c r="CT1419" s="181"/>
      <c r="CU1419" s="181"/>
      <c r="CV1419" s="181"/>
      <c r="CW1419" s="181"/>
      <c r="CX1419" s="181"/>
      <c r="CY1419" s="181"/>
      <c r="CZ1419" s="181"/>
      <c r="DA1419" s="181"/>
      <c r="DB1419" s="181"/>
      <c r="DC1419" s="181"/>
    </row>
    <row r="1420" spans="1:107" ht="25.5" customHeight="1" x14ac:dyDescent="0.2">
      <c r="A1420" s="103"/>
      <c r="B1420" s="61"/>
      <c r="C1420" s="61"/>
      <c r="D1420" s="61"/>
      <c r="E1420" s="64"/>
      <c r="F1420" s="61"/>
      <c r="G1420" s="61"/>
      <c r="H1420" s="61"/>
      <c r="I1420" s="61"/>
      <c r="J1420" s="61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  <c r="W1420" s="61"/>
      <c r="X1420" s="61"/>
      <c r="Y1420" s="61"/>
      <c r="Z1420" s="61"/>
      <c r="AA1420" s="61"/>
      <c r="AB1420" s="61"/>
      <c r="AC1420" s="61"/>
      <c r="AD1420" s="61"/>
      <c r="AE1420"/>
      <c r="AF1420"/>
      <c r="AG1420"/>
      <c r="AH1420" s="61"/>
      <c r="AI1420" s="61"/>
      <c r="AJ1420" s="61"/>
      <c r="AK1420" s="61"/>
      <c r="AL1420" s="61"/>
      <c r="AM1420" s="61"/>
      <c r="AN1420" s="61"/>
      <c r="AO1420" s="61"/>
      <c r="AP1420" s="61"/>
      <c r="AQ1420" s="61"/>
      <c r="AR1420" s="61"/>
      <c r="AS1420" s="61"/>
      <c r="AT1420" s="61"/>
      <c r="AU1420" s="61"/>
      <c r="AV1420" s="61"/>
      <c r="AW1420" s="61"/>
      <c r="AX1420" s="61"/>
      <c r="AY1420" s="61"/>
      <c r="AZ1420" s="61"/>
      <c r="BA1420" s="61"/>
      <c r="BB1420" s="61"/>
      <c r="BC1420" s="61"/>
      <c r="BD1420" s="61"/>
      <c r="BE1420" s="61"/>
      <c r="BF1420" s="61"/>
      <c r="BG1420" s="61"/>
      <c r="BH1420" s="61"/>
      <c r="BI1420" s="61"/>
      <c r="BJ1420" s="61"/>
      <c r="BK1420" s="61"/>
      <c r="BL1420" s="61"/>
      <c r="BM1420" s="61"/>
      <c r="BN1420" s="61"/>
      <c r="BO1420" s="61"/>
      <c r="BP1420" s="61"/>
      <c r="BQ1420" s="61"/>
      <c r="BR1420" s="64"/>
      <c r="BS1420" s="64"/>
      <c r="BT1420" s="64"/>
      <c r="BU1420" s="64"/>
      <c r="BV1420" s="61"/>
      <c r="BW1420" s="61"/>
      <c r="BX1420" s="61"/>
      <c r="BY1420" s="61"/>
      <c r="BZ1420" s="61"/>
      <c r="CA1420" s="61"/>
      <c r="CB1420" s="61"/>
      <c r="CC1420" s="61"/>
      <c r="CD1420" s="61"/>
      <c r="CE1420" s="61"/>
      <c r="CF1420" s="61"/>
      <c r="CG1420" s="61"/>
      <c r="CH1420" s="61"/>
      <c r="CI1420" s="61"/>
      <c r="CJ1420" s="61"/>
      <c r="CK1420" s="61"/>
      <c r="CL1420" s="61"/>
      <c r="CM1420" s="61"/>
      <c r="CN1420" s="61"/>
      <c r="CO1420" s="61"/>
      <c r="CP1420" s="61"/>
      <c r="CQ1420" s="61"/>
      <c r="CR1420" s="61"/>
      <c r="CS1420" s="61"/>
      <c r="CT1420" s="61"/>
      <c r="CU1420" s="61"/>
      <c r="CV1420" s="61"/>
      <c r="CW1420" s="61"/>
      <c r="CX1420" s="61"/>
      <c r="CY1420" s="61"/>
      <c r="CZ1420" s="61"/>
      <c r="DA1420" s="61"/>
      <c r="DB1420" s="61"/>
      <c r="DC1420" s="61"/>
    </row>
    <row r="1421" spans="1:107" ht="25.5" customHeight="1" x14ac:dyDescent="0.2">
      <c r="A1421" s="103"/>
      <c r="B1421" s="175" t="s">
        <v>180</v>
      </c>
      <c r="C1421" s="175"/>
      <c r="D1421" s="175"/>
      <c r="E1421" s="64"/>
      <c r="F1421" s="175" t="s">
        <v>14</v>
      </c>
      <c r="G1421" s="175"/>
      <c r="H1421" s="175"/>
      <c r="I1421" s="61"/>
      <c r="J1421" s="178" t="s">
        <v>338</v>
      </c>
      <c r="K1421" s="179"/>
      <c r="L1421" s="180"/>
      <c r="M1421" s="61"/>
      <c r="N1421" s="178" t="s">
        <v>409</v>
      </c>
      <c r="O1421" s="179"/>
      <c r="P1421" s="180"/>
      <c r="Q1421" s="61"/>
      <c r="R1421" s="178" t="s">
        <v>410</v>
      </c>
      <c r="S1421" s="179"/>
      <c r="T1421" s="180"/>
      <c r="U1421" s="61"/>
      <c r="V1421" s="175" t="s">
        <v>180</v>
      </c>
      <c r="W1421" s="175"/>
      <c r="X1421" s="175"/>
      <c r="Y1421" s="61"/>
      <c r="Z1421" s="175" t="s">
        <v>14</v>
      </c>
      <c r="AA1421" s="175"/>
      <c r="AB1421" s="175"/>
      <c r="AC1421" s="61"/>
      <c r="AD1421" s="61"/>
      <c r="AE1421" s="175" t="s">
        <v>338</v>
      </c>
      <c r="AF1421" s="175"/>
      <c r="AG1421" s="175"/>
      <c r="AH1421" s="61"/>
      <c r="AI1421" s="178" t="s">
        <v>409</v>
      </c>
      <c r="AJ1421" s="179"/>
      <c r="AK1421" s="180"/>
      <c r="AL1421" s="61"/>
      <c r="AM1421" s="178" t="s">
        <v>410</v>
      </c>
      <c r="AN1421" s="179"/>
      <c r="AO1421" s="180"/>
      <c r="AP1421" s="61"/>
      <c r="AQ1421" s="61"/>
      <c r="AR1421" s="175" t="s">
        <v>180</v>
      </c>
      <c r="AS1421" s="175"/>
      <c r="AT1421" s="175"/>
      <c r="AU1421" s="61"/>
      <c r="AV1421" s="175" t="s">
        <v>14</v>
      </c>
      <c r="AW1421" s="175"/>
      <c r="AX1421" s="175"/>
      <c r="AY1421" s="61"/>
      <c r="AZ1421" s="61"/>
      <c r="BA1421" s="175" t="s">
        <v>338</v>
      </c>
      <c r="BB1421" s="175"/>
      <c r="BC1421" s="175"/>
      <c r="BD1421" s="61"/>
      <c r="BE1421" s="178" t="s">
        <v>409</v>
      </c>
      <c r="BF1421" s="179"/>
      <c r="BG1421" s="180"/>
      <c r="BH1421" s="61"/>
      <c r="BI1421" s="178" t="s">
        <v>410</v>
      </c>
      <c r="BJ1421" s="179"/>
      <c r="BK1421" s="180"/>
      <c r="BL1421" s="61"/>
      <c r="BM1421" s="61"/>
      <c r="BN1421" s="178" t="s">
        <v>180</v>
      </c>
      <c r="BO1421" s="179"/>
      <c r="BP1421" s="180"/>
      <c r="BQ1421" s="61"/>
      <c r="BR1421" s="175" t="s">
        <v>14</v>
      </c>
      <c r="BS1421" s="175"/>
      <c r="BT1421" s="175"/>
      <c r="BU1421" s="64"/>
      <c r="BV1421" s="61"/>
      <c r="BW1421" s="175" t="s">
        <v>338</v>
      </c>
      <c r="BX1421" s="175"/>
      <c r="BY1421" s="175"/>
      <c r="BZ1421" s="61"/>
      <c r="CA1421" s="178" t="s">
        <v>409</v>
      </c>
      <c r="CB1421" s="179"/>
      <c r="CC1421" s="180"/>
      <c r="CD1421" s="61"/>
      <c r="CE1421" s="178" t="s">
        <v>410</v>
      </c>
      <c r="CF1421" s="179"/>
      <c r="CG1421" s="180"/>
      <c r="CH1421" s="61"/>
      <c r="CI1421" s="61"/>
      <c r="CJ1421" s="175" t="s">
        <v>180</v>
      </c>
      <c r="CK1421" s="175"/>
      <c r="CL1421" s="175"/>
      <c r="CM1421" s="61"/>
      <c r="CN1421" s="175" t="s">
        <v>14</v>
      </c>
      <c r="CO1421" s="175"/>
      <c r="CP1421" s="175"/>
      <c r="CQ1421" s="61"/>
      <c r="CR1421" s="61"/>
      <c r="CS1421" s="175" t="s">
        <v>338</v>
      </c>
      <c r="CT1421" s="175"/>
      <c r="CU1421" s="175"/>
      <c r="CV1421" s="61"/>
      <c r="CW1421" s="178" t="s">
        <v>409</v>
      </c>
      <c r="CX1421" s="179"/>
      <c r="CY1421" s="180"/>
      <c r="CZ1421" s="61"/>
      <c r="DA1421" s="178" t="s">
        <v>410</v>
      </c>
      <c r="DB1421" s="179"/>
      <c r="DC1421" s="180"/>
    </row>
    <row r="1422" spans="1:107" ht="25.5" customHeight="1" x14ac:dyDescent="0.2">
      <c r="A1422" s="103"/>
      <c r="B1422" s="55" t="s">
        <v>181</v>
      </c>
      <c r="C1422" s="57">
        <v>19</v>
      </c>
      <c r="D1422" s="58">
        <v>0.70370370370370372</v>
      </c>
      <c r="E1422" s="64"/>
      <c r="F1422" s="55" t="s">
        <v>186</v>
      </c>
      <c r="G1422" s="57">
        <v>25</v>
      </c>
      <c r="H1422" s="58">
        <v>0.92592592592592593</v>
      </c>
      <c r="I1422" s="61"/>
      <c r="J1422" s="55" t="s">
        <v>339</v>
      </c>
      <c r="K1422" s="57">
        <v>18</v>
      </c>
      <c r="L1422" s="58">
        <v>0.66666666666666663</v>
      </c>
      <c r="M1422" s="61"/>
      <c r="N1422" s="55" t="s">
        <v>357</v>
      </c>
      <c r="O1422" s="57">
        <v>5</v>
      </c>
      <c r="P1422" s="58">
        <v>0.18518518518518517</v>
      </c>
      <c r="Q1422" s="61"/>
      <c r="R1422" s="55" t="s">
        <v>411</v>
      </c>
      <c r="S1422" s="57">
        <v>4</v>
      </c>
      <c r="T1422" s="58">
        <v>0.14814814814814814</v>
      </c>
      <c r="U1422" s="61"/>
      <c r="V1422" s="47" t="s">
        <v>181</v>
      </c>
      <c r="W1422" s="57">
        <v>3</v>
      </c>
      <c r="X1422" s="58">
        <v>0.3</v>
      </c>
      <c r="Y1422" s="61"/>
      <c r="Z1422" s="55" t="s">
        <v>186</v>
      </c>
      <c r="AA1422" s="57">
        <v>10</v>
      </c>
      <c r="AB1422" s="58">
        <v>1</v>
      </c>
      <c r="AC1422" s="61"/>
      <c r="AD1422" s="61"/>
      <c r="AE1422" s="55" t="s">
        <v>339</v>
      </c>
      <c r="AF1422" s="57">
        <v>3</v>
      </c>
      <c r="AG1422" s="58">
        <v>0.3</v>
      </c>
      <c r="AH1422" s="61"/>
      <c r="AI1422" s="55" t="s">
        <v>357</v>
      </c>
      <c r="AJ1422" s="57">
        <v>0</v>
      </c>
      <c r="AK1422" s="58">
        <v>0</v>
      </c>
      <c r="AL1422" s="61"/>
      <c r="AM1422" s="55" t="s">
        <v>411</v>
      </c>
      <c r="AN1422" s="57">
        <v>3</v>
      </c>
      <c r="AO1422" s="58">
        <v>0.3</v>
      </c>
      <c r="AP1422" s="61"/>
      <c r="AQ1422" s="61"/>
      <c r="AR1422" s="55" t="s">
        <v>181</v>
      </c>
      <c r="AS1422" s="57">
        <v>0</v>
      </c>
      <c r="AT1422" s="58">
        <v>0</v>
      </c>
      <c r="AU1422" s="61"/>
      <c r="AV1422" s="47" t="s">
        <v>186</v>
      </c>
      <c r="AW1422" s="57">
        <v>4</v>
      </c>
      <c r="AX1422" s="58">
        <v>1</v>
      </c>
      <c r="AY1422" s="61"/>
      <c r="AZ1422" s="61"/>
      <c r="BA1422" s="55" t="s">
        <v>339</v>
      </c>
      <c r="BB1422" s="57">
        <v>0</v>
      </c>
      <c r="BC1422" s="58">
        <v>0</v>
      </c>
      <c r="BD1422" s="61"/>
      <c r="BE1422" s="55" t="s">
        <v>357</v>
      </c>
      <c r="BF1422" s="57">
        <v>0</v>
      </c>
      <c r="BG1422" s="58">
        <v>0</v>
      </c>
      <c r="BH1422" s="61"/>
      <c r="BI1422" s="55" t="s">
        <v>411</v>
      </c>
      <c r="BJ1422" s="57">
        <v>0</v>
      </c>
      <c r="BK1422" s="58">
        <v>0</v>
      </c>
      <c r="BL1422" s="61"/>
      <c r="BM1422" s="61"/>
      <c r="BN1422" s="47" t="s">
        <v>181</v>
      </c>
      <c r="BO1422" s="57">
        <v>0</v>
      </c>
      <c r="BP1422" s="58">
        <v>0</v>
      </c>
      <c r="BQ1422" s="61"/>
      <c r="BR1422" s="47" t="s">
        <v>186</v>
      </c>
      <c r="BS1422" s="57">
        <v>2</v>
      </c>
      <c r="BT1422" s="58">
        <v>1</v>
      </c>
      <c r="BU1422" s="64"/>
      <c r="BV1422" s="61"/>
      <c r="BW1422" s="55" t="s">
        <v>339</v>
      </c>
      <c r="BX1422" s="57">
        <v>0</v>
      </c>
      <c r="BY1422" s="58">
        <v>0</v>
      </c>
      <c r="BZ1422" s="61"/>
      <c r="CA1422" s="55" t="s">
        <v>357</v>
      </c>
      <c r="CB1422" s="57">
        <v>0</v>
      </c>
      <c r="CC1422" s="58">
        <v>0</v>
      </c>
      <c r="CD1422" s="61"/>
      <c r="CE1422" s="55" t="s">
        <v>411</v>
      </c>
      <c r="CF1422" s="57">
        <v>0</v>
      </c>
      <c r="CG1422" s="58">
        <v>0</v>
      </c>
      <c r="CH1422" s="61"/>
      <c r="CI1422" s="61"/>
      <c r="CJ1422" s="55" t="s">
        <v>181</v>
      </c>
      <c r="CK1422" s="57">
        <v>0</v>
      </c>
      <c r="CL1422" s="58" t="e">
        <v>#DIV/0!</v>
      </c>
      <c r="CM1422" s="61"/>
      <c r="CN1422" s="55" t="s">
        <v>186</v>
      </c>
      <c r="CO1422" s="57">
        <v>0</v>
      </c>
      <c r="CP1422" s="58" t="e">
        <v>#DIV/0!</v>
      </c>
      <c r="CQ1422" s="61"/>
      <c r="CR1422" s="61"/>
      <c r="CS1422" s="55" t="s">
        <v>339</v>
      </c>
      <c r="CT1422" s="57">
        <v>0</v>
      </c>
      <c r="CU1422" s="58" t="e">
        <v>#DIV/0!</v>
      </c>
      <c r="CV1422" s="61"/>
      <c r="CW1422" s="55" t="s">
        <v>357</v>
      </c>
      <c r="CX1422" s="57">
        <v>0</v>
      </c>
      <c r="CY1422" s="58">
        <v>0</v>
      </c>
      <c r="CZ1422" s="61"/>
      <c r="DA1422" s="55" t="s">
        <v>411</v>
      </c>
      <c r="DB1422" s="57">
        <v>0</v>
      </c>
      <c r="DC1422" s="58" t="e">
        <v>#DIV/0!</v>
      </c>
    </row>
    <row r="1423" spans="1:107" ht="25.5" customHeight="1" x14ac:dyDescent="0.2">
      <c r="A1423" s="103"/>
      <c r="B1423" s="46" t="s">
        <v>182</v>
      </c>
      <c r="C1423" s="57">
        <v>2</v>
      </c>
      <c r="D1423" s="58">
        <v>7.407407407407407E-2</v>
      </c>
      <c r="E1423" s="64"/>
      <c r="F1423" s="46" t="s">
        <v>187</v>
      </c>
      <c r="G1423" s="57">
        <v>1</v>
      </c>
      <c r="H1423" s="58">
        <v>3.7037037037037035E-2</v>
      </c>
      <c r="I1423" s="61"/>
      <c r="J1423" s="55" t="s">
        <v>340</v>
      </c>
      <c r="K1423" s="57">
        <v>0</v>
      </c>
      <c r="L1423" s="58">
        <v>0</v>
      </c>
      <c r="M1423" s="61"/>
      <c r="N1423" s="55" t="s">
        <v>359</v>
      </c>
      <c r="O1423" s="57">
        <v>14</v>
      </c>
      <c r="P1423" s="58">
        <v>0.51851851851851849</v>
      </c>
      <c r="Q1423" s="61"/>
      <c r="R1423" s="55" t="s">
        <v>412</v>
      </c>
      <c r="S1423" s="57">
        <v>15</v>
      </c>
      <c r="T1423" s="58">
        <v>0.55555555555555558</v>
      </c>
      <c r="U1423" s="61"/>
      <c r="V1423" s="46" t="s">
        <v>182</v>
      </c>
      <c r="W1423" s="57">
        <v>3</v>
      </c>
      <c r="X1423" s="58">
        <v>0.3</v>
      </c>
      <c r="Y1423" s="61"/>
      <c r="Z1423" s="46" t="s">
        <v>187</v>
      </c>
      <c r="AA1423" s="57">
        <v>0</v>
      </c>
      <c r="AB1423" s="58">
        <v>0</v>
      </c>
      <c r="AC1423" s="61"/>
      <c r="AD1423" s="61"/>
      <c r="AE1423" s="55" t="s">
        <v>340</v>
      </c>
      <c r="AF1423" s="57">
        <v>0</v>
      </c>
      <c r="AG1423" s="58">
        <v>0</v>
      </c>
      <c r="AH1423" s="61"/>
      <c r="AI1423" s="55" t="s">
        <v>359</v>
      </c>
      <c r="AJ1423" s="57">
        <v>3</v>
      </c>
      <c r="AK1423" s="58">
        <v>0.3</v>
      </c>
      <c r="AL1423" s="61"/>
      <c r="AM1423" s="55" t="s">
        <v>412</v>
      </c>
      <c r="AN1423" s="57">
        <v>0</v>
      </c>
      <c r="AO1423" s="58">
        <v>0</v>
      </c>
      <c r="AP1423" s="61"/>
      <c r="AQ1423" s="61"/>
      <c r="AR1423" s="46" t="s">
        <v>182</v>
      </c>
      <c r="AS1423" s="57">
        <v>1</v>
      </c>
      <c r="AT1423" s="58">
        <v>0.25</v>
      </c>
      <c r="AU1423" s="61"/>
      <c r="AV1423" s="46" t="s">
        <v>187</v>
      </c>
      <c r="AW1423" s="57">
        <v>0</v>
      </c>
      <c r="AX1423" s="58">
        <v>0</v>
      </c>
      <c r="AY1423" s="61"/>
      <c r="AZ1423" s="61"/>
      <c r="BA1423" s="55" t="s">
        <v>340</v>
      </c>
      <c r="BB1423" s="57">
        <v>0</v>
      </c>
      <c r="BC1423" s="58">
        <v>0</v>
      </c>
      <c r="BD1423" s="61"/>
      <c r="BE1423" s="55" t="s">
        <v>359</v>
      </c>
      <c r="BF1423" s="57">
        <v>0</v>
      </c>
      <c r="BG1423" s="58">
        <v>0</v>
      </c>
      <c r="BH1423" s="61"/>
      <c r="BI1423" s="55" t="s">
        <v>412</v>
      </c>
      <c r="BJ1423" s="57">
        <v>0</v>
      </c>
      <c r="BK1423" s="58">
        <v>0</v>
      </c>
      <c r="BL1423" s="61"/>
      <c r="BM1423" s="61"/>
      <c r="BN1423" s="46" t="s">
        <v>182</v>
      </c>
      <c r="BO1423" s="57">
        <v>1</v>
      </c>
      <c r="BP1423" s="58">
        <v>0.5</v>
      </c>
      <c r="BQ1423" s="61"/>
      <c r="BR1423" s="46" t="s">
        <v>187</v>
      </c>
      <c r="BS1423" s="57">
        <v>0</v>
      </c>
      <c r="BT1423" s="58">
        <v>0</v>
      </c>
      <c r="BU1423" s="64"/>
      <c r="BV1423" s="61"/>
      <c r="BW1423" s="55" t="s">
        <v>340</v>
      </c>
      <c r="BX1423" s="57">
        <v>0</v>
      </c>
      <c r="BY1423" s="58">
        <v>0</v>
      </c>
      <c r="BZ1423" s="61"/>
      <c r="CA1423" s="55" t="s">
        <v>359</v>
      </c>
      <c r="CB1423" s="57">
        <v>0</v>
      </c>
      <c r="CC1423" s="58">
        <v>0</v>
      </c>
      <c r="CD1423" s="61"/>
      <c r="CE1423" s="55" t="s">
        <v>412</v>
      </c>
      <c r="CF1423" s="57">
        <v>0</v>
      </c>
      <c r="CG1423" s="58">
        <v>0</v>
      </c>
      <c r="CH1423" s="61"/>
      <c r="CI1423" s="61"/>
      <c r="CJ1423" s="46" t="s">
        <v>182</v>
      </c>
      <c r="CK1423" s="57">
        <v>0</v>
      </c>
      <c r="CL1423" s="58" t="e">
        <v>#DIV/0!</v>
      </c>
      <c r="CM1423" s="61"/>
      <c r="CN1423" s="46" t="s">
        <v>187</v>
      </c>
      <c r="CO1423" s="57">
        <v>0</v>
      </c>
      <c r="CP1423" s="58" t="e">
        <v>#DIV/0!</v>
      </c>
      <c r="CQ1423" s="61"/>
      <c r="CR1423" s="61"/>
      <c r="CS1423" s="55" t="s">
        <v>340</v>
      </c>
      <c r="CT1423" s="57">
        <v>0</v>
      </c>
      <c r="CU1423" s="58" t="e">
        <v>#DIV/0!</v>
      </c>
      <c r="CV1423" s="61"/>
      <c r="CW1423" s="55" t="s">
        <v>359</v>
      </c>
      <c r="CX1423" s="57">
        <v>2</v>
      </c>
      <c r="CY1423" s="58">
        <v>1</v>
      </c>
      <c r="CZ1423" s="61"/>
      <c r="DA1423" s="55" t="s">
        <v>412</v>
      </c>
      <c r="DB1423" s="57">
        <v>0</v>
      </c>
      <c r="DC1423" s="58" t="e">
        <v>#DIV/0!</v>
      </c>
    </row>
    <row r="1424" spans="1:107" ht="25.5" customHeight="1" x14ac:dyDescent="0.2">
      <c r="A1424" s="103"/>
      <c r="B1424" s="50" t="s">
        <v>183</v>
      </c>
      <c r="C1424" s="57">
        <v>4</v>
      </c>
      <c r="D1424" s="58">
        <v>0.14814814814814814</v>
      </c>
      <c r="E1424" s="64"/>
      <c r="F1424" s="46" t="s">
        <v>188</v>
      </c>
      <c r="G1424" s="57">
        <v>1</v>
      </c>
      <c r="H1424" s="58">
        <v>3.7037037037037035E-2</v>
      </c>
      <c r="I1424" s="61"/>
      <c r="J1424" s="55" t="s">
        <v>341</v>
      </c>
      <c r="K1424" s="57">
        <v>1</v>
      </c>
      <c r="L1424" s="58">
        <v>3.7037037037037035E-2</v>
      </c>
      <c r="M1424" s="61"/>
      <c r="N1424" s="50" t="s">
        <v>360</v>
      </c>
      <c r="O1424" s="57">
        <v>0</v>
      </c>
      <c r="P1424" s="58">
        <v>0</v>
      </c>
      <c r="Q1424" s="61"/>
      <c r="R1424" s="50" t="s">
        <v>413</v>
      </c>
      <c r="S1424" s="57">
        <v>0</v>
      </c>
      <c r="T1424" s="58">
        <v>0</v>
      </c>
      <c r="U1424" s="61"/>
      <c r="V1424" s="46" t="s">
        <v>183</v>
      </c>
      <c r="W1424" s="57">
        <v>1</v>
      </c>
      <c r="X1424" s="58">
        <v>0.1</v>
      </c>
      <c r="Y1424" s="61"/>
      <c r="Z1424" s="46" t="s">
        <v>188</v>
      </c>
      <c r="AA1424" s="57">
        <v>0</v>
      </c>
      <c r="AB1424" s="58">
        <v>0</v>
      </c>
      <c r="AC1424" s="61"/>
      <c r="AD1424" s="61"/>
      <c r="AE1424" s="55" t="s">
        <v>341</v>
      </c>
      <c r="AF1424" s="57">
        <v>0</v>
      </c>
      <c r="AG1424" s="58">
        <v>0</v>
      </c>
      <c r="AH1424" s="61"/>
      <c r="AI1424" s="50" t="s">
        <v>360</v>
      </c>
      <c r="AJ1424" s="57">
        <v>0</v>
      </c>
      <c r="AK1424" s="58">
        <v>0</v>
      </c>
      <c r="AL1424" s="61"/>
      <c r="AM1424" s="50" t="s">
        <v>413</v>
      </c>
      <c r="AN1424" s="57">
        <v>3</v>
      </c>
      <c r="AO1424" s="58">
        <v>0.3</v>
      </c>
      <c r="AP1424" s="61"/>
      <c r="AQ1424" s="61"/>
      <c r="AR1424" s="46" t="s">
        <v>183</v>
      </c>
      <c r="AS1424" s="57">
        <v>2</v>
      </c>
      <c r="AT1424" s="58">
        <v>0.5</v>
      </c>
      <c r="AU1424" s="61"/>
      <c r="AV1424" s="46" t="s">
        <v>188</v>
      </c>
      <c r="AW1424" s="57">
        <v>0</v>
      </c>
      <c r="AX1424" s="58">
        <v>0</v>
      </c>
      <c r="AY1424" s="61"/>
      <c r="AZ1424" s="61"/>
      <c r="BA1424" s="55" t="s">
        <v>341</v>
      </c>
      <c r="BB1424" s="57">
        <v>0</v>
      </c>
      <c r="BC1424" s="58">
        <v>0</v>
      </c>
      <c r="BD1424" s="61"/>
      <c r="BE1424" s="50" t="s">
        <v>360</v>
      </c>
      <c r="BF1424" s="57">
        <v>0</v>
      </c>
      <c r="BG1424" s="58">
        <v>0</v>
      </c>
      <c r="BH1424" s="61"/>
      <c r="BI1424" s="50" t="s">
        <v>413</v>
      </c>
      <c r="BJ1424" s="57">
        <v>1</v>
      </c>
      <c r="BK1424" s="58">
        <v>0.25</v>
      </c>
      <c r="BL1424" s="61"/>
      <c r="BM1424" s="61"/>
      <c r="BN1424" s="46" t="s">
        <v>183</v>
      </c>
      <c r="BO1424" s="57">
        <v>1</v>
      </c>
      <c r="BP1424" s="58">
        <v>0.5</v>
      </c>
      <c r="BQ1424" s="61"/>
      <c r="BR1424" s="46" t="s">
        <v>188</v>
      </c>
      <c r="BS1424" s="57">
        <v>0</v>
      </c>
      <c r="BT1424" s="58">
        <v>0</v>
      </c>
      <c r="BU1424" s="64"/>
      <c r="BV1424" s="61"/>
      <c r="BW1424" s="55" t="s">
        <v>341</v>
      </c>
      <c r="BX1424" s="57">
        <v>0</v>
      </c>
      <c r="BY1424" s="58">
        <v>0</v>
      </c>
      <c r="BZ1424" s="61"/>
      <c r="CA1424" s="50" t="s">
        <v>360</v>
      </c>
      <c r="CB1424" s="57">
        <v>0</v>
      </c>
      <c r="CC1424" s="58">
        <v>0</v>
      </c>
      <c r="CD1424" s="61"/>
      <c r="CE1424" s="50" t="s">
        <v>413</v>
      </c>
      <c r="CF1424" s="57">
        <v>1</v>
      </c>
      <c r="CG1424" s="58">
        <v>0.5</v>
      </c>
      <c r="CH1424" s="61"/>
      <c r="CI1424" s="61"/>
      <c r="CJ1424" s="46" t="s">
        <v>183</v>
      </c>
      <c r="CK1424" s="57">
        <v>0</v>
      </c>
      <c r="CL1424" s="58" t="e">
        <v>#DIV/0!</v>
      </c>
      <c r="CM1424" s="61"/>
      <c r="CN1424" s="46" t="s">
        <v>188</v>
      </c>
      <c r="CO1424" s="57">
        <v>0</v>
      </c>
      <c r="CP1424" s="58" t="e">
        <v>#DIV/0!</v>
      </c>
      <c r="CQ1424" s="61"/>
      <c r="CR1424" s="61"/>
      <c r="CS1424" s="55" t="s">
        <v>341</v>
      </c>
      <c r="CT1424" s="57">
        <v>0</v>
      </c>
      <c r="CU1424" s="58" t="e">
        <v>#DIV/0!</v>
      </c>
      <c r="CV1424" s="61"/>
      <c r="CW1424" s="50" t="s">
        <v>360</v>
      </c>
      <c r="CX1424" s="57">
        <v>0</v>
      </c>
      <c r="CY1424" s="58">
        <v>0</v>
      </c>
      <c r="CZ1424" s="61"/>
      <c r="DA1424" s="50" t="s">
        <v>413</v>
      </c>
      <c r="DB1424" s="57">
        <v>0</v>
      </c>
      <c r="DC1424" s="58" t="e">
        <v>#DIV/0!</v>
      </c>
    </row>
    <row r="1425" spans="1:107" ht="25.5" customHeight="1" x14ac:dyDescent="0.2">
      <c r="A1425" s="103"/>
      <c r="B1425" s="50" t="s">
        <v>184</v>
      </c>
      <c r="C1425" s="57">
        <v>2</v>
      </c>
      <c r="D1425" s="58">
        <v>7.407407407407407E-2</v>
      </c>
      <c r="E1425" s="64"/>
      <c r="F1425" s="77"/>
      <c r="G1425" s="54">
        <v>27</v>
      </c>
      <c r="H1425" s="76">
        <v>1</v>
      </c>
      <c r="I1425" s="61"/>
      <c r="J1425" s="50" t="s">
        <v>344</v>
      </c>
      <c r="K1425" s="57">
        <v>2</v>
      </c>
      <c r="L1425" s="58">
        <v>7.407407407407407E-2</v>
      </c>
      <c r="M1425" s="61"/>
      <c r="N1425" s="50" t="s">
        <v>358</v>
      </c>
      <c r="O1425" s="57">
        <v>2</v>
      </c>
      <c r="P1425" s="58">
        <v>7.407407407407407E-2</v>
      </c>
      <c r="Q1425" s="61"/>
      <c r="R1425" s="50" t="s">
        <v>414</v>
      </c>
      <c r="S1425" s="57">
        <v>2</v>
      </c>
      <c r="T1425" s="58">
        <v>7.407407407407407E-2</v>
      </c>
      <c r="U1425" s="61"/>
      <c r="V1425" s="46" t="s">
        <v>184</v>
      </c>
      <c r="W1425" s="57">
        <v>2</v>
      </c>
      <c r="X1425" s="58">
        <v>0.2</v>
      </c>
      <c r="Y1425" s="61"/>
      <c r="Z1425" s="77"/>
      <c r="AA1425" s="54">
        <v>10</v>
      </c>
      <c r="AB1425" s="76">
        <v>1</v>
      </c>
      <c r="AC1425" s="61"/>
      <c r="AD1425" s="61"/>
      <c r="AE1425" s="50" t="s">
        <v>344</v>
      </c>
      <c r="AF1425" s="57">
        <v>3</v>
      </c>
      <c r="AG1425" s="58">
        <v>0.3</v>
      </c>
      <c r="AH1425" s="61"/>
      <c r="AI1425" s="50" t="s">
        <v>358</v>
      </c>
      <c r="AJ1425" s="57">
        <v>3</v>
      </c>
      <c r="AK1425" s="58">
        <v>0.3</v>
      </c>
      <c r="AL1425" s="61"/>
      <c r="AM1425" s="50" t="s">
        <v>414</v>
      </c>
      <c r="AN1425" s="57">
        <v>0</v>
      </c>
      <c r="AO1425" s="58">
        <v>0</v>
      </c>
      <c r="AP1425" s="61"/>
      <c r="AQ1425" s="61"/>
      <c r="AR1425" s="46" t="s">
        <v>184</v>
      </c>
      <c r="AS1425" s="57">
        <v>0</v>
      </c>
      <c r="AT1425" s="58">
        <v>0</v>
      </c>
      <c r="AU1425" s="61"/>
      <c r="AV1425" s="77"/>
      <c r="AW1425" s="54">
        <v>4</v>
      </c>
      <c r="AX1425" s="76">
        <v>1</v>
      </c>
      <c r="AY1425" s="61"/>
      <c r="AZ1425" s="61"/>
      <c r="BA1425" s="50" t="s">
        <v>344</v>
      </c>
      <c r="BB1425" s="57">
        <v>1</v>
      </c>
      <c r="BC1425" s="58">
        <v>0.25</v>
      </c>
      <c r="BD1425" s="61"/>
      <c r="BE1425" s="50" t="s">
        <v>358</v>
      </c>
      <c r="BF1425" s="57">
        <v>1</v>
      </c>
      <c r="BG1425" s="58">
        <v>0.25</v>
      </c>
      <c r="BH1425" s="61"/>
      <c r="BI1425" s="50" t="s">
        <v>414</v>
      </c>
      <c r="BJ1425" s="57">
        <v>0</v>
      </c>
      <c r="BK1425" s="58">
        <v>0</v>
      </c>
      <c r="BL1425" s="61"/>
      <c r="BM1425" s="61"/>
      <c r="BN1425" s="46" t="s">
        <v>184</v>
      </c>
      <c r="BO1425" s="57">
        <v>0</v>
      </c>
      <c r="BP1425" s="58">
        <v>0</v>
      </c>
      <c r="BQ1425" s="61"/>
      <c r="BR1425" s="77"/>
      <c r="BS1425" s="54">
        <v>2</v>
      </c>
      <c r="BT1425" s="76">
        <v>1</v>
      </c>
      <c r="BU1425" s="64"/>
      <c r="BV1425" s="61"/>
      <c r="BW1425" s="50" t="s">
        <v>344</v>
      </c>
      <c r="BX1425" s="57">
        <v>1</v>
      </c>
      <c r="BY1425" s="58">
        <v>0.5</v>
      </c>
      <c r="BZ1425" s="61"/>
      <c r="CA1425" s="50" t="s">
        <v>358</v>
      </c>
      <c r="CB1425" s="57">
        <v>1</v>
      </c>
      <c r="CC1425" s="58">
        <v>0.5</v>
      </c>
      <c r="CD1425" s="61"/>
      <c r="CE1425" s="50" t="s">
        <v>414</v>
      </c>
      <c r="CF1425" s="57">
        <v>0</v>
      </c>
      <c r="CG1425" s="58">
        <v>0</v>
      </c>
      <c r="CH1425" s="61"/>
      <c r="CI1425" s="61"/>
      <c r="CJ1425" s="46" t="s">
        <v>184</v>
      </c>
      <c r="CK1425" s="57">
        <v>0</v>
      </c>
      <c r="CL1425" s="58" t="e">
        <v>#DIV/0!</v>
      </c>
      <c r="CM1425" s="61"/>
      <c r="CN1425" s="77"/>
      <c r="CO1425" s="54">
        <v>0</v>
      </c>
      <c r="CP1425" s="76" t="e">
        <v>#DIV/0!</v>
      </c>
      <c r="CQ1425" s="61"/>
      <c r="CR1425" s="61"/>
      <c r="CS1425" s="50" t="s">
        <v>344</v>
      </c>
      <c r="CT1425" s="57">
        <v>0</v>
      </c>
      <c r="CU1425" s="58" t="e">
        <v>#DIV/0!</v>
      </c>
      <c r="CV1425" s="61"/>
      <c r="CW1425" s="50" t="s">
        <v>358</v>
      </c>
      <c r="CX1425" s="57">
        <v>0</v>
      </c>
      <c r="CY1425" s="58">
        <v>0</v>
      </c>
      <c r="CZ1425" s="61"/>
      <c r="DA1425" s="50" t="s">
        <v>414</v>
      </c>
      <c r="DB1425" s="57">
        <v>0</v>
      </c>
      <c r="DC1425" s="58" t="e">
        <v>#DIV/0!</v>
      </c>
    </row>
    <row r="1426" spans="1:107" ht="25.5" customHeight="1" x14ac:dyDescent="0.2">
      <c r="A1426" s="103"/>
      <c r="B1426" s="50" t="s">
        <v>185</v>
      </c>
      <c r="C1426" s="57">
        <v>0</v>
      </c>
      <c r="D1426" s="58">
        <v>0</v>
      </c>
      <c r="E1426" s="64"/>
      <c r="F1426" s="61"/>
      <c r="G1426" s="56" t="s">
        <v>141</v>
      </c>
      <c r="H1426" s="49" t="s">
        <v>140</v>
      </c>
      <c r="I1426" s="61"/>
      <c r="J1426" s="50" t="s">
        <v>343</v>
      </c>
      <c r="K1426" s="57">
        <v>0</v>
      </c>
      <c r="L1426" s="58">
        <v>0</v>
      </c>
      <c r="M1426" s="61"/>
      <c r="N1426" s="50" t="s">
        <v>361</v>
      </c>
      <c r="O1426" s="57">
        <v>0</v>
      </c>
      <c r="P1426" s="58">
        <v>0</v>
      </c>
      <c r="Q1426" s="61"/>
      <c r="R1426" s="50" t="s">
        <v>415</v>
      </c>
      <c r="S1426" s="57">
        <v>0</v>
      </c>
      <c r="T1426" s="58">
        <v>0</v>
      </c>
      <c r="U1426" s="61"/>
      <c r="V1426" s="46" t="s">
        <v>185</v>
      </c>
      <c r="W1426" s="57">
        <v>0</v>
      </c>
      <c r="X1426" s="58">
        <v>0</v>
      </c>
      <c r="Y1426" s="61"/>
      <c r="Z1426" s="37"/>
      <c r="AA1426" s="56" t="s">
        <v>141</v>
      </c>
      <c r="AB1426" s="49" t="s">
        <v>140</v>
      </c>
      <c r="AC1426" s="61"/>
      <c r="AD1426" s="61"/>
      <c r="AE1426" s="50" t="s">
        <v>343</v>
      </c>
      <c r="AF1426" s="57">
        <v>0</v>
      </c>
      <c r="AG1426" s="58">
        <v>0</v>
      </c>
      <c r="AH1426" s="61"/>
      <c r="AI1426" s="50" t="s">
        <v>361</v>
      </c>
      <c r="AJ1426" s="57">
        <v>0</v>
      </c>
      <c r="AK1426" s="58">
        <v>0</v>
      </c>
      <c r="AL1426" s="61"/>
      <c r="AM1426" s="50" t="s">
        <v>415</v>
      </c>
      <c r="AN1426" s="57">
        <v>1</v>
      </c>
      <c r="AO1426" s="58">
        <v>0.1</v>
      </c>
      <c r="AP1426" s="61"/>
      <c r="AQ1426" s="61"/>
      <c r="AR1426" s="46" t="s">
        <v>185</v>
      </c>
      <c r="AS1426" s="57">
        <v>1</v>
      </c>
      <c r="AT1426" s="58">
        <v>0.25</v>
      </c>
      <c r="AU1426" s="61"/>
      <c r="AV1426" s="61"/>
      <c r="AW1426" s="56" t="s">
        <v>141</v>
      </c>
      <c r="AX1426" s="49" t="s">
        <v>140</v>
      </c>
      <c r="AY1426" s="61"/>
      <c r="AZ1426" s="61"/>
      <c r="BA1426" s="50" t="s">
        <v>343</v>
      </c>
      <c r="BB1426" s="57">
        <v>0</v>
      </c>
      <c r="BC1426" s="58">
        <v>0</v>
      </c>
      <c r="BD1426" s="61"/>
      <c r="BE1426" s="50" t="s">
        <v>361</v>
      </c>
      <c r="BF1426" s="57">
        <v>0</v>
      </c>
      <c r="BG1426" s="58">
        <v>0</v>
      </c>
      <c r="BH1426" s="61"/>
      <c r="BI1426" s="50" t="s">
        <v>415</v>
      </c>
      <c r="BJ1426" s="57">
        <v>2</v>
      </c>
      <c r="BK1426" s="58">
        <v>0.5</v>
      </c>
      <c r="BL1426" s="61"/>
      <c r="BM1426" s="61"/>
      <c r="BN1426" s="46" t="s">
        <v>185</v>
      </c>
      <c r="BO1426" s="57">
        <v>0</v>
      </c>
      <c r="BP1426" s="58">
        <v>0</v>
      </c>
      <c r="BQ1426" s="61"/>
      <c r="BR1426" s="77"/>
      <c r="BS1426" s="56" t="s">
        <v>141</v>
      </c>
      <c r="BT1426" s="49" t="s">
        <v>140</v>
      </c>
      <c r="BU1426" s="64"/>
      <c r="BV1426" s="61"/>
      <c r="BW1426" s="50" t="s">
        <v>343</v>
      </c>
      <c r="BX1426" s="57">
        <v>0</v>
      </c>
      <c r="BY1426" s="58">
        <v>0</v>
      </c>
      <c r="BZ1426" s="61"/>
      <c r="CA1426" s="50" t="s">
        <v>361</v>
      </c>
      <c r="CB1426" s="57">
        <v>0</v>
      </c>
      <c r="CC1426" s="58">
        <v>0</v>
      </c>
      <c r="CD1426" s="61"/>
      <c r="CE1426" s="50" t="s">
        <v>415</v>
      </c>
      <c r="CF1426" s="57">
        <v>1</v>
      </c>
      <c r="CG1426" s="58">
        <v>0.5</v>
      </c>
      <c r="CH1426" s="61"/>
      <c r="CI1426" s="61"/>
      <c r="CJ1426" s="46" t="s">
        <v>185</v>
      </c>
      <c r="CK1426" s="57">
        <v>0</v>
      </c>
      <c r="CL1426" s="58" t="e">
        <v>#DIV/0!</v>
      </c>
      <c r="CM1426" s="61"/>
      <c r="CN1426" s="61"/>
      <c r="CO1426" s="56" t="s">
        <v>141</v>
      </c>
      <c r="CP1426" s="49" t="s">
        <v>140</v>
      </c>
      <c r="CQ1426" s="61"/>
      <c r="CR1426" s="61"/>
      <c r="CS1426" s="50" t="s">
        <v>343</v>
      </c>
      <c r="CT1426" s="57">
        <v>0</v>
      </c>
      <c r="CU1426" s="58" t="e">
        <v>#DIV/0!</v>
      </c>
      <c r="CV1426" s="61"/>
      <c r="CW1426" s="50" t="s">
        <v>361</v>
      </c>
      <c r="CX1426" s="57">
        <v>0</v>
      </c>
      <c r="CY1426" s="58">
        <v>0</v>
      </c>
      <c r="CZ1426" s="61"/>
      <c r="DA1426" s="50" t="s">
        <v>415</v>
      </c>
      <c r="DB1426" s="57">
        <v>0</v>
      </c>
      <c r="DC1426" s="58" t="e">
        <v>#DIV/0!</v>
      </c>
    </row>
    <row r="1427" spans="1:107" ht="25.5" customHeight="1" x14ac:dyDescent="0.2">
      <c r="A1427" s="103"/>
      <c r="B1427" s="46" t="s">
        <v>162</v>
      </c>
      <c r="C1427" s="57">
        <v>0</v>
      </c>
      <c r="D1427" s="58">
        <v>0</v>
      </c>
      <c r="E1427" s="64"/>
      <c r="F1427" s="61"/>
      <c r="G1427" s="61"/>
      <c r="H1427" s="61"/>
      <c r="I1427" s="61"/>
      <c r="J1427" s="50" t="s">
        <v>342</v>
      </c>
      <c r="K1427" s="57">
        <v>0</v>
      </c>
      <c r="L1427" s="58">
        <v>0</v>
      </c>
      <c r="M1427" s="61"/>
      <c r="N1427" s="50" t="s">
        <v>362</v>
      </c>
      <c r="O1427" s="57">
        <v>4</v>
      </c>
      <c r="P1427" s="58">
        <v>0.14814814814814814</v>
      </c>
      <c r="Q1427" s="61"/>
      <c r="R1427" s="50" t="s">
        <v>416</v>
      </c>
      <c r="S1427" s="57">
        <v>4</v>
      </c>
      <c r="T1427" s="58">
        <v>0.14814814814814814</v>
      </c>
      <c r="U1427" s="61"/>
      <c r="V1427" s="46" t="s">
        <v>162</v>
      </c>
      <c r="W1427" s="57">
        <v>1</v>
      </c>
      <c r="X1427" s="58">
        <v>0.1</v>
      </c>
      <c r="Y1427" s="61"/>
      <c r="Z1427" s="61"/>
      <c r="AA1427" s="61"/>
      <c r="AB1427" s="61"/>
      <c r="AC1427" s="61"/>
      <c r="AD1427" s="61"/>
      <c r="AE1427" s="50" t="s">
        <v>342</v>
      </c>
      <c r="AF1427" s="57">
        <v>0</v>
      </c>
      <c r="AG1427" s="58">
        <v>0</v>
      </c>
      <c r="AH1427" s="61"/>
      <c r="AI1427" s="50" t="s">
        <v>362</v>
      </c>
      <c r="AJ1427" s="57">
        <v>1</v>
      </c>
      <c r="AK1427" s="58">
        <v>0.1</v>
      </c>
      <c r="AL1427" s="61"/>
      <c r="AM1427" s="50" t="s">
        <v>416</v>
      </c>
      <c r="AN1427" s="57">
        <v>0</v>
      </c>
      <c r="AO1427" s="58">
        <v>0</v>
      </c>
      <c r="AP1427" s="61"/>
      <c r="AQ1427" s="61"/>
      <c r="AR1427" s="46" t="s">
        <v>162</v>
      </c>
      <c r="AS1427" s="57">
        <v>0</v>
      </c>
      <c r="AT1427" s="58">
        <v>0</v>
      </c>
      <c r="AU1427" s="61"/>
      <c r="AV1427" s="61"/>
      <c r="AW1427" s="61"/>
      <c r="AX1427" s="61"/>
      <c r="AY1427" s="61"/>
      <c r="AZ1427" s="61"/>
      <c r="BA1427" s="50" t="s">
        <v>342</v>
      </c>
      <c r="BB1427" s="57">
        <v>0</v>
      </c>
      <c r="BC1427" s="58">
        <v>0</v>
      </c>
      <c r="BD1427" s="61"/>
      <c r="BE1427" s="50" t="s">
        <v>362</v>
      </c>
      <c r="BF1427" s="57">
        <v>2</v>
      </c>
      <c r="BG1427" s="58">
        <v>0.5</v>
      </c>
      <c r="BH1427" s="61"/>
      <c r="BI1427" s="50" t="s">
        <v>416</v>
      </c>
      <c r="BJ1427" s="57">
        <v>0</v>
      </c>
      <c r="BK1427" s="58">
        <v>0</v>
      </c>
      <c r="BL1427" s="61"/>
      <c r="BM1427" s="61"/>
      <c r="BN1427" s="46" t="s">
        <v>162</v>
      </c>
      <c r="BO1427" s="57">
        <v>0</v>
      </c>
      <c r="BP1427" s="58">
        <v>0</v>
      </c>
      <c r="BQ1427" s="64"/>
      <c r="BR1427"/>
      <c r="BS1427" s="64"/>
      <c r="BT1427" s="64"/>
      <c r="BU1427" s="64"/>
      <c r="BV1427" s="61"/>
      <c r="BW1427" s="50" t="s">
        <v>342</v>
      </c>
      <c r="BX1427" s="57">
        <v>0</v>
      </c>
      <c r="BY1427" s="58">
        <v>0</v>
      </c>
      <c r="BZ1427" s="61"/>
      <c r="CA1427" s="50" t="s">
        <v>362</v>
      </c>
      <c r="CB1427" s="57">
        <v>1</v>
      </c>
      <c r="CC1427" s="58">
        <v>0.5</v>
      </c>
      <c r="CD1427" s="61"/>
      <c r="CE1427" s="50" t="s">
        <v>416</v>
      </c>
      <c r="CF1427" s="57">
        <v>0</v>
      </c>
      <c r="CG1427" s="58">
        <v>0</v>
      </c>
      <c r="CH1427" s="61"/>
      <c r="CI1427" s="61"/>
      <c r="CJ1427" s="46" t="s">
        <v>162</v>
      </c>
      <c r="CK1427" s="57">
        <v>0</v>
      </c>
      <c r="CL1427" s="58" t="e">
        <v>#DIV/0!</v>
      </c>
      <c r="CM1427" s="61"/>
      <c r="CN1427" s="61"/>
      <c r="CO1427" s="61"/>
      <c r="CP1427" s="61"/>
      <c r="CQ1427" s="61"/>
      <c r="CR1427" s="61"/>
      <c r="CS1427" s="50" t="s">
        <v>342</v>
      </c>
      <c r="CT1427" s="57">
        <v>0</v>
      </c>
      <c r="CU1427" s="58" t="e">
        <v>#DIV/0!</v>
      </c>
      <c r="CV1427" s="61"/>
      <c r="CW1427" s="50" t="s">
        <v>362</v>
      </c>
      <c r="CX1427" s="57">
        <v>0</v>
      </c>
      <c r="CY1427" s="58">
        <v>0</v>
      </c>
      <c r="CZ1427" s="61"/>
      <c r="DA1427" s="50" t="s">
        <v>416</v>
      </c>
      <c r="DB1427" s="57">
        <v>0</v>
      </c>
      <c r="DC1427" s="58" t="e">
        <v>#DIV/0!</v>
      </c>
    </row>
    <row r="1428" spans="1:107" ht="25.5" customHeight="1" x14ac:dyDescent="0.2">
      <c r="A1428" s="103"/>
      <c r="B1428" s="77"/>
      <c r="C1428" s="54">
        <v>27</v>
      </c>
      <c r="D1428" s="76">
        <v>1</v>
      </c>
      <c r="E1428" s="64"/>
      <c r="F1428" s="61"/>
      <c r="G1428" s="61"/>
      <c r="H1428" s="61"/>
      <c r="I1428" s="61"/>
      <c r="J1428" s="50" t="s">
        <v>354</v>
      </c>
      <c r="K1428" s="57">
        <v>4</v>
      </c>
      <c r="L1428" s="58">
        <v>0.14814814814814814</v>
      </c>
      <c r="M1428" s="61"/>
      <c r="N1428" s="50" t="s">
        <v>363</v>
      </c>
      <c r="O1428" s="57">
        <v>1</v>
      </c>
      <c r="P1428" s="58">
        <v>3.7037037037037035E-2</v>
      </c>
      <c r="Q1428" s="61"/>
      <c r="R1428" s="50" t="s">
        <v>417</v>
      </c>
      <c r="S1428" s="57">
        <v>1</v>
      </c>
      <c r="T1428" s="58">
        <v>3.7037037037037035E-2</v>
      </c>
      <c r="U1428" s="61"/>
      <c r="V1428" s="77"/>
      <c r="W1428" s="54">
        <v>10</v>
      </c>
      <c r="X1428" s="76">
        <v>1</v>
      </c>
      <c r="Y1428" s="61"/>
      <c r="Z1428" s="61"/>
      <c r="AA1428" s="61"/>
      <c r="AB1428" s="61"/>
      <c r="AC1428" s="61"/>
      <c r="AD1428" s="61"/>
      <c r="AE1428" s="50" t="s">
        <v>354</v>
      </c>
      <c r="AF1428" s="57">
        <v>1</v>
      </c>
      <c r="AG1428" s="58">
        <v>0.1</v>
      </c>
      <c r="AH1428" s="61"/>
      <c r="AI1428" s="50" t="s">
        <v>363</v>
      </c>
      <c r="AJ1428" s="57">
        <v>1</v>
      </c>
      <c r="AK1428" s="58">
        <v>0.1</v>
      </c>
      <c r="AL1428" s="61"/>
      <c r="AM1428" s="50" t="s">
        <v>417</v>
      </c>
      <c r="AN1428" s="57">
        <v>1</v>
      </c>
      <c r="AO1428" s="58">
        <v>0.1</v>
      </c>
      <c r="AP1428" s="61"/>
      <c r="AQ1428" s="61"/>
      <c r="AR1428" s="77" t="s">
        <v>142</v>
      </c>
      <c r="AS1428" s="54">
        <v>4</v>
      </c>
      <c r="AT1428" s="76">
        <v>1</v>
      </c>
      <c r="AU1428" s="61"/>
      <c r="AV1428" s="61"/>
      <c r="AW1428" s="61"/>
      <c r="AX1428" s="61"/>
      <c r="AY1428" s="61"/>
      <c r="AZ1428" s="61"/>
      <c r="BA1428" s="50" t="s">
        <v>354</v>
      </c>
      <c r="BB1428" s="57">
        <v>2</v>
      </c>
      <c r="BC1428" s="58">
        <v>0.5</v>
      </c>
      <c r="BD1428" s="61"/>
      <c r="BE1428" s="50" t="s">
        <v>363</v>
      </c>
      <c r="BF1428" s="57">
        <v>0</v>
      </c>
      <c r="BG1428" s="58">
        <v>0</v>
      </c>
      <c r="BH1428" s="61"/>
      <c r="BI1428" s="50" t="s">
        <v>417</v>
      </c>
      <c r="BJ1428" s="57">
        <v>0</v>
      </c>
      <c r="BK1428" s="58">
        <v>0</v>
      </c>
      <c r="BL1428" s="61"/>
      <c r="BM1428" s="61"/>
      <c r="BN1428" s="81"/>
      <c r="BO1428" s="54">
        <v>2</v>
      </c>
      <c r="BP1428" s="76">
        <v>1</v>
      </c>
      <c r="BQ1428" s="64"/>
      <c r="BR1428"/>
      <c r="BS1428"/>
      <c r="BT1428"/>
      <c r="BU1428" s="64"/>
      <c r="BV1428" s="61"/>
      <c r="BW1428" s="50" t="s">
        <v>354</v>
      </c>
      <c r="BX1428" s="57">
        <v>1</v>
      </c>
      <c r="BY1428" s="58">
        <v>0.5</v>
      </c>
      <c r="BZ1428" s="61"/>
      <c r="CA1428" s="50" t="s">
        <v>363</v>
      </c>
      <c r="CB1428" s="57">
        <v>0</v>
      </c>
      <c r="CC1428" s="58">
        <v>0</v>
      </c>
      <c r="CD1428" s="61"/>
      <c r="CE1428" s="50" t="s">
        <v>417</v>
      </c>
      <c r="CF1428" s="57">
        <v>0</v>
      </c>
      <c r="CG1428" s="58">
        <v>0</v>
      </c>
      <c r="CH1428" s="61"/>
      <c r="CI1428" s="61"/>
      <c r="CJ1428" s="77"/>
      <c r="CK1428" s="54">
        <v>0</v>
      </c>
      <c r="CL1428" s="76" t="e">
        <v>#DIV/0!</v>
      </c>
      <c r="CM1428" s="61"/>
      <c r="CN1428" s="61"/>
      <c r="CO1428" s="61"/>
      <c r="CP1428" s="61"/>
      <c r="CQ1428" s="61"/>
      <c r="CR1428" s="61"/>
      <c r="CS1428" s="50" t="s">
        <v>354</v>
      </c>
      <c r="CT1428" s="57">
        <v>0</v>
      </c>
      <c r="CU1428" s="58" t="e">
        <v>#DIV/0!</v>
      </c>
      <c r="CV1428" s="61"/>
      <c r="CW1428" s="50" t="s">
        <v>363</v>
      </c>
      <c r="CX1428" s="57">
        <v>0</v>
      </c>
      <c r="CY1428" s="58">
        <v>0</v>
      </c>
      <c r="CZ1428" s="61"/>
      <c r="DA1428" s="50" t="s">
        <v>417</v>
      </c>
      <c r="DB1428" s="57">
        <v>0</v>
      </c>
      <c r="DC1428" s="58" t="e">
        <v>#DIV/0!</v>
      </c>
    </row>
    <row r="1429" spans="1:107" ht="25.5" customHeight="1" x14ac:dyDescent="0.2">
      <c r="A1429" s="103"/>
      <c r="B1429" s="61"/>
      <c r="C1429" s="80" t="s">
        <v>141</v>
      </c>
      <c r="D1429" s="77" t="s">
        <v>140</v>
      </c>
      <c r="E1429" s="64"/>
      <c r="F1429" s="61"/>
      <c r="G1429" s="61"/>
      <c r="H1429" s="61"/>
      <c r="I1429" s="61"/>
      <c r="J1429" s="50" t="s">
        <v>355</v>
      </c>
      <c r="K1429" s="57">
        <v>0</v>
      </c>
      <c r="L1429" s="58">
        <v>0</v>
      </c>
      <c r="M1429" s="61"/>
      <c r="N1429" s="50" t="s">
        <v>364</v>
      </c>
      <c r="O1429" s="57">
        <v>1</v>
      </c>
      <c r="P1429" s="58">
        <v>3.7037037037037035E-2</v>
      </c>
      <c r="Q1429" s="61"/>
      <c r="R1429" s="50" t="s">
        <v>418</v>
      </c>
      <c r="S1429" s="57">
        <v>1</v>
      </c>
      <c r="T1429" s="58">
        <v>3.7037037037037035E-2</v>
      </c>
      <c r="U1429" s="61"/>
      <c r="V1429" s="61"/>
      <c r="W1429" s="56" t="s">
        <v>141</v>
      </c>
      <c r="X1429" s="49" t="s">
        <v>140</v>
      </c>
      <c r="Y1429" s="61"/>
      <c r="Z1429" s="61"/>
      <c r="AA1429" s="61"/>
      <c r="AB1429" s="61"/>
      <c r="AC1429" s="61"/>
      <c r="AD1429" s="61"/>
      <c r="AE1429" s="50" t="s">
        <v>355</v>
      </c>
      <c r="AF1429" s="57">
        <v>0</v>
      </c>
      <c r="AG1429" s="58">
        <v>0</v>
      </c>
      <c r="AH1429" s="61"/>
      <c r="AI1429" s="50" t="s">
        <v>364</v>
      </c>
      <c r="AJ1429" s="57">
        <v>1</v>
      </c>
      <c r="AK1429" s="58">
        <v>0.1</v>
      </c>
      <c r="AL1429" s="61"/>
      <c r="AM1429" s="50" t="s">
        <v>418</v>
      </c>
      <c r="AN1429" s="57">
        <v>1</v>
      </c>
      <c r="AO1429" s="58">
        <v>0.1</v>
      </c>
      <c r="AP1429" s="61"/>
      <c r="AQ1429" s="61"/>
      <c r="AR1429" s="69"/>
      <c r="AS1429" s="56" t="s">
        <v>141</v>
      </c>
      <c r="AT1429" s="49" t="s">
        <v>140</v>
      </c>
      <c r="AU1429" s="61"/>
      <c r="AV1429" s="61"/>
      <c r="AW1429" s="61"/>
      <c r="AX1429" s="61"/>
      <c r="AY1429" s="61"/>
      <c r="AZ1429" s="61"/>
      <c r="BA1429" s="50" t="s">
        <v>355</v>
      </c>
      <c r="BB1429" s="57">
        <v>0</v>
      </c>
      <c r="BC1429" s="58">
        <v>0</v>
      </c>
      <c r="BD1429" s="61"/>
      <c r="BE1429" s="50" t="s">
        <v>364</v>
      </c>
      <c r="BF1429" s="57">
        <v>0</v>
      </c>
      <c r="BG1429" s="58">
        <v>0</v>
      </c>
      <c r="BH1429" s="61"/>
      <c r="BI1429" s="50" t="s">
        <v>418</v>
      </c>
      <c r="BJ1429" s="57">
        <v>0</v>
      </c>
      <c r="BK1429" s="58">
        <v>0</v>
      </c>
      <c r="BL1429" s="61"/>
      <c r="BM1429" s="61"/>
      <c r="BN1429" s="77"/>
      <c r="BO1429" s="56" t="s">
        <v>141</v>
      </c>
      <c r="BP1429" s="49" t="s">
        <v>140</v>
      </c>
      <c r="BQ1429" s="64"/>
      <c r="BR1429"/>
      <c r="BS1429"/>
      <c r="BT1429"/>
      <c r="BU1429" s="64"/>
      <c r="BV1429" s="61"/>
      <c r="BW1429" s="50" t="s">
        <v>355</v>
      </c>
      <c r="BX1429" s="57">
        <v>0</v>
      </c>
      <c r="BY1429" s="58">
        <v>0</v>
      </c>
      <c r="BZ1429" s="61"/>
      <c r="CA1429" s="50" t="s">
        <v>364</v>
      </c>
      <c r="CB1429" s="57">
        <v>0</v>
      </c>
      <c r="CC1429" s="58">
        <v>0</v>
      </c>
      <c r="CD1429" s="61"/>
      <c r="CE1429" s="50" t="s">
        <v>418</v>
      </c>
      <c r="CF1429" s="57">
        <v>0</v>
      </c>
      <c r="CG1429" s="58">
        <v>0</v>
      </c>
      <c r="CH1429" s="61"/>
      <c r="CI1429" s="61"/>
      <c r="CJ1429" s="69"/>
      <c r="CK1429" s="56" t="s">
        <v>141</v>
      </c>
      <c r="CL1429" s="49" t="s">
        <v>140</v>
      </c>
      <c r="CM1429" s="61"/>
      <c r="CN1429" s="61"/>
      <c r="CO1429" s="61"/>
      <c r="CP1429" s="61"/>
      <c r="CQ1429" s="61"/>
      <c r="CR1429" s="61"/>
      <c r="CS1429" s="50" t="s">
        <v>355</v>
      </c>
      <c r="CT1429" s="57">
        <v>0</v>
      </c>
      <c r="CU1429" s="58" t="e">
        <v>#DIV/0!</v>
      </c>
      <c r="CV1429" s="61"/>
      <c r="CW1429" s="50" t="s">
        <v>364</v>
      </c>
      <c r="CX1429" s="57">
        <v>0</v>
      </c>
      <c r="CY1429" s="58">
        <v>0</v>
      </c>
      <c r="CZ1429" s="61"/>
      <c r="DA1429" s="50" t="s">
        <v>418</v>
      </c>
      <c r="DB1429" s="57">
        <v>0</v>
      </c>
      <c r="DC1429" s="58" t="e">
        <v>#DIV/0!</v>
      </c>
    </row>
    <row r="1430" spans="1:107" ht="25.5" customHeight="1" x14ac:dyDescent="0.2">
      <c r="A1430" s="103"/>
      <c r="B1430"/>
      <c r="C1430"/>
      <c r="D1430"/>
      <c r="E1430" s="64"/>
      <c r="F1430" s="175" t="s">
        <v>16</v>
      </c>
      <c r="G1430" s="175"/>
      <c r="H1430" s="175"/>
      <c r="I1430" s="61"/>
      <c r="J1430" s="50" t="s">
        <v>356</v>
      </c>
      <c r="K1430" s="57">
        <v>0</v>
      </c>
      <c r="L1430" s="58">
        <v>0</v>
      </c>
      <c r="M1430" s="61"/>
      <c r="N1430" s="50" t="s">
        <v>365</v>
      </c>
      <c r="O1430" s="57">
        <v>0</v>
      </c>
      <c r="P1430" s="58">
        <v>0</v>
      </c>
      <c r="Q1430" s="61"/>
      <c r="R1430" s="50" t="s">
        <v>419</v>
      </c>
      <c r="S1430" s="57">
        <v>0</v>
      </c>
      <c r="T1430" s="58">
        <v>0</v>
      </c>
      <c r="U1430" s="61"/>
      <c r="V1430"/>
      <c r="W1430"/>
      <c r="X1430"/>
      <c r="Y1430" s="61"/>
      <c r="Z1430" s="61"/>
      <c r="AA1430" s="61"/>
      <c r="AB1430" s="61"/>
      <c r="AC1430" s="61"/>
      <c r="AD1430" s="61"/>
      <c r="AE1430" s="50" t="s">
        <v>356</v>
      </c>
      <c r="AF1430" s="57">
        <v>0</v>
      </c>
      <c r="AG1430" s="58">
        <v>0</v>
      </c>
      <c r="AH1430" s="61"/>
      <c r="AI1430" s="50" t="s">
        <v>365</v>
      </c>
      <c r="AJ1430" s="57">
        <v>0</v>
      </c>
      <c r="AK1430" s="58">
        <v>0</v>
      </c>
      <c r="AL1430" s="61"/>
      <c r="AM1430" s="50" t="s">
        <v>419</v>
      </c>
      <c r="AN1430" s="57">
        <v>0</v>
      </c>
      <c r="AO1430" s="58">
        <v>0</v>
      </c>
      <c r="AP1430" s="61"/>
      <c r="AQ1430" s="61"/>
      <c r="AR1430"/>
      <c r="AS1430"/>
      <c r="AT1430"/>
      <c r="AU1430" s="61"/>
      <c r="AV1430"/>
      <c r="AW1430"/>
      <c r="AX1430"/>
      <c r="AY1430" s="61"/>
      <c r="AZ1430" s="61"/>
      <c r="BA1430" s="50" t="s">
        <v>356</v>
      </c>
      <c r="BB1430" s="57">
        <v>0</v>
      </c>
      <c r="BC1430" s="58">
        <v>0</v>
      </c>
      <c r="BD1430" s="61"/>
      <c r="BE1430" s="50" t="s">
        <v>365</v>
      </c>
      <c r="BF1430" s="57">
        <v>0</v>
      </c>
      <c r="BG1430" s="58">
        <v>0</v>
      </c>
      <c r="BH1430" s="61"/>
      <c r="BI1430" s="50" t="s">
        <v>419</v>
      </c>
      <c r="BJ1430" s="57">
        <v>1</v>
      </c>
      <c r="BK1430" s="58">
        <v>0.25</v>
      </c>
      <c r="BL1430" s="61"/>
      <c r="BM1430" s="61"/>
      <c r="BN1430"/>
      <c r="BO1430"/>
      <c r="BP1430"/>
      <c r="BQ1430" s="64"/>
      <c r="BR1430"/>
      <c r="BS1430"/>
      <c r="BT1430"/>
      <c r="BU1430" s="64"/>
      <c r="BV1430" s="61"/>
      <c r="BW1430" s="50" t="s">
        <v>356</v>
      </c>
      <c r="BX1430" s="57">
        <v>0</v>
      </c>
      <c r="BY1430" s="58">
        <v>0</v>
      </c>
      <c r="BZ1430" s="61"/>
      <c r="CA1430" s="50" t="s">
        <v>365</v>
      </c>
      <c r="CB1430" s="57">
        <v>0</v>
      </c>
      <c r="CC1430" s="58">
        <v>0</v>
      </c>
      <c r="CD1430" s="61"/>
      <c r="CE1430" s="50" t="s">
        <v>419</v>
      </c>
      <c r="CF1430" s="57">
        <v>0</v>
      </c>
      <c r="CG1430" s="58">
        <v>0</v>
      </c>
      <c r="CH1430" s="61"/>
      <c r="CI1430" s="61"/>
      <c r="CJ1430"/>
      <c r="CK1430"/>
      <c r="CL1430"/>
      <c r="CM1430" s="61"/>
      <c r="CN1430" s="176" t="s">
        <v>16</v>
      </c>
      <c r="CO1430" s="177"/>
      <c r="CP1430" s="177"/>
      <c r="CQ1430" s="61"/>
      <c r="CR1430" s="61"/>
      <c r="CS1430" s="50" t="s">
        <v>356</v>
      </c>
      <c r="CT1430" s="57">
        <v>0</v>
      </c>
      <c r="CU1430" s="58" t="e">
        <v>#DIV/0!</v>
      </c>
      <c r="CV1430" s="61"/>
      <c r="CW1430" s="50" t="s">
        <v>365</v>
      </c>
      <c r="CX1430" s="57">
        <v>0</v>
      </c>
      <c r="CY1430" s="58">
        <v>0</v>
      </c>
      <c r="CZ1430" s="61"/>
      <c r="DA1430" s="50" t="s">
        <v>419</v>
      </c>
      <c r="DB1430" s="57">
        <v>0</v>
      </c>
      <c r="DC1430" s="58" t="e">
        <v>#DIV/0!</v>
      </c>
    </row>
    <row r="1431" spans="1:107" ht="25.5" customHeight="1" x14ac:dyDescent="0.2">
      <c r="A1431" s="103"/>
      <c r="B1431"/>
      <c r="C1431"/>
      <c r="D1431"/>
      <c r="E1431" s="64"/>
      <c r="F1431" s="55" t="s">
        <v>191</v>
      </c>
      <c r="G1431" s="57">
        <v>5</v>
      </c>
      <c r="H1431" s="58">
        <v>0.18518518518518517</v>
      </c>
      <c r="I1431" s="61"/>
      <c r="J1431" s="50" t="s">
        <v>345</v>
      </c>
      <c r="K1431" s="57">
        <v>1</v>
      </c>
      <c r="L1431" s="58">
        <v>3.7037037037037035E-2</v>
      </c>
      <c r="M1431" s="61"/>
      <c r="N1431" s="50" t="s">
        <v>366</v>
      </c>
      <c r="O1431" s="57">
        <v>0</v>
      </c>
      <c r="P1431" s="58">
        <v>0</v>
      </c>
      <c r="Q1431" s="61"/>
      <c r="R1431" s="50" t="s">
        <v>420</v>
      </c>
      <c r="S1431" s="57">
        <v>0</v>
      </c>
      <c r="T1431" s="58">
        <v>0</v>
      </c>
      <c r="U1431" s="61"/>
      <c r="V1431" s="175" t="s">
        <v>15</v>
      </c>
      <c r="W1431" s="175"/>
      <c r="X1431" s="175"/>
      <c r="Y1431" s="61"/>
      <c r="Z1431" s="175" t="s">
        <v>16</v>
      </c>
      <c r="AA1431" s="175"/>
      <c r="AB1431" s="175"/>
      <c r="AC1431" s="61"/>
      <c r="AD1431" s="61"/>
      <c r="AE1431" s="50" t="s">
        <v>345</v>
      </c>
      <c r="AF1431" s="57">
        <v>2</v>
      </c>
      <c r="AG1431" s="58">
        <v>0.2</v>
      </c>
      <c r="AH1431" s="61"/>
      <c r="AI1431" s="50" t="s">
        <v>366</v>
      </c>
      <c r="AJ1431" s="57">
        <v>0</v>
      </c>
      <c r="AK1431" s="58">
        <v>0</v>
      </c>
      <c r="AL1431" s="61"/>
      <c r="AM1431" s="50" t="s">
        <v>420</v>
      </c>
      <c r="AN1431" s="57">
        <v>0</v>
      </c>
      <c r="AO1431" s="58">
        <v>0</v>
      </c>
      <c r="AP1431" s="61"/>
      <c r="AQ1431" s="61"/>
      <c r="AR1431" s="178" t="s">
        <v>15</v>
      </c>
      <c r="AS1431" s="179"/>
      <c r="AT1431" s="179"/>
      <c r="AU1431" s="61"/>
      <c r="AV1431" s="176" t="s">
        <v>16</v>
      </c>
      <c r="AW1431" s="177"/>
      <c r="AX1431" s="177"/>
      <c r="AY1431" s="61"/>
      <c r="AZ1431" s="61"/>
      <c r="BA1431" s="50" t="s">
        <v>345</v>
      </c>
      <c r="BB1431" s="57">
        <v>0</v>
      </c>
      <c r="BC1431" s="58">
        <v>0</v>
      </c>
      <c r="BD1431" s="61"/>
      <c r="BE1431" s="50" t="s">
        <v>366</v>
      </c>
      <c r="BF1431" s="57">
        <v>1</v>
      </c>
      <c r="BG1431" s="58">
        <v>0.25</v>
      </c>
      <c r="BH1431" s="61"/>
      <c r="BI1431" s="50" t="s">
        <v>420</v>
      </c>
      <c r="BJ1431" s="57">
        <v>0</v>
      </c>
      <c r="BK1431" s="58">
        <v>0</v>
      </c>
      <c r="BL1431" s="61"/>
      <c r="BM1431" s="61"/>
      <c r="BN1431" s="178" t="s">
        <v>15</v>
      </c>
      <c r="BO1431" s="179"/>
      <c r="BP1431" s="179"/>
      <c r="BQ1431" s="64"/>
      <c r="BR1431" s="175" t="s">
        <v>16</v>
      </c>
      <c r="BS1431" s="175"/>
      <c r="BT1431" s="175"/>
      <c r="BU1431" s="64"/>
      <c r="BV1431" s="61"/>
      <c r="BW1431" s="50" t="s">
        <v>345</v>
      </c>
      <c r="BX1431" s="57">
        <v>0</v>
      </c>
      <c r="BY1431" s="58">
        <v>0</v>
      </c>
      <c r="BZ1431" s="61"/>
      <c r="CA1431" s="50" t="s">
        <v>366</v>
      </c>
      <c r="CB1431" s="57">
        <v>0</v>
      </c>
      <c r="CC1431" s="58">
        <v>0</v>
      </c>
      <c r="CD1431" s="61"/>
      <c r="CE1431" s="50" t="s">
        <v>420</v>
      </c>
      <c r="CF1431" s="57">
        <v>0</v>
      </c>
      <c r="CG1431" s="58">
        <v>0</v>
      </c>
      <c r="CH1431" s="61"/>
      <c r="CI1431" s="61"/>
      <c r="CJ1431" s="175" t="s">
        <v>15</v>
      </c>
      <c r="CK1431" s="175"/>
      <c r="CL1431" s="175"/>
      <c r="CM1431" s="61"/>
      <c r="CN1431" s="47" t="s">
        <v>191</v>
      </c>
      <c r="CO1431" s="57">
        <v>0</v>
      </c>
      <c r="CP1431" s="58" t="e">
        <v>#DIV/0!</v>
      </c>
      <c r="CQ1431" s="61"/>
      <c r="CR1431" s="61"/>
      <c r="CS1431" s="50" t="s">
        <v>345</v>
      </c>
      <c r="CT1431" s="57">
        <v>0</v>
      </c>
      <c r="CU1431" s="58" t="e">
        <v>#DIV/0!</v>
      </c>
      <c r="CV1431" s="61"/>
      <c r="CW1431" s="50" t="s">
        <v>366</v>
      </c>
      <c r="CX1431" s="57">
        <v>0</v>
      </c>
      <c r="CY1431" s="58">
        <v>0</v>
      </c>
      <c r="CZ1431" s="61"/>
      <c r="DA1431" s="50" t="s">
        <v>420</v>
      </c>
      <c r="DB1431" s="57">
        <v>0</v>
      </c>
      <c r="DC1431" s="58" t="e">
        <v>#DIV/0!</v>
      </c>
    </row>
    <row r="1432" spans="1:107" ht="25.5" customHeight="1" x14ac:dyDescent="0.2">
      <c r="A1432" s="103"/>
      <c r="B1432"/>
      <c r="C1432"/>
      <c r="D1432"/>
      <c r="E1432" s="64"/>
      <c r="F1432" s="46" t="s">
        <v>192</v>
      </c>
      <c r="G1432" s="57">
        <v>6</v>
      </c>
      <c r="H1432" s="58">
        <v>0.22222222222222221</v>
      </c>
      <c r="I1432" s="61"/>
      <c r="J1432" s="50" t="s">
        <v>347</v>
      </c>
      <c r="K1432" s="57">
        <v>1</v>
      </c>
      <c r="L1432" s="58">
        <v>3.7037037037037035E-2</v>
      </c>
      <c r="M1432" s="61"/>
      <c r="N1432" s="50" t="s">
        <v>367</v>
      </c>
      <c r="O1432" s="57">
        <v>0</v>
      </c>
      <c r="P1432" s="58">
        <v>0</v>
      </c>
      <c r="Q1432" s="61"/>
      <c r="R1432" s="50" t="s">
        <v>421</v>
      </c>
      <c r="S1432" s="57">
        <v>0</v>
      </c>
      <c r="T1432" s="58">
        <v>0</v>
      </c>
      <c r="U1432" s="61"/>
      <c r="V1432" s="47" t="s">
        <v>189</v>
      </c>
      <c r="W1432" s="57">
        <v>4</v>
      </c>
      <c r="X1432" s="58">
        <v>0.4</v>
      </c>
      <c r="Y1432" s="61"/>
      <c r="Z1432" s="47" t="s">
        <v>191</v>
      </c>
      <c r="AA1432" s="57">
        <v>9</v>
      </c>
      <c r="AB1432" s="58">
        <v>0.9</v>
      </c>
      <c r="AC1432" s="61"/>
      <c r="AD1432" s="61"/>
      <c r="AE1432" s="50" t="s">
        <v>347</v>
      </c>
      <c r="AF1432" s="57">
        <v>0</v>
      </c>
      <c r="AG1432" s="58">
        <v>0</v>
      </c>
      <c r="AH1432" s="61"/>
      <c r="AI1432" s="50" t="s">
        <v>367</v>
      </c>
      <c r="AJ1432" s="57">
        <v>0</v>
      </c>
      <c r="AK1432" s="58">
        <v>0</v>
      </c>
      <c r="AL1432" s="61"/>
      <c r="AM1432" s="50" t="s">
        <v>421</v>
      </c>
      <c r="AN1432" s="57">
        <v>1</v>
      </c>
      <c r="AO1432" s="58">
        <v>0.1</v>
      </c>
      <c r="AP1432" s="61"/>
      <c r="AQ1432" s="61"/>
      <c r="AR1432" s="47" t="s">
        <v>189</v>
      </c>
      <c r="AS1432" s="57">
        <v>1</v>
      </c>
      <c r="AT1432" s="58">
        <v>0.25</v>
      </c>
      <c r="AU1432" s="61"/>
      <c r="AV1432" s="47" t="s">
        <v>191</v>
      </c>
      <c r="AW1432" s="57">
        <v>4</v>
      </c>
      <c r="AX1432" s="58">
        <v>1</v>
      </c>
      <c r="AY1432" s="61"/>
      <c r="AZ1432" s="61"/>
      <c r="BA1432" s="50" t="s">
        <v>347</v>
      </c>
      <c r="BB1432" s="57">
        <v>0</v>
      </c>
      <c r="BC1432" s="58">
        <v>0</v>
      </c>
      <c r="BD1432" s="61"/>
      <c r="BE1432" s="50" t="s">
        <v>367</v>
      </c>
      <c r="BF1432" s="57">
        <v>0</v>
      </c>
      <c r="BG1432" s="58">
        <v>0</v>
      </c>
      <c r="BH1432" s="61"/>
      <c r="BI1432" s="50" t="s">
        <v>421</v>
      </c>
      <c r="BJ1432" s="57">
        <v>0</v>
      </c>
      <c r="BK1432" s="58">
        <v>0</v>
      </c>
      <c r="BL1432" s="61"/>
      <c r="BM1432" s="61"/>
      <c r="BN1432" s="47" t="s">
        <v>189</v>
      </c>
      <c r="BO1432" s="57">
        <v>0</v>
      </c>
      <c r="BP1432" s="58">
        <v>0</v>
      </c>
      <c r="BQ1432" s="64"/>
      <c r="BR1432" s="55" t="s">
        <v>191</v>
      </c>
      <c r="BS1432" s="57">
        <v>2</v>
      </c>
      <c r="BT1432" s="58">
        <v>1</v>
      </c>
      <c r="BU1432" s="64"/>
      <c r="BV1432" s="61"/>
      <c r="BW1432" s="50" t="s">
        <v>347</v>
      </c>
      <c r="BX1432" s="57">
        <v>0</v>
      </c>
      <c r="BY1432" s="58">
        <v>0</v>
      </c>
      <c r="BZ1432" s="61"/>
      <c r="CA1432" s="50" t="s">
        <v>367</v>
      </c>
      <c r="CB1432" s="57">
        <v>0</v>
      </c>
      <c r="CC1432" s="58">
        <v>0</v>
      </c>
      <c r="CD1432" s="61"/>
      <c r="CE1432" s="50" t="s">
        <v>421</v>
      </c>
      <c r="CF1432" s="57">
        <v>0</v>
      </c>
      <c r="CG1432" s="58">
        <v>0</v>
      </c>
      <c r="CH1432" s="61"/>
      <c r="CI1432" s="61"/>
      <c r="CJ1432" s="55" t="s">
        <v>189</v>
      </c>
      <c r="CK1432" s="57">
        <v>0</v>
      </c>
      <c r="CL1432" s="58" t="e">
        <v>#DIV/0!</v>
      </c>
      <c r="CM1432" s="61"/>
      <c r="CN1432" s="46" t="s">
        <v>192</v>
      </c>
      <c r="CO1432" s="57">
        <v>0</v>
      </c>
      <c r="CP1432" s="58" t="e">
        <v>#DIV/0!</v>
      </c>
      <c r="CQ1432" s="61"/>
      <c r="CR1432" s="61"/>
      <c r="CS1432" s="50" t="s">
        <v>347</v>
      </c>
      <c r="CT1432" s="57">
        <v>0</v>
      </c>
      <c r="CU1432" s="58" t="e">
        <v>#DIV/0!</v>
      </c>
      <c r="CV1432" s="61"/>
      <c r="CW1432" s="50" t="s">
        <v>367</v>
      </c>
      <c r="CX1432" s="57">
        <v>0</v>
      </c>
      <c r="CY1432" s="58">
        <v>0</v>
      </c>
      <c r="CZ1432" s="61"/>
      <c r="DA1432" s="50" t="s">
        <v>421</v>
      </c>
      <c r="DB1432" s="57">
        <v>0</v>
      </c>
      <c r="DC1432" s="58" t="e">
        <v>#DIV/0!</v>
      </c>
    </row>
    <row r="1433" spans="1:107" ht="25.5" customHeight="1" x14ac:dyDescent="0.2">
      <c r="A1433" s="103"/>
      <c r="B1433"/>
      <c r="C1433"/>
      <c r="D1433"/>
      <c r="E1433" s="64"/>
      <c r="F1433" s="46" t="s">
        <v>193</v>
      </c>
      <c r="G1433" s="57">
        <v>10</v>
      </c>
      <c r="H1433" s="58">
        <v>0.37037037037037035</v>
      </c>
      <c r="I1433" s="61"/>
      <c r="J1433" s="50" t="s">
        <v>346</v>
      </c>
      <c r="K1433" s="57">
        <v>0</v>
      </c>
      <c r="L1433" s="58">
        <v>0</v>
      </c>
      <c r="M1433" s="61"/>
      <c r="N1433" s="50" t="s">
        <v>368</v>
      </c>
      <c r="O1433" s="57">
        <v>0</v>
      </c>
      <c r="P1433" s="58">
        <v>0</v>
      </c>
      <c r="Q1433" s="61"/>
      <c r="R1433" s="50" t="s">
        <v>422</v>
      </c>
      <c r="S1433" s="57">
        <v>0</v>
      </c>
      <c r="T1433" s="58">
        <v>0</v>
      </c>
      <c r="U1433" s="61"/>
      <c r="V1433" s="46" t="s">
        <v>190</v>
      </c>
      <c r="W1433" s="57">
        <v>6</v>
      </c>
      <c r="X1433" s="58">
        <v>0.6</v>
      </c>
      <c r="Y1433" s="61"/>
      <c r="Z1433" s="46" t="s">
        <v>192</v>
      </c>
      <c r="AA1433" s="57">
        <v>1</v>
      </c>
      <c r="AB1433" s="58">
        <v>0.1</v>
      </c>
      <c r="AC1433" s="61"/>
      <c r="AD1433" s="61"/>
      <c r="AE1433" s="50" t="s">
        <v>346</v>
      </c>
      <c r="AF1433" s="57">
        <v>0</v>
      </c>
      <c r="AG1433" s="58">
        <v>0</v>
      </c>
      <c r="AH1433" s="61"/>
      <c r="AI1433" s="50" t="s">
        <v>368</v>
      </c>
      <c r="AJ1433" s="57">
        <v>1</v>
      </c>
      <c r="AK1433" s="58">
        <v>0.1</v>
      </c>
      <c r="AL1433" s="61"/>
      <c r="AM1433" s="50" t="s">
        <v>422</v>
      </c>
      <c r="AN1433" s="57">
        <v>0</v>
      </c>
      <c r="AO1433" s="58">
        <v>0</v>
      </c>
      <c r="AP1433" s="61"/>
      <c r="AQ1433" s="61"/>
      <c r="AR1433" s="46" t="s">
        <v>190</v>
      </c>
      <c r="AS1433" s="57">
        <v>3</v>
      </c>
      <c r="AT1433" s="58">
        <v>0.75</v>
      </c>
      <c r="AU1433" s="61"/>
      <c r="AV1433" s="46" t="s">
        <v>192</v>
      </c>
      <c r="AW1433" s="57">
        <v>0</v>
      </c>
      <c r="AX1433" s="58">
        <v>0</v>
      </c>
      <c r="AY1433" s="61"/>
      <c r="AZ1433" s="61"/>
      <c r="BA1433" s="50" t="s">
        <v>346</v>
      </c>
      <c r="BB1433" s="57">
        <v>0</v>
      </c>
      <c r="BC1433" s="58">
        <v>0</v>
      </c>
      <c r="BD1433" s="61"/>
      <c r="BE1433" s="50" t="s">
        <v>368</v>
      </c>
      <c r="BF1433" s="57">
        <v>0</v>
      </c>
      <c r="BG1433" s="58">
        <v>0</v>
      </c>
      <c r="BH1433" s="61"/>
      <c r="BI1433" s="50" t="s">
        <v>422</v>
      </c>
      <c r="BJ1433" s="57">
        <v>0</v>
      </c>
      <c r="BK1433" s="58">
        <v>0</v>
      </c>
      <c r="BL1433" s="61"/>
      <c r="BM1433" s="61"/>
      <c r="BN1433" s="46" t="s">
        <v>190</v>
      </c>
      <c r="BO1433" s="57">
        <v>2</v>
      </c>
      <c r="BP1433" s="58">
        <v>1</v>
      </c>
      <c r="BQ1433" s="64"/>
      <c r="BR1433" s="46" t="s">
        <v>192</v>
      </c>
      <c r="BS1433" s="57">
        <v>0</v>
      </c>
      <c r="BT1433" s="58">
        <v>0</v>
      </c>
      <c r="BU1433" s="64"/>
      <c r="BV1433" s="61"/>
      <c r="BW1433" s="50" t="s">
        <v>346</v>
      </c>
      <c r="BX1433" s="57">
        <v>0</v>
      </c>
      <c r="BY1433" s="58">
        <v>0</v>
      </c>
      <c r="BZ1433" s="61"/>
      <c r="CA1433" s="50" t="s">
        <v>368</v>
      </c>
      <c r="CB1433" s="57">
        <v>0</v>
      </c>
      <c r="CC1433" s="58">
        <v>0</v>
      </c>
      <c r="CD1433" s="61"/>
      <c r="CE1433" s="50" t="s">
        <v>422</v>
      </c>
      <c r="CF1433" s="57">
        <v>0</v>
      </c>
      <c r="CG1433" s="58">
        <v>0</v>
      </c>
      <c r="CH1433" s="61"/>
      <c r="CI1433" s="61"/>
      <c r="CJ1433" s="46" t="s">
        <v>190</v>
      </c>
      <c r="CK1433" s="57">
        <v>0</v>
      </c>
      <c r="CL1433" s="58" t="e">
        <v>#DIV/0!</v>
      </c>
      <c r="CM1433" s="61"/>
      <c r="CN1433" s="46" t="s">
        <v>193</v>
      </c>
      <c r="CO1433" s="57">
        <v>0</v>
      </c>
      <c r="CP1433" s="58" t="e">
        <v>#DIV/0!</v>
      </c>
      <c r="CQ1433" s="61"/>
      <c r="CR1433" s="61"/>
      <c r="CS1433" s="50" t="s">
        <v>346</v>
      </c>
      <c r="CT1433" s="57">
        <v>0</v>
      </c>
      <c r="CU1433" s="58" t="e">
        <v>#DIV/0!</v>
      </c>
      <c r="CV1433" s="61"/>
      <c r="CW1433" s="50" t="s">
        <v>368</v>
      </c>
      <c r="CX1433" s="57">
        <v>0</v>
      </c>
      <c r="CY1433" s="58">
        <v>0</v>
      </c>
      <c r="CZ1433" s="61"/>
      <c r="DA1433" s="50" t="s">
        <v>422</v>
      </c>
      <c r="DB1433" s="57">
        <v>0</v>
      </c>
      <c r="DC1433" s="58" t="e">
        <v>#DIV/0!</v>
      </c>
    </row>
    <row r="1434" spans="1:107" ht="25.5" customHeight="1" x14ac:dyDescent="0.2">
      <c r="A1434" s="103"/>
      <c r="B1434" s="175" t="s">
        <v>15</v>
      </c>
      <c r="C1434" s="175"/>
      <c r="D1434" s="175"/>
      <c r="E1434" s="64"/>
      <c r="F1434" s="46" t="s">
        <v>194</v>
      </c>
      <c r="G1434" s="57">
        <v>6</v>
      </c>
      <c r="H1434" s="58">
        <v>0.22222222222222221</v>
      </c>
      <c r="I1434" s="61"/>
      <c r="J1434" s="50" t="s">
        <v>350</v>
      </c>
      <c r="K1434" s="57">
        <v>0</v>
      </c>
      <c r="L1434" s="58">
        <v>0</v>
      </c>
      <c r="M1434" s="61"/>
      <c r="N1434" s="37"/>
      <c r="O1434" s="45">
        <v>27</v>
      </c>
      <c r="P1434" s="58">
        <v>1</v>
      </c>
      <c r="Q1434" s="61"/>
      <c r="R1434" s="37"/>
      <c r="S1434" s="45">
        <v>27</v>
      </c>
      <c r="T1434" s="58">
        <v>1</v>
      </c>
      <c r="U1434" s="61"/>
      <c r="V1434" s="77"/>
      <c r="W1434" s="54">
        <v>10</v>
      </c>
      <c r="X1434" s="76">
        <v>1</v>
      </c>
      <c r="Y1434" s="61"/>
      <c r="Z1434" s="46" t="s">
        <v>193</v>
      </c>
      <c r="AA1434" s="57">
        <v>0</v>
      </c>
      <c r="AB1434" s="58">
        <v>0</v>
      </c>
      <c r="AC1434" s="61"/>
      <c r="AD1434" s="61"/>
      <c r="AE1434" s="50" t="s">
        <v>350</v>
      </c>
      <c r="AF1434" s="57">
        <v>0</v>
      </c>
      <c r="AG1434" s="58">
        <v>0</v>
      </c>
      <c r="AH1434" s="61"/>
      <c r="AI1434" s="37"/>
      <c r="AJ1434" s="45">
        <v>10</v>
      </c>
      <c r="AK1434" s="58">
        <v>1</v>
      </c>
      <c r="AL1434" s="61"/>
      <c r="AM1434" s="37"/>
      <c r="AN1434" s="45">
        <v>10</v>
      </c>
      <c r="AO1434" s="58">
        <v>1</v>
      </c>
      <c r="AP1434" s="61"/>
      <c r="AQ1434" s="61"/>
      <c r="AR1434" s="77"/>
      <c r="AS1434" s="54">
        <v>4</v>
      </c>
      <c r="AT1434" s="76">
        <v>1</v>
      </c>
      <c r="AU1434" s="61"/>
      <c r="AV1434" s="46" t="s">
        <v>193</v>
      </c>
      <c r="AW1434" s="57">
        <v>0</v>
      </c>
      <c r="AX1434" s="58">
        <v>0</v>
      </c>
      <c r="AY1434" s="61"/>
      <c r="AZ1434" s="61"/>
      <c r="BA1434" s="50" t="s">
        <v>350</v>
      </c>
      <c r="BB1434" s="57">
        <v>1</v>
      </c>
      <c r="BC1434" s="58">
        <v>0.25</v>
      </c>
      <c r="BD1434" s="61"/>
      <c r="BE1434" s="37"/>
      <c r="BF1434" s="45">
        <v>4</v>
      </c>
      <c r="BG1434" s="58">
        <v>1</v>
      </c>
      <c r="BH1434" s="61"/>
      <c r="BI1434" s="37"/>
      <c r="BJ1434" s="45">
        <v>4</v>
      </c>
      <c r="BK1434" s="58">
        <v>1</v>
      </c>
      <c r="BL1434" s="61"/>
      <c r="BM1434" s="61"/>
      <c r="BN1434" s="77"/>
      <c r="BO1434" s="54">
        <v>2</v>
      </c>
      <c r="BP1434" s="76">
        <v>1</v>
      </c>
      <c r="BQ1434" s="64"/>
      <c r="BR1434" s="46" t="s">
        <v>193</v>
      </c>
      <c r="BS1434" s="57">
        <v>0</v>
      </c>
      <c r="BT1434" s="58">
        <v>0</v>
      </c>
      <c r="BU1434" s="64"/>
      <c r="BV1434" s="61"/>
      <c r="BW1434" s="50" t="s">
        <v>350</v>
      </c>
      <c r="BX1434" s="57">
        <v>0</v>
      </c>
      <c r="BY1434" s="58">
        <v>0</v>
      </c>
      <c r="BZ1434" s="61"/>
      <c r="CA1434" s="37"/>
      <c r="CB1434" s="45">
        <v>2</v>
      </c>
      <c r="CC1434" s="58">
        <v>1</v>
      </c>
      <c r="CD1434" s="61"/>
      <c r="CE1434" s="37"/>
      <c r="CF1434" s="45">
        <v>2</v>
      </c>
      <c r="CG1434" s="58">
        <v>1</v>
      </c>
      <c r="CH1434" s="61"/>
      <c r="CI1434" s="61"/>
      <c r="CJ1434" s="77"/>
      <c r="CK1434" s="54">
        <v>0</v>
      </c>
      <c r="CL1434" s="76" t="e">
        <v>#DIV/0!</v>
      </c>
      <c r="CM1434" s="61"/>
      <c r="CN1434" s="46" t="s">
        <v>194</v>
      </c>
      <c r="CO1434" s="57">
        <v>0</v>
      </c>
      <c r="CP1434" s="58" t="e">
        <v>#DIV/0!</v>
      </c>
      <c r="CQ1434" s="61"/>
      <c r="CR1434" s="61"/>
      <c r="CS1434" s="50" t="s">
        <v>350</v>
      </c>
      <c r="CT1434" s="57">
        <v>0</v>
      </c>
      <c r="CU1434" s="58" t="e">
        <v>#DIV/0!</v>
      </c>
      <c r="CV1434" s="61"/>
      <c r="CW1434" s="37"/>
      <c r="CX1434" s="45">
        <v>2</v>
      </c>
      <c r="CY1434" s="58">
        <v>1</v>
      </c>
      <c r="CZ1434" s="61"/>
      <c r="DA1434" s="37"/>
      <c r="DB1434" s="45">
        <v>0</v>
      </c>
      <c r="DC1434" s="58" t="e">
        <v>#DIV/0!</v>
      </c>
    </row>
    <row r="1435" spans="1:107" ht="25.5" customHeight="1" x14ac:dyDescent="0.2">
      <c r="A1435" s="103"/>
      <c r="B1435" s="55" t="s">
        <v>189</v>
      </c>
      <c r="C1435" s="57">
        <v>26</v>
      </c>
      <c r="D1435" s="58">
        <v>0.96296296296296291</v>
      </c>
      <c r="E1435" s="64"/>
      <c r="F1435" s="77"/>
      <c r="G1435" s="54">
        <v>27</v>
      </c>
      <c r="H1435" s="76">
        <v>1</v>
      </c>
      <c r="I1435" s="61"/>
      <c r="J1435" s="50" t="s">
        <v>349</v>
      </c>
      <c r="K1435" s="57">
        <v>0</v>
      </c>
      <c r="L1435" s="58">
        <v>0</v>
      </c>
      <c r="M1435" s="61"/>
      <c r="N1435" s="61"/>
      <c r="O1435" s="49" t="s">
        <v>141</v>
      </c>
      <c r="P1435" s="49" t="s">
        <v>140</v>
      </c>
      <c r="Q1435" s="61"/>
      <c r="R1435" s="61"/>
      <c r="S1435" s="49" t="s">
        <v>141</v>
      </c>
      <c r="T1435" s="49" t="s">
        <v>140</v>
      </c>
      <c r="U1435" s="61"/>
      <c r="V1435" s="61"/>
      <c r="W1435" s="56" t="s">
        <v>141</v>
      </c>
      <c r="X1435" s="49" t="s">
        <v>140</v>
      </c>
      <c r="Y1435" s="61"/>
      <c r="Z1435" s="46" t="s">
        <v>194</v>
      </c>
      <c r="AA1435" s="57">
        <v>0</v>
      </c>
      <c r="AB1435" s="58">
        <v>0</v>
      </c>
      <c r="AC1435" s="61"/>
      <c r="AD1435" s="61"/>
      <c r="AE1435" s="50" t="s">
        <v>349</v>
      </c>
      <c r="AF1435" s="57">
        <v>0</v>
      </c>
      <c r="AG1435" s="58">
        <v>0</v>
      </c>
      <c r="AH1435" s="61"/>
      <c r="AI1435" s="61"/>
      <c r="AJ1435" s="49" t="s">
        <v>141</v>
      </c>
      <c r="AK1435" s="49" t="s">
        <v>140</v>
      </c>
      <c r="AL1435" s="61"/>
      <c r="AM1435" s="61"/>
      <c r="AN1435" s="49" t="s">
        <v>141</v>
      </c>
      <c r="AO1435" s="49" t="s">
        <v>140</v>
      </c>
      <c r="AP1435" s="61"/>
      <c r="AQ1435" s="61"/>
      <c r="AR1435" s="61"/>
      <c r="AS1435" s="56" t="s">
        <v>141</v>
      </c>
      <c r="AT1435" s="49" t="s">
        <v>140</v>
      </c>
      <c r="AU1435" s="61"/>
      <c r="AV1435" s="46" t="s">
        <v>194</v>
      </c>
      <c r="AW1435" s="57">
        <v>0</v>
      </c>
      <c r="AX1435" s="58">
        <v>0</v>
      </c>
      <c r="AY1435" s="61"/>
      <c r="AZ1435" s="61"/>
      <c r="BA1435" s="50" t="s">
        <v>349</v>
      </c>
      <c r="BB1435" s="57">
        <v>0</v>
      </c>
      <c r="BC1435" s="58">
        <v>0</v>
      </c>
      <c r="BD1435" s="61"/>
      <c r="BE1435" s="61"/>
      <c r="BF1435" s="49" t="s">
        <v>141</v>
      </c>
      <c r="BG1435" s="49" t="s">
        <v>140</v>
      </c>
      <c r="BH1435" s="61"/>
      <c r="BI1435" s="61"/>
      <c r="BJ1435" s="49" t="s">
        <v>141</v>
      </c>
      <c r="BK1435" s="49" t="s">
        <v>140</v>
      </c>
      <c r="BL1435" s="61"/>
      <c r="BM1435" s="61"/>
      <c r="BN1435" s="61"/>
      <c r="BO1435" s="56" t="s">
        <v>141</v>
      </c>
      <c r="BP1435" s="49" t="s">
        <v>140</v>
      </c>
      <c r="BQ1435" s="64"/>
      <c r="BR1435" s="46" t="s">
        <v>194</v>
      </c>
      <c r="BS1435" s="57">
        <v>0</v>
      </c>
      <c r="BT1435" s="58">
        <v>0</v>
      </c>
      <c r="BU1435" s="64"/>
      <c r="BV1435" s="61"/>
      <c r="BW1435" s="50" t="s">
        <v>349</v>
      </c>
      <c r="BX1435" s="57">
        <v>0</v>
      </c>
      <c r="BY1435" s="58">
        <v>0</v>
      </c>
      <c r="BZ1435" s="61"/>
      <c r="CA1435" s="61"/>
      <c r="CB1435" s="49" t="s">
        <v>141</v>
      </c>
      <c r="CC1435" s="49" t="s">
        <v>140</v>
      </c>
      <c r="CD1435" s="61"/>
      <c r="CE1435" s="61"/>
      <c r="CF1435" s="49" t="s">
        <v>141</v>
      </c>
      <c r="CG1435" s="49" t="s">
        <v>140</v>
      </c>
      <c r="CH1435" s="61"/>
      <c r="CI1435" s="61"/>
      <c r="CJ1435" s="61"/>
      <c r="CK1435" s="56" t="s">
        <v>141</v>
      </c>
      <c r="CL1435" s="49" t="s">
        <v>140</v>
      </c>
      <c r="CM1435" s="61"/>
      <c r="CN1435" s="77"/>
      <c r="CO1435" s="54">
        <v>0</v>
      </c>
      <c r="CP1435" s="76" t="e">
        <v>#DIV/0!</v>
      </c>
      <c r="CQ1435" s="61"/>
      <c r="CR1435" s="61"/>
      <c r="CS1435" s="50" t="s">
        <v>349</v>
      </c>
      <c r="CT1435" s="57">
        <v>0</v>
      </c>
      <c r="CU1435" s="58" t="e">
        <v>#DIV/0!</v>
      </c>
      <c r="CV1435" s="61"/>
      <c r="CW1435" s="61"/>
      <c r="CX1435" s="49" t="s">
        <v>141</v>
      </c>
      <c r="CY1435" s="49" t="s">
        <v>140</v>
      </c>
      <c r="CZ1435" s="61"/>
      <c r="DA1435" s="61"/>
      <c r="DB1435" s="49" t="s">
        <v>141</v>
      </c>
      <c r="DC1435" s="49" t="s">
        <v>140</v>
      </c>
    </row>
    <row r="1436" spans="1:107" ht="25.5" customHeight="1" x14ac:dyDescent="0.2">
      <c r="A1436" s="103"/>
      <c r="B1436" s="46" t="s">
        <v>190</v>
      </c>
      <c r="C1436" s="57">
        <v>1</v>
      </c>
      <c r="D1436" s="58">
        <v>3.7037037037037035E-2</v>
      </c>
      <c r="E1436" s="64"/>
      <c r="F1436" s="61"/>
      <c r="G1436" s="56" t="s">
        <v>141</v>
      </c>
      <c r="H1436" s="49" t="s">
        <v>140</v>
      </c>
      <c r="I1436" s="61"/>
      <c r="J1436" s="50" t="s">
        <v>348</v>
      </c>
      <c r="K1436" s="57">
        <v>0</v>
      </c>
      <c r="L1436" s="58">
        <v>0</v>
      </c>
      <c r="M1436" s="61"/>
      <c r="N1436" s="61"/>
      <c r="O1436" s="61"/>
      <c r="P1436" s="61"/>
      <c r="Q1436" s="61"/>
      <c r="R1436" s="61"/>
      <c r="S1436" s="61"/>
      <c r="T1436" s="61"/>
      <c r="U1436" s="61"/>
      <c r="V1436" s="61"/>
      <c r="W1436" s="61"/>
      <c r="X1436" s="61"/>
      <c r="Y1436" s="61"/>
      <c r="Z1436" s="77"/>
      <c r="AA1436" s="54">
        <v>10</v>
      </c>
      <c r="AB1436" s="76">
        <v>1</v>
      </c>
      <c r="AC1436" s="61"/>
      <c r="AD1436" s="61"/>
      <c r="AE1436" s="50" t="s">
        <v>348</v>
      </c>
      <c r="AF1436" s="57">
        <v>0</v>
      </c>
      <c r="AG1436" s="58">
        <v>0</v>
      </c>
      <c r="AH1436" s="61"/>
      <c r="AI1436" s="61"/>
      <c r="AJ1436" s="61"/>
      <c r="AK1436" s="61"/>
      <c r="AL1436" s="61"/>
      <c r="AM1436" s="61"/>
      <c r="AN1436" s="61"/>
      <c r="AO1436" s="61"/>
      <c r="AP1436" s="61"/>
      <c r="AQ1436" s="61"/>
      <c r="AR1436" s="61"/>
      <c r="AS1436" s="61"/>
      <c r="AT1436" s="61"/>
      <c r="AU1436" s="61"/>
      <c r="AV1436" s="77"/>
      <c r="AW1436" s="54">
        <v>4</v>
      </c>
      <c r="AX1436" s="76">
        <v>1</v>
      </c>
      <c r="AY1436" s="61"/>
      <c r="AZ1436" s="61"/>
      <c r="BA1436" s="50" t="s">
        <v>348</v>
      </c>
      <c r="BB1436" s="57">
        <v>0</v>
      </c>
      <c r="BC1436" s="58">
        <v>0</v>
      </c>
      <c r="BD1436" s="61"/>
      <c r="BE1436" s="61"/>
      <c r="BF1436" s="61"/>
      <c r="BG1436" s="61"/>
      <c r="BH1436" s="61"/>
      <c r="BI1436" s="61"/>
      <c r="BJ1436" s="61"/>
      <c r="BK1436" s="61"/>
      <c r="BL1436" s="61"/>
      <c r="BM1436" s="61"/>
      <c r="BN1436" s="61"/>
      <c r="BO1436" s="61"/>
      <c r="BP1436" s="61"/>
      <c r="BQ1436" s="64"/>
      <c r="BR1436" s="77"/>
      <c r="BS1436" s="54">
        <v>2</v>
      </c>
      <c r="BT1436" s="76">
        <v>1</v>
      </c>
      <c r="BU1436" s="64"/>
      <c r="BV1436" s="61"/>
      <c r="BW1436" s="50" t="s">
        <v>348</v>
      </c>
      <c r="BX1436" s="57">
        <v>0</v>
      </c>
      <c r="BY1436" s="58">
        <v>0</v>
      </c>
      <c r="BZ1436" s="61"/>
      <c r="CA1436" s="61"/>
      <c r="CB1436" s="61"/>
      <c r="CC1436" s="61"/>
      <c r="CD1436" s="61"/>
      <c r="CE1436" s="61"/>
      <c r="CF1436" s="61"/>
      <c r="CG1436" s="61"/>
      <c r="CH1436" s="61"/>
      <c r="CI1436" s="61"/>
      <c r="CJ1436"/>
      <c r="CK1436"/>
      <c r="CL1436"/>
      <c r="CM1436" s="61"/>
      <c r="CN1436" s="61"/>
      <c r="CO1436" s="56" t="s">
        <v>141</v>
      </c>
      <c r="CP1436" s="49" t="s">
        <v>140</v>
      </c>
      <c r="CQ1436" s="61"/>
      <c r="CR1436" s="61"/>
      <c r="CS1436" s="50" t="s">
        <v>348</v>
      </c>
      <c r="CT1436" s="57">
        <v>0</v>
      </c>
      <c r="CU1436" s="58" t="e">
        <v>#DIV/0!</v>
      </c>
      <c r="CV1436" s="61"/>
      <c r="CW1436" s="61"/>
      <c r="CX1436" s="61"/>
      <c r="CY1436" s="61"/>
      <c r="CZ1436" s="61"/>
      <c r="DA1436" s="61"/>
      <c r="DB1436" s="61"/>
      <c r="DC1436" s="61"/>
    </row>
    <row r="1437" spans="1:107" ht="25.5" customHeight="1" x14ac:dyDescent="0.2">
      <c r="A1437" s="103"/>
      <c r="B1437" s="77"/>
      <c r="C1437" s="54">
        <v>27</v>
      </c>
      <c r="D1437" s="76">
        <v>1</v>
      </c>
      <c r="E1437" s="64"/>
      <c r="F1437" s="61"/>
      <c r="G1437" s="61"/>
      <c r="H1437" s="61"/>
      <c r="I1437" s="61"/>
      <c r="J1437" s="46" t="s">
        <v>351</v>
      </c>
      <c r="K1437" s="57">
        <v>0</v>
      </c>
      <c r="L1437" s="58">
        <v>0</v>
      </c>
      <c r="M1437" s="61"/>
      <c r="N1437" s="61"/>
      <c r="O1437" s="61"/>
      <c r="P1437" s="61"/>
      <c r="Q1437" s="61"/>
      <c r="R1437" s="61"/>
      <c r="S1437" s="61"/>
      <c r="T1437" s="61"/>
      <c r="U1437" s="61"/>
      <c r="V1437" s="176" t="s">
        <v>17</v>
      </c>
      <c r="W1437" s="177"/>
      <c r="X1437" s="177"/>
      <c r="Y1437"/>
      <c r="Z1437" s="61"/>
      <c r="AA1437" s="56" t="s">
        <v>141</v>
      </c>
      <c r="AB1437" s="49" t="s">
        <v>140</v>
      </c>
      <c r="AC1437" s="61"/>
      <c r="AD1437" s="61"/>
      <c r="AE1437" s="46" t="s">
        <v>351</v>
      </c>
      <c r="AF1437" s="57">
        <v>1</v>
      </c>
      <c r="AG1437" s="58">
        <v>0.1</v>
      </c>
      <c r="AH1437" s="61"/>
      <c r="AI1437" s="61"/>
      <c r="AJ1437" s="61"/>
      <c r="AK1437" s="61"/>
      <c r="AL1437" s="61"/>
      <c r="AM1437" s="61"/>
      <c r="AN1437" s="61"/>
      <c r="AO1437" s="61"/>
      <c r="AP1437" s="61"/>
      <c r="AQ1437" s="61"/>
      <c r="AR1437" s="175" t="s">
        <v>17</v>
      </c>
      <c r="AS1437" s="175"/>
      <c r="AT1437" s="175"/>
      <c r="AU1437" s="61"/>
      <c r="AV1437" s="61"/>
      <c r="AW1437" s="56" t="s">
        <v>141</v>
      </c>
      <c r="AX1437" s="49" t="s">
        <v>140</v>
      </c>
      <c r="AY1437" s="61"/>
      <c r="AZ1437" s="61"/>
      <c r="BA1437" s="46" t="s">
        <v>351</v>
      </c>
      <c r="BB1437" s="57">
        <v>0</v>
      </c>
      <c r="BC1437" s="58">
        <v>0</v>
      </c>
      <c r="BD1437" s="61"/>
      <c r="BE1437" s="61"/>
      <c r="BF1437" s="61"/>
      <c r="BG1437" s="61"/>
      <c r="BH1437" s="61"/>
      <c r="BI1437" s="61"/>
      <c r="BJ1437" s="61"/>
      <c r="BK1437" s="61"/>
      <c r="BL1437" s="61"/>
      <c r="BM1437" s="61"/>
      <c r="BN1437" s="175" t="s">
        <v>17</v>
      </c>
      <c r="BO1437" s="175"/>
      <c r="BP1437" s="175"/>
      <c r="BQ1437" s="64"/>
      <c r="BR1437" s="61"/>
      <c r="BS1437" s="56" t="s">
        <v>141</v>
      </c>
      <c r="BT1437" s="49" t="s">
        <v>140</v>
      </c>
      <c r="BU1437" s="64"/>
      <c r="BV1437" s="61"/>
      <c r="BW1437" s="46" t="s">
        <v>351</v>
      </c>
      <c r="BX1437" s="57">
        <v>0</v>
      </c>
      <c r="BY1437" s="58">
        <v>0</v>
      </c>
      <c r="BZ1437" s="61"/>
      <c r="CA1437" s="61"/>
      <c r="CB1437" s="61"/>
      <c r="CC1437" s="61"/>
      <c r="CD1437" s="61"/>
      <c r="CE1437" s="61"/>
      <c r="CF1437" s="61"/>
      <c r="CG1437" s="61"/>
      <c r="CH1437" s="61"/>
      <c r="CI1437" s="61"/>
      <c r="CJ1437" s="175" t="s">
        <v>17</v>
      </c>
      <c r="CK1437" s="175"/>
      <c r="CL1437" s="175"/>
      <c r="CM1437" s="61"/>
      <c r="CN1437" s="61"/>
      <c r="CO1437" s="61"/>
      <c r="CP1437" s="61"/>
      <c r="CQ1437" s="61"/>
      <c r="CR1437" s="61"/>
      <c r="CS1437" s="46" t="s">
        <v>351</v>
      </c>
      <c r="CT1437" s="57">
        <v>0</v>
      </c>
      <c r="CU1437" s="58" t="e">
        <v>#DIV/0!</v>
      </c>
      <c r="CV1437" s="61"/>
      <c r="CW1437" s="61"/>
      <c r="CX1437" s="61"/>
      <c r="CY1437" s="61"/>
      <c r="CZ1437" s="61"/>
      <c r="DA1437" s="61"/>
      <c r="DB1437" s="61"/>
      <c r="DC1437" s="61"/>
    </row>
    <row r="1438" spans="1:107" ht="25.5" customHeight="1" x14ac:dyDescent="0.2">
      <c r="A1438" s="103"/>
      <c r="B1438"/>
      <c r="C1438" s="56" t="s">
        <v>141</v>
      </c>
      <c r="D1438" s="49" t="s">
        <v>140</v>
      </c>
      <c r="E1438" s="64"/>
      <c r="F1438" s="61"/>
      <c r="G1438" s="61"/>
      <c r="H1438" s="61"/>
      <c r="I1438" s="61"/>
      <c r="J1438" s="46" t="s">
        <v>352</v>
      </c>
      <c r="K1438" s="57">
        <v>0</v>
      </c>
      <c r="L1438" s="58">
        <v>0</v>
      </c>
      <c r="M1438" s="61"/>
      <c r="N1438" s="61"/>
      <c r="O1438" s="61"/>
      <c r="P1438" s="61"/>
      <c r="Q1438" s="61"/>
      <c r="R1438" s="61"/>
      <c r="S1438" s="61"/>
      <c r="T1438" s="61"/>
      <c r="U1438" s="61"/>
      <c r="V1438" s="47" t="s">
        <v>195</v>
      </c>
      <c r="W1438" s="57">
        <v>1</v>
      </c>
      <c r="X1438" s="58">
        <v>0.1</v>
      </c>
      <c r="Y1438"/>
      <c r="Z1438" s="61"/>
      <c r="AA1438" s="61"/>
      <c r="AB1438" s="61"/>
      <c r="AC1438" s="61"/>
      <c r="AD1438" s="61"/>
      <c r="AE1438" s="46" t="s">
        <v>352</v>
      </c>
      <c r="AF1438" s="57">
        <v>0</v>
      </c>
      <c r="AG1438" s="58">
        <v>0</v>
      </c>
      <c r="AH1438" s="61"/>
      <c r="AI1438" s="61"/>
      <c r="AJ1438" s="61"/>
      <c r="AK1438" s="61"/>
      <c r="AL1438" s="61"/>
      <c r="AM1438" s="61"/>
      <c r="AN1438" s="61"/>
      <c r="AO1438" s="61"/>
      <c r="AP1438" s="61"/>
      <c r="AQ1438" s="61"/>
      <c r="AR1438" s="55" t="s">
        <v>195</v>
      </c>
      <c r="AS1438" s="57">
        <v>0</v>
      </c>
      <c r="AT1438" s="58">
        <v>0</v>
      </c>
      <c r="AU1438" s="61"/>
      <c r="AV1438" s="61"/>
      <c r="AW1438" s="61"/>
      <c r="AX1438" s="61"/>
      <c r="AY1438" s="61"/>
      <c r="AZ1438" s="61"/>
      <c r="BA1438" s="46" t="s">
        <v>352</v>
      </c>
      <c r="BB1438" s="57">
        <v>0</v>
      </c>
      <c r="BC1438" s="58">
        <v>0</v>
      </c>
      <c r="BD1438" s="61"/>
      <c r="BE1438" s="61"/>
      <c r="BF1438" s="61"/>
      <c r="BG1438" s="61"/>
      <c r="BH1438" s="61"/>
      <c r="BI1438" s="61"/>
      <c r="BJ1438" s="61"/>
      <c r="BK1438" s="61"/>
      <c r="BL1438" s="61"/>
      <c r="BM1438" s="61"/>
      <c r="BN1438" s="55" t="s">
        <v>195</v>
      </c>
      <c r="BO1438" s="57">
        <v>0</v>
      </c>
      <c r="BP1438" s="58">
        <v>0</v>
      </c>
      <c r="BQ1438" s="64"/>
      <c r="BR1438" s="64"/>
      <c r="BS1438" s="64"/>
      <c r="BT1438" s="64"/>
      <c r="BU1438" s="61"/>
      <c r="BV1438" s="61"/>
      <c r="BW1438" s="46" t="s">
        <v>352</v>
      </c>
      <c r="BX1438" s="57">
        <v>0</v>
      </c>
      <c r="BY1438" s="58">
        <v>0</v>
      </c>
      <c r="BZ1438" s="61"/>
      <c r="CA1438" s="61"/>
      <c r="CB1438" s="61"/>
      <c r="CC1438" s="61"/>
      <c r="CD1438" s="61"/>
      <c r="CE1438" s="61"/>
      <c r="CF1438" s="61"/>
      <c r="CG1438" s="61"/>
      <c r="CH1438" s="61"/>
      <c r="CI1438" s="61"/>
      <c r="CJ1438" s="55" t="s">
        <v>195</v>
      </c>
      <c r="CK1438" s="57">
        <v>0</v>
      </c>
      <c r="CL1438" s="58" t="e">
        <v>#DIV/0!</v>
      </c>
      <c r="CM1438" s="61"/>
      <c r="CN1438" s="61"/>
      <c r="CO1438" s="61"/>
      <c r="CP1438" s="61"/>
      <c r="CQ1438" s="61"/>
      <c r="CR1438" s="61"/>
      <c r="CS1438" s="46" t="s">
        <v>352</v>
      </c>
      <c r="CT1438" s="57">
        <v>0</v>
      </c>
      <c r="CU1438" s="58" t="e">
        <v>#DIV/0!</v>
      </c>
      <c r="CV1438" s="61"/>
      <c r="CW1438" s="61"/>
      <c r="CX1438" s="61"/>
      <c r="CY1438" s="61"/>
      <c r="CZ1438" s="61"/>
      <c r="DA1438" s="61"/>
      <c r="DB1438" s="61"/>
      <c r="DC1438" s="61"/>
    </row>
    <row r="1439" spans="1:107" ht="25.5" customHeight="1" x14ac:dyDescent="0.2">
      <c r="A1439" s="103"/>
      <c r="B1439"/>
      <c r="C1439"/>
      <c r="D1439"/>
      <c r="E1439" s="64"/>
      <c r="F1439" s="61"/>
      <c r="G1439" s="61"/>
      <c r="H1439" s="61"/>
      <c r="I1439" s="61"/>
      <c r="J1439" s="46" t="s">
        <v>353</v>
      </c>
      <c r="K1439" s="57">
        <v>0</v>
      </c>
      <c r="L1439" s="58">
        <v>0</v>
      </c>
      <c r="M1439" s="61"/>
      <c r="N1439" s="61"/>
      <c r="O1439" s="61"/>
      <c r="P1439" s="61"/>
      <c r="Q1439" s="61"/>
      <c r="R1439" s="61"/>
      <c r="S1439" s="61"/>
      <c r="T1439" s="61"/>
      <c r="U1439" s="61"/>
      <c r="V1439" s="46" t="s">
        <v>196</v>
      </c>
      <c r="W1439" s="57">
        <v>9</v>
      </c>
      <c r="X1439" s="58">
        <v>0.9</v>
      </c>
      <c r="Y1439"/>
      <c r="Z1439" s="61"/>
      <c r="AA1439" s="61"/>
      <c r="AB1439" s="61"/>
      <c r="AC1439" s="61"/>
      <c r="AD1439" s="61"/>
      <c r="AE1439" s="46" t="s">
        <v>353</v>
      </c>
      <c r="AF1439" s="57">
        <v>0</v>
      </c>
      <c r="AG1439" s="58">
        <v>0</v>
      </c>
      <c r="AH1439" s="61"/>
      <c r="AI1439" s="61"/>
      <c r="AJ1439" s="61"/>
      <c r="AK1439" s="61"/>
      <c r="AL1439" s="61"/>
      <c r="AM1439" s="61"/>
      <c r="AN1439" s="61"/>
      <c r="AO1439" s="61"/>
      <c r="AP1439" s="61"/>
      <c r="AQ1439" s="61"/>
      <c r="AR1439" s="46" t="s">
        <v>196</v>
      </c>
      <c r="AS1439" s="57">
        <v>4</v>
      </c>
      <c r="AT1439" s="58">
        <v>1</v>
      </c>
      <c r="AU1439" s="61"/>
      <c r="AV1439" s="61"/>
      <c r="AW1439" s="61"/>
      <c r="AX1439" s="61"/>
      <c r="AY1439" s="61"/>
      <c r="AZ1439" s="61"/>
      <c r="BA1439" s="46" t="s">
        <v>353</v>
      </c>
      <c r="BB1439" s="57">
        <v>0</v>
      </c>
      <c r="BC1439" s="58">
        <v>0</v>
      </c>
      <c r="BD1439" s="61"/>
      <c r="BE1439" s="61"/>
      <c r="BF1439" s="61"/>
      <c r="BG1439" s="61"/>
      <c r="BH1439" s="61"/>
      <c r="BI1439" s="61"/>
      <c r="BJ1439" s="61"/>
      <c r="BK1439" s="61"/>
      <c r="BL1439" s="61"/>
      <c r="BM1439" s="61"/>
      <c r="BN1439" s="46" t="s">
        <v>196</v>
      </c>
      <c r="BO1439" s="57">
        <v>2</v>
      </c>
      <c r="BP1439" s="58">
        <v>1</v>
      </c>
      <c r="BQ1439" s="64"/>
      <c r="BR1439" s="64"/>
      <c r="BS1439" s="61"/>
      <c r="BT1439" s="61"/>
      <c r="BU1439" s="61"/>
      <c r="BV1439" s="61"/>
      <c r="BW1439" s="46" t="s">
        <v>353</v>
      </c>
      <c r="BX1439" s="57">
        <v>0</v>
      </c>
      <c r="BY1439" s="58">
        <v>0</v>
      </c>
      <c r="BZ1439" s="61"/>
      <c r="CA1439" s="61"/>
      <c r="CB1439" s="61"/>
      <c r="CC1439" s="61"/>
      <c r="CD1439" s="61"/>
      <c r="CE1439" s="61"/>
      <c r="CF1439" s="61"/>
      <c r="CG1439" s="61"/>
      <c r="CH1439" s="61"/>
      <c r="CI1439" s="61"/>
      <c r="CJ1439" s="46" t="s">
        <v>196</v>
      </c>
      <c r="CK1439" s="57">
        <v>0</v>
      </c>
      <c r="CL1439" s="58" t="e">
        <v>#DIV/0!</v>
      </c>
      <c r="CM1439" s="61"/>
      <c r="CN1439"/>
      <c r="CO1439"/>
      <c r="CP1439"/>
      <c r="CQ1439" s="61"/>
      <c r="CR1439" s="61"/>
      <c r="CS1439" s="46" t="s">
        <v>353</v>
      </c>
      <c r="CT1439" s="57">
        <v>0</v>
      </c>
      <c r="CU1439" s="58" t="e">
        <v>#DIV/0!</v>
      </c>
      <c r="CV1439" s="61"/>
      <c r="CW1439" s="61"/>
      <c r="CX1439" s="61"/>
      <c r="CY1439" s="61"/>
      <c r="CZ1439" s="61"/>
      <c r="DA1439" s="61"/>
      <c r="DB1439" s="61"/>
      <c r="DC1439" s="61"/>
    </row>
    <row r="1440" spans="1:107" ht="25.5" customHeight="1" x14ac:dyDescent="0.2">
      <c r="A1440" s="103"/>
      <c r="B1440" s="175" t="s">
        <v>17</v>
      </c>
      <c r="C1440" s="175"/>
      <c r="D1440" s="175"/>
      <c r="E1440" s="64"/>
      <c r="F1440" s="61"/>
      <c r="G1440" s="61"/>
      <c r="H1440" s="61"/>
      <c r="I1440" s="61"/>
      <c r="J1440" s="37"/>
      <c r="K1440" s="45">
        <v>27</v>
      </c>
      <c r="L1440" s="58">
        <v>1</v>
      </c>
      <c r="M1440" s="61"/>
      <c r="N1440" s="61"/>
      <c r="O1440" s="61"/>
      <c r="P1440" s="61"/>
      <c r="Q1440" s="61"/>
      <c r="R1440" s="61"/>
      <c r="S1440" s="61"/>
      <c r="T1440" s="61"/>
      <c r="U1440" s="61"/>
      <c r="V1440" s="77"/>
      <c r="W1440" s="54">
        <v>10</v>
      </c>
      <c r="X1440" s="76">
        <v>1</v>
      </c>
      <c r="Y1440"/>
      <c r="Z1440" s="61"/>
      <c r="AA1440" s="61"/>
      <c r="AB1440" s="61"/>
      <c r="AC1440" s="61"/>
      <c r="AD1440" s="61"/>
      <c r="AE1440" s="37"/>
      <c r="AF1440" s="45">
        <v>10</v>
      </c>
      <c r="AG1440" s="58">
        <v>1</v>
      </c>
      <c r="AH1440" s="61"/>
      <c r="AI1440" s="61"/>
      <c r="AJ1440" s="61"/>
      <c r="AK1440" s="61"/>
      <c r="AL1440" s="61"/>
      <c r="AM1440" s="61"/>
      <c r="AN1440" s="61"/>
      <c r="AO1440" s="61"/>
      <c r="AP1440" s="61"/>
      <c r="AQ1440" s="61"/>
      <c r="AR1440" s="77"/>
      <c r="AS1440" s="54">
        <v>4</v>
      </c>
      <c r="AT1440" s="76">
        <v>1</v>
      </c>
      <c r="AU1440" s="61"/>
      <c r="AV1440"/>
      <c r="AW1440"/>
      <c r="AX1440"/>
      <c r="AY1440" s="61"/>
      <c r="AZ1440" s="61"/>
      <c r="BA1440" s="37"/>
      <c r="BB1440" s="45">
        <v>4</v>
      </c>
      <c r="BC1440" s="58">
        <v>1</v>
      </c>
      <c r="BD1440" s="61"/>
      <c r="BE1440" s="61"/>
      <c r="BF1440" s="61"/>
      <c r="BG1440" s="61"/>
      <c r="BH1440" s="61"/>
      <c r="BI1440" s="61"/>
      <c r="BJ1440" s="61"/>
      <c r="BK1440" s="61"/>
      <c r="BL1440" s="61"/>
      <c r="BM1440" s="61"/>
      <c r="BN1440" s="77"/>
      <c r="BO1440" s="54">
        <v>2</v>
      </c>
      <c r="BP1440" s="76">
        <v>1</v>
      </c>
      <c r="BQ1440" s="64"/>
      <c r="BR1440" s="61"/>
      <c r="BS1440" s="61"/>
      <c r="BT1440" s="61"/>
      <c r="BU1440" s="61"/>
      <c r="BV1440" s="61"/>
      <c r="BW1440" s="37"/>
      <c r="BX1440" s="45">
        <v>2</v>
      </c>
      <c r="BY1440" s="58">
        <v>1</v>
      </c>
      <c r="BZ1440" s="61"/>
      <c r="CA1440" s="61"/>
      <c r="CB1440" s="61"/>
      <c r="CC1440" s="61"/>
      <c r="CD1440" s="61"/>
      <c r="CE1440" s="61"/>
      <c r="CF1440" s="61"/>
      <c r="CG1440" s="61"/>
      <c r="CH1440" s="61"/>
      <c r="CI1440" s="61"/>
      <c r="CJ1440" s="77"/>
      <c r="CK1440" s="54">
        <v>0</v>
      </c>
      <c r="CL1440" s="76" t="e">
        <v>#DIV/0!</v>
      </c>
      <c r="CM1440" s="61"/>
      <c r="CN1440"/>
      <c r="CO1440"/>
      <c r="CP1440"/>
      <c r="CQ1440" s="61"/>
      <c r="CR1440" s="61"/>
      <c r="CS1440" s="37"/>
      <c r="CT1440" s="45">
        <v>0</v>
      </c>
      <c r="CU1440" s="58" t="e">
        <v>#DIV/0!</v>
      </c>
      <c r="CV1440" s="61"/>
      <c r="CW1440" s="61"/>
      <c r="CX1440" s="61"/>
      <c r="CY1440" s="61"/>
      <c r="CZ1440" s="61"/>
      <c r="DA1440" s="61"/>
      <c r="DB1440" s="61"/>
      <c r="DC1440" s="61"/>
    </row>
    <row r="1441" spans="1:107" ht="25.5" customHeight="1" x14ac:dyDescent="0.2">
      <c r="A1441" s="103"/>
      <c r="B1441" s="55" t="s">
        <v>195</v>
      </c>
      <c r="C1441" s="57">
        <v>6</v>
      </c>
      <c r="D1441" s="58">
        <v>0.22222222222222221</v>
      </c>
      <c r="E1441" s="64"/>
      <c r="F1441" s="61"/>
      <c r="G1441" s="61"/>
      <c r="H1441" s="61"/>
      <c r="I1441" s="61"/>
      <c r="J1441" s="61"/>
      <c r="K1441" s="49" t="s">
        <v>141</v>
      </c>
      <c r="L1441" s="74" t="s">
        <v>140</v>
      </c>
      <c r="M1441" s="61"/>
      <c r="N1441" s="61"/>
      <c r="O1441" s="61"/>
      <c r="P1441" s="61"/>
      <c r="Q1441" s="61"/>
      <c r="R1441" s="61"/>
      <c r="S1441" s="61"/>
      <c r="T1441" s="61"/>
      <c r="U1441" s="61"/>
      <c r="V1441" s="61"/>
      <c r="W1441" s="56" t="s">
        <v>141</v>
      </c>
      <c r="X1441" s="49" t="s">
        <v>140</v>
      </c>
      <c r="Y1441"/>
      <c r="Z1441" s="61"/>
      <c r="AA1441" s="61"/>
      <c r="AB1441" s="61"/>
      <c r="AC1441" s="61"/>
      <c r="AD1441" s="61"/>
      <c r="AE1441" s="61"/>
      <c r="AF1441" s="49" t="s">
        <v>141</v>
      </c>
      <c r="AG1441" s="74" t="s">
        <v>140</v>
      </c>
      <c r="AH1441" s="61"/>
      <c r="AI1441" s="61"/>
      <c r="AJ1441" s="61"/>
      <c r="AK1441" s="61"/>
      <c r="AL1441" s="61"/>
      <c r="AM1441" s="61"/>
      <c r="AN1441" s="61"/>
      <c r="AO1441" s="61"/>
      <c r="AP1441" s="61"/>
      <c r="AQ1441" s="61"/>
      <c r="AR1441"/>
      <c r="AS1441" s="56" t="s">
        <v>141</v>
      </c>
      <c r="AT1441" s="49" t="s">
        <v>140</v>
      </c>
      <c r="AU1441" s="61"/>
      <c r="AV1441"/>
      <c r="AW1441"/>
      <c r="AX1441"/>
      <c r="AY1441" s="61"/>
      <c r="AZ1441" s="61"/>
      <c r="BA1441" s="61"/>
      <c r="BB1441" s="49" t="s">
        <v>141</v>
      </c>
      <c r="BC1441" s="74" t="s">
        <v>140</v>
      </c>
      <c r="BD1441" s="61"/>
      <c r="BE1441" s="61"/>
      <c r="BF1441" s="61"/>
      <c r="BG1441" s="61"/>
      <c r="BH1441" s="61"/>
      <c r="BI1441" s="61"/>
      <c r="BJ1441" s="61"/>
      <c r="BK1441" s="61"/>
      <c r="BL1441" s="61"/>
      <c r="BM1441" s="61"/>
      <c r="BN1441" s="61"/>
      <c r="BO1441" s="56" t="s">
        <v>141</v>
      </c>
      <c r="BP1441" s="49" t="s">
        <v>140</v>
      </c>
      <c r="BQ1441" s="64"/>
      <c r="BR1441" s="61"/>
      <c r="BS1441" s="61"/>
      <c r="BT1441" s="61"/>
      <c r="BU1441" s="61"/>
      <c r="BV1441" s="61"/>
      <c r="BW1441" s="61"/>
      <c r="BX1441" s="49" t="s">
        <v>141</v>
      </c>
      <c r="BY1441" s="74" t="s">
        <v>140</v>
      </c>
      <c r="BZ1441" s="61"/>
      <c r="CA1441" s="61"/>
      <c r="CB1441" s="61"/>
      <c r="CC1441" s="61"/>
      <c r="CD1441" s="61"/>
      <c r="CE1441" s="61"/>
      <c r="CF1441" s="61"/>
      <c r="CG1441" s="61"/>
      <c r="CH1441" s="61"/>
      <c r="CI1441" s="61"/>
      <c r="CJ1441" s="61"/>
      <c r="CK1441" s="56" t="s">
        <v>141</v>
      </c>
      <c r="CL1441" s="49" t="s">
        <v>140</v>
      </c>
      <c r="CM1441" s="61"/>
      <c r="CN1441"/>
      <c r="CO1441"/>
      <c r="CP1441"/>
      <c r="CQ1441" s="61"/>
      <c r="CR1441" s="61"/>
      <c r="CS1441" s="61"/>
      <c r="CT1441" s="49" t="s">
        <v>141</v>
      </c>
      <c r="CU1441" s="74" t="s">
        <v>140</v>
      </c>
      <c r="CV1441" s="61"/>
      <c r="CW1441" s="61"/>
      <c r="CX1441" s="61"/>
      <c r="CY1441" s="61"/>
      <c r="CZ1441" s="61"/>
      <c r="DA1441" s="61"/>
      <c r="DB1441" s="61"/>
      <c r="DC1441" s="61"/>
    </row>
    <row r="1442" spans="1:107" ht="25.5" customHeight="1" x14ac:dyDescent="0.2">
      <c r="A1442" s="103"/>
      <c r="B1442" s="46" t="s">
        <v>196</v>
      </c>
      <c r="C1442" s="57">
        <v>21</v>
      </c>
      <c r="D1442" s="58">
        <v>0.77777777777777779</v>
      </c>
      <c r="E1442" s="64"/>
      <c r="F1442" s="61"/>
      <c r="G1442" s="61"/>
      <c r="H1442" s="61"/>
      <c r="I1442" s="61"/>
      <c r="J1442" s="61"/>
      <c r="K1442" s="61"/>
      <c r="L1442" s="61"/>
      <c r="M1442" s="61"/>
      <c r="N1442" s="61"/>
      <c r="O1442" s="61"/>
      <c r="P1442" s="61"/>
      <c r="Q1442" s="61"/>
      <c r="R1442" s="61"/>
      <c r="S1442" s="61"/>
      <c r="T1442" s="61"/>
      <c r="U1442" s="61"/>
      <c r="V1442"/>
      <c r="W1442"/>
      <c r="X1442"/>
      <c r="Y1442" s="61"/>
      <c r="Z1442" s="61"/>
      <c r="AA1442" s="61"/>
      <c r="AB1442" s="61"/>
      <c r="AC1442" s="61"/>
      <c r="AD1442" s="61"/>
      <c r="AE1442"/>
      <c r="AF1442"/>
      <c r="AG1442"/>
      <c r="AH1442" s="61"/>
      <c r="AI1442" s="61"/>
      <c r="AJ1442" s="61"/>
      <c r="AK1442" s="61"/>
      <c r="AL1442" s="61"/>
      <c r="AM1442" s="61"/>
      <c r="AN1442" s="61"/>
      <c r="AO1442" s="61"/>
      <c r="AP1442" s="61"/>
      <c r="AQ1442" s="61"/>
      <c r="AR1442"/>
      <c r="AS1442"/>
      <c r="AT1442"/>
      <c r="AU1442" s="61"/>
      <c r="AV1442"/>
      <c r="AW1442"/>
      <c r="AX1442"/>
      <c r="AY1442" s="61"/>
      <c r="AZ1442" s="61"/>
      <c r="BA1442" s="37"/>
      <c r="BB1442" s="37"/>
      <c r="BC1442" s="37"/>
      <c r="BD1442" s="61"/>
      <c r="BE1442" s="61"/>
      <c r="BF1442" s="61"/>
      <c r="BG1442" s="61"/>
      <c r="BH1442" s="61"/>
      <c r="BI1442" s="61"/>
      <c r="BJ1442" s="61"/>
      <c r="BK1442" s="61"/>
      <c r="BL1442" s="61"/>
      <c r="BM1442" s="61"/>
      <c r="BN1442" s="61"/>
      <c r="BO1442" s="61"/>
      <c r="BP1442" s="61"/>
      <c r="BQ1442" s="64"/>
      <c r="BR1442" s="61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 s="61"/>
      <c r="CT1442" s="61"/>
      <c r="CU1442" s="61"/>
      <c r="CV1442" s="61"/>
      <c r="CW1442" s="61"/>
      <c r="CX1442" s="61"/>
      <c r="CY1442" s="61"/>
      <c r="CZ1442" s="61"/>
      <c r="DA1442" s="61"/>
      <c r="DB1442" s="61"/>
      <c r="DC1442" s="61"/>
    </row>
    <row r="1443" spans="1:107" ht="25.5" customHeight="1" x14ac:dyDescent="0.2">
      <c r="A1443" s="103"/>
      <c r="B1443" s="77"/>
      <c r="C1443" s="54">
        <v>27</v>
      </c>
      <c r="D1443" s="76">
        <v>1</v>
      </c>
      <c r="E1443" s="2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 s="2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</row>
    <row r="1444" spans="1:107" ht="25.5" customHeight="1" x14ac:dyDescent="0.2">
      <c r="A1444" s="103"/>
      <c r="B1444"/>
      <c r="C1444" s="56" t="s">
        <v>141</v>
      </c>
      <c r="D1444" s="49" t="s">
        <v>140</v>
      </c>
      <c r="E1444" s="2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 s="37"/>
      <c r="AF1444" s="37"/>
      <c r="AG1444" s="37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 s="2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</row>
    <row r="1445" spans="1:107" ht="25.5" customHeight="1" x14ac:dyDescent="0.2">
      <c r="A1445" s="103"/>
      <c r="B1445" s="103"/>
      <c r="C1445" s="103"/>
      <c r="D1445" s="103"/>
      <c r="E1445" s="103"/>
      <c r="F1445" s="103"/>
      <c r="G1445" s="102"/>
      <c r="H1445" s="102"/>
      <c r="I1445" s="102"/>
      <c r="J1445" s="102"/>
      <c r="K1445" s="102"/>
      <c r="L1445" s="102"/>
      <c r="M1445" s="102"/>
      <c r="N1445" s="102"/>
      <c r="O1445" s="102"/>
      <c r="P1445" s="102"/>
      <c r="Q1445" s="102"/>
      <c r="R1445" s="102"/>
      <c r="S1445" s="102"/>
      <c r="T1445" s="102"/>
      <c r="U1445" s="102"/>
      <c r="V1445" s="102"/>
      <c r="W1445" s="102"/>
      <c r="X1445" s="102"/>
      <c r="Y1445" s="102"/>
      <c r="Z1445" s="102"/>
      <c r="AA1445" s="102"/>
      <c r="AB1445" s="102"/>
      <c r="AC1445" s="102"/>
      <c r="AD1445" s="102"/>
      <c r="AE1445" s="102"/>
      <c r="AF1445" s="102"/>
      <c r="AG1445" s="102"/>
      <c r="AH1445" s="102"/>
      <c r="AI1445" s="102"/>
      <c r="AJ1445" s="102"/>
      <c r="AK1445" s="102"/>
      <c r="AL1445" s="102"/>
      <c r="AM1445" s="102"/>
      <c r="AN1445" s="102"/>
      <c r="AO1445" s="102"/>
      <c r="AP1445" s="102"/>
      <c r="AQ1445" s="102"/>
      <c r="AR1445" s="102"/>
      <c r="AS1445" s="102"/>
      <c r="AT1445" s="102"/>
      <c r="AU1445" s="102"/>
      <c r="AV1445" s="102"/>
      <c r="AW1445" s="102"/>
      <c r="AX1445" s="102"/>
      <c r="AY1445" s="102"/>
      <c r="AZ1445" s="102"/>
      <c r="BA1445" s="102"/>
      <c r="BB1445" s="102"/>
      <c r="BC1445" s="102"/>
      <c r="BD1445" s="102"/>
      <c r="BE1445" s="102"/>
      <c r="BF1445" s="102"/>
      <c r="BG1445" s="102"/>
      <c r="BH1445" s="102"/>
      <c r="BI1445" s="102"/>
      <c r="BJ1445" s="102"/>
      <c r="BK1445" s="102"/>
      <c r="BL1445" s="102"/>
      <c r="BM1445" s="102"/>
      <c r="BN1445" s="102"/>
      <c r="BO1445" s="102"/>
      <c r="BP1445" s="102"/>
      <c r="BQ1445" s="102"/>
      <c r="BR1445" s="102"/>
      <c r="BS1445" s="102"/>
      <c r="BT1445" s="102"/>
      <c r="BU1445" s="102"/>
      <c r="BV1445" s="102"/>
      <c r="BW1445" s="102"/>
      <c r="BX1445" s="102"/>
      <c r="BY1445" s="102"/>
      <c r="BZ1445" s="102"/>
      <c r="CA1445" s="102"/>
      <c r="CB1445" s="102"/>
      <c r="CC1445" s="102"/>
      <c r="CD1445" s="102"/>
      <c r="CE1445" s="102"/>
      <c r="CF1445" s="102"/>
      <c r="CG1445" s="102"/>
      <c r="CH1445" s="102"/>
      <c r="CI1445" s="102"/>
      <c r="CJ1445" s="102"/>
      <c r="CK1445" s="102"/>
      <c r="CL1445" s="102"/>
      <c r="CM1445" s="102"/>
      <c r="CN1445" s="102"/>
      <c r="CO1445" s="102"/>
      <c r="CP1445" s="102"/>
      <c r="CQ1445" s="102"/>
      <c r="CR1445" s="102"/>
      <c r="CS1445" s="102"/>
      <c r="CT1445" s="102"/>
      <c r="CU1445" s="102"/>
      <c r="CV1445" s="102"/>
      <c r="CW1445" s="102"/>
      <c r="CX1445" s="102"/>
      <c r="CY1445" s="102"/>
      <c r="CZ1445" s="102"/>
      <c r="DA1445" s="102"/>
      <c r="DB1445" s="102"/>
      <c r="DC1445" s="102"/>
    </row>
    <row r="1446" spans="1:107" ht="25.5" customHeight="1" x14ac:dyDescent="0.2">
      <c r="A1446" s="103"/>
      <c r="B1446" s="222" t="s">
        <v>3792</v>
      </c>
      <c r="C1446" s="223"/>
      <c r="D1446" s="223"/>
      <c r="E1446" s="223"/>
      <c r="F1446" s="223"/>
      <c r="G1446" s="223"/>
      <c r="H1446" s="223"/>
      <c r="I1446" s="223"/>
      <c r="J1446" s="223"/>
      <c r="K1446" s="223"/>
      <c r="L1446" s="223"/>
      <c r="M1446" s="223"/>
      <c r="N1446" s="223"/>
      <c r="O1446" s="223"/>
      <c r="P1446" s="223"/>
      <c r="Q1446" s="223"/>
      <c r="R1446" s="223"/>
      <c r="S1446" s="223"/>
      <c r="T1446" s="223"/>
      <c r="U1446" s="223"/>
      <c r="V1446" s="223"/>
      <c r="W1446" s="223"/>
      <c r="X1446" s="223"/>
      <c r="Y1446" s="223"/>
      <c r="Z1446" s="223"/>
      <c r="AA1446" s="223"/>
      <c r="AB1446" s="223"/>
      <c r="AC1446" s="223"/>
      <c r="AD1446" s="223"/>
      <c r="AE1446" s="223"/>
      <c r="AF1446" s="223"/>
      <c r="AG1446" s="223"/>
      <c r="AH1446" s="223"/>
      <c r="AI1446" s="223"/>
      <c r="AJ1446" s="223"/>
      <c r="AK1446" s="223"/>
      <c r="AL1446" s="223"/>
      <c r="AM1446" s="223"/>
      <c r="AN1446" s="223"/>
      <c r="AO1446" s="223"/>
      <c r="AP1446" s="223"/>
      <c r="AQ1446" s="223"/>
      <c r="AR1446" s="223"/>
      <c r="AS1446" s="223"/>
      <c r="AT1446" s="223"/>
      <c r="AU1446" s="223"/>
      <c r="AV1446" s="223"/>
      <c r="AW1446" s="223"/>
      <c r="AX1446" s="223"/>
      <c r="AY1446" s="223"/>
      <c r="AZ1446" s="223"/>
      <c r="BA1446" s="223"/>
      <c r="BB1446" s="223"/>
      <c r="BC1446" s="224"/>
      <c r="BD1446" s="102"/>
      <c r="BE1446" s="102"/>
      <c r="BF1446" s="102"/>
      <c r="BG1446" s="102"/>
      <c r="BH1446" s="102"/>
      <c r="BI1446" s="102"/>
      <c r="BJ1446" s="102"/>
      <c r="BK1446" s="102"/>
      <c r="BL1446" s="102"/>
      <c r="BM1446" s="102"/>
      <c r="BN1446" s="102"/>
      <c r="BO1446" s="102"/>
      <c r="BP1446" s="102"/>
      <c r="BQ1446" s="102"/>
      <c r="BR1446" s="102"/>
      <c r="BS1446" s="102"/>
      <c r="BT1446" s="102"/>
      <c r="BU1446" s="102"/>
      <c r="BV1446" s="102"/>
      <c r="BW1446" s="102"/>
      <c r="BX1446" s="102"/>
      <c r="BY1446" s="102"/>
      <c r="BZ1446" s="102"/>
      <c r="CA1446" s="102"/>
      <c r="CB1446" s="102"/>
      <c r="CC1446" s="102"/>
      <c r="CD1446" s="102"/>
      <c r="CE1446" s="102"/>
      <c r="CF1446" s="102"/>
      <c r="CG1446" s="102"/>
      <c r="CH1446" s="102"/>
      <c r="CI1446" s="102"/>
      <c r="CJ1446" s="102"/>
      <c r="CK1446" s="102"/>
      <c r="CL1446" s="102"/>
      <c r="CM1446" s="102"/>
      <c r="CN1446" s="102"/>
      <c r="CO1446" s="102"/>
      <c r="CP1446" s="102"/>
      <c r="CQ1446" s="102"/>
      <c r="CR1446" s="102"/>
      <c r="CS1446" s="102"/>
      <c r="CT1446" s="102"/>
      <c r="CU1446" s="102"/>
      <c r="CV1446" s="102"/>
      <c r="CW1446" s="102"/>
      <c r="CX1446" s="102"/>
      <c r="CY1446" s="102"/>
      <c r="CZ1446" s="102"/>
      <c r="DA1446" s="102"/>
      <c r="DB1446" s="102"/>
      <c r="DC1446" s="102"/>
    </row>
    <row r="1447" spans="1:107" ht="25.5" customHeight="1" x14ac:dyDescent="0.2">
      <c r="AX1447" s="102"/>
      <c r="AY1447" s="102"/>
      <c r="AZ1447" s="102"/>
      <c r="BA1447" s="102"/>
      <c r="BB1447" s="102"/>
      <c r="BC1447" s="102"/>
      <c r="BD1447" s="102"/>
      <c r="BE1447" s="102"/>
      <c r="BF1447" s="102"/>
      <c r="BG1447" s="102"/>
      <c r="BH1447" s="102"/>
      <c r="BI1447" s="102"/>
      <c r="BJ1447" s="102"/>
      <c r="BK1447" s="102"/>
      <c r="BL1447" s="102"/>
      <c r="BM1447" s="102"/>
      <c r="BN1447" s="102"/>
      <c r="BO1447" s="102"/>
      <c r="BP1447" s="102"/>
      <c r="BQ1447" s="102"/>
      <c r="BR1447" s="102"/>
      <c r="BS1447" s="102"/>
      <c r="BT1447" s="102"/>
      <c r="BU1447" s="102"/>
      <c r="BV1447" s="102"/>
      <c r="BW1447" s="102"/>
      <c r="BX1447" s="102"/>
      <c r="BY1447" s="102"/>
      <c r="BZ1447" s="102"/>
      <c r="CA1447" s="102"/>
      <c r="CB1447" s="102"/>
      <c r="CC1447" s="102"/>
      <c r="CD1447" s="102"/>
      <c r="CE1447" s="102"/>
      <c r="CF1447" s="102"/>
      <c r="CG1447" s="102"/>
      <c r="CH1447" s="102"/>
      <c r="CI1447" s="102"/>
      <c r="CJ1447" s="102"/>
      <c r="CK1447" s="102"/>
      <c r="CL1447" s="102"/>
      <c r="CM1447" s="102"/>
      <c r="CN1447" s="102"/>
      <c r="CO1447" s="102"/>
      <c r="CP1447" s="102"/>
      <c r="CQ1447" s="102"/>
      <c r="CR1447" s="102"/>
      <c r="CS1447" s="102"/>
      <c r="CT1447" s="102"/>
      <c r="CU1447" s="102"/>
      <c r="CV1447" s="102"/>
      <c r="CW1447" s="102"/>
      <c r="CX1447" s="102"/>
      <c r="CY1447" s="102"/>
      <c r="CZ1447" s="102"/>
      <c r="DA1447" s="102"/>
      <c r="DB1447" s="102"/>
      <c r="DC1447" s="102"/>
    </row>
    <row r="1448" spans="1:107" ht="25.5" customHeight="1" x14ac:dyDescent="0.2">
      <c r="B1448" s="205" t="s">
        <v>423</v>
      </c>
      <c r="C1448" s="205"/>
      <c r="D1448" s="205"/>
      <c r="E1448" s="205"/>
      <c r="F1448" s="205"/>
      <c r="G1448" s="205"/>
      <c r="H1448" s="205"/>
      <c r="I1448" s="205"/>
      <c r="J1448" s="205"/>
      <c r="K1448" s="205"/>
      <c r="L1448" s="205"/>
      <c r="M1448" s="205"/>
      <c r="N1448" s="205"/>
      <c r="O1448" s="205"/>
      <c r="P1448" s="205"/>
      <c r="Q1448" s="205"/>
      <c r="R1448" s="205"/>
      <c r="S1448" s="205"/>
      <c r="T1448" s="205"/>
      <c r="U1448" s="205"/>
      <c r="V1448" s="205"/>
      <c r="W1448" s="205"/>
      <c r="X1448" s="205"/>
      <c r="Y1448" s="205"/>
      <c r="Z1448" s="205"/>
      <c r="AA1448" s="205"/>
      <c r="AB1448" s="205"/>
      <c r="AC1448" s="205"/>
      <c r="AD1448" s="205"/>
      <c r="AE1448" s="205"/>
      <c r="AF1448" s="205"/>
      <c r="AG1448" s="205"/>
      <c r="AH1448" s="205"/>
      <c r="AI1448" s="205"/>
      <c r="AJ1448" s="205"/>
      <c r="AK1448" s="205"/>
      <c r="AL1448" s="205"/>
      <c r="AM1448" s="205"/>
      <c r="AN1448" s="205"/>
      <c r="AO1448" s="205"/>
      <c r="AP1448" s="205"/>
      <c r="AQ1448" s="205"/>
      <c r="AR1448" s="205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</row>
    <row r="1449" spans="1:107" ht="25.5" customHeight="1" x14ac:dyDescent="0.2">
      <c r="B1449"/>
      <c r="C1449"/>
      <c r="D1449"/>
      <c r="E1449" s="8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 s="8"/>
      <c r="BR1449" s="8"/>
      <c r="BS1449"/>
      <c r="BT1449"/>
      <c r="BU1449"/>
      <c r="BV1449"/>
      <c r="BW1449"/>
      <c r="BX1449"/>
      <c r="BY1449" s="2"/>
      <c r="BZ1449"/>
      <c r="CA1449"/>
      <c r="CB1449"/>
      <c r="CC1449"/>
      <c r="CD1449"/>
      <c r="CE1449"/>
      <c r="CF1449" s="2"/>
      <c r="CG1449"/>
      <c r="CH1449"/>
      <c r="CI1449"/>
      <c r="CJ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Y1449"/>
      <c r="CZ1449"/>
      <c r="DA1449"/>
      <c r="DB1449"/>
      <c r="DC1449"/>
    </row>
    <row r="1450" spans="1:107" ht="25.5" customHeight="1" x14ac:dyDescent="0.2">
      <c r="B1450" s="206" t="s">
        <v>138</v>
      </c>
      <c r="C1450" s="206"/>
      <c r="D1450" s="206"/>
      <c r="E1450" s="8"/>
      <c r="F1450" s="187" t="s">
        <v>3</v>
      </c>
      <c r="G1450" s="187"/>
      <c r="H1450" s="187"/>
      <c r="I1450"/>
      <c r="J1450" s="188" t="s">
        <v>145</v>
      </c>
      <c r="K1450" s="188"/>
      <c r="L1450" s="188"/>
      <c r="M1450"/>
      <c r="N1450" s="188" t="s">
        <v>5</v>
      </c>
      <c r="O1450" s="188"/>
      <c r="P1450" s="188"/>
      <c r="Q1450"/>
      <c r="R1450" s="187" t="s">
        <v>158</v>
      </c>
      <c r="S1450" s="187"/>
      <c r="T1450" s="187"/>
      <c r="U1450"/>
      <c r="V1450" s="186" t="s">
        <v>159</v>
      </c>
      <c r="W1450" s="186"/>
      <c r="X1450" s="186"/>
      <c r="Y1450"/>
      <c r="Z1450" s="206" t="s">
        <v>8</v>
      </c>
      <c r="AA1450" s="206"/>
      <c r="AB1450" s="206"/>
      <c r="AC1450"/>
      <c r="AD1450" s="186" t="s">
        <v>9</v>
      </c>
      <c r="AE1450" s="186"/>
      <c r="AF1450" s="186"/>
      <c r="AG1450"/>
      <c r="AH1450" s="186" t="s">
        <v>172</v>
      </c>
      <c r="AI1450" s="186"/>
      <c r="AJ1450" s="186"/>
      <c r="AK1450"/>
      <c r="AL1450" s="186" t="s">
        <v>11</v>
      </c>
      <c r="AM1450" s="186"/>
      <c r="AN1450" s="186"/>
      <c r="AO1450"/>
      <c r="AP1450" s="186" t="s">
        <v>179</v>
      </c>
      <c r="AQ1450" s="186"/>
      <c r="AR1450" s="186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 s="8"/>
      <c r="BS1450"/>
      <c r="BT1450"/>
      <c r="BU1450"/>
      <c r="BV1450"/>
      <c r="BW1450"/>
      <c r="BX1450"/>
      <c r="BY1450" s="2"/>
      <c r="BZ1450"/>
      <c r="CA1450"/>
      <c r="CB1450"/>
      <c r="CC1450"/>
      <c r="CD1450"/>
      <c r="CE1450"/>
      <c r="CF1450" s="2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</row>
    <row r="1451" spans="1:107" ht="25.5" customHeight="1" x14ac:dyDescent="0.2">
      <c r="B1451" s="90" t="s">
        <v>40</v>
      </c>
      <c r="C1451" s="42">
        <v>12</v>
      </c>
      <c r="D1451" s="44">
        <v>0.46153846153846156</v>
      </c>
      <c r="E1451" s="8"/>
      <c r="F1451" s="91" t="s">
        <v>143</v>
      </c>
      <c r="G1451" s="43">
        <v>7</v>
      </c>
      <c r="H1451" s="44">
        <v>0.26923076923076922</v>
      </c>
      <c r="I1451"/>
      <c r="J1451" s="92" t="s">
        <v>147</v>
      </c>
      <c r="K1451" s="45">
        <v>0</v>
      </c>
      <c r="L1451" s="44">
        <v>0</v>
      </c>
      <c r="M1451"/>
      <c r="N1451" s="91" t="s">
        <v>154</v>
      </c>
      <c r="O1451" s="43">
        <v>24</v>
      </c>
      <c r="P1451" s="44">
        <v>0.92307692307692313</v>
      </c>
      <c r="Q1451"/>
      <c r="R1451" s="93">
        <v>1</v>
      </c>
      <c r="S1451" s="43">
        <v>16</v>
      </c>
      <c r="T1451" s="44">
        <v>0.61538461538461542</v>
      </c>
      <c r="U1451"/>
      <c r="V1451" s="94" t="s">
        <v>160</v>
      </c>
      <c r="W1451" s="57">
        <v>17</v>
      </c>
      <c r="X1451" s="58">
        <v>0.65384615384615385</v>
      </c>
      <c r="Y1451"/>
      <c r="Z1451" s="95" t="s">
        <v>163</v>
      </c>
      <c r="AA1451" s="42">
        <v>8</v>
      </c>
      <c r="AB1451" s="44">
        <v>0.30769230769230771</v>
      </c>
      <c r="AC1451"/>
      <c r="AD1451" s="95" t="s">
        <v>799</v>
      </c>
      <c r="AE1451" s="57">
        <v>3</v>
      </c>
      <c r="AF1451" s="58">
        <v>0.11538461538461539</v>
      </c>
      <c r="AG1451"/>
      <c r="AH1451" s="97" t="s">
        <v>143</v>
      </c>
      <c r="AI1451" s="42">
        <v>9</v>
      </c>
      <c r="AJ1451" s="44">
        <v>0.34615384615384615</v>
      </c>
      <c r="AK1451"/>
      <c r="AL1451" s="95" t="s">
        <v>175</v>
      </c>
      <c r="AM1451" s="42">
        <v>3</v>
      </c>
      <c r="AN1451" s="44">
        <v>0.11538461538461539</v>
      </c>
      <c r="AO1451"/>
      <c r="AP1451" s="95" t="s">
        <v>143</v>
      </c>
      <c r="AQ1451" s="42">
        <v>14</v>
      </c>
      <c r="AR1451" s="44">
        <v>0.53846153846153844</v>
      </c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 s="8"/>
      <c r="BS1451"/>
      <c r="BT1451"/>
      <c r="BU1451"/>
      <c r="BV1451"/>
      <c r="BW1451"/>
      <c r="BX1451"/>
      <c r="BY1451" s="2"/>
      <c r="BZ1451"/>
      <c r="CA1451"/>
      <c r="CB1451"/>
      <c r="CC1451"/>
      <c r="CD1451"/>
      <c r="CE1451"/>
      <c r="CF1451" s="2"/>
      <c r="CG1451"/>
      <c r="CH1451"/>
      <c r="CI1451"/>
      <c r="CJ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Y1451"/>
      <c r="CZ1451"/>
      <c r="DA1451"/>
      <c r="DB1451"/>
      <c r="DC1451"/>
    </row>
    <row r="1452" spans="1:107" ht="25.5" customHeight="1" x14ac:dyDescent="0.2">
      <c r="B1452" s="90" t="s">
        <v>27</v>
      </c>
      <c r="C1452" s="42">
        <v>2</v>
      </c>
      <c r="D1452" s="44">
        <v>7.6923076923076927E-2</v>
      </c>
      <c r="E1452" s="8"/>
      <c r="F1452" s="91" t="s">
        <v>144</v>
      </c>
      <c r="G1452" s="43">
        <v>19</v>
      </c>
      <c r="H1452" s="44">
        <v>0.73076923076923073</v>
      </c>
      <c r="I1452"/>
      <c r="J1452" s="92" t="s">
        <v>148</v>
      </c>
      <c r="K1452" s="45">
        <v>1</v>
      </c>
      <c r="L1452" s="44">
        <v>3.8461538461538464E-2</v>
      </c>
      <c r="M1452"/>
      <c r="N1452" s="91" t="s">
        <v>155</v>
      </c>
      <c r="O1452" s="43">
        <v>0</v>
      </c>
      <c r="P1452" s="44">
        <v>0</v>
      </c>
      <c r="Q1452"/>
      <c r="R1452" s="93">
        <v>2</v>
      </c>
      <c r="S1452" s="43">
        <v>5</v>
      </c>
      <c r="T1452" s="44">
        <v>0.19230769230769232</v>
      </c>
      <c r="U1452"/>
      <c r="V1452" s="95" t="s">
        <v>161</v>
      </c>
      <c r="W1452" s="57">
        <v>2</v>
      </c>
      <c r="X1452" s="58">
        <v>7.6923076923076927E-2</v>
      </c>
      <c r="Y1452"/>
      <c r="Z1452" s="90" t="s">
        <v>164</v>
      </c>
      <c r="AA1452" s="42">
        <v>3</v>
      </c>
      <c r="AB1452" s="44">
        <v>0.11538461538461539</v>
      </c>
      <c r="AC1452"/>
      <c r="AD1452" s="94" t="s">
        <v>800</v>
      </c>
      <c r="AE1452" s="57">
        <v>1</v>
      </c>
      <c r="AF1452" s="58">
        <v>3.8461538461538464E-2</v>
      </c>
      <c r="AG1452"/>
      <c r="AH1452" s="96" t="s">
        <v>173</v>
      </c>
      <c r="AI1452" s="42">
        <v>4</v>
      </c>
      <c r="AJ1452" s="44">
        <v>0.15384615384615385</v>
      </c>
      <c r="AK1452"/>
      <c r="AL1452" s="90" t="s">
        <v>176</v>
      </c>
      <c r="AM1452" s="42">
        <v>21</v>
      </c>
      <c r="AN1452" s="44">
        <v>0.80769230769230771</v>
      </c>
      <c r="AO1452"/>
      <c r="AP1452" s="90" t="s">
        <v>173</v>
      </c>
      <c r="AQ1452" s="42">
        <v>12</v>
      </c>
      <c r="AR1452" s="44">
        <v>0.46153846153846156</v>
      </c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 s="8"/>
      <c r="BS1452"/>
      <c r="BT1452"/>
      <c r="BU1452"/>
      <c r="BV1452"/>
      <c r="BW1452"/>
      <c r="BX1452"/>
      <c r="BY1452" s="2"/>
      <c r="BZ1452"/>
      <c r="CA1452"/>
      <c r="CB1452"/>
      <c r="CC1452"/>
      <c r="CD1452"/>
      <c r="CE1452"/>
      <c r="CF1452" s="2"/>
      <c r="CG1452"/>
      <c r="CH1452"/>
      <c r="CI1452"/>
      <c r="CJ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Y1452"/>
      <c r="CZ1452"/>
      <c r="DA1452"/>
      <c r="DB1452"/>
      <c r="DC1452"/>
    </row>
    <row r="1453" spans="1:107" ht="25.5" customHeight="1" x14ac:dyDescent="0.2">
      <c r="B1453" s="90" t="s">
        <v>31</v>
      </c>
      <c r="C1453" s="42">
        <v>6</v>
      </c>
      <c r="D1453" s="44">
        <v>0.23076923076923078</v>
      </c>
      <c r="E1453" s="8"/>
      <c r="F1453" s="83"/>
      <c r="G1453" s="85">
        <v>26</v>
      </c>
      <c r="H1453" s="86">
        <v>1</v>
      </c>
      <c r="I1453"/>
      <c r="J1453" s="92" t="s">
        <v>146</v>
      </c>
      <c r="K1453" s="45">
        <v>12</v>
      </c>
      <c r="L1453" s="44">
        <v>0.46153846153846156</v>
      </c>
      <c r="M1453"/>
      <c r="N1453" s="91" t="s">
        <v>156</v>
      </c>
      <c r="O1453" s="43">
        <v>0</v>
      </c>
      <c r="P1453" s="44">
        <v>0</v>
      </c>
      <c r="Q1453"/>
      <c r="R1453" s="93">
        <v>3</v>
      </c>
      <c r="S1453" s="43">
        <v>3</v>
      </c>
      <c r="T1453" s="44">
        <v>0.11538461538461539</v>
      </c>
      <c r="U1453"/>
      <c r="V1453" s="94" t="s">
        <v>162</v>
      </c>
      <c r="W1453" s="57">
        <v>7</v>
      </c>
      <c r="X1453" s="58">
        <v>0.26923076923076922</v>
      </c>
      <c r="Y1453"/>
      <c r="Z1453" s="90" t="s">
        <v>165</v>
      </c>
      <c r="AA1453" s="42">
        <v>6</v>
      </c>
      <c r="AB1453" s="44">
        <v>0.23076923076923078</v>
      </c>
      <c r="AC1453"/>
      <c r="AD1453" s="94" t="s">
        <v>801</v>
      </c>
      <c r="AE1453" s="57">
        <v>8</v>
      </c>
      <c r="AF1453" s="58">
        <v>0.30769230769230771</v>
      </c>
      <c r="AG1453"/>
      <c r="AH1453" s="96" t="s">
        <v>174</v>
      </c>
      <c r="AI1453" s="42">
        <v>13</v>
      </c>
      <c r="AJ1453" s="44">
        <v>0.5</v>
      </c>
      <c r="AK1453"/>
      <c r="AL1453" s="90" t="s">
        <v>177</v>
      </c>
      <c r="AM1453" s="42">
        <v>2</v>
      </c>
      <c r="AN1453" s="44">
        <v>7.6923076923076927E-2</v>
      </c>
      <c r="AO1453"/>
      <c r="AP1453" s="90" t="s">
        <v>171</v>
      </c>
      <c r="AQ1453" s="42">
        <v>0</v>
      </c>
      <c r="AR1453" s="44">
        <v>0</v>
      </c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 s="8"/>
      <c r="BS1453"/>
      <c r="BT1453"/>
      <c r="BU1453"/>
      <c r="BV1453"/>
      <c r="BW1453"/>
      <c r="BX1453"/>
      <c r="BY1453" s="2"/>
      <c r="BZ1453"/>
      <c r="CA1453"/>
      <c r="CB1453"/>
      <c r="CC1453"/>
      <c r="CD1453"/>
      <c r="CE1453"/>
      <c r="CF1453" s="2"/>
      <c r="CG1453"/>
      <c r="CH1453"/>
      <c r="CI1453"/>
      <c r="CJ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Y1453"/>
      <c r="CZ1453"/>
      <c r="DA1453"/>
      <c r="DB1453"/>
      <c r="DC1453"/>
    </row>
    <row r="1454" spans="1:107" ht="25.5" customHeight="1" x14ac:dyDescent="0.2">
      <c r="B1454" s="90" t="s">
        <v>36</v>
      </c>
      <c r="C1454" s="42">
        <v>2</v>
      </c>
      <c r="D1454" s="44">
        <v>7.6923076923076927E-2</v>
      </c>
      <c r="E1454" s="8"/>
      <c r="F1454"/>
      <c r="G1454" s="41" t="s">
        <v>141</v>
      </c>
      <c r="H1454" s="41" t="s">
        <v>140</v>
      </c>
      <c r="I1454"/>
      <c r="J1454" s="92" t="s">
        <v>150</v>
      </c>
      <c r="K1454" s="45">
        <v>1</v>
      </c>
      <c r="L1454" s="44">
        <v>3.8461538461538464E-2</v>
      </c>
      <c r="M1454"/>
      <c r="N1454" s="91" t="s">
        <v>157</v>
      </c>
      <c r="O1454" s="43">
        <v>2</v>
      </c>
      <c r="P1454" s="44">
        <v>7.6923076923076927E-2</v>
      </c>
      <c r="Q1454"/>
      <c r="R1454" s="93">
        <v>4</v>
      </c>
      <c r="S1454" s="43">
        <v>1</v>
      </c>
      <c r="T1454" s="44">
        <v>3.8461538461538464E-2</v>
      </c>
      <c r="U1454"/>
      <c r="V1454" s="77"/>
      <c r="W1454" s="54">
        <v>26</v>
      </c>
      <c r="X1454" s="66">
        <v>1</v>
      </c>
      <c r="Y1454"/>
      <c r="Z1454" s="90" t="s">
        <v>166</v>
      </c>
      <c r="AA1454" s="42">
        <v>3</v>
      </c>
      <c r="AB1454" s="44">
        <v>0.11538461538461539</v>
      </c>
      <c r="AC1454"/>
      <c r="AD1454" s="94" t="s">
        <v>802</v>
      </c>
      <c r="AE1454" s="57">
        <v>14</v>
      </c>
      <c r="AF1454" s="58">
        <v>0.53846153846153844</v>
      </c>
      <c r="AG1454"/>
      <c r="AH1454" s="96" t="s">
        <v>171</v>
      </c>
      <c r="AI1454" s="42">
        <v>0</v>
      </c>
      <c r="AJ1454" s="44">
        <v>0</v>
      </c>
      <c r="AK1454"/>
      <c r="AL1454" s="90" t="s">
        <v>178</v>
      </c>
      <c r="AM1454" s="42">
        <v>0</v>
      </c>
      <c r="AN1454" s="44">
        <v>0</v>
      </c>
      <c r="AO1454"/>
      <c r="AP1454" s="82"/>
      <c r="AQ1454" s="83">
        <v>26</v>
      </c>
      <c r="AR1454" s="87">
        <v>1</v>
      </c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 s="8"/>
      <c r="BS1454"/>
      <c r="BT1454"/>
      <c r="BU1454"/>
      <c r="BV1454"/>
      <c r="BW1454"/>
      <c r="BX1454"/>
      <c r="BY1454" s="2"/>
      <c r="BZ1454"/>
      <c r="CA1454"/>
      <c r="CB1454"/>
      <c r="CC1454"/>
      <c r="CD1454"/>
      <c r="CE1454"/>
      <c r="CF1454" s="2"/>
      <c r="CG1454"/>
      <c r="CH1454"/>
      <c r="CI1454"/>
      <c r="CJ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Y1454"/>
      <c r="CZ1454"/>
      <c r="DA1454"/>
      <c r="DB1454"/>
      <c r="DC1454"/>
    </row>
    <row r="1455" spans="1:107" ht="25.5" customHeight="1" x14ac:dyDescent="0.2">
      <c r="B1455" s="90" t="s">
        <v>139</v>
      </c>
      <c r="C1455" s="42">
        <v>1</v>
      </c>
      <c r="D1455" s="44">
        <v>3.8461538461538464E-2</v>
      </c>
      <c r="E1455" s="8"/>
      <c r="F1455"/>
      <c r="G1455"/>
      <c r="H1455"/>
      <c r="I1455"/>
      <c r="J1455" s="92" t="s">
        <v>151</v>
      </c>
      <c r="K1455" s="45">
        <v>9</v>
      </c>
      <c r="L1455" s="44">
        <v>0.34615384615384615</v>
      </c>
      <c r="M1455"/>
      <c r="N1455" s="83"/>
      <c r="O1455" s="85">
        <v>26</v>
      </c>
      <c r="P1455" s="87">
        <v>1</v>
      </c>
      <c r="Q1455"/>
      <c r="R1455" s="93">
        <v>5</v>
      </c>
      <c r="S1455" s="43">
        <v>0</v>
      </c>
      <c r="T1455" s="44">
        <v>0</v>
      </c>
      <c r="U1455"/>
      <c r="V1455"/>
      <c r="W1455" s="56" t="s">
        <v>141</v>
      </c>
      <c r="X1455" s="49" t="s">
        <v>140</v>
      </c>
      <c r="Y1455"/>
      <c r="Z1455" s="96" t="s">
        <v>167</v>
      </c>
      <c r="AA1455" s="42">
        <v>1</v>
      </c>
      <c r="AB1455" s="44">
        <v>3.8461538461538464E-2</v>
      </c>
      <c r="AC1455"/>
      <c r="AD1455" s="77"/>
      <c r="AE1455" s="54">
        <v>26</v>
      </c>
      <c r="AF1455" s="76">
        <v>1</v>
      </c>
      <c r="AG1455"/>
      <c r="AH1455" s="82"/>
      <c r="AI1455" s="83">
        <v>26</v>
      </c>
      <c r="AJ1455" s="87">
        <v>1</v>
      </c>
      <c r="AK1455"/>
      <c r="AL1455" s="82"/>
      <c r="AM1455" s="83">
        <v>26</v>
      </c>
      <c r="AN1455" s="87">
        <v>1</v>
      </c>
      <c r="AO1455"/>
      <c r="AP1455"/>
      <c r="AQ1455" s="40" t="s">
        <v>141</v>
      </c>
      <c r="AR1455" s="41" t="s">
        <v>140</v>
      </c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 s="8"/>
      <c r="BF1455" s="8"/>
      <c r="BG1455" s="8"/>
      <c r="BH1455"/>
      <c r="BI1455"/>
      <c r="BJ1455"/>
      <c r="BK1455"/>
      <c r="BL1455"/>
      <c r="BM1455"/>
      <c r="BN1455"/>
      <c r="BO1455"/>
      <c r="BP1455"/>
      <c r="BQ1455"/>
      <c r="BR1455" s="8"/>
      <c r="BS1455"/>
      <c r="BT1455"/>
      <c r="BU1455"/>
      <c r="BV1455"/>
      <c r="BW1455"/>
      <c r="BX1455"/>
      <c r="BY1455" s="2"/>
      <c r="BZ1455"/>
      <c r="CA1455"/>
      <c r="CB1455"/>
      <c r="CC1455"/>
      <c r="CD1455"/>
      <c r="CE1455"/>
      <c r="CF1455" s="2"/>
      <c r="CG1455"/>
      <c r="CH1455"/>
      <c r="CI1455"/>
      <c r="CJ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Y1455"/>
      <c r="CZ1455"/>
      <c r="DA1455"/>
      <c r="DB1455"/>
      <c r="DC1455"/>
    </row>
    <row r="1456" spans="1:107" ht="25.5" customHeight="1" x14ac:dyDescent="0.2">
      <c r="B1456" s="90" t="s">
        <v>50</v>
      </c>
      <c r="C1456" s="42">
        <v>3</v>
      </c>
      <c r="D1456" s="44">
        <v>0.11538461538461539</v>
      </c>
      <c r="E1456" s="8"/>
      <c r="F1456"/>
      <c r="G1456"/>
      <c r="H1456"/>
      <c r="I1456"/>
      <c r="J1456" s="92" t="s">
        <v>149</v>
      </c>
      <c r="K1456" s="45">
        <v>1</v>
      </c>
      <c r="L1456" s="44">
        <v>3.8461538461538464E-2</v>
      </c>
      <c r="M1456"/>
      <c r="N1456"/>
      <c r="O1456" s="41" t="s">
        <v>153</v>
      </c>
      <c r="P1456" s="41" t="s">
        <v>140</v>
      </c>
      <c r="Q1456"/>
      <c r="R1456" s="83"/>
      <c r="S1456" s="85">
        <v>45</v>
      </c>
      <c r="T1456" s="87">
        <v>0.96153846153846156</v>
      </c>
      <c r="U1456"/>
      <c r="V1456"/>
      <c r="W1456"/>
      <c r="X1456"/>
      <c r="Y1456"/>
      <c r="Z1456" s="96" t="s">
        <v>168</v>
      </c>
      <c r="AA1456" s="42">
        <v>0</v>
      </c>
      <c r="AB1456" s="44">
        <v>0</v>
      </c>
      <c r="AC1456"/>
      <c r="AD1456"/>
      <c r="AE1456" s="56" t="s">
        <v>141</v>
      </c>
      <c r="AF1456" s="49" t="s">
        <v>140</v>
      </c>
      <c r="AG1456"/>
      <c r="AH1456"/>
      <c r="AI1456" s="40" t="s">
        <v>141</v>
      </c>
      <c r="AJ1456" s="41" t="s">
        <v>140</v>
      </c>
      <c r="AK1456"/>
      <c r="AL1456" s="81"/>
      <c r="AM1456" s="40" t="s">
        <v>141</v>
      </c>
      <c r="AN1456" s="41" t="s">
        <v>140</v>
      </c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 s="8"/>
      <c r="BS1456"/>
      <c r="BT1456"/>
      <c r="BU1456"/>
      <c r="BV1456"/>
      <c r="BW1456"/>
      <c r="BX1456"/>
      <c r="BY1456" s="2"/>
      <c r="BZ1456"/>
      <c r="CA1456"/>
      <c r="CB1456"/>
      <c r="CC1456"/>
      <c r="CD1456"/>
      <c r="CE1456"/>
      <c r="CF1456" s="2"/>
      <c r="CG1456"/>
      <c r="CH1456"/>
      <c r="CI1456"/>
      <c r="CJ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Y1456"/>
      <c r="CZ1456"/>
      <c r="DA1456"/>
      <c r="DB1456"/>
      <c r="DC1456"/>
    </row>
    <row r="1457" spans="2:107" ht="25.5" customHeight="1" x14ac:dyDescent="0.2">
      <c r="B1457" s="82"/>
      <c r="C1457" s="83">
        <v>26</v>
      </c>
      <c r="D1457" s="84">
        <v>1</v>
      </c>
      <c r="E1457" s="8"/>
      <c r="F1457"/>
      <c r="G1457"/>
      <c r="H1457"/>
      <c r="I1457"/>
      <c r="J1457" s="92" t="s">
        <v>152</v>
      </c>
      <c r="K1457" s="45">
        <v>2</v>
      </c>
      <c r="L1457" s="44">
        <v>7.6923076923076927E-2</v>
      </c>
      <c r="M1457"/>
      <c r="N1457"/>
      <c r="O1457"/>
      <c r="P1457"/>
      <c r="Q1457"/>
      <c r="R1457"/>
      <c r="S1457" s="49" t="s">
        <v>197</v>
      </c>
      <c r="T1457" s="89" t="s">
        <v>369</v>
      </c>
      <c r="U1457"/>
      <c r="V1457"/>
      <c r="W1457"/>
      <c r="X1457"/>
      <c r="Y1457"/>
      <c r="Z1457" s="96" t="s">
        <v>169</v>
      </c>
      <c r="AA1457" s="42">
        <v>3</v>
      </c>
      <c r="AB1457" s="44">
        <v>0.11538461538461539</v>
      </c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 s="48"/>
      <c r="BM1457" s="8"/>
      <c r="BN1457" s="8"/>
      <c r="BO1457"/>
      <c r="BP1457"/>
      <c r="BQ1457"/>
      <c r="BR1457" s="8"/>
      <c r="BS1457"/>
      <c r="BT1457"/>
      <c r="BU1457"/>
      <c r="BV1457"/>
      <c r="BW1457"/>
      <c r="BX1457"/>
      <c r="BY1457" s="2"/>
      <c r="BZ1457"/>
      <c r="CA1457"/>
      <c r="CB1457"/>
      <c r="CC1457"/>
      <c r="CD1457"/>
      <c r="CE1457"/>
      <c r="CF1457" s="2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</row>
    <row r="1458" spans="2:107" ht="25.5" customHeight="1" x14ac:dyDescent="0.2">
      <c r="B1458"/>
      <c r="C1458" s="40" t="s">
        <v>141</v>
      </c>
      <c r="D1458" s="41" t="s">
        <v>140</v>
      </c>
      <c r="E1458" s="8"/>
      <c r="F1458"/>
      <c r="G1458"/>
      <c r="H1458"/>
      <c r="I1458"/>
      <c r="J1458" s="88"/>
      <c r="K1458" s="65">
        <v>26</v>
      </c>
      <c r="L1458" s="87">
        <v>1</v>
      </c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 s="96" t="s">
        <v>170</v>
      </c>
      <c r="AA1458" s="42">
        <v>1</v>
      </c>
      <c r="AB1458" s="44">
        <v>3.8461538461538464E-2</v>
      </c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 s="8"/>
      <c r="BS1458" s="48"/>
      <c r="BT1458" s="8"/>
      <c r="BU1458" s="8"/>
      <c r="BV1458"/>
      <c r="BW1458"/>
      <c r="BX1458"/>
      <c r="BY1458" s="2"/>
      <c r="BZ1458"/>
      <c r="CA1458"/>
      <c r="CB1458"/>
      <c r="CC1458"/>
      <c r="CD1458"/>
      <c r="CE1458"/>
      <c r="CF1458" s="2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</row>
    <row r="1459" spans="2:107" ht="25.5" customHeight="1" x14ac:dyDescent="0.2">
      <c r="B1459"/>
      <c r="C1459"/>
      <c r="D1459"/>
      <c r="E1459" s="8"/>
      <c r="F1459"/>
      <c r="G1459"/>
      <c r="H1459"/>
      <c r="I1459"/>
      <c r="J1459" s="79"/>
      <c r="K1459" s="41" t="s">
        <v>141</v>
      </c>
      <c r="L1459" s="41" t="s">
        <v>140</v>
      </c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 s="96" t="s">
        <v>162</v>
      </c>
      <c r="AA1459" s="42">
        <v>0</v>
      </c>
      <c r="AB1459" s="44">
        <v>0</v>
      </c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 s="8"/>
      <c r="BS1459"/>
      <c r="BT1459"/>
      <c r="BU1459"/>
      <c r="BV1459"/>
      <c r="BW1459"/>
      <c r="BX1459"/>
      <c r="BY1459" s="2"/>
      <c r="BZ1459"/>
      <c r="CA1459"/>
      <c r="CB1459"/>
      <c r="CC1459"/>
      <c r="CD1459"/>
      <c r="CE1459"/>
      <c r="CF1459" s="2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</row>
    <row r="1460" spans="2:107" ht="25.5" customHeight="1" x14ac:dyDescent="0.2">
      <c r="B1460"/>
      <c r="C1460"/>
      <c r="D1460"/>
      <c r="E1460" s="8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 s="96" t="s">
        <v>171</v>
      </c>
      <c r="AA1460" s="42">
        <v>1</v>
      </c>
      <c r="AB1460" s="44">
        <v>3.8461538461538464E-2</v>
      </c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 s="8"/>
      <c r="BJ1460" s="52"/>
      <c r="BK1460" s="52"/>
      <c r="BL1460"/>
      <c r="BM1460"/>
      <c r="BN1460"/>
      <c r="BO1460"/>
      <c r="BP1460"/>
      <c r="BQ1460"/>
      <c r="BR1460" s="8"/>
      <c r="BS1460"/>
      <c r="BT1460"/>
      <c r="BU1460"/>
      <c r="BV1460"/>
      <c r="BW1460"/>
      <c r="BX1460"/>
      <c r="BY1460" s="2"/>
      <c r="BZ1460"/>
      <c r="CA1460"/>
      <c r="CB1460"/>
      <c r="CC1460"/>
      <c r="CD1460"/>
      <c r="CE1460"/>
      <c r="CF1460" s="2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</row>
    <row r="1461" spans="2:107" ht="25.5" customHeight="1" x14ac:dyDescent="0.2">
      <c r="B1461"/>
      <c r="C1461"/>
      <c r="D1461"/>
      <c r="E1461" s="8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 s="82"/>
      <c r="AA1461" s="83">
        <v>26</v>
      </c>
      <c r="AB1461" s="87">
        <v>1</v>
      </c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 s="8"/>
      <c r="BF1461" s="8"/>
      <c r="BG1461" s="8"/>
      <c r="BH1461"/>
      <c r="BI1461"/>
      <c r="BJ1461"/>
      <c r="BK1461"/>
      <c r="BL1461"/>
      <c r="BM1461"/>
      <c r="BN1461"/>
      <c r="BO1461"/>
      <c r="BP1461"/>
      <c r="BQ1461"/>
      <c r="BR1461" s="8"/>
      <c r="BS1461" s="61"/>
      <c r="BT1461" s="61"/>
      <c r="BU1461" s="61"/>
      <c r="BV1461" s="61"/>
      <c r="BW1461" s="61"/>
      <c r="BX1461" s="61"/>
      <c r="BY1461" s="64"/>
      <c r="BZ1461" s="61"/>
      <c r="CA1461" s="61"/>
      <c r="CB1461" s="61"/>
      <c r="CC1461" s="61"/>
      <c r="CD1461" s="61"/>
      <c r="CE1461" s="61"/>
      <c r="CF1461" s="64"/>
      <c r="CG1461" s="61"/>
      <c r="CH1461" s="61"/>
      <c r="CI1461" s="61"/>
      <c r="CJ1461" s="61"/>
      <c r="CK1461" s="61"/>
      <c r="CL1461" s="61"/>
      <c r="CM1461" s="61"/>
      <c r="CN1461" s="61"/>
      <c r="CO1461" s="61"/>
      <c r="CP1461" s="61"/>
      <c r="CQ1461" s="61"/>
      <c r="CR1461" s="61"/>
      <c r="CS1461"/>
      <c r="CT1461"/>
      <c r="CU1461"/>
      <c r="CV1461"/>
      <c r="CW1461"/>
      <c r="CX1461"/>
      <c r="CY1461"/>
      <c r="CZ1461"/>
      <c r="DA1461"/>
      <c r="DB1461"/>
      <c r="DC1461"/>
    </row>
    <row r="1462" spans="2:107" ht="25.5" customHeight="1" x14ac:dyDescent="0.2">
      <c r="B1462" s="61"/>
      <c r="C1462" s="61"/>
      <c r="D1462" s="61"/>
      <c r="E1462" s="37"/>
      <c r="F1462" s="61"/>
      <c r="G1462" s="61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  <c r="Z1462" s="78"/>
      <c r="AA1462" s="40" t="s">
        <v>141</v>
      </c>
      <c r="AB1462" s="41" t="s">
        <v>140</v>
      </c>
      <c r="AC1462" s="61"/>
      <c r="AD1462" s="61"/>
      <c r="AE1462" s="61"/>
      <c r="AF1462" s="61"/>
      <c r="AG1462" s="61"/>
      <c r="AH1462" s="61"/>
      <c r="AI1462" s="61"/>
      <c r="AJ1462" s="61"/>
      <c r="AK1462" s="61"/>
      <c r="AL1462" s="61"/>
      <c r="AM1462" s="61"/>
      <c r="AN1462" s="61"/>
      <c r="AO1462" s="61"/>
      <c r="AP1462" s="61"/>
      <c r="AQ1462" s="61"/>
      <c r="AR1462" s="61"/>
      <c r="AS1462" s="61"/>
      <c r="AT1462" s="61"/>
      <c r="AU1462" s="61"/>
      <c r="AV1462" s="61"/>
      <c r="AW1462" s="61"/>
      <c r="AX1462" s="61"/>
      <c r="AY1462" s="61"/>
      <c r="AZ1462" s="61"/>
      <c r="BA1462" s="61"/>
      <c r="BB1462" s="61"/>
      <c r="BC1462" s="61"/>
      <c r="BD1462" s="61"/>
      <c r="BE1462" s="61"/>
      <c r="BF1462" s="61"/>
      <c r="BG1462" s="61"/>
      <c r="BH1462" s="61"/>
      <c r="BI1462" s="61"/>
      <c r="BJ1462" s="61"/>
      <c r="BK1462" s="61"/>
      <c r="BL1462" s="61"/>
      <c r="BM1462" s="61"/>
      <c r="BN1462" s="61"/>
      <c r="BO1462" s="61"/>
      <c r="BP1462" s="61"/>
      <c r="BQ1462" s="61"/>
      <c r="BR1462" s="37"/>
      <c r="BS1462" s="61"/>
      <c r="BT1462" s="61"/>
      <c r="BU1462" s="61"/>
      <c r="BV1462" s="61"/>
      <c r="BW1462" s="61"/>
      <c r="BX1462" s="61"/>
      <c r="BY1462" s="64"/>
      <c r="BZ1462" s="61"/>
      <c r="CA1462" s="61"/>
      <c r="CB1462" s="61"/>
      <c r="CC1462" s="61"/>
      <c r="CD1462" s="61"/>
      <c r="CE1462" s="61"/>
      <c r="CF1462" s="64"/>
      <c r="CG1462" s="61"/>
      <c r="CH1462" s="61"/>
      <c r="CI1462" s="61"/>
      <c r="CJ1462" s="61"/>
      <c r="CK1462" s="61"/>
      <c r="CL1462" s="61"/>
      <c r="CM1462" s="61"/>
      <c r="CN1462" s="61"/>
      <c r="CO1462" s="61"/>
      <c r="CP1462" s="61"/>
      <c r="CQ1462" s="61"/>
      <c r="CR1462" s="61"/>
      <c r="CS1462" s="61"/>
      <c r="CT1462" s="61"/>
      <c r="CU1462" s="61"/>
      <c r="CV1462" s="61"/>
      <c r="CW1462" s="61"/>
      <c r="CX1462" s="61"/>
      <c r="CY1462" s="61"/>
      <c r="CZ1462" s="61"/>
      <c r="DA1462" s="61"/>
      <c r="DB1462" s="61"/>
      <c r="DC1462" s="61"/>
    </row>
    <row r="1463" spans="2:107" ht="25.5" customHeight="1" x14ac:dyDescent="0.2">
      <c r="B1463" s="182" t="s">
        <v>424</v>
      </c>
      <c r="C1463" s="182"/>
      <c r="D1463" s="182"/>
      <c r="E1463" s="182"/>
      <c r="F1463" s="182"/>
      <c r="G1463" s="182"/>
      <c r="H1463" s="182"/>
      <c r="I1463" s="182"/>
      <c r="J1463" s="182"/>
      <c r="K1463" s="182"/>
      <c r="L1463" s="182"/>
      <c r="M1463" s="182"/>
      <c r="N1463" s="182"/>
      <c r="O1463" s="182"/>
      <c r="P1463" s="182"/>
      <c r="Q1463" s="182"/>
      <c r="R1463" s="182"/>
      <c r="S1463" s="182"/>
      <c r="T1463" s="182"/>
      <c r="U1463" s="182"/>
      <c r="V1463" s="182"/>
      <c r="W1463" s="182"/>
      <c r="X1463" s="182"/>
      <c r="Y1463" s="182"/>
      <c r="Z1463" s="182"/>
      <c r="AA1463" s="182"/>
      <c r="AB1463" s="182"/>
      <c r="AC1463" s="182"/>
      <c r="AD1463" s="182"/>
      <c r="AE1463" s="182"/>
      <c r="AF1463" s="182"/>
      <c r="AG1463" s="182"/>
      <c r="AH1463" s="182"/>
      <c r="AI1463" s="182"/>
      <c r="AJ1463" s="182"/>
      <c r="AK1463" s="182"/>
      <c r="AL1463" s="182"/>
      <c r="AM1463" s="182"/>
      <c r="AN1463" s="182"/>
      <c r="AO1463" s="182"/>
      <c r="AP1463" s="182"/>
      <c r="AQ1463" s="182"/>
      <c r="AR1463" s="182"/>
      <c r="AS1463" s="182"/>
      <c r="AT1463" s="182"/>
      <c r="AU1463" s="182"/>
      <c r="AV1463" s="182"/>
      <c r="AW1463" s="182"/>
      <c r="AX1463" s="182"/>
      <c r="AY1463" s="182"/>
      <c r="AZ1463" s="182"/>
      <c r="BA1463" s="182"/>
      <c r="BB1463" s="182"/>
      <c r="BC1463" s="182"/>
      <c r="BD1463" s="182"/>
      <c r="BE1463" s="182"/>
      <c r="BF1463" s="182"/>
      <c r="BG1463" s="182"/>
      <c r="BH1463" s="182"/>
      <c r="BI1463" s="182"/>
      <c r="BJ1463" s="61"/>
      <c r="BK1463" s="61"/>
      <c r="BL1463" s="37"/>
      <c r="BM1463" s="37"/>
      <c r="BN1463" s="37"/>
      <c r="BO1463" s="61"/>
      <c r="BP1463" s="61"/>
      <c r="BQ1463" s="61"/>
      <c r="BR1463" s="37"/>
      <c r="BS1463" s="61"/>
      <c r="BT1463" s="61"/>
      <c r="BU1463" s="61"/>
      <c r="BV1463" s="61"/>
      <c r="BW1463" s="61"/>
      <c r="BX1463" s="61"/>
      <c r="BY1463" s="64"/>
      <c r="BZ1463" s="61"/>
      <c r="CA1463" s="61"/>
      <c r="CB1463" s="61"/>
      <c r="CC1463" s="61"/>
      <c r="CD1463" s="61"/>
      <c r="CE1463" s="61"/>
      <c r="CF1463" s="64"/>
      <c r="CG1463" s="61"/>
      <c r="CH1463" s="61"/>
      <c r="CI1463" s="61"/>
      <c r="CJ1463" s="61"/>
      <c r="CK1463" s="61"/>
      <c r="CL1463" s="61"/>
      <c r="CM1463" s="61"/>
      <c r="CN1463" s="61"/>
      <c r="CO1463" s="61"/>
      <c r="CP1463" s="61"/>
      <c r="CQ1463" s="61"/>
      <c r="CR1463" s="61"/>
      <c r="CS1463" s="61"/>
      <c r="CT1463" s="61"/>
      <c r="CU1463" s="61"/>
      <c r="CV1463" s="61"/>
      <c r="CW1463" s="61"/>
      <c r="CX1463" s="61"/>
      <c r="CY1463" s="61"/>
      <c r="CZ1463" s="61"/>
      <c r="DA1463" s="61"/>
      <c r="DB1463" s="61"/>
      <c r="DC1463" s="61"/>
    </row>
    <row r="1464" spans="2:107" ht="25.5" customHeight="1" x14ac:dyDescent="0.2">
      <c r="B1464" s="61"/>
      <c r="C1464" s="61"/>
      <c r="D1464" s="61"/>
      <c r="E1464" s="37"/>
      <c r="F1464" s="61"/>
      <c r="G1464" s="61"/>
      <c r="H1464" s="61"/>
      <c r="I1464" s="61"/>
      <c r="J1464" s="61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  <c r="W1464" s="61"/>
      <c r="X1464" s="61"/>
      <c r="Y1464" s="61"/>
      <c r="Z1464" s="61"/>
      <c r="AA1464" s="61"/>
      <c r="AB1464" s="61"/>
      <c r="AC1464" s="61"/>
      <c r="AD1464" s="61"/>
      <c r="AE1464" s="61"/>
      <c r="AF1464" s="61"/>
      <c r="AG1464" s="61"/>
      <c r="AH1464" s="61"/>
      <c r="AI1464" s="61"/>
      <c r="AJ1464" s="61"/>
      <c r="AK1464" s="61"/>
      <c r="AL1464" s="61"/>
      <c r="AM1464" s="61"/>
      <c r="AN1464" s="61"/>
      <c r="AO1464" s="61"/>
      <c r="AP1464" s="61"/>
      <c r="AQ1464" s="61"/>
      <c r="AR1464" s="61"/>
      <c r="AS1464" s="61"/>
      <c r="AT1464" s="61"/>
      <c r="AU1464" s="61"/>
      <c r="AV1464" s="61"/>
      <c r="AW1464" s="61"/>
      <c r="AX1464" s="61"/>
      <c r="AY1464" s="61"/>
      <c r="AZ1464" s="61"/>
      <c r="BA1464" s="61"/>
      <c r="BB1464" s="61"/>
      <c r="BC1464" s="61"/>
      <c r="BD1464" s="61"/>
      <c r="BE1464" s="61"/>
      <c r="BF1464" s="61"/>
      <c r="BG1464" s="61"/>
      <c r="BH1464" s="61"/>
      <c r="BI1464" s="61"/>
      <c r="BJ1464" s="61"/>
      <c r="BK1464" s="61"/>
      <c r="BL1464" s="61"/>
      <c r="BM1464" s="61"/>
      <c r="BN1464" s="61"/>
      <c r="BO1464" s="61"/>
      <c r="BP1464" s="61"/>
      <c r="BQ1464" s="61"/>
      <c r="BR1464" s="37"/>
      <c r="BS1464" s="61"/>
      <c r="BT1464" s="61"/>
      <c r="BU1464" s="61"/>
      <c r="BV1464" s="61"/>
      <c r="BW1464" s="61"/>
      <c r="BX1464" s="61"/>
      <c r="BY1464" s="64"/>
      <c r="BZ1464" s="61"/>
      <c r="CA1464" s="61"/>
      <c r="CB1464" s="61"/>
      <c r="CC1464" s="61"/>
      <c r="CD1464" s="61"/>
      <c r="CE1464" s="61"/>
      <c r="CF1464" s="64"/>
      <c r="CG1464" s="61"/>
      <c r="CH1464" s="61"/>
      <c r="CI1464" s="61"/>
      <c r="CJ1464" s="61"/>
      <c r="CK1464" s="61"/>
      <c r="CL1464" s="61"/>
      <c r="CM1464" s="61"/>
      <c r="CN1464" s="61"/>
      <c r="CO1464" s="61"/>
      <c r="CP1464" s="61"/>
      <c r="CQ1464" s="61"/>
      <c r="CR1464" s="61"/>
      <c r="CS1464" s="61"/>
      <c r="CT1464" s="61"/>
      <c r="CU1464" s="61"/>
      <c r="CV1464" s="61"/>
      <c r="CW1464" s="61"/>
      <c r="CX1464" s="61"/>
      <c r="CY1464" s="61"/>
      <c r="CZ1464" s="61"/>
      <c r="DA1464" s="61"/>
      <c r="DB1464" s="61"/>
      <c r="DC1464" s="61"/>
    </row>
    <row r="1465" spans="2:107" ht="25.5" customHeight="1" x14ac:dyDescent="0.2">
      <c r="B1465" s="189" t="s">
        <v>373</v>
      </c>
      <c r="C1465" s="192"/>
      <c r="D1465" s="192"/>
      <c r="E1465" s="37"/>
      <c r="F1465" s="189" t="s">
        <v>370</v>
      </c>
      <c r="G1465" s="192"/>
      <c r="H1465" s="192"/>
      <c r="I1465" s="61"/>
      <c r="J1465" s="189" t="s">
        <v>396</v>
      </c>
      <c r="K1465" s="192"/>
      <c r="L1465" s="192"/>
      <c r="M1465" s="61"/>
      <c r="N1465" s="190" t="s">
        <v>198</v>
      </c>
      <c r="O1465" s="191"/>
      <c r="P1465" s="191"/>
      <c r="Q1465" s="61"/>
      <c r="R1465" s="190" t="s">
        <v>207</v>
      </c>
      <c r="S1465" s="191"/>
      <c r="T1465" s="191"/>
      <c r="U1465" s="61"/>
      <c r="V1465" s="61"/>
      <c r="W1465" s="190" t="s">
        <v>212</v>
      </c>
      <c r="X1465" s="191"/>
      <c r="Y1465" s="191"/>
      <c r="Z1465" s="61"/>
      <c r="AA1465" s="190" t="s">
        <v>223</v>
      </c>
      <c r="AB1465" s="191"/>
      <c r="AC1465" s="191"/>
      <c r="AD1465" s="61"/>
      <c r="AE1465" s="190" t="s">
        <v>230</v>
      </c>
      <c r="AF1465" s="190"/>
      <c r="AG1465" s="190"/>
      <c r="AH1465" s="61"/>
      <c r="AI1465" s="190" t="s">
        <v>235</v>
      </c>
      <c r="AJ1465" s="190"/>
      <c r="AK1465" s="190"/>
      <c r="AL1465" s="61"/>
      <c r="AM1465" s="190" t="s">
        <v>252</v>
      </c>
      <c r="AN1465" s="190"/>
      <c r="AO1465" s="190"/>
      <c r="AP1465" s="61"/>
      <c r="AQ1465" s="190" t="s">
        <v>282</v>
      </c>
      <c r="AR1465" s="190"/>
      <c r="AS1465" s="190"/>
      <c r="AT1465" s="61"/>
      <c r="AU1465" s="189" t="s">
        <v>295</v>
      </c>
      <c r="AV1465" s="189"/>
      <c r="AW1465" s="189"/>
      <c r="AX1465" s="61"/>
      <c r="AY1465" s="189" t="s">
        <v>323</v>
      </c>
      <c r="AZ1465" s="189"/>
      <c r="BA1465" s="189"/>
      <c r="BB1465" s="61"/>
      <c r="BC1465" s="189" t="s">
        <v>324</v>
      </c>
      <c r="BD1465" s="189"/>
      <c r="BE1465" s="189"/>
      <c r="BF1465" s="61"/>
      <c r="BG1465" s="189" t="s">
        <v>331</v>
      </c>
      <c r="BH1465" s="189"/>
      <c r="BI1465" s="189"/>
      <c r="BJ1465" s="61"/>
      <c r="BK1465" s="61"/>
      <c r="BL1465" s="61"/>
      <c r="BM1465" s="61"/>
      <c r="BN1465" s="61"/>
      <c r="BO1465" s="61"/>
      <c r="BP1465" s="61"/>
      <c r="BQ1465" s="61"/>
      <c r="BR1465" s="37"/>
      <c r="BS1465" s="61"/>
      <c r="BT1465" s="61"/>
      <c r="BU1465" s="61"/>
      <c r="BV1465" s="61"/>
      <c r="BW1465" s="61"/>
      <c r="BX1465" s="61"/>
      <c r="BY1465" s="64"/>
      <c r="BZ1465" s="61"/>
      <c r="CA1465" s="61"/>
      <c r="CB1465" s="61"/>
      <c r="CC1465" s="61"/>
      <c r="CD1465" s="61"/>
      <c r="CE1465" s="61"/>
      <c r="CF1465" s="64"/>
      <c r="CG1465" s="61"/>
      <c r="CH1465" s="61"/>
      <c r="CI1465" s="61"/>
      <c r="CJ1465" s="61"/>
      <c r="CK1465" s="61"/>
      <c r="CL1465" s="61"/>
      <c r="CM1465" s="61"/>
      <c r="CN1465" s="61"/>
      <c r="CO1465" s="61"/>
      <c r="CP1465" s="61"/>
      <c r="CQ1465" s="61"/>
      <c r="CR1465" s="61"/>
      <c r="CS1465" s="61"/>
      <c r="CT1465" s="61"/>
      <c r="CU1465" s="61"/>
      <c r="CV1465" s="61"/>
      <c r="CW1465" s="61"/>
      <c r="CX1465" s="61"/>
      <c r="CY1465" s="61"/>
      <c r="CZ1465" s="61"/>
      <c r="DA1465" s="61"/>
      <c r="DB1465" s="61"/>
      <c r="DC1465" s="61"/>
    </row>
    <row r="1466" spans="2:107" ht="25.5" customHeight="1" x14ac:dyDescent="0.2">
      <c r="B1466" s="63" t="s">
        <v>371</v>
      </c>
      <c r="C1466" s="45">
        <v>6</v>
      </c>
      <c r="D1466" s="58">
        <v>0.2608695652173913</v>
      </c>
      <c r="E1466" s="37"/>
      <c r="F1466" s="75" t="s">
        <v>384</v>
      </c>
      <c r="G1466" s="45">
        <v>2</v>
      </c>
      <c r="H1466" s="58">
        <v>8.6956521739130432E-2</v>
      </c>
      <c r="I1466" s="61"/>
      <c r="J1466" s="63" t="s">
        <v>397</v>
      </c>
      <c r="K1466" s="45">
        <v>7</v>
      </c>
      <c r="L1466" s="58">
        <v>0.30434782608695654</v>
      </c>
      <c r="M1466" s="61"/>
      <c r="N1466" s="169" t="s">
        <v>199</v>
      </c>
      <c r="O1466" s="59">
        <v>12</v>
      </c>
      <c r="P1466" s="60">
        <v>0.48</v>
      </c>
      <c r="Q1466" s="61"/>
      <c r="R1466" s="169" t="s">
        <v>208</v>
      </c>
      <c r="S1466" s="59">
        <v>14</v>
      </c>
      <c r="T1466" s="60">
        <v>0.53846153846153844</v>
      </c>
      <c r="U1466" s="61"/>
      <c r="V1466" s="61"/>
      <c r="W1466" s="169" t="s">
        <v>213</v>
      </c>
      <c r="X1466" s="59">
        <v>7</v>
      </c>
      <c r="Y1466" s="60">
        <v>0.26923076923076922</v>
      </c>
      <c r="Z1466" s="61"/>
      <c r="AA1466" s="169" t="s">
        <v>224</v>
      </c>
      <c r="AB1466" s="59">
        <v>13</v>
      </c>
      <c r="AC1466" s="60">
        <v>0.5</v>
      </c>
      <c r="AD1466" s="61"/>
      <c r="AE1466" s="169" t="s">
        <v>231</v>
      </c>
      <c r="AF1466" s="59">
        <v>3</v>
      </c>
      <c r="AG1466" s="60">
        <v>0.11538461538461539</v>
      </c>
      <c r="AH1466" s="61"/>
      <c r="AI1466" s="169" t="s">
        <v>236</v>
      </c>
      <c r="AJ1466" s="59">
        <v>1</v>
      </c>
      <c r="AK1466" s="60">
        <v>3.8461538461538464E-2</v>
      </c>
      <c r="AL1466" s="61"/>
      <c r="AM1466" s="169" t="s">
        <v>253</v>
      </c>
      <c r="AN1466" s="59">
        <v>2</v>
      </c>
      <c r="AO1466" s="60">
        <v>9.0909090909090912E-2</v>
      </c>
      <c r="AP1466" s="61"/>
      <c r="AQ1466" s="169" t="s">
        <v>283</v>
      </c>
      <c r="AR1466" s="59">
        <v>3</v>
      </c>
      <c r="AS1466" s="60">
        <v>0.11538461538461539</v>
      </c>
      <c r="AT1466" s="61"/>
      <c r="AU1466" s="169" t="s">
        <v>296</v>
      </c>
      <c r="AV1466" s="59">
        <v>1</v>
      </c>
      <c r="AW1466" s="60">
        <v>4.5454545454545456E-2</v>
      </c>
      <c r="AX1466" s="61"/>
      <c r="AY1466" s="169" t="s">
        <v>314</v>
      </c>
      <c r="AZ1466" s="59">
        <v>1</v>
      </c>
      <c r="BA1466" s="60">
        <v>3.8461538461538464E-2</v>
      </c>
      <c r="BB1466" s="61"/>
      <c r="BC1466" s="169" t="s">
        <v>325</v>
      </c>
      <c r="BD1466" s="59">
        <v>12</v>
      </c>
      <c r="BE1466" s="60">
        <v>0.46153846153846156</v>
      </c>
      <c r="BF1466" s="61"/>
      <c r="BG1466" s="63" t="s">
        <v>332</v>
      </c>
      <c r="BH1466" s="54">
        <v>0</v>
      </c>
      <c r="BI1466" s="66">
        <v>0</v>
      </c>
      <c r="BJ1466" s="61"/>
      <c r="BK1466" s="61"/>
      <c r="BL1466" s="61"/>
      <c r="BM1466" s="61"/>
      <c r="BN1466" s="61"/>
      <c r="BO1466" s="61"/>
      <c r="BP1466" s="61"/>
      <c r="BQ1466" s="61"/>
      <c r="BR1466" s="37"/>
      <c r="BS1466" s="61"/>
      <c r="BT1466" s="61"/>
      <c r="BU1466" s="61"/>
      <c r="BV1466" s="61"/>
      <c r="BW1466" s="61"/>
      <c r="BX1466" s="61"/>
      <c r="BY1466" s="64"/>
      <c r="BZ1466" s="61"/>
      <c r="CA1466" s="61"/>
      <c r="CB1466" s="61"/>
      <c r="CC1466" s="61"/>
      <c r="CD1466" s="61"/>
      <c r="CE1466" s="61"/>
      <c r="CF1466" s="64"/>
      <c r="CG1466" s="61"/>
      <c r="CH1466" s="61"/>
      <c r="CI1466" s="61"/>
      <c r="CJ1466" s="61"/>
      <c r="CK1466" s="61"/>
      <c r="CL1466" s="61"/>
      <c r="CM1466" s="61"/>
      <c r="CN1466" s="61"/>
      <c r="CO1466" s="61"/>
      <c r="CP1466" s="61"/>
      <c r="CQ1466" s="61"/>
      <c r="CR1466" s="61"/>
      <c r="CS1466" s="61"/>
      <c r="CT1466" s="61"/>
      <c r="CU1466" s="61"/>
      <c r="CV1466" s="61"/>
      <c r="CW1466" s="61"/>
      <c r="CX1466" s="61"/>
      <c r="CY1466" s="61"/>
      <c r="CZ1466" s="61"/>
      <c r="DA1466" s="61"/>
      <c r="DB1466" s="61"/>
      <c r="DC1466" s="61"/>
    </row>
    <row r="1467" spans="2:107" ht="25.5" customHeight="1" x14ac:dyDescent="0.2">
      <c r="B1467" s="63" t="s">
        <v>372</v>
      </c>
      <c r="C1467" s="45">
        <v>6</v>
      </c>
      <c r="D1467" s="58">
        <v>0.2608695652173913</v>
      </c>
      <c r="E1467" s="64"/>
      <c r="F1467" s="75" t="s">
        <v>385</v>
      </c>
      <c r="G1467" s="45">
        <v>10</v>
      </c>
      <c r="H1467" s="58">
        <v>0.43478260869565216</v>
      </c>
      <c r="I1467" s="61"/>
      <c r="J1467" s="63" t="s">
        <v>398</v>
      </c>
      <c r="K1467" s="45">
        <v>1</v>
      </c>
      <c r="L1467" s="58">
        <v>4.3478260869565216E-2</v>
      </c>
      <c r="M1467" s="61"/>
      <c r="N1467" s="169" t="s">
        <v>200</v>
      </c>
      <c r="O1467" s="45">
        <v>9</v>
      </c>
      <c r="P1467" s="60">
        <v>0.36</v>
      </c>
      <c r="Q1467" s="61"/>
      <c r="R1467" s="169" t="s">
        <v>209</v>
      </c>
      <c r="S1467" s="59">
        <v>10</v>
      </c>
      <c r="T1467" s="60">
        <v>0.38461538461538464</v>
      </c>
      <c r="U1467" s="61"/>
      <c r="V1467" s="61"/>
      <c r="W1467" s="169" t="s">
        <v>214</v>
      </c>
      <c r="X1467" s="45">
        <v>1</v>
      </c>
      <c r="Y1467" s="60">
        <v>3.8461538461538464E-2</v>
      </c>
      <c r="Z1467" s="61"/>
      <c r="AA1467" s="169" t="s">
        <v>225</v>
      </c>
      <c r="AB1467" s="45">
        <v>4</v>
      </c>
      <c r="AC1467" s="60">
        <v>0.15384615384615385</v>
      </c>
      <c r="AD1467" s="61"/>
      <c r="AE1467" s="169" t="s">
        <v>232</v>
      </c>
      <c r="AF1467" s="45">
        <v>2</v>
      </c>
      <c r="AG1467" s="60">
        <v>7.6923076923076927E-2</v>
      </c>
      <c r="AH1467" s="61"/>
      <c r="AI1467" s="169" t="s">
        <v>238</v>
      </c>
      <c r="AJ1467" s="45">
        <v>1</v>
      </c>
      <c r="AK1467" s="60">
        <v>3.8461538461538464E-2</v>
      </c>
      <c r="AL1467" s="61"/>
      <c r="AM1467" s="169" t="s">
        <v>254</v>
      </c>
      <c r="AN1467" s="45">
        <v>0</v>
      </c>
      <c r="AO1467" s="60">
        <v>0</v>
      </c>
      <c r="AP1467" s="61"/>
      <c r="AQ1467" s="169" t="s">
        <v>284</v>
      </c>
      <c r="AR1467" s="45">
        <v>0</v>
      </c>
      <c r="AS1467" s="60">
        <v>0</v>
      </c>
      <c r="AT1467" s="61"/>
      <c r="AU1467" s="169" t="s">
        <v>297</v>
      </c>
      <c r="AV1467" s="45">
        <v>7</v>
      </c>
      <c r="AW1467" s="60">
        <v>0.31818181818181818</v>
      </c>
      <c r="AX1467" s="61"/>
      <c r="AY1467" s="169" t="s">
        <v>316</v>
      </c>
      <c r="AZ1467" s="45">
        <v>2</v>
      </c>
      <c r="BA1467" s="60">
        <v>7.6923076923076927E-2</v>
      </c>
      <c r="BB1467" s="61"/>
      <c r="BC1467" s="169" t="s">
        <v>326</v>
      </c>
      <c r="BD1467" s="45">
        <v>5</v>
      </c>
      <c r="BE1467" s="60">
        <v>0.19230769230769232</v>
      </c>
      <c r="BF1467" s="61"/>
      <c r="BG1467" s="63" t="s">
        <v>333</v>
      </c>
      <c r="BH1467" s="65">
        <v>2</v>
      </c>
      <c r="BI1467" s="66">
        <v>0.125</v>
      </c>
      <c r="BJ1467" s="61"/>
      <c r="BK1467" s="61"/>
      <c r="BL1467" s="61"/>
      <c r="BM1467" s="61"/>
      <c r="BN1467" s="61"/>
      <c r="BO1467" s="61"/>
      <c r="BP1467" s="61"/>
      <c r="BQ1467" s="61"/>
      <c r="BR1467" s="64"/>
      <c r="BS1467" s="61"/>
      <c r="BT1467" s="61"/>
      <c r="BU1467" s="61"/>
      <c r="BV1467" s="61"/>
      <c r="BW1467" s="61"/>
      <c r="BX1467" s="61"/>
      <c r="BY1467" s="64"/>
      <c r="BZ1467" s="61"/>
      <c r="CA1467" s="61"/>
      <c r="CB1467" s="61"/>
      <c r="CC1467" s="61"/>
      <c r="CD1467" s="61"/>
      <c r="CE1467" s="61"/>
      <c r="CF1467" s="64"/>
      <c r="CG1467" s="61"/>
      <c r="CH1467" s="61"/>
      <c r="CI1467" s="61"/>
      <c r="CJ1467" s="61"/>
      <c r="CK1467" s="61"/>
      <c r="CL1467" s="61"/>
      <c r="CM1467" s="61"/>
      <c r="CN1467" s="61"/>
      <c r="CO1467" s="61"/>
      <c r="CP1467" s="61"/>
      <c r="CQ1467" s="61"/>
      <c r="CR1467" s="61"/>
      <c r="CS1467" s="61"/>
      <c r="CT1467" s="61"/>
      <c r="CU1467" s="61"/>
      <c r="CV1467" s="61"/>
      <c r="CW1467" s="61"/>
      <c r="CX1467" s="61"/>
      <c r="CY1467" s="61"/>
      <c r="CZ1467" s="61"/>
      <c r="DA1467" s="61"/>
      <c r="DB1467" s="61"/>
      <c r="DC1467" s="61"/>
    </row>
    <row r="1468" spans="2:107" ht="25.5" customHeight="1" x14ac:dyDescent="0.2">
      <c r="B1468" s="63" t="s">
        <v>374</v>
      </c>
      <c r="C1468" s="45">
        <v>1</v>
      </c>
      <c r="D1468" s="58">
        <v>4.3478260869565216E-2</v>
      </c>
      <c r="E1468" s="64"/>
      <c r="F1468" s="75" t="s">
        <v>386</v>
      </c>
      <c r="G1468" s="45">
        <v>1</v>
      </c>
      <c r="H1468" s="58">
        <v>4.3478260869565216E-2</v>
      </c>
      <c r="I1468" s="61"/>
      <c r="J1468" s="63" t="s">
        <v>385</v>
      </c>
      <c r="K1468" s="45">
        <v>4</v>
      </c>
      <c r="L1468" s="58">
        <v>0.17391304347826086</v>
      </c>
      <c r="M1468" s="61"/>
      <c r="N1468" s="169" t="s">
        <v>201</v>
      </c>
      <c r="O1468" s="45">
        <v>0</v>
      </c>
      <c r="P1468" s="60">
        <v>0</v>
      </c>
      <c r="Q1468" s="61"/>
      <c r="R1468" s="169" t="s">
        <v>210</v>
      </c>
      <c r="S1468" s="59">
        <v>2</v>
      </c>
      <c r="T1468" s="60">
        <v>7.6923076923076927E-2</v>
      </c>
      <c r="U1468" s="61"/>
      <c r="V1468" s="61"/>
      <c r="W1468" s="169" t="s">
        <v>215</v>
      </c>
      <c r="X1468" s="45">
        <v>2</v>
      </c>
      <c r="Y1468" s="60">
        <v>7.6923076923076927E-2</v>
      </c>
      <c r="Z1468" s="61"/>
      <c r="AA1468" s="169" t="s">
        <v>226</v>
      </c>
      <c r="AB1468" s="45">
        <v>0</v>
      </c>
      <c r="AC1468" s="60">
        <v>0</v>
      </c>
      <c r="AD1468" s="61"/>
      <c r="AE1468" s="169" t="s">
        <v>233</v>
      </c>
      <c r="AF1468" s="45">
        <v>2</v>
      </c>
      <c r="AG1468" s="60">
        <v>7.6923076923076927E-2</v>
      </c>
      <c r="AH1468" s="61"/>
      <c r="AI1468" s="169" t="s">
        <v>239</v>
      </c>
      <c r="AJ1468" s="45">
        <v>6</v>
      </c>
      <c r="AK1468" s="60">
        <v>0.23076923076923078</v>
      </c>
      <c r="AL1468" s="61"/>
      <c r="AM1468" s="169" t="s">
        <v>255</v>
      </c>
      <c r="AN1468" s="45">
        <v>0</v>
      </c>
      <c r="AO1468" s="60">
        <v>0</v>
      </c>
      <c r="AP1468" s="61"/>
      <c r="AQ1468" s="169" t="s">
        <v>285</v>
      </c>
      <c r="AR1468" s="45">
        <v>2</v>
      </c>
      <c r="AS1468" s="60">
        <v>7.6923076923076927E-2</v>
      </c>
      <c r="AT1468" s="61"/>
      <c r="AU1468" s="169" t="s">
        <v>298</v>
      </c>
      <c r="AV1468" s="45">
        <v>0</v>
      </c>
      <c r="AW1468" s="60">
        <v>0</v>
      </c>
      <c r="AX1468" s="61"/>
      <c r="AY1468" s="169" t="s">
        <v>315</v>
      </c>
      <c r="AZ1468" s="45">
        <v>0</v>
      </c>
      <c r="BA1468" s="60">
        <v>0</v>
      </c>
      <c r="BB1468" s="61"/>
      <c r="BC1468" s="169" t="s">
        <v>327</v>
      </c>
      <c r="BD1468" s="45">
        <v>2</v>
      </c>
      <c r="BE1468" s="60">
        <v>7.6923076923076927E-2</v>
      </c>
      <c r="BF1468" s="61"/>
      <c r="BG1468" s="63" t="s">
        <v>334</v>
      </c>
      <c r="BH1468" s="65">
        <v>0</v>
      </c>
      <c r="BI1468" s="66">
        <v>0</v>
      </c>
      <c r="BJ1468" s="62"/>
      <c r="BK1468" s="62"/>
      <c r="BL1468" s="61"/>
      <c r="BM1468" s="61"/>
      <c r="BN1468" s="61"/>
      <c r="BO1468" s="61"/>
      <c r="BP1468" s="61"/>
      <c r="BQ1468" s="61"/>
      <c r="BR1468" s="64"/>
      <c r="BS1468" s="61"/>
      <c r="BT1468" s="61"/>
      <c r="BU1468" s="61"/>
      <c r="BV1468" s="61"/>
      <c r="BW1468" s="61"/>
      <c r="BX1468" s="61"/>
      <c r="BY1468" s="61"/>
      <c r="BZ1468" s="61"/>
      <c r="CA1468" s="61"/>
      <c r="CB1468" s="61"/>
      <c r="CC1468" s="61"/>
      <c r="CD1468" s="61"/>
      <c r="CE1468" s="61"/>
      <c r="CF1468" s="61"/>
      <c r="CG1468" s="61"/>
      <c r="CH1468" s="61"/>
      <c r="CI1468" s="61"/>
      <c r="CJ1468" s="61"/>
      <c r="CK1468" s="61"/>
      <c r="CL1468" s="61"/>
      <c r="CM1468" s="61"/>
      <c r="CN1468" s="61"/>
      <c r="CO1468" s="61"/>
      <c r="CP1468" s="61"/>
      <c r="CQ1468" s="61"/>
      <c r="CR1468" s="61"/>
      <c r="CS1468" s="61"/>
      <c r="CT1468" s="61"/>
      <c r="CU1468" s="61"/>
      <c r="CV1468" s="61"/>
      <c r="CW1468" s="61"/>
      <c r="CX1468" s="61"/>
      <c r="CY1468" s="61"/>
      <c r="CZ1468" s="61"/>
      <c r="DA1468" s="61"/>
      <c r="DB1468" s="61"/>
      <c r="DC1468" s="61"/>
    </row>
    <row r="1469" spans="2:107" ht="25.5" customHeight="1" x14ac:dyDescent="0.2">
      <c r="B1469" s="63" t="s">
        <v>375</v>
      </c>
      <c r="C1469" s="45">
        <v>1</v>
      </c>
      <c r="D1469" s="58">
        <v>4.3478260869565216E-2</v>
      </c>
      <c r="E1469" s="64"/>
      <c r="F1469" s="75" t="s">
        <v>387</v>
      </c>
      <c r="G1469" s="45">
        <v>1</v>
      </c>
      <c r="H1469" s="58">
        <v>4.3478260869565216E-2</v>
      </c>
      <c r="I1469" s="61"/>
      <c r="J1469" s="63" t="s">
        <v>399</v>
      </c>
      <c r="K1469" s="45">
        <v>2</v>
      </c>
      <c r="L1469" s="58">
        <v>8.6956521739130432E-2</v>
      </c>
      <c r="M1469" s="61"/>
      <c r="N1469" s="169" t="s">
        <v>202</v>
      </c>
      <c r="O1469" s="45">
        <v>1</v>
      </c>
      <c r="P1469" s="60">
        <v>0.04</v>
      </c>
      <c r="Q1469" s="61"/>
      <c r="R1469" s="169" t="s">
        <v>211</v>
      </c>
      <c r="S1469" s="59">
        <v>0</v>
      </c>
      <c r="T1469" s="60">
        <v>0</v>
      </c>
      <c r="U1469" s="61"/>
      <c r="V1469" s="61"/>
      <c r="W1469" s="169" t="s">
        <v>216</v>
      </c>
      <c r="X1469" s="45">
        <v>1</v>
      </c>
      <c r="Y1469" s="60">
        <v>3.8461538461538464E-2</v>
      </c>
      <c r="Z1469" s="61"/>
      <c r="AA1469" s="169" t="s">
        <v>227</v>
      </c>
      <c r="AB1469" s="45">
        <v>2</v>
      </c>
      <c r="AC1469" s="60">
        <v>7.6923076923076927E-2</v>
      </c>
      <c r="AD1469" s="61"/>
      <c r="AE1469" s="169" t="s">
        <v>234</v>
      </c>
      <c r="AF1469" s="45">
        <v>0</v>
      </c>
      <c r="AG1469" s="60">
        <v>0</v>
      </c>
      <c r="AH1469" s="61"/>
      <c r="AI1469" s="169" t="s">
        <v>240</v>
      </c>
      <c r="AJ1469" s="45">
        <v>1</v>
      </c>
      <c r="AK1469" s="60">
        <v>3.8461538461538464E-2</v>
      </c>
      <c r="AL1469" s="61"/>
      <c r="AM1469" s="169" t="s">
        <v>276</v>
      </c>
      <c r="AN1469" s="45">
        <v>6</v>
      </c>
      <c r="AO1469" s="60">
        <v>0.27272727272727271</v>
      </c>
      <c r="AP1469" s="61"/>
      <c r="AQ1469" s="169" t="s">
        <v>286</v>
      </c>
      <c r="AR1469" s="45">
        <v>12</v>
      </c>
      <c r="AS1469" s="60">
        <v>0.46153846153846156</v>
      </c>
      <c r="AT1469" s="61"/>
      <c r="AU1469" s="169" t="s">
        <v>299</v>
      </c>
      <c r="AV1469" s="45">
        <v>0</v>
      </c>
      <c r="AW1469" s="60">
        <v>0</v>
      </c>
      <c r="AX1469" s="61"/>
      <c r="AY1469" s="169" t="s">
        <v>317</v>
      </c>
      <c r="AZ1469" s="45">
        <v>0</v>
      </c>
      <c r="BA1469" s="60">
        <v>0</v>
      </c>
      <c r="BB1469" s="61"/>
      <c r="BC1469" s="169" t="s">
        <v>328</v>
      </c>
      <c r="BD1469" s="59">
        <v>0</v>
      </c>
      <c r="BE1469" s="60">
        <v>0</v>
      </c>
      <c r="BF1469" s="61"/>
      <c r="BG1469" s="63" t="s">
        <v>335</v>
      </c>
      <c r="BH1469" s="54">
        <v>9</v>
      </c>
      <c r="BI1469" s="66">
        <v>0.5625</v>
      </c>
      <c r="BJ1469" s="61"/>
      <c r="BK1469" s="61"/>
      <c r="BL1469" s="61"/>
      <c r="BM1469" s="61"/>
      <c r="BN1469" s="61"/>
      <c r="BO1469" s="61"/>
      <c r="BP1469" s="61"/>
      <c r="BQ1469" s="61"/>
      <c r="BR1469" s="64"/>
      <c r="BS1469" s="61"/>
      <c r="BT1469" s="61"/>
      <c r="BU1469" s="61"/>
      <c r="BV1469" s="61"/>
      <c r="BW1469" s="61"/>
      <c r="BX1469" s="61"/>
      <c r="BY1469" s="61"/>
      <c r="BZ1469" s="61"/>
      <c r="CA1469" s="61"/>
      <c r="CB1469" s="61"/>
      <c r="CC1469" s="61"/>
      <c r="CD1469" s="61"/>
      <c r="CE1469" s="61"/>
      <c r="CF1469" s="61"/>
      <c r="CG1469" s="61"/>
      <c r="CH1469" s="61"/>
      <c r="CI1469" s="61"/>
      <c r="CJ1469" s="61"/>
      <c r="CK1469" s="61"/>
      <c r="CL1469" s="61"/>
      <c r="CM1469" s="61"/>
      <c r="CN1469" s="61"/>
      <c r="CO1469" s="61"/>
      <c r="CP1469" s="61"/>
      <c r="CQ1469" s="61"/>
      <c r="CR1469" s="61"/>
      <c r="CS1469" s="61"/>
      <c r="CT1469" s="61"/>
      <c r="CU1469" s="61"/>
      <c r="CV1469" s="61"/>
      <c r="CW1469" s="61"/>
      <c r="CX1469" s="61"/>
      <c r="CY1469" s="61"/>
      <c r="CZ1469" s="61"/>
      <c r="DA1469" s="61"/>
      <c r="DB1469" s="61"/>
      <c r="DC1469" s="61"/>
    </row>
    <row r="1470" spans="2:107" ht="25.5" customHeight="1" x14ac:dyDescent="0.2">
      <c r="B1470" s="63" t="s">
        <v>376</v>
      </c>
      <c r="C1470" s="45">
        <v>4</v>
      </c>
      <c r="D1470" s="58">
        <v>0.17391304347826086</v>
      </c>
      <c r="E1470" s="64"/>
      <c r="F1470" s="75" t="s">
        <v>388</v>
      </c>
      <c r="G1470" s="45">
        <v>2</v>
      </c>
      <c r="H1470" s="58">
        <v>8.6956521739130432E-2</v>
      </c>
      <c r="I1470" s="61"/>
      <c r="J1470" s="63" t="s">
        <v>400</v>
      </c>
      <c r="K1470" s="45">
        <v>0</v>
      </c>
      <c r="L1470" s="58">
        <v>0</v>
      </c>
      <c r="M1470" s="61"/>
      <c r="N1470" s="169" t="s">
        <v>203</v>
      </c>
      <c r="O1470" s="45">
        <v>0</v>
      </c>
      <c r="P1470" s="60">
        <v>0</v>
      </c>
      <c r="Q1470" s="61"/>
      <c r="R1470" s="37"/>
      <c r="S1470" s="45">
        <v>26</v>
      </c>
      <c r="T1470" s="60">
        <v>1</v>
      </c>
      <c r="U1470" s="61"/>
      <c r="V1470" s="61"/>
      <c r="W1470" s="169" t="s">
        <v>217</v>
      </c>
      <c r="X1470" s="45">
        <v>2</v>
      </c>
      <c r="Y1470" s="60">
        <v>7.6923076923076927E-2</v>
      </c>
      <c r="Z1470" s="61"/>
      <c r="AA1470" s="169" t="s">
        <v>228</v>
      </c>
      <c r="AB1470" s="45">
        <v>3</v>
      </c>
      <c r="AC1470" s="60">
        <v>0.11538461538461539</v>
      </c>
      <c r="AD1470" s="61"/>
      <c r="AE1470" s="169" t="s">
        <v>237</v>
      </c>
      <c r="AF1470" s="45">
        <v>12</v>
      </c>
      <c r="AG1470" s="60">
        <v>0.46153846153846156</v>
      </c>
      <c r="AH1470" s="61"/>
      <c r="AI1470" s="169" t="s">
        <v>241</v>
      </c>
      <c r="AJ1470" s="45">
        <v>1</v>
      </c>
      <c r="AK1470" s="60">
        <v>3.8461538461538464E-2</v>
      </c>
      <c r="AL1470" s="61"/>
      <c r="AM1470" s="169" t="s">
        <v>257</v>
      </c>
      <c r="AN1470" s="45">
        <v>0</v>
      </c>
      <c r="AO1470" s="60">
        <v>0</v>
      </c>
      <c r="AP1470" s="61"/>
      <c r="AQ1470" s="169" t="s">
        <v>287</v>
      </c>
      <c r="AR1470" s="45">
        <v>0</v>
      </c>
      <c r="AS1470" s="60">
        <v>0</v>
      </c>
      <c r="AT1470" s="61"/>
      <c r="AU1470" s="169" t="s">
        <v>300</v>
      </c>
      <c r="AV1470" s="45">
        <v>3</v>
      </c>
      <c r="AW1470" s="60">
        <v>0.13636363636363635</v>
      </c>
      <c r="AX1470" s="61"/>
      <c r="AY1470" s="169" t="s">
        <v>319</v>
      </c>
      <c r="AZ1470" s="45">
        <v>1</v>
      </c>
      <c r="BA1470" s="60">
        <v>3.8461538461538464E-2</v>
      </c>
      <c r="BB1470" s="61"/>
      <c r="BC1470" s="169" t="s">
        <v>329</v>
      </c>
      <c r="BD1470" s="59">
        <v>0</v>
      </c>
      <c r="BE1470" s="60">
        <v>0</v>
      </c>
      <c r="BF1470" s="61"/>
      <c r="BG1470" s="63" t="s">
        <v>336</v>
      </c>
      <c r="BH1470" s="54">
        <v>5</v>
      </c>
      <c r="BI1470" s="66">
        <v>0.3125</v>
      </c>
      <c r="BJ1470" s="61"/>
      <c r="BK1470" s="61"/>
      <c r="BL1470" s="61"/>
      <c r="BM1470" s="61"/>
      <c r="BN1470" s="61"/>
      <c r="BO1470" s="37"/>
      <c r="BP1470" s="37"/>
      <c r="BQ1470" s="61"/>
      <c r="BR1470" s="64"/>
      <c r="BS1470" s="61"/>
      <c r="BT1470" s="61"/>
      <c r="BU1470" s="61"/>
      <c r="BV1470" s="61"/>
      <c r="BW1470" s="61"/>
      <c r="BX1470" s="61"/>
      <c r="BY1470" s="61"/>
      <c r="BZ1470" s="61"/>
      <c r="CA1470" s="61"/>
      <c r="CB1470" s="61"/>
      <c r="CC1470" s="61"/>
      <c r="CD1470" s="61"/>
      <c r="CE1470" s="61"/>
      <c r="CF1470" s="61"/>
      <c r="CG1470" s="61"/>
      <c r="CH1470" s="61"/>
      <c r="CI1470" s="61"/>
      <c r="CJ1470" s="61"/>
      <c r="CK1470" s="61"/>
      <c r="CL1470" s="61"/>
      <c r="CM1470" s="61"/>
      <c r="CN1470" s="61"/>
      <c r="CO1470" s="61"/>
      <c r="CP1470" s="61"/>
      <c r="CQ1470" s="61"/>
      <c r="CR1470" s="61"/>
      <c r="CS1470" s="61"/>
      <c r="CT1470" s="61"/>
      <c r="CU1470" s="61"/>
      <c r="CV1470" s="61"/>
      <c r="CW1470" s="61"/>
      <c r="CX1470" s="61"/>
      <c r="CY1470" s="61"/>
      <c r="CZ1470" s="61"/>
      <c r="DA1470" s="61"/>
      <c r="DB1470" s="61"/>
      <c r="DC1470" s="61"/>
    </row>
    <row r="1471" spans="2:107" ht="25.5" customHeight="1" x14ac:dyDescent="0.2">
      <c r="B1471" s="63" t="s">
        <v>377</v>
      </c>
      <c r="C1471" s="45">
        <v>2</v>
      </c>
      <c r="D1471" s="58">
        <v>8.6956521739130432E-2</v>
      </c>
      <c r="E1471" s="64"/>
      <c r="F1471" s="75" t="s">
        <v>389</v>
      </c>
      <c r="G1471" s="45">
        <v>4</v>
      </c>
      <c r="H1471" s="58">
        <v>0.17391304347826086</v>
      </c>
      <c r="I1471" s="61"/>
      <c r="J1471" s="63" t="s">
        <v>387</v>
      </c>
      <c r="K1471" s="45">
        <v>0</v>
      </c>
      <c r="L1471" s="58">
        <v>0</v>
      </c>
      <c r="M1471" s="61"/>
      <c r="N1471" s="169" t="s">
        <v>204</v>
      </c>
      <c r="O1471" s="45">
        <v>0</v>
      </c>
      <c r="P1471" s="60">
        <v>0</v>
      </c>
      <c r="Q1471" s="61"/>
      <c r="R1471" s="61"/>
      <c r="S1471" s="49" t="s">
        <v>141</v>
      </c>
      <c r="T1471" s="49" t="s">
        <v>140</v>
      </c>
      <c r="U1471" s="61"/>
      <c r="V1471" s="61"/>
      <c r="W1471" s="169" t="s">
        <v>218</v>
      </c>
      <c r="X1471" s="45">
        <v>4</v>
      </c>
      <c r="Y1471" s="60">
        <v>0.15384615384615385</v>
      </c>
      <c r="Z1471" s="61"/>
      <c r="AA1471" s="169" t="s">
        <v>229</v>
      </c>
      <c r="AB1471" s="45">
        <v>4</v>
      </c>
      <c r="AC1471" s="60">
        <v>0.15384615384615385</v>
      </c>
      <c r="AD1471" s="61"/>
      <c r="AE1471" s="169" t="s">
        <v>251</v>
      </c>
      <c r="AF1471" s="59">
        <v>0</v>
      </c>
      <c r="AG1471" s="60">
        <v>0</v>
      </c>
      <c r="AH1471" s="61"/>
      <c r="AI1471" s="169" t="s">
        <v>242</v>
      </c>
      <c r="AJ1471" s="45">
        <v>1</v>
      </c>
      <c r="AK1471" s="60">
        <v>3.8461538461538464E-2</v>
      </c>
      <c r="AL1471" s="61"/>
      <c r="AM1471" s="169" t="s">
        <v>256</v>
      </c>
      <c r="AN1471" s="45">
        <v>0</v>
      </c>
      <c r="AO1471" s="60">
        <v>0</v>
      </c>
      <c r="AP1471" s="61"/>
      <c r="AQ1471" s="169" t="s">
        <v>288</v>
      </c>
      <c r="AR1471" s="59">
        <v>1</v>
      </c>
      <c r="AS1471" s="60">
        <v>3.8461538461538464E-2</v>
      </c>
      <c r="AT1471" s="61"/>
      <c r="AU1471" s="169" t="s">
        <v>301</v>
      </c>
      <c r="AV1471" s="45">
        <v>0</v>
      </c>
      <c r="AW1471" s="60">
        <v>0</v>
      </c>
      <c r="AX1471" s="61"/>
      <c r="AY1471" s="169" t="s">
        <v>320</v>
      </c>
      <c r="AZ1471" s="45">
        <v>0</v>
      </c>
      <c r="BA1471" s="60">
        <v>0</v>
      </c>
      <c r="BB1471" s="61"/>
      <c r="BC1471" s="169" t="s">
        <v>330</v>
      </c>
      <c r="BD1471" s="45">
        <v>7</v>
      </c>
      <c r="BE1471" s="60">
        <v>0.26923076923076922</v>
      </c>
      <c r="BF1471" s="61"/>
      <c r="BG1471" s="63" t="s">
        <v>337</v>
      </c>
      <c r="BH1471" s="65">
        <v>0</v>
      </c>
      <c r="BI1471" s="66">
        <v>0</v>
      </c>
      <c r="BJ1471" s="61"/>
      <c r="BK1471" s="61"/>
      <c r="BL1471" s="61"/>
      <c r="BM1471" s="61"/>
      <c r="BN1471" s="61"/>
      <c r="BO1471" s="61"/>
      <c r="BP1471" s="61"/>
      <c r="BQ1471" s="37"/>
      <c r="BR1471" s="64"/>
      <c r="BS1471" s="61"/>
      <c r="BT1471" s="61"/>
      <c r="BU1471" s="61"/>
      <c r="BV1471" s="61"/>
      <c r="BW1471" s="61"/>
      <c r="BX1471" s="61"/>
      <c r="BY1471" s="61"/>
      <c r="BZ1471" s="61"/>
      <c r="CA1471" s="61"/>
      <c r="CB1471" s="61"/>
      <c r="CC1471" s="61"/>
      <c r="CD1471" s="61"/>
      <c r="CE1471" s="61"/>
      <c r="CF1471" s="67"/>
      <c r="CG1471" s="61"/>
      <c r="CH1471" s="61"/>
      <c r="CI1471" s="61"/>
      <c r="CJ1471" s="61"/>
      <c r="CK1471" s="61"/>
      <c r="CL1471" s="61"/>
      <c r="CM1471" s="61"/>
      <c r="CN1471" s="61"/>
      <c r="CO1471" s="61"/>
      <c r="CP1471" s="61"/>
      <c r="CQ1471" s="61"/>
      <c r="CR1471" s="61"/>
      <c r="CS1471" s="61"/>
      <c r="CT1471" s="61"/>
      <c r="CU1471" s="61"/>
      <c r="CV1471" s="61"/>
      <c r="CW1471" s="61"/>
      <c r="CX1471" s="61"/>
      <c r="CY1471" s="61"/>
      <c r="CZ1471" s="61"/>
      <c r="DA1471" s="61"/>
      <c r="DB1471" s="61"/>
      <c r="DC1471" s="61"/>
    </row>
    <row r="1472" spans="2:107" ht="25.5" customHeight="1" x14ac:dyDescent="0.2">
      <c r="B1472" s="63" t="s">
        <v>378</v>
      </c>
      <c r="C1472" s="45">
        <v>2</v>
      </c>
      <c r="D1472" s="58">
        <v>8.6956521739130432E-2</v>
      </c>
      <c r="E1472" s="64"/>
      <c r="F1472" s="75" t="s">
        <v>390</v>
      </c>
      <c r="G1472" s="45">
        <v>0</v>
      </c>
      <c r="H1472" s="58">
        <v>0</v>
      </c>
      <c r="I1472" s="61"/>
      <c r="J1472" s="63" t="s">
        <v>401</v>
      </c>
      <c r="K1472" s="45">
        <v>3</v>
      </c>
      <c r="L1472" s="58">
        <v>0.13043478260869565</v>
      </c>
      <c r="M1472" s="61"/>
      <c r="N1472" s="169" t="s">
        <v>205</v>
      </c>
      <c r="O1472" s="45">
        <v>1</v>
      </c>
      <c r="P1472" s="60">
        <v>0.04</v>
      </c>
      <c r="Q1472" s="61"/>
      <c r="R1472" s="61"/>
      <c r="S1472" s="61"/>
      <c r="T1472" s="61"/>
      <c r="U1472" s="61"/>
      <c r="V1472" s="61"/>
      <c r="W1472" s="169" t="s">
        <v>219</v>
      </c>
      <c r="X1472" s="45">
        <v>1</v>
      </c>
      <c r="Y1472" s="60">
        <v>3.8461538461538464E-2</v>
      </c>
      <c r="Z1472" s="61"/>
      <c r="AA1472" s="37"/>
      <c r="AB1472" s="45">
        <v>26</v>
      </c>
      <c r="AC1472" s="60">
        <v>1</v>
      </c>
      <c r="AD1472" s="61"/>
      <c r="AE1472" s="169" t="s">
        <v>435</v>
      </c>
      <c r="AF1472" s="59">
        <v>4</v>
      </c>
      <c r="AG1472" s="60">
        <v>0.15384615384615385</v>
      </c>
      <c r="AH1472" s="61"/>
      <c r="AI1472" s="169" t="s">
        <v>243</v>
      </c>
      <c r="AJ1472" s="45">
        <v>3</v>
      </c>
      <c r="AK1472" s="60">
        <v>0.11538461538461539</v>
      </c>
      <c r="AL1472" s="61"/>
      <c r="AM1472" s="169" t="s">
        <v>258</v>
      </c>
      <c r="AN1472" s="45">
        <v>2</v>
      </c>
      <c r="AO1472" s="60">
        <v>9.0909090909090912E-2</v>
      </c>
      <c r="AP1472" s="61"/>
      <c r="AQ1472" s="169" t="s">
        <v>289</v>
      </c>
      <c r="AR1472" s="59">
        <v>1</v>
      </c>
      <c r="AS1472" s="60">
        <v>3.8461538461538464E-2</v>
      </c>
      <c r="AT1472" s="61"/>
      <c r="AU1472" s="169" t="s">
        <v>302</v>
      </c>
      <c r="AV1472" s="45">
        <v>1</v>
      </c>
      <c r="AW1472" s="60">
        <v>4.5454545454545456E-2</v>
      </c>
      <c r="AX1472" s="61"/>
      <c r="AY1472" s="169" t="s">
        <v>322</v>
      </c>
      <c r="AZ1472" s="45">
        <v>0</v>
      </c>
      <c r="BA1472" s="60">
        <v>0</v>
      </c>
      <c r="BB1472" s="61"/>
      <c r="BC1472" s="98"/>
      <c r="BD1472" s="45">
        <v>26</v>
      </c>
      <c r="BE1472" s="60">
        <v>1</v>
      </c>
      <c r="BF1472" s="61"/>
      <c r="BG1472" s="98"/>
      <c r="BH1472" s="65">
        <v>16</v>
      </c>
      <c r="BI1472" s="66">
        <v>1</v>
      </c>
      <c r="BJ1472" s="61"/>
      <c r="BK1472" s="61"/>
      <c r="BL1472" s="61"/>
      <c r="BM1472" s="61"/>
      <c r="BN1472" s="61"/>
      <c r="BO1472" s="61"/>
      <c r="BP1472" s="61"/>
      <c r="BQ1472" s="61"/>
      <c r="BR1472" s="64"/>
      <c r="BS1472" s="61"/>
      <c r="BT1472" s="61"/>
      <c r="BU1472" s="61"/>
      <c r="BV1472" s="61"/>
      <c r="BW1472" s="61"/>
      <c r="BX1472" s="61"/>
      <c r="BY1472" s="61"/>
      <c r="BZ1472" s="61"/>
      <c r="CA1472" s="61"/>
      <c r="CB1472" s="61"/>
      <c r="CC1472" s="61"/>
      <c r="CD1472" s="61"/>
      <c r="CE1472" s="61"/>
      <c r="CF1472" s="61"/>
      <c r="CG1472" s="61"/>
      <c r="CH1472" s="61"/>
      <c r="CI1472" s="61"/>
      <c r="CJ1472" s="61"/>
      <c r="CK1472" s="61"/>
      <c r="CL1472" s="61"/>
      <c r="CM1472" s="61"/>
      <c r="CN1472" s="61"/>
      <c r="CO1472" s="61"/>
      <c r="CP1472" s="61"/>
      <c r="CQ1472" s="61"/>
      <c r="CR1472" s="61"/>
      <c r="CS1472" s="61"/>
      <c r="CT1472" s="61"/>
      <c r="CU1472" s="61"/>
      <c r="CV1472" s="61"/>
      <c r="CW1472" s="61"/>
      <c r="CX1472" s="61"/>
      <c r="CY1472" s="61"/>
      <c r="CZ1472" s="61"/>
      <c r="DA1472" s="61"/>
      <c r="DB1472" s="61"/>
      <c r="DC1472" s="61"/>
    </row>
    <row r="1473" spans="2:107" ht="25.5" customHeight="1" x14ac:dyDescent="0.2">
      <c r="B1473" s="63" t="s">
        <v>379</v>
      </c>
      <c r="C1473" s="45">
        <v>0</v>
      </c>
      <c r="D1473" s="58">
        <v>0</v>
      </c>
      <c r="E1473" s="64"/>
      <c r="F1473" s="75" t="s">
        <v>391</v>
      </c>
      <c r="G1473" s="45">
        <v>2</v>
      </c>
      <c r="H1473" s="58">
        <v>8.6956521739130432E-2</v>
      </c>
      <c r="I1473" s="61"/>
      <c r="J1473" s="63" t="s">
        <v>402</v>
      </c>
      <c r="K1473" s="45">
        <v>1</v>
      </c>
      <c r="L1473" s="58">
        <v>4.3478260869565216E-2</v>
      </c>
      <c r="M1473" s="61"/>
      <c r="N1473" s="169" t="s">
        <v>206</v>
      </c>
      <c r="O1473" s="45">
        <v>1</v>
      </c>
      <c r="P1473" s="60">
        <v>0.04</v>
      </c>
      <c r="Q1473" s="61"/>
      <c r="R1473" s="61"/>
      <c r="S1473" s="61"/>
      <c r="T1473" s="61"/>
      <c r="U1473" s="61"/>
      <c r="V1473" s="61"/>
      <c r="W1473" s="169" t="s">
        <v>220</v>
      </c>
      <c r="X1473" s="45">
        <v>2</v>
      </c>
      <c r="Y1473" s="60">
        <v>7.6923076923076927E-2</v>
      </c>
      <c r="Z1473" s="61"/>
      <c r="AA1473" s="61"/>
      <c r="AB1473" s="49" t="s">
        <v>141</v>
      </c>
      <c r="AC1473" s="49" t="s">
        <v>140</v>
      </c>
      <c r="AD1473" s="61"/>
      <c r="AE1473" s="169" t="s">
        <v>436</v>
      </c>
      <c r="AF1473" s="59">
        <v>2</v>
      </c>
      <c r="AG1473" s="60">
        <v>7.6923076923076927E-2</v>
      </c>
      <c r="AH1473" s="61"/>
      <c r="AI1473" s="169" t="s">
        <v>244</v>
      </c>
      <c r="AJ1473" s="45">
        <v>1</v>
      </c>
      <c r="AK1473" s="60">
        <v>3.8461538461538464E-2</v>
      </c>
      <c r="AL1473" s="61"/>
      <c r="AM1473" s="169" t="s">
        <v>277</v>
      </c>
      <c r="AN1473" s="45">
        <v>1</v>
      </c>
      <c r="AO1473" s="60">
        <v>4.5454545454545456E-2</v>
      </c>
      <c r="AP1473" s="61"/>
      <c r="AQ1473" s="169" t="s">
        <v>290</v>
      </c>
      <c r="AR1473" s="45">
        <v>0</v>
      </c>
      <c r="AS1473" s="60">
        <v>0</v>
      </c>
      <c r="AT1473" s="61"/>
      <c r="AU1473" s="169" t="s">
        <v>304</v>
      </c>
      <c r="AV1473" s="45">
        <v>5</v>
      </c>
      <c r="AW1473" s="60">
        <v>0.22727272727272727</v>
      </c>
      <c r="AX1473" s="61"/>
      <c r="AY1473" s="169" t="s">
        <v>321</v>
      </c>
      <c r="AZ1473" s="45">
        <v>7</v>
      </c>
      <c r="BA1473" s="60">
        <v>0.26923076923076922</v>
      </c>
      <c r="BB1473" s="61"/>
      <c r="BC1473" s="61"/>
      <c r="BD1473" s="49" t="s">
        <v>141</v>
      </c>
      <c r="BE1473" s="49" t="s">
        <v>140</v>
      </c>
      <c r="BF1473" s="61"/>
      <c r="BG1473" s="68"/>
      <c r="BH1473" s="77" t="s">
        <v>141</v>
      </c>
      <c r="BI1473" s="77" t="s">
        <v>140</v>
      </c>
      <c r="BJ1473" s="61"/>
      <c r="BK1473" s="61"/>
      <c r="BL1473" s="61"/>
      <c r="BM1473" s="61"/>
      <c r="BN1473" s="61"/>
      <c r="BO1473" s="61"/>
      <c r="BP1473" s="61"/>
      <c r="BQ1473" s="61"/>
      <c r="BR1473" s="64"/>
      <c r="BS1473" s="61"/>
      <c r="BT1473" s="61"/>
      <c r="BU1473" s="61"/>
      <c r="BV1473" s="61"/>
      <c r="BW1473" s="61"/>
      <c r="BX1473" s="61"/>
      <c r="BY1473" s="61"/>
      <c r="BZ1473" s="61"/>
      <c r="CA1473" s="61"/>
      <c r="CB1473" s="61"/>
      <c r="CC1473" s="61"/>
      <c r="CD1473" s="61"/>
      <c r="CE1473" s="61"/>
      <c r="CF1473" s="61"/>
      <c r="CG1473" s="61"/>
      <c r="CH1473" s="61"/>
      <c r="CI1473" s="61"/>
      <c r="CJ1473" s="61"/>
      <c r="CK1473" s="61"/>
      <c r="CL1473" s="61"/>
      <c r="CM1473" s="61"/>
      <c r="CN1473" s="61"/>
      <c r="CO1473" s="61"/>
      <c r="CP1473" s="61"/>
      <c r="CQ1473" s="61"/>
      <c r="CR1473" s="61"/>
      <c r="CS1473" s="61"/>
      <c r="CT1473" s="61"/>
      <c r="CU1473" s="61"/>
      <c r="CV1473" s="61"/>
      <c r="CW1473" s="61"/>
      <c r="CX1473" s="61"/>
      <c r="CY1473" s="61"/>
      <c r="CZ1473" s="61"/>
      <c r="DA1473" s="61"/>
      <c r="DB1473" s="61"/>
      <c r="DC1473" s="61"/>
    </row>
    <row r="1474" spans="2:107" ht="25.5" customHeight="1" x14ac:dyDescent="0.2">
      <c r="B1474" s="63" t="s">
        <v>380</v>
      </c>
      <c r="C1474" s="45">
        <v>1</v>
      </c>
      <c r="D1474" s="58">
        <v>4.3478260869565216E-2</v>
      </c>
      <c r="E1474" s="64"/>
      <c r="F1474" s="75" t="s">
        <v>392</v>
      </c>
      <c r="G1474" s="45">
        <v>1</v>
      </c>
      <c r="H1474" s="58">
        <v>4.3478260869565216E-2</v>
      </c>
      <c r="I1474" s="61"/>
      <c r="J1474" s="63" t="s">
        <v>389</v>
      </c>
      <c r="K1474" s="45">
        <v>2</v>
      </c>
      <c r="L1474" s="58">
        <v>8.6956521739130432E-2</v>
      </c>
      <c r="M1474" s="61"/>
      <c r="N1474" s="169" t="s">
        <v>250</v>
      </c>
      <c r="O1474" s="45">
        <v>1</v>
      </c>
      <c r="P1474" s="60">
        <v>0.04</v>
      </c>
      <c r="Q1474" s="61"/>
      <c r="R1474" s="61"/>
      <c r="S1474" s="61"/>
      <c r="T1474" s="61"/>
      <c r="U1474" s="61"/>
      <c r="V1474" s="61"/>
      <c r="W1474" s="169" t="s">
        <v>221</v>
      </c>
      <c r="X1474" s="45">
        <v>1</v>
      </c>
      <c r="Y1474" s="60">
        <v>3.8461538461538464E-2</v>
      </c>
      <c r="Z1474" s="61"/>
      <c r="AA1474" s="61"/>
      <c r="AB1474" s="61"/>
      <c r="AC1474" s="61"/>
      <c r="AD1474" s="61"/>
      <c r="AE1474" s="169" t="s">
        <v>437</v>
      </c>
      <c r="AF1474" s="59">
        <v>1</v>
      </c>
      <c r="AG1474" s="60">
        <v>3.8461538461538464E-2</v>
      </c>
      <c r="AH1474" s="61"/>
      <c r="AI1474" s="169" t="s">
        <v>245</v>
      </c>
      <c r="AJ1474" s="59">
        <v>2</v>
      </c>
      <c r="AK1474" s="60">
        <v>7.6923076923076927E-2</v>
      </c>
      <c r="AL1474" s="61"/>
      <c r="AM1474" s="169" t="s">
        <v>259</v>
      </c>
      <c r="AN1474" s="45">
        <v>1</v>
      </c>
      <c r="AO1474" s="60">
        <v>4.5454545454545456E-2</v>
      </c>
      <c r="AP1474" s="61"/>
      <c r="AQ1474" s="169" t="s">
        <v>291</v>
      </c>
      <c r="AR1474" s="45">
        <v>0</v>
      </c>
      <c r="AS1474" s="60">
        <v>0</v>
      </c>
      <c r="AT1474" s="61"/>
      <c r="AU1474" s="169" t="s">
        <v>303</v>
      </c>
      <c r="AV1474" s="45">
        <v>0</v>
      </c>
      <c r="AW1474" s="60">
        <v>0</v>
      </c>
      <c r="AX1474" s="61"/>
      <c r="AY1474" s="169" t="s">
        <v>318</v>
      </c>
      <c r="AZ1474" s="45">
        <v>1</v>
      </c>
      <c r="BA1474" s="60">
        <v>3.8461538461538464E-2</v>
      </c>
      <c r="BB1474" s="61"/>
      <c r="BC1474" s="61"/>
      <c r="BD1474" s="61"/>
      <c r="BE1474" s="61"/>
      <c r="BF1474" s="61"/>
      <c r="BG1474" s="61"/>
      <c r="BH1474" s="61"/>
      <c r="BI1474" s="61"/>
      <c r="BJ1474" s="61"/>
      <c r="BK1474" s="61"/>
      <c r="BL1474" s="61"/>
      <c r="BM1474" s="61"/>
      <c r="BN1474" s="61"/>
      <c r="BO1474" s="61"/>
      <c r="BP1474" s="61"/>
      <c r="BQ1474" s="61"/>
      <c r="BR1474" s="64"/>
      <c r="BS1474" s="61"/>
      <c r="BT1474" s="61"/>
      <c r="BU1474" s="61"/>
      <c r="BV1474" s="61"/>
      <c r="BW1474" s="61"/>
      <c r="BX1474" s="61"/>
      <c r="BY1474" s="61"/>
      <c r="BZ1474" s="61"/>
      <c r="CA1474" s="61"/>
      <c r="CB1474" s="61"/>
      <c r="CC1474" s="61"/>
      <c r="CD1474" s="61"/>
      <c r="CE1474" s="61"/>
      <c r="CF1474" s="61"/>
      <c r="CG1474" s="61"/>
      <c r="CH1474" s="61"/>
      <c r="CI1474" s="61"/>
      <c r="CJ1474" s="61"/>
      <c r="CK1474" s="61"/>
      <c r="CL1474" s="61"/>
      <c r="CM1474" s="61"/>
      <c r="CN1474" s="61"/>
      <c r="CO1474" s="61"/>
      <c r="CP1474" s="61"/>
      <c r="CQ1474" s="61"/>
      <c r="CR1474" s="61"/>
      <c r="CS1474" s="61"/>
      <c r="CT1474" s="61"/>
      <c r="CU1474" s="61"/>
      <c r="CV1474" s="61"/>
      <c r="CW1474" s="61"/>
      <c r="CX1474" s="61"/>
      <c r="CY1474" s="61"/>
      <c r="CZ1474" s="61"/>
      <c r="DA1474" s="61"/>
      <c r="DB1474" s="61"/>
      <c r="DC1474" s="61"/>
    </row>
    <row r="1475" spans="2:107" ht="25.5" customHeight="1" x14ac:dyDescent="0.2">
      <c r="B1475" s="63" t="s">
        <v>381</v>
      </c>
      <c r="C1475" s="45">
        <v>0</v>
      </c>
      <c r="D1475" s="58">
        <v>0</v>
      </c>
      <c r="E1475" s="64"/>
      <c r="F1475" s="75" t="s">
        <v>393</v>
      </c>
      <c r="G1475" s="45">
        <v>0</v>
      </c>
      <c r="H1475" s="58">
        <v>0</v>
      </c>
      <c r="I1475" s="61"/>
      <c r="J1475" s="63" t="s">
        <v>403</v>
      </c>
      <c r="K1475" s="45">
        <v>1</v>
      </c>
      <c r="L1475" s="58">
        <v>4.3478260869565216E-2</v>
      </c>
      <c r="M1475" s="61"/>
      <c r="N1475" s="61"/>
      <c r="O1475" s="45">
        <v>25</v>
      </c>
      <c r="P1475" s="60">
        <v>1</v>
      </c>
      <c r="Q1475" s="61"/>
      <c r="R1475" s="61"/>
      <c r="S1475" s="61"/>
      <c r="T1475" s="61"/>
      <c r="U1475" s="61"/>
      <c r="V1475" s="61"/>
      <c r="W1475" s="169" t="s">
        <v>222</v>
      </c>
      <c r="X1475" s="45">
        <v>0</v>
      </c>
      <c r="Y1475" s="60">
        <v>0</v>
      </c>
      <c r="Z1475" s="61"/>
      <c r="AA1475" s="61"/>
      <c r="AB1475" s="61"/>
      <c r="AC1475" s="61"/>
      <c r="AD1475" s="61"/>
      <c r="AE1475"/>
      <c r="AF1475" s="45">
        <v>26</v>
      </c>
      <c r="AG1475" s="60">
        <v>1</v>
      </c>
      <c r="AH1475" s="61"/>
      <c r="AI1475" s="169" t="s">
        <v>248</v>
      </c>
      <c r="AJ1475" s="45">
        <v>2</v>
      </c>
      <c r="AK1475" s="60">
        <v>7.6923076923076927E-2</v>
      </c>
      <c r="AL1475" s="61"/>
      <c r="AM1475" s="169" t="s">
        <v>260</v>
      </c>
      <c r="AN1475" s="45">
        <v>1</v>
      </c>
      <c r="AO1475" s="60">
        <v>4.5454545454545456E-2</v>
      </c>
      <c r="AP1475" s="61"/>
      <c r="AQ1475" s="169" t="s">
        <v>292</v>
      </c>
      <c r="AR1475" s="45">
        <v>0</v>
      </c>
      <c r="AS1475" s="60">
        <v>0</v>
      </c>
      <c r="AT1475" s="61"/>
      <c r="AU1475" s="169" t="s">
        <v>305</v>
      </c>
      <c r="AV1475" s="45">
        <v>0</v>
      </c>
      <c r="AW1475" s="60">
        <v>0</v>
      </c>
      <c r="AX1475" s="61"/>
      <c r="AY1475" s="169" t="s">
        <v>439</v>
      </c>
      <c r="AZ1475" s="45">
        <v>2</v>
      </c>
      <c r="BA1475" s="60">
        <v>7.6923076923076927E-2</v>
      </c>
      <c r="BB1475" s="61"/>
      <c r="BC1475" s="61"/>
      <c r="BD1475" s="61"/>
      <c r="BE1475" s="61"/>
      <c r="BF1475" s="61"/>
      <c r="BG1475" s="61"/>
      <c r="BH1475" s="61"/>
      <c r="BI1475" s="61"/>
      <c r="BJ1475" s="61"/>
      <c r="BK1475" s="61"/>
      <c r="BL1475" s="61"/>
      <c r="BM1475" s="61"/>
      <c r="BN1475" s="61"/>
      <c r="BO1475" s="61"/>
      <c r="BP1475" s="61"/>
      <c r="BQ1475" s="61"/>
      <c r="BR1475" s="64"/>
      <c r="BS1475" s="61"/>
      <c r="BT1475" s="61"/>
      <c r="BU1475" s="61"/>
      <c r="BV1475" s="61"/>
      <c r="BW1475" s="61"/>
      <c r="BX1475" s="61"/>
      <c r="BY1475" s="61"/>
      <c r="BZ1475" s="61"/>
      <c r="CA1475" s="61"/>
      <c r="CB1475" s="61"/>
      <c r="CC1475" s="61"/>
      <c r="CD1475" s="61"/>
      <c r="CE1475" s="61"/>
      <c r="CF1475" s="61"/>
      <c r="CG1475" s="61"/>
      <c r="CH1475" s="61"/>
      <c r="CI1475" s="61"/>
      <c r="CJ1475" s="61"/>
      <c r="CK1475" s="61"/>
      <c r="CL1475" s="61"/>
      <c r="CM1475" s="61"/>
      <c r="CN1475" s="61"/>
      <c r="CO1475" s="61"/>
      <c r="CP1475" s="61"/>
      <c r="CQ1475" s="61"/>
      <c r="CR1475" s="61"/>
      <c r="CS1475" s="61"/>
      <c r="CT1475" s="61"/>
      <c r="CU1475" s="61"/>
      <c r="CV1475" s="61"/>
      <c r="CW1475" s="61"/>
      <c r="CX1475" s="61"/>
      <c r="CY1475" s="61"/>
      <c r="CZ1475" s="61"/>
      <c r="DA1475" s="61"/>
      <c r="DB1475" s="61"/>
      <c r="DC1475" s="61"/>
    </row>
    <row r="1476" spans="2:107" ht="25.5" customHeight="1" x14ac:dyDescent="0.2">
      <c r="B1476" s="63" t="s">
        <v>382</v>
      </c>
      <c r="C1476" s="45">
        <v>0</v>
      </c>
      <c r="D1476" s="58">
        <v>0</v>
      </c>
      <c r="E1476" s="64"/>
      <c r="F1476" s="75" t="s">
        <v>394</v>
      </c>
      <c r="G1476" s="45">
        <v>0</v>
      </c>
      <c r="H1476" s="58">
        <v>0</v>
      </c>
      <c r="I1476" s="61"/>
      <c r="J1476" s="63" t="s">
        <v>404</v>
      </c>
      <c r="K1476" s="45">
        <v>0</v>
      </c>
      <c r="L1476" s="58">
        <v>0</v>
      </c>
      <c r="M1476" s="61"/>
      <c r="N1476" s="37"/>
      <c r="O1476" s="49" t="s">
        <v>141</v>
      </c>
      <c r="P1476" s="49" t="s">
        <v>140</v>
      </c>
      <c r="Q1476" s="61"/>
      <c r="R1476" s="61"/>
      <c r="S1476" s="61"/>
      <c r="T1476" s="61"/>
      <c r="U1476" s="61"/>
      <c r="V1476" s="61"/>
      <c r="W1476" s="169" t="s">
        <v>246</v>
      </c>
      <c r="X1476" s="45">
        <v>1</v>
      </c>
      <c r="Y1476" s="60">
        <v>3.8461538461538464E-2</v>
      </c>
      <c r="Z1476" s="61"/>
      <c r="AA1476" s="61"/>
      <c r="AB1476" s="61"/>
      <c r="AC1476" s="61"/>
      <c r="AD1476" s="61"/>
      <c r="AE1476" s="61"/>
      <c r="AF1476" s="49" t="s">
        <v>141</v>
      </c>
      <c r="AG1476" s="49" t="s">
        <v>140</v>
      </c>
      <c r="AH1476" s="61"/>
      <c r="AI1476" s="169" t="s">
        <v>249</v>
      </c>
      <c r="AJ1476" s="45">
        <v>0</v>
      </c>
      <c r="AK1476" s="60">
        <v>0</v>
      </c>
      <c r="AL1476" s="61"/>
      <c r="AM1476" s="169" t="s">
        <v>261</v>
      </c>
      <c r="AN1476" s="59">
        <v>2</v>
      </c>
      <c r="AO1476" s="60">
        <v>9.0909090909090912E-2</v>
      </c>
      <c r="AP1476" s="61"/>
      <c r="AQ1476" s="169" t="s">
        <v>293</v>
      </c>
      <c r="AR1476" s="45">
        <v>5</v>
      </c>
      <c r="AS1476" s="60">
        <v>0.19230769230769232</v>
      </c>
      <c r="AT1476" s="61"/>
      <c r="AU1476" s="169" t="s">
        <v>262</v>
      </c>
      <c r="AV1476" s="59">
        <v>0</v>
      </c>
      <c r="AW1476" s="60">
        <v>0</v>
      </c>
      <c r="AX1476" s="61"/>
      <c r="AY1476" s="169" t="s">
        <v>440</v>
      </c>
      <c r="AZ1476" s="45">
        <v>11</v>
      </c>
      <c r="BA1476" s="60">
        <v>0.42307692307692307</v>
      </c>
      <c r="BB1476" s="61"/>
      <c r="BC1476" s="61"/>
      <c r="BD1476" s="61"/>
      <c r="BE1476" s="61"/>
      <c r="BF1476" s="61"/>
      <c r="BG1476" s="61"/>
      <c r="BH1476" s="61"/>
      <c r="BI1476" s="61"/>
      <c r="BJ1476" s="61"/>
      <c r="BK1476" s="61"/>
      <c r="BL1476" s="61"/>
      <c r="BM1476" s="61"/>
      <c r="BN1476" s="61"/>
      <c r="BO1476" s="61"/>
      <c r="BP1476" s="61"/>
      <c r="BQ1476" s="61"/>
      <c r="BR1476" s="64"/>
      <c r="BS1476" s="61"/>
      <c r="BT1476" s="61"/>
      <c r="BU1476" s="61"/>
      <c r="BV1476" s="61"/>
      <c r="BW1476" s="61"/>
      <c r="BX1476" s="61"/>
      <c r="BY1476" s="61"/>
      <c r="BZ1476" s="61"/>
      <c r="CA1476" s="61"/>
      <c r="CB1476" s="61"/>
      <c r="CC1476" s="61"/>
      <c r="CD1476" s="61"/>
      <c r="CE1476" s="61"/>
      <c r="CF1476" s="61"/>
      <c r="CG1476" s="61"/>
      <c r="CH1476" s="61"/>
      <c r="CI1476" s="61"/>
      <c r="CJ1476" s="61"/>
      <c r="CK1476" s="61"/>
      <c r="CL1476" s="61"/>
      <c r="CM1476" s="61"/>
      <c r="CN1476" s="61"/>
      <c r="CO1476" s="61"/>
      <c r="CP1476" s="61"/>
      <c r="CQ1476" s="61"/>
      <c r="CR1476" s="61"/>
      <c r="CS1476" s="61"/>
      <c r="CT1476" s="61"/>
      <c r="CU1476" s="61"/>
      <c r="CV1476" s="61"/>
      <c r="CW1476" s="61"/>
      <c r="CX1476" s="61"/>
      <c r="CY1476" s="61"/>
      <c r="CZ1476" s="61"/>
      <c r="DA1476" s="61"/>
      <c r="DB1476" s="61"/>
      <c r="DC1476" s="61"/>
    </row>
    <row r="1477" spans="2:107" ht="25.5" customHeight="1" x14ac:dyDescent="0.2">
      <c r="B1477" s="63" t="s">
        <v>383</v>
      </c>
      <c r="C1477" s="45">
        <v>0</v>
      </c>
      <c r="D1477" s="58">
        <v>0</v>
      </c>
      <c r="E1477" s="64"/>
      <c r="F1477" s="75" t="s">
        <v>395</v>
      </c>
      <c r="G1477" s="45">
        <v>0</v>
      </c>
      <c r="H1477" s="58">
        <v>0</v>
      </c>
      <c r="I1477" s="61"/>
      <c r="J1477" s="63" t="s">
        <v>391</v>
      </c>
      <c r="K1477" s="45">
        <v>1</v>
      </c>
      <c r="L1477" s="58">
        <v>4.3478260869565216E-2</v>
      </c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  <c r="W1477" s="169" t="s">
        <v>247</v>
      </c>
      <c r="X1477" s="45">
        <v>2</v>
      </c>
      <c r="Y1477" s="60">
        <v>7.6923076923076927E-2</v>
      </c>
      <c r="Z1477" s="61"/>
      <c r="AA1477" s="61"/>
      <c r="AB1477" s="61"/>
      <c r="AC1477" s="61"/>
      <c r="AD1477" s="61"/>
      <c r="AE1477" s="61"/>
      <c r="AF1477" s="61"/>
      <c r="AG1477" s="61"/>
      <c r="AH1477" s="61"/>
      <c r="AI1477" s="169" t="s">
        <v>273</v>
      </c>
      <c r="AJ1477" s="45">
        <v>1</v>
      </c>
      <c r="AK1477" s="60">
        <v>3.8461538461538464E-2</v>
      </c>
      <c r="AL1477" s="61"/>
      <c r="AM1477" s="169" t="s">
        <v>278</v>
      </c>
      <c r="AN1477" s="59">
        <v>2</v>
      </c>
      <c r="AO1477" s="60">
        <v>9.0909090909090912E-2</v>
      </c>
      <c r="AP1477" s="61"/>
      <c r="AQ1477" s="169" t="s">
        <v>294</v>
      </c>
      <c r="AR1477" s="45">
        <v>2</v>
      </c>
      <c r="AS1477" s="60">
        <v>7.6923076923076927E-2</v>
      </c>
      <c r="AT1477" s="61"/>
      <c r="AU1477" s="169" t="s">
        <v>307</v>
      </c>
      <c r="AV1477" s="59">
        <v>0</v>
      </c>
      <c r="AW1477" s="60">
        <v>0</v>
      </c>
      <c r="AX1477" s="61"/>
      <c r="AY1477" s="169" t="s">
        <v>440</v>
      </c>
      <c r="AZ1477" s="45">
        <v>1</v>
      </c>
      <c r="BA1477" s="60">
        <v>3.8461538461538464E-2</v>
      </c>
      <c r="BB1477" s="61"/>
      <c r="BC1477" s="61"/>
      <c r="BD1477" s="61"/>
      <c r="BE1477" s="61"/>
      <c r="BF1477" s="61"/>
      <c r="BG1477" s="61"/>
      <c r="BH1477" s="61"/>
      <c r="BI1477" s="61"/>
      <c r="BJ1477" s="61"/>
      <c r="BK1477" s="61"/>
      <c r="BL1477" s="61"/>
      <c r="BM1477" s="61"/>
      <c r="BN1477" s="61"/>
      <c r="BO1477" s="61"/>
      <c r="BP1477" s="61"/>
      <c r="BQ1477" s="61"/>
      <c r="BR1477" s="64"/>
      <c r="BS1477" s="61"/>
      <c r="BT1477" s="61"/>
      <c r="BU1477" s="61"/>
      <c r="BV1477" s="61"/>
      <c r="BW1477" s="61"/>
      <c r="BX1477" s="61"/>
      <c r="BY1477" s="61"/>
      <c r="BZ1477" s="61"/>
      <c r="CA1477" s="61"/>
      <c r="CB1477" s="61"/>
      <c r="CC1477" s="61"/>
      <c r="CD1477" s="61"/>
      <c r="CE1477" s="61"/>
      <c r="CF1477" s="61"/>
      <c r="CG1477" s="61"/>
      <c r="CH1477" s="61"/>
      <c r="CI1477" s="61"/>
      <c r="CJ1477" s="61"/>
      <c r="CK1477" s="61"/>
      <c r="CL1477" s="61"/>
      <c r="CM1477" s="61"/>
      <c r="CN1477" s="61"/>
      <c r="CO1477" s="61"/>
      <c r="CP1477" s="61"/>
      <c r="CQ1477" s="61"/>
      <c r="CR1477" s="61"/>
      <c r="CS1477" s="61"/>
      <c r="CT1477" s="61"/>
      <c r="CU1477" s="61"/>
      <c r="CV1477" s="61"/>
      <c r="CW1477" s="61"/>
      <c r="CX1477" s="61"/>
      <c r="CY1477" s="61"/>
      <c r="CZ1477" s="61"/>
      <c r="DA1477" s="61"/>
      <c r="DB1477" s="61"/>
      <c r="DC1477" s="61"/>
    </row>
    <row r="1478" spans="2:107" ht="25.5" customHeight="1" x14ac:dyDescent="0.2">
      <c r="B1478" s="61"/>
      <c r="C1478" s="45">
        <v>23</v>
      </c>
      <c r="D1478" s="58">
        <v>1</v>
      </c>
      <c r="E1478" s="64"/>
      <c r="F1478" s="61"/>
      <c r="G1478" s="45">
        <v>23</v>
      </c>
      <c r="H1478" s="58">
        <v>1</v>
      </c>
      <c r="I1478" s="61"/>
      <c r="J1478" s="63" t="s">
        <v>405</v>
      </c>
      <c r="K1478" s="45">
        <v>1</v>
      </c>
      <c r="L1478" s="58">
        <v>4.3478260869565216E-2</v>
      </c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  <c r="W1478" s="169" t="s">
        <v>265</v>
      </c>
      <c r="X1478" s="45">
        <v>1</v>
      </c>
      <c r="Y1478" s="60">
        <v>3.8461538461538464E-2</v>
      </c>
      <c r="Z1478" s="61"/>
      <c r="AA1478" s="61"/>
      <c r="AB1478" s="61"/>
      <c r="AC1478" s="61"/>
      <c r="AD1478" s="61"/>
      <c r="AE1478" s="61"/>
      <c r="AF1478" s="61"/>
      <c r="AG1478" s="61"/>
      <c r="AH1478" s="61"/>
      <c r="AI1478" s="169" t="s">
        <v>275</v>
      </c>
      <c r="AJ1478" s="45">
        <v>0</v>
      </c>
      <c r="AK1478" s="60">
        <v>0</v>
      </c>
      <c r="AL1478" s="61"/>
      <c r="AM1478" s="169" t="s">
        <v>262</v>
      </c>
      <c r="AN1478" s="45">
        <v>0</v>
      </c>
      <c r="AO1478" s="60">
        <v>0</v>
      </c>
      <c r="AP1478" s="61"/>
      <c r="AQ1478" s="61"/>
      <c r="AR1478" s="45">
        <v>26</v>
      </c>
      <c r="AS1478" s="60">
        <v>1</v>
      </c>
      <c r="AT1478" s="61"/>
      <c r="AU1478" s="169" t="s">
        <v>306</v>
      </c>
      <c r="AV1478" s="45">
        <v>1</v>
      </c>
      <c r="AW1478" s="60">
        <v>4.5454545454545456E-2</v>
      </c>
      <c r="AX1478" s="61"/>
      <c r="AY1478" s="98"/>
      <c r="AZ1478" s="45">
        <v>26</v>
      </c>
      <c r="BA1478" s="60">
        <v>1</v>
      </c>
      <c r="BB1478" s="61"/>
      <c r="BC1478" s="61"/>
      <c r="BD1478" s="61"/>
      <c r="BE1478" s="61"/>
      <c r="BF1478" s="61"/>
      <c r="BG1478" s="61"/>
      <c r="BH1478" s="61"/>
      <c r="BI1478" s="61"/>
      <c r="BJ1478" s="61"/>
      <c r="BK1478" s="61"/>
      <c r="BL1478" s="61"/>
      <c r="BM1478" s="61"/>
      <c r="BN1478" s="61"/>
      <c r="BO1478" s="61"/>
      <c r="BP1478" s="61"/>
      <c r="BQ1478" s="61"/>
      <c r="BR1478" s="64"/>
      <c r="BS1478" s="61"/>
      <c r="BT1478" s="61"/>
      <c r="BU1478" s="61"/>
      <c r="BV1478" s="61"/>
      <c r="BW1478" s="61"/>
      <c r="BX1478" s="61"/>
      <c r="BY1478" s="61"/>
      <c r="BZ1478" s="61"/>
      <c r="CA1478" s="61"/>
      <c r="CB1478" s="61"/>
      <c r="CC1478" s="61"/>
      <c r="CD1478" s="61"/>
      <c r="CE1478" s="61"/>
      <c r="CF1478" s="61"/>
      <c r="CG1478" s="61"/>
      <c r="CH1478" s="61"/>
      <c r="CI1478" s="61"/>
      <c r="CJ1478" s="61"/>
      <c r="CK1478" s="61"/>
      <c r="CL1478" s="61"/>
      <c r="CM1478" s="61"/>
      <c r="CN1478" s="61"/>
      <c r="CO1478" s="61"/>
      <c r="CP1478" s="61"/>
      <c r="CQ1478" s="61"/>
      <c r="CR1478" s="61"/>
      <c r="CS1478" s="61"/>
      <c r="CT1478" s="61"/>
      <c r="CU1478" s="61"/>
      <c r="CV1478" s="61"/>
      <c r="CW1478" s="61"/>
      <c r="CX1478" s="61"/>
      <c r="CY1478" s="61"/>
      <c r="CZ1478" s="61"/>
      <c r="DA1478" s="61"/>
      <c r="DB1478" s="61"/>
      <c r="DC1478" s="61"/>
    </row>
    <row r="1479" spans="2:107" ht="25.5" customHeight="1" x14ac:dyDescent="0.2">
      <c r="B1479" s="61"/>
      <c r="C1479" s="70" t="s">
        <v>141</v>
      </c>
      <c r="D1479" s="70" t="s">
        <v>140</v>
      </c>
      <c r="E1479" s="64"/>
      <c r="F1479" s="61"/>
      <c r="G1479" s="70" t="s">
        <v>141</v>
      </c>
      <c r="H1479" s="70" t="s">
        <v>140</v>
      </c>
      <c r="I1479" s="61"/>
      <c r="J1479" s="63" t="s">
        <v>406</v>
      </c>
      <c r="K1479" s="45">
        <v>0</v>
      </c>
      <c r="L1479" s="58">
        <v>0</v>
      </c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  <c r="W1479" s="169" t="s">
        <v>266</v>
      </c>
      <c r="X1479" s="45">
        <v>0</v>
      </c>
      <c r="Y1479" s="60">
        <v>0</v>
      </c>
      <c r="Z1479" s="61"/>
      <c r="AA1479" s="61"/>
      <c r="AB1479" s="61"/>
      <c r="AC1479" s="61"/>
      <c r="AD1479" s="61"/>
      <c r="AE1479" s="61"/>
      <c r="AF1479" s="61"/>
      <c r="AG1479" s="61"/>
      <c r="AH1479" s="61"/>
      <c r="AI1479" s="169" t="s">
        <v>274</v>
      </c>
      <c r="AJ1479" s="45">
        <v>1</v>
      </c>
      <c r="AK1479" s="60">
        <v>3.8461538461538464E-2</v>
      </c>
      <c r="AL1479" s="61"/>
      <c r="AM1479" s="169" t="s">
        <v>263</v>
      </c>
      <c r="AN1479" s="45">
        <v>0</v>
      </c>
      <c r="AO1479" s="60">
        <v>0</v>
      </c>
      <c r="AP1479" s="61"/>
      <c r="AQ1479" s="61"/>
      <c r="AR1479" s="70" t="s">
        <v>141</v>
      </c>
      <c r="AS1479" s="70" t="s">
        <v>140</v>
      </c>
      <c r="AT1479" s="61"/>
      <c r="AU1479" s="169" t="s">
        <v>308</v>
      </c>
      <c r="AV1479" s="45">
        <v>0</v>
      </c>
      <c r="AW1479" s="60">
        <v>0</v>
      </c>
      <c r="AX1479" s="61"/>
      <c r="AY1479" s="61"/>
      <c r="AZ1479" s="49" t="s">
        <v>141</v>
      </c>
      <c r="BA1479" s="49" t="s">
        <v>140</v>
      </c>
      <c r="BB1479" s="64"/>
      <c r="BC1479" s="61"/>
      <c r="BD1479" s="61"/>
      <c r="BE1479" s="61"/>
      <c r="BF1479" s="61"/>
      <c r="BG1479" s="61"/>
      <c r="BH1479" s="61"/>
      <c r="BI1479" s="61"/>
      <c r="BJ1479" s="61"/>
      <c r="BK1479" s="61"/>
      <c r="BL1479" s="61"/>
      <c r="BM1479" s="61"/>
      <c r="BN1479" s="61"/>
      <c r="BO1479" s="61"/>
      <c r="BP1479" s="61"/>
      <c r="BQ1479" s="61"/>
      <c r="BR1479" s="64"/>
      <c r="BS1479" s="61"/>
      <c r="BT1479" s="61"/>
      <c r="BU1479" s="61"/>
      <c r="BV1479" s="61"/>
      <c r="BW1479" s="61"/>
      <c r="BX1479" s="61"/>
      <c r="BY1479" s="61"/>
      <c r="BZ1479" s="61"/>
      <c r="CA1479" s="61"/>
      <c r="CB1479" s="61"/>
      <c r="CC1479" s="61"/>
      <c r="CD1479" s="61"/>
      <c r="CE1479" s="61"/>
      <c r="CF1479" s="61"/>
      <c r="CG1479" s="61"/>
      <c r="CH1479" s="61"/>
      <c r="CI1479" s="61"/>
      <c r="CJ1479" s="61"/>
      <c r="CK1479" s="61"/>
      <c r="CL1479" s="61"/>
      <c r="CM1479" s="61"/>
      <c r="CN1479" s="61"/>
      <c r="CO1479" s="61"/>
      <c r="CP1479" s="61"/>
      <c r="CQ1479" s="61"/>
      <c r="CR1479" s="61"/>
      <c r="CS1479" s="61"/>
      <c r="CT1479" s="61"/>
      <c r="CU1479" s="61"/>
      <c r="CV1479" s="61"/>
      <c r="CW1479" s="61"/>
      <c r="CX1479" s="61"/>
      <c r="CY1479" s="61"/>
      <c r="CZ1479" s="61"/>
      <c r="DA1479" s="61"/>
      <c r="DB1479" s="61"/>
      <c r="DC1479" s="61"/>
    </row>
    <row r="1480" spans="2:107" ht="25.5" customHeight="1" x14ac:dyDescent="0.2">
      <c r="B1480" s="61"/>
      <c r="C1480" s="61"/>
      <c r="D1480" s="61"/>
      <c r="E1480" s="64"/>
      <c r="F1480" s="61"/>
      <c r="G1480" s="61"/>
      <c r="H1480" s="61"/>
      <c r="I1480" s="61"/>
      <c r="J1480" s="63" t="s">
        <v>393</v>
      </c>
      <c r="K1480" s="45">
        <v>0</v>
      </c>
      <c r="L1480" s="58">
        <v>0</v>
      </c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  <c r="W1480" s="169" t="s">
        <v>162</v>
      </c>
      <c r="X1480" s="59">
        <v>1</v>
      </c>
      <c r="Y1480" s="60">
        <v>3.8461538461538464E-2</v>
      </c>
      <c r="Z1480" s="61"/>
      <c r="AA1480" s="61"/>
      <c r="AB1480" s="61"/>
      <c r="AC1480" s="61"/>
      <c r="AD1480" s="61"/>
      <c r="AE1480" s="61"/>
      <c r="AF1480" s="61"/>
      <c r="AG1480" s="61"/>
      <c r="AH1480" s="61"/>
      <c r="AI1480" s="169" t="s">
        <v>273</v>
      </c>
      <c r="AJ1480" s="45">
        <v>0</v>
      </c>
      <c r="AK1480" s="60">
        <v>0</v>
      </c>
      <c r="AL1480" s="61"/>
      <c r="AM1480" s="169" t="s">
        <v>264</v>
      </c>
      <c r="AN1480" s="45">
        <v>0</v>
      </c>
      <c r="AO1480" s="60">
        <v>0</v>
      </c>
      <c r="AP1480" s="61"/>
      <c r="AQ1480" s="61"/>
      <c r="AR1480" s="61"/>
      <c r="AS1480" s="61"/>
      <c r="AT1480" s="61"/>
      <c r="AU1480" s="169" t="s">
        <v>309</v>
      </c>
      <c r="AV1480" s="45">
        <v>3</v>
      </c>
      <c r="AW1480" s="60">
        <v>0.13636363636363635</v>
      </c>
      <c r="AX1480" s="61"/>
      <c r="AY1480"/>
      <c r="AZ1480"/>
      <c r="BA1480"/>
      <c r="BB1480" s="61"/>
      <c r="BC1480" s="61"/>
      <c r="BD1480" s="61"/>
      <c r="BE1480" s="61"/>
      <c r="BF1480" s="61"/>
      <c r="BG1480" s="61"/>
      <c r="BH1480" s="61"/>
      <c r="BI1480" s="61"/>
      <c r="BJ1480" s="61"/>
      <c r="BK1480" s="61"/>
      <c r="BL1480" s="61"/>
      <c r="BM1480" s="61"/>
      <c r="BN1480" s="61"/>
      <c r="BO1480" s="61"/>
      <c r="BP1480" s="61"/>
      <c r="BQ1480" s="61"/>
      <c r="BR1480" s="64"/>
      <c r="BS1480" s="61"/>
      <c r="BT1480" s="61"/>
      <c r="BU1480" s="61"/>
      <c r="BV1480" s="61"/>
      <c r="BW1480" s="61"/>
      <c r="BX1480" s="61"/>
      <c r="BY1480" s="61"/>
      <c r="BZ1480" s="61"/>
      <c r="CA1480" s="61"/>
      <c r="CB1480" s="61"/>
      <c r="CC1480" s="61"/>
      <c r="CD1480" s="61"/>
      <c r="CE1480" s="61"/>
      <c r="CF1480" s="61"/>
      <c r="CG1480" s="61"/>
      <c r="CH1480" s="61"/>
      <c r="CI1480" s="61"/>
      <c r="CJ1480" s="61"/>
      <c r="CK1480" s="61"/>
      <c r="CL1480" s="61"/>
      <c r="CM1480" s="61"/>
      <c r="CN1480" s="61"/>
      <c r="CO1480" s="61"/>
      <c r="CP1480" s="61"/>
      <c r="CQ1480" s="61"/>
      <c r="CR1480" s="61"/>
      <c r="CS1480" s="61"/>
      <c r="CT1480" s="61"/>
      <c r="CU1480" s="61"/>
      <c r="CV1480" s="61"/>
      <c r="CW1480" s="61"/>
      <c r="CX1480" s="61"/>
      <c r="CY1480" s="61"/>
      <c r="CZ1480" s="61"/>
      <c r="DA1480" s="61"/>
      <c r="DB1480" s="61"/>
      <c r="DC1480" s="61"/>
    </row>
    <row r="1481" spans="2:107" ht="25.5" customHeight="1" x14ac:dyDescent="0.2">
      <c r="B1481" s="61"/>
      <c r="C1481" s="61"/>
      <c r="D1481" s="61"/>
      <c r="E1481" s="64"/>
      <c r="F1481" s="61"/>
      <c r="G1481" s="61"/>
      <c r="H1481" s="61"/>
      <c r="I1481" s="61"/>
      <c r="J1481" s="63" t="s">
        <v>407</v>
      </c>
      <c r="K1481" s="45">
        <v>0</v>
      </c>
      <c r="L1481" s="58">
        <v>0</v>
      </c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  <c r="W1481" s="37"/>
      <c r="X1481" s="45">
        <v>26</v>
      </c>
      <c r="Y1481" s="60">
        <v>1</v>
      </c>
      <c r="Z1481" s="61"/>
      <c r="AA1481" s="61"/>
      <c r="AB1481" s="61"/>
      <c r="AC1481" s="61"/>
      <c r="AD1481" s="61"/>
      <c r="AE1481" s="61"/>
      <c r="AF1481" s="61"/>
      <c r="AG1481" s="61"/>
      <c r="AH1481" s="61"/>
      <c r="AI1481" s="169" t="s">
        <v>438</v>
      </c>
      <c r="AJ1481" s="45">
        <v>5</v>
      </c>
      <c r="AK1481" s="60">
        <v>0.19230769230769232</v>
      </c>
      <c r="AL1481" s="61"/>
      <c r="AM1481" s="169" t="s">
        <v>279</v>
      </c>
      <c r="AN1481" s="45">
        <v>1</v>
      </c>
      <c r="AO1481" s="60">
        <v>4.5454545454545456E-2</v>
      </c>
      <c r="AP1481" s="61"/>
      <c r="AQ1481" s="61"/>
      <c r="AR1481" s="61"/>
      <c r="AS1481" s="61"/>
      <c r="AT1481" s="61"/>
      <c r="AU1481" s="169" t="s">
        <v>310</v>
      </c>
      <c r="AV1481" s="45">
        <v>0</v>
      </c>
      <c r="AW1481" s="60">
        <v>0</v>
      </c>
      <c r="AX1481" s="61"/>
      <c r="AY1481" s="61"/>
      <c r="AZ1481" s="61"/>
      <c r="BA1481" s="61"/>
      <c r="BB1481" s="61"/>
      <c r="BC1481" s="61"/>
      <c r="BD1481" s="61"/>
      <c r="BE1481" s="61"/>
      <c r="BF1481" s="61"/>
      <c r="BG1481" s="61"/>
      <c r="BH1481" s="61"/>
      <c r="BI1481" s="61"/>
      <c r="BJ1481" s="61"/>
      <c r="BK1481" s="61"/>
      <c r="BL1481" s="61"/>
      <c r="BM1481" s="61"/>
      <c r="BN1481" s="61"/>
      <c r="BO1481" s="61"/>
      <c r="BP1481" s="61"/>
      <c r="BQ1481" s="61"/>
      <c r="BR1481" s="64"/>
      <c r="BS1481" s="64"/>
      <c r="BT1481" s="64"/>
      <c r="BU1481" s="64"/>
      <c r="BV1481" s="61"/>
      <c r="BW1481" s="61"/>
      <c r="BX1481" s="61"/>
      <c r="BY1481" s="61"/>
      <c r="BZ1481" s="61"/>
      <c r="CA1481" s="61"/>
      <c r="CB1481" s="61"/>
      <c r="CC1481" s="61"/>
      <c r="CD1481" s="61"/>
      <c r="CE1481" s="61"/>
      <c r="CF1481" s="61"/>
      <c r="CG1481" s="61"/>
      <c r="CH1481" s="61"/>
      <c r="CI1481" s="61"/>
      <c r="CJ1481" s="61"/>
      <c r="CK1481" s="61"/>
      <c r="CL1481" s="61"/>
      <c r="CM1481" s="61"/>
      <c r="CN1481" s="61"/>
      <c r="CO1481" s="61"/>
      <c r="CP1481" s="61"/>
      <c r="CQ1481" s="61"/>
      <c r="CR1481" s="61"/>
      <c r="CS1481" s="61"/>
      <c r="CT1481" s="61"/>
      <c r="CU1481" s="61"/>
      <c r="CV1481" s="61"/>
      <c r="CW1481" s="61"/>
      <c r="CX1481" s="61"/>
      <c r="CY1481" s="61"/>
      <c r="CZ1481" s="61"/>
      <c r="DA1481" s="61"/>
      <c r="DB1481" s="61"/>
      <c r="DC1481" s="61"/>
    </row>
    <row r="1482" spans="2:107" ht="25.5" customHeight="1" x14ac:dyDescent="0.2">
      <c r="B1482" s="61"/>
      <c r="C1482" s="61"/>
      <c r="D1482" s="61"/>
      <c r="E1482" s="64"/>
      <c r="F1482" s="61"/>
      <c r="G1482" s="61"/>
      <c r="H1482" s="61"/>
      <c r="I1482" s="61"/>
      <c r="J1482" s="63" t="s">
        <v>408</v>
      </c>
      <c r="K1482" s="45">
        <v>0</v>
      </c>
      <c r="L1482" s="58">
        <v>0</v>
      </c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  <c r="W1482" s="61"/>
      <c r="X1482" s="49" t="s">
        <v>141</v>
      </c>
      <c r="Y1482" s="49" t="s">
        <v>140</v>
      </c>
      <c r="Z1482" s="61"/>
      <c r="AA1482" s="61"/>
      <c r="AB1482" s="61"/>
      <c r="AC1482" s="61"/>
      <c r="AD1482" s="61"/>
      <c r="AE1482" s="61"/>
      <c r="AF1482" s="61"/>
      <c r="AG1482" s="61"/>
      <c r="AH1482" s="61"/>
      <c r="AI1482" s="37"/>
      <c r="AJ1482" s="45">
        <v>26</v>
      </c>
      <c r="AK1482" s="60">
        <v>1</v>
      </c>
      <c r="AL1482" s="61"/>
      <c r="AM1482" s="169" t="s">
        <v>267</v>
      </c>
      <c r="AN1482" s="45">
        <v>0</v>
      </c>
      <c r="AO1482" s="60">
        <v>0</v>
      </c>
      <c r="AP1482" s="61"/>
      <c r="AQ1482" s="61"/>
      <c r="AR1482" s="61"/>
      <c r="AS1482" s="61"/>
      <c r="AT1482" s="61"/>
      <c r="AU1482" s="169" t="s">
        <v>311</v>
      </c>
      <c r="AV1482" s="45">
        <v>0</v>
      </c>
      <c r="AW1482" s="60">
        <v>0</v>
      </c>
      <c r="AX1482" s="61"/>
      <c r="AY1482" s="61"/>
      <c r="AZ1482" s="61"/>
      <c r="BA1482" s="61"/>
      <c r="BB1482" s="61"/>
      <c r="BC1482" s="61"/>
      <c r="BD1482" s="61"/>
      <c r="BE1482" s="61"/>
      <c r="BF1482" s="61"/>
      <c r="BG1482" s="61"/>
      <c r="BH1482" s="61"/>
      <c r="BI1482" s="61"/>
      <c r="BJ1482" s="61"/>
      <c r="BK1482" s="61"/>
      <c r="BL1482" s="61"/>
      <c r="BM1482" s="61"/>
      <c r="BN1482" s="61"/>
      <c r="BO1482" s="61"/>
      <c r="BP1482" s="61"/>
      <c r="BQ1482" s="61"/>
      <c r="BR1482" s="64"/>
      <c r="BS1482" s="64"/>
      <c r="BT1482" s="64"/>
      <c r="BU1482" s="64"/>
      <c r="BV1482" s="61"/>
      <c r="BW1482" s="61"/>
      <c r="BX1482" s="61"/>
      <c r="BY1482" s="61"/>
      <c r="BZ1482" s="61"/>
      <c r="CA1482" s="61"/>
      <c r="CB1482" s="61"/>
      <c r="CC1482" s="61"/>
      <c r="CD1482" s="61"/>
      <c r="CE1482" s="61"/>
      <c r="CF1482" s="61"/>
      <c r="CG1482" s="61"/>
      <c r="CH1482" s="61"/>
      <c r="CI1482" s="61"/>
      <c r="CJ1482" s="61"/>
      <c r="CK1482" s="61"/>
      <c r="CL1482" s="61"/>
      <c r="CM1482" s="61"/>
      <c r="CN1482" s="61"/>
      <c r="CO1482" s="61"/>
      <c r="CP1482" s="61"/>
      <c r="CQ1482" s="61"/>
      <c r="CR1482" s="61"/>
      <c r="CS1482" s="61"/>
      <c r="CT1482" s="61"/>
      <c r="CU1482" s="61"/>
      <c r="CV1482" s="61"/>
      <c r="CW1482" s="61"/>
      <c r="CX1482" s="61"/>
      <c r="CY1482" s="61"/>
      <c r="CZ1482" s="61"/>
      <c r="DA1482" s="61"/>
      <c r="DB1482" s="61"/>
      <c r="DC1482" s="61"/>
    </row>
    <row r="1483" spans="2:107" ht="25.5" customHeight="1" x14ac:dyDescent="0.2">
      <c r="B1483" s="61"/>
      <c r="C1483" s="61"/>
      <c r="D1483" s="61"/>
      <c r="E1483" s="64"/>
      <c r="F1483" s="61"/>
      <c r="G1483" s="61"/>
      <c r="H1483" s="61"/>
      <c r="I1483" s="61"/>
      <c r="J1483" s="63" t="s">
        <v>395</v>
      </c>
      <c r="K1483" s="45">
        <v>0</v>
      </c>
      <c r="L1483" s="58">
        <v>0</v>
      </c>
      <c r="M1483" s="61"/>
      <c r="N1483" s="61"/>
      <c r="O1483" s="61"/>
      <c r="P1483" s="61"/>
      <c r="Q1483" s="61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1"/>
      <c r="AB1483" s="61"/>
      <c r="AC1483" s="61"/>
      <c r="AD1483" s="61"/>
      <c r="AE1483" s="61"/>
      <c r="AF1483" s="61"/>
      <c r="AG1483" s="61"/>
      <c r="AH1483" s="61"/>
      <c r="AI1483" s="61"/>
      <c r="AJ1483" s="49" t="s">
        <v>141</v>
      </c>
      <c r="AK1483" s="49" t="s">
        <v>140</v>
      </c>
      <c r="AL1483" s="61"/>
      <c r="AM1483" s="169" t="s">
        <v>268</v>
      </c>
      <c r="AN1483" s="45">
        <v>0</v>
      </c>
      <c r="AO1483" s="60">
        <v>0</v>
      </c>
      <c r="AP1483" s="61"/>
      <c r="AQ1483" s="61"/>
      <c r="AR1483" s="61"/>
      <c r="AS1483" s="61"/>
      <c r="AT1483" s="61"/>
      <c r="AU1483" s="169" t="s">
        <v>312</v>
      </c>
      <c r="AV1483" s="45">
        <v>0</v>
      </c>
      <c r="AW1483" s="60">
        <v>0</v>
      </c>
      <c r="AX1483" s="61"/>
      <c r="AY1483" s="61"/>
      <c r="AZ1483" s="61"/>
      <c r="BA1483" s="61"/>
      <c r="BB1483" s="61"/>
      <c r="BC1483" s="61"/>
      <c r="BD1483" s="61"/>
      <c r="BE1483" s="61"/>
      <c r="BF1483" s="61"/>
      <c r="BG1483" s="61"/>
      <c r="BH1483" s="61"/>
      <c r="BI1483" s="61"/>
      <c r="BJ1483" s="61"/>
      <c r="BK1483" s="61"/>
      <c r="BL1483" s="61"/>
      <c r="BM1483" s="61"/>
      <c r="BN1483" s="61"/>
      <c r="BO1483" s="61"/>
      <c r="BP1483" s="61"/>
      <c r="BQ1483" s="61"/>
      <c r="BR1483" s="64"/>
      <c r="BS1483" s="64"/>
      <c r="BT1483" s="64"/>
      <c r="BU1483" s="64"/>
      <c r="BV1483" s="61"/>
      <c r="BW1483" s="61"/>
      <c r="BX1483" s="61"/>
      <c r="BY1483" s="61"/>
      <c r="BZ1483" s="61"/>
      <c r="CA1483" s="61"/>
      <c r="CB1483" s="61"/>
      <c r="CC1483" s="61"/>
      <c r="CD1483" s="61"/>
      <c r="CE1483" s="61"/>
      <c r="CF1483" s="61"/>
      <c r="CG1483" s="61"/>
      <c r="CH1483" s="61"/>
      <c r="CI1483" s="61"/>
      <c r="CJ1483" s="61"/>
      <c r="CK1483" s="61"/>
      <c r="CL1483" s="61"/>
      <c r="CM1483" s="61"/>
      <c r="CN1483" s="61"/>
      <c r="CO1483" s="61"/>
      <c r="CP1483" s="61"/>
      <c r="CQ1483" s="61"/>
      <c r="CR1483" s="61"/>
      <c r="CS1483" s="61"/>
      <c r="CT1483" s="61"/>
      <c r="CU1483" s="61"/>
      <c r="CV1483" s="61"/>
      <c r="CW1483" s="61"/>
      <c r="CX1483" s="61"/>
      <c r="CY1483" s="61"/>
      <c r="CZ1483" s="61"/>
      <c r="DA1483" s="61"/>
      <c r="DB1483" s="61"/>
      <c r="DC1483" s="61"/>
    </row>
    <row r="1484" spans="2:107" ht="25.5" customHeight="1" x14ac:dyDescent="0.2">
      <c r="B1484" s="61"/>
      <c r="C1484" s="61"/>
      <c r="D1484" s="61"/>
      <c r="E1484" s="64"/>
      <c r="F1484" s="61"/>
      <c r="G1484" s="61"/>
      <c r="H1484" s="61"/>
      <c r="I1484" s="61"/>
      <c r="J1484" s="61"/>
      <c r="K1484" s="45">
        <v>23</v>
      </c>
      <c r="L1484" s="58">
        <v>1</v>
      </c>
      <c r="M1484" s="61"/>
      <c r="N1484" s="61"/>
      <c r="O1484" s="61"/>
      <c r="P1484" s="61"/>
      <c r="Q1484" s="61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1"/>
      <c r="AB1484" s="61"/>
      <c r="AC1484" s="61"/>
      <c r="AD1484" s="61"/>
      <c r="AE1484" s="61"/>
      <c r="AF1484" s="61"/>
      <c r="AG1484" s="61"/>
      <c r="AH1484" s="61"/>
      <c r="AI1484" s="61"/>
      <c r="AJ1484" s="61"/>
      <c r="AK1484" s="61"/>
      <c r="AL1484" s="61"/>
      <c r="AM1484" s="169" t="s">
        <v>269</v>
      </c>
      <c r="AN1484" s="45">
        <v>1</v>
      </c>
      <c r="AO1484" s="60">
        <v>4.5454545454545456E-2</v>
      </c>
      <c r="AP1484" s="61"/>
      <c r="AQ1484" s="61"/>
      <c r="AR1484" s="61"/>
      <c r="AS1484" s="61"/>
      <c r="AT1484" s="61"/>
      <c r="AU1484" s="169" t="s">
        <v>313</v>
      </c>
      <c r="AV1484" s="45">
        <v>1</v>
      </c>
      <c r="AW1484" s="60">
        <v>4.5454545454545456E-2</v>
      </c>
      <c r="AX1484" s="61"/>
      <c r="AY1484" s="61"/>
      <c r="AZ1484" s="61"/>
      <c r="BA1484" s="61"/>
      <c r="BB1484" s="61"/>
      <c r="BC1484" s="61"/>
      <c r="BD1484" s="61"/>
      <c r="BE1484" s="61"/>
      <c r="BF1484" s="61"/>
      <c r="BG1484" s="61"/>
      <c r="BH1484" s="61"/>
      <c r="BI1484" s="61"/>
      <c r="BJ1484" s="61"/>
      <c r="BK1484" s="61"/>
      <c r="BL1484" s="61"/>
      <c r="BM1484" s="61"/>
      <c r="BN1484" s="61"/>
      <c r="BO1484" s="61"/>
      <c r="BP1484" s="61"/>
      <c r="BQ1484" s="61"/>
      <c r="BR1484" s="64"/>
      <c r="BS1484" s="64"/>
      <c r="BT1484" s="64"/>
      <c r="BU1484" s="64"/>
      <c r="BV1484" s="61"/>
      <c r="BW1484" s="61"/>
      <c r="BX1484" s="61"/>
      <c r="BY1484" s="61"/>
      <c r="BZ1484" s="61"/>
      <c r="CA1484" s="61"/>
      <c r="CB1484" s="61"/>
      <c r="CC1484" s="61"/>
      <c r="CD1484" s="61"/>
      <c r="CE1484" s="61"/>
      <c r="CF1484" s="61"/>
      <c r="CG1484" s="61"/>
      <c r="CH1484" s="61"/>
      <c r="CI1484" s="61"/>
      <c r="CJ1484" s="61"/>
      <c r="CK1484" s="61"/>
      <c r="CL1484" s="61"/>
      <c r="CM1484" s="61"/>
      <c r="CN1484" s="61"/>
      <c r="CO1484" s="61"/>
      <c r="CP1484" s="61"/>
      <c r="CQ1484" s="61"/>
      <c r="CR1484" s="61"/>
      <c r="CS1484" s="61"/>
      <c r="CT1484" s="61"/>
      <c r="CU1484" s="61"/>
      <c r="CV1484" s="61"/>
      <c r="CW1484" s="61"/>
      <c r="CX1484" s="61"/>
      <c r="CY1484" s="61"/>
      <c r="CZ1484" s="61"/>
      <c r="DA1484" s="61"/>
      <c r="DB1484" s="61"/>
      <c r="DC1484" s="61"/>
    </row>
    <row r="1485" spans="2:107" ht="25.5" customHeight="1" x14ac:dyDescent="0.2">
      <c r="B1485" s="61"/>
      <c r="C1485" s="61"/>
      <c r="D1485" s="61"/>
      <c r="E1485" s="64"/>
      <c r="F1485" s="61"/>
      <c r="G1485" s="61"/>
      <c r="H1485" s="61"/>
      <c r="I1485" s="61"/>
      <c r="J1485" s="61"/>
      <c r="K1485" s="70" t="s">
        <v>141</v>
      </c>
      <c r="L1485" s="70" t="s">
        <v>140</v>
      </c>
      <c r="M1485" s="61"/>
      <c r="N1485" s="61"/>
      <c r="O1485" s="61"/>
      <c r="P1485" s="61"/>
      <c r="Q1485" s="61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1"/>
      <c r="AB1485" s="61"/>
      <c r="AC1485" s="61"/>
      <c r="AD1485" s="61"/>
      <c r="AE1485" s="61"/>
      <c r="AF1485" s="61"/>
      <c r="AG1485" s="61"/>
      <c r="AH1485" s="61"/>
      <c r="AI1485" s="61"/>
      <c r="AJ1485" s="61"/>
      <c r="AK1485" s="61"/>
      <c r="AL1485" s="61"/>
      <c r="AM1485" s="169" t="s">
        <v>280</v>
      </c>
      <c r="AN1485" s="45">
        <v>2</v>
      </c>
      <c r="AO1485" s="60">
        <v>9.0909090909090912E-2</v>
      </c>
      <c r="AP1485" s="61"/>
      <c r="AQ1485" s="61"/>
      <c r="AR1485" s="61"/>
      <c r="AS1485" s="61"/>
      <c r="AT1485" s="61"/>
      <c r="AU1485" s="98"/>
      <c r="AV1485" s="45">
        <v>22</v>
      </c>
      <c r="AW1485" s="60">
        <v>1</v>
      </c>
      <c r="AX1485" s="61"/>
      <c r="AY1485" s="61"/>
      <c r="AZ1485" s="61"/>
      <c r="BA1485" s="61"/>
      <c r="BB1485" s="61"/>
      <c r="BC1485" s="61"/>
      <c r="BD1485" s="61"/>
      <c r="BE1485" s="61"/>
      <c r="BF1485" s="61"/>
      <c r="BG1485" s="61"/>
      <c r="BH1485" s="61"/>
      <c r="BI1485" s="61"/>
      <c r="BJ1485" s="61"/>
      <c r="BK1485" s="61"/>
      <c r="BL1485" s="61"/>
      <c r="BM1485" s="61"/>
      <c r="BN1485" s="61"/>
      <c r="BO1485" s="61"/>
      <c r="BP1485" s="61"/>
      <c r="BQ1485" s="61"/>
      <c r="BR1485" s="64"/>
      <c r="BS1485" s="64"/>
      <c r="BT1485" s="64"/>
      <c r="BU1485" s="64"/>
      <c r="BV1485" s="61"/>
      <c r="BW1485" s="61"/>
      <c r="BX1485" s="61"/>
      <c r="BY1485" s="61"/>
      <c r="BZ1485" s="61"/>
      <c r="CA1485" s="61"/>
      <c r="CB1485" s="61"/>
      <c r="CC1485" s="61"/>
      <c r="CD1485" s="61"/>
      <c r="CE1485" s="61"/>
      <c r="CF1485" s="61"/>
      <c r="CG1485" s="61"/>
      <c r="CH1485" s="61"/>
      <c r="CI1485" s="61"/>
      <c r="CJ1485" s="61"/>
      <c r="CK1485" s="61"/>
      <c r="CL1485" s="61"/>
      <c r="CM1485" s="61"/>
      <c r="CN1485" s="61"/>
      <c r="CO1485" s="61"/>
      <c r="CP1485" s="61"/>
      <c r="CQ1485" s="61"/>
      <c r="CR1485" s="61"/>
      <c r="CS1485" s="61"/>
      <c r="CT1485" s="61"/>
      <c r="CU1485" s="61"/>
      <c r="CV1485" s="61"/>
      <c r="CW1485" s="61"/>
      <c r="CX1485" s="61"/>
      <c r="CY1485" s="61"/>
      <c r="CZ1485" s="61"/>
      <c r="DA1485" s="61"/>
      <c r="DB1485" s="61"/>
      <c r="DC1485" s="61"/>
    </row>
    <row r="1486" spans="2:107" ht="25.5" customHeight="1" x14ac:dyDescent="0.2">
      <c r="B1486" s="61"/>
      <c r="C1486" s="61"/>
      <c r="D1486" s="61"/>
      <c r="E1486" s="64"/>
      <c r="F1486" s="61"/>
      <c r="G1486" s="61"/>
      <c r="H1486" s="61"/>
      <c r="I1486" s="61"/>
      <c r="J1486" s="61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1"/>
      <c r="AB1486" s="61"/>
      <c r="AC1486" s="61"/>
      <c r="AD1486" s="61"/>
      <c r="AE1486" s="61"/>
      <c r="AF1486" s="61"/>
      <c r="AG1486" s="61"/>
      <c r="AH1486" s="61"/>
      <c r="AI1486" s="61"/>
      <c r="AJ1486" s="61"/>
      <c r="AK1486" s="61"/>
      <c r="AL1486" s="61"/>
      <c r="AM1486" s="169" t="s">
        <v>270</v>
      </c>
      <c r="AN1486" s="45">
        <v>0</v>
      </c>
      <c r="AO1486" s="60">
        <v>0</v>
      </c>
      <c r="AP1486" s="61"/>
      <c r="AQ1486" s="61"/>
      <c r="AR1486" s="61"/>
      <c r="AS1486" s="61"/>
      <c r="AT1486" s="61"/>
      <c r="AU1486" s="61"/>
      <c r="AV1486" s="49" t="s">
        <v>141</v>
      </c>
      <c r="AW1486" s="49" t="s">
        <v>140</v>
      </c>
      <c r="AX1486" s="61"/>
      <c r="AY1486" s="61"/>
      <c r="AZ1486" s="61"/>
      <c r="BA1486" s="61"/>
      <c r="BB1486" s="61"/>
      <c r="BC1486" s="61"/>
      <c r="BD1486" s="61"/>
      <c r="BE1486" s="61"/>
      <c r="BF1486" s="61"/>
      <c r="BG1486" s="61"/>
      <c r="BH1486" s="61"/>
      <c r="BI1486" s="61"/>
      <c r="BJ1486" s="61"/>
      <c r="BK1486" s="61"/>
      <c r="BL1486" s="61"/>
      <c r="BM1486" s="61"/>
      <c r="BN1486" s="61"/>
      <c r="BO1486" s="61"/>
      <c r="BP1486" s="71"/>
      <c r="BQ1486" s="61"/>
      <c r="BR1486" s="64"/>
      <c r="BS1486" s="64"/>
      <c r="BT1486" s="64"/>
      <c r="BU1486" s="64"/>
      <c r="BV1486" s="61"/>
      <c r="BW1486" s="61"/>
      <c r="BX1486" s="61"/>
      <c r="BY1486" s="61"/>
      <c r="BZ1486" s="61"/>
      <c r="CA1486" s="61"/>
      <c r="CB1486" s="61"/>
      <c r="CC1486" s="61"/>
      <c r="CD1486" s="61"/>
      <c r="CE1486" s="61"/>
      <c r="CF1486" s="61"/>
      <c r="CG1486" s="61"/>
      <c r="CH1486" s="61"/>
      <c r="CI1486" s="61"/>
      <c r="CJ1486" s="61"/>
      <c r="CK1486" s="61"/>
      <c r="CL1486" s="61"/>
      <c r="CM1486" s="61"/>
      <c r="CN1486" s="61"/>
      <c r="CO1486" s="61"/>
      <c r="CP1486" s="61"/>
      <c r="CQ1486" s="61"/>
      <c r="CR1486" s="61"/>
      <c r="CS1486" s="61"/>
      <c r="CT1486" s="61"/>
      <c r="CU1486" s="61"/>
      <c r="CV1486" s="61"/>
      <c r="CW1486" s="61"/>
      <c r="CX1486" s="61"/>
      <c r="CY1486" s="61"/>
      <c r="CZ1486" s="61"/>
      <c r="DA1486" s="61"/>
      <c r="DB1486" s="61"/>
      <c r="DC1486" s="61"/>
    </row>
    <row r="1487" spans="2:107" ht="25.5" customHeight="1" x14ac:dyDescent="0.2">
      <c r="B1487" s="61"/>
      <c r="C1487" s="61"/>
      <c r="D1487" s="61"/>
      <c r="E1487" s="64"/>
      <c r="F1487" s="61"/>
      <c r="G1487" s="61"/>
      <c r="H1487" s="61"/>
      <c r="I1487" s="61"/>
      <c r="J1487" s="61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1"/>
      <c r="AB1487" s="61"/>
      <c r="AC1487" s="61"/>
      <c r="AD1487" s="61"/>
      <c r="AE1487" s="61"/>
      <c r="AF1487" s="61"/>
      <c r="AG1487" s="61"/>
      <c r="AH1487" s="61"/>
      <c r="AI1487" s="61"/>
      <c r="AJ1487" s="61"/>
      <c r="AK1487" s="61"/>
      <c r="AL1487" s="61"/>
      <c r="AM1487" s="169" t="s">
        <v>271</v>
      </c>
      <c r="AN1487" s="45">
        <v>0</v>
      </c>
      <c r="AO1487" s="60">
        <v>0</v>
      </c>
      <c r="AP1487" s="61"/>
      <c r="AQ1487" s="61"/>
      <c r="AR1487" s="61"/>
      <c r="AS1487" s="61"/>
      <c r="AT1487" s="61"/>
      <c r="AU1487" s="61"/>
      <c r="AV1487" s="61"/>
      <c r="AW1487" s="61"/>
      <c r="AX1487" s="61"/>
      <c r="AY1487" s="61"/>
      <c r="AZ1487" s="61"/>
      <c r="BA1487" s="61"/>
      <c r="BB1487" s="61"/>
      <c r="BC1487" s="61"/>
      <c r="BD1487" s="61"/>
      <c r="BE1487" s="61"/>
      <c r="BF1487" s="61"/>
      <c r="BG1487" s="61"/>
      <c r="BH1487" s="61"/>
      <c r="BI1487" s="61"/>
      <c r="BJ1487" s="62"/>
      <c r="BK1487" s="62"/>
      <c r="BL1487" s="61"/>
      <c r="BM1487" s="61"/>
      <c r="BN1487" s="61"/>
      <c r="BO1487" s="61"/>
      <c r="BP1487" s="61"/>
      <c r="BQ1487" s="64"/>
      <c r="BR1487" s="64"/>
      <c r="BS1487" s="64"/>
      <c r="BT1487" s="64"/>
      <c r="BU1487" s="64"/>
      <c r="BV1487" s="61"/>
      <c r="BW1487" s="61"/>
      <c r="BX1487" s="61"/>
      <c r="BY1487" s="61"/>
      <c r="BZ1487" s="61"/>
      <c r="CA1487" s="61"/>
      <c r="CB1487" s="61"/>
      <c r="CC1487" s="61"/>
      <c r="CD1487" s="61"/>
      <c r="CE1487" s="61"/>
      <c r="CF1487" s="61"/>
      <c r="CG1487" s="61"/>
      <c r="CH1487" s="61"/>
      <c r="CI1487" s="61"/>
      <c r="CJ1487" s="61"/>
      <c r="CK1487" s="61"/>
      <c r="CL1487" s="61"/>
      <c r="CM1487" s="61"/>
      <c r="CN1487" s="61"/>
      <c r="CO1487" s="61"/>
      <c r="CP1487" s="61"/>
      <c r="CQ1487" s="61"/>
      <c r="CR1487" s="61"/>
      <c r="CS1487" s="61"/>
      <c r="CT1487" s="61"/>
      <c r="CU1487" s="61"/>
      <c r="CV1487" s="61"/>
      <c r="CW1487" s="61"/>
      <c r="CX1487" s="61"/>
      <c r="CY1487" s="61"/>
      <c r="CZ1487" s="61"/>
      <c r="DA1487" s="61"/>
      <c r="DB1487" s="61"/>
      <c r="DC1487" s="61"/>
    </row>
    <row r="1488" spans="2:107" ht="25.5" customHeight="1" x14ac:dyDescent="0.2">
      <c r="B1488" s="37"/>
      <c r="C1488" s="37"/>
      <c r="D1488" s="37"/>
      <c r="E1488" s="64"/>
      <c r="F1488" s="61"/>
      <c r="G1488" s="61"/>
      <c r="H1488" s="61"/>
      <c r="I1488" s="61"/>
      <c r="J1488" s="61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1"/>
      <c r="W1488" s="61"/>
      <c r="X1488" s="61"/>
      <c r="Y1488" s="61"/>
      <c r="Z1488" s="61"/>
      <c r="AA1488" s="61"/>
      <c r="AB1488" s="61"/>
      <c r="AC1488" s="61"/>
      <c r="AD1488" s="61"/>
      <c r="AE1488" s="61"/>
      <c r="AF1488" s="61"/>
      <c r="AG1488" s="61"/>
      <c r="AH1488" s="61"/>
      <c r="AI1488" s="61"/>
      <c r="AJ1488" s="61"/>
      <c r="AK1488" s="61"/>
      <c r="AL1488" s="61"/>
      <c r="AM1488" s="169" t="s">
        <v>272</v>
      </c>
      <c r="AN1488" s="45">
        <v>1</v>
      </c>
      <c r="AO1488" s="60">
        <v>4.5454545454545456E-2</v>
      </c>
      <c r="AP1488" s="61"/>
      <c r="AQ1488" s="61"/>
      <c r="AR1488" s="61"/>
      <c r="AS1488" s="61"/>
      <c r="AT1488" s="61"/>
      <c r="AU1488" s="61"/>
      <c r="AV1488" s="61"/>
      <c r="AW1488" s="61"/>
      <c r="AX1488" s="61"/>
      <c r="AY1488" s="61"/>
      <c r="AZ1488" s="61"/>
      <c r="BA1488" s="61"/>
      <c r="BB1488" s="61"/>
      <c r="BC1488" s="61"/>
      <c r="BD1488" s="61"/>
      <c r="BE1488" s="61"/>
      <c r="BF1488" s="61"/>
      <c r="BG1488" s="61"/>
      <c r="BH1488" s="61"/>
      <c r="BI1488" s="61"/>
      <c r="BJ1488" s="61"/>
      <c r="BK1488" s="61"/>
      <c r="BL1488" s="61"/>
      <c r="BM1488" s="61"/>
      <c r="BN1488" s="61"/>
      <c r="BO1488" s="61"/>
      <c r="BP1488" s="61"/>
      <c r="BQ1488" s="61"/>
      <c r="BR1488" s="64"/>
      <c r="BS1488" s="64"/>
      <c r="BT1488" s="64"/>
      <c r="BU1488" s="64"/>
      <c r="BV1488" s="61"/>
      <c r="BW1488" s="61"/>
      <c r="BX1488" s="61"/>
      <c r="BY1488" s="61"/>
      <c r="BZ1488" s="61"/>
      <c r="CA1488" s="61"/>
      <c r="CB1488" s="61"/>
      <c r="CC1488" s="61"/>
      <c r="CD1488" s="61"/>
      <c r="CE1488" s="61"/>
      <c r="CF1488" s="61"/>
      <c r="CG1488" s="61"/>
      <c r="CH1488" s="61"/>
      <c r="CI1488" s="61"/>
      <c r="CJ1488" s="61"/>
      <c r="CK1488" s="61"/>
      <c r="CL1488" s="61"/>
      <c r="CM1488" s="61"/>
      <c r="CN1488" s="61"/>
      <c r="CO1488" s="61"/>
      <c r="CP1488" s="61"/>
      <c r="CQ1488" s="61"/>
      <c r="CR1488" s="61"/>
      <c r="CS1488" s="61"/>
      <c r="CT1488" s="61"/>
      <c r="CU1488" s="61"/>
      <c r="CV1488" s="61"/>
      <c r="CW1488" s="61"/>
      <c r="CX1488" s="61"/>
      <c r="CY1488" s="61"/>
      <c r="CZ1488" s="61"/>
      <c r="DA1488" s="61"/>
      <c r="DB1488" s="61"/>
      <c r="DC1488" s="61"/>
    </row>
    <row r="1489" spans="2:107" ht="25.5" customHeight="1" x14ac:dyDescent="0.2">
      <c r="B1489" s="61"/>
      <c r="C1489" s="61"/>
      <c r="D1489" s="61"/>
      <c r="E1489" s="64"/>
      <c r="F1489" s="61"/>
      <c r="G1489" s="61"/>
      <c r="H1489" s="61"/>
      <c r="I1489" s="61"/>
      <c r="J1489" s="61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1"/>
      <c r="AB1489" s="61"/>
      <c r="AC1489" s="61"/>
      <c r="AD1489" s="61"/>
      <c r="AE1489" s="61"/>
      <c r="AF1489" s="61"/>
      <c r="AG1489" s="61"/>
      <c r="AH1489" s="61"/>
      <c r="AI1489" s="61"/>
      <c r="AJ1489" s="61"/>
      <c r="AK1489" s="61"/>
      <c r="AL1489" s="61"/>
      <c r="AM1489" s="169" t="s">
        <v>281</v>
      </c>
      <c r="AN1489" s="30">
        <v>0</v>
      </c>
      <c r="AO1489" s="60">
        <v>0</v>
      </c>
      <c r="AP1489" s="61"/>
      <c r="AQ1489" s="61"/>
      <c r="AR1489" s="61"/>
      <c r="AS1489" s="61"/>
      <c r="AT1489" s="61"/>
      <c r="AU1489" s="61"/>
      <c r="AV1489" s="61"/>
      <c r="AW1489" s="61"/>
      <c r="AX1489" s="61"/>
      <c r="AY1489" s="61"/>
      <c r="AZ1489" s="61"/>
      <c r="BA1489" s="61"/>
      <c r="BB1489" s="61"/>
      <c r="BC1489" s="61"/>
      <c r="BD1489" s="61"/>
      <c r="BE1489" s="61"/>
      <c r="BF1489" s="61"/>
      <c r="BG1489" s="61"/>
      <c r="BH1489" s="61"/>
      <c r="BI1489" s="61"/>
      <c r="BJ1489" s="61"/>
      <c r="BK1489" s="61"/>
      <c r="BL1489" s="61"/>
      <c r="BM1489" s="61"/>
      <c r="BN1489" s="61"/>
      <c r="BO1489" s="61"/>
      <c r="BP1489" s="61"/>
      <c r="BQ1489" s="61"/>
      <c r="BR1489" s="64"/>
      <c r="BS1489" s="64"/>
      <c r="BT1489" s="64"/>
      <c r="BU1489" s="64"/>
      <c r="BV1489" s="61"/>
      <c r="BW1489" s="61"/>
      <c r="BX1489" s="61"/>
      <c r="BY1489" s="61"/>
      <c r="BZ1489" s="61"/>
      <c r="CA1489" s="61"/>
      <c r="CB1489" s="61"/>
      <c r="CC1489" s="61"/>
      <c r="CD1489" s="61"/>
      <c r="CE1489" s="61"/>
      <c r="CF1489" s="61"/>
      <c r="CG1489" s="61"/>
      <c r="CH1489" s="61"/>
      <c r="CI1489" s="61"/>
      <c r="CJ1489" s="61"/>
      <c r="CK1489" s="61"/>
      <c r="CL1489" s="61"/>
      <c r="CM1489" s="61"/>
      <c r="CN1489" s="61"/>
      <c r="CO1489" s="61"/>
      <c r="CP1489" s="61"/>
      <c r="CQ1489" s="61"/>
      <c r="CR1489" s="61"/>
      <c r="CS1489" s="61"/>
      <c r="CT1489" s="61"/>
      <c r="CU1489" s="61"/>
      <c r="CV1489" s="61"/>
      <c r="CW1489" s="61"/>
      <c r="CX1489" s="61"/>
      <c r="CY1489" s="61"/>
      <c r="CZ1489" s="61"/>
      <c r="DA1489" s="61"/>
      <c r="DB1489" s="61"/>
      <c r="DC1489" s="61"/>
    </row>
    <row r="1490" spans="2:107" ht="25.5" customHeight="1" x14ac:dyDescent="0.2">
      <c r="B1490" s="61"/>
      <c r="C1490" s="61"/>
      <c r="D1490" s="61"/>
      <c r="E1490" s="64"/>
      <c r="F1490" s="61"/>
      <c r="G1490" s="61"/>
      <c r="H1490" s="61"/>
      <c r="I1490" s="61"/>
      <c r="J1490" s="61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1"/>
      <c r="AB1490" s="61"/>
      <c r="AC1490" s="61"/>
      <c r="AD1490" s="61"/>
      <c r="AE1490" s="61"/>
      <c r="AF1490" s="61"/>
      <c r="AG1490" s="61"/>
      <c r="AH1490" s="61"/>
      <c r="AI1490" s="61"/>
      <c r="AJ1490" s="61"/>
      <c r="AK1490" s="61"/>
      <c r="AL1490" s="61"/>
      <c r="AM1490" s="98"/>
      <c r="AN1490" s="45">
        <v>22</v>
      </c>
      <c r="AO1490" s="60">
        <v>1</v>
      </c>
      <c r="AP1490" s="61"/>
      <c r="AQ1490" s="61"/>
      <c r="AR1490" s="61"/>
      <c r="AS1490" s="61"/>
      <c r="AT1490" s="61"/>
      <c r="AU1490" s="61"/>
      <c r="AV1490" s="61"/>
      <c r="AW1490" s="61"/>
      <c r="AX1490" s="61"/>
      <c r="AY1490" s="61"/>
      <c r="AZ1490" s="61"/>
      <c r="BA1490" s="61"/>
      <c r="BB1490" s="61"/>
      <c r="BC1490" s="61"/>
      <c r="BD1490" s="61"/>
      <c r="BE1490" s="61"/>
      <c r="BF1490" s="61"/>
      <c r="BG1490" s="61"/>
      <c r="BH1490" s="61"/>
      <c r="BI1490" s="61"/>
      <c r="BJ1490" s="61"/>
      <c r="BK1490" s="61"/>
      <c r="BL1490" s="61"/>
      <c r="BM1490" s="61"/>
      <c r="BN1490" s="61"/>
      <c r="BO1490" s="61"/>
      <c r="BP1490" s="61"/>
      <c r="BQ1490" s="61"/>
      <c r="BR1490" s="64"/>
      <c r="BS1490" s="64"/>
      <c r="BT1490" s="64"/>
      <c r="BU1490" s="64"/>
      <c r="BV1490" s="61"/>
      <c r="BW1490" s="61"/>
      <c r="BX1490" s="61"/>
      <c r="BY1490" s="61"/>
      <c r="BZ1490" s="61"/>
      <c r="CA1490" s="61"/>
      <c r="CB1490" s="61"/>
      <c r="CC1490" s="61"/>
      <c r="CD1490" s="61"/>
      <c r="CE1490" s="61"/>
      <c r="CF1490" s="61"/>
      <c r="CG1490" s="61"/>
      <c r="CH1490" s="61"/>
      <c r="CI1490" s="61"/>
      <c r="CJ1490" s="61"/>
      <c r="CK1490" s="61"/>
      <c r="CL1490" s="61"/>
      <c r="CM1490" s="61"/>
      <c r="CN1490" s="61"/>
      <c r="CO1490" s="61"/>
      <c r="CP1490" s="61"/>
      <c r="CQ1490" s="61"/>
      <c r="CR1490" s="61"/>
      <c r="CS1490" s="61"/>
      <c r="CT1490" s="61"/>
      <c r="CU1490" s="61"/>
      <c r="CV1490" s="61"/>
      <c r="CW1490" s="61"/>
      <c r="CX1490" s="61"/>
      <c r="CY1490" s="61"/>
      <c r="CZ1490" s="61"/>
      <c r="DA1490" s="61"/>
      <c r="DB1490" s="61"/>
      <c r="DC1490" s="61"/>
    </row>
    <row r="1491" spans="2:107" ht="25.5" customHeight="1" x14ac:dyDescent="0.2">
      <c r="B1491" s="61"/>
      <c r="C1491" s="61"/>
      <c r="D1491" s="61"/>
      <c r="E1491" s="64"/>
      <c r="F1491" s="61"/>
      <c r="G1491" s="61"/>
      <c r="H1491" s="61"/>
      <c r="I1491" s="61"/>
      <c r="J1491" s="61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1"/>
      <c r="W1491" s="61"/>
      <c r="X1491" s="61"/>
      <c r="Y1491" s="61"/>
      <c r="Z1491" s="61"/>
      <c r="AA1491" s="61"/>
      <c r="AB1491" s="61"/>
      <c r="AC1491" s="61"/>
      <c r="AD1491" s="61"/>
      <c r="AE1491" s="61"/>
      <c r="AF1491" s="61"/>
      <c r="AG1491" s="61"/>
      <c r="AH1491" s="61"/>
      <c r="AI1491" s="61"/>
      <c r="AJ1491" s="61"/>
      <c r="AK1491" s="61"/>
      <c r="AL1491" s="61"/>
      <c r="AM1491" s="61"/>
      <c r="AN1491" s="49" t="s">
        <v>141</v>
      </c>
      <c r="AO1491" s="49" t="s">
        <v>140</v>
      </c>
      <c r="AP1491" s="61"/>
      <c r="AQ1491" s="61"/>
      <c r="AR1491" s="61"/>
      <c r="AS1491" s="61"/>
      <c r="AT1491" s="61"/>
      <c r="AU1491" s="61"/>
      <c r="AV1491" s="61"/>
      <c r="AW1491" s="61"/>
      <c r="AX1491" s="61"/>
      <c r="AY1491" s="61"/>
      <c r="AZ1491" s="61"/>
      <c r="BA1491" s="61"/>
      <c r="BB1491" s="61"/>
      <c r="BC1491" s="61"/>
      <c r="BD1491" s="61"/>
      <c r="BE1491" s="61"/>
      <c r="BF1491" s="61"/>
      <c r="BG1491" s="61"/>
      <c r="BH1491" s="61"/>
      <c r="BI1491" s="61"/>
      <c r="BJ1491" s="61"/>
      <c r="BK1491" s="61"/>
      <c r="BL1491" s="61"/>
      <c r="BM1491" s="61"/>
      <c r="BN1491" s="61"/>
      <c r="BO1491" s="61"/>
      <c r="BP1491" s="61"/>
      <c r="BQ1491" s="61"/>
      <c r="BR1491" s="64"/>
      <c r="BS1491" s="64"/>
      <c r="BT1491" s="64"/>
      <c r="BU1491" s="64"/>
      <c r="BV1491" s="61"/>
      <c r="BW1491" s="61"/>
      <c r="BX1491" s="61"/>
      <c r="BY1491" s="61"/>
      <c r="BZ1491" s="61"/>
      <c r="CA1491" s="61"/>
      <c r="CB1491" s="61"/>
      <c r="CC1491" s="61"/>
      <c r="CD1491" s="61"/>
      <c r="CE1491" s="61"/>
      <c r="CF1491" s="61"/>
      <c r="CG1491" s="61"/>
      <c r="CH1491" s="61"/>
      <c r="CI1491" s="61"/>
      <c r="CJ1491" s="61"/>
      <c r="CK1491" s="61"/>
      <c r="CL1491" s="61"/>
      <c r="CM1491" s="61"/>
      <c r="CN1491" s="61"/>
      <c r="CO1491" s="61"/>
      <c r="CP1491" s="61"/>
      <c r="CQ1491" s="61"/>
      <c r="CR1491" s="61"/>
      <c r="CS1491" s="61"/>
      <c r="CT1491" s="61"/>
      <c r="CU1491" s="61"/>
      <c r="CV1491" s="61"/>
      <c r="CW1491" s="61"/>
      <c r="CX1491" s="61"/>
      <c r="CY1491" s="61"/>
      <c r="CZ1491" s="61"/>
      <c r="DA1491" s="61"/>
      <c r="DB1491" s="61"/>
      <c r="DC1491" s="61"/>
    </row>
    <row r="1492" spans="2:107" ht="25.5" customHeight="1" x14ac:dyDescent="0.2">
      <c r="B1492" s="61"/>
      <c r="C1492" s="61"/>
      <c r="D1492" s="61"/>
      <c r="E1492" s="64"/>
      <c r="F1492" s="61"/>
      <c r="G1492" s="61"/>
      <c r="H1492" s="61"/>
      <c r="I1492" s="61"/>
      <c r="J1492" s="61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1"/>
      <c r="W1492" s="61"/>
      <c r="X1492" s="61"/>
      <c r="Y1492" s="61"/>
      <c r="Z1492" s="61"/>
      <c r="AA1492" s="61"/>
      <c r="AB1492" s="61"/>
      <c r="AC1492" s="61"/>
      <c r="AD1492" s="61"/>
      <c r="AE1492" s="61"/>
      <c r="AF1492" s="61"/>
      <c r="AG1492" s="61"/>
      <c r="AH1492" s="61"/>
      <c r="AI1492" s="61"/>
      <c r="AJ1492" s="61"/>
      <c r="AK1492" s="61"/>
      <c r="AL1492" s="61"/>
      <c r="AM1492" s="61"/>
      <c r="AN1492" s="61"/>
      <c r="AO1492" s="61"/>
      <c r="AP1492" s="61"/>
      <c r="AQ1492" s="61"/>
      <c r="AR1492" s="61"/>
      <c r="AS1492" s="61"/>
      <c r="AT1492" s="61"/>
      <c r="AU1492" s="61"/>
      <c r="AV1492" s="61"/>
      <c r="AW1492" s="61"/>
      <c r="AX1492" s="61"/>
      <c r="AY1492" s="61"/>
      <c r="AZ1492" s="61"/>
      <c r="BA1492" s="61"/>
      <c r="BB1492" s="61"/>
      <c r="BC1492" s="61"/>
      <c r="BD1492" s="61"/>
      <c r="BE1492" s="61"/>
      <c r="BF1492" s="61"/>
      <c r="BG1492" s="61"/>
      <c r="BH1492" s="61"/>
      <c r="BI1492" s="61"/>
      <c r="BJ1492" s="61"/>
      <c r="BK1492" s="61"/>
      <c r="BL1492" s="61"/>
      <c r="BM1492" s="61"/>
      <c r="BN1492" s="61"/>
      <c r="BO1492" s="61"/>
      <c r="BP1492" s="61"/>
      <c r="BQ1492" s="61"/>
      <c r="BR1492" s="64"/>
      <c r="BS1492" s="64"/>
      <c r="BT1492" s="64"/>
      <c r="BU1492" s="64"/>
      <c r="BV1492" s="61"/>
      <c r="BW1492" s="61"/>
      <c r="BX1492" s="61"/>
      <c r="BY1492" s="61"/>
      <c r="BZ1492" s="61"/>
      <c r="CA1492" s="61"/>
      <c r="CB1492" s="61"/>
      <c r="CC1492" s="61"/>
      <c r="CD1492" s="61"/>
      <c r="CE1492" s="61"/>
      <c r="CF1492" s="61"/>
      <c r="CG1492" s="61"/>
      <c r="CH1492" s="61"/>
      <c r="CI1492" s="61"/>
      <c r="CJ1492" s="61"/>
      <c r="CK1492" s="61"/>
      <c r="CL1492" s="61"/>
      <c r="CM1492" s="61"/>
      <c r="CN1492" s="61"/>
      <c r="CO1492" s="61"/>
      <c r="CP1492" s="61"/>
      <c r="CQ1492" s="61"/>
      <c r="CR1492" s="61"/>
      <c r="CS1492" s="61"/>
      <c r="CT1492" s="61"/>
      <c r="CU1492" s="61"/>
      <c r="CV1492" s="61"/>
      <c r="CW1492" s="61"/>
      <c r="CX1492" s="61"/>
      <c r="CY1492" s="61"/>
      <c r="CZ1492" s="61"/>
      <c r="DA1492" s="61"/>
      <c r="DB1492" s="61"/>
      <c r="DC1492" s="61"/>
    </row>
    <row r="1493" spans="2:107" ht="25.5" customHeight="1" x14ac:dyDescent="0.2">
      <c r="B1493" s="170" t="s">
        <v>425</v>
      </c>
      <c r="C1493" s="170"/>
      <c r="D1493" s="170"/>
      <c r="E1493" s="170"/>
      <c r="F1493" s="170"/>
      <c r="G1493" s="170"/>
      <c r="H1493" s="170"/>
      <c r="I1493" s="170"/>
      <c r="J1493" s="170"/>
      <c r="K1493" s="170"/>
      <c r="L1493" s="170"/>
      <c r="M1493" s="170"/>
      <c r="N1493" s="170"/>
      <c r="O1493" s="170"/>
      <c r="P1493" s="170"/>
      <c r="Q1493" s="170"/>
      <c r="R1493" s="170"/>
      <c r="S1493" s="170"/>
      <c r="T1493" s="170"/>
      <c r="U1493" s="170"/>
      <c r="V1493" s="170"/>
      <c r="W1493" s="170"/>
      <c r="X1493" s="170"/>
      <c r="Y1493" s="170"/>
      <c r="Z1493" s="170"/>
      <c r="AA1493" s="170"/>
      <c r="AB1493" s="170"/>
      <c r="AC1493" s="170"/>
      <c r="AD1493" s="170"/>
      <c r="AE1493" s="170"/>
      <c r="AF1493" s="170"/>
      <c r="AG1493" s="170"/>
      <c r="AH1493" s="170"/>
      <c r="AI1493" s="170"/>
      <c r="AJ1493" s="170"/>
      <c r="AK1493" s="170"/>
      <c r="AL1493" s="170"/>
      <c r="AM1493" s="170"/>
      <c r="AN1493" s="170"/>
      <c r="AO1493" s="170"/>
      <c r="AP1493" s="170"/>
      <c r="AQ1493" s="170"/>
      <c r="AR1493" s="170"/>
      <c r="AS1493" s="170"/>
      <c r="AT1493" s="170"/>
      <c r="AU1493" s="170"/>
      <c r="AV1493" s="170"/>
      <c r="AW1493" s="170"/>
      <c r="AX1493" s="170"/>
      <c r="AY1493" s="170"/>
      <c r="AZ1493" s="170"/>
      <c r="BA1493" s="170"/>
      <c r="BB1493" s="170"/>
      <c r="BC1493" s="170"/>
      <c r="BD1493" s="170"/>
      <c r="BE1493" s="170"/>
      <c r="BF1493" s="170"/>
      <c r="BG1493" s="170"/>
      <c r="BH1493" s="170"/>
      <c r="BI1493" s="170"/>
      <c r="BJ1493" s="170"/>
      <c r="BK1493" s="170"/>
      <c r="BL1493" s="170"/>
      <c r="BM1493" s="170"/>
      <c r="BN1493" s="170"/>
      <c r="BO1493" s="170"/>
      <c r="BP1493" s="170"/>
      <c r="BQ1493" s="170"/>
      <c r="BR1493" s="170"/>
      <c r="BS1493" s="170"/>
      <c r="BT1493" s="170"/>
      <c r="BU1493" s="170"/>
      <c r="BV1493" s="170"/>
      <c r="BW1493" s="170"/>
      <c r="BX1493" s="170"/>
      <c r="BY1493" s="170"/>
      <c r="BZ1493" s="170"/>
      <c r="CA1493" s="170"/>
      <c r="CB1493" s="170"/>
      <c r="CC1493" s="170"/>
      <c r="CD1493" s="170"/>
      <c r="CE1493" s="170"/>
      <c r="CF1493" s="170"/>
      <c r="CG1493" s="170"/>
      <c r="CH1493" s="170"/>
      <c r="CI1493" s="170"/>
      <c r="CJ1493" s="170"/>
      <c r="CK1493" s="170"/>
      <c r="CL1493" s="170"/>
      <c r="CM1493" s="170"/>
      <c r="CN1493" s="170"/>
      <c r="CO1493" s="170"/>
      <c r="CP1493" s="170"/>
      <c r="CQ1493" s="170"/>
      <c r="CR1493" s="170"/>
      <c r="CS1493" s="170"/>
      <c r="CT1493" s="170"/>
      <c r="CU1493" s="170"/>
      <c r="CV1493" s="170"/>
      <c r="CW1493" s="170"/>
      <c r="CX1493" s="170"/>
      <c r="CY1493" s="170"/>
      <c r="CZ1493" s="170"/>
      <c r="DA1493" s="170"/>
      <c r="DB1493" s="170"/>
      <c r="DC1493" s="170"/>
    </row>
    <row r="1494" spans="2:107" ht="25.5" customHeight="1" x14ac:dyDescent="0.2">
      <c r="B1494" s="61"/>
      <c r="C1494" s="61"/>
      <c r="D1494" s="61"/>
      <c r="E1494" s="64"/>
      <c r="F1494" s="61"/>
      <c r="G1494" s="61"/>
      <c r="H1494" s="61"/>
      <c r="I1494" s="61"/>
      <c r="J1494" s="61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  <c r="W1494" s="61"/>
      <c r="X1494" s="61"/>
      <c r="Y1494" s="61"/>
      <c r="Z1494" s="61"/>
      <c r="AA1494" s="61"/>
      <c r="AB1494" s="61"/>
      <c r="AC1494" s="61"/>
      <c r="AD1494" s="61"/>
      <c r="AE1494" s="61"/>
      <c r="AF1494" s="61"/>
      <c r="AG1494" s="61"/>
      <c r="AH1494" s="61"/>
      <c r="AI1494" s="61"/>
      <c r="AJ1494" s="61"/>
      <c r="AK1494" s="61"/>
      <c r="AL1494" s="61"/>
      <c r="AM1494" s="61"/>
      <c r="AN1494" s="61"/>
      <c r="AO1494" s="61"/>
      <c r="AP1494" s="61"/>
      <c r="AQ1494" s="61"/>
      <c r="AR1494" s="61"/>
      <c r="AS1494" s="61"/>
      <c r="AT1494" s="61"/>
      <c r="AU1494" s="61"/>
      <c r="AV1494" s="61"/>
      <c r="AW1494" s="61"/>
      <c r="AX1494" s="61"/>
      <c r="AY1494" s="61"/>
      <c r="AZ1494" s="61"/>
      <c r="BA1494" s="61"/>
      <c r="BB1494" s="61"/>
      <c r="BC1494" s="61"/>
      <c r="BD1494" s="61"/>
      <c r="BE1494" s="61"/>
      <c r="BF1494" s="61"/>
      <c r="BG1494" s="61"/>
      <c r="BH1494" s="61"/>
      <c r="BI1494" s="61"/>
      <c r="BJ1494" s="61"/>
      <c r="BK1494" s="61"/>
      <c r="BL1494" s="61"/>
      <c r="BM1494" s="61"/>
      <c r="BN1494" s="61"/>
      <c r="BO1494" s="61"/>
      <c r="BP1494" s="61"/>
      <c r="BQ1494" s="61"/>
      <c r="BR1494"/>
      <c r="BS1494"/>
      <c r="BT1494"/>
      <c r="BU1494" s="64"/>
      <c r="BV1494" s="61"/>
      <c r="BW1494"/>
      <c r="BX1494"/>
      <c r="BY1494"/>
      <c r="BZ1494"/>
      <c r="CA1494"/>
      <c r="CB1494"/>
      <c r="CC1494"/>
      <c r="CD1494"/>
      <c r="CE1494"/>
      <c r="CF1494"/>
      <c r="CG1494"/>
      <c r="CH1494" s="61"/>
      <c r="CI1494" s="61"/>
      <c r="CJ1494"/>
      <c r="CK1494"/>
      <c r="CL1494"/>
      <c r="CM1494"/>
      <c r="CN1494"/>
      <c r="CO1494"/>
      <c r="CP1494"/>
      <c r="CQ1494" s="61"/>
      <c r="CR1494" s="61"/>
      <c r="CS1494" s="61"/>
      <c r="CT1494" s="61"/>
      <c r="CU1494" s="61"/>
      <c r="CV1494" s="61"/>
      <c r="CW1494" s="61"/>
      <c r="CX1494" s="61"/>
      <c r="CY1494" s="61"/>
      <c r="CZ1494" s="61"/>
      <c r="DA1494" s="61"/>
      <c r="DB1494" s="61"/>
      <c r="DC1494" s="61"/>
    </row>
    <row r="1495" spans="2:107" ht="25.5" customHeight="1" x14ac:dyDescent="0.2">
      <c r="B1495" s="181" t="s">
        <v>427</v>
      </c>
      <c r="C1495" s="181"/>
      <c r="D1495" s="181"/>
      <c r="E1495" s="181"/>
      <c r="F1495" s="181"/>
      <c r="G1495" s="181"/>
      <c r="H1495" s="181"/>
      <c r="I1495" s="61"/>
      <c r="J1495" s="181" t="s">
        <v>426</v>
      </c>
      <c r="K1495" s="181"/>
      <c r="L1495" s="181"/>
      <c r="M1495" s="181"/>
      <c r="N1495" s="181"/>
      <c r="O1495" s="181"/>
      <c r="P1495" s="181"/>
      <c r="Q1495" s="181"/>
      <c r="R1495" s="181"/>
      <c r="S1495" s="181"/>
      <c r="T1495" s="181"/>
      <c r="U1495" s="73"/>
      <c r="V1495" s="181" t="s">
        <v>428</v>
      </c>
      <c r="W1495" s="181"/>
      <c r="X1495" s="181"/>
      <c r="Y1495" s="181"/>
      <c r="Z1495" s="181"/>
      <c r="AA1495" s="181"/>
      <c r="AB1495" s="181"/>
      <c r="AC1495" s="61"/>
      <c r="AD1495" s="61"/>
      <c r="AE1495" s="181" t="s">
        <v>429</v>
      </c>
      <c r="AF1495" s="181"/>
      <c r="AG1495" s="181"/>
      <c r="AH1495" s="181"/>
      <c r="AI1495" s="181"/>
      <c r="AJ1495" s="181"/>
      <c r="AK1495" s="181"/>
      <c r="AL1495" s="181"/>
      <c r="AM1495" s="181"/>
      <c r="AN1495" s="181"/>
      <c r="AO1495" s="181"/>
      <c r="AP1495" s="61"/>
      <c r="AQ1495" s="61"/>
      <c r="AR1495" s="181" t="s">
        <v>430</v>
      </c>
      <c r="AS1495" s="181"/>
      <c r="AT1495" s="181"/>
      <c r="AU1495" s="181"/>
      <c r="AV1495" s="181"/>
      <c r="AW1495" s="181"/>
      <c r="AX1495" s="181"/>
      <c r="AY1495" s="61"/>
      <c r="AZ1495" s="61"/>
      <c r="BA1495" s="181" t="s">
        <v>431</v>
      </c>
      <c r="BB1495" s="181"/>
      <c r="BC1495" s="181"/>
      <c r="BD1495" s="181"/>
      <c r="BE1495" s="181"/>
      <c r="BF1495" s="181"/>
      <c r="BG1495" s="181"/>
      <c r="BH1495" s="181"/>
      <c r="BI1495" s="181"/>
      <c r="BJ1495" s="181"/>
      <c r="BK1495" s="181"/>
      <c r="BL1495" s="61"/>
      <c r="BM1495" s="61"/>
      <c r="BN1495" s="181" t="s">
        <v>432</v>
      </c>
      <c r="BO1495" s="181"/>
      <c r="BP1495" s="181"/>
      <c r="BQ1495" s="181"/>
      <c r="BR1495" s="181"/>
      <c r="BS1495" s="181"/>
      <c r="BT1495" s="181"/>
      <c r="BU1495" s="64"/>
      <c r="BV1495" s="61"/>
      <c r="BW1495" s="181" t="s">
        <v>433</v>
      </c>
      <c r="BX1495" s="181"/>
      <c r="BY1495" s="181"/>
      <c r="BZ1495" s="181"/>
      <c r="CA1495" s="181"/>
      <c r="CB1495" s="181"/>
      <c r="CC1495" s="181"/>
      <c r="CD1495" s="181"/>
      <c r="CE1495" s="181"/>
      <c r="CF1495" s="181"/>
      <c r="CG1495" s="181"/>
      <c r="CH1495" s="61"/>
      <c r="CI1495" s="61"/>
      <c r="CJ1495" s="181" t="s">
        <v>434</v>
      </c>
      <c r="CK1495" s="181"/>
      <c r="CL1495" s="181"/>
      <c r="CM1495" s="181"/>
      <c r="CN1495" s="181"/>
      <c r="CO1495" s="181"/>
      <c r="CP1495" s="181"/>
      <c r="CQ1495" s="61"/>
      <c r="CR1495" s="61"/>
      <c r="CS1495" s="181" t="s">
        <v>433</v>
      </c>
      <c r="CT1495" s="181"/>
      <c r="CU1495" s="181"/>
      <c r="CV1495" s="181"/>
      <c r="CW1495" s="181"/>
      <c r="CX1495" s="181"/>
      <c r="CY1495" s="181"/>
      <c r="CZ1495" s="181"/>
      <c r="DA1495" s="181"/>
      <c r="DB1495" s="181"/>
      <c r="DC1495" s="181"/>
    </row>
    <row r="1496" spans="2:107" ht="25.5" customHeight="1" x14ac:dyDescent="0.2">
      <c r="B1496" s="61"/>
      <c r="C1496" s="61"/>
      <c r="D1496" s="61"/>
      <c r="E1496" s="64"/>
      <c r="F1496" s="61"/>
      <c r="G1496" s="61"/>
      <c r="H1496" s="61"/>
      <c r="I1496" s="61"/>
      <c r="J1496" s="61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  <c r="W1496" s="61"/>
      <c r="X1496" s="61"/>
      <c r="Y1496" s="61"/>
      <c r="Z1496" s="61"/>
      <c r="AA1496" s="61"/>
      <c r="AB1496" s="61"/>
      <c r="AC1496" s="61"/>
      <c r="AD1496" s="61"/>
      <c r="AE1496"/>
      <c r="AF1496"/>
      <c r="AG1496"/>
      <c r="AH1496" s="61"/>
      <c r="AI1496" s="61"/>
      <c r="AJ1496" s="61"/>
      <c r="AK1496" s="61"/>
      <c r="AL1496" s="61"/>
      <c r="AM1496" s="61"/>
      <c r="AN1496" s="61"/>
      <c r="AO1496" s="61"/>
      <c r="AP1496" s="61"/>
      <c r="AQ1496" s="61"/>
      <c r="AR1496" s="61"/>
      <c r="AS1496" s="61"/>
      <c r="AT1496" s="61"/>
      <c r="AU1496" s="61"/>
      <c r="AV1496" s="61"/>
      <c r="AW1496" s="61"/>
      <c r="AX1496" s="61"/>
      <c r="AY1496" s="61"/>
      <c r="AZ1496" s="61"/>
      <c r="BA1496" s="61"/>
      <c r="BB1496" s="61"/>
      <c r="BC1496" s="61"/>
      <c r="BD1496" s="61"/>
      <c r="BE1496" s="61"/>
      <c r="BF1496" s="61"/>
      <c r="BG1496" s="61"/>
      <c r="BH1496" s="61"/>
      <c r="BI1496" s="61"/>
      <c r="BJ1496" s="61"/>
      <c r="BK1496" s="61"/>
      <c r="BL1496" s="61"/>
      <c r="BM1496" s="61"/>
      <c r="BN1496" s="61"/>
      <c r="BO1496" s="61"/>
      <c r="BP1496" s="61"/>
      <c r="BQ1496" s="61"/>
      <c r="BR1496" s="64"/>
      <c r="BS1496" s="64"/>
      <c r="BT1496" s="64"/>
      <c r="BU1496" s="64"/>
      <c r="BV1496" s="61"/>
      <c r="BW1496" s="61"/>
      <c r="BX1496" s="61"/>
      <c r="BY1496" s="61"/>
      <c r="BZ1496" s="61"/>
      <c r="CA1496" s="61"/>
      <c r="CB1496" s="61"/>
      <c r="CC1496" s="61"/>
      <c r="CD1496" s="61"/>
      <c r="CE1496" s="61"/>
      <c r="CF1496" s="61"/>
      <c r="CG1496" s="61"/>
      <c r="CH1496" s="61"/>
      <c r="CI1496" s="61"/>
      <c r="CJ1496" s="61"/>
      <c r="CK1496" s="61"/>
      <c r="CL1496" s="61"/>
      <c r="CM1496" s="61"/>
      <c r="CN1496" s="61"/>
      <c r="CO1496" s="61"/>
      <c r="CP1496" s="61"/>
      <c r="CQ1496" s="61"/>
      <c r="CR1496" s="61"/>
      <c r="CS1496" s="61"/>
      <c r="CT1496" s="61"/>
      <c r="CU1496" s="61"/>
      <c r="CV1496" s="61"/>
      <c r="CW1496" s="61"/>
      <c r="CX1496" s="61"/>
      <c r="CY1496" s="61"/>
      <c r="CZ1496" s="61"/>
      <c r="DA1496" s="61"/>
      <c r="DB1496" s="61"/>
      <c r="DC1496" s="61"/>
    </row>
    <row r="1497" spans="2:107" ht="25.5" customHeight="1" x14ac:dyDescent="0.2">
      <c r="B1497" s="175" t="s">
        <v>180</v>
      </c>
      <c r="C1497" s="175"/>
      <c r="D1497" s="175"/>
      <c r="E1497" s="64"/>
      <c r="F1497" s="175" t="s">
        <v>14</v>
      </c>
      <c r="G1497" s="175"/>
      <c r="H1497" s="175"/>
      <c r="I1497" s="61"/>
      <c r="J1497" s="178" t="s">
        <v>338</v>
      </c>
      <c r="K1497" s="179"/>
      <c r="L1497" s="180"/>
      <c r="M1497" s="61"/>
      <c r="N1497" s="178" t="s">
        <v>409</v>
      </c>
      <c r="O1497" s="179"/>
      <c r="P1497" s="180"/>
      <c r="Q1497" s="61"/>
      <c r="R1497" s="178" t="s">
        <v>410</v>
      </c>
      <c r="S1497" s="179"/>
      <c r="T1497" s="180"/>
      <c r="U1497" s="61"/>
      <c r="V1497" s="175" t="s">
        <v>180</v>
      </c>
      <c r="W1497" s="175"/>
      <c r="X1497" s="175"/>
      <c r="Y1497" s="61"/>
      <c r="Z1497" s="175" t="s">
        <v>14</v>
      </c>
      <c r="AA1497" s="175"/>
      <c r="AB1497" s="175"/>
      <c r="AC1497" s="61"/>
      <c r="AD1497" s="61"/>
      <c r="AE1497" s="175" t="s">
        <v>338</v>
      </c>
      <c r="AF1497" s="175"/>
      <c r="AG1497" s="175"/>
      <c r="AH1497" s="61"/>
      <c r="AI1497" s="178" t="s">
        <v>409</v>
      </c>
      <c r="AJ1497" s="179"/>
      <c r="AK1497" s="180"/>
      <c r="AL1497" s="61"/>
      <c r="AM1497" s="178" t="s">
        <v>410</v>
      </c>
      <c r="AN1497" s="179"/>
      <c r="AO1497" s="180"/>
      <c r="AP1497" s="61"/>
      <c r="AQ1497" s="61"/>
      <c r="AR1497" s="175" t="s">
        <v>180</v>
      </c>
      <c r="AS1497" s="175"/>
      <c r="AT1497" s="175"/>
      <c r="AU1497" s="61"/>
      <c r="AV1497" s="175" t="s">
        <v>14</v>
      </c>
      <c r="AW1497" s="175"/>
      <c r="AX1497" s="175"/>
      <c r="AY1497" s="61"/>
      <c r="AZ1497" s="61"/>
      <c r="BA1497" s="175" t="s">
        <v>338</v>
      </c>
      <c r="BB1497" s="175"/>
      <c r="BC1497" s="175"/>
      <c r="BD1497" s="61"/>
      <c r="BE1497" s="178" t="s">
        <v>409</v>
      </c>
      <c r="BF1497" s="179"/>
      <c r="BG1497" s="180"/>
      <c r="BH1497" s="61"/>
      <c r="BI1497" s="178" t="s">
        <v>410</v>
      </c>
      <c r="BJ1497" s="179"/>
      <c r="BK1497" s="180"/>
      <c r="BL1497" s="61"/>
      <c r="BM1497" s="61"/>
      <c r="BN1497" s="178" t="s">
        <v>180</v>
      </c>
      <c r="BO1497" s="179"/>
      <c r="BP1497" s="180"/>
      <c r="BQ1497" s="61"/>
      <c r="BR1497" s="175" t="s">
        <v>14</v>
      </c>
      <c r="BS1497" s="175"/>
      <c r="BT1497" s="175"/>
      <c r="BU1497" s="64"/>
      <c r="BV1497" s="61"/>
      <c r="BW1497" s="175" t="s">
        <v>338</v>
      </c>
      <c r="BX1497" s="175"/>
      <c r="BY1497" s="175"/>
      <c r="BZ1497" s="61"/>
      <c r="CA1497" s="178" t="s">
        <v>409</v>
      </c>
      <c r="CB1497" s="179"/>
      <c r="CC1497" s="180"/>
      <c r="CD1497" s="61"/>
      <c r="CE1497" s="178" t="s">
        <v>410</v>
      </c>
      <c r="CF1497" s="179"/>
      <c r="CG1497" s="180"/>
      <c r="CH1497" s="61"/>
      <c r="CI1497" s="61"/>
      <c r="CJ1497" s="175" t="s">
        <v>180</v>
      </c>
      <c r="CK1497" s="175"/>
      <c r="CL1497" s="175"/>
      <c r="CM1497" s="61"/>
      <c r="CN1497" s="175" t="s">
        <v>14</v>
      </c>
      <c r="CO1497" s="175"/>
      <c r="CP1497" s="175"/>
      <c r="CQ1497" s="61"/>
      <c r="CR1497" s="61"/>
      <c r="CS1497" s="175" t="s">
        <v>338</v>
      </c>
      <c r="CT1497" s="175"/>
      <c r="CU1497" s="175"/>
      <c r="CV1497" s="61"/>
      <c r="CW1497" s="178" t="s">
        <v>409</v>
      </c>
      <c r="CX1497" s="179"/>
      <c r="CY1497" s="180"/>
      <c r="CZ1497" s="61"/>
      <c r="DA1497" s="178" t="s">
        <v>410</v>
      </c>
      <c r="DB1497" s="179"/>
      <c r="DC1497" s="180"/>
    </row>
    <row r="1498" spans="2:107" ht="25.5" customHeight="1" x14ac:dyDescent="0.2">
      <c r="B1498" s="55" t="s">
        <v>181</v>
      </c>
      <c r="C1498" s="57">
        <v>17</v>
      </c>
      <c r="D1498" s="58">
        <v>0.65384615384615385</v>
      </c>
      <c r="E1498" s="64"/>
      <c r="F1498" s="55" t="s">
        <v>186</v>
      </c>
      <c r="G1498" s="57">
        <v>26</v>
      </c>
      <c r="H1498" s="58">
        <v>1</v>
      </c>
      <c r="I1498" s="61"/>
      <c r="J1498" s="55" t="s">
        <v>339</v>
      </c>
      <c r="K1498" s="57">
        <v>17</v>
      </c>
      <c r="L1498" s="58">
        <v>0.65384615384615385</v>
      </c>
      <c r="M1498" s="61"/>
      <c r="N1498" s="55" t="s">
        <v>357</v>
      </c>
      <c r="O1498" s="57">
        <v>2</v>
      </c>
      <c r="P1498" s="58">
        <v>7.6923076923076927E-2</v>
      </c>
      <c r="Q1498" s="61"/>
      <c r="R1498" s="55" t="s">
        <v>411</v>
      </c>
      <c r="S1498" s="57">
        <v>4</v>
      </c>
      <c r="T1498" s="58">
        <v>0.15384615384615385</v>
      </c>
      <c r="U1498" s="61"/>
      <c r="V1498" s="47" t="s">
        <v>181</v>
      </c>
      <c r="W1498" s="57">
        <v>3</v>
      </c>
      <c r="X1498" s="58">
        <v>0.3</v>
      </c>
      <c r="Y1498" s="61"/>
      <c r="Z1498" s="55" t="s">
        <v>186</v>
      </c>
      <c r="AA1498" s="57">
        <v>10</v>
      </c>
      <c r="AB1498" s="58">
        <v>1</v>
      </c>
      <c r="AC1498" s="61"/>
      <c r="AD1498" s="61"/>
      <c r="AE1498" s="55" t="s">
        <v>339</v>
      </c>
      <c r="AF1498" s="57">
        <v>3</v>
      </c>
      <c r="AG1498" s="58">
        <v>0.3</v>
      </c>
      <c r="AH1498" s="61"/>
      <c r="AI1498" s="55" t="s">
        <v>357</v>
      </c>
      <c r="AJ1498" s="57">
        <v>0</v>
      </c>
      <c r="AK1498" s="58">
        <v>0</v>
      </c>
      <c r="AL1498" s="61"/>
      <c r="AM1498" s="55" t="s">
        <v>411</v>
      </c>
      <c r="AN1498" s="57">
        <v>2</v>
      </c>
      <c r="AO1498" s="58">
        <v>0.2</v>
      </c>
      <c r="AP1498" s="61"/>
      <c r="AQ1498" s="61"/>
      <c r="AR1498" s="55" t="s">
        <v>181</v>
      </c>
      <c r="AS1498" s="57">
        <v>1</v>
      </c>
      <c r="AT1498" s="58">
        <v>0.25</v>
      </c>
      <c r="AU1498" s="61"/>
      <c r="AV1498" s="47" t="s">
        <v>186</v>
      </c>
      <c r="AW1498" s="57">
        <v>3</v>
      </c>
      <c r="AX1498" s="58">
        <v>0.75</v>
      </c>
      <c r="AY1498" s="61"/>
      <c r="AZ1498" s="61"/>
      <c r="BA1498" s="55" t="s">
        <v>339</v>
      </c>
      <c r="BB1498" s="57">
        <v>1</v>
      </c>
      <c r="BC1498" s="58">
        <v>0.25</v>
      </c>
      <c r="BD1498" s="61"/>
      <c r="BE1498" s="55" t="s">
        <v>357</v>
      </c>
      <c r="BF1498" s="57">
        <v>0</v>
      </c>
      <c r="BG1498" s="58">
        <v>0</v>
      </c>
      <c r="BH1498" s="61"/>
      <c r="BI1498" s="55" t="s">
        <v>411</v>
      </c>
      <c r="BJ1498" s="57">
        <v>1</v>
      </c>
      <c r="BK1498" s="58">
        <v>0.25</v>
      </c>
      <c r="BL1498" s="61"/>
      <c r="BM1498" s="61"/>
      <c r="BN1498" s="47" t="s">
        <v>181</v>
      </c>
      <c r="BO1498" s="57">
        <v>0</v>
      </c>
      <c r="BP1498" s="58">
        <v>0</v>
      </c>
      <c r="BQ1498" s="61"/>
      <c r="BR1498" s="47" t="s">
        <v>186</v>
      </c>
      <c r="BS1498" s="57">
        <v>1</v>
      </c>
      <c r="BT1498" s="58">
        <v>1</v>
      </c>
      <c r="BU1498" s="64"/>
      <c r="BV1498" s="61"/>
      <c r="BW1498" s="55" t="s">
        <v>339</v>
      </c>
      <c r="BX1498" s="57">
        <v>0</v>
      </c>
      <c r="BY1498" s="58">
        <v>0</v>
      </c>
      <c r="BZ1498" s="61"/>
      <c r="CA1498" s="55" t="s">
        <v>357</v>
      </c>
      <c r="CB1498" s="57">
        <v>0</v>
      </c>
      <c r="CC1498" s="58">
        <v>0</v>
      </c>
      <c r="CD1498" s="61"/>
      <c r="CE1498" s="55" t="s">
        <v>411</v>
      </c>
      <c r="CF1498" s="57">
        <v>0</v>
      </c>
      <c r="CG1498" s="58">
        <v>0</v>
      </c>
      <c r="CH1498" s="61"/>
      <c r="CI1498" s="61"/>
      <c r="CJ1498" s="55" t="s">
        <v>181</v>
      </c>
      <c r="CK1498" s="57">
        <v>0</v>
      </c>
      <c r="CL1498" s="58" t="e">
        <v>#DIV/0!</v>
      </c>
      <c r="CM1498" s="61"/>
      <c r="CN1498" s="55" t="s">
        <v>186</v>
      </c>
      <c r="CO1498" s="57">
        <v>0</v>
      </c>
      <c r="CP1498" s="58" t="e">
        <v>#DIV/0!</v>
      </c>
      <c r="CQ1498" s="61"/>
      <c r="CR1498" s="61"/>
      <c r="CS1498" s="55" t="s">
        <v>339</v>
      </c>
      <c r="CT1498" s="57">
        <v>0</v>
      </c>
      <c r="CU1498" s="58" t="e">
        <v>#DIV/0!</v>
      </c>
      <c r="CV1498" s="61"/>
      <c r="CW1498" s="55" t="s">
        <v>357</v>
      </c>
      <c r="CX1498" s="57">
        <v>0</v>
      </c>
      <c r="CY1498" s="58">
        <v>0</v>
      </c>
      <c r="CZ1498" s="61"/>
      <c r="DA1498" s="55" t="s">
        <v>411</v>
      </c>
      <c r="DB1498" s="57">
        <v>0</v>
      </c>
      <c r="DC1498" s="58" t="e">
        <v>#DIV/0!</v>
      </c>
    </row>
    <row r="1499" spans="2:107" ht="25.5" customHeight="1" x14ac:dyDescent="0.2">
      <c r="B1499" s="46" t="s">
        <v>182</v>
      </c>
      <c r="C1499" s="57">
        <v>3</v>
      </c>
      <c r="D1499" s="58">
        <v>0.11538461538461539</v>
      </c>
      <c r="E1499" s="64"/>
      <c r="F1499" s="46" t="s">
        <v>187</v>
      </c>
      <c r="G1499" s="57">
        <v>0</v>
      </c>
      <c r="H1499" s="58">
        <v>0</v>
      </c>
      <c r="I1499" s="61"/>
      <c r="J1499" s="55" t="s">
        <v>340</v>
      </c>
      <c r="K1499" s="57">
        <v>0</v>
      </c>
      <c r="L1499" s="58">
        <v>0</v>
      </c>
      <c r="M1499" s="61"/>
      <c r="N1499" s="55" t="s">
        <v>359</v>
      </c>
      <c r="O1499" s="57">
        <v>15</v>
      </c>
      <c r="P1499" s="58">
        <v>0.57692307692307687</v>
      </c>
      <c r="Q1499" s="61"/>
      <c r="R1499" s="55" t="s">
        <v>412</v>
      </c>
      <c r="S1499" s="57">
        <v>13</v>
      </c>
      <c r="T1499" s="58">
        <v>0.5</v>
      </c>
      <c r="U1499" s="61"/>
      <c r="V1499" s="46" t="s">
        <v>182</v>
      </c>
      <c r="W1499" s="57">
        <v>3</v>
      </c>
      <c r="X1499" s="58">
        <v>0.3</v>
      </c>
      <c r="Y1499" s="61"/>
      <c r="Z1499" s="46" t="s">
        <v>187</v>
      </c>
      <c r="AA1499" s="57">
        <v>0</v>
      </c>
      <c r="AB1499" s="58">
        <v>0</v>
      </c>
      <c r="AC1499" s="61"/>
      <c r="AD1499" s="61"/>
      <c r="AE1499" s="55" t="s">
        <v>340</v>
      </c>
      <c r="AF1499" s="57">
        <v>0</v>
      </c>
      <c r="AG1499" s="58">
        <v>0</v>
      </c>
      <c r="AH1499" s="61"/>
      <c r="AI1499" s="55" t="s">
        <v>359</v>
      </c>
      <c r="AJ1499" s="57">
        <v>3</v>
      </c>
      <c r="AK1499" s="58">
        <v>0.3</v>
      </c>
      <c r="AL1499" s="61"/>
      <c r="AM1499" s="55" t="s">
        <v>412</v>
      </c>
      <c r="AN1499" s="57">
        <v>1</v>
      </c>
      <c r="AO1499" s="58">
        <v>0.1</v>
      </c>
      <c r="AP1499" s="61"/>
      <c r="AQ1499" s="61"/>
      <c r="AR1499" s="46" t="s">
        <v>182</v>
      </c>
      <c r="AS1499" s="57">
        <v>1</v>
      </c>
      <c r="AT1499" s="58">
        <v>0.25</v>
      </c>
      <c r="AU1499" s="61"/>
      <c r="AV1499" s="46" t="s">
        <v>187</v>
      </c>
      <c r="AW1499" s="57">
        <v>1</v>
      </c>
      <c r="AX1499" s="58">
        <v>0.25</v>
      </c>
      <c r="AY1499" s="61"/>
      <c r="AZ1499" s="61"/>
      <c r="BA1499" s="55" t="s">
        <v>340</v>
      </c>
      <c r="BB1499" s="57">
        <v>0</v>
      </c>
      <c r="BC1499" s="58">
        <v>0</v>
      </c>
      <c r="BD1499" s="61"/>
      <c r="BE1499" s="55" t="s">
        <v>359</v>
      </c>
      <c r="BF1499" s="57">
        <v>1</v>
      </c>
      <c r="BG1499" s="58">
        <v>0.25</v>
      </c>
      <c r="BH1499" s="61"/>
      <c r="BI1499" s="55" t="s">
        <v>412</v>
      </c>
      <c r="BJ1499" s="57">
        <v>0</v>
      </c>
      <c r="BK1499" s="58">
        <v>0</v>
      </c>
      <c r="BL1499" s="61"/>
      <c r="BM1499" s="61"/>
      <c r="BN1499" s="46" t="s">
        <v>182</v>
      </c>
      <c r="BO1499" s="57">
        <v>1</v>
      </c>
      <c r="BP1499" s="58">
        <v>1</v>
      </c>
      <c r="BQ1499" s="61"/>
      <c r="BR1499" s="46" t="s">
        <v>187</v>
      </c>
      <c r="BS1499" s="57">
        <v>0</v>
      </c>
      <c r="BT1499" s="58">
        <v>0</v>
      </c>
      <c r="BU1499" s="64"/>
      <c r="BV1499" s="61"/>
      <c r="BW1499" s="55" t="s">
        <v>340</v>
      </c>
      <c r="BX1499" s="57">
        <v>0</v>
      </c>
      <c r="BY1499" s="58">
        <v>0</v>
      </c>
      <c r="BZ1499" s="61"/>
      <c r="CA1499" s="55" t="s">
        <v>359</v>
      </c>
      <c r="CB1499" s="57">
        <v>0</v>
      </c>
      <c r="CC1499" s="58">
        <v>0</v>
      </c>
      <c r="CD1499" s="61"/>
      <c r="CE1499" s="55" t="s">
        <v>412</v>
      </c>
      <c r="CF1499" s="57">
        <v>0</v>
      </c>
      <c r="CG1499" s="58">
        <v>0</v>
      </c>
      <c r="CH1499" s="61"/>
      <c r="CI1499" s="61"/>
      <c r="CJ1499" s="46" t="s">
        <v>182</v>
      </c>
      <c r="CK1499" s="57">
        <v>0</v>
      </c>
      <c r="CL1499" s="58" t="e">
        <v>#DIV/0!</v>
      </c>
      <c r="CM1499" s="61"/>
      <c r="CN1499" s="46" t="s">
        <v>187</v>
      </c>
      <c r="CO1499" s="57">
        <v>0</v>
      </c>
      <c r="CP1499" s="58" t="e">
        <v>#DIV/0!</v>
      </c>
      <c r="CQ1499" s="61"/>
      <c r="CR1499" s="61"/>
      <c r="CS1499" s="55" t="s">
        <v>340</v>
      </c>
      <c r="CT1499" s="57">
        <v>0</v>
      </c>
      <c r="CU1499" s="58" t="e">
        <v>#DIV/0!</v>
      </c>
      <c r="CV1499" s="61"/>
      <c r="CW1499" s="55" t="s">
        <v>359</v>
      </c>
      <c r="CX1499" s="57">
        <v>2</v>
      </c>
      <c r="CY1499" s="58">
        <v>1</v>
      </c>
      <c r="CZ1499" s="61"/>
      <c r="DA1499" s="55" t="s">
        <v>412</v>
      </c>
      <c r="DB1499" s="57">
        <v>0</v>
      </c>
      <c r="DC1499" s="58" t="e">
        <v>#DIV/0!</v>
      </c>
    </row>
    <row r="1500" spans="2:107" ht="25.5" customHeight="1" x14ac:dyDescent="0.2">
      <c r="B1500" s="50" t="s">
        <v>183</v>
      </c>
      <c r="C1500" s="57">
        <v>4</v>
      </c>
      <c r="D1500" s="58">
        <v>0.15384615384615385</v>
      </c>
      <c r="E1500" s="64"/>
      <c r="F1500" s="46" t="s">
        <v>188</v>
      </c>
      <c r="G1500" s="57">
        <v>0</v>
      </c>
      <c r="H1500" s="58">
        <v>0</v>
      </c>
      <c r="I1500" s="61"/>
      <c r="J1500" s="55" t="s">
        <v>341</v>
      </c>
      <c r="K1500" s="57">
        <v>0</v>
      </c>
      <c r="L1500" s="58">
        <v>0</v>
      </c>
      <c r="M1500" s="61"/>
      <c r="N1500" s="50" t="s">
        <v>360</v>
      </c>
      <c r="O1500" s="57">
        <v>0</v>
      </c>
      <c r="P1500" s="58">
        <v>0</v>
      </c>
      <c r="Q1500" s="61"/>
      <c r="R1500" s="50" t="s">
        <v>413</v>
      </c>
      <c r="S1500" s="57">
        <v>1</v>
      </c>
      <c r="T1500" s="58">
        <v>3.8461538461538464E-2</v>
      </c>
      <c r="U1500" s="61"/>
      <c r="V1500" s="46" t="s">
        <v>183</v>
      </c>
      <c r="W1500" s="57">
        <v>4</v>
      </c>
      <c r="X1500" s="58">
        <v>0.4</v>
      </c>
      <c r="Y1500" s="61"/>
      <c r="Z1500" s="46" t="s">
        <v>188</v>
      </c>
      <c r="AA1500" s="57">
        <v>0</v>
      </c>
      <c r="AB1500" s="58">
        <v>0</v>
      </c>
      <c r="AC1500" s="61"/>
      <c r="AD1500" s="61"/>
      <c r="AE1500" s="55" t="s">
        <v>341</v>
      </c>
      <c r="AF1500" s="57">
        <v>0</v>
      </c>
      <c r="AG1500" s="58">
        <v>0</v>
      </c>
      <c r="AH1500" s="61"/>
      <c r="AI1500" s="50" t="s">
        <v>360</v>
      </c>
      <c r="AJ1500" s="57">
        <v>0</v>
      </c>
      <c r="AK1500" s="58">
        <v>0</v>
      </c>
      <c r="AL1500" s="61"/>
      <c r="AM1500" s="50" t="s">
        <v>413</v>
      </c>
      <c r="AN1500" s="57">
        <v>3</v>
      </c>
      <c r="AO1500" s="58">
        <v>0.3</v>
      </c>
      <c r="AP1500" s="61"/>
      <c r="AQ1500" s="61"/>
      <c r="AR1500" s="46" t="s">
        <v>183</v>
      </c>
      <c r="AS1500" s="57">
        <v>2</v>
      </c>
      <c r="AT1500" s="58">
        <v>0.5</v>
      </c>
      <c r="AU1500" s="61"/>
      <c r="AV1500" s="46" t="s">
        <v>188</v>
      </c>
      <c r="AW1500" s="57">
        <v>0</v>
      </c>
      <c r="AX1500" s="58">
        <v>0</v>
      </c>
      <c r="AY1500" s="61"/>
      <c r="AZ1500" s="61"/>
      <c r="BA1500" s="55" t="s">
        <v>341</v>
      </c>
      <c r="BB1500" s="57">
        <v>0</v>
      </c>
      <c r="BC1500" s="58">
        <v>0</v>
      </c>
      <c r="BD1500" s="61"/>
      <c r="BE1500" s="50" t="s">
        <v>360</v>
      </c>
      <c r="BF1500" s="57">
        <v>0</v>
      </c>
      <c r="BG1500" s="58">
        <v>0</v>
      </c>
      <c r="BH1500" s="61"/>
      <c r="BI1500" s="50" t="s">
        <v>413</v>
      </c>
      <c r="BJ1500" s="57">
        <v>1</v>
      </c>
      <c r="BK1500" s="58">
        <v>0.25</v>
      </c>
      <c r="BL1500" s="61"/>
      <c r="BM1500" s="61"/>
      <c r="BN1500" s="46" t="s">
        <v>183</v>
      </c>
      <c r="BO1500" s="57">
        <v>0</v>
      </c>
      <c r="BP1500" s="58">
        <v>0</v>
      </c>
      <c r="BQ1500" s="61"/>
      <c r="BR1500" s="46" t="s">
        <v>188</v>
      </c>
      <c r="BS1500" s="57">
        <v>0</v>
      </c>
      <c r="BT1500" s="58">
        <v>0</v>
      </c>
      <c r="BU1500" s="64"/>
      <c r="BV1500" s="61"/>
      <c r="BW1500" s="55" t="s">
        <v>341</v>
      </c>
      <c r="BX1500" s="57">
        <v>0</v>
      </c>
      <c r="BY1500" s="58">
        <v>0</v>
      </c>
      <c r="BZ1500" s="61"/>
      <c r="CA1500" s="50" t="s">
        <v>360</v>
      </c>
      <c r="CB1500" s="57">
        <v>0</v>
      </c>
      <c r="CC1500" s="58">
        <v>0</v>
      </c>
      <c r="CD1500" s="61"/>
      <c r="CE1500" s="50" t="s">
        <v>413</v>
      </c>
      <c r="CF1500" s="57">
        <v>1</v>
      </c>
      <c r="CG1500" s="58">
        <v>1</v>
      </c>
      <c r="CH1500" s="61"/>
      <c r="CI1500" s="61"/>
      <c r="CJ1500" s="46" t="s">
        <v>183</v>
      </c>
      <c r="CK1500" s="57">
        <v>0</v>
      </c>
      <c r="CL1500" s="58" t="e">
        <v>#DIV/0!</v>
      </c>
      <c r="CM1500" s="61"/>
      <c r="CN1500" s="46" t="s">
        <v>188</v>
      </c>
      <c r="CO1500" s="57">
        <v>0</v>
      </c>
      <c r="CP1500" s="58" t="e">
        <v>#DIV/0!</v>
      </c>
      <c r="CQ1500" s="61"/>
      <c r="CR1500" s="61"/>
      <c r="CS1500" s="55" t="s">
        <v>341</v>
      </c>
      <c r="CT1500" s="57">
        <v>0</v>
      </c>
      <c r="CU1500" s="58" t="e">
        <v>#DIV/0!</v>
      </c>
      <c r="CV1500" s="61"/>
      <c r="CW1500" s="50" t="s">
        <v>360</v>
      </c>
      <c r="CX1500" s="57">
        <v>0</v>
      </c>
      <c r="CY1500" s="58">
        <v>0</v>
      </c>
      <c r="CZ1500" s="61"/>
      <c r="DA1500" s="50" t="s">
        <v>413</v>
      </c>
      <c r="DB1500" s="57">
        <v>0</v>
      </c>
      <c r="DC1500" s="58" t="e">
        <v>#DIV/0!</v>
      </c>
    </row>
    <row r="1501" spans="2:107" ht="25.5" customHeight="1" x14ac:dyDescent="0.2">
      <c r="B1501" s="50" t="s">
        <v>184</v>
      </c>
      <c r="C1501" s="57">
        <v>2</v>
      </c>
      <c r="D1501" s="58">
        <v>7.6923076923076927E-2</v>
      </c>
      <c r="E1501" s="64"/>
      <c r="F1501" s="77"/>
      <c r="G1501" s="54">
        <v>26</v>
      </c>
      <c r="H1501" s="76">
        <v>1</v>
      </c>
      <c r="I1501" s="61"/>
      <c r="J1501" s="50" t="s">
        <v>344</v>
      </c>
      <c r="K1501" s="57">
        <v>3</v>
      </c>
      <c r="L1501" s="58">
        <v>0.11538461538461539</v>
      </c>
      <c r="M1501" s="61"/>
      <c r="N1501" s="50" t="s">
        <v>358</v>
      </c>
      <c r="O1501" s="57">
        <v>3</v>
      </c>
      <c r="P1501" s="58">
        <v>0.11538461538461539</v>
      </c>
      <c r="Q1501" s="61"/>
      <c r="R1501" s="50" t="s">
        <v>414</v>
      </c>
      <c r="S1501" s="57">
        <v>2</v>
      </c>
      <c r="T1501" s="58">
        <v>7.6923076923076927E-2</v>
      </c>
      <c r="U1501" s="61"/>
      <c r="V1501" s="46" t="s">
        <v>184</v>
      </c>
      <c r="W1501" s="57">
        <v>0</v>
      </c>
      <c r="X1501" s="58">
        <v>0</v>
      </c>
      <c r="Y1501" s="61"/>
      <c r="Z1501" s="77"/>
      <c r="AA1501" s="54">
        <v>10</v>
      </c>
      <c r="AB1501" s="76">
        <v>1</v>
      </c>
      <c r="AC1501" s="61"/>
      <c r="AD1501" s="61"/>
      <c r="AE1501" s="50" t="s">
        <v>344</v>
      </c>
      <c r="AF1501" s="57">
        <v>3</v>
      </c>
      <c r="AG1501" s="58">
        <v>0.3</v>
      </c>
      <c r="AH1501" s="61"/>
      <c r="AI1501" s="50" t="s">
        <v>358</v>
      </c>
      <c r="AJ1501" s="57">
        <v>3</v>
      </c>
      <c r="AK1501" s="58">
        <v>0.3</v>
      </c>
      <c r="AL1501" s="61"/>
      <c r="AM1501" s="50" t="s">
        <v>414</v>
      </c>
      <c r="AN1501" s="57">
        <v>0</v>
      </c>
      <c r="AO1501" s="58">
        <v>0</v>
      </c>
      <c r="AP1501" s="61"/>
      <c r="AQ1501" s="61"/>
      <c r="AR1501" s="46" t="s">
        <v>184</v>
      </c>
      <c r="AS1501" s="57">
        <v>0</v>
      </c>
      <c r="AT1501" s="58">
        <v>0</v>
      </c>
      <c r="AU1501" s="61"/>
      <c r="AV1501" s="77"/>
      <c r="AW1501" s="54">
        <v>4</v>
      </c>
      <c r="AX1501" s="76">
        <v>1</v>
      </c>
      <c r="AY1501" s="61"/>
      <c r="AZ1501" s="61"/>
      <c r="BA1501" s="50" t="s">
        <v>344</v>
      </c>
      <c r="BB1501" s="57">
        <v>1</v>
      </c>
      <c r="BC1501" s="58">
        <v>0.25</v>
      </c>
      <c r="BD1501" s="61"/>
      <c r="BE1501" s="50" t="s">
        <v>358</v>
      </c>
      <c r="BF1501" s="57">
        <v>1</v>
      </c>
      <c r="BG1501" s="58">
        <v>0.25</v>
      </c>
      <c r="BH1501" s="61"/>
      <c r="BI1501" s="50" t="s">
        <v>414</v>
      </c>
      <c r="BJ1501" s="57">
        <v>0</v>
      </c>
      <c r="BK1501" s="58">
        <v>0</v>
      </c>
      <c r="BL1501" s="61"/>
      <c r="BM1501" s="61"/>
      <c r="BN1501" s="46" t="s">
        <v>184</v>
      </c>
      <c r="BO1501" s="57">
        <v>0</v>
      </c>
      <c r="BP1501" s="58">
        <v>0</v>
      </c>
      <c r="BQ1501" s="61"/>
      <c r="BR1501" s="77"/>
      <c r="BS1501" s="54">
        <v>1</v>
      </c>
      <c r="BT1501" s="76">
        <v>1</v>
      </c>
      <c r="BU1501" s="64"/>
      <c r="BV1501" s="61"/>
      <c r="BW1501" s="50" t="s">
        <v>344</v>
      </c>
      <c r="BX1501" s="57">
        <v>1</v>
      </c>
      <c r="BY1501" s="58">
        <v>1</v>
      </c>
      <c r="BZ1501" s="61"/>
      <c r="CA1501" s="50" t="s">
        <v>358</v>
      </c>
      <c r="CB1501" s="57">
        <v>1</v>
      </c>
      <c r="CC1501" s="58">
        <v>1</v>
      </c>
      <c r="CD1501" s="61"/>
      <c r="CE1501" s="50" t="s">
        <v>414</v>
      </c>
      <c r="CF1501" s="57">
        <v>0</v>
      </c>
      <c r="CG1501" s="58">
        <v>0</v>
      </c>
      <c r="CH1501" s="61"/>
      <c r="CI1501" s="61"/>
      <c r="CJ1501" s="46" t="s">
        <v>184</v>
      </c>
      <c r="CK1501" s="57">
        <v>0</v>
      </c>
      <c r="CL1501" s="58" t="e">
        <v>#DIV/0!</v>
      </c>
      <c r="CM1501" s="61"/>
      <c r="CN1501" s="77"/>
      <c r="CO1501" s="54">
        <v>0</v>
      </c>
      <c r="CP1501" s="76" t="e">
        <v>#DIV/0!</v>
      </c>
      <c r="CQ1501" s="61"/>
      <c r="CR1501" s="61"/>
      <c r="CS1501" s="50" t="s">
        <v>344</v>
      </c>
      <c r="CT1501" s="57">
        <v>0</v>
      </c>
      <c r="CU1501" s="58" t="e">
        <v>#DIV/0!</v>
      </c>
      <c r="CV1501" s="61"/>
      <c r="CW1501" s="50" t="s">
        <v>358</v>
      </c>
      <c r="CX1501" s="57">
        <v>0</v>
      </c>
      <c r="CY1501" s="58">
        <v>0</v>
      </c>
      <c r="CZ1501" s="61"/>
      <c r="DA1501" s="50" t="s">
        <v>414</v>
      </c>
      <c r="DB1501" s="57">
        <v>0</v>
      </c>
      <c r="DC1501" s="58" t="e">
        <v>#DIV/0!</v>
      </c>
    </row>
    <row r="1502" spans="2:107" ht="25.5" customHeight="1" x14ac:dyDescent="0.2">
      <c r="B1502" s="50" t="s">
        <v>185</v>
      </c>
      <c r="C1502" s="57">
        <v>0</v>
      </c>
      <c r="D1502" s="58">
        <v>0</v>
      </c>
      <c r="E1502" s="64"/>
      <c r="F1502" s="61"/>
      <c r="G1502" s="56" t="s">
        <v>141</v>
      </c>
      <c r="H1502" s="49" t="s">
        <v>140</v>
      </c>
      <c r="I1502" s="61"/>
      <c r="J1502" s="50" t="s">
        <v>343</v>
      </c>
      <c r="K1502" s="57">
        <v>0</v>
      </c>
      <c r="L1502" s="58">
        <v>0</v>
      </c>
      <c r="M1502" s="61"/>
      <c r="N1502" s="50" t="s">
        <v>361</v>
      </c>
      <c r="O1502" s="57">
        <v>0</v>
      </c>
      <c r="P1502" s="58">
        <v>0</v>
      </c>
      <c r="Q1502" s="61"/>
      <c r="R1502" s="50" t="s">
        <v>415</v>
      </c>
      <c r="S1502" s="57">
        <v>2</v>
      </c>
      <c r="T1502" s="58">
        <v>7.6923076923076927E-2</v>
      </c>
      <c r="U1502" s="61"/>
      <c r="V1502" s="46" t="s">
        <v>185</v>
      </c>
      <c r="W1502" s="57">
        <v>0</v>
      </c>
      <c r="X1502" s="58">
        <v>0</v>
      </c>
      <c r="Y1502" s="61"/>
      <c r="Z1502" s="37"/>
      <c r="AA1502" s="56" t="s">
        <v>141</v>
      </c>
      <c r="AB1502" s="49" t="s">
        <v>140</v>
      </c>
      <c r="AC1502" s="61"/>
      <c r="AD1502" s="61"/>
      <c r="AE1502" s="50" t="s">
        <v>343</v>
      </c>
      <c r="AF1502" s="57">
        <v>0</v>
      </c>
      <c r="AG1502" s="58">
        <v>0</v>
      </c>
      <c r="AH1502" s="61"/>
      <c r="AI1502" s="50" t="s">
        <v>361</v>
      </c>
      <c r="AJ1502" s="57">
        <v>1</v>
      </c>
      <c r="AK1502" s="58">
        <v>0.1</v>
      </c>
      <c r="AL1502" s="61"/>
      <c r="AM1502" s="50" t="s">
        <v>415</v>
      </c>
      <c r="AN1502" s="57">
        <v>4</v>
      </c>
      <c r="AO1502" s="58">
        <v>0.4</v>
      </c>
      <c r="AP1502" s="61"/>
      <c r="AQ1502" s="61"/>
      <c r="AR1502" s="46" t="s">
        <v>185</v>
      </c>
      <c r="AS1502" s="57">
        <v>0</v>
      </c>
      <c r="AT1502" s="58">
        <v>0</v>
      </c>
      <c r="AU1502" s="61"/>
      <c r="AV1502" s="61"/>
      <c r="AW1502" s="56" t="s">
        <v>141</v>
      </c>
      <c r="AX1502" s="49" t="s">
        <v>140</v>
      </c>
      <c r="AY1502" s="61"/>
      <c r="AZ1502" s="61"/>
      <c r="BA1502" s="50" t="s">
        <v>343</v>
      </c>
      <c r="BB1502" s="57">
        <v>0</v>
      </c>
      <c r="BC1502" s="58">
        <v>0</v>
      </c>
      <c r="BD1502" s="61"/>
      <c r="BE1502" s="50" t="s">
        <v>361</v>
      </c>
      <c r="BF1502" s="57">
        <v>2</v>
      </c>
      <c r="BG1502" s="58">
        <v>0.5</v>
      </c>
      <c r="BH1502" s="61"/>
      <c r="BI1502" s="50" t="s">
        <v>415</v>
      </c>
      <c r="BJ1502" s="57">
        <v>2</v>
      </c>
      <c r="BK1502" s="58">
        <v>0.5</v>
      </c>
      <c r="BL1502" s="61"/>
      <c r="BM1502" s="61"/>
      <c r="BN1502" s="46" t="s">
        <v>185</v>
      </c>
      <c r="BO1502" s="57">
        <v>0</v>
      </c>
      <c r="BP1502" s="58">
        <v>0</v>
      </c>
      <c r="BQ1502" s="61"/>
      <c r="BR1502" s="77"/>
      <c r="BS1502" s="56" t="s">
        <v>141</v>
      </c>
      <c r="BT1502" s="49" t="s">
        <v>140</v>
      </c>
      <c r="BU1502" s="64"/>
      <c r="BV1502" s="61"/>
      <c r="BW1502" s="50" t="s">
        <v>343</v>
      </c>
      <c r="BX1502" s="57">
        <v>0</v>
      </c>
      <c r="BY1502" s="58">
        <v>0</v>
      </c>
      <c r="BZ1502" s="61"/>
      <c r="CA1502" s="50" t="s">
        <v>361</v>
      </c>
      <c r="CB1502" s="57">
        <v>0</v>
      </c>
      <c r="CC1502" s="58">
        <v>0</v>
      </c>
      <c r="CD1502" s="61"/>
      <c r="CE1502" s="50" t="s">
        <v>415</v>
      </c>
      <c r="CF1502" s="57">
        <v>0</v>
      </c>
      <c r="CG1502" s="58">
        <v>0</v>
      </c>
      <c r="CH1502" s="61"/>
      <c r="CI1502" s="61"/>
      <c r="CJ1502" s="46" t="s">
        <v>185</v>
      </c>
      <c r="CK1502" s="57">
        <v>0</v>
      </c>
      <c r="CL1502" s="58" t="e">
        <v>#DIV/0!</v>
      </c>
      <c r="CM1502" s="61"/>
      <c r="CN1502" s="61"/>
      <c r="CO1502" s="56" t="s">
        <v>141</v>
      </c>
      <c r="CP1502" s="49" t="s">
        <v>140</v>
      </c>
      <c r="CQ1502" s="61"/>
      <c r="CR1502" s="61"/>
      <c r="CS1502" s="50" t="s">
        <v>343</v>
      </c>
      <c r="CT1502" s="57">
        <v>0</v>
      </c>
      <c r="CU1502" s="58" t="e">
        <v>#DIV/0!</v>
      </c>
      <c r="CV1502" s="61"/>
      <c r="CW1502" s="50" t="s">
        <v>361</v>
      </c>
      <c r="CX1502" s="57">
        <v>0</v>
      </c>
      <c r="CY1502" s="58">
        <v>0</v>
      </c>
      <c r="CZ1502" s="61"/>
      <c r="DA1502" s="50" t="s">
        <v>415</v>
      </c>
      <c r="DB1502" s="57">
        <v>0</v>
      </c>
      <c r="DC1502" s="58" t="e">
        <v>#DIV/0!</v>
      </c>
    </row>
    <row r="1503" spans="2:107" ht="25.5" customHeight="1" x14ac:dyDescent="0.2">
      <c r="B1503" s="46" t="s">
        <v>162</v>
      </c>
      <c r="C1503" s="57">
        <v>0</v>
      </c>
      <c r="D1503" s="58">
        <v>0</v>
      </c>
      <c r="E1503" s="64"/>
      <c r="F1503" s="61"/>
      <c r="G1503" s="61"/>
      <c r="H1503" s="61"/>
      <c r="I1503" s="61"/>
      <c r="J1503" s="50" t="s">
        <v>342</v>
      </c>
      <c r="K1503" s="57">
        <v>0</v>
      </c>
      <c r="L1503" s="58">
        <v>0</v>
      </c>
      <c r="M1503" s="61"/>
      <c r="N1503" s="50" t="s">
        <v>362</v>
      </c>
      <c r="O1503" s="57">
        <v>4</v>
      </c>
      <c r="P1503" s="58">
        <v>0.15384615384615385</v>
      </c>
      <c r="Q1503" s="61"/>
      <c r="R1503" s="50" t="s">
        <v>416</v>
      </c>
      <c r="S1503" s="57">
        <v>2</v>
      </c>
      <c r="T1503" s="58">
        <v>7.6923076923076927E-2</v>
      </c>
      <c r="U1503" s="61"/>
      <c r="V1503" s="46" t="s">
        <v>162</v>
      </c>
      <c r="W1503" s="57">
        <v>0</v>
      </c>
      <c r="X1503" s="58">
        <v>0</v>
      </c>
      <c r="Y1503" s="61"/>
      <c r="Z1503" s="61"/>
      <c r="AA1503" s="61"/>
      <c r="AB1503" s="61"/>
      <c r="AC1503" s="61"/>
      <c r="AD1503" s="61"/>
      <c r="AE1503" s="50" t="s">
        <v>342</v>
      </c>
      <c r="AF1503" s="57">
        <v>0</v>
      </c>
      <c r="AG1503" s="58">
        <v>0</v>
      </c>
      <c r="AH1503" s="61"/>
      <c r="AI1503" s="50" t="s">
        <v>362</v>
      </c>
      <c r="AJ1503" s="57">
        <v>3</v>
      </c>
      <c r="AK1503" s="58">
        <v>0.3</v>
      </c>
      <c r="AL1503" s="61"/>
      <c r="AM1503" s="50" t="s">
        <v>416</v>
      </c>
      <c r="AN1503" s="57">
        <v>0</v>
      </c>
      <c r="AO1503" s="58">
        <v>0</v>
      </c>
      <c r="AP1503" s="61"/>
      <c r="AQ1503" s="61"/>
      <c r="AR1503" s="46" t="s">
        <v>162</v>
      </c>
      <c r="AS1503" s="57">
        <v>0</v>
      </c>
      <c r="AT1503" s="58">
        <v>0</v>
      </c>
      <c r="AU1503" s="61"/>
      <c r="AV1503" s="61"/>
      <c r="AW1503" s="61"/>
      <c r="AX1503" s="61"/>
      <c r="AY1503" s="61"/>
      <c r="AZ1503" s="61"/>
      <c r="BA1503" s="50" t="s">
        <v>342</v>
      </c>
      <c r="BB1503" s="57">
        <v>0</v>
      </c>
      <c r="BC1503" s="58">
        <v>0</v>
      </c>
      <c r="BD1503" s="61"/>
      <c r="BE1503" s="50" t="s">
        <v>362</v>
      </c>
      <c r="BF1503" s="57">
        <v>0</v>
      </c>
      <c r="BG1503" s="58">
        <v>0</v>
      </c>
      <c r="BH1503" s="61"/>
      <c r="BI1503" s="50" t="s">
        <v>416</v>
      </c>
      <c r="BJ1503" s="57">
        <v>0</v>
      </c>
      <c r="BK1503" s="58">
        <v>0</v>
      </c>
      <c r="BL1503" s="61"/>
      <c r="BM1503" s="61"/>
      <c r="BN1503" s="46" t="s">
        <v>162</v>
      </c>
      <c r="BO1503" s="57">
        <v>0</v>
      </c>
      <c r="BP1503" s="58">
        <v>0</v>
      </c>
      <c r="BQ1503" s="64"/>
      <c r="BR1503"/>
      <c r="BS1503" s="64"/>
      <c r="BT1503" s="64"/>
      <c r="BU1503" s="64"/>
      <c r="BV1503" s="61"/>
      <c r="BW1503" s="50" t="s">
        <v>342</v>
      </c>
      <c r="BX1503" s="57">
        <v>0</v>
      </c>
      <c r="BY1503" s="58">
        <v>0</v>
      </c>
      <c r="BZ1503" s="61"/>
      <c r="CA1503" s="50" t="s">
        <v>362</v>
      </c>
      <c r="CB1503" s="57">
        <v>0</v>
      </c>
      <c r="CC1503" s="58">
        <v>0</v>
      </c>
      <c r="CD1503" s="61"/>
      <c r="CE1503" s="50" t="s">
        <v>416</v>
      </c>
      <c r="CF1503" s="57">
        <v>0</v>
      </c>
      <c r="CG1503" s="58">
        <v>0</v>
      </c>
      <c r="CH1503" s="61"/>
      <c r="CI1503" s="61"/>
      <c r="CJ1503" s="46" t="s">
        <v>162</v>
      </c>
      <c r="CK1503" s="57">
        <v>0</v>
      </c>
      <c r="CL1503" s="58" t="e">
        <v>#DIV/0!</v>
      </c>
      <c r="CM1503" s="61"/>
      <c r="CN1503" s="61"/>
      <c r="CO1503" s="61"/>
      <c r="CP1503" s="61"/>
      <c r="CQ1503" s="61"/>
      <c r="CR1503" s="61"/>
      <c r="CS1503" s="50" t="s">
        <v>342</v>
      </c>
      <c r="CT1503" s="57">
        <v>0</v>
      </c>
      <c r="CU1503" s="58" t="e">
        <v>#DIV/0!</v>
      </c>
      <c r="CV1503" s="61"/>
      <c r="CW1503" s="50" t="s">
        <v>362</v>
      </c>
      <c r="CX1503" s="57">
        <v>0</v>
      </c>
      <c r="CY1503" s="58">
        <v>0</v>
      </c>
      <c r="CZ1503" s="61"/>
      <c r="DA1503" s="50" t="s">
        <v>416</v>
      </c>
      <c r="DB1503" s="57">
        <v>0</v>
      </c>
      <c r="DC1503" s="58" t="e">
        <v>#DIV/0!</v>
      </c>
    </row>
    <row r="1504" spans="2:107" ht="25.5" customHeight="1" x14ac:dyDescent="0.2">
      <c r="B1504" s="77"/>
      <c r="C1504" s="54">
        <v>26</v>
      </c>
      <c r="D1504" s="76">
        <v>1</v>
      </c>
      <c r="E1504" s="64"/>
      <c r="F1504" s="61"/>
      <c r="G1504" s="61"/>
      <c r="H1504" s="61"/>
      <c r="I1504" s="61"/>
      <c r="J1504" s="50" t="s">
        <v>354</v>
      </c>
      <c r="K1504" s="57">
        <v>4</v>
      </c>
      <c r="L1504" s="58">
        <v>0.15384615384615385</v>
      </c>
      <c r="M1504" s="61"/>
      <c r="N1504" s="50" t="s">
        <v>363</v>
      </c>
      <c r="O1504" s="57">
        <v>1</v>
      </c>
      <c r="P1504" s="58">
        <v>3.8461538461538464E-2</v>
      </c>
      <c r="Q1504" s="61"/>
      <c r="R1504" s="50" t="s">
        <v>417</v>
      </c>
      <c r="S1504" s="57">
        <v>0</v>
      </c>
      <c r="T1504" s="58">
        <v>0</v>
      </c>
      <c r="U1504" s="61"/>
      <c r="V1504" s="77"/>
      <c r="W1504" s="54">
        <v>10</v>
      </c>
      <c r="X1504" s="76">
        <v>1</v>
      </c>
      <c r="Y1504" s="61"/>
      <c r="Z1504" s="61"/>
      <c r="AA1504" s="61"/>
      <c r="AB1504" s="61"/>
      <c r="AC1504" s="61"/>
      <c r="AD1504" s="61"/>
      <c r="AE1504" s="50" t="s">
        <v>354</v>
      </c>
      <c r="AF1504" s="57">
        <v>4</v>
      </c>
      <c r="AG1504" s="58">
        <v>0.4</v>
      </c>
      <c r="AH1504" s="61"/>
      <c r="AI1504" s="50" t="s">
        <v>363</v>
      </c>
      <c r="AJ1504" s="57">
        <v>0</v>
      </c>
      <c r="AK1504" s="58">
        <v>0</v>
      </c>
      <c r="AL1504" s="61"/>
      <c r="AM1504" s="50" t="s">
        <v>417</v>
      </c>
      <c r="AN1504" s="57">
        <v>0</v>
      </c>
      <c r="AO1504" s="58">
        <v>0</v>
      </c>
      <c r="AP1504" s="61"/>
      <c r="AQ1504" s="61"/>
      <c r="AR1504" s="77" t="s">
        <v>142</v>
      </c>
      <c r="AS1504" s="54">
        <v>4</v>
      </c>
      <c r="AT1504" s="76">
        <v>1</v>
      </c>
      <c r="AU1504" s="61"/>
      <c r="AV1504" s="61"/>
      <c r="AW1504" s="61"/>
      <c r="AX1504" s="61"/>
      <c r="AY1504" s="61"/>
      <c r="AZ1504" s="61"/>
      <c r="BA1504" s="50" t="s">
        <v>354</v>
      </c>
      <c r="BB1504" s="57">
        <v>1</v>
      </c>
      <c r="BC1504" s="58">
        <v>0.25</v>
      </c>
      <c r="BD1504" s="61"/>
      <c r="BE1504" s="50" t="s">
        <v>363</v>
      </c>
      <c r="BF1504" s="57">
        <v>0</v>
      </c>
      <c r="BG1504" s="58">
        <v>0</v>
      </c>
      <c r="BH1504" s="61"/>
      <c r="BI1504" s="50" t="s">
        <v>417</v>
      </c>
      <c r="BJ1504" s="57">
        <v>0</v>
      </c>
      <c r="BK1504" s="58">
        <v>0</v>
      </c>
      <c r="BL1504" s="61"/>
      <c r="BM1504" s="61"/>
      <c r="BN1504" s="81"/>
      <c r="BO1504" s="54">
        <v>1</v>
      </c>
      <c r="BP1504" s="76">
        <v>1</v>
      </c>
      <c r="BQ1504" s="64"/>
      <c r="BR1504"/>
      <c r="BS1504"/>
      <c r="BT1504"/>
      <c r="BU1504" s="64"/>
      <c r="BV1504" s="61"/>
      <c r="BW1504" s="50" t="s">
        <v>354</v>
      </c>
      <c r="BX1504" s="57">
        <v>0</v>
      </c>
      <c r="BY1504" s="58">
        <v>0</v>
      </c>
      <c r="BZ1504" s="61"/>
      <c r="CA1504" s="50" t="s">
        <v>363</v>
      </c>
      <c r="CB1504" s="57">
        <v>0</v>
      </c>
      <c r="CC1504" s="58">
        <v>0</v>
      </c>
      <c r="CD1504" s="61"/>
      <c r="CE1504" s="50" t="s">
        <v>417</v>
      </c>
      <c r="CF1504" s="57">
        <v>0</v>
      </c>
      <c r="CG1504" s="58">
        <v>0</v>
      </c>
      <c r="CH1504" s="61"/>
      <c r="CI1504" s="61"/>
      <c r="CJ1504" s="77"/>
      <c r="CK1504" s="54">
        <v>0</v>
      </c>
      <c r="CL1504" s="76" t="e">
        <v>#DIV/0!</v>
      </c>
      <c r="CM1504" s="61"/>
      <c r="CN1504" s="61"/>
      <c r="CO1504" s="61"/>
      <c r="CP1504" s="61"/>
      <c r="CQ1504" s="61"/>
      <c r="CR1504" s="61"/>
      <c r="CS1504" s="50" t="s">
        <v>354</v>
      </c>
      <c r="CT1504" s="57">
        <v>0</v>
      </c>
      <c r="CU1504" s="58" t="e">
        <v>#DIV/0!</v>
      </c>
      <c r="CV1504" s="61"/>
      <c r="CW1504" s="50" t="s">
        <v>363</v>
      </c>
      <c r="CX1504" s="57">
        <v>0</v>
      </c>
      <c r="CY1504" s="58">
        <v>0</v>
      </c>
      <c r="CZ1504" s="61"/>
      <c r="DA1504" s="50" t="s">
        <v>417</v>
      </c>
      <c r="DB1504" s="57">
        <v>0</v>
      </c>
      <c r="DC1504" s="58" t="e">
        <v>#DIV/0!</v>
      </c>
    </row>
    <row r="1505" spans="2:107" ht="25.5" customHeight="1" x14ac:dyDescent="0.2">
      <c r="B1505" s="61"/>
      <c r="C1505" s="80" t="s">
        <v>141</v>
      </c>
      <c r="D1505" s="77" t="s">
        <v>140</v>
      </c>
      <c r="E1505" s="64"/>
      <c r="F1505" s="61"/>
      <c r="G1505" s="61"/>
      <c r="H1505" s="61"/>
      <c r="I1505" s="61"/>
      <c r="J1505" s="50" t="s">
        <v>355</v>
      </c>
      <c r="K1505" s="57">
        <v>0</v>
      </c>
      <c r="L1505" s="58">
        <v>0</v>
      </c>
      <c r="M1505" s="61"/>
      <c r="N1505" s="50" t="s">
        <v>364</v>
      </c>
      <c r="O1505" s="57">
        <v>1</v>
      </c>
      <c r="P1505" s="58">
        <v>3.8461538461538464E-2</v>
      </c>
      <c r="Q1505" s="61"/>
      <c r="R1505" s="50" t="s">
        <v>418</v>
      </c>
      <c r="S1505" s="57">
        <v>2</v>
      </c>
      <c r="T1505" s="58">
        <v>7.6923076923076927E-2</v>
      </c>
      <c r="U1505" s="61"/>
      <c r="V1505" s="61"/>
      <c r="W1505" s="56" t="s">
        <v>141</v>
      </c>
      <c r="X1505" s="49" t="s">
        <v>140</v>
      </c>
      <c r="Y1505" s="61"/>
      <c r="Z1505" s="61"/>
      <c r="AA1505" s="61"/>
      <c r="AB1505" s="61"/>
      <c r="AC1505" s="61"/>
      <c r="AD1505" s="61"/>
      <c r="AE1505" s="50" t="s">
        <v>355</v>
      </c>
      <c r="AF1505" s="57">
        <v>0</v>
      </c>
      <c r="AG1505" s="58">
        <v>0</v>
      </c>
      <c r="AH1505" s="61"/>
      <c r="AI1505" s="50" t="s">
        <v>364</v>
      </c>
      <c r="AJ1505" s="57">
        <v>0</v>
      </c>
      <c r="AK1505" s="58">
        <v>0</v>
      </c>
      <c r="AL1505" s="61"/>
      <c r="AM1505" s="50" t="s">
        <v>418</v>
      </c>
      <c r="AN1505" s="57">
        <v>0</v>
      </c>
      <c r="AO1505" s="58">
        <v>0</v>
      </c>
      <c r="AP1505" s="61"/>
      <c r="AQ1505" s="61"/>
      <c r="AR1505" s="69"/>
      <c r="AS1505" s="56" t="s">
        <v>141</v>
      </c>
      <c r="AT1505" s="49" t="s">
        <v>140</v>
      </c>
      <c r="AU1505" s="61"/>
      <c r="AV1505" s="61"/>
      <c r="AW1505" s="61"/>
      <c r="AX1505" s="61"/>
      <c r="AY1505" s="61"/>
      <c r="AZ1505" s="61"/>
      <c r="BA1505" s="50" t="s">
        <v>355</v>
      </c>
      <c r="BB1505" s="57">
        <v>1</v>
      </c>
      <c r="BC1505" s="58">
        <v>0.25</v>
      </c>
      <c r="BD1505" s="61"/>
      <c r="BE1505" s="50" t="s">
        <v>364</v>
      </c>
      <c r="BF1505" s="57">
        <v>0</v>
      </c>
      <c r="BG1505" s="58">
        <v>0</v>
      </c>
      <c r="BH1505" s="61"/>
      <c r="BI1505" s="50" t="s">
        <v>418</v>
      </c>
      <c r="BJ1505" s="57">
        <v>0</v>
      </c>
      <c r="BK1505" s="58">
        <v>0</v>
      </c>
      <c r="BL1505" s="61"/>
      <c r="BM1505" s="61"/>
      <c r="BN1505" s="77"/>
      <c r="BO1505" s="56" t="s">
        <v>141</v>
      </c>
      <c r="BP1505" s="49" t="s">
        <v>140</v>
      </c>
      <c r="BQ1505" s="64"/>
      <c r="BR1505"/>
      <c r="BS1505"/>
      <c r="BT1505"/>
      <c r="BU1505" s="64"/>
      <c r="BV1505" s="61"/>
      <c r="BW1505" s="50" t="s">
        <v>355</v>
      </c>
      <c r="BX1505" s="57">
        <v>0</v>
      </c>
      <c r="BY1505" s="58">
        <v>0</v>
      </c>
      <c r="BZ1505" s="61"/>
      <c r="CA1505" s="50" t="s">
        <v>364</v>
      </c>
      <c r="CB1505" s="57">
        <v>0</v>
      </c>
      <c r="CC1505" s="58">
        <v>0</v>
      </c>
      <c r="CD1505" s="61"/>
      <c r="CE1505" s="50" t="s">
        <v>418</v>
      </c>
      <c r="CF1505" s="57">
        <v>0</v>
      </c>
      <c r="CG1505" s="58">
        <v>0</v>
      </c>
      <c r="CH1505" s="61"/>
      <c r="CI1505" s="61"/>
      <c r="CJ1505" s="69"/>
      <c r="CK1505" s="56" t="s">
        <v>141</v>
      </c>
      <c r="CL1505" s="49" t="s">
        <v>140</v>
      </c>
      <c r="CM1505" s="61"/>
      <c r="CN1505" s="61"/>
      <c r="CO1505" s="61"/>
      <c r="CP1505" s="61"/>
      <c r="CQ1505" s="61"/>
      <c r="CR1505" s="61"/>
      <c r="CS1505" s="50" t="s">
        <v>355</v>
      </c>
      <c r="CT1505" s="57">
        <v>0</v>
      </c>
      <c r="CU1505" s="58" t="e">
        <v>#DIV/0!</v>
      </c>
      <c r="CV1505" s="61"/>
      <c r="CW1505" s="50" t="s">
        <v>364</v>
      </c>
      <c r="CX1505" s="57">
        <v>0</v>
      </c>
      <c r="CY1505" s="58">
        <v>0</v>
      </c>
      <c r="CZ1505" s="61"/>
      <c r="DA1505" s="50" t="s">
        <v>418</v>
      </c>
      <c r="DB1505" s="57">
        <v>0</v>
      </c>
      <c r="DC1505" s="58" t="e">
        <v>#DIV/0!</v>
      </c>
    </row>
    <row r="1506" spans="2:107" ht="25.5" customHeight="1" x14ac:dyDescent="0.2">
      <c r="B1506"/>
      <c r="C1506"/>
      <c r="D1506"/>
      <c r="E1506" s="64"/>
      <c r="F1506" s="175" t="s">
        <v>16</v>
      </c>
      <c r="G1506" s="175"/>
      <c r="H1506" s="175"/>
      <c r="I1506" s="61"/>
      <c r="J1506" s="50" t="s">
        <v>356</v>
      </c>
      <c r="K1506" s="57">
        <v>0</v>
      </c>
      <c r="L1506" s="58">
        <v>0</v>
      </c>
      <c r="M1506" s="61"/>
      <c r="N1506" s="50" t="s">
        <v>365</v>
      </c>
      <c r="O1506" s="57">
        <v>0</v>
      </c>
      <c r="P1506" s="58">
        <v>0</v>
      </c>
      <c r="Q1506" s="61"/>
      <c r="R1506" s="50" t="s">
        <v>419</v>
      </c>
      <c r="S1506" s="57">
        <v>0</v>
      </c>
      <c r="T1506" s="58">
        <v>0</v>
      </c>
      <c r="U1506" s="61"/>
      <c r="V1506"/>
      <c r="W1506"/>
      <c r="X1506"/>
      <c r="Y1506" s="61"/>
      <c r="Z1506" s="61"/>
      <c r="AA1506" s="61"/>
      <c r="AB1506" s="61"/>
      <c r="AC1506" s="61"/>
      <c r="AD1506" s="61"/>
      <c r="AE1506" s="50" t="s">
        <v>356</v>
      </c>
      <c r="AF1506" s="57">
        <v>0</v>
      </c>
      <c r="AG1506" s="58">
        <v>0</v>
      </c>
      <c r="AH1506" s="61"/>
      <c r="AI1506" s="50" t="s">
        <v>365</v>
      </c>
      <c r="AJ1506" s="57">
        <v>0</v>
      </c>
      <c r="AK1506" s="58">
        <v>0</v>
      </c>
      <c r="AL1506" s="61"/>
      <c r="AM1506" s="50" t="s">
        <v>419</v>
      </c>
      <c r="AN1506" s="57">
        <v>0</v>
      </c>
      <c r="AO1506" s="58">
        <v>0</v>
      </c>
      <c r="AP1506" s="61"/>
      <c r="AQ1506" s="61"/>
      <c r="AR1506"/>
      <c r="AS1506"/>
      <c r="AT1506"/>
      <c r="AU1506" s="61"/>
      <c r="AV1506"/>
      <c r="AW1506"/>
      <c r="AX1506"/>
      <c r="AY1506" s="61"/>
      <c r="AZ1506" s="61"/>
      <c r="BA1506" s="50" t="s">
        <v>356</v>
      </c>
      <c r="BB1506" s="57">
        <v>0</v>
      </c>
      <c r="BC1506" s="58">
        <v>0</v>
      </c>
      <c r="BD1506" s="61"/>
      <c r="BE1506" s="50" t="s">
        <v>365</v>
      </c>
      <c r="BF1506" s="57">
        <v>0</v>
      </c>
      <c r="BG1506" s="58">
        <v>0</v>
      </c>
      <c r="BH1506" s="61"/>
      <c r="BI1506" s="50" t="s">
        <v>419</v>
      </c>
      <c r="BJ1506" s="57">
        <v>0</v>
      </c>
      <c r="BK1506" s="58">
        <v>0</v>
      </c>
      <c r="BL1506" s="61"/>
      <c r="BM1506" s="61"/>
      <c r="BN1506"/>
      <c r="BO1506"/>
      <c r="BP1506"/>
      <c r="BQ1506" s="64"/>
      <c r="BR1506"/>
      <c r="BS1506"/>
      <c r="BT1506"/>
      <c r="BU1506" s="64"/>
      <c r="BV1506" s="61"/>
      <c r="BW1506" s="50" t="s">
        <v>356</v>
      </c>
      <c r="BX1506" s="57">
        <v>0</v>
      </c>
      <c r="BY1506" s="58">
        <v>0</v>
      </c>
      <c r="BZ1506" s="61"/>
      <c r="CA1506" s="50" t="s">
        <v>365</v>
      </c>
      <c r="CB1506" s="57">
        <v>0</v>
      </c>
      <c r="CC1506" s="58">
        <v>0</v>
      </c>
      <c r="CD1506" s="61"/>
      <c r="CE1506" s="50" t="s">
        <v>419</v>
      </c>
      <c r="CF1506" s="57">
        <v>0</v>
      </c>
      <c r="CG1506" s="58">
        <v>0</v>
      </c>
      <c r="CH1506" s="61"/>
      <c r="CI1506" s="61"/>
      <c r="CJ1506"/>
      <c r="CK1506"/>
      <c r="CL1506"/>
      <c r="CM1506" s="61"/>
      <c r="CN1506" s="176" t="s">
        <v>16</v>
      </c>
      <c r="CO1506" s="177"/>
      <c r="CP1506" s="177"/>
      <c r="CQ1506" s="61"/>
      <c r="CR1506" s="61"/>
      <c r="CS1506" s="50" t="s">
        <v>356</v>
      </c>
      <c r="CT1506" s="57">
        <v>0</v>
      </c>
      <c r="CU1506" s="58" t="e">
        <v>#DIV/0!</v>
      </c>
      <c r="CV1506" s="61"/>
      <c r="CW1506" s="50" t="s">
        <v>365</v>
      </c>
      <c r="CX1506" s="57">
        <v>0</v>
      </c>
      <c r="CY1506" s="58">
        <v>0</v>
      </c>
      <c r="CZ1506" s="61"/>
      <c r="DA1506" s="50" t="s">
        <v>419</v>
      </c>
      <c r="DB1506" s="57">
        <v>0</v>
      </c>
      <c r="DC1506" s="58" t="e">
        <v>#DIV/0!</v>
      </c>
    </row>
    <row r="1507" spans="2:107" ht="25.5" customHeight="1" x14ac:dyDescent="0.2">
      <c r="B1507"/>
      <c r="C1507"/>
      <c r="D1507"/>
      <c r="E1507" s="64"/>
      <c r="F1507" s="55" t="s">
        <v>191</v>
      </c>
      <c r="G1507" s="57">
        <v>7</v>
      </c>
      <c r="H1507" s="58">
        <v>0.26923076923076922</v>
      </c>
      <c r="I1507" s="61"/>
      <c r="J1507" s="50" t="s">
        <v>345</v>
      </c>
      <c r="K1507" s="57">
        <v>2</v>
      </c>
      <c r="L1507" s="58">
        <v>7.6923076923076927E-2</v>
      </c>
      <c r="M1507" s="61"/>
      <c r="N1507" s="50" t="s">
        <v>366</v>
      </c>
      <c r="O1507" s="57">
        <v>0</v>
      </c>
      <c r="P1507" s="58">
        <v>0</v>
      </c>
      <c r="Q1507" s="61"/>
      <c r="R1507" s="50" t="s">
        <v>420</v>
      </c>
      <c r="S1507" s="57">
        <v>0</v>
      </c>
      <c r="T1507" s="58">
        <v>0</v>
      </c>
      <c r="U1507" s="61"/>
      <c r="V1507" s="175" t="s">
        <v>15</v>
      </c>
      <c r="W1507" s="175"/>
      <c r="X1507" s="175"/>
      <c r="Y1507" s="61"/>
      <c r="Z1507" s="175" t="s">
        <v>16</v>
      </c>
      <c r="AA1507" s="175"/>
      <c r="AB1507" s="175"/>
      <c r="AC1507" s="61"/>
      <c r="AD1507" s="61"/>
      <c r="AE1507" s="50" t="s">
        <v>345</v>
      </c>
      <c r="AF1507" s="57">
        <v>0</v>
      </c>
      <c r="AG1507" s="58">
        <v>0</v>
      </c>
      <c r="AH1507" s="61"/>
      <c r="AI1507" s="50" t="s">
        <v>366</v>
      </c>
      <c r="AJ1507" s="57">
        <v>0</v>
      </c>
      <c r="AK1507" s="58">
        <v>0</v>
      </c>
      <c r="AL1507" s="61"/>
      <c r="AM1507" s="50" t="s">
        <v>420</v>
      </c>
      <c r="AN1507" s="57">
        <v>0</v>
      </c>
      <c r="AO1507" s="58">
        <v>0</v>
      </c>
      <c r="AP1507" s="61"/>
      <c r="AQ1507" s="61"/>
      <c r="AR1507" s="178" t="s">
        <v>15</v>
      </c>
      <c r="AS1507" s="179"/>
      <c r="AT1507" s="179"/>
      <c r="AU1507" s="61"/>
      <c r="AV1507" s="176" t="s">
        <v>16</v>
      </c>
      <c r="AW1507" s="177"/>
      <c r="AX1507" s="177"/>
      <c r="AY1507" s="61"/>
      <c r="AZ1507" s="61"/>
      <c r="BA1507" s="50" t="s">
        <v>345</v>
      </c>
      <c r="BB1507" s="57">
        <v>0</v>
      </c>
      <c r="BC1507" s="58">
        <v>0</v>
      </c>
      <c r="BD1507" s="61"/>
      <c r="BE1507" s="50" t="s">
        <v>366</v>
      </c>
      <c r="BF1507" s="57">
        <v>0</v>
      </c>
      <c r="BG1507" s="58">
        <v>0</v>
      </c>
      <c r="BH1507" s="61"/>
      <c r="BI1507" s="50" t="s">
        <v>420</v>
      </c>
      <c r="BJ1507" s="57">
        <v>0</v>
      </c>
      <c r="BK1507" s="58">
        <v>0</v>
      </c>
      <c r="BL1507" s="61"/>
      <c r="BM1507" s="61"/>
      <c r="BN1507" s="178" t="s">
        <v>15</v>
      </c>
      <c r="BO1507" s="179"/>
      <c r="BP1507" s="179"/>
      <c r="BQ1507" s="64"/>
      <c r="BR1507" s="175" t="s">
        <v>16</v>
      </c>
      <c r="BS1507" s="175"/>
      <c r="BT1507" s="175"/>
      <c r="BU1507" s="64"/>
      <c r="BV1507" s="61"/>
      <c r="BW1507" s="50" t="s">
        <v>345</v>
      </c>
      <c r="BX1507" s="57">
        <v>0</v>
      </c>
      <c r="BY1507" s="58">
        <v>0</v>
      </c>
      <c r="BZ1507" s="61"/>
      <c r="CA1507" s="50" t="s">
        <v>366</v>
      </c>
      <c r="CB1507" s="57">
        <v>0</v>
      </c>
      <c r="CC1507" s="58">
        <v>0</v>
      </c>
      <c r="CD1507" s="61"/>
      <c r="CE1507" s="50" t="s">
        <v>420</v>
      </c>
      <c r="CF1507" s="57">
        <v>0</v>
      </c>
      <c r="CG1507" s="58">
        <v>0</v>
      </c>
      <c r="CH1507" s="61"/>
      <c r="CI1507" s="61"/>
      <c r="CJ1507" s="175" t="s">
        <v>15</v>
      </c>
      <c r="CK1507" s="175"/>
      <c r="CL1507" s="175"/>
      <c r="CM1507" s="61"/>
      <c r="CN1507" s="47" t="s">
        <v>191</v>
      </c>
      <c r="CO1507" s="57">
        <v>0</v>
      </c>
      <c r="CP1507" s="58" t="e">
        <v>#DIV/0!</v>
      </c>
      <c r="CQ1507" s="61"/>
      <c r="CR1507" s="61"/>
      <c r="CS1507" s="50" t="s">
        <v>345</v>
      </c>
      <c r="CT1507" s="57">
        <v>0</v>
      </c>
      <c r="CU1507" s="58" t="e">
        <v>#DIV/0!</v>
      </c>
      <c r="CV1507" s="61"/>
      <c r="CW1507" s="50" t="s">
        <v>366</v>
      </c>
      <c r="CX1507" s="57">
        <v>0</v>
      </c>
      <c r="CY1507" s="58">
        <v>0</v>
      </c>
      <c r="CZ1507" s="61"/>
      <c r="DA1507" s="50" t="s">
        <v>420</v>
      </c>
      <c r="DB1507" s="57">
        <v>0</v>
      </c>
      <c r="DC1507" s="58" t="e">
        <v>#DIV/0!</v>
      </c>
    </row>
    <row r="1508" spans="2:107" ht="25.5" customHeight="1" x14ac:dyDescent="0.2">
      <c r="B1508"/>
      <c r="C1508"/>
      <c r="D1508"/>
      <c r="E1508" s="64"/>
      <c r="F1508" s="46" t="s">
        <v>192</v>
      </c>
      <c r="G1508" s="57">
        <v>9</v>
      </c>
      <c r="H1508" s="58">
        <v>0.34615384615384615</v>
      </c>
      <c r="I1508" s="61"/>
      <c r="J1508" s="50" t="s">
        <v>347</v>
      </c>
      <c r="K1508" s="57">
        <v>0</v>
      </c>
      <c r="L1508" s="58">
        <v>0</v>
      </c>
      <c r="M1508" s="61"/>
      <c r="N1508" s="50" t="s">
        <v>367</v>
      </c>
      <c r="O1508" s="57">
        <v>0</v>
      </c>
      <c r="P1508" s="58">
        <v>0</v>
      </c>
      <c r="Q1508" s="61"/>
      <c r="R1508" s="50" t="s">
        <v>421</v>
      </c>
      <c r="S1508" s="57">
        <v>0</v>
      </c>
      <c r="T1508" s="58">
        <v>0</v>
      </c>
      <c r="U1508" s="61"/>
      <c r="V1508" s="47" t="s">
        <v>189</v>
      </c>
      <c r="W1508" s="57">
        <v>3</v>
      </c>
      <c r="X1508" s="58">
        <v>0.3</v>
      </c>
      <c r="Y1508" s="61"/>
      <c r="Z1508" s="47" t="s">
        <v>191</v>
      </c>
      <c r="AA1508" s="57">
        <v>9</v>
      </c>
      <c r="AB1508" s="58">
        <v>0.9</v>
      </c>
      <c r="AC1508" s="61"/>
      <c r="AD1508" s="61"/>
      <c r="AE1508" s="50" t="s">
        <v>347</v>
      </c>
      <c r="AF1508" s="57">
        <v>0</v>
      </c>
      <c r="AG1508" s="58">
        <v>0</v>
      </c>
      <c r="AH1508" s="61"/>
      <c r="AI1508" s="50" t="s">
        <v>367</v>
      </c>
      <c r="AJ1508" s="57">
        <v>0</v>
      </c>
      <c r="AK1508" s="58">
        <v>0</v>
      </c>
      <c r="AL1508" s="61"/>
      <c r="AM1508" s="50" t="s">
        <v>421</v>
      </c>
      <c r="AN1508" s="57">
        <v>0</v>
      </c>
      <c r="AO1508" s="58">
        <v>0</v>
      </c>
      <c r="AP1508" s="61"/>
      <c r="AQ1508" s="61"/>
      <c r="AR1508" s="47" t="s">
        <v>189</v>
      </c>
      <c r="AS1508" s="57">
        <v>1</v>
      </c>
      <c r="AT1508" s="58">
        <v>0.25</v>
      </c>
      <c r="AU1508" s="61"/>
      <c r="AV1508" s="47" t="s">
        <v>191</v>
      </c>
      <c r="AW1508" s="57">
        <v>4</v>
      </c>
      <c r="AX1508" s="58">
        <v>1</v>
      </c>
      <c r="AY1508" s="61"/>
      <c r="AZ1508" s="61"/>
      <c r="BA1508" s="50" t="s">
        <v>347</v>
      </c>
      <c r="BB1508" s="57">
        <v>0</v>
      </c>
      <c r="BC1508" s="58">
        <v>0</v>
      </c>
      <c r="BD1508" s="61"/>
      <c r="BE1508" s="50" t="s">
        <v>367</v>
      </c>
      <c r="BF1508" s="57">
        <v>0</v>
      </c>
      <c r="BG1508" s="58">
        <v>0</v>
      </c>
      <c r="BH1508" s="61"/>
      <c r="BI1508" s="50" t="s">
        <v>421</v>
      </c>
      <c r="BJ1508" s="57">
        <v>0</v>
      </c>
      <c r="BK1508" s="58">
        <v>0</v>
      </c>
      <c r="BL1508" s="61"/>
      <c r="BM1508" s="61"/>
      <c r="BN1508" s="47" t="s">
        <v>189</v>
      </c>
      <c r="BO1508" s="57">
        <v>0</v>
      </c>
      <c r="BP1508" s="58">
        <v>0</v>
      </c>
      <c r="BQ1508" s="64"/>
      <c r="BR1508" s="55" t="s">
        <v>191</v>
      </c>
      <c r="BS1508" s="57">
        <v>1</v>
      </c>
      <c r="BT1508" s="58">
        <v>1</v>
      </c>
      <c r="BU1508" s="64"/>
      <c r="BV1508" s="61"/>
      <c r="BW1508" s="50" t="s">
        <v>347</v>
      </c>
      <c r="BX1508" s="57">
        <v>0</v>
      </c>
      <c r="BY1508" s="58">
        <v>0</v>
      </c>
      <c r="BZ1508" s="61"/>
      <c r="CA1508" s="50" t="s">
        <v>367</v>
      </c>
      <c r="CB1508" s="57">
        <v>0</v>
      </c>
      <c r="CC1508" s="58">
        <v>0</v>
      </c>
      <c r="CD1508" s="61"/>
      <c r="CE1508" s="50" t="s">
        <v>421</v>
      </c>
      <c r="CF1508" s="57">
        <v>0</v>
      </c>
      <c r="CG1508" s="58">
        <v>0</v>
      </c>
      <c r="CH1508" s="61"/>
      <c r="CI1508" s="61"/>
      <c r="CJ1508" s="55" t="s">
        <v>189</v>
      </c>
      <c r="CK1508" s="57">
        <v>0</v>
      </c>
      <c r="CL1508" s="58" t="e">
        <v>#DIV/0!</v>
      </c>
      <c r="CM1508" s="61"/>
      <c r="CN1508" s="46" t="s">
        <v>192</v>
      </c>
      <c r="CO1508" s="57">
        <v>0</v>
      </c>
      <c r="CP1508" s="58" t="e">
        <v>#DIV/0!</v>
      </c>
      <c r="CQ1508" s="61"/>
      <c r="CR1508" s="61"/>
      <c r="CS1508" s="50" t="s">
        <v>347</v>
      </c>
      <c r="CT1508" s="57">
        <v>0</v>
      </c>
      <c r="CU1508" s="58" t="e">
        <v>#DIV/0!</v>
      </c>
      <c r="CV1508" s="61"/>
      <c r="CW1508" s="50" t="s">
        <v>367</v>
      </c>
      <c r="CX1508" s="57">
        <v>0</v>
      </c>
      <c r="CY1508" s="58">
        <v>0</v>
      </c>
      <c r="CZ1508" s="61"/>
      <c r="DA1508" s="50" t="s">
        <v>421</v>
      </c>
      <c r="DB1508" s="57">
        <v>0</v>
      </c>
      <c r="DC1508" s="58" t="e">
        <v>#DIV/0!</v>
      </c>
    </row>
    <row r="1509" spans="2:107" ht="25.5" customHeight="1" x14ac:dyDescent="0.2">
      <c r="B1509"/>
      <c r="C1509"/>
      <c r="D1509"/>
      <c r="E1509" s="64"/>
      <c r="F1509" s="46" t="s">
        <v>193</v>
      </c>
      <c r="G1509" s="57">
        <v>7</v>
      </c>
      <c r="H1509" s="58">
        <v>0.26923076923076922</v>
      </c>
      <c r="I1509" s="61"/>
      <c r="J1509" s="50" t="s">
        <v>346</v>
      </c>
      <c r="K1509" s="57">
        <v>0</v>
      </c>
      <c r="L1509" s="58">
        <v>0</v>
      </c>
      <c r="M1509" s="61"/>
      <c r="N1509" s="50" t="s">
        <v>368</v>
      </c>
      <c r="O1509" s="57">
        <v>0</v>
      </c>
      <c r="P1509" s="58">
        <v>0</v>
      </c>
      <c r="Q1509" s="61"/>
      <c r="R1509" s="50" t="s">
        <v>422</v>
      </c>
      <c r="S1509" s="57">
        <v>0</v>
      </c>
      <c r="T1509" s="58">
        <v>0</v>
      </c>
      <c r="U1509" s="61"/>
      <c r="V1509" s="46" t="s">
        <v>190</v>
      </c>
      <c r="W1509" s="57">
        <v>7</v>
      </c>
      <c r="X1509" s="58">
        <v>0.7</v>
      </c>
      <c r="Y1509" s="61"/>
      <c r="Z1509" s="46" t="s">
        <v>192</v>
      </c>
      <c r="AA1509" s="57">
        <v>1</v>
      </c>
      <c r="AB1509" s="58">
        <v>0.1</v>
      </c>
      <c r="AC1509" s="61"/>
      <c r="AD1509" s="61"/>
      <c r="AE1509" s="50" t="s">
        <v>346</v>
      </c>
      <c r="AF1509" s="57">
        <v>0</v>
      </c>
      <c r="AG1509" s="58">
        <v>0</v>
      </c>
      <c r="AH1509" s="61"/>
      <c r="AI1509" s="50" t="s">
        <v>368</v>
      </c>
      <c r="AJ1509" s="57">
        <v>0</v>
      </c>
      <c r="AK1509" s="58">
        <v>0</v>
      </c>
      <c r="AL1509" s="61"/>
      <c r="AM1509" s="50" t="s">
        <v>422</v>
      </c>
      <c r="AN1509" s="57">
        <v>0</v>
      </c>
      <c r="AO1509" s="58">
        <v>0</v>
      </c>
      <c r="AP1509" s="61"/>
      <c r="AQ1509" s="61"/>
      <c r="AR1509" s="46" t="s">
        <v>190</v>
      </c>
      <c r="AS1509" s="57">
        <v>3</v>
      </c>
      <c r="AT1509" s="58">
        <v>0.75</v>
      </c>
      <c r="AU1509" s="61"/>
      <c r="AV1509" s="46" t="s">
        <v>192</v>
      </c>
      <c r="AW1509" s="57">
        <v>0</v>
      </c>
      <c r="AX1509" s="58">
        <v>0</v>
      </c>
      <c r="AY1509" s="61"/>
      <c r="AZ1509" s="61"/>
      <c r="BA1509" s="50" t="s">
        <v>346</v>
      </c>
      <c r="BB1509" s="57">
        <v>0</v>
      </c>
      <c r="BC1509" s="58">
        <v>0</v>
      </c>
      <c r="BD1509" s="61"/>
      <c r="BE1509" s="50" t="s">
        <v>368</v>
      </c>
      <c r="BF1509" s="57">
        <v>0</v>
      </c>
      <c r="BG1509" s="58">
        <v>0</v>
      </c>
      <c r="BH1509" s="61"/>
      <c r="BI1509" s="50" t="s">
        <v>422</v>
      </c>
      <c r="BJ1509" s="57">
        <v>0</v>
      </c>
      <c r="BK1509" s="58">
        <v>0</v>
      </c>
      <c r="BL1509" s="61"/>
      <c r="BM1509" s="61"/>
      <c r="BN1509" s="46" t="s">
        <v>190</v>
      </c>
      <c r="BO1509" s="57">
        <v>1</v>
      </c>
      <c r="BP1509" s="58">
        <v>1</v>
      </c>
      <c r="BQ1509" s="64"/>
      <c r="BR1509" s="46" t="s">
        <v>192</v>
      </c>
      <c r="BS1509" s="57">
        <v>0</v>
      </c>
      <c r="BT1509" s="58">
        <v>0</v>
      </c>
      <c r="BU1509" s="64"/>
      <c r="BV1509" s="61"/>
      <c r="BW1509" s="50" t="s">
        <v>346</v>
      </c>
      <c r="BX1509" s="57">
        <v>0</v>
      </c>
      <c r="BY1509" s="58">
        <v>0</v>
      </c>
      <c r="BZ1509" s="61"/>
      <c r="CA1509" s="50" t="s">
        <v>368</v>
      </c>
      <c r="CB1509" s="57">
        <v>0</v>
      </c>
      <c r="CC1509" s="58">
        <v>0</v>
      </c>
      <c r="CD1509" s="61"/>
      <c r="CE1509" s="50" t="s">
        <v>422</v>
      </c>
      <c r="CF1509" s="57">
        <v>0</v>
      </c>
      <c r="CG1509" s="58">
        <v>0</v>
      </c>
      <c r="CH1509" s="61"/>
      <c r="CI1509" s="61"/>
      <c r="CJ1509" s="46" t="s">
        <v>190</v>
      </c>
      <c r="CK1509" s="57">
        <v>0</v>
      </c>
      <c r="CL1509" s="58" t="e">
        <v>#DIV/0!</v>
      </c>
      <c r="CM1509" s="61"/>
      <c r="CN1509" s="46" t="s">
        <v>193</v>
      </c>
      <c r="CO1509" s="57">
        <v>0</v>
      </c>
      <c r="CP1509" s="58" t="e">
        <v>#DIV/0!</v>
      </c>
      <c r="CQ1509" s="61"/>
      <c r="CR1509" s="61"/>
      <c r="CS1509" s="50" t="s">
        <v>346</v>
      </c>
      <c r="CT1509" s="57">
        <v>0</v>
      </c>
      <c r="CU1509" s="58" t="e">
        <v>#DIV/0!</v>
      </c>
      <c r="CV1509" s="61"/>
      <c r="CW1509" s="50" t="s">
        <v>368</v>
      </c>
      <c r="CX1509" s="57">
        <v>0</v>
      </c>
      <c r="CY1509" s="58">
        <v>0</v>
      </c>
      <c r="CZ1509" s="61"/>
      <c r="DA1509" s="50" t="s">
        <v>422</v>
      </c>
      <c r="DB1509" s="57">
        <v>0</v>
      </c>
      <c r="DC1509" s="58" t="e">
        <v>#DIV/0!</v>
      </c>
    </row>
    <row r="1510" spans="2:107" ht="25.5" customHeight="1" x14ac:dyDescent="0.2">
      <c r="B1510" s="175" t="s">
        <v>15</v>
      </c>
      <c r="C1510" s="175"/>
      <c r="D1510" s="175"/>
      <c r="E1510" s="64"/>
      <c r="F1510" s="46" t="s">
        <v>194</v>
      </c>
      <c r="G1510" s="57">
        <v>3</v>
      </c>
      <c r="H1510" s="58">
        <v>0.11538461538461539</v>
      </c>
      <c r="I1510" s="61"/>
      <c r="J1510" s="50" t="s">
        <v>350</v>
      </c>
      <c r="K1510" s="57">
        <v>0</v>
      </c>
      <c r="L1510" s="58">
        <v>0</v>
      </c>
      <c r="M1510" s="61"/>
      <c r="N1510" s="37"/>
      <c r="O1510" s="45">
        <v>26</v>
      </c>
      <c r="P1510" s="58">
        <v>1</v>
      </c>
      <c r="Q1510" s="61"/>
      <c r="R1510" s="37"/>
      <c r="S1510" s="45">
        <v>26</v>
      </c>
      <c r="T1510" s="58">
        <v>1</v>
      </c>
      <c r="U1510" s="61"/>
      <c r="V1510" s="77"/>
      <c r="W1510" s="54">
        <v>10</v>
      </c>
      <c r="X1510" s="76">
        <v>1</v>
      </c>
      <c r="Y1510" s="61"/>
      <c r="Z1510" s="46" t="s">
        <v>193</v>
      </c>
      <c r="AA1510" s="57">
        <v>0</v>
      </c>
      <c r="AB1510" s="58">
        <v>0</v>
      </c>
      <c r="AC1510" s="61"/>
      <c r="AD1510" s="61"/>
      <c r="AE1510" s="50" t="s">
        <v>350</v>
      </c>
      <c r="AF1510" s="57">
        <v>0</v>
      </c>
      <c r="AG1510" s="58">
        <v>0</v>
      </c>
      <c r="AH1510" s="61"/>
      <c r="AI1510" s="37"/>
      <c r="AJ1510" s="45">
        <v>10</v>
      </c>
      <c r="AK1510" s="58">
        <v>1</v>
      </c>
      <c r="AL1510" s="61"/>
      <c r="AM1510" s="37"/>
      <c r="AN1510" s="45">
        <v>10</v>
      </c>
      <c r="AO1510" s="58">
        <v>1</v>
      </c>
      <c r="AP1510" s="61"/>
      <c r="AQ1510" s="61"/>
      <c r="AR1510" s="77"/>
      <c r="AS1510" s="54">
        <v>4</v>
      </c>
      <c r="AT1510" s="76">
        <v>1</v>
      </c>
      <c r="AU1510" s="61"/>
      <c r="AV1510" s="46" t="s">
        <v>193</v>
      </c>
      <c r="AW1510" s="57">
        <v>0</v>
      </c>
      <c r="AX1510" s="58">
        <v>0</v>
      </c>
      <c r="AY1510" s="61"/>
      <c r="AZ1510" s="61"/>
      <c r="BA1510" s="50" t="s">
        <v>350</v>
      </c>
      <c r="BB1510" s="57">
        <v>0</v>
      </c>
      <c r="BC1510" s="58">
        <v>0</v>
      </c>
      <c r="BD1510" s="61"/>
      <c r="BE1510" s="37"/>
      <c r="BF1510" s="45">
        <v>4</v>
      </c>
      <c r="BG1510" s="58">
        <v>1</v>
      </c>
      <c r="BH1510" s="61"/>
      <c r="BI1510" s="37"/>
      <c r="BJ1510" s="45">
        <v>4</v>
      </c>
      <c r="BK1510" s="58">
        <v>1</v>
      </c>
      <c r="BL1510" s="61"/>
      <c r="BM1510" s="61"/>
      <c r="BN1510" s="77"/>
      <c r="BO1510" s="54">
        <v>1</v>
      </c>
      <c r="BP1510" s="76">
        <v>1</v>
      </c>
      <c r="BQ1510" s="64"/>
      <c r="BR1510" s="46" t="s">
        <v>193</v>
      </c>
      <c r="BS1510" s="57">
        <v>0</v>
      </c>
      <c r="BT1510" s="58">
        <v>0</v>
      </c>
      <c r="BU1510" s="64"/>
      <c r="BV1510" s="61"/>
      <c r="BW1510" s="50" t="s">
        <v>350</v>
      </c>
      <c r="BX1510" s="57">
        <v>0</v>
      </c>
      <c r="BY1510" s="58">
        <v>0</v>
      </c>
      <c r="BZ1510" s="61"/>
      <c r="CA1510" s="37"/>
      <c r="CB1510" s="45">
        <v>1</v>
      </c>
      <c r="CC1510" s="58">
        <v>1</v>
      </c>
      <c r="CD1510" s="61"/>
      <c r="CE1510" s="37"/>
      <c r="CF1510" s="45">
        <v>1</v>
      </c>
      <c r="CG1510" s="58">
        <v>1</v>
      </c>
      <c r="CH1510" s="61"/>
      <c r="CI1510" s="61"/>
      <c r="CJ1510" s="77"/>
      <c r="CK1510" s="54">
        <v>0</v>
      </c>
      <c r="CL1510" s="76" t="e">
        <v>#DIV/0!</v>
      </c>
      <c r="CM1510" s="61"/>
      <c r="CN1510" s="46" t="s">
        <v>194</v>
      </c>
      <c r="CO1510" s="57">
        <v>0</v>
      </c>
      <c r="CP1510" s="58" t="e">
        <v>#DIV/0!</v>
      </c>
      <c r="CQ1510" s="61"/>
      <c r="CR1510" s="61"/>
      <c r="CS1510" s="50" t="s">
        <v>350</v>
      </c>
      <c r="CT1510" s="57">
        <v>0</v>
      </c>
      <c r="CU1510" s="58" t="e">
        <v>#DIV/0!</v>
      </c>
      <c r="CV1510" s="61"/>
      <c r="CW1510" s="37"/>
      <c r="CX1510" s="45">
        <v>2</v>
      </c>
      <c r="CY1510" s="58">
        <v>1</v>
      </c>
      <c r="CZ1510" s="61"/>
      <c r="DA1510" s="37"/>
      <c r="DB1510" s="45">
        <v>0</v>
      </c>
      <c r="DC1510" s="58" t="e">
        <v>#DIV/0!</v>
      </c>
    </row>
    <row r="1511" spans="2:107" ht="25.5" customHeight="1" x14ac:dyDescent="0.2">
      <c r="B1511" s="55" t="s">
        <v>189</v>
      </c>
      <c r="C1511" s="57">
        <v>26</v>
      </c>
      <c r="D1511" s="58">
        <v>1</v>
      </c>
      <c r="E1511" s="64"/>
      <c r="F1511" s="77"/>
      <c r="G1511" s="54">
        <v>26</v>
      </c>
      <c r="H1511" s="76">
        <v>1</v>
      </c>
      <c r="I1511" s="61"/>
      <c r="J1511" s="50" t="s">
        <v>349</v>
      </c>
      <c r="K1511" s="57">
        <v>0</v>
      </c>
      <c r="L1511" s="58">
        <v>0</v>
      </c>
      <c r="M1511" s="61"/>
      <c r="N1511" s="61"/>
      <c r="O1511" s="49" t="s">
        <v>141</v>
      </c>
      <c r="P1511" s="49" t="s">
        <v>140</v>
      </c>
      <c r="Q1511" s="61"/>
      <c r="R1511" s="61"/>
      <c r="S1511" s="49" t="s">
        <v>141</v>
      </c>
      <c r="T1511" s="49" t="s">
        <v>140</v>
      </c>
      <c r="U1511" s="61"/>
      <c r="V1511" s="61"/>
      <c r="W1511" s="56" t="s">
        <v>141</v>
      </c>
      <c r="X1511" s="49" t="s">
        <v>140</v>
      </c>
      <c r="Y1511" s="61"/>
      <c r="Z1511" s="46" t="s">
        <v>194</v>
      </c>
      <c r="AA1511" s="57">
        <v>0</v>
      </c>
      <c r="AB1511" s="58">
        <v>0</v>
      </c>
      <c r="AC1511" s="61"/>
      <c r="AD1511" s="61"/>
      <c r="AE1511" s="50" t="s">
        <v>349</v>
      </c>
      <c r="AF1511" s="57">
        <v>0</v>
      </c>
      <c r="AG1511" s="58">
        <v>0</v>
      </c>
      <c r="AH1511" s="61"/>
      <c r="AI1511" s="61"/>
      <c r="AJ1511" s="49" t="s">
        <v>141</v>
      </c>
      <c r="AK1511" s="49" t="s">
        <v>140</v>
      </c>
      <c r="AL1511" s="61"/>
      <c r="AM1511" s="61"/>
      <c r="AN1511" s="49" t="s">
        <v>141</v>
      </c>
      <c r="AO1511" s="49" t="s">
        <v>140</v>
      </c>
      <c r="AP1511" s="61"/>
      <c r="AQ1511" s="61"/>
      <c r="AR1511" s="61"/>
      <c r="AS1511" s="56" t="s">
        <v>141</v>
      </c>
      <c r="AT1511" s="49" t="s">
        <v>140</v>
      </c>
      <c r="AU1511" s="61"/>
      <c r="AV1511" s="46" t="s">
        <v>194</v>
      </c>
      <c r="AW1511" s="57">
        <v>0</v>
      </c>
      <c r="AX1511" s="58">
        <v>0</v>
      </c>
      <c r="AY1511" s="61"/>
      <c r="AZ1511" s="61"/>
      <c r="BA1511" s="50" t="s">
        <v>349</v>
      </c>
      <c r="BB1511" s="57">
        <v>0</v>
      </c>
      <c r="BC1511" s="58">
        <v>0</v>
      </c>
      <c r="BD1511" s="61"/>
      <c r="BE1511" s="61"/>
      <c r="BF1511" s="49" t="s">
        <v>141</v>
      </c>
      <c r="BG1511" s="49" t="s">
        <v>140</v>
      </c>
      <c r="BH1511" s="61"/>
      <c r="BI1511" s="61"/>
      <c r="BJ1511" s="49" t="s">
        <v>141</v>
      </c>
      <c r="BK1511" s="49" t="s">
        <v>140</v>
      </c>
      <c r="BL1511" s="61"/>
      <c r="BM1511" s="61"/>
      <c r="BN1511" s="61"/>
      <c r="BO1511" s="56" t="s">
        <v>141</v>
      </c>
      <c r="BP1511" s="49" t="s">
        <v>140</v>
      </c>
      <c r="BQ1511" s="64"/>
      <c r="BR1511" s="46" t="s">
        <v>194</v>
      </c>
      <c r="BS1511" s="57">
        <v>0</v>
      </c>
      <c r="BT1511" s="58">
        <v>0</v>
      </c>
      <c r="BU1511" s="64"/>
      <c r="BV1511" s="61"/>
      <c r="BW1511" s="50" t="s">
        <v>349</v>
      </c>
      <c r="BX1511" s="57">
        <v>0</v>
      </c>
      <c r="BY1511" s="58">
        <v>0</v>
      </c>
      <c r="BZ1511" s="61"/>
      <c r="CA1511" s="61"/>
      <c r="CB1511" s="49" t="s">
        <v>141</v>
      </c>
      <c r="CC1511" s="49" t="s">
        <v>140</v>
      </c>
      <c r="CD1511" s="61"/>
      <c r="CE1511" s="61"/>
      <c r="CF1511" s="49" t="s">
        <v>141</v>
      </c>
      <c r="CG1511" s="49" t="s">
        <v>140</v>
      </c>
      <c r="CH1511" s="61"/>
      <c r="CI1511" s="61"/>
      <c r="CJ1511" s="61"/>
      <c r="CK1511" s="56" t="s">
        <v>141</v>
      </c>
      <c r="CL1511" s="49" t="s">
        <v>140</v>
      </c>
      <c r="CM1511" s="61"/>
      <c r="CN1511" s="77"/>
      <c r="CO1511" s="54">
        <v>0</v>
      </c>
      <c r="CP1511" s="76" t="e">
        <v>#DIV/0!</v>
      </c>
      <c r="CQ1511" s="61"/>
      <c r="CR1511" s="61"/>
      <c r="CS1511" s="50" t="s">
        <v>349</v>
      </c>
      <c r="CT1511" s="57">
        <v>0</v>
      </c>
      <c r="CU1511" s="58" t="e">
        <v>#DIV/0!</v>
      </c>
      <c r="CV1511" s="61"/>
      <c r="CW1511" s="61"/>
      <c r="CX1511" s="49" t="s">
        <v>141</v>
      </c>
      <c r="CY1511" s="49" t="s">
        <v>140</v>
      </c>
      <c r="CZ1511" s="61"/>
      <c r="DA1511" s="61"/>
      <c r="DB1511" s="49" t="s">
        <v>141</v>
      </c>
      <c r="DC1511" s="49" t="s">
        <v>140</v>
      </c>
    </row>
    <row r="1512" spans="2:107" ht="25.5" customHeight="1" x14ac:dyDescent="0.2">
      <c r="B1512" s="46" t="s">
        <v>190</v>
      </c>
      <c r="C1512" s="57">
        <v>0</v>
      </c>
      <c r="D1512" s="58">
        <v>0</v>
      </c>
      <c r="E1512" s="64"/>
      <c r="F1512" s="61"/>
      <c r="G1512" s="56" t="s">
        <v>141</v>
      </c>
      <c r="H1512" s="49" t="s">
        <v>140</v>
      </c>
      <c r="I1512" s="61"/>
      <c r="J1512" s="50" t="s">
        <v>348</v>
      </c>
      <c r="K1512" s="57">
        <v>0</v>
      </c>
      <c r="L1512" s="58">
        <v>0</v>
      </c>
      <c r="M1512" s="61"/>
      <c r="N1512" s="61"/>
      <c r="O1512" s="61"/>
      <c r="P1512" s="61"/>
      <c r="Q1512" s="61"/>
      <c r="R1512" s="61"/>
      <c r="S1512" s="61"/>
      <c r="T1512" s="61"/>
      <c r="U1512" s="61"/>
      <c r="V1512" s="61"/>
      <c r="W1512" s="61"/>
      <c r="X1512" s="61"/>
      <c r="Y1512" s="61"/>
      <c r="Z1512" s="77"/>
      <c r="AA1512" s="54">
        <v>10</v>
      </c>
      <c r="AB1512" s="76">
        <v>1</v>
      </c>
      <c r="AC1512" s="61"/>
      <c r="AD1512" s="61"/>
      <c r="AE1512" s="50" t="s">
        <v>348</v>
      </c>
      <c r="AF1512" s="57">
        <v>0</v>
      </c>
      <c r="AG1512" s="58">
        <v>0</v>
      </c>
      <c r="AH1512" s="61"/>
      <c r="AI1512" s="61"/>
      <c r="AJ1512" s="61"/>
      <c r="AK1512" s="61"/>
      <c r="AL1512" s="61"/>
      <c r="AM1512" s="61"/>
      <c r="AN1512" s="61"/>
      <c r="AO1512" s="61"/>
      <c r="AP1512" s="61"/>
      <c r="AQ1512" s="61"/>
      <c r="AR1512" s="61"/>
      <c r="AS1512" s="61"/>
      <c r="AT1512" s="61"/>
      <c r="AU1512" s="61"/>
      <c r="AV1512" s="77"/>
      <c r="AW1512" s="54">
        <v>4</v>
      </c>
      <c r="AX1512" s="76">
        <v>1</v>
      </c>
      <c r="AY1512" s="61"/>
      <c r="AZ1512" s="61"/>
      <c r="BA1512" s="50" t="s">
        <v>348</v>
      </c>
      <c r="BB1512" s="57">
        <v>0</v>
      </c>
      <c r="BC1512" s="58">
        <v>0</v>
      </c>
      <c r="BD1512" s="61"/>
      <c r="BE1512" s="61"/>
      <c r="BF1512" s="61"/>
      <c r="BG1512" s="61"/>
      <c r="BH1512" s="61"/>
      <c r="BI1512" s="61"/>
      <c r="BJ1512" s="61"/>
      <c r="BK1512" s="61"/>
      <c r="BL1512" s="61"/>
      <c r="BM1512" s="61"/>
      <c r="BN1512" s="61"/>
      <c r="BO1512" s="61"/>
      <c r="BP1512" s="61"/>
      <c r="BQ1512" s="64"/>
      <c r="BR1512" s="77"/>
      <c r="BS1512" s="54">
        <v>1</v>
      </c>
      <c r="BT1512" s="76">
        <v>1</v>
      </c>
      <c r="BU1512" s="64"/>
      <c r="BV1512" s="61"/>
      <c r="BW1512" s="50" t="s">
        <v>348</v>
      </c>
      <c r="BX1512" s="57">
        <v>0</v>
      </c>
      <c r="BY1512" s="58">
        <v>0</v>
      </c>
      <c r="BZ1512" s="61"/>
      <c r="CA1512" s="61"/>
      <c r="CB1512" s="61"/>
      <c r="CC1512" s="61"/>
      <c r="CD1512" s="61"/>
      <c r="CE1512" s="61"/>
      <c r="CF1512" s="61"/>
      <c r="CG1512" s="61"/>
      <c r="CH1512" s="61"/>
      <c r="CI1512" s="61"/>
      <c r="CJ1512"/>
      <c r="CK1512"/>
      <c r="CL1512"/>
      <c r="CM1512" s="61"/>
      <c r="CN1512" s="61"/>
      <c r="CO1512" s="56" t="s">
        <v>141</v>
      </c>
      <c r="CP1512" s="49" t="s">
        <v>140</v>
      </c>
      <c r="CQ1512" s="61"/>
      <c r="CR1512" s="61"/>
      <c r="CS1512" s="50" t="s">
        <v>348</v>
      </c>
      <c r="CT1512" s="57">
        <v>0</v>
      </c>
      <c r="CU1512" s="58" t="e">
        <v>#DIV/0!</v>
      </c>
      <c r="CV1512" s="61"/>
      <c r="CW1512" s="61"/>
      <c r="CX1512" s="61"/>
      <c r="CY1512" s="61"/>
      <c r="CZ1512" s="61"/>
      <c r="DA1512" s="61"/>
      <c r="DB1512" s="61"/>
      <c r="DC1512" s="61"/>
    </row>
    <row r="1513" spans="2:107" ht="25.5" customHeight="1" x14ac:dyDescent="0.2">
      <c r="B1513" s="77"/>
      <c r="C1513" s="54">
        <v>26</v>
      </c>
      <c r="D1513" s="76">
        <v>1</v>
      </c>
      <c r="E1513" s="64"/>
      <c r="F1513" s="61"/>
      <c r="G1513" s="61"/>
      <c r="H1513" s="61"/>
      <c r="I1513" s="61"/>
      <c r="J1513" s="46" t="s">
        <v>351</v>
      </c>
      <c r="K1513" s="57">
        <v>0</v>
      </c>
      <c r="L1513" s="58">
        <v>0</v>
      </c>
      <c r="M1513" s="61"/>
      <c r="N1513" s="61"/>
      <c r="O1513" s="61"/>
      <c r="P1513" s="61"/>
      <c r="Q1513" s="61"/>
      <c r="R1513" s="61"/>
      <c r="S1513" s="61"/>
      <c r="T1513" s="61"/>
      <c r="U1513" s="61"/>
      <c r="V1513" s="176" t="s">
        <v>17</v>
      </c>
      <c r="W1513" s="177"/>
      <c r="X1513" s="177"/>
      <c r="Y1513"/>
      <c r="Z1513" s="61"/>
      <c r="AA1513" s="56" t="s">
        <v>141</v>
      </c>
      <c r="AB1513" s="49" t="s">
        <v>140</v>
      </c>
      <c r="AC1513" s="61"/>
      <c r="AD1513" s="61"/>
      <c r="AE1513" s="46" t="s">
        <v>351</v>
      </c>
      <c r="AF1513" s="57">
        <v>0</v>
      </c>
      <c r="AG1513" s="58">
        <v>0</v>
      </c>
      <c r="AH1513" s="61"/>
      <c r="AI1513" s="61"/>
      <c r="AJ1513" s="61"/>
      <c r="AK1513" s="61"/>
      <c r="AL1513" s="61"/>
      <c r="AM1513" s="61"/>
      <c r="AN1513" s="61"/>
      <c r="AO1513" s="61"/>
      <c r="AP1513" s="61"/>
      <c r="AQ1513" s="61"/>
      <c r="AR1513" s="175" t="s">
        <v>17</v>
      </c>
      <c r="AS1513" s="175"/>
      <c r="AT1513" s="175"/>
      <c r="AU1513" s="61"/>
      <c r="AV1513" s="61"/>
      <c r="AW1513" s="56" t="s">
        <v>141</v>
      </c>
      <c r="AX1513" s="49" t="s">
        <v>140</v>
      </c>
      <c r="AY1513" s="61"/>
      <c r="AZ1513" s="61"/>
      <c r="BA1513" s="46" t="s">
        <v>351</v>
      </c>
      <c r="BB1513" s="57">
        <v>0</v>
      </c>
      <c r="BC1513" s="58">
        <v>0</v>
      </c>
      <c r="BD1513" s="61"/>
      <c r="BE1513" s="61"/>
      <c r="BF1513" s="61"/>
      <c r="BG1513" s="61"/>
      <c r="BH1513" s="61"/>
      <c r="BI1513" s="61"/>
      <c r="BJ1513" s="61"/>
      <c r="BK1513" s="61"/>
      <c r="BL1513" s="61"/>
      <c r="BM1513" s="61"/>
      <c r="BN1513" s="175" t="s">
        <v>17</v>
      </c>
      <c r="BO1513" s="175"/>
      <c r="BP1513" s="175"/>
      <c r="BQ1513" s="64"/>
      <c r="BR1513" s="61"/>
      <c r="BS1513" s="56" t="s">
        <v>141</v>
      </c>
      <c r="BT1513" s="49" t="s">
        <v>140</v>
      </c>
      <c r="BU1513" s="64"/>
      <c r="BV1513" s="61"/>
      <c r="BW1513" s="46" t="s">
        <v>351</v>
      </c>
      <c r="BX1513" s="57">
        <v>0</v>
      </c>
      <c r="BY1513" s="58">
        <v>0</v>
      </c>
      <c r="BZ1513" s="61"/>
      <c r="CA1513" s="61"/>
      <c r="CB1513" s="61"/>
      <c r="CC1513" s="61"/>
      <c r="CD1513" s="61"/>
      <c r="CE1513" s="61"/>
      <c r="CF1513" s="61"/>
      <c r="CG1513" s="61"/>
      <c r="CH1513" s="61"/>
      <c r="CI1513" s="61"/>
      <c r="CJ1513" s="175" t="s">
        <v>17</v>
      </c>
      <c r="CK1513" s="175"/>
      <c r="CL1513" s="175"/>
      <c r="CM1513" s="61"/>
      <c r="CN1513" s="61"/>
      <c r="CO1513" s="61"/>
      <c r="CP1513" s="61"/>
      <c r="CQ1513" s="61"/>
      <c r="CR1513" s="61"/>
      <c r="CS1513" s="46" t="s">
        <v>351</v>
      </c>
      <c r="CT1513" s="57">
        <v>0</v>
      </c>
      <c r="CU1513" s="58" t="e">
        <v>#DIV/0!</v>
      </c>
      <c r="CV1513" s="61"/>
      <c r="CW1513" s="61"/>
      <c r="CX1513" s="61"/>
      <c r="CY1513" s="61"/>
      <c r="CZ1513" s="61"/>
      <c r="DA1513" s="61"/>
      <c r="DB1513" s="61"/>
      <c r="DC1513" s="61"/>
    </row>
    <row r="1514" spans="2:107" ht="25.5" customHeight="1" x14ac:dyDescent="0.2">
      <c r="B1514"/>
      <c r="C1514" s="56" t="s">
        <v>141</v>
      </c>
      <c r="D1514" s="49" t="s">
        <v>140</v>
      </c>
      <c r="E1514" s="64"/>
      <c r="F1514" s="61"/>
      <c r="G1514" s="61"/>
      <c r="H1514" s="61"/>
      <c r="I1514" s="61"/>
      <c r="J1514" s="46" t="s">
        <v>352</v>
      </c>
      <c r="K1514" s="57">
        <v>0</v>
      </c>
      <c r="L1514" s="58">
        <v>0</v>
      </c>
      <c r="M1514" s="61"/>
      <c r="N1514" s="61"/>
      <c r="O1514" s="61"/>
      <c r="P1514" s="61"/>
      <c r="Q1514" s="61"/>
      <c r="R1514" s="61"/>
      <c r="S1514" s="61"/>
      <c r="T1514" s="61"/>
      <c r="U1514" s="61"/>
      <c r="V1514" s="47" t="s">
        <v>195</v>
      </c>
      <c r="W1514" s="57">
        <v>1</v>
      </c>
      <c r="X1514" s="58">
        <v>0.1</v>
      </c>
      <c r="Y1514"/>
      <c r="Z1514" s="61"/>
      <c r="AA1514" s="61"/>
      <c r="AB1514" s="61"/>
      <c r="AC1514" s="61"/>
      <c r="AD1514" s="61"/>
      <c r="AE1514" s="46" t="s">
        <v>352</v>
      </c>
      <c r="AF1514" s="57">
        <v>0</v>
      </c>
      <c r="AG1514" s="58">
        <v>0</v>
      </c>
      <c r="AH1514" s="61"/>
      <c r="AI1514" s="61"/>
      <c r="AJ1514" s="61"/>
      <c r="AK1514" s="61"/>
      <c r="AL1514" s="61"/>
      <c r="AM1514" s="61"/>
      <c r="AN1514" s="61"/>
      <c r="AO1514" s="61"/>
      <c r="AP1514" s="61"/>
      <c r="AQ1514" s="61"/>
      <c r="AR1514" s="55" t="s">
        <v>195</v>
      </c>
      <c r="AS1514" s="57">
        <v>2</v>
      </c>
      <c r="AT1514" s="58">
        <v>0.5</v>
      </c>
      <c r="AU1514" s="61"/>
      <c r="AV1514" s="61"/>
      <c r="AW1514" s="61"/>
      <c r="AX1514" s="61"/>
      <c r="AY1514" s="61"/>
      <c r="AZ1514" s="61"/>
      <c r="BA1514" s="46" t="s">
        <v>352</v>
      </c>
      <c r="BB1514" s="57">
        <v>0</v>
      </c>
      <c r="BC1514" s="58">
        <v>0</v>
      </c>
      <c r="BD1514" s="61"/>
      <c r="BE1514" s="61"/>
      <c r="BF1514" s="61"/>
      <c r="BG1514" s="61"/>
      <c r="BH1514" s="61"/>
      <c r="BI1514" s="61"/>
      <c r="BJ1514" s="61"/>
      <c r="BK1514" s="61"/>
      <c r="BL1514" s="61"/>
      <c r="BM1514" s="61"/>
      <c r="BN1514" s="55" t="s">
        <v>195</v>
      </c>
      <c r="BO1514" s="57">
        <v>0</v>
      </c>
      <c r="BP1514" s="58">
        <v>0</v>
      </c>
      <c r="BQ1514" s="64"/>
      <c r="BR1514" s="64"/>
      <c r="BS1514" s="64"/>
      <c r="BT1514" s="64"/>
      <c r="BU1514" s="61"/>
      <c r="BV1514" s="61"/>
      <c r="BW1514" s="46" t="s">
        <v>352</v>
      </c>
      <c r="BX1514" s="57">
        <v>0</v>
      </c>
      <c r="BY1514" s="58">
        <v>0</v>
      </c>
      <c r="BZ1514" s="61"/>
      <c r="CA1514" s="61"/>
      <c r="CB1514" s="61"/>
      <c r="CC1514" s="61"/>
      <c r="CD1514" s="61"/>
      <c r="CE1514" s="61"/>
      <c r="CF1514" s="61"/>
      <c r="CG1514" s="61"/>
      <c r="CH1514" s="61"/>
      <c r="CI1514" s="61"/>
      <c r="CJ1514" s="55" t="s">
        <v>195</v>
      </c>
      <c r="CK1514" s="57">
        <v>0</v>
      </c>
      <c r="CL1514" s="58" t="e">
        <v>#DIV/0!</v>
      </c>
      <c r="CM1514" s="61"/>
      <c r="CN1514" s="61"/>
      <c r="CO1514" s="61"/>
      <c r="CP1514" s="61"/>
      <c r="CQ1514" s="61"/>
      <c r="CR1514" s="61"/>
      <c r="CS1514" s="46" t="s">
        <v>352</v>
      </c>
      <c r="CT1514" s="57">
        <v>0</v>
      </c>
      <c r="CU1514" s="58" t="e">
        <v>#DIV/0!</v>
      </c>
      <c r="CV1514" s="61"/>
      <c r="CW1514" s="61"/>
      <c r="CX1514" s="61"/>
      <c r="CY1514" s="61"/>
      <c r="CZ1514" s="61"/>
      <c r="DA1514" s="61"/>
      <c r="DB1514" s="61"/>
      <c r="DC1514" s="61"/>
    </row>
    <row r="1515" spans="2:107" ht="25.5" customHeight="1" x14ac:dyDescent="0.2">
      <c r="B1515"/>
      <c r="C1515"/>
      <c r="D1515"/>
      <c r="E1515" s="64"/>
      <c r="F1515" s="61"/>
      <c r="G1515" s="61"/>
      <c r="H1515" s="61"/>
      <c r="I1515" s="61"/>
      <c r="J1515" s="46" t="s">
        <v>353</v>
      </c>
      <c r="K1515" s="57">
        <v>0</v>
      </c>
      <c r="L1515" s="58">
        <v>0</v>
      </c>
      <c r="M1515" s="61"/>
      <c r="N1515" s="61"/>
      <c r="O1515" s="61"/>
      <c r="P1515" s="61"/>
      <c r="Q1515" s="61"/>
      <c r="R1515" s="61"/>
      <c r="S1515" s="61"/>
      <c r="T1515" s="61"/>
      <c r="U1515" s="61"/>
      <c r="V1515" s="46" t="s">
        <v>196</v>
      </c>
      <c r="W1515" s="57">
        <v>9</v>
      </c>
      <c r="X1515" s="58">
        <v>0.9</v>
      </c>
      <c r="Y1515"/>
      <c r="Z1515" s="61"/>
      <c r="AA1515" s="61"/>
      <c r="AB1515" s="61"/>
      <c r="AC1515" s="61"/>
      <c r="AD1515" s="61"/>
      <c r="AE1515" s="46" t="s">
        <v>353</v>
      </c>
      <c r="AF1515" s="57">
        <v>0</v>
      </c>
      <c r="AG1515" s="58">
        <v>0</v>
      </c>
      <c r="AH1515" s="61"/>
      <c r="AI1515" s="61"/>
      <c r="AJ1515" s="61"/>
      <c r="AK1515" s="61"/>
      <c r="AL1515" s="61"/>
      <c r="AM1515" s="61"/>
      <c r="AN1515" s="61"/>
      <c r="AO1515" s="61"/>
      <c r="AP1515" s="61"/>
      <c r="AQ1515" s="61"/>
      <c r="AR1515" s="46" t="s">
        <v>196</v>
      </c>
      <c r="AS1515" s="57">
        <v>2</v>
      </c>
      <c r="AT1515" s="58">
        <v>0.5</v>
      </c>
      <c r="AU1515" s="61"/>
      <c r="AV1515" s="61"/>
      <c r="AW1515" s="61"/>
      <c r="AX1515" s="61"/>
      <c r="AY1515" s="61"/>
      <c r="AZ1515" s="61"/>
      <c r="BA1515" s="46" t="s">
        <v>353</v>
      </c>
      <c r="BB1515" s="57">
        <v>0</v>
      </c>
      <c r="BC1515" s="58">
        <v>0</v>
      </c>
      <c r="BD1515" s="61"/>
      <c r="BE1515" s="61"/>
      <c r="BF1515" s="61"/>
      <c r="BG1515" s="61"/>
      <c r="BH1515" s="61"/>
      <c r="BI1515" s="61"/>
      <c r="BJ1515" s="61"/>
      <c r="BK1515" s="61"/>
      <c r="BL1515" s="61"/>
      <c r="BM1515" s="61"/>
      <c r="BN1515" s="46" t="s">
        <v>196</v>
      </c>
      <c r="BO1515" s="57">
        <v>1</v>
      </c>
      <c r="BP1515" s="58">
        <v>1</v>
      </c>
      <c r="BQ1515" s="64"/>
      <c r="BR1515" s="64"/>
      <c r="BS1515" s="61"/>
      <c r="BT1515" s="61"/>
      <c r="BU1515" s="61"/>
      <c r="BV1515" s="61"/>
      <c r="BW1515" s="46" t="s">
        <v>353</v>
      </c>
      <c r="BX1515" s="57">
        <v>0</v>
      </c>
      <c r="BY1515" s="58">
        <v>0</v>
      </c>
      <c r="BZ1515" s="61"/>
      <c r="CA1515" s="61"/>
      <c r="CB1515" s="61"/>
      <c r="CC1515" s="61"/>
      <c r="CD1515" s="61"/>
      <c r="CE1515" s="61"/>
      <c r="CF1515" s="61"/>
      <c r="CG1515" s="61"/>
      <c r="CH1515" s="61"/>
      <c r="CI1515" s="61"/>
      <c r="CJ1515" s="46" t="s">
        <v>196</v>
      </c>
      <c r="CK1515" s="57">
        <v>0</v>
      </c>
      <c r="CL1515" s="58" t="e">
        <v>#DIV/0!</v>
      </c>
      <c r="CM1515" s="61"/>
      <c r="CN1515"/>
      <c r="CO1515"/>
      <c r="CP1515"/>
      <c r="CQ1515" s="61"/>
      <c r="CR1515" s="61"/>
      <c r="CS1515" s="46" t="s">
        <v>353</v>
      </c>
      <c r="CT1515" s="57">
        <v>0</v>
      </c>
      <c r="CU1515" s="58" t="e">
        <v>#DIV/0!</v>
      </c>
      <c r="CV1515" s="61"/>
      <c r="CW1515" s="61"/>
      <c r="CX1515" s="61"/>
      <c r="CY1515" s="61"/>
      <c r="CZ1515" s="61"/>
      <c r="DA1515" s="61"/>
      <c r="DB1515" s="61"/>
      <c r="DC1515" s="61"/>
    </row>
    <row r="1516" spans="2:107" ht="25.5" customHeight="1" x14ac:dyDescent="0.2">
      <c r="B1516" s="175" t="s">
        <v>17</v>
      </c>
      <c r="C1516" s="175"/>
      <c r="D1516" s="175"/>
      <c r="E1516" s="64"/>
      <c r="F1516" s="61"/>
      <c r="G1516" s="61"/>
      <c r="H1516" s="61"/>
      <c r="I1516" s="61"/>
      <c r="J1516" s="37"/>
      <c r="K1516" s="45">
        <v>26</v>
      </c>
      <c r="L1516" s="58">
        <v>1</v>
      </c>
      <c r="M1516" s="61"/>
      <c r="N1516" s="61"/>
      <c r="O1516" s="61"/>
      <c r="P1516" s="61"/>
      <c r="Q1516" s="61"/>
      <c r="R1516" s="61"/>
      <c r="S1516" s="61"/>
      <c r="T1516" s="61"/>
      <c r="U1516" s="61"/>
      <c r="V1516" s="77"/>
      <c r="W1516" s="54">
        <v>10</v>
      </c>
      <c r="X1516" s="76">
        <v>1</v>
      </c>
      <c r="Y1516"/>
      <c r="Z1516" s="61"/>
      <c r="AA1516" s="61"/>
      <c r="AB1516" s="61"/>
      <c r="AC1516" s="61"/>
      <c r="AD1516" s="61"/>
      <c r="AE1516" s="37"/>
      <c r="AF1516" s="45">
        <v>10</v>
      </c>
      <c r="AG1516" s="58">
        <v>1</v>
      </c>
      <c r="AH1516" s="61"/>
      <c r="AI1516" s="61"/>
      <c r="AJ1516" s="61"/>
      <c r="AK1516" s="61"/>
      <c r="AL1516" s="61"/>
      <c r="AM1516" s="61"/>
      <c r="AN1516" s="61"/>
      <c r="AO1516" s="61"/>
      <c r="AP1516" s="61"/>
      <c r="AQ1516" s="61"/>
      <c r="AR1516" s="77"/>
      <c r="AS1516" s="54">
        <v>4</v>
      </c>
      <c r="AT1516" s="76">
        <v>1</v>
      </c>
      <c r="AU1516" s="61"/>
      <c r="AV1516"/>
      <c r="AW1516"/>
      <c r="AX1516"/>
      <c r="AY1516" s="61"/>
      <c r="AZ1516" s="61"/>
      <c r="BA1516" s="37"/>
      <c r="BB1516" s="45">
        <v>4</v>
      </c>
      <c r="BC1516" s="58">
        <v>1</v>
      </c>
      <c r="BD1516" s="61"/>
      <c r="BE1516" s="61"/>
      <c r="BF1516" s="61"/>
      <c r="BG1516" s="61"/>
      <c r="BH1516" s="61"/>
      <c r="BI1516" s="61"/>
      <c r="BJ1516" s="61"/>
      <c r="BK1516" s="61"/>
      <c r="BL1516" s="61"/>
      <c r="BM1516" s="61"/>
      <c r="BN1516" s="77"/>
      <c r="BO1516" s="54">
        <v>1</v>
      </c>
      <c r="BP1516" s="76">
        <v>1</v>
      </c>
      <c r="BQ1516" s="64"/>
      <c r="BR1516" s="61"/>
      <c r="BS1516" s="61"/>
      <c r="BT1516" s="61"/>
      <c r="BU1516" s="61"/>
      <c r="BV1516" s="61"/>
      <c r="BW1516" s="37"/>
      <c r="BX1516" s="45">
        <v>1</v>
      </c>
      <c r="BY1516" s="58">
        <v>1</v>
      </c>
      <c r="BZ1516" s="61"/>
      <c r="CA1516" s="61"/>
      <c r="CB1516" s="61"/>
      <c r="CC1516" s="61"/>
      <c r="CD1516" s="61"/>
      <c r="CE1516" s="61"/>
      <c r="CF1516" s="61"/>
      <c r="CG1516" s="61"/>
      <c r="CH1516" s="61"/>
      <c r="CI1516" s="61"/>
      <c r="CJ1516" s="77"/>
      <c r="CK1516" s="54">
        <v>0</v>
      </c>
      <c r="CL1516" s="76" t="e">
        <v>#DIV/0!</v>
      </c>
      <c r="CM1516" s="61"/>
      <c r="CN1516"/>
      <c r="CO1516"/>
      <c r="CP1516"/>
      <c r="CQ1516" s="61"/>
      <c r="CR1516" s="61"/>
      <c r="CS1516" s="37"/>
      <c r="CT1516" s="45">
        <v>0</v>
      </c>
      <c r="CU1516" s="58" t="e">
        <v>#DIV/0!</v>
      </c>
      <c r="CV1516" s="61"/>
      <c r="CW1516" s="61"/>
      <c r="CX1516" s="61"/>
      <c r="CY1516" s="61"/>
      <c r="CZ1516" s="61"/>
      <c r="DA1516" s="61"/>
      <c r="DB1516" s="61"/>
      <c r="DC1516" s="61"/>
    </row>
    <row r="1517" spans="2:107" ht="25.5" customHeight="1" x14ac:dyDescent="0.2">
      <c r="B1517" s="55" t="s">
        <v>195</v>
      </c>
      <c r="C1517" s="57">
        <v>3</v>
      </c>
      <c r="D1517" s="58">
        <v>0.11538461538461539</v>
      </c>
      <c r="E1517" s="64"/>
      <c r="F1517" s="61"/>
      <c r="G1517" s="61"/>
      <c r="H1517" s="61"/>
      <c r="I1517" s="61"/>
      <c r="J1517" s="61"/>
      <c r="K1517" s="49" t="s">
        <v>141</v>
      </c>
      <c r="L1517" s="74" t="s">
        <v>140</v>
      </c>
      <c r="M1517" s="61"/>
      <c r="N1517" s="61"/>
      <c r="O1517" s="61"/>
      <c r="P1517" s="61"/>
      <c r="Q1517" s="61"/>
      <c r="R1517" s="61"/>
      <c r="S1517" s="61"/>
      <c r="T1517" s="61"/>
      <c r="U1517" s="61"/>
      <c r="V1517" s="61"/>
      <c r="W1517" s="56" t="s">
        <v>141</v>
      </c>
      <c r="X1517" s="49" t="s">
        <v>140</v>
      </c>
      <c r="Y1517"/>
      <c r="Z1517" s="61"/>
      <c r="AA1517" s="61"/>
      <c r="AB1517" s="61"/>
      <c r="AC1517" s="61"/>
      <c r="AD1517" s="61"/>
      <c r="AE1517" s="61"/>
      <c r="AF1517" s="49" t="s">
        <v>141</v>
      </c>
      <c r="AG1517" s="74" t="s">
        <v>140</v>
      </c>
      <c r="AH1517" s="61"/>
      <c r="AI1517" s="61"/>
      <c r="AJ1517" s="61"/>
      <c r="AK1517" s="61"/>
      <c r="AL1517" s="61"/>
      <c r="AM1517" s="61"/>
      <c r="AN1517" s="61"/>
      <c r="AO1517" s="61"/>
      <c r="AP1517" s="61"/>
      <c r="AQ1517" s="61"/>
      <c r="AR1517"/>
      <c r="AS1517" s="56" t="s">
        <v>141</v>
      </c>
      <c r="AT1517" s="49" t="s">
        <v>140</v>
      </c>
      <c r="AU1517" s="61"/>
      <c r="AV1517"/>
      <c r="AW1517"/>
      <c r="AX1517"/>
      <c r="AY1517" s="61"/>
      <c r="AZ1517" s="61"/>
      <c r="BA1517" s="61"/>
      <c r="BB1517" s="49" t="s">
        <v>141</v>
      </c>
      <c r="BC1517" s="74" t="s">
        <v>140</v>
      </c>
      <c r="BD1517" s="61"/>
      <c r="BE1517" s="61"/>
      <c r="BF1517" s="61"/>
      <c r="BG1517" s="61"/>
      <c r="BH1517" s="61"/>
      <c r="BI1517" s="61"/>
      <c r="BJ1517" s="61"/>
      <c r="BK1517" s="61"/>
      <c r="BL1517" s="61"/>
      <c r="BM1517" s="61"/>
      <c r="BN1517" s="61"/>
      <c r="BO1517" s="56" t="s">
        <v>141</v>
      </c>
      <c r="BP1517" s="49" t="s">
        <v>140</v>
      </c>
      <c r="BQ1517" s="64"/>
      <c r="BR1517" s="61"/>
      <c r="BS1517" s="61"/>
      <c r="BT1517" s="61"/>
      <c r="BU1517" s="61"/>
      <c r="BV1517" s="61"/>
      <c r="BW1517" s="61"/>
      <c r="BX1517" s="49" t="s">
        <v>141</v>
      </c>
      <c r="BY1517" s="74" t="s">
        <v>140</v>
      </c>
      <c r="BZ1517" s="61"/>
      <c r="CA1517" s="61"/>
      <c r="CB1517" s="61"/>
      <c r="CC1517" s="61"/>
      <c r="CD1517" s="61"/>
      <c r="CE1517" s="61"/>
      <c r="CF1517" s="61"/>
      <c r="CG1517" s="61"/>
      <c r="CH1517" s="61"/>
      <c r="CI1517" s="61"/>
      <c r="CJ1517" s="61"/>
      <c r="CK1517" s="56" t="s">
        <v>141</v>
      </c>
      <c r="CL1517" s="49" t="s">
        <v>140</v>
      </c>
      <c r="CM1517" s="61"/>
      <c r="CN1517"/>
      <c r="CO1517"/>
      <c r="CP1517"/>
      <c r="CQ1517" s="61"/>
      <c r="CR1517" s="61"/>
      <c r="CS1517" s="61"/>
      <c r="CT1517" s="49" t="s">
        <v>141</v>
      </c>
      <c r="CU1517" s="74" t="s">
        <v>140</v>
      </c>
      <c r="CV1517" s="61"/>
      <c r="CW1517" s="61"/>
      <c r="CX1517" s="61"/>
      <c r="CY1517" s="61"/>
      <c r="CZ1517" s="61"/>
      <c r="DA1517" s="61"/>
      <c r="DB1517" s="61"/>
      <c r="DC1517" s="61"/>
    </row>
    <row r="1518" spans="2:107" ht="25.5" customHeight="1" x14ac:dyDescent="0.2">
      <c r="B1518" s="46" t="s">
        <v>196</v>
      </c>
      <c r="C1518" s="57">
        <v>23</v>
      </c>
      <c r="D1518" s="58">
        <v>0.88461538461538458</v>
      </c>
      <c r="E1518" s="64"/>
      <c r="F1518" s="61"/>
      <c r="G1518" s="61"/>
      <c r="H1518" s="61"/>
      <c r="I1518" s="61"/>
      <c r="J1518" s="61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/>
      <c r="W1518"/>
      <c r="X1518"/>
      <c r="Y1518" s="61"/>
      <c r="Z1518" s="61"/>
      <c r="AA1518" s="61"/>
      <c r="AB1518" s="61"/>
      <c r="AC1518" s="61"/>
      <c r="AD1518" s="61"/>
      <c r="AE1518"/>
      <c r="AF1518"/>
      <c r="AG1518"/>
      <c r="AH1518" s="61"/>
      <c r="AI1518" s="61"/>
      <c r="AJ1518" s="61"/>
      <c r="AK1518" s="61"/>
      <c r="AL1518" s="61"/>
      <c r="AM1518" s="61"/>
      <c r="AN1518" s="61"/>
      <c r="AO1518" s="61"/>
      <c r="AP1518" s="61"/>
      <c r="AQ1518" s="61"/>
      <c r="AR1518"/>
      <c r="AS1518"/>
      <c r="AT1518"/>
      <c r="AU1518" s="61"/>
      <c r="AV1518"/>
      <c r="AW1518"/>
      <c r="AX1518"/>
      <c r="AY1518" s="61"/>
      <c r="AZ1518" s="61"/>
      <c r="BA1518" s="37"/>
      <c r="BB1518" s="37"/>
      <c r="BC1518" s="37"/>
      <c r="BD1518" s="61"/>
      <c r="BE1518" s="61"/>
      <c r="BF1518" s="61"/>
      <c r="BG1518" s="61"/>
      <c r="BH1518" s="61"/>
      <c r="BI1518" s="61"/>
      <c r="BJ1518" s="61"/>
      <c r="BK1518" s="61"/>
      <c r="BL1518" s="61"/>
      <c r="BM1518" s="61"/>
      <c r="BN1518" s="61"/>
      <c r="BO1518" s="61"/>
      <c r="BP1518" s="61"/>
      <c r="BQ1518" s="64"/>
      <c r="BR1518" s="61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 s="61"/>
      <c r="CT1518" s="61"/>
      <c r="CU1518" s="61"/>
      <c r="CV1518" s="61"/>
      <c r="CW1518" s="61"/>
      <c r="CX1518" s="61"/>
      <c r="CY1518" s="61"/>
      <c r="CZ1518" s="61"/>
      <c r="DA1518" s="61"/>
      <c r="DB1518" s="61"/>
      <c r="DC1518" s="61"/>
    </row>
    <row r="1519" spans="2:107" ht="25.5" customHeight="1" x14ac:dyDescent="0.2">
      <c r="B1519" s="77"/>
      <c r="C1519" s="54">
        <v>26</v>
      </c>
      <c r="D1519" s="76">
        <v>1</v>
      </c>
      <c r="E1519" s="2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 s="2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</row>
    <row r="1520" spans="2:107" ht="25.5" customHeight="1" x14ac:dyDescent="0.2">
      <c r="B1520"/>
      <c r="C1520" s="56" t="s">
        <v>141</v>
      </c>
      <c r="D1520" s="49" t="s">
        <v>140</v>
      </c>
      <c r="E1520" s="2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 s="37"/>
      <c r="AF1520" s="37"/>
      <c r="AG1520" s="37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 s="2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Y1520"/>
      <c r="CZ1520"/>
      <c r="DA1520"/>
      <c r="DB1520"/>
      <c r="DC1520"/>
    </row>
    <row r="1522" spans="2:107" ht="25.5" customHeight="1" x14ac:dyDescent="0.2">
      <c r="B1522" s="222" t="s">
        <v>3793</v>
      </c>
      <c r="C1522" s="223"/>
      <c r="D1522" s="223"/>
      <c r="E1522" s="223"/>
      <c r="F1522" s="223"/>
      <c r="G1522" s="223"/>
      <c r="H1522" s="223"/>
      <c r="I1522" s="223"/>
      <c r="J1522" s="223"/>
      <c r="K1522" s="223"/>
      <c r="L1522" s="223"/>
      <c r="M1522" s="223"/>
      <c r="N1522" s="223"/>
      <c r="O1522" s="223"/>
      <c r="P1522" s="223"/>
      <c r="Q1522" s="223"/>
      <c r="R1522" s="223"/>
      <c r="S1522" s="223"/>
      <c r="T1522" s="223"/>
      <c r="U1522" s="223"/>
      <c r="V1522" s="223"/>
      <c r="W1522" s="223"/>
      <c r="X1522" s="223"/>
      <c r="Y1522" s="223"/>
      <c r="Z1522" s="223"/>
      <c r="AA1522" s="223"/>
      <c r="AB1522" s="223"/>
      <c r="AC1522" s="223"/>
      <c r="AD1522" s="223"/>
      <c r="AE1522" s="223"/>
      <c r="AF1522" s="223"/>
      <c r="AG1522" s="223"/>
      <c r="AH1522" s="223"/>
      <c r="AI1522" s="223"/>
      <c r="AJ1522" s="223"/>
      <c r="AK1522" s="223"/>
      <c r="AL1522" s="223"/>
      <c r="AM1522" s="223"/>
      <c r="AN1522" s="223"/>
      <c r="AO1522" s="223"/>
      <c r="AP1522" s="223"/>
      <c r="AQ1522" s="223"/>
      <c r="AR1522" s="223"/>
      <c r="AS1522" s="223"/>
      <c r="AT1522" s="223"/>
      <c r="AU1522" s="223"/>
      <c r="AV1522" s="223"/>
      <c r="AW1522" s="223"/>
      <c r="AX1522" s="223"/>
      <c r="AY1522" s="223"/>
      <c r="AZ1522" s="223"/>
      <c r="BA1522" s="223"/>
      <c r="BB1522" s="223"/>
      <c r="BC1522" s="224"/>
    </row>
    <row r="1524" spans="2:107" ht="25.5" customHeight="1" x14ac:dyDescent="0.2">
      <c r="B1524" s="205" t="s">
        <v>423</v>
      </c>
      <c r="C1524" s="205"/>
      <c r="D1524" s="205"/>
      <c r="E1524" s="205"/>
      <c r="F1524" s="205"/>
      <c r="G1524" s="205"/>
      <c r="H1524" s="205"/>
      <c r="I1524" s="205"/>
      <c r="J1524" s="205"/>
      <c r="K1524" s="205"/>
      <c r="L1524" s="205"/>
      <c r="M1524" s="205"/>
      <c r="N1524" s="205"/>
      <c r="O1524" s="205"/>
      <c r="P1524" s="205"/>
      <c r="Q1524" s="205"/>
      <c r="R1524" s="205"/>
      <c r="S1524" s="205"/>
      <c r="T1524" s="205"/>
      <c r="U1524" s="205"/>
      <c r="V1524" s="205"/>
      <c r="W1524" s="205"/>
      <c r="X1524" s="205"/>
      <c r="Y1524" s="205"/>
      <c r="Z1524" s="205"/>
      <c r="AA1524" s="205"/>
      <c r="AB1524" s="205"/>
      <c r="AC1524" s="205"/>
      <c r="AD1524" s="205"/>
      <c r="AE1524" s="205"/>
      <c r="AF1524" s="205"/>
      <c r="AG1524" s="205"/>
      <c r="AH1524" s="205"/>
      <c r="AI1524" s="205"/>
      <c r="AJ1524" s="205"/>
      <c r="AK1524" s="205"/>
      <c r="AL1524" s="205"/>
      <c r="AM1524" s="205"/>
      <c r="AN1524" s="205"/>
      <c r="AO1524" s="205"/>
      <c r="AP1524" s="205"/>
      <c r="AQ1524" s="205"/>
      <c r="AR1524" s="205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</row>
    <row r="1525" spans="2:107" ht="25.5" customHeight="1" x14ac:dyDescent="0.2">
      <c r="B1525"/>
      <c r="C1525"/>
      <c r="D1525"/>
      <c r="E1525" s="8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 s="8"/>
      <c r="BR1525" s="8"/>
      <c r="BS1525"/>
      <c r="BT1525"/>
      <c r="BU1525"/>
      <c r="BV1525"/>
      <c r="BW1525"/>
      <c r="BX1525"/>
      <c r="BY1525" s="2"/>
      <c r="BZ1525"/>
      <c r="CA1525"/>
      <c r="CB1525"/>
      <c r="CC1525"/>
      <c r="CD1525"/>
      <c r="CE1525"/>
      <c r="CF1525" s="2"/>
      <c r="CG1525"/>
      <c r="CH1525"/>
      <c r="CI1525"/>
      <c r="CJ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Y1525"/>
      <c r="CZ1525"/>
      <c r="DA1525"/>
      <c r="DB1525"/>
      <c r="DC1525"/>
    </row>
    <row r="1526" spans="2:107" ht="25.5" customHeight="1" x14ac:dyDescent="0.2">
      <c r="B1526" s="206" t="s">
        <v>138</v>
      </c>
      <c r="C1526" s="206"/>
      <c r="D1526" s="206"/>
      <c r="E1526" s="8"/>
      <c r="F1526" s="187" t="s">
        <v>3</v>
      </c>
      <c r="G1526" s="187"/>
      <c r="H1526" s="187"/>
      <c r="I1526"/>
      <c r="J1526" s="188" t="s">
        <v>145</v>
      </c>
      <c r="K1526" s="188"/>
      <c r="L1526" s="188"/>
      <c r="M1526"/>
      <c r="N1526" s="188" t="s">
        <v>5</v>
      </c>
      <c r="O1526" s="188"/>
      <c r="P1526" s="188"/>
      <c r="Q1526"/>
      <c r="R1526" s="187" t="s">
        <v>158</v>
      </c>
      <c r="S1526" s="187"/>
      <c r="T1526" s="187"/>
      <c r="U1526"/>
      <c r="V1526" s="186" t="s">
        <v>159</v>
      </c>
      <c r="W1526" s="186"/>
      <c r="X1526" s="186"/>
      <c r="Y1526"/>
      <c r="Z1526" s="206" t="s">
        <v>8</v>
      </c>
      <c r="AA1526" s="206"/>
      <c r="AB1526" s="206"/>
      <c r="AC1526"/>
      <c r="AD1526" s="186" t="s">
        <v>9</v>
      </c>
      <c r="AE1526" s="186"/>
      <c r="AF1526" s="186"/>
      <c r="AG1526"/>
      <c r="AH1526" s="186" t="s">
        <v>172</v>
      </c>
      <c r="AI1526" s="186"/>
      <c r="AJ1526" s="186"/>
      <c r="AK1526"/>
      <c r="AL1526" s="186" t="s">
        <v>11</v>
      </c>
      <c r="AM1526" s="186"/>
      <c r="AN1526" s="186"/>
      <c r="AO1526"/>
      <c r="AP1526" s="186" t="s">
        <v>179</v>
      </c>
      <c r="AQ1526" s="186"/>
      <c r="AR1526" s="18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 s="8"/>
      <c r="BS1526"/>
      <c r="BT1526"/>
      <c r="BU1526"/>
      <c r="BV1526"/>
      <c r="BW1526"/>
      <c r="BX1526"/>
      <c r="BY1526" s="2"/>
      <c r="BZ1526"/>
      <c r="CA1526"/>
      <c r="CB1526"/>
      <c r="CC1526"/>
      <c r="CD1526"/>
      <c r="CE1526"/>
      <c r="CF1526" s="2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</row>
    <row r="1527" spans="2:107" ht="25.5" customHeight="1" x14ac:dyDescent="0.2">
      <c r="B1527" s="90" t="s">
        <v>40</v>
      </c>
      <c r="C1527" s="42">
        <v>12</v>
      </c>
      <c r="D1527" s="44">
        <v>0.44444444444444442</v>
      </c>
      <c r="E1527" s="8"/>
      <c r="F1527" s="91" t="s">
        <v>143</v>
      </c>
      <c r="G1527" s="43">
        <v>3</v>
      </c>
      <c r="H1527" s="44">
        <v>0.1111111111111111</v>
      </c>
      <c r="I1527"/>
      <c r="J1527" s="92" t="s">
        <v>147</v>
      </c>
      <c r="K1527" s="45">
        <v>1</v>
      </c>
      <c r="L1527" s="44">
        <v>3.7037037037037035E-2</v>
      </c>
      <c r="M1527"/>
      <c r="N1527" s="91" t="s">
        <v>154</v>
      </c>
      <c r="O1527" s="43">
        <v>24</v>
      </c>
      <c r="P1527" s="44">
        <v>0.88888888888888884</v>
      </c>
      <c r="Q1527"/>
      <c r="R1527" s="93">
        <v>1</v>
      </c>
      <c r="S1527" s="43">
        <v>19</v>
      </c>
      <c r="T1527" s="44">
        <v>0.70370370370370372</v>
      </c>
      <c r="U1527"/>
      <c r="V1527" s="94" t="s">
        <v>160</v>
      </c>
      <c r="W1527" s="57">
        <v>18</v>
      </c>
      <c r="X1527" s="58">
        <v>0.66666666666666663</v>
      </c>
      <c r="Y1527"/>
      <c r="Z1527" s="95" t="s">
        <v>163</v>
      </c>
      <c r="AA1527" s="42">
        <v>8</v>
      </c>
      <c r="AB1527" s="44">
        <v>0.29629629629629628</v>
      </c>
      <c r="AC1527"/>
      <c r="AD1527" s="95" t="s">
        <v>799</v>
      </c>
      <c r="AE1527" s="57">
        <v>3</v>
      </c>
      <c r="AF1527" s="58">
        <v>0.1111111111111111</v>
      </c>
      <c r="AG1527"/>
      <c r="AH1527" s="97" t="s">
        <v>143</v>
      </c>
      <c r="AI1527" s="42">
        <v>5</v>
      </c>
      <c r="AJ1527" s="44">
        <v>0.18518518518518517</v>
      </c>
      <c r="AK1527"/>
      <c r="AL1527" s="95" t="s">
        <v>175</v>
      </c>
      <c r="AM1527" s="42">
        <v>6</v>
      </c>
      <c r="AN1527" s="44">
        <v>0.22222222222222221</v>
      </c>
      <c r="AO1527"/>
      <c r="AP1527" s="95" t="s">
        <v>143</v>
      </c>
      <c r="AQ1527" s="42">
        <v>17</v>
      </c>
      <c r="AR1527" s="44">
        <v>0.62962962962962965</v>
      </c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 s="8"/>
      <c r="BS1527"/>
      <c r="BT1527"/>
      <c r="BU1527"/>
      <c r="BV1527"/>
      <c r="BW1527"/>
      <c r="BX1527"/>
      <c r="BY1527" s="2"/>
      <c r="BZ1527"/>
      <c r="CA1527"/>
      <c r="CB1527"/>
      <c r="CC1527"/>
      <c r="CD1527"/>
      <c r="CE1527"/>
      <c r="CF1527" s="2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</row>
    <row r="1528" spans="2:107" ht="25.5" customHeight="1" x14ac:dyDescent="0.2">
      <c r="B1528" s="90" t="s">
        <v>27</v>
      </c>
      <c r="C1528" s="42">
        <v>2</v>
      </c>
      <c r="D1528" s="44">
        <v>7.407407407407407E-2</v>
      </c>
      <c r="E1528" s="8"/>
      <c r="F1528" s="91" t="s">
        <v>144</v>
      </c>
      <c r="G1528" s="43">
        <v>24</v>
      </c>
      <c r="H1528" s="44">
        <v>0.88888888888888884</v>
      </c>
      <c r="I1528"/>
      <c r="J1528" s="92" t="s">
        <v>148</v>
      </c>
      <c r="K1528" s="45">
        <v>0</v>
      </c>
      <c r="L1528" s="44">
        <v>0</v>
      </c>
      <c r="M1528"/>
      <c r="N1528" s="91" t="s">
        <v>155</v>
      </c>
      <c r="O1528" s="43">
        <v>0</v>
      </c>
      <c r="P1528" s="44">
        <v>0</v>
      </c>
      <c r="Q1528"/>
      <c r="R1528" s="93">
        <v>2</v>
      </c>
      <c r="S1528" s="43">
        <v>7</v>
      </c>
      <c r="T1528" s="44">
        <v>0.25925925925925924</v>
      </c>
      <c r="U1528"/>
      <c r="V1528" s="95" t="s">
        <v>161</v>
      </c>
      <c r="W1528" s="57">
        <v>1</v>
      </c>
      <c r="X1528" s="58">
        <v>3.7037037037037035E-2</v>
      </c>
      <c r="Y1528"/>
      <c r="Z1528" s="90" t="s">
        <v>164</v>
      </c>
      <c r="AA1528" s="42">
        <v>5</v>
      </c>
      <c r="AB1528" s="44">
        <v>0.18518518518518517</v>
      </c>
      <c r="AC1528"/>
      <c r="AD1528" s="94" t="s">
        <v>800</v>
      </c>
      <c r="AE1528" s="57">
        <v>4</v>
      </c>
      <c r="AF1528" s="58">
        <v>0.14814814814814814</v>
      </c>
      <c r="AG1528"/>
      <c r="AH1528" s="96" t="s">
        <v>173</v>
      </c>
      <c r="AI1528" s="42">
        <v>5</v>
      </c>
      <c r="AJ1528" s="44">
        <v>0.18518518518518517</v>
      </c>
      <c r="AK1528"/>
      <c r="AL1528" s="90" t="s">
        <v>176</v>
      </c>
      <c r="AM1528" s="42">
        <v>20</v>
      </c>
      <c r="AN1528" s="44">
        <v>0.7407407407407407</v>
      </c>
      <c r="AO1528"/>
      <c r="AP1528" s="90" t="s">
        <v>173</v>
      </c>
      <c r="AQ1528" s="42">
        <v>10</v>
      </c>
      <c r="AR1528" s="44">
        <v>0.37037037037037035</v>
      </c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 s="8"/>
      <c r="BS1528"/>
      <c r="BT1528"/>
      <c r="BU1528"/>
      <c r="BV1528"/>
      <c r="BW1528"/>
      <c r="BX1528"/>
      <c r="BY1528" s="2"/>
      <c r="BZ1528"/>
      <c r="CA1528"/>
      <c r="CB1528"/>
      <c r="CC1528"/>
      <c r="CD1528"/>
      <c r="CE1528"/>
      <c r="CF1528" s="2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</row>
    <row r="1529" spans="2:107" ht="25.5" customHeight="1" x14ac:dyDescent="0.2">
      <c r="B1529" s="90" t="s">
        <v>31</v>
      </c>
      <c r="C1529" s="42">
        <v>6</v>
      </c>
      <c r="D1529" s="44">
        <v>0.22222222222222221</v>
      </c>
      <c r="E1529" s="8"/>
      <c r="F1529" s="83"/>
      <c r="G1529" s="85">
        <v>27</v>
      </c>
      <c r="H1529" s="86">
        <v>1</v>
      </c>
      <c r="I1529"/>
      <c r="J1529" s="92" t="s">
        <v>146</v>
      </c>
      <c r="K1529" s="45">
        <v>11</v>
      </c>
      <c r="L1529" s="44">
        <v>0.40740740740740738</v>
      </c>
      <c r="M1529"/>
      <c r="N1529" s="91" t="s">
        <v>156</v>
      </c>
      <c r="O1529" s="43">
        <v>0</v>
      </c>
      <c r="P1529" s="44">
        <v>0</v>
      </c>
      <c r="Q1529"/>
      <c r="R1529" s="93">
        <v>3</v>
      </c>
      <c r="S1529" s="43">
        <v>1</v>
      </c>
      <c r="T1529" s="44">
        <v>3.7037037037037035E-2</v>
      </c>
      <c r="U1529"/>
      <c r="V1529" s="94" t="s">
        <v>162</v>
      </c>
      <c r="W1529" s="57">
        <v>8</v>
      </c>
      <c r="X1529" s="58">
        <v>0.29629629629629628</v>
      </c>
      <c r="Y1529"/>
      <c r="Z1529" s="90" t="s">
        <v>165</v>
      </c>
      <c r="AA1529" s="42">
        <v>5</v>
      </c>
      <c r="AB1529" s="44">
        <v>0.18518518518518517</v>
      </c>
      <c r="AC1529"/>
      <c r="AD1529" s="94" t="s">
        <v>801</v>
      </c>
      <c r="AE1529" s="57">
        <v>3</v>
      </c>
      <c r="AF1529" s="58">
        <v>0.1111111111111111</v>
      </c>
      <c r="AG1529"/>
      <c r="AH1529" s="96" t="s">
        <v>174</v>
      </c>
      <c r="AI1529" s="42">
        <v>17</v>
      </c>
      <c r="AJ1529" s="44">
        <v>0.62962962962962965</v>
      </c>
      <c r="AK1529"/>
      <c r="AL1529" s="90" t="s">
        <v>177</v>
      </c>
      <c r="AM1529" s="42">
        <v>1</v>
      </c>
      <c r="AN1529" s="44">
        <v>3.7037037037037035E-2</v>
      </c>
      <c r="AO1529"/>
      <c r="AP1529" s="90" t="s">
        <v>171</v>
      </c>
      <c r="AQ1529" s="42">
        <v>0</v>
      </c>
      <c r="AR1529" s="44">
        <v>0</v>
      </c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 s="8"/>
      <c r="BS1529"/>
      <c r="BT1529"/>
      <c r="BU1529"/>
      <c r="BV1529"/>
      <c r="BW1529"/>
      <c r="BX1529"/>
      <c r="BY1529" s="2"/>
      <c r="BZ1529"/>
      <c r="CA1529"/>
      <c r="CB1529"/>
      <c r="CC1529"/>
      <c r="CD1529"/>
      <c r="CE1529"/>
      <c r="CF1529" s="2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</row>
    <row r="1530" spans="2:107" ht="25.5" customHeight="1" x14ac:dyDescent="0.2">
      <c r="B1530" s="90" t="s">
        <v>36</v>
      </c>
      <c r="C1530" s="42">
        <v>3</v>
      </c>
      <c r="D1530" s="44">
        <v>0.1111111111111111</v>
      </c>
      <c r="E1530" s="8"/>
      <c r="F1530"/>
      <c r="G1530" s="41" t="s">
        <v>141</v>
      </c>
      <c r="H1530" s="41" t="s">
        <v>140</v>
      </c>
      <c r="I1530"/>
      <c r="J1530" s="92" t="s">
        <v>150</v>
      </c>
      <c r="K1530" s="45">
        <v>1</v>
      </c>
      <c r="L1530" s="44">
        <v>3.7037037037037035E-2</v>
      </c>
      <c r="M1530"/>
      <c r="N1530" s="91" t="s">
        <v>157</v>
      </c>
      <c r="O1530" s="43">
        <v>3</v>
      </c>
      <c r="P1530" s="44">
        <v>0.1111111111111111</v>
      </c>
      <c r="Q1530"/>
      <c r="R1530" s="93">
        <v>4</v>
      </c>
      <c r="S1530" s="43">
        <v>0</v>
      </c>
      <c r="T1530" s="44">
        <v>0</v>
      </c>
      <c r="U1530"/>
      <c r="V1530" s="77"/>
      <c r="W1530" s="54">
        <v>27</v>
      </c>
      <c r="X1530" s="66">
        <v>1</v>
      </c>
      <c r="Y1530"/>
      <c r="Z1530" s="90" t="s">
        <v>166</v>
      </c>
      <c r="AA1530" s="42">
        <v>1</v>
      </c>
      <c r="AB1530" s="44">
        <v>3.7037037037037035E-2</v>
      </c>
      <c r="AC1530"/>
      <c r="AD1530" s="94" t="s">
        <v>802</v>
      </c>
      <c r="AE1530" s="57">
        <v>17</v>
      </c>
      <c r="AF1530" s="58">
        <v>0.62962962962962965</v>
      </c>
      <c r="AG1530"/>
      <c r="AH1530" s="96" t="s">
        <v>171</v>
      </c>
      <c r="AI1530" s="42">
        <v>0</v>
      </c>
      <c r="AJ1530" s="44">
        <v>0</v>
      </c>
      <c r="AK1530"/>
      <c r="AL1530" s="90" t="s">
        <v>178</v>
      </c>
      <c r="AM1530" s="42">
        <v>0</v>
      </c>
      <c r="AN1530" s="44">
        <v>0</v>
      </c>
      <c r="AO1530"/>
      <c r="AP1530" s="82"/>
      <c r="AQ1530" s="83">
        <v>27</v>
      </c>
      <c r="AR1530" s="87">
        <v>1</v>
      </c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 s="8"/>
      <c r="BS1530"/>
      <c r="BT1530"/>
      <c r="BU1530"/>
      <c r="BV1530"/>
      <c r="BW1530"/>
      <c r="BX1530"/>
      <c r="BY1530" s="2"/>
      <c r="BZ1530"/>
      <c r="CA1530"/>
      <c r="CB1530"/>
      <c r="CC1530"/>
      <c r="CD1530"/>
      <c r="CE1530"/>
      <c r="CF1530" s="2"/>
      <c r="CG1530"/>
      <c r="CH1530"/>
      <c r="CI1530"/>
      <c r="CJ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Y1530"/>
      <c r="CZ1530"/>
      <c r="DA1530"/>
      <c r="DB1530"/>
      <c r="DC1530"/>
    </row>
    <row r="1531" spans="2:107" ht="25.5" customHeight="1" x14ac:dyDescent="0.2">
      <c r="B1531" s="90" t="s">
        <v>139</v>
      </c>
      <c r="C1531" s="42">
        <v>1</v>
      </c>
      <c r="D1531" s="44">
        <v>3.7037037037037035E-2</v>
      </c>
      <c r="E1531" s="8"/>
      <c r="F1531"/>
      <c r="G1531"/>
      <c r="H1531"/>
      <c r="I1531"/>
      <c r="J1531" s="92" t="s">
        <v>151</v>
      </c>
      <c r="K1531" s="45">
        <v>12</v>
      </c>
      <c r="L1531" s="44">
        <v>0.44444444444444442</v>
      </c>
      <c r="M1531"/>
      <c r="N1531" s="83"/>
      <c r="O1531" s="85">
        <v>27</v>
      </c>
      <c r="P1531" s="87">
        <v>1</v>
      </c>
      <c r="Q1531"/>
      <c r="R1531" s="93">
        <v>5</v>
      </c>
      <c r="S1531" s="43">
        <v>0</v>
      </c>
      <c r="T1531" s="44">
        <v>0</v>
      </c>
      <c r="U1531"/>
      <c r="V1531"/>
      <c r="W1531" s="56" t="s">
        <v>141</v>
      </c>
      <c r="X1531" s="49" t="s">
        <v>140</v>
      </c>
      <c r="Y1531"/>
      <c r="Z1531" s="96" t="s">
        <v>167</v>
      </c>
      <c r="AA1531" s="42">
        <v>5</v>
      </c>
      <c r="AB1531" s="44">
        <v>0.18518518518518517</v>
      </c>
      <c r="AC1531"/>
      <c r="AD1531" s="77"/>
      <c r="AE1531" s="54">
        <v>27</v>
      </c>
      <c r="AF1531" s="76">
        <v>1</v>
      </c>
      <c r="AG1531"/>
      <c r="AH1531" s="82"/>
      <c r="AI1531" s="83">
        <v>27</v>
      </c>
      <c r="AJ1531" s="87">
        <v>1</v>
      </c>
      <c r="AK1531"/>
      <c r="AL1531" s="82"/>
      <c r="AM1531" s="83">
        <v>27</v>
      </c>
      <c r="AN1531" s="87">
        <v>1</v>
      </c>
      <c r="AO1531"/>
      <c r="AP1531"/>
      <c r="AQ1531" s="40" t="s">
        <v>141</v>
      </c>
      <c r="AR1531" s="41" t="s">
        <v>140</v>
      </c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 s="8"/>
      <c r="BF1531" s="8"/>
      <c r="BG1531" s="8"/>
      <c r="BH1531"/>
      <c r="BI1531"/>
      <c r="BJ1531"/>
      <c r="BK1531"/>
      <c r="BL1531"/>
      <c r="BM1531"/>
      <c r="BN1531"/>
      <c r="BO1531"/>
      <c r="BP1531"/>
      <c r="BQ1531"/>
      <c r="BR1531" s="8"/>
      <c r="BS1531"/>
      <c r="BT1531"/>
      <c r="BU1531"/>
      <c r="BV1531"/>
      <c r="BW1531"/>
      <c r="BX1531"/>
      <c r="BY1531" s="2"/>
      <c r="BZ1531"/>
      <c r="CA1531"/>
      <c r="CB1531"/>
      <c r="CC1531"/>
      <c r="CD1531"/>
      <c r="CE1531"/>
      <c r="CF1531" s="2"/>
      <c r="CG1531"/>
      <c r="CH1531"/>
      <c r="CI1531"/>
      <c r="CJ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Y1531"/>
      <c r="CZ1531"/>
      <c r="DA1531"/>
      <c r="DB1531"/>
      <c r="DC1531"/>
    </row>
    <row r="1532" spans="2:107" ht="25.5" customHeight="1" x14ac:dyDescent="0.2">
      <c r="B1532" s="90" t="s">
        <v>50</v>
      </c>
      <c r="C1532" s="42">
        <v>3</v>
      </c>
      <c r="D1532" s="44">
        <v>0.1111111111111111</v>
      </c>
      <c r="E1532" s="8"/>
      <c r="F1532"/>
      <c r="G1532"/>
      <c r="H1532"/>
      <c r="I1532"/>
      <c r="J1532" s="92" t="s">
        <v>149</v>
      </c>
      <c r="K1532" s="45">
        <v>1</v>
      </c>
      <c r="L1532" s="44">
        <v>3.7037037037037035E-2</v>
      </c>
      <c r="M1532"/>
      <c r="N1532"/>
      <c r="O1532" s="41" t="s">
        <v>153</v>
      </c>
      <c r="P1532" s="41" t="s">
        <v>140</v>
      </c>
      <c r="Q1532"/>
      <c r="R1532" s="83"/>
      <c r="S1532" s="85">
        <v>36</v>
      </c>
      <c r="T1532" s="87">
        <v>1</v>
      </c>
      <c r="U1532"/>
      <c r="V1532"/>
      <c r="W1532"/>
      <c r="X1532"/>
      <c r="Y1532"/>
      <c r="Z1532" s="96" t="s">
        <v>168</v>
      </c>
      <c r="AA1532" s="42">
        <v>1</v>
      </c>
      <c r="AB1532" s="44">
        <v>3.7037037037037035E-2</v>
      </c>
      <c r="AC1532"/>
      <c r="AD1532"/>
      <c r="AE1532" s="56" t="s">
        <v>141</v>
      </c>
      <c r="AF1532" s="49" t="s">
        <v>140</v>
      </c>
      <c r="AG1532"/>
      <c r="AH1532"/>
      <c r="AI1532" s="40" t="s">
        <v>141</v>
      </c>
      <c r="AJ1532" s="41" t="s">
        <v>140</v>
      </c>
      <c r="AK1532"/>
      <c r="AL1532" s="81"/>
      <c r="AM1532" s="40" t="s">
        <v>141</v>
      </c>
      <c r="AN1532" s="41" t="s">
        <v>140</v>
      </c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 s="8"/>
      <c r="BS1532"/>
      <c r="BT1532"/>
      <c r="BU1532"/>
      <c r="BV1532"/>
      <c r="BW1532"/>
      <c r="BX1532"/>
      <c r="BY1532" s="2"/>
      <c r="BZ1532"/>
      <c r="CA1532"/>
      <c r="CB1532"/>
      <c r="CC1532"/>
      <c r="CD1532"/>
      <c r="CE1532"/>
      <c r="CF1532" s="2"/>
      <c r="CG1532"/>
      <c r="CH1532"/>
      <c r="CI1532"/>
      <c r="CJ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Y1532"/>
      <c r="CZ1532"/>
      <c r="DA1532"/>
      <c r="DB1532"/>
      <c r="DC1532"/>
    </row>
    <row r="1533" spans="2:107" ht="25.5" customHeight="1" x14ac:dyDescent="0.2">
      <c r="B1533" s="82"/>
      <c r="C1533" s="83">
        <v>27</v>
      </c>
      <c r="D1533" s="84">
        <v>1</v>
      </c>
      <c r="E1533" s="8"/>
      <c r="F1533"/>
      <c r="G1533"/>
      <c r="H1533"/>
      <c r="I1533"/>
      <c r="J1533" s="92" t="s">
        <v>152</v>
      </c>
      <c r="K1533" s="45">
        <v>1</v>
      </c>
      <c r="L1533" s="44">
        <v>3.7037037037037035E-2</v>
      </c>
      <c r="M1533"/>
      <c r="N1533"/>
      <c r="O1533"/>
      <c r="P1533"/>
      <c r="Q1533"/>
      <c r="R1533"/>
      <c r="S1533" s="49" t="s">
        <v>197</v>
      </c>
      <c r="T1533" s="89" t="s">
        <v>369</v>
      </c>
      <c r="U1533"/>
      <c r="V1533"/>
      <c r="W1533"/>
      <c r="X1533"/>
      <c r="Y1533"/>
      <c r="Z1533" s="96" t="s">
        <v>169</v>
      </c>
      <c r="AA1533" s="42">
        <v>1</v>
      </c>
      <c r="AB1533" s="44">
        <v>3.7037037037037035E-2</v>
      </c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 s="48"/>
      <c r="BM1533" s="8"/>
      <c r="BN1533" s="8"/>
      <c r="BO1533"/>
      <c r="BP1533"/>
      <c r="BQ1533"/>
      <c r="BR1533" s="8"/>
      <c r="BS1533"/>
      <c r="BT1533"/>
      <c r="BU1533"/>
      <c r="BV1533"/>
      <c r="BW1533"/>
      <c r="BX1533"/>
      <c r="BY1533" s="2"/>
      <c r="BZ1533"/>
      <c r="CA1533"/>
      <c r="CB1533"/>
      <c r="CC1533"/>
      <c r="CD1533"/>
      <c r="CE1533"/>
      <c r="CF1533" s="2"/>
      <c r="CG1533"/>
      <c r="CH1533"/>
      <c r="CI1533"/>
      <c r="CJ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Y1533"/>
      <c r="CZ1533"/>
      <c r="DA1533"/>
      <c r="DB1533"/>
      <c r="DC1533"/>
    </row>
    <row r="1534" spans="2:107" ht="25.5" customHeight="1" x14ac:dyDescent="0.2">
      <c r="B1534"/>
      <c r="C1534" s="40" t="s">
        <v>141</v>
      </c>
      <c r="D1534" s="41" t="s">
        <v>140</v>
      </c>
      <c r="E1534" s="8"/>
      <c r="F1534"/>
      <c r="G1534"/>
      <c r="H1534"/>
      <c r="I1534"/>
      <c r="J1534" s="88"/>
      <c r="K1534" s="65">
        <v>27</v>
      </c>
      <c r="L1534" s="87">
        <v>1</v>
      </c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 s="96" t="s">
        <v>170</v>
      </c>
      <c r="AA1534" s="42">
        <v>0</v>
      </c>
      <c r="AB1534" s="44">
        <v>0</v>
      </c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 s="8"/>
      <c r="BS1534" s="48"/>
      <c r="BT1534" s="8"/>
      <c r="BU1534" s="8"/>
      <c r="BV1534"/>
      <c r="BW1534"/>
      <c r="BX1534"/>
      <c r="BY1534" s="2"/>
      <c r="BZ1534"/>
      <c r="CA1534"/>
      <c r="CB1534"/>
      <c r="CC1534"/>
      <c r="CD1534"/>
      <c r="CE1534"/>
      <c r="CF1534" s="2"/>
      <c r="CG1534"/>
      <c r="CH1534"/>
      <c r="CI1534"/>
      <c r="CJ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Y1534"/>
      <c r="CZ1534"/>
      <c r="DA1534"/>
      <c r="DB1534"/>
      <c r="DC1534"/>
    </row>
    <row r="1535" spans="2:107" ht="25.5" customHeight="1" x14ac:dyDescent="0.2">
      <c r="B1535"/>
      <c r="C1535"/>
      <c r="D1535"/>
      <c r="E1535" s="8"/>
      <c r="F1535"/>
      <c r="G1535"/>
      <c r="H1535"/>
      <c r="I1535"/>
      <c r="J1535" s="79"/>
      <c r="K1535" s="41" t="s">
        <v>141</v>
      </c>
      <c r="L1535" s="41" t="s">
        <v>140</v>
      </c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 s="96" t="s">
        <v>162</v>
      </c>
      <c r="AA1535" s="42">
        <v>0</v>
      </c>
      <c r="AB1535" s="44">
        <v>0</v>
      </c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 s="8"/>
      <c r="BS1535"/>
      <c r="BT1535"/>
      <c r="BU1535"/>
      <c r="BV1535"/>
      <c r="BW1535"/>
      <c r="BX1535"/>
      <c r="BY1535" s="2"/>
      <c r="BZ1535"/>
      <c r="CA1535"/>
      <c r="CB1535"/>
      <c r="CC1535"/>
      <c r="CD1535"/>
      <c r="CE1535"/>
      <c r="CF1535" s="2"/>
      <c r="CG1535"/>
      <c r="CH1535"/>
      <c r="CI1535"/>
      <c r="CJ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Y1535"/>
      <c r="CZ1535"/>
      <c r="DA1535"/>
      <c r="DB1535"/>
      <c r="DC1535"/>
    </row>
    <row r="1536" spans="2:107" ht="25.5" customHeight="1" x14ac:dyDescent="0.2">
      <c r="B1536"/>
      <c r="C1536"/>
      <c r="D1536"/>
      <c r="E1536" s="8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 s="96" t="s">
        <v>171</v>
      </c>
      <c r="AA1536" s="42">
        <v>1</v>
      </c>
      <c r="AB1536" s="44">
        <v>3.7037037037037035E-2</v>
      </c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 s="8"/>
      <c r="BJ1536" s="52"/>
      <c r="BK1536" s="52"/>
      <c r="BL1536"/>
      <c r="BM1536"/>
      <c r="BN1536"/>
      <c r="BO1536"/>
      <c r="BP1536"/>
      <c r="BQ1536"/>
      <c r="BR1536" s="8"/>
      <c r="BS1536"/>
      <c r="BT1536"/>
      <c r="BU1536"/>
      <c r="BV1536"/>
      <c r="BW1536"/>
      <c r="BX1536"/>
      <c r="BY1536" s="2"/>
      <c r="BZ1536"/>
      <c r="CA1536"/>
      <c r="CB1536"/>
      <c r="CC1536"/>
      <c r="CD1536"/>
      <c r="CE1536"/>
      <c r="CF1536" s="2"/>
      <c r="CG1536"/>
      <c r="CH1536"/>
      <c r="CI1536"/>
      <c r="CJ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Y1536"/>
      <c r="CZ1536"/>
      <c r="DA1536"/>
      <c r="DB1536"/>
      <c r="DC1536"/>
    </row>
    <row r="1537" spans="2:107" ht="25.5" customHeight="1" x14ac:dyDescent="0.2">
      <c r="B1537"/>
      <c r="C1537"/>
      <c r="D1537"/>
      <c r="E1537" s="8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 s="82"/>
      <c r="AA1537" s="83">
        <v>27</v>
      </c>
      <c r="AB1537" s="87">
        <v>1</v>
      </c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 s="8"/>
      <c r="BF1537" s="8"/>
      <c r="BG1537" s="8"/>
      <c r="BH1537"/>
      <c r="BI1537"/>
      <c r="BJ1537"/>
      <c r="BK1537"/>
      <c r="BL1537"/>
      <c r="BM1537"/>
      <c r="BN1537"/>
      <c r="BO1537"/>
      <c r="BP1537"/>
      <c r="BQ1537"/>
      <c r="BR1537" s="8"/>
      <c r="BS1537" s="61"/>
      <c r="BT1537" s="61"/>
      <c r="BU1537" s="61"/>
      <c r="BV1537" s="61"/>
      <c r="BW1537" s="61"/>
      <c r="BX1537" s="61"/>
      <c r="BY1537" s="64"/>
      <c r="BZ1537" s="61"/>
      <c r="CA1537" s="61"/>
      <c r="CB1537" s="61"/>
      <c r="CC1537" s="61"/>
      <c r="CD1537" s="61"/>
      <c r="CE1537" s="61"/>
      <c r="CF1537" s="64"/>
      <c r="CG1537" s="61"/>
      <c r="CH1537" s="61"/>
      <c r="CI1537" s="61"/>
      <c r="CJ1537" s="61"/>
      <c r="CK1537" s="61"/>
      <c r="CL1537" s="61"/>
      <c r="CM1537" s="61"/>
      <c r="CN1537" s="61"/>
      <c r="CO1537" s="61"/>
      <c r="CP1537" s="61"/>
      <c r="CQ1537" s="61"/>
      <c r="CR1537" s="61"/>
      <c r="CS1537"/>
      <c r="CT1537"/>
      <c r="CU1537"/>
      <c r="CV1537"/>
      <c r="CW1537"/>
      <c r="CX1537"/>
      <c r="CY1537"/>
      <c r="CZ1537"/>
      <c r="DA1537"/>
      <c r="DB1537"/>
      <c r="DC1537"/>
    </row>
    <row r="1538" spans="2:107" ht="25.5" customHeight="1" x14ac:dyDescent="0.2">
      <c r="B1538" s="61"/>
      <c r="C1538" s="61"/>
      <c r="D1538" s="61"/>
      <c r="E1538" s="37"/>
      <c r="F1538" s="61"/>
      <c r="G1538" s="61"/>
      <c r="H1538" s="61"/>
      <c r="I1538" s="61"/>
      <c r="J1538" s="61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  <c r="W1538" s="61"/>
      <c r="X1538" s="61"/>
      <c r="Y1538" s="61"/>
      <c r="Z1538" s="78"/>
      <c r="AA1538" s="40" t="s">
        <v>141</v>
      </c>
      <c r="AB1538" s="41" t="s">
        <v>140</v>
      </c>
      <c r="AC1538" s="61"/>
      <c r="AD1538" s="61"/>
      <c r="AE1538" s="61"/>
      <c r="AF1538" s="61"/>
      <c r="AG1538" s="61"/>
      <c r="AH1538" s="61"/>
      <c r="AI1538" s="61"/>
      <c r="AJ1538" s="61"/>
      <c r="AK1538" s="61"/>
      <c r="AL1538" s="61"/>
      <c r="AM1538" s="61"/>
      <c r="AN1538" s="61"/>
      <c r="AO1538" s="61"/>
      <c r="AP1538" s="61"/>
      <c r="AQ1538" s="61"/>
      <c r="AR1538" s="61"/>
      <c r="AS1538" s="61"/>
      <c r="AT1538" s="61"/>
      <c r="AU1538" s="61"/>
      <c r="AV1538" s="61"/>
      <c r="AW1538" s="61"/>
      <c r="AX1538" s="61"/>
      <c r="AY1538" s="61"/>
      <c r="AZ1538" s="61"/>
      <c r="BA1538" s="61"/>
      <c r="BB1538" s="61"/>
      <c r="BC1538" s="61"/>
      <c r="BD1538" s="61"/>
      <c r="BE1538" s="61"/>
      <c r="BF1538" s="61"/>
      <c r="BG1538" s="61"/>
      <c r="BH1538" s="61"/>
      <c r="BI1538" s="61"/>
      <c r="BJ1538" s="61"/>
      <c r="BK1538" s="61"/>
      <c r="BL1538" s="61"/>
      <c r="BM1538" s="61"/>
      <c r="BN1538" s="61"/>
      <c r="BO1538" s="61"/>
      <c r="BP1538" s="61"/>
      <c r="BQ1538" s="61"/>
      <c r="BR1538" s="37"/>
      <c r="BS1538" s="61"/>
      <c r="BT1538" s="61"/>
      <c r="BU1538" s="61"/>
      <c r="BV1538" s="61"/>
      <c r="BW1538" s="61"/>
      <c r="BX1538" s="61"/>
      <c r="BY1538" s="64"/>
      <c r="BZ1538" s="61"/>
      <c r="CA1538" s="61"/>
      <c r="CB1538" s="61"/>
      <c r="CC1538" s="61"/>
      <c r="CD1538" s="61"/>
      <c r="CE1538" s="61"/>
      <c r="CF1538" s="64"/>
      <c r="CG1538" s="61"/>
      <c r="CH1538" s="61"/>
      <c r="CI1538" s="61"/>
      <c r="CJ1538" s="61"/>
      <c r="CK1538" s="61"/>
      <c r="CL1538" s="61"/>
      <c r="CM1538" s="61"/>
      <c r="CN1538" s="61"/>
      <c r="CO1538" s="61"/>
      <c r="CP1538" s="61"/>
      <c r="CQ1538" s="61"/>
      <c r="CR1538" s="61"/>
      <c r="CS1538" s="61"/>
      <c r="CT1538" s="61"/>
      <c r="CU1538" s="61"/>
      <c r="CV1538" s="61"/>
      <c r="CW1538" s="61"/>
      <c r="CX1538" s="61"/>
      <c r="CY1538" s="61"/>
      <c r="CZ1538" s="61"/>
      <c r="DA1538" s="61"/>
      <c r="DB1538" s="61"/>
      <c r="DC1538" s="61"/>
    </row>
    <row r="1539" spans="2:107" ht="25.5" customHeight="1" x14ac:dyDescent="0.2">
      <c r="B1539" s="182" t="s">
        <v>424</v>
      </c>
      <c r="C1539" s="182"/>
      <c r="D1539" s="182"/>
      <c r="E1539" s="182"/>
      <c r="F1539" s="182"/>
      <c r="G1539" s="182"/>
      <c r="H1539" s="182"/>
      <c r="I1539" s="182"/>
      <c r="J1539" s="182"/>
      <c r="K1539" s="182"/>
      <c r="L1539" s="182"/>
      <c r="M1539" s="182"/>
      <c r="N1539" s="182"/>
      <c r="O1539" s="182"/>
      <c r="P1539" s="182"/>
      <c r="Q1539" s="182"/>
      <c r="R1539" s="182"/>
      <c r="S1539" s="182"/>
      <c r="T1539" s="182"/>
      <c r="U1539" s="182"/>
      <c r="V1539" s="182"/>
      <c r="W1539" s="182"/>
      <c r="X1539" s="182"/>
      <c r="Y1539" s="182"/>
      <c r="Z1539" s="182"/>
      <c r="AA1539" s="182"/>
      <c r="AB1539" s="182"/>
      <c r="AC1539" s="182"/>
      <c r="AD1539" s="182"/>
      <c r="AE1539" s="182"/>
      <c r="AF1539" s="182"/>
      <c r="AG1539" s="182"/>
      <c r="AH1539" s="182"/>
      <c r="AI1539" s="182"/>
      <c r="AJ1539" s="182"/>
      <c r="AK1539" s="182"/>
      <c r="AL1539" s="182"/>
      <c r="AM1539" s="182"/>
      <c r="AN1539" s="182"/>
      <c r="AO1539" s="182"/>
      <c r="AP1539" s="182"/>
      <c r="AQ1539" s="182"/>
      <c r="AR1539" s="182"/>
      <c r="AS1539" s="182"/>
      <c r="AT1539" s="182"/>
      <c r="AU1539" s="182"/>
      <c r="AV1539" s="182"/>
      <c r="AW1539" s="182"/>
      <c r="AX1539" s="182"/>
      <c r="AY1539" s="182"/>
      <c r="AZ1539" s="182"/>
      <c r="BA1539" s="182"/>
      <c r="BB1539" s="182"/>
      <c r="BC1539" s="182"/>
      <c r="BD1539" s="182"/>
      <c r="BE1539" s="182"/>
      <c r="BF1539" s="182"/>
      <c r="BG1539" s="182"/>
      <c r="BH1539" s="182"/>
      <c r="BI1539" s="182"/>
      <c r="BJ1539" s="61"/>
      <c r="BK1539" s="61"/>
      <c r="BL1539" s="37"/>
      <c r="BM1539" s="37"/>
      <c r="BN1539" s="37"/>
      <c r="BO1539" s="61"/>
      <c r="BP1539" s="61"/>
      <c r="BQ1539" s="61"/>
      <c r="BR1539" s="37"/>
      <c r="BS1539" s="61"/>
      <c r="BT1539" s="61"/>
      <c r="BU1539" s="61"/>
      <c r="BV1539" s="61"/>
      <c r="BW1539" s="61"/>
      <c r="BX1539" s="61"/>
      <c r="BY1539" s="64"/>
      <c r="BZ1539" s="61"/>
      <c r="CA1539" s="61"/>
      <c r="CB1539" s="61"/>
      <c r="CC1539" s="61"/>
      <c r="CD1539" s="61"/>
      <c r="CE1539" s="61"/>
      <c r="CF1539" s="64"/>
      <c r="CG1539" s="61"/>
      <c r="CH1539" s="61"/>
      <c r="CI1539" s="61"/>
      <c r="CJ1539" s="61"/>
      <c r="CK1539" s="61"/>
      <c r="CL1539" s="61"/>
      <c r="CM1539" s="61"/>
      <c r="CN1539" s="61"/>
      <c r="CO1539" s="61"/>
      <c r="CP1539" s="61"/>
      <c r="CQ1539" s="61"/>
      <c r="CR1539" s="61"/>
      <c r="CS1539" s="61"/>
      <c r="CT1539" s="61"/>
      <c r="CU1539" s="61"/>
      <c r="CV1539" s="61"/>
      <c r="CW1539" s="61"/>
      <c r="CX1539" s="61"/>
      <c r="CY1539" s="61"/>
      <c r="CZ1539" s="61"/>
      <c r="DA1539" s="61"/>
      <c r="DB1539" s="61"/>
      <c r="DC1539" s="61"/>
    </row>
    <row r="1540" spans="2:107" ht="25.5" customHeight="1" x14ac:dyDescent="0.2">
      <c r="B1540" s="61"/>
      <c r="C1540" s="61"/>
      <c r="D1540" s="61"/>
      <c r="E1540" s="37"/>
      <c r="F1540" s="61"/>
      <c r="G1540" s="61"/>
      <c r="H1540" s="61"/>
      <c r="I1540" s="61"/>
      <c r="J1540" s="61"/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1"/>
      <c r="AB1540" s="61"/>
      <c r="AC1540" s="61"/>
      <c r="AD1540" s="61"/>
      <c r="AE1540" s="61"/>
      <c r="AF1540" s="61"/>
      <c r="AG1540" s="61"/>
      <c r="AH1540" s="61"/>
      <c r="AI1540" s="61"/>
      <c r="AJ1540" s="61"/>
      <c r="AK1540" s="61"/>
      <c r="AL1540" s="61"/>
      <c r="AM1540" s="61"/>
      <c r="AN1540" s="61"/>
      <c r="AO1540" s="61"/>
      <c r="AP1540" s="61"/>
      <c r="AQ1540" s="61"/>
      <c r="AR1540" s="61"/>
      <c r="AS1540" s="61"/>
      <c r="AT1540" s="61"/>
      <c r="AU1540" s="61"/>
      <c r="AV1540" s="61"/>
      <c r="AW1540" s="61"/>
      <c r="AX1540" s="61"/>
      <c r="AY1540" s="61"/>
      <c r="AZ1540" s="61"/>
      <c r="BA1540" s="61"/>
      <c r="BB1540" s="61"/>
      <c r="BC1540" s="61"/>
      <c r="BD1540" s="61"/>
      <c r="BE1540" s="61"/>
      <c r="BF1540" s="61"/>
      <c r="BG1540" s="61"/>
      <c r="BH1540" s="61"/>
      <c r="BI1540" s="61"/>
      <c r="BJ1540" s="61"/>
      <c r="BK1540" s="61"/>
      <c r="BL1540" s="61"/>
      <c r="BM1540" s="61"/>
      <c r="BN1540" s="61"/>
      <c r="BO1540" s="61"/>
      <c r="BP1540" s="61"/>
      <c r="BQ1540" s="61"/>
      <c r="BR1540" s="37"/>
      <c r="BS1540" s="61"/>
      <c r="BT1540" s="61"/>
      <c r="BU1540" s="61"/>
      <c r="BV1540" s="61"/>
      <c r="BW1540" s="61"/>
      <c r="BX1540" s="61"/>
      <c r="BY1540" s="64"/>
      <c r="BZ1540" s="61"/>
      <c r="CA1540" s="61"/>
      <c r="CB1540" s="61"/>
      <c r="CC1540" s="61"/>
      <c r="CD1540" s="61"/>
      <c r="CE1540" s="61"/>
      <c r="CF1540" s="64"/>
      <c r="CG1540" s="61"/>
      <c r="CH1540" s="61"/>
      <c r="CI1540" s="61"/>
      <c r="CJ1540" s="61"/>
      <c r="CK1540" s="61"/>
      <c r="CL1540" s="61"/>
      <c r="CM1540" s="61"/>
      <c r="CN1540" s="61"/>
      <c r="CO1540" s="61"/>
      <c r="CP1540" s="61"/>
      <c r="CQ1540" s="61"/>
      <c r="CR1540" s="61"/>
      <c r="CS1540" s="61"/>
      <c r="CT1540" s="61"/>
      <c r="CU1540" s="61"/>
      <c r="CV1540" s="61"/>
      <c r="CW1540" s="61"/>
      <c r="CX1540" s="61"/>
      <c r="CY1540" s="61"/>
      <c r="CZ1540" s="61"/>
      <c r="DA1540" s="61"/>
      <c r="DB1540" s="61"/>
      <c r="DC1540" s="61"/>
    </row>
    <row r="1541" spans="2:107" ht="25.5" customHeight="1" x14ac:dyDescent="0.2">
      <c r="B1541" s="189" t="s">
        <v>373</v>
      </c>
      <c r="C1541" s="192"/>
      <c r="D1541" s="192"/>
      <c r="E1541" s="37"/>
      <c r="F1541" s="189" t="s">
        <v>370</v>
      </c>
      <c r="G1541" s="192"/>
      <c r="H1541" s="192"/>
      <c r="I1541" s="61"/>
      <c r="J1541" s="189" t="s">
        <v>396</v>
      </c>
      <c r="K1541" s="192"/>
      <c r="L1541" s="192"/>
      <c r="M1541" s="61"/>
      <c r="N1541" s="190" t="s">
        <v>198</v>
      </c>
      <c r="O1541" s="191"/>
      <c r="P1541" s="191"/>
      <c r="Q1541" s="61"/>
      <c r="R1541" s="190" t="s">
        <v>207</v>
      </c>
      <c r="S1541" s="191"/>
      <c r="T1541" s="191"/>
      <c r="U1541" s="61"/>
      <c r="V1541" s="61"/>
      <c r="W1541" s="190" t="s">
        <v>212</v>
      </c>
      <c r="X1541" s="191"/>
      <c r="Y1541" s="191"/>
      <c r="Z1541" s="61"/>
      <c r="AA1541" s="190" t="s">
        <v>223</v>
      </c>
      <c r="AB1541" s="191"/>
      <c r="AC1541" s="191"/>
      <c r="AD1541" s="61"/>
      <c r="AE1541" s="190" t="s">
        <v>230</v>
      </c>
      <c r="AF1541" s="190"/>
      <c r="AG1541" s="190"/>
      <c r="AH1541" s="61"/>
      <c r="AI1541" s="190" t="s">
        <v>235</v>
      </c>
      <c r="AJ1541" s="190"/>
      <c r="AK1541" s="190"/>
      <c r="AL1541" s="61"/>
      <c r="AM1541" s="190" t="s">
        <v>252</v>
      </c>
      <c r="AN1541" s="190"/>
      <c r="AO1541" s="190"/>
      <c r="AP1541" s="61"/>
      <c r="AQ1541" s="190" t="s">
        <v>282</v>
      </c>
      <c r="AR1541" s="190"/>
      <c r="AS1541" s="190"/>
      <c r="AT1541" s="61"/>
      <c r="AU1541" s="189" t="s">
        <v>295</v>
      </c>
      <c r="AV1541" s="189"/>
      <c r="AW1541" s="189"/>
      <c r="AX1541" s="61"/>
      <c r="AY1541" s="189" t="s">
        <v>323</v>
      </c>
      <c r="AZ1541" s="189"/>
      <c r="BA1541" s="189"/>
      <c r="BB1541" s="61"/>
      <c r="BC1541" s="189" t="s">
        <v>324</v>
      </c>
      <c r="BD1541" s="189"/>
      <c r="BE1541" s="189"/>
      <c r="BF1541" s="61"/>
      <c r="BG1541" s="189" t="s">
        <v>331</v>
      </c>
      <c r="BH1541" s="189"/>
      <c r="BI1541" s="189"/>
      <c r="BJ1541" s="61"/>
      <c r="BK1541" s="61"/>
      <c r="BL1541" s="61"/>
      <c r="BM1541" s="61"/>
      <c r="BN1541" s="61"/>
      <c r="BO1541" s="61"/>
      <c r="BP1541" s="61"/>
      <c r="BQ1541" s="61"/>
      <c r="BR1541" s="37"/>
      <c r="BS1541" s="61"/>
      <c r="BT1541" s="61"/>
      <c r="BU1541" s="61"/>
      <c r="BV1541" s="61"/>
      <c r="BW1541" s="61"/>
      <c r="BX1541" s="61"/>
      <c r="BY1541" s="64"/>
      <c r="BZ1541" s="61"/>
      <c r="CA1541" s="61"/>
      <c r="CB1541" s="61"/>
      <c r="CC1541" s="61"/>
      <c r="CD1541" s="61"/>
      <c r="CE1541" s="61"/>
      <c r="CF1541" s="64"/>
      <c r="CG1541" s="61"/>
      <c r="CH1541" s="61"/>
      <c r="CI1541" s="61"/>
      <c r="CJ1541" s="61"/>
      <c r="CK1541" s="61"/>
      <c r="CL1541" s="61"/>
      <c r="CM1541" s="61"/>
      <c r="CN1541" s="61"/>
      <c r="CO1541" s="61"/>
      <c r="CP1541" s="61"/>
      <c r="CQ1541" s="61"/>
      <c r="CR1541" s="61"/>
      <c r="CS1541" s="61"/>
      <c r="CT1541" s="61"/>
      <c r="CU1541" s="61"/>
      <c r="CV1541" s="61"/>
      <c r="CW1541" s="61"/>
      <c r="CX1541" s="61"/>
      <c r="CY1541" s="61"/>
      <c r="CZ1541" s="61"/>
      <c r="DA1541" s="61"/>
      <c r="DB1541" s="61"/>
      <c r="DC1541" s="61"/>
    </row>
    <row r="1542" spans="2:107" ht="25.5" customHeight="1" x14ac:dyDescent="0.2">
      <c r="B1542" s="63" t="s">
        <v>371</v>
      </c>
      <c r="C1542" s="45">
        <v>10</v>
      </c>
      <c r="D1542" s="58">
        <v>0.37037037037037035</v>
      </c>
      <c r="E1542" s="37"/>
      <c r="F1542" s="75" t="s">
        <v>384</v>
      </c>
      <c r="G1542" s="45">
        <v>2</v>
      </c>
      <c r="H1542" s="58">
        <v>7.407407407407407E-2</v>
      </c>
      <c r="I1542" s="61"/>
      <c r="J1542" s="63" t="s">
        <v>397</v>
      </c>
      <c r="K1542" s="45">
        <v>4</v>
      </c>
      <c r="L1542" s="58">
        <v>0.14814814814814814</v>
      </c>
      <c r="M1542" s="61"/>
      <c r="N1542" s="169" t="s">
        <v>199</v>
      </c>
      <c r="O1542" s="59">
        <v>11</v>
      </c>
      <c r="P1542" s="60">
        <v>0.42307692307692307</v>
      </c>
      <c r="Q1542" s="61"/>
      <c r="R1542" s="169" t="s">
        <v>208</v>
      </c>
      <c r="S1542" s="59">
        <v>17</v>
      </c>
      <c r="T1542" s="60">
        <v>0.62962962962962965</v>
      </c>
      <c r="U1542" s="61"/>
      <c r="V1542" s="61"/>
      <c r="W1542" s="169" t="s">
        <v>213</v>
      </c>
      <c r="X1542" s="59">
        <v>6</v>
      </c>
      <c r="Y1542" s="60">
        <v>0.22222222222222221</v>
      </c>
      <c r="Z1542" s="61"/>
      <c r="AA1542" s="169" t="s">
        <v>224</v>
      </c>
      <c r="AB1542" s="59">
        <v>12</v>
      </c>
      <c r="AC1542" s="60">
        <v>0.44444444444444442</v>
      </c>
      <c r="AD1542" s="61"/>
      <c r="AE1542" s="169" t="s">
        <v>231</v>
      </c>
      <c r="AF1542" s="59">
        <v>4</v>
      </c>
      <c r="AG1542" s="60">
        <v>0.14814814814814814</v>
      </c>
      <c r="AH1542" s="61"/>
      <c r="AI1542" s="169" t="s">
        <v>236</v>
      </c>
      <c r="AJ1542" s="59">
        <v>1</v>
      </c>
      <c r="AK1542" s="60">
        <v>3.7037037037037035E-2</v>
      </c>
      <c r="AL1542" s="61"/>
      <c r="AM1542" s="169" t="s">
        <v>253</v>
      </c>
      <c r="AN1542" s="59">
        <v>1</v>
      </c>
      <c r="AO1542" s="60">
        <v>4.1666666666666664E-2</v>
      </c>
      <c r="AP1542" s="61"/>
      <c r="AQ1542" s="169" t="s">
        <v>283</v>
      </c>
      <c r="AR1542" s="59">
        <v>2</v>
      </c>
      <c r="AS1542" s="60">
        <v>7.407407407407407E-2</v>
      </c>
      <c r="AT1542" s="61"/>
      <c r="AU1542" s="169" t="s">
        <v>296</v>
      </c>
      <c r="AV1542" s="59">
        <v>1</v>
      </c>
      <c r="AW1542" s="60">
        <v>4.1666666666666664E-2</v>
      </c>
      <c r="AX1542" s="61"/>
      <c r="AY1542" s="169" t="s">
        <v>314</v>
      </c>
      <c r="AZ1542" s="59">
        <v>1</v>
      </c>
      <c r="BA1542" s="60">
        <v>3.7037037037037035E-2</v>
      </c>
      <c r="BB1542" s="61"/>
      <c r="BC1542" s="169" t="s">
        <v>325</v>
      </c>
      <c r="BD1542" s="59">
        <v>16</v>
      </c>
      <c r="BE1542" s="60">
        <v>0.59259259259259256</v>
      </c>
      <c r="BF1542" s="61"/>
      <c r="BG1542" s="63" t="s">
        <v>332</v>
      </c>
      <c r="BH1542" s="54">
        <v>3</v>
      </c>
      <c r="BI1542" s="66">
        <v>0.17647058823529413</v>
      </c>
      <c r="BJ1542" s="61"/>
      <c r="BK1542" s="61"/>
      <c r="BL1542" s="61"/>
      <c r="BM1542" s="61"/>
      <c r="BN1542" s="61"/>
      <c r="BO1542" s="61"/>
      <c r="BP1542" s="61"/>
      <c r="BQ1542" s="61"/>
      <c r="BR1542" s="37"/>
      <c r="BS1542" s="61"/>
      <c r="BT1542" s="61"/>
      <c r="BU1542" s="61"/>
      <c r="BV1542" s="61"/>
      <c r="BW1542" s="61"/>
      <c r="BX1542" s="61"/>
      <c r="BY1542" s="64"/>
      <c r="BZ1542" s="61"/>
      <c r="CA1542" s="61"/>
      <c r="CB1542" s="61"/>
      <c r="CC1542" s="61"/>
      <c r="CD1542" s="61"/>
      <c r="CE1542" s="61"/>
      <c r="CF1542" s="64"/>
      <c r="CG1542" s="61"/>
      <c r="CH1542" s="61"/>
      <c r="CI1542" s="61"/>
      <c r="CJ1542" s="61"/>
      <c r="CK1542" s="61"/>
      <c r="CL1542" s="61"/>
      <c r="CM1542" s="61"/>
      <c r="CN1542" s="61"/>
      <c r="CO1542" s="61"/>
      <c r="CP1542" s="61"/>
      <c r="CQ1542" s="61"/>
      <c r="CR1542" s="61"/>
      <c r="CS1542" s="61"/>
      <c r="CT1542" s="61"/>
      <c r="CU1542" s="61"/>
      <c r="CV1542" s="61"/>
      <c r="CW1542" s="61"/>
      <c r="CX1542" s="61"/>
      <c r="CY1542" s="61"/>
      <c r="CZ1542" s="61"/>
      <c r="DA1542" s="61"/>
      <c r="DB1542" s="61"/>
      <c r="DC1542" s="61"/>
    </row>
    <row r="1543" spans="2:107" ht="25.5" customHeight="1" x14ac:dyDescent="0.2">
      <c r="B1543" s="63" t="s">
        <v>372</v>
      </c>
      <c r="C1543" s="45">
        <v>2</v>
      </c>
      <c r="D1543" s="58">
        <v>7.407407407407407E-2</v>
      </c>
      <c r="E1543" s="64"/>
      <c r="F1543" s="75" t="s">
        <v>385</v>
      </c>
      <c r="G1543" s="45">
        <v>10</v>
      </c>
      <c r="H1543" s="58">
        <v>0.37037037037037035</v>
      </c>
      <c r="I1543" s="61"/>
      <c r="J1543" s="63" t="s">
        <v>398</v>
      </c>
      <c r="K1543" s="45">
        <v>0</v>
      </c>
      <c r="L1543" s="58">
        <v>0</v>
      </c>
      <c r="M1543" s="61"/>
      <c r="N1543" s="169" t="s">
        <v>200</v>
      </c>
      <c r="O1543" s="45">
        <v>11</v>
      </c>
      <c r="P1543" s="60">
        <v>0.42307692307692307</v>
      </c>
      <c r="Q1543" s="61"/>
      <c r="R1543" s="169" t="s">
        <v>209</v>
      </c>
      <c r="S1543" s="59">
        <v>7</v>
      </c>
      <c r="T1543" s="60">
        <v>0.25925925925925924</v>
      </c>
      <c r="U1543" s="61"/>
      <c r="V1543" s="61"/>
      <c r="W1543" s="169" t="s">
        <v>214</v>
      </c>
      <c r="X1543" s="45">
        <v>2</v>
      </c>
      <c r="Y1543" s="60">
        <v>7.407407407407407E-2</v>
      </c>
      <c r="Z1543" s="61"/>
      <c r="AA1543" s="169" t="s">
        <v>225</v>
      </c>
      <c r="AB1543" s="45">
        <v>6</v>
      </c>
      <c r="AC1543" s="60">
        <v>0.22222222222222221</v>
      </c>
      <c r="AD1543" s="61"/>
      <c r="AE1543" s="169" t="s">
        <v>232</v>
      </c>
      <c r="AF1543" s="45">
        <v>2</v>
      </c>
      <c r="AG1543" s="60">
        <v>7.407407407407407E-2</v>
      </c>
      <c r="AH1543" s="61"/>
      <c r="AI1543" s="169" t="s">
        <v>238</v>
      </c>
      <c r="AJ1543" s="45">
        <v>1</v>
      </c>
      <c r="AK1543" s="60">
        <v>3.7037037037037035E-2</v>
      </c>
      <c r="AL1543" s="61"/>
      <c r="AM1543" s="169" t="s">
        <v>254</v>
      </c>
      <c r="AN1543" s="45">
        <v>1</v>
      </c>
      <c r="AO1543" s="60">
        <v>4.1666666666666664E-2</v>
      </c>
      <c r="AP1543" s="61"/>
      <c r="AQ1543" s="169" t="s">
        <v>284</v>
      </c>
      <c r="AR1543" s="45">
        <v>3</v>
      </c>
      <c r="AS1543" s="60">
        <v>0.1111111111111111</v>
      </c>
      <c r="AT1543" s="61"/>
      <c r="AU1543" s="169" t="s">
        <v>297</v>
      </c>
      <c r="AV1543" s="45">
        <v>7</v>
      </c>
      <c r="AW1543" s="60">
        <v>0.29166666666666669</v>
      </c>
      <c r="AX1543" s="61"/>
      <c r="AY1543" s="169" t="s">
        <v>316</v>
      </c>
      <c r="AZ1543" s="45">
        <v>2</v>
      </c>
      <c r="BA1543" s="60">
        <v>7.407407407407407E-2</v>
      </c>
      <c r="BB1543" s="61"/>
      <c r="BC1543" s="169" t="s">
        <v>326</v>
      </c>
      <c r="BD1543" s="45">
        <v>2</v>
      </c>
      <c r="BE1543" s="60">
        <v>7.407407407407407E-2</v>
      </c>
      <c r="BF1543" s="61"/>
      <c r="BG1543" s="63" t="s">
        <v>333</v>
      </c>
      <c r="BH1543" s="65">
        <v>2</v>
      </c>
      <c r="BI1543" s="66">
        <v>0.11764705882352941</v>
      </c>
      <c r="BJ1543" s="61"/>
      <c r="BK1543" s="61"/>
      <c r="BL1543" s="61"/>
      <c r="BM1543" s="61"/>
      <c r="BN1543" s="61"/>
      <c r="BO1543" s="61"/>
      <c r="BP1543" s="61"/>
      <c r="BQ1543" s="61"/>
      <c r="BR1543" s="64"/>
      <c r="BS1543" s="61"/>
      <c r="BT1543" s="61"/>
      <c r="BU1543" s="61"/>
      <c r="BV1543" s="61"/>
      <c r="BW1543" s="61"/>
      <c r="BX1543" s="61"/>
      <c r="BY1543" s="64"/>
      <c r="BZ1543" s="61"/>
      <c r="CA1543" s="61"/>
      <c r="CB1543" s="61"/>
      <c r="CC1543" s="61"/>
      <c r="CD1543" s="61"/>
      <c r="CE1543" s="61"/>
      <c r="CF1543" s="64"/>
      <c r="CG1543" s="61"/>
      <c r="CH1543" s="61"/>
      <c r="CI1543" s="61"/>
      <c r="CJ1543" s="61"/>
      <c r="CK1543" s="61"/>
      <c r="CL1543" s="61"/>
      <c r="CM1543" s="61"/>
      <c r="CN1543" s="61"/>
      <c r="CO1543" s="61"/>
      <c r="CP1543" s="61"/>
      <c r="CQ1543" s="61"/>
      <c r="CR1543" s="61"/>
      <c r="CS1543" s="61"/>
      <c r="CT1543" s="61"/>
      <c r="CU1543" s="61"/>
      <c r="CV1543" s="61"/>
      <c r="CW1543" s="61"/>
      <c r="CX1543" s="61"/>
      <c r="CY1543" s="61"/>
      <c r="CZ1543" s="61"/>
      <c r="DA1543" s="61"/>
      <c r="DB1543" s="61"/>
      <c r="DC1543" s="61"/>
    </row>
    <row r="1544" spans="2:107" ht="25.5" customHeight="1" x14ac:dyDescent="0.2">
      <c r="B1544" s="63" t="s">
        <v>374</v>
      </c>
      <c r="C1544" s="45">
        <v>2</v>
      </c>
      <c r="D1544" s="58">
        <v>7.407407407407407E-2</v>
      </c>
      <c r="E1544" s="64"/>
      <c r="F1544" s="75" t="s">
        <v>386</v>
      </c>
      <c r="G1544" s="45">
        <v>1</v>
      </c>
      <c r="H1544" s="58">
        <v>3.7037037037037035E-2</v>
      </c>
      <c r="I1544" s="61"/>
      <c r="J1544" s="63" t="s">
        <v>385</v>
      </c>
      <c r="K1544" s="45">
        <v>8</v>
      </c>
      <c r="L1544" s="58">
        <v>0.29629629629629628</v>
      </c>
      <c r="M1544" s="61"/>
      <c r="N1544" s="169" t="s">
        <v>201</v>
      </c>
      <c r="O1544" s="45">
        <v>0</v>
      </c>
      <c r="P1544" s="60">
        <v>0</v>
      </c>
      <c r="Q1544" s="61"/>
      <c r="R1544" s="169" t="s">
        <v>210</v>
      </c>
      <c r="S1544" s="59">
        <v>2</v>
      </c>
      <c r="T1544" s="60">
        <v>7.407407407407407E-2</v>
      </c>
      <c r="U1544" s="61"/>
      <c r="V1544" s="61"/>
      <c r="W1544" s="169" t="s">
        <v>215</v>
      </c>
      <c r="X1544" s="45">
        <v>4</v>
      </c>
      <c r="Y1544" s="60">
        <v>0.14814814814814814</v>
      </c>
      <c r="Z1544" s="61"/>
      <c r="AA1544" s="169" t="s">
        <v>226</v>
      </c>
      <c r="AB1544" s="45">
        <v>0</v>
      </c>
      <c r="AC1544" s="60">
        <v>0</v>
      </c>
      <c r="AD1544" s="61"/>
      <c r="AE1544" s="169" t="s">
        <v>233</v>
      </c>
      <c r="AF1544" s="45">
        <v>1</v>
      </c>
      <c r="AG1544" s="60">
        <v>3.7037037037037035E-2</v>
      </c>
      <c r="AH1544" s="61"/>
      <c r="AI1544" s="169" t="s">
        <v>239</v>
      </c>
      <c r="AJ1544" s="45">
        <v>6</v>
      </c>
      <c r="AK1544" s="60">
        <v>0.22222222222222221</v>
      </c>
      <c r="AL1544" s="61"/>
      <c r="AM1544" s="169" t="s">
        <v>255</v>
      </c>
      <c r="AN1544" s="45">
        <v>0</v>
      </c>
      <c r="AO1544" s="60">
        <v>0</v>
      </c>
      <c r="AP1544" s="61"/>
      <c r="AQ1544" s="169" t="s">
        <v>285</v>
      </c>
      <c r="AR1544" s="45">
        <v>1</v>
      </c>
      <c r="AS1544" s="60">
        <v>3.7037037037037035E-2</v>
      </c>
      <c r="AT1544" s="61"/>
      <c r="AU1544" s="169" t="s">
        <v>298</v>
      </c>
      <c r="AV1544" s="45">
        <v>0</v>
      </c>
      <c r="AW1544" s="60">
        <v>0</v>
      </c>
      <c r="AX1544" s="61"/>
      <c r="AY1544" s="169" t="s">
        <v>315</v>
      </c>
      <c r="AZ1544" s="45">
        <v>0</v>
      </c>
      <c r="BA1544" s="60">
        <v>0</v>
      </c>
      <c r="BB1544" s="61"/>
      <c r="BC1544" s="169" t="s">
        <v>327</v>
      </c>
      <c r="BD1544" s="45">
        <v>1</v>
      </c>
      <c r="BE1544" s="60">
        <v>3.7037037037037035E-2</v>
      </c>
      <c r="BF1544" s="61"/>
      <c r="BG1544" s="63" t="s">
        <v>334</v>
      </c>
      <c r="BH1544" s="65">
        <v>0</v>
      </c>
      <c r="BI1544" s="66">
        <v>0</v>
      </c>
      <c r="BJ1544" s="62"/>
      <c r="BK1544" s="62"/>
      <c r="BL1544" s="61"/>
      <c r="BM1544" s="61"/>
      <c r="BN1544" s="61"/>
      <c r="BO1544" s="61"/>
      <c r="BP1544" s="61"/>
      <c r="BQ1544" s="61"/>
      <c r="BR1544" s="64"/>
      <c r="BS1544" s="61"/>
      <c r="BT1544" s="61"/>
      <c r="BU1544" s="61"/>
      <c r="BV1544" s="61"/>
      <c r="BW1544" s="61"/>
      <c r="BX1544" s="61"/>
      <c r="BY1544" s="61"/>
      <c r="BZ1544" s="61"/>
      <c r="CA1544" s="61"/>
      <c r="CB1544" s="61"/>
      <c r="CC1544" s="61"/>
      <c r="CD1544" s="61"/>
      <c r="CE1544" s="61"/>
      <c r="CF1544" s="61"/>
      <c r="CG1544" s="61"/>
      <c r="CH1544" s="61"/>
      <c r="CI1544" s="61"/>
      <c r="CJ1544" s="61"/>
      <c r="CK1544" s="61"/>
      <c r="CL1544" s="61"/>
      <c r="CM1544" s="61"/>
      <c r="CN1544" s="61"/>
      <c r="CO1544" s="61"/>
      <c r="CP1544" s="61"/>
      <c r="CQ1544" s="61"/>
      <c r="CR1544" s="61"/>
      <c r="CS1544" s="61"/>
      <c r="CT1544" s="61"/>
      <c r="CU1544" s="61"/>
      <c r="CV1544" s="61"/>
      <c r="CW1544" s="61"/>
      <c r="CX1544" s="61"/>
      <c r="CY1544" s="61"/>
      <c r="CZ1544" s="61"/>
      <c r="DA1544" s="61"/>
      <c r="DB1544" s="61"/>
      <c r="DC1544" s="61"/>
    </row>
    <row r="1545" spans="2:107" ht="25.5" customHeight="1" x14ac:dyDescent="0.2">
      <c r="B1545" s="63" t="s">
        <v>375</v>
      </c>
      <c r="C1545" s="45">
        <v>0</v>
      </c>
      <c r="D1545" s="58">
        <v>0</v>
      </c>
      <c r="E1545" s="64"/>
      <c r="F1545" s="75" t="s">
        <v>387</v>
      </c>
      <c r="G1545" s="45">
        <v>1</v>
      </c>
      <c r="H1545" s="58">
        <v>3.7037037037037035E-2</v>
      </c>
      <c r="I1545" s="61"/>
      <c r="J1545" s="63" t="s">
        <v>399</v>
      </c>
      <c r="K1545" s="45">
        <v>2</v>
      </c>
      <c r="L1545" s="58">
        <v>7.407407407407407E-2</v>
      </c>
      <c r="M1545" s="61"/>
      <c r="N1545" s="169" t="s">
        <v>202</v>
      </c>
      <c r="O1545" s="45">
        <v>0</v>
      </c>
      <c r="P1545" s="60">
        <v>0</v>
      </c>
      <c r="Q1545" s="61"/>
      <c r="R1545" s="169" t="s">
        <v>211</v>
      </c>
      <c r="S1545" s="59">
        <v>1</v>
      </c>
      <c r="T1545" s="60">
        <v>3.7037037037037035E-2</v>
      </c>
      <c r="U1545" s="61"/>
      <c r="V1545" s="61"/>
      <c r="W1545" s="169" t="s">
        <v>216</v>
      </c>
      <c r="X1545" s="45">
        <v>1</v>
      </c>
      <c r="Y1545" s="60">
        <v>3.7037037037037035E-2</v>
      </c>
      <c r="Z1545" s="61"/>
      <c r="AA1545" s="169" t="s">
        <v>227</v>
      </c>
      <c r="AB1545" s="45">
        <v>1</v>
      </c>
      <c r="AC1545" s="60">
        <v>3.7037037037037035E-2</v>
      </c>
      <c r="AD1545" s="61"/>
      <c r="AE1545" s="169" t="s">
        <v>234</v>
      </c>
      <c r="AF1545" s="45">
        <v>0</v>
      </c>
      <c r="AG1545" s="60">
        <v>0</v>
      </c>
      <c r="AH1545" s="61"/>
      <c r="AI1545" s="169" t="s">
        <v>240</v>
      </c>
      <c r="AJ1545" s="45">
        <v>1</v>
      </c>
      <c r="AK1545" s="60">
        <v>3.7037037037037035E-2</v>
      </c>
      <c r="AL1545" s="61"/>
      <c r="AM1545" s="169" t="s">
        <v>276</v>
      </c>
      <c r="AN1545" s="45">
        <v>6</v>
      </c>
      <c r="AO1545" s="60">
        <v>0.25</v>
      </c>
      <c r="AP1545" s="61"/>
      <c r="AQ1545" s="169" t="s">
        <v>286</v>
      </c>
      <c r="AR1545" s="45">
        <v>12</v>
      </c>
      <c r="AS1545" s="60">
        <v>0.44444444444444442</v>
      </c>
      <c r="AT1545" s="61"/>
      <c r="AU1545" s="169" t="s">
        <v>299</v>
      </c>
      <c r="AV1545" s="45">
        <v>3</v>
      </c>
      <c r="AW1545" s="60">
        <v>0.125</v>
      </c>
      <c r="AX1545" s="61"/>
      <c r="AY1545" s="169" t="s">
        <v>317</v>
      </c>
      <c r="AZ1545" s="45">
        <v>1</v>
      </c>
      <c r="BA1545" s="60">
        <v>3.7037037037037035E-2</v>
      </c>
      <c r="BB1545" s="61"/>
      <c r="BC1545" s="169" t="s">
        <v>328</v>
      </c>
      <c r="BD1545" s="59">
        <v>0</v>
      </c>
      <c r="BE1545" s="60">
        <v>0</v>
      </c>
      <c r="BF1545" s="61"/>
      <c r="BG1545" s="63" t="s">
        <v>335</v>
      </c>
      <c r="BH1545" s="54">
        <v>7</v>
      </c>
      <c r="BI1545" s="66">
        <v>0.41176470588235292</v>
      </c>
      <c r="BJ1545" s="61"/>
      <c r="BK1545" s="61"/>
      <c r="BL1545" s="61"/>
      <c r="BM1545" s="61"/>
      <c r="BN1545" s="61"/>
      <c r="BO1545" s="61"/>
      <c r="BP1545" s="61"/>
      <c r="BQ1545" s="61"/>
      <c r="BR1545" s="64"/>
      <c r="BS1545" s="61"/>
      <c r="BT1545" s="61"/>
      <c r="BU1545" s="61"/>
      <c r="BV1545" s="61"/>
      <c r="BW1545" s="61"/>
      <c r="BX1545" s="61"/>
      <c r="BY1545" s="61"/>
      <c r="BZ1545" s="61"/>
      <c r="CA1545" s="61"/>
      <c r="CB1545" s="61"/>
      <c r="CC1545" s="61"/>
      <c r="CD1545" s="61"/>
      <c r="CE1545" s="61"/>
      <c r="CF1545" s="61"/>
      <c r="CG1545" s="61"/>
      <c r="CH1545" s="61"/>
      <c r="CI1545" s="61"/>
      <c r="CJ1545" s="61"/>
      <c r="CK1545" s="61"/>
      <c r="CL1545" s="61"/>
      <c r="CM1545" s="61"/>
      <c r="CN1545" s="61"/>
      <c r="CO1545" s="61"/>
      <c r="CP1545" s="61"/>
      <c r="CQ1545" s="61"/>
      <c r="CR1545" s="61"/>
      <c r="CS1545" s="61"/>
      <c r="CT1545" s="61"/>
      <c r="CU1545" s="61"/>
      <c r="CV1545" s="61"/>
      <c r="CW1545" s="61"/>
      <c r="CX1545" s="61"/>
      <c r="CY1545" s="61"/>
      <c r="CZ1545" s="61"/>
      <c r="DA1545" s="61"/>
      <c r="DB1545" s="61"/>
      <c r="DC1545" s="61"/>
    </row>
    <row r="1546" spans="2:107" ht="25.5" customHeight="1" x14ac:dyDescent="0.2">
      <c r="B1546" s="63" t="s">
        <v>376</v>
      </c>
      <c r="C1546" s="45">
        <v>3</v>
      </c>
      <c r="D1546" s="58">
        <v>0.1111111111111111</v>
      </c>
      <c r="E1546" s="64"/>
      <c r="F1546" s="75" t="s">
        <v>388</v>
      </c>
      <c r="G1546" s="45">
        <v>2</v>
      </c>
      <c r="H1546" s="58">
        <v>7.407407407407407E-2</v>
      </c>
      <c r="I1546" s="61"/>
      <c r="J1546" s="63" t="s">
        <v>400</v>
      </c>
      <c r="K1546" s="45">
        <v>0</v>
      </c>
      <c r="L1546" s="58">
        <v>0</v>
      </c>
      <c r="M1546" s="61"/>
      <c r="N1546" s="169" t="s">
        <v>203</v>
      </c>
      <c r="O1546" s="45">
        <v>0</v>
      </c>
      <c r="P1546" s="60">
        <v>0</v>
      </c>
      <c r="Q1546" s="61"/>
      <c r="R1546" s="37"/>
      <c r="S1546" s="45">
        <v>27</v>
      </c>
      <c r="T1546" s="60">
        <v>1</v>
      </c>
      <c r="U1546" s="61"/>
      <c r="V1546" s="61"/>
      <c r="W1546" s="169" t="s">
        <v>217</v>
      </c>
      <c r="X1546" s="45">
        <v>2</v>
      </c>
      <c r="Y1546" s="60">
        <v>7.407407407407407E-2</v>
      </c>
      <c r="Z1546" s="61"/>
      <c r="AA1546" s="169" t="s">
        <v>228</v>
      </c>
      <c r="AB1546" s="45">
        <v>7</v>
      </c>
      <c r="AC1546" s="60">
        <v>0.25925925925925924</v>
      </c>
      <c r="AD1546" s="61"/>
      <c r="AE1546" s="169" t="s">
        <v>237</v>
      </c>
      <c r="AF1546" s="45">
        <v>12</v>
      </c>
      <c r="AG1546" s="60">
        <v>0.44444444444444442</v>
      </c>
      <c r="AH1546" s="61"/>
      <c r="AI1546" s="169" t="s">
        <v>241</v>
      </c>
      <c r="AJ1546" s="45">
        <v>2</v>
      </c>
      <c r="AK1546" s="60">
        <v>7.407407407407407E-2</v>
      </c>
      <c r="AL1546" s="61"/>
      <c r="AM1546" s="169" t="s">
        <v>257</v>
      </c>
      <c r="AN1546" s="45">
        <v>1</v>
      </c>
      <c r="AO1546" s="60">
        <v>4.1666666666666664E-2</v>
      </c>
      <c r="AP1546" s="61"/>
      <c r="AQ1546" s="169" t="s">
        <v>287</v>
      </c>
      <c r="AR1546" s="45">
        <v>0</v>
      </c>
      <c r="AS1546" s="60">
        <v>0</v>
      </c>
      <c r="AT1546" s="61"/>
      <c r="AU1546" s="169" t="s">
        <v>300</v>
      </c>
      <c r="AV1546" s="45">
        <v>2</v>
      </c>
      <c r="AW1546" s="60">
        <v>8.3333333333333329E-2</v>
      </c>
      <c r="AX1546" s="61"/>
      <c r="AY1546" s="169" t="s">
        <v>319</v>
      </c>
      <c r="AZ1546" s="45">
        <v>3</v>
      </c>
      <c r="BA1546" s="60">
        <v>0.1111111111111111</v>
      </c>
      <c r="BB1546" s="61"/>
      <c r="BC1546" s="169" t="s">
        <v>329</v>
      </c>
      <c r="BD1546" s="59">
        <v>0</v>
      </c>
      <c r="BE1546" s="60">
        <v>0</v>
      </c>
      <c r="BF1546" s="61"/>
      <c r="BG1546" s="63" t="s">
        <v>336</v>
      </c>
      <c r="BH1546" s="54">
        <v>4</v>
      </c>
      <c r="BI1546" s="66">
        <v>0.23529411764705882</v>
      </c>
      <c r="BJ1546" s="61"/>
      <c r="BK1546" s="61"/>
      <c r="BL1546" s="61"/>
      <c r="BM1546" s="61"/>
      <c r="BN1546" s="61"/>
      <c r="BO1546" s="37"/>
      <c r="BP1546" s="37"/>
      <c r="BQ1546" s="61"/>
      <c r="BR1546" s="64"/>
      <c r="BS1546" s="61"/>
      <c r="BT1546" s="61"/>
      <c r="BU1546" s="61"/>
      <c r="BV1546" s="61"/>
      <c r="BW1546" s="61"/>
      <c r="BX1546" s="61"/>
      <c r="BY1546" s="61"/>
      <c r="BZ1546" s="61"/>
      <c r="CA1546" s="61"/>
      <c r="CB1546" s="61"/>
      <c r="CC1546" s="61"/>
      <c r="CD1546" s="61"/>
      <c r="CE1546" s="61"/>
      <c r="CF1546" s="61"/>
      <c r="CG1546" s="61"/>
      <c r="CH1546" s="61"/>
      <c r="CI1546" s="61"/>
      <c r="CJ1546" s="61"/>
      <c r="CK1546" s="61"/>
      <c r="CL1546" s="61"/>
      <c r="CM1546" s="61"/>
      <c r="CN1546" s="61"/>
      <c r="CO1546" s="61"/>
      <c r="CP1546" s="61"/>
      <c r="CQ1546" s="61"/>
      <c r="CR1546" s="61"/>
      <c r="CS1546" s="61"/>
      <c r="CT1546" s="61"/>
      <c r="CU1546" s="61"/>
      <c r="CV1546" s="61"/>
      <c r="CW1546" s="61"/>
      <c r="CX1546" s="61"/>
      <c r="CY1546" s="61"/>
      <c r="CZ1546" s="61"/>
      <c r="DA1546" s="61"/>
      <c r="DB1546" s="61"/>
      <c r="DC1546" s="61"/>
    </row>
    <row r="1547" spans="2:107" ht="25.5" customHeight="1" x14ac:dyDescent="0.2">
      <c r="B1547" s="63" t="s">
        <v>377</v>
      </c>
      <c r="C1547" s="45">
        <v>3</v>
      </c>
      <c r="D1547" s="58">
        <v>0.1111111111111111</v>
      </c>
      <c r="E1547" s="64"/>
      <c r="F1547" s="75" t="s">
        <v>389</v>
      </c>
      <c r="G1547" s="45">
        <v>4</v>
      </c>
      <c r="H1547" s="58">
        <v>0.14814814814814814</v>
      </c>
      <c r="I1547" s="61"/>
      <c r="J1547" s="63" t="s">
        <v>387</v>
      </c>
      <c r="K1547" s="45">
        <v>0</v>
      </c>
      <c r="L1547" s="58">
        <v>0</v>
      </c>
      <c r="M1547" s="61"/>
      <c r="N1547" s="169" t="s">
        <v>204</v>
      </c>
      <c r="O1547" s="45">
        <v>1</v>
      </c>
      <c r="P1547" s="60">
        <v>3.8461538461538464E-2</v>
      </c>
      <c r="Q1547" s="61"/>
      <c r="R1547" s="61"/>
      <c r="S1547" s="49" t="s">
        <v>141</v>
      </c>
      <c r="T1547" s="49" t="s">
        <v>140</v>
      </c>
      <c r="U1547" s="61"/>
      <c r="V1547" s="61"/>
      <c r="W1547" s="169" t="s">
        <v>218</v>
      </c>
      <c r="X1547" s="45">
        <v>3</v>
      </c>
      <c r="Y1547" s="60">
        <v>0.1111111111111111</v>
      </c>
      <c r="Z1547" s="61"/>
      <c r="AA1547" s="169" t="s">
        <v>229</v>
      </c>
      <c r="AB1547" s="45">
        <v>1</v>
      </c>
      <c r="AC1547" s="60">
        <v>3.7037037037037035E-2</v>
      </c>
      <c r="AD1547" s="61"/>
      <c r="AE1547" s="169" t="s">
        <v>251</v>
      </c>
      <c r="AF1547" s="59">
        <v>0</v>
      </c>
      <c r="AG1547" s="60">
        <v>0</v>
      </c>
      <c r="AH1547" s="61"/>
      <c r="AI1547" s="169" t="s">
        <v>242</v>
      </c>
      <c r="AJ1547" s="45">
        <v>2</v>
      </c>
      <c r="AK1547" s="60">
        <v>7.407407407407407E-2</v>
      </c>
      <c r="AL1547" s="61"/>
      <c r="AM1547" s="169" t="s">
        <v>256</v>
      </c>
      <c r="AN1547" s="45">
        <v>1</v>
      </c>
      <c r="AO1547" s="60">
        <v>4.1666666666666664E-2</v>
      </c>
      <c r="AP1547" s="61"/>
      <c r="AQ1547" s="169" t="s">
        <v>288</v>
      </c>
      <c r="AR1547" s="59">
        <v>1</v>
      </c>
      <c r="AS1547" s="60">
        <v>3.7037037037037035E-2</v>
      </c>
      <c r="AT1547" s="61"/>
      <c r="AU1547" s="169" t="s">
        <v>301</v>
      </c>
      <c r="AV1547" s="45">
        <v>0</v>
      </c>
      <c r="AW1547" s="60">
        <v>0</v>
      </c>
      <c r="AX1547" s="61"/>
      <c r="AY1547" s="169" t="s">
        <v>320</v>
      </c>
      <c r="AZ1547" s="45">
        <v>0</v>
      </c>
      <c r="BA1547" s="60">
        <v>0</v>
      </c>
      <c r="BB1547" s="61"/>
      <c r="BC1547" s="169" t="s">
        <v>330</v>
      </c>
      <c r="BD1547" s="45">
        <v>8</v>
      </c>
      <c r="BE1547" s="60">
        <v>0.29629629629629628</v>
      </c>
      <c r="BF1547" s="61"/>
      <c r="BG1547" s="63" t="s">
        <v>337</v>
      </c>
      <c r="BH1547" s="65">
        <v>1</v>
      </c>
      <c r="BI1547" s="66">
        <v>5.8823529411764705E-2</v>
      </c>
      <c r="BJ1547" s="61"/>
      <c r="BK1547" s="61"/>
      <c r="BL1547" s="61"/>
      <c r="BM1547" s="61"/>
      <c r="BN1547" s="61"/>
      <c r="BO1547" s="61"/>
      <c r="BP1547" s="61"/>
      <c r="BQ1547" s="37"/>
      <c r="BR1547" s="64"/>
      <c r="BS1547" s="61"/>
      <c r="BT1547" s="61"/>
      <c r="BU1547" s="61"/>
      <c r="BV1547" s="61"/>
      <c r="BW1547" s="61"/>
      <c r="BX1547" s="61"/>
      <c r="BY1547" s="61"/>
      <c r="BZ1547" s="61"/>
      <c r="CA1547" s="61"/>
      <c r="CB1547" s="61"/>
      <c r="CC1547" s="61"/>
      <c r="CD1547" s="61"/>
      <c r="CE1547" s="61"/>
      <c r="CF1547" s="67"/>
      <c r="CG1547" s="61"/>
      <c r="CH1547" s="61"/>
      <c r="CI1547" s="61"/>
      <c r="CJ1547" s="61"/>
      <c r="CK1547" s="61"/>
      <c r="CL1547" s="61"/>
      <c r="CM1547" s="61"/>
      <c r="CN1547" s="61"/>
      <c r="CO1547" s="61"/>
      <c r="CP1547" s="61"/>
      <c r="CQ1547" s="61"/>
      <c r="CR1547" s="61"/>
      <c r="CS1547" s="61"/>
      <c r="CT1547" s="61"/>
      <c r="CU1547" s="61"/>
      <c r="CV1547" s="61"/>
      <c r="CW1547" s="61"/>
      <c r="CX1547" s="61"/>
      <c r="CY1547" s="61"/>
      <c r="CZ1547" s="61"/>
      <c r="DA1547" s="61"/>
      <c r="DB1547" s="61"/>
      <c r="DC1547" s="61"/>
    </row>
    <row r="1548" spans="2:107" ht="25.5" customHeight="1" x14ac:dyDescent="0.2">
      <c r="B1548" s="63" t="s">
        <v>378</v>
      </c>
      <c r="C1548" s="45">
        <v>3</v>
      </c>
      <c r="D1548" s="58">
        <v>0.1111111111111111</v>
      </c>
      <c r="E1548" s="64"/>
      <c r="F1548" s="75" t="s">
        <v>390</v>
      </c>
      <c r="G1548" s="45">
        <v>2</v>
      </c>
      <c r="H1548" s="58">
        <v>7.407407407407407E-2</v>
      </c>
      <c r="I1548" s="61"/>
      <c r="J1548" s="63" t="s">
        <v>401</v>
      </c>
      <c r="K1548" s="45">
        <v>6</v>
      </c>
      <c r="L1548" s="58">
        <v>0.22222222222222221</v>
      </c>
      <c r="M1548" s="61"/>
      <c r="N1548" s="169" t="s">
        <v>205</v>
      </c>
      <c r="O1548" s="45">
        <v>1</v>
      </c>
      <c r="P1548" s="60">
        <v>3.8461538461538464E-2</v>
      </c>
      <c r="Q1548" s="61"/>
      <c r="R1548" s="61"/>
      <c r="S1548" s="61"/>
      <c r="T1548" s="61"/>
      <c r="U1548" s="61"/>
      <c r="V1548" s="61"/>
      <c r="W1548" s="169" t="s">
        <v>219</v>
      </c>
      <c r="X1548" s="45">
        <v>1</v>
      </c>
      <c r="Y1548" s="60">
        <v>3.7037037037037035E-2</v>
      </c>
      <c r="Z1548" s="61"/>
      <c r="AA1548" s="37"/>
      <c r="AB1548" s="45">
        <v>27</v>
      </c>
      <c r="AC1548" s="60">
        <v>1</v>
      </c>
      <c r="AD1548" s="61"/>
      <c r="AE1548" s="169" t="s">
        <v>435</v>
      </c>
      <c r="AF1548" s="59">
        <v>0</v>
      </c>
      <c r="AG1548" s="60">
        <v>0</v>
      </c>
      <c r="AH1548" s="61"/>
      <c r="AI1548" s="169" t="s">
        <v>243</v>
      </c>
      <c r="AJ1548" s="45">
        <v>2</v>
      </c>
      <c r="AK1548" s="60">
        <v>7.407407407407407E-2</v>
      </c>
      <c r="AL1548" s="61"/>
      <c r="AM1548" s="169" t="s">
        <v>258</v>
      </c>
      <c r="AN1548" s="45">
        <v>1</v>
      </c>
      <c r="AO1548" s="60">
        <v>4.1666666666666664E-2</v>
      </c>
      <c r="AP1548" s="61"/>
      <c r="AQ1548" s="169" t="s">
        <v>289</v>
      </c>
      <c r="AR1548" s="59">
        <v>0</v>
      </c>
      <c r="AS1548" s="60">
        <v>0</v>
      </c>
      <c r="AT1548" s="61"/>
      <c r="AU1548" s="169" t="s">
        <v>302</v>
      </c>
      <c r="AV1548" s="45">
        <v>1</v>
      </c>
      <c r="AW1548" s="60">
        <v>4.1666666666666664E-2</v>
      </c>
      <c r="AX1548" s="61"/>
      <c r="AY1548" s="169" t="s">
        <v>322</v>
      </c>
      <c r="AZ1548" s="45">
        <v>0</v>
      </c>
      <c r="BA1548" s="60">
        <v>0</v>
      </c>
      <c r="BB1548" s="61"/>
      <c r="BC1548" s="98"/>
      <c r="BD1548" s="45">
        <v>27</v>
      </c>
      <c r="BE1548" s="60">
        <v>1</v>
      </c>
      <c r="BF1548" s="61"/>
      <c r="BG1548" s="98"/>
      <c r="BH1548" s="65">
        <v>17</v>
      </c>
      <c r="BI1548" s="66">
        <v>1</v>
      </c>
      <c r="BJ1548" s="61"/>
      <c r="BK1548" s="61"/>
      <c r="BL1548" s="61"/>
      <c r="BM1548" s="61"/>
      <c r="BN1548" s="61"/>
      <c r="BO1548" s="61"/>
      <c r="BP1548" s="61"/>
      <c r="BQ1548" s="61"/>
      <c r="BR1548" s="64"/>
      <c r="BS1548" s="61"/>
      <c r="BT1548" s="61"/>
      <c r="BU1548" s="61"/>
      <c r="BV1548" s="61"/>
      <c r="BW1548" s="61"/>
      <c r="BX1548" s="61"/>
      <c r="BY1548" s="61"/>
      <c r="BZ1548" s="61"/>
      <c r="CA1548" s="61"/>
      <c r="CB1548" s="61"/>
      <c r="CC1548" s="61"/>
      <c r="CD1548" s="61"/>
      <c r="CE1548" s="61"/>
      <c r="CF1548" s="61"/>
      <c r="CG1548" s="61"/>
      <c r="CH1548" s="61"/>
      <c r="CI1548" s="61"/>
      <c r="CJ1548" s="61"/>
      <c r="CK1548" s="61"/>
      <c r="CL1548" s="61"/>
      <c r="CM1548" s="61"/>
      <c r="CN1548" s="61"/>
      <c r="CO1548" s="61"/>
      <c r="CP1548" s="61"/>
      <c r="CQ1548" s="61"/>
      <c r="CR1548" s="61"/>
      <c r="CS1548" s="61"/>
      <c r="CT1548" s="61"/>
      <c r="CU1548" s="61"/>
      <c r="CV1548" s="61"/>
      <c r="CW1548" s="61"/>
      <c r="CX1548" s="61"/>
      <c r="CY1548" s="61"/>
      <c r="CZ1548" s="61"/>
      <c r="DA1548" s="61"/>
      <c r="DB1548" s="61"/>
      <c r="DC1548" s="61"/>
    </row>
    <row r="1549" spans="2:107" ht="25.5" customHeight="1" x14ac:dyDescent="0.2">
      <c r="B1549" s="63" t="s">
        <v>379</v>
      </c>
      <c r="C1549" s="45">
        <v>0</v>
      </c>
      <c r="D1549" s="58">
        <v>0</v>
      </c>
      <c r="E1549" s="64"/>
      <c r="F1549" s="75" t="s">
        <v>391</v>
      </c>
      <c r="G1549" s="45">
        <v>1</v>
      </c>
      <c r="H1549" s="58">
        <v>3.7037037037037035E-2</v>
      </c>
      <c r="I1549" s="61"/>
      <c r="J1549" s="63" t="s">
        <v>402</v>
      </c>
      <c r="K1549" s="45">
        <v>0</v>
      </c>
      <c r="L1549" s="58">
        <v>0</v>
      </c>
      <c r="M1549" s="61"/>
      <c r="N1549" s="169" t="s">
        <v>206</v>
      </c>
      <c r="O1549" s="45">
        <v>1</v>
      </c>
      <c r="P1549" s="60">
        <v>3.8461538461538464E-2</v>
      </c>
      <c r="Q1549" s="61"/>
      <c r="R1549" s="61"/>
      <c r="S1549" s="61"/>
      <c r="T1549" s="61"/>
      <c r="U1549" s="61"/>
      <c r="V1549" s="61"/>
      <c r="W1549" s="169" t="s">
        <v>220</v>
      </c>
      <c r="X1549" s="45">
        <v>0</v>
      </c>
      <c r="Y1549" s="60">
        <v>0</v>
      </c>
      <c r="Z1549" s="61"/>
      <c r="AA1549" s="61"/>
      <c r="AB1549" s="49" t="s">
        <v>141</v>
      </c>
      <c r="AC1549" s="49" t="s">
        <v>140</v>
      </c>
      <c r="AD1549" s="61"/>
      <c r="AE1549" s="169" t="s">
        <v>436</v>
      </c>
      <c r="AF1549" s="59">
        <v>3</v>
      </c>
      <c r="AG1549" s="60">
        <v>0.1111111111111111</v>
      </c>
      <c r="AH1549" s="61"/>
      <c r="AI1549" s="169" t="s">
        <v>244</v>
      </c>
      <c r="AJ1549" s="45">
        <v>1</v>
      </c>
      <c r="AK1549" s="60">
        <v>3.7037037037037035E-2</v>
      </c>
      <c r="AL1549" s="61"/>
      <c r="AM1549" s="169" t="s">
        <v>277</v>
      </c>
      <c r="AN1549" s="45">
        <v>2</v>
      </c>
      <c r="AO1549" s="60">
        <v>8.3333333333333329E-2</v>
      </c>
      <c r="AP1549" s="61"/>
      <c r="AQ1549" s="169" t="s">
        <v>290</v>
      </c>
      <c r="AR1549" s="45">
        <v>0</v>
      </c>
      <c r="AS1549" s="60">
        <v>0</v>
      </c>
      <c r="AT1549" s="61"/>
      <c r="AU1549" s="169" t="s">
        <v>304</v>
      </c>
      <c r="AV1549" s="45">
        <v>3</v>
      </c>
      <c r="AW1549" s="60">
        <v>0.125</v>
      </c>
      <c r="AX1549" s="61"/>
      <c r="AY1549" s="169" t="s">
        <v>321</v>
      </c>
      <c r="AZ1549" s="45">
        <v>2</v>
      </c>
      <c r="BA1549" s="60">
        <v>7.407407407407407E-2</v>
      </c>
      <c r="BB1549" s="61"/>
      <c r="BC1549" s="61"/>
      <c r="BD1549" s="49" t="s">
        <v>141</v>
      </c>
      <c r="BE1549" s="49" t="s">
        <v>140</v>
      </c>
      <c r="BF1549" s="61"/>
      <c r="BG1549" s="68"/>
      <c r="BH1549" s="77" t="s">
        <v>141</v>
      </c>
      <c r="BI1549" s="77" t="s">
        <v>140</v>
      </c>
      <c r="BJ1549" s="61"/>
      <c r="BK1549" s="61"/>
      <c r="BL1549" s="61"/>
      <c r="BM1549" s="61"/>
      <c r="BN1549" s="61"/>
      <c r="BO1549" s="61"/>
      <c r="BP1549" s="61"/>
      <c r="BQ1549" s="61"/>
      <c r="BR1549" s="64"/>
      <c r="BS1549" s="61"/>
      <c r="BT1549" s="61"/>
      <c r="BU1549" s="61"/>
      <c r="BV1549" s="61"/>
      <c r="BW1549" s="61"/>
      <c r="BX1549" s="61"/>
      <c r="BY1549" s="61"/>
      <c r="BZ1549" s="61"/>
      <c r="CA1549" s="61"/>
      <c r="CB1549" s="61"/>
      <c r="CC1549" s="61"/>
      <c r="CD1549" s="61"/>
      <c r="CE1549" s="61"/>
      <c r="CF1549" s="61"/>
      <c r="CG1549" s="61"/>
      <c r="CH1549" s="61"/>
      <c r="CI1549" s="61"/>
      <c r="CJ1549" s="61"/>
      <c r="CK1549" s="61"/>
      <c r="CL1549" s="61"/>
      <c r="CM1549" s="61"/>
      <c r="CN1549" s="61"/>
      <c r="CO1549" s="61"/>
      <c r="CP1549" s="61"/>
      <c r="CQ1549" s="61"/>
      <c r="CR1549" s="61"/>
      <c r="CS1549" s="61"/>
      <c r="CT1549" s="61"/>
      <c r="CU1549" s="61"/>
      <c r="CV1549" s="61"/>
      <c r="CW1549" s="61"/>
      <c r="CX1549" s="61"/>
      <c r="CY1549" s="61"/>
      <c r="CZ1549" s="61"/>
      <c r="DA1549" s="61"/>
      <c r="DB1549" s="61"/>
      <c r="DC1549" s="61"/>
    </row>
    <row r="1550" spans="2:107" ht="25.5" customHeight="1" x14ac:dyDescent="0.2">
      <c r="B1550" s="63" t="s">
        <v>380</v>
      </c>
      <c r="C1550" s="45">
        <v>0</v>
      </c>
      <c r="D1550" s="58">
        <v>0</v>
      </c>
      <c r="E1550" s="64"/>
      <c r="F1550" s="75" t="s">
        <v>392</v>
      </c>
      <c r="G1550" s="45">
        <v>0</v>
      </c>
      <c r="H1550" s="58">
        <v>0</v>
      </c>
      <c r="I1550" s="61"/>
      <c r="J1550" s="63" t="s">
        <v>389</v>
      </c>
      <c r="K1550" s="45">
        <v>0</v>
      </c>
      <c r="L1550" s="58">
        <v>0</v>
      </c>
      <c r="M1550" s="61"/>
      <c r="N1550" s="169" t="s">
        <v>250</v>
      </c>
      <c r="O1550" s="45">
        <v>1</v>
      </c>
      <c r="P1550" s="60">
        <v>3.8461538461538464E-2</v>
      </c>
      <c r="Q1550" s="61"/>
      <c r="R1550" s="61"/>
      <c r="S1550" s="61"/>
      <c r="T1550" s="61"/>
      <c r="U1550" s="61"/>
      <c r="V1550" s="61"/>
      <c r="W1550" s="169" t="s">
        <v>221</v>
      </c>
      <c r="X1550" s="45">
        <v>4</v>
      </c>
      <c r="Y1550" s="60">
        <v>0.14814814814814814</v>
      </c>
      <c r="Z1550" s="61"/>
      <c r="AA1550" s="61"/>
      <c r="AB1550" s="61"/>
      <c r="AC1550" s="61"/>
      <c r="AD1550" s="61"/>
      <c r="AE1550" s="169" t="s">
        <v>437</v>
      </c>
      <c r="AF1550" s="59">
        <v>5</v>
      </c>
      <c r="AG1550" s="60">
        <v>0.18518518518518517</v>
      </c>
      <c r="AH1550" s="61"/>
      <c r="AI1550" s="169" t="s">
        <v>245</v>
      </c>
      <c r="AJ1550" s="59">
        <v>2</v>
      </c>
      <c r="AK1550" s="60">
        <v>7.407407407407407E-2</v>
      </c>
      <c r="AL1550" s="61"/>
      <c r="AM1550" s="169" t="s">
        <v>259</v>
      </c>
      <c r="AN1550" s="45">
        <v>0</v>
      </c>
      <c r="AO1550" s="60">
        <v>0</v>
      </c>
      <c r="AP1550" s="61"/>
      <c r="AQ1550" s="169" t="s">
        <v>291</v>
      </c>
      <c r="AR1550" s="45">
        <v>1</v>
      </c>
      <c r="AS1550" s="60">
        <v>3.7037037037037035E-2</v>
      </c>
      <c r="AT1550" s="61"/>
      <c r="AU1550" s="169" t="s">
        <v>303</v>
      </c>
      <c r="AV1550" s="45">
        <v>0</v>
      </c>
      <c r="AW1550" s="60">
        <v>0</v>
      </c>
      <c r="AX1550" s="61"/>
      <c r="AY1550" s="169" t="s">
        <v>318</v>
      </c>
      <c r="AZ1550" s="45">
        <v>1</v>
      </c>
      <c r="BA1550" s="60">
        <v>3.7037037037037035E-2</v>
      </c>
      <c r="BB1550" s="61"/>
      <c r="BC1550" s="61"/>
      <c r="BD1550" s="61"/>
      <c r="BE1550" s="61"/>
      <c r="BF1550" s="61"/>
      <c r="BG1550" s="61"/>
      <c r="BH1550" s="61"/>
      <c r="BI1550" s="61"/>
      <c r="BJ1550" s="61"/>
      <c r="BK1550" s="61"/>
      <c r="BL1550" s="61"/>
      <c r="BM1550" s="61"/>
      <c r="BN1550" s="61"/>
      <c r="BO1550" s="61"/>
      <c r="BP1550" s="61"/>
      <c r="BQ1550" s="61"/>
      <c r="BR1550" s="64"/>
      <c r="BS1550" s="61"/>
      <c r="BT1550" s="61"/>
      <c r="BU1550" s="61"/>
      <c r="BV1550" s="61"/>
      <c r="BW1550" s="61"/>
      <c r="BX1550" s="61"/>
      <c r="BY1550" s="61"/>
      <c r="BZ1550" s="61"/>
      <c r="CA1550" s="61"/>
      <c r="CB1550" s="61"/>
      <c r="CC1550" s="61"/>
      <c r="CD1550" s="61"/>
      <c r="CE1550" s="61"/>
      <c r="CF1550" s="61"/>
      <c r="CG1550" s="61"/>
      <c r="CH1550" s="61"/>
      <c r="CI1550" s="61"/>
      <c r="CJ1550" s="61"/>
      <c r="CK1550" s="61"/>
      <c r="CL1550" s="61"/>
      <c r="CM1550" s="61"/>
      <c r="CN1550" s="61"/>
      <c r="CO1550" s="61"/>
      <c r="CP1550" s="61"/>
      <c r="CQ1550" s="61"/>
      <c r="CR1550" s="61"/>
      <c r="CS1550" s="61"/>
      <c r="CT1550" s="61"/>
      <c r="CU1550" s="61"/>
      <c r="CV1550" s="61"/>
      <c r="CW1550" s="61"/>
      <c r="CX1550" s="61"/>
      <c r="CY1550" s="61"/>
      <c r="CZ1550" s="61"/>
      <c r="DA1550" s="61"/>
      <c r="DB1550" s="61"/>
      <c r="DC1550" s="61"/>
    </row>
    <row r="1551" spans="2:107" ht="25.5" customHeight="1" x14ac:dyDescent="0.2">
      <c r="B1551" s="63" t="s">
        <v>381</v>
      </c>
      <c r="C1551" s="45">
        <v>1</v>
      </c>
      <c r="D1551" s="58">
        <v>3.7037037037037035E-2</v>
      </c>
      <c r="E1551" s="64"/>
      <c r="F1551" s="75" t="s">
        <v>393</v>
      </c>
      <c r="G1551" s="45">
        <v>1</v>
      </c>
      <c r="H1551" s="58">
        <v>3.7037037037037035E-2</v>
      </c>
      <c r="I1551" s="61"/>
      <c r="J1551" s="63" t="s">
        <v>403</v>
      </c>
      <c r="K1551" s="45">
        <v>3</v>
      </c>
      <c r="L1551" s="58">
        <v>0.1111111111111111</v>
      </c>
      <c r="M1551" s="61"/>
      <c r="N1551" s="61"/>
      <c r="O1551" s="45">
        <v>26</v>
      </c>
      <c r="P1551" s="60">
        <v>1</v>
      </c>
      <c r="Q1551" s="61"/>
      <c r="R1551" s="61"/>
      <c r="S1551" s="61"/>
      <c r="T1551" s="61"/>
      <c r="U1551" s="61"/>
      <c r="V1551" s="61"/>
      <c r="W1551" s="169" t="s">
        <v>222</v>
      </c>
      <c r="X1551" s="45">
        <v>1</v>
      </c>
      <c r="Y1551" s="60">
        <v>3.7037037037037035E-2</v>
      </c>
      <c r="Z1551" s="61"/>
      <c r="AA1551" s="61"/>
      <c r="AB1551" s="61"/>
      <c r="AC1551" s="61"/>
      <c r="AD1551" s="61"/>
      <c r="AE1551"/>
      <c r="AF1551" s="45">
        <v>27</v>
      </c>
      <c r="AG1551" s="60">
        <v>1</v>
      </c>
      <c r="AH1551" s="61"/>
      <c r="AI1551" s="169" t="s">
        <v>248</v>
      </c>
      <c r="AJ1551" s="45">
        <v>0</v>
      </c>
      <c r="AK1551" s="60">
        <v>0</v>
      </c>
      <c r="AL1551" s="61"/>
      <c r="AM1551" s="169" t="s">
        <v>260</v>
      </c>
      <c r="AN1551" s="45">
        <v>1</v>
      </c>
      <c r="AO1551" s="60">
        <v>4.1666666666666664E-2</v>
      </c>
      <c r="AP1551" s="61"/>
      <c r="AQ1551" s="169" t="s">
        <v>292</v>
      </c>
      <c r="AR1551" s="45">
        <v>0</v>
      </c>
      <c r="AS1551" s="60">
        <v>0</v>
      </c>
      <c r="AT1551" s="61"/>
      <c r="AU1551" s="169" t="s">
        <v>305</v>
      </c>
      <c r="AV1551" s="45">
        <v>1</v>
      </c>
      <c r="AW1551" s="60">
        <v>4.1666666666666664E-2</v>
      </c>
      <c r="AX1551" s="61"/>
      <c r="AY1551" s="169" t="s">
        <v>439</v>
      </c>
      <c r="AZ1551" s="45">
        <v>4</v>
      </c>
      <c r="BA1551" s="60">
        <v>0.14814814814814814</v>
      </c>
      <c r="BB1551" s="61"/>
      <c r="BC1551" s="61"/>
      <c r="BD1551" s="61"/>
      <c r="BE1551" s="61"/>
      <c r="BF1551" s="61"/>
      <c r="BG1551" s="61"/>
      <c r="BH1551" s="61"/>
      <c r="BI1551" s="61"/>
      <c r="BJ1551" s="61"/>
      <c r="BK1551" s="61"/>
      <c r="BL1551" s="61"/>
      <c r="BM1551" s="61"/>
      <c r="BN1551" s="61"/>
      <c r="BO1551" s="61"/>
      <c r="BP1551" s="61"/>
      <c r="BQ1551" s="61"/>
      <c r="BR1551" s="64"/>
      <c r="BS1551" s="61"/>
      <c r="BT1551" s="61"/>
      <c r="BU1551" s="61"/>
      <c r="BV1551" s="61"/>
      <c r="BW1551" s="61"/>
      <c r="BX1551" s="61"/>
      <c r="BY1551" s="61"/>
      <c r="BZ1551" s="61"/>
      <c r="CA1551" s="61"/>
      <c r="CB1551" s="61"/>
      <c r="CC1551" s="61"/>
      <c r="CD1551" s="61"/>
      <c r="CE1551" s="61"/>
      <c r="CF1551" s="61"/>
      <c r="CG1551" s="61"/>
      <c r="CH1551" s="61"/>
      <c r="CI1551" s="61"/>
      <c r="CJ1551" s="61"/>
      <c r="CK1551" s="61"/>
      <c r="CL1551" s="61"/>
      <c r="CM1551" s="61"/>
      <c r="CN1551" s="61"/>
      <c r="CO1551" s="61"/>
      <c r="CP1551" s="61"/>
      <c r="CQ1551" s="61"/>
      <c r="CR1551" s="61"/>
      <c r="CS1551" s="61"/>
      <c r="CT1551" s="61"/>
      <c r="CU1551" s="61"/>
      <c r="CV1551" s="61"/>
      <c r="CW1551" s="61"/>
      <c r="CX1551" s="61"/>
      <c r="CY1551" s="61"/>
      <c r="CZ1551" s="61"/>
      <c r="DA1551" s="61"/>
      <c r="DB1551" s="61"/>
      <c r="DC1551" s="61"/>
    </row>
    <row r="1552" spans="2:107" ht="25.5" customHeight="1" x14ac:dyDescent="0.2">
      <c r="B1552" s="63" t="s">
        <v>382</v>
      </c>
      <c r="C1552" s="45">
        <v>1</v>
      </c>
      <c r="D1552" s="58">
        <v>3.7037037037037035E-2</v>
      </c>
      <c r="E1552" s="64"/>
      <c r="F1552" s="75" t="s">
        <v>394</v>
      </c>
      <c r="G1552" s="45">
        <v>1</v>
      </c>
      <c r="H1552" s="58">
        <v>3.7037037037037035E-2</v>
      </c>
      <c r="I1552" s="61"/>
      <c r="J1552" s="63" t="s">
        <v>404</v>
      </c>
      <c r="K1552" s="45">
        <v>0</v>
      </c>
      <c r="L1552" s="58">
        <v>0</v>
      </c>
      <c r="M1552" s="61"/>
      <c r="N1552" s="37"/>
      <c r="O1552" s="49" t="s">
        <v>141</v>
      </c>
      <c r="P1552" s="49" t="s">
        <v>140</v>
      </c>
      <c r="Q1552" s="61"/>
      <c r="R1552" s="61"/>
      <c r="S1552" s="61"/>
      <c r="T1552" s="61"/>
      <c r="U1552" s="61"/>
      <c r="V1552" s="61"/>
      <c r="W1552" s="169" t="s">
        <v>246</v>
      </c>
      <c r="X1552" s="45">
        <v>1</v>
      </c>
      <c r="Y1552" s="60">
        <v>3.7037037037037035E-2</v>
      </c>
      <c r="Z1552" s="61"/>
      <c r="AA1552" s="61"/>
      <c r="AB1552" s="61"/>
      <c r="AC1552" s="61"/>
      <c r="AD1552" s="61"/>
      <c r="AE1552" s="61"/>
      <c r="AF1552" s="49" t="s">
        <v>141</v>
      </c>
      <c r="AG1552" s="49" t="s">
        <v>140</v>
      </c>
      <c r="AH1552" s="61"/>
      <c r="AI1552" s="169" t="s">
        <v>249</v>
      </c>
      <c r="AJ1552" s="45">
        <v>0</v>
      </c>
      <c r="AK1552" s="60">
        <v>0</v>
      </c>
      <c r="AL1552" s="61"/>
      <c r="AM1552" s="169" t="s">
        <v>261</v>
      </c>
      <c r="AN1552" s="59">
        <v>2</v>
      </c>
      <c r="AO1552" s="60">
        <v>8.3333333333333329E-2</v>
      </c>
      <c r="AP1552" s="61"/>
      <c r="AQ1552" s="169" t="s">
        <v>293</v>
      </c>
      <c r="AR1552" s="45">
        <v>2</v>
      </c>
      <c r="AS1552" s="60">
        <v>7.407407407407407E-2</v>
      </c>
      <c r="AT1552" s="61"/>
      <c r="AU1552" s="169" t="s">
        <v>262</v>
      </c>
      <c r="AV1552" s="59">
        <v>1</v>
      </c>
      <c r="AW1552" s="60">
        <v>4.1666666666666664E-2</v>
      </c>
      <c r="AX1552" s="61"/>
      <c r="AY1552" s="169" t="s">
        <v>440</v>
      </c>
      <c r="AZ1552" s="45">
        <v>13</v>
      </c>
      <c r="BA1552" s="60">
        <v>0.48148148148148145</v>
      </c>
      <c r="BB1552" s="61"/>
      <c r="BC1552" s="61"/>
      <c r="BD1552" s="61"/>
      <c r="BE1552" s="61"/>
      <c r="BF1552" s="61"/>
      <c r="BG1552" s="61"/>
      <c r="BH1552" s="61"/>
      <c r="BI1552" s="61"/>
      <c r="BJ1552" s="61"/>
      <c r="BK1552" s="61"/>
      <c r="BL1552" s="61"/>
      <c r="BM1552" s="61"/>
      <c r="BN1552" s="61"/>
      <c r="BO1552" s="61"/>
      <c r="BP1552" s="61"/>
      <c r="BQ1552" s="61"/>
      <c r="BR1552" s="64"/>
      <c r="BS1552" s="61"/>
      <c r="BT1552" s="61"/>
      <c r="BU1552" s="61"/>
      <c r="BV1552" s="61"/>
      <c r="BW1552" s="61"/>
      <c r="BX1552" s="61"/>
      <c r="BY1552" s="61"/>
      <c r="BZ1552" s="61"/>
      <c r="CA1552" s="61"/>
      <c r="CB1552" s="61"/>
      <c r="CC1552" s="61"/>
      <c r="CD1552" s="61"/>
      <c r="CE1552" s="61"/>
      <c r="CF1552" s="61"/>
      <c r="CG1552" s="61"/>
      <c r="CH1552" s="61"/>
      <c r="CI1552" s="61"/>
      <c r="CJ1552" s="61"/>
      <c r="CK1552" s="61"/>
      <c r="CL1552" s="61"/>
      <c r="CM1552" s="61"/>
      <c r="CN1552" s="61"/>
      <c r="CO1552" s="61"/>
      <c r="CP1552" s="61"/>
      <c r="CQ1552" s="61"/>
      <c r="CR1552" s="61"/>
      <c r="CS1552" s="61"/>
      <c r="CT1552" s="61"/>
      <c r="CU1552" s="61"/>
      <c r="CV1552" s="61"/>
      <c r="CW1552" s="61"/>
      <c r="CX1552" s="61"/>
      <c r="CY1552" s="61"/>
      <c r="CZ1552" s="61"/>
      <c r="DA1552" s="61"/>
      <c r="DB1552" s="61"/>
      <c r="DC1552" s="61"/>
    </row>
    <row r="1553" spans="2:107" ht="25.5" customHeight="1" x14ac:dyDescent="0.2">
      <c r="B1553" s="63" t="s">
        <v>383</v>
      </c>
      <c r="C1553" s="45">
        <v>2</v>
      </c>
      <c r="D1553" s="58">
        <v>7.407407407407407E-2</v>
      </c>
      <c r="E1553" s="64"/>
      <c r="F1553" s="75" t="s">
        <v>395</v>
      </c>
      <c r="G1553" s="45">
        <v>2</v>
      </c>
      <c r="H1553" s="58">
        <v>7.407407407407407E-2</v>
      </c>
      <c r="I1553" s="61"/>
      <c r="J1553" s="63" t="s">
        <v>391</v>
      </c>
      <c r="K1553" s="45">
        <v>0</v>
      </c>
      <c r="L1553" s="58">
        <v>0</v>
      </c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  <c r="W1553" s="169" t="s">
        <v>247</v>
      </c>
      <c r="X1553" s="45">
        <v>0</v>
      </c>
      <c r="Y1553" s="60">
        <v>0</v>
      </c>
      <c r="Z1553" s="61"/>
      <c r="AA1553" s="61"/>
      <c r="AB1553" s="61"/>
      <c r="AC1553" s="61"/>
      <c r="AD1553" s="61"/>
      <c r="AE1553" s="61"/>
      <c r="AF1553" s="61"/>
      <c r="AG1553" s="61"/>
      <c r="AH1553" s="61"/>
      <c r="AI1553" s="169" t="s">
        <v>273</v>
      </c>
      <c r="AJ1553" s="45">
        <v>1</v>
      </c>
      <c r="AK1553" s="60">
        <v>3.7037037037037035E-2</v>
      </c>
      <c r="AL1553" s="61"/>
      <c r="AM1553" s="169" t="s">
        <v>278</v>
      </c>
      <c r="AN1553" s="59">
        <v>2</v>
      </c>
      <c r="AO1553" s="60">
        <v>8.3333333333333329E-2</v>
      </c>
      <c r="AP1553" s="61"/>
      <c r="AQ1553" s="169" t="s">
        <v>294</v>
      </c>
      <c r="AR1553" s="45">
        <v>5</v>
      </c>
      <c r="AS1553" s="60">
        <v>0.18518518518518517</v>
      </c>
      <c r="AT1553" s="61"/>
      <c r="AU1553" s="169" t="s">
        <v>307</v>
      </c>
      <c r="AV1553" s="59">
        <v>4</v>
      </c>
      <c r="AW1553" s="60">
        <v>0.16666666666666666</v>
      </c>
      <c r="AX1553" s="61"/>
      <c r="AY1553" s="169" t="s">
        <v>440</v>
      </c>
      <c r="AZ1553" s="45">
        <v>0</v>
      </c>
      <c r="BA1553" s="60">
        <v>0</v>
      </c>
      <c r="BB1553" s="61"/>
      <c r="BC1553" s="61"/>
      <c r="BD1553" s="61"/>
      <c r="BE1553" s="61"/>
      <c r="BF1553" s="61"/>
      <c r="BG1553" s="61"/>
      <c r="BH1553" s="61"/>
      <c r="BI1553" s="61"/>
      <c r="BJ1553" s="61"/>
      <c r="BK1553" s="61"/>
      <c r="BL1553" s="61"/>
      <c r="BM1553" s="61"/>
      <c r="BN1553" s="61"/>
      <c r="BO1553" s="61"/>
      <c r="BP1553" s="61"/>
      <c r="BQ1553" s="61"/>
      <c r="BR1553" s="64"/>
      <c r="BS1553" s="61"/>
      <c r="BT1553" s="61"/>
      <c r="BU1553" s="61"/>
      <c r="BV1553" s="61"/>
      <c r="BW1553" s="61"/>
      <c r="BX1553" s="61"/>
      <c r="BY1553" s="61"/>
      <c r="BZ1553" s="61"/>
      <c r="CA1553" s="61"/>
      <c r="CB1553" s="61"/>
      <c r="CC1553" s="61"/>
      <c r="CD1553" s="61"/>
      <c r="CE1553" s="61"/>
      <c r="CF1553" s="61"/>
      <c r="CG1553" s="61"/>
      <c r="CH1553" s="61"/>
      <c r="CI1553" s="61"/>
      <c r="CJ1553" s="61"/>
      <c r="CK1553" s="61"/>
      <c r="CL1553" s="61"/>
      <c r="CM1553" s="61"/>
      <c r="CN1553" s="61"/>
      <c r="CO1553" s="61"/>
      <c r="CP1553" s="61"/>
      <c r="CQ1553" s="61"/>
      <c r="CR1553" s="61"/>
      <c r="CS1553" s="61"/>
      <c r="CT1553" s="61"/>
      <c r="CU1553" s="61"/>
      <c r="CV1553" s="61"/>
      <c r="CW1553" s="61"/>
      <c r="CX1553" s="61"/>
      <c r="CY1553" s="61"/>
      <c r="CZ1553" s="61"/>
      <c r="DA1553" s="61"/>
      <c r="DB1553" s="61"/>
      <c r="DC1553" s="61"/>
    </row>
    <row r="1554" spans="2:107" ht="25.5" customHeight="1" x14ac:dyDescent="0.2">
      <c r="B1554" s="61"/>
      <c r="C1554" s="45">
        <v>27</v>
      </c>
      <c r="D1554" s="58">
        <v>1</v>
      </c>
      <c r="E1554" s="64"/>
      <c r="F1554" s="61"/>
      <c r="G1554" s="45">
        <v>27</v>
      </c>
      <c r="H1554" s="58">
        <v>1</v>
      </c>
      <c r="I1554" s="61"/>
      <c r="J1554" s="63" t="s">
        <v>405</v>
      </c>
      <c r="K1554" s="45">
        <v>1</v>
      </c>
      <c r="L1554" s="58">
        <v>3.7037037037037035E-2</v>
      </c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  <c r="W1554" s="169" t="s">
        <v>265</v>
      </c>
      <c r="X1554" s="45">
        <v>0</v>
      </c>
      <c r="Y1554" s="60">
        <v>0</v>
      </c>
      <c r="Z1554" s="61"/>
      <c r="AA1554" s="61"/>
      <c r="AB1554" s="61"/>
      <c r="AC1554" s="61"/>
      <c r="AD1554" s="61"/>
      <c r="AE1554" s="61"/>
      <c r="AF1554" s="61"/>
      <c r="AG1554" s="61"/>
      <c r="AH1554" s="61"/>
      <c r="AI1554" s="169" t="s">
        <v>275</v>
      </c>
      <c r="AJ1554" s="45">
        <v>0</v>
      </c>
      <c r="AK1554" s="60">
        <v>0</v>
      </c>
      <c r="AL1554" s="61"/>
      <c r="AM1554" s="169" t="s">
        <v>262</v>
      </c>
      <c r="AN1554" s="45">
        <v>1</v>
      </c>
      <c r="AO1554" s="60">
        <v>4.1666666666666664E-2</v>
      </c>
      <c r="AP1554" s="61"/>
      <c r="AQ1554" s="61"/>
      <c r="AR1554" s="45">
        <v>27</v>
      </c>
      <c r="AS1554" s="60">
        <v>1</v>
      </c>
      <c r="AT1554" s="61"/>
      <c r="AU1554" s="169" t="s">
        <v>306</v>
      </c>
      <c r="AV1554" s="45">
        <v>0</v>
      </c>
      <c r="AW1554" s="60">
        <v>0</v>
      </c>
      <c r="AX1554" s="61"/>
      <c r="AY1554" s="98"/>
      <c r="AZ1554" s="45">
        <v>27</v>
      </c>
      <c r="BA1554" s="60">
        <v>1</v>
      </c>
      <c r="BB1554" s="61"/>
      <c r="BC1554" s="61"/>
      <c r="BD1554" s="61"/>
      <c r="BE1554" s="61"/>
      <c r="BF1554" s="61"/>
      <c r="BG1554" s="61"/>
      <c r="BH1554" s="61"/>
      <c r="BI1554" s="61"/>
      <c r="BJ1554" s="61"/>
      <c r="BK1554" s="61"/>
      <c r="BL1554" s="61"/>
      <c r="BM1554" s="61"/>
      <c r="BN1554" s="61"/>
      <c r="BO1554" s="61"/>
      <c r="BP1554" s="61"/>
      <c r="BQ1554" s="61"/>
      <c r="BR1554" s="64"/>
      <c r="BS1554" s="61"/>
      <c r="BT1554" s="61"/>
      <c r="BU1554" s="61"/>
      <c r="BV1554" s="61"/>
      <c r="BW1554" s="61"/>
      <c r="BX1554" s="61"/>
      <c r="BY1554" s="61"/>
      <c r="BZ1554" s="61"/>
      <c r="CA1554" s="61"/>
      <c r="CB1554" s="61"/>
      <c r="CC1554" s="61"/>
      <c r="CD1554" s="61"/>
      <c r="CE1554" s="61"/>
      <c r="CF1554" s="61"/>
      <c r="CG1554" s="61"/>
      <c r="CH1554" s="61"/>
      <c r="CI1554" s="61"/>
      <c r="CJ1554" s="61"/>
      <c r="CK1554" s="61"/>
      <c r="CL1554" s="61"/>
      <c r="CM1554" s="61"/>
      <c r="CN1554" s="61"/>
      <c r="CO1554" s="61"/>
      <c r="CP1554" s="61"/>
      <c r="CQ1554" s="61"/>
      <c r="CR1554" s="61"/>
      <c r="CS1554" s="61"/>
      <c r="CT1554" s="61"/>
      <c r="CU1554" s="61"/>
      <c r="CV1554" s="61"/>
      <c r="CW1554" s="61"/>
      <c r="CX1554" s="61"/>
      <c r="CY1554" s="61"/>
      <c r="CZ1554" s="61"/>
      <c r="DA1554" s="61"/>
      <c r="DB1554" s="61"/>
      <c r="DC1554" s="61"/>
    </row>
    <row r="1555" spans="2:107" ht="25.5" customHeight="1" x14ac:dyDescent="0.2">
      <c r="B1555" s="61"/>
      <c r="C1555" s="70" t="s">
        <v>141</v>
      </c>
      <c r="D1555" s="70" t="s">
        <v>140</v>
      </c>
      <c r="E1555" s="64"/>
      <c r="F1555" s="61"/>
      <c r="G1555" s="70" t="s">
        <v>141</v>
      </c>
      <c r="H1555" s="70" t="s">
        <v>140</v>
      </c>
      <c r="I1555" s="61"/>
      <c r="J1555" s="63" t="s">
        <v>406</v>
      </c>
      <c r="K1555" s="45">
        <v>0</v>
      </c>
      <c r="L1555" s="58">
        <v>0</v>
      </c>
      <c r="M1555" s="61"/>
      <c r="N1555" s="61"/>
      <c r="O1555" s="61"/>
      <c r="P1555" s="61"/>
      <c r="Q1555" s="61"/>
      <c r="R1555" s="61"/>
      <c r="S1555" s="61"/>
      <c r="T1555" s="61"/>
      <c r="U1555" s="61"/>
      <c r="V1555" s="61"/>
      <c r="W1555" s="169" t="s">
        <v>266</v>
      </c>
      <c r="X1555" s="45">
        <v>0</v>
      </c>
      <c r="Y1555" s="60">
        <v>0</v>
      </c>
      <c r="Z1555" s="61"/>
      <c r="AA1555" s="61"/>
      <c r="AB1555" s="61"/>
      <c r="AC1555" s="61"/>
      <c r="AD1555" s="61"/>
      <c r="AE1555" s="61"/>
      <c r="AF1555" s="61"/>
      <c r="AG1555" s="61"/>
      <c r="AH1555" s="61"/>
      <c r="AI1555" s="169" t="s">
        <v>274</v>
      </c>
      <c r="AJ1555" s="45">
        <v>0</v>
      </c>
      <c r="AK1555" s="60">
        <v>0</v>
      </c>
      <c r="AL1555" s="61"/>
      <c r="AM1555" s="169" t="s">
        <v>263</v>
      </c>
      <c r="AN1555" s="45">
        <v>0</v>
      </c>
      <c r="AO1555" s="60">
        <v>0</v>
      </c>
      <c r="AP1555" s="61"/>
      <c r="AQ1555" s="61"/>
      <c r="AR1555" s="70" t="s">
        <v>141</v>
      </c>
      <c r="AS1555" s="70" t="s">
        <v>140</v>
      </c>
      <c r="AT1555" s="61"/>
      <c r="AU1555" s="169" t="s">
        <v>308</v>
      </c>
      <c r="AV1555" s="45">
        <v>0</v>
      </c>
      <c r="AW1555" s="60">
        <v>0</v>
      </c>
      <c r="AX1555" s="61"/>
      <c r="AY1555" s="61"/>
      <c r="AZ1555" s="49" t="s">
        <v>141</v>
      </c>
      <c r="BA1555" s="49" t="s">
        <v>140</v>
      </c>
      <c r="BB1555" s="64"/>
      <c r="BC1555" s="61"/>
      <c r="BD1555" s="61"/>
      <c r="BE1555" s="61"/>
      <c r="BF1555" s="61"/>
      <c r="BG1555" s="61"/>
      <c r="BH1555" s="61"/>
      <c r="BI1555" s="61"/>
      <c r="BJ1555" s="61"/>
      <c r="BK1555" s="61"/>
      <c r="BL1555" s="61"/>
      <c r="BM1555" s="61"/>
      <c r="BN1555" s="61"/>
      <c r="BO1555" s="61"/>
      <c r="BP1555" s="61"/>
      <c r="BQ1555" s="61"/>
      <c r="BR1555" s="64"/>
      <c r="BS1555" s="61"/>
      <c r="BT1555" s="61"/>
      <c r="BU1555" s="61"/>
      <c r="BV1555" s="61"/>
      <c r="BW1555" s="61"/>
      <c r="BX1555" s="61"/>
      <c r="BY1555" s="61"/>
      <c r="BZ1555" s="61"/>
      <c r="CA1555" s="61"/>
      <c r="CB1555" s="61"/>
      <c r="CC1555" s="61"/>
      <c r="CD1555" s="61"/>
      <c r="CE1555" s="61"/>
      <c r="CF1555" s="61"/>
      <c r="CG1555" s="61"/>
      <c r="CH1555" s="61"/>
      <c r="CI1555" s="61"/>
      <c r="CJ1555" s="61"/>
      <c r="CK1555" s="61"/>
      <c r="CL1555" s="61"/>
      <c r="CM1555" s="61"/>
      <c r="CN1555" s="61"/>
      <c r="CO1555" s="61"/>
      <c r="CP1555" s="61"/>
      <c r="CQ1555" s="61"/>
      <c r="CR1555" s="61"/>
      <c r="CS1555" s="61"/>
      <c r="CT1555" s="61"/>
      <c r="CU1555" s="61"/>
      <c r="CV1555" s="61"/>
      <c r="CW1555" s="61"/>
      <c r="CX1555" s="61"/>
      <c r="CY1555" s="61"/>
      <c r="CZ1555" s="61"/>
      <c r="DA1555" s="61"/>
      <c r="DB1555" s="61"/>
      <c r="DC1555" s="61"/>
    </row>
    <row r="1556" spans="2:107" ht="25.5" customHeight="1" x14ac:dyDescent="0.2">
      <c r="B1556" s="61"/>
      <c r="C1556" s="61"/>
      <c r="D1556" s="61"/>
      <c r="E1556" s="64"/>
      <c r="F1556" s="61"/>
      <c r="G1556" s="61"/>
      <c r="H1556" s="61"/>
      <c r="I1556" s="61"/>
      <c r="J1556" s="63" t="s">
        <v>393</v>
      </c>
      <c r="K1556" s="45">
        <v>0</v>
      </c>
      <c r="L1556" s="58">
        <v>0</v>
      </c>
      <c r="M1556" s="61"/>
      <c r="N1556" s="61"/>
      <c r="O1556" s="61"/>
      <c r="P1556" s="61"/>
      <c r="Q1556" s="61"/>
      <c r="R1556" s="61"/>
      <c r="S1556" s="61"/>
      <c r="T1556" s="61"/>
      <c r="U1556" s="61"/>
      <c r="V1556" s="61"/>
      <c r="W1556" s="169" t="s">
        <v>162</v>
      </c>
      <c r="X1556" s="59">
        <v>2</v>
      </c>
      <c r="Y1556" s="60">
        <v>7.407407407407407E-2</v>
      </c>
      <c r="Z1556" s="61"/>
      <c r="AA1556" s="61"/>
      <c r="AB1556" s="61"/>
      <c r="AC1556" s="61"/>
      <c r="AD1556" s="61"/>
      <c r="AE1556" s="61"/>
      <c r="AF1556" s="61"/>
      <c r="AG1556" s="61"/>
      <c r="AH1556" s="61"/>
      <c r="AI1556" s="169" t="s">
        <v>273</v>
      </c>
      <c r="AJ1556" s="45">
        <v>0</v>
      </c>
      <c r="AK1556" s="60">
        <v>0</v>
      </c>
      <c r="AL1556" s="61"/>
      <c r="AM1556" s="169" t="s">
        <v>264</v>
      </c>
      <c r="AN1556" s="45">
        <v>0</v>
      </c>
      <c r="AO1556" s="60">
        <v>0</v>
      </c>
      <c r="AP1556" s="61"/>
      <c r="AQ1556" s="61"/>
      <c r="AR1556" s="61"/>
      <c r="AS1556" s="61"/>
      <c r="AT1556" s="61"/>
      <c r="AU1556" s="169" t="s">
        <v>309</v>
      </c>
      <c r="AV1556" s="45">
        <v>1</v>
      </c>
      <c r="AW1556" s="60">
        <v>4.1666666666666664E-2</v>
      </c>
      <c r="AX1556" s="61"/>
      <c r="AY1556"/>
      <c r="AZ1556"/>
      <c r="BA1556"/>
      <c r="BB1556" s="61"/>
      <c r="BC1556" s="61"/>
      <c r="BD1556" s="61"/>
      <c r="BE1556" s="61"/>
      <c r="BF1556" s="61"/>
      <c r="BG1556" s="61"/>
      <c r="BH1556" s="61"/>
      <c r="BI1556" s="61"/>
      <c r="BJ1556" s="61"/>
      <c r="BK1556" s="61"/>
      <c r="BL1556" s="61"/>
      <c r="BM1556" s="61"/>
      <c r="BN1556" s="61"/>
      <c r="BO1556" s="61"/>
      <c r="BP1556" s="61"/>
      <c r="BQ1556" s="61"/>
      <c r="BR1556" s="64"/>
      <c r="BS1556" s="61"/>
      <c r="BT1556" s="61"/>
      <c r="BU1556" s="61"/>
      <c r="BV1556" s="61"/>
      <c r="BW1556" s="61"/>
      <c r="BX1556" s="61"/>
      <c r="BY1556" s="61"/>
      <c r="BZ1556" s="61"/>
      <c r="CA1556" s="61"/>
      <c r="CB1556" s="61"/>
      <c r="CC1556" s="61"/>
      <c r="CD1556" s="61"/>
      <c r="CE1556" s="61"/>
      <c r="CF1556" s="61"/>
      <c r="CG1556" s="61"/>
      <c r="CH1556" s="61"/>
      <c r="CI1556" s="61"/>
      <c r="CJ1556" s="61"/>
      <c r="CK1556" s="61"/>
      <c r="CL1556" s="61"/>
      <c r="CM1556" s="61"/>
      <c r="CN1556" s="61"/>
      <c r="CO1556" s="61"/>
      <c r="CP1556" s="61"/>
      <c r="CQ1556" s="61"/>
      <c r="CR1556" s="61"/>
      <c r="CS1556" s="61"/>
      <c r="CT1556" s="61"/>
      <c r="CU1556" s="61"/>
      <c r="CV1556" s="61"/>
      <c r="CW1556" s="61"/>
      <c r="CX1556" s="61"/>
      <c r="CY1556" s="61"/>
      <c r="CZ1556" s="61"/>
      <c r="DA1556" s="61"/>
      <c r="DB1556" s="61"/>
      <c r="DC1556" s="61"/>
    </row>
    <row r="1557" spans="2:107" ht="25.5" customHeight="1" x14ac:dyDescent="0.2">
      <c r="B1557" s="61"/>
      <c r="C1557" s="61"/>
      <c r="D1557" s="61"/>
      <c r="E1557" s="64"/>
      <c r="F1557" s="61"/>
      <c r="G1557" s="61"/>
      <c r="H1557" s="61"/>
      <c r="I1557" s="61"/>
      <c r="J1557" s="63" t="s">
        <v>407</v>
      </c>
      <c r="K1557" s="45">
        <v>2</v>
      </c>
      <c r="L1557" s="58">
        <v>7.407407407407407E-2</v>
      </c>
      <c r="M1557" s="61"/>
      <c r="N1557" s="61"/>
      <c r="O1557" s="61"/>
      <c r="P1557" s="61"/>
      <c r="Q1557" s="61"/>
      <c r="R1557" s="61"/>
      <c r="S1557" s="61"/>
      <c r="T1557" s="61"/>
      <c r="U1557" s="61"/>
      <c r="V1557" s="61"/>
      <c r="W1557" s="37"/>
      <c r="X1557" s="45">
        <v>27</v>
      </c>
      <c r="Y1557" s="60">
        <v>1</v>
      </c>
      <c r="Z1557" s="61"/>
      <c r="AA1557" s="61"/>
      <c r="AB1557" s="61"/>
      <c r="AC1557" s="61"/>
      <c r="AD1557" s="61"/>
      <c r="AE1557" s="61"/>
      <c r="AF1557" s="61"/>
      <c r="AG1557" s="61"/>
      <c r="AH1557" s="61"/>
      <c r="AI1557" s="169" t="s">
        <v>438</v>
      </c>
      <c r="AJ1557" s="45">
        <v>8</v>
      </c>
      <c r="AK1557" s="60">
        <v>0.29629629629629628</v>
      </c>
      <c r="AL1557" s="61"/>
      <c r="AM1557" s="169" t="s">
        <v>279</v>
      </c>
      <c r="AN1557" s="45">
        <v>4</v>
      </c>
      <c r="AO1557" s="60">
        <v>0.16666666666666666</v>
      </c>
      <c r="AP1557" s="61"/>
      <c r="AQ1557" s="61"/>
      <c r="AR1557" s="61"/>
      <c r="AS1557" s="61"/>
      <c r="AT1557" s="61"/>
      <c r="AU1557" s="169" t="s">
        <v>310</v>
      </c>
      <c r="AV1557" s="45">
        <v>0</v>
      </c>
      <c r="AW1557" s="60">
        <v>0</v>
      </c>
      <c r="AX1557" s="61"/>
      <c r="AY1557" s="61"/>
      <c r="AZ1557" s="61"/>
      <c r="BA1557" s="61"/>
      <c r="BB1557" s="61"/>
      <c r="BC1557" s="61"/>
      <c r="BD1557" s="61"/>
      <c r="BE1557" s="61"/>
      <c r="BF1557" s="61"/>
      <c r="BG1557" s="61"/>
      <c r="BH1557" s="61"/>
      <c r="BI1557" s="61"/>
      <c r="BJ1557" s="61"/>
      <c r="BK1557" s="61"/>
      <c r="BL1557" s="61"/>
      <c r="BM1557" s="61"/>
      <c r="BN1557" s="61"/>
      <c r="BO1557" s="61"/>
      <c r="BP1557" s="61"/>
      <c r="BQ1557" s="61"/>
      <c r="BR1557" s="64"/>
      <c r="BS1557" s="64"/>
      <c r="BT1557" s="64"/>
      <c r="BU1557" s="64"/>
      <c r="BV1557" s="61"/>
      <c r="BW1557" s="61"/>
      <c r="BX1557" s="61"/>
      <c r="BY1557" s="61"/>
      <c r="BZ1557" s="61"/>
      <c r="CA1557" s="61"/>
      <c r="CB1557" s="61"/>
      <c r="CC1557" s="61"/>
      <c r="CD1557" s="61"/>
      <c r="CE1557" s="61"/>
      <c r="CF1557" s="61"/>
      <c r="CG1557" s="61"/>
      <c r="CH1557" s="61"/>
      <c r="CI1557" s="61"/>
      <c r="CJ1557" s="61"/>
      <c r="CK1557" s="61"/>
      <c r="CL1557" s="61"/>
      <c r="CM1557" s="61"/>
      <c r="CN1557" s="61"/>
      <c r="CO1557" s="61"/>
      <c r="CP1557" s="61"/>
      <c r="CQ1557" s="61"/>
      <c r="CR1557" s="61"/>
      <c r="CS1557" s="61"/>
      <c r="CT1557" s="61"/>
      <c r="CU1557" s="61"/>
      <c r="CV1557" s="61"/>
      <c r="CW1557" s="61"/>
      <c r="CX1557" s="61"/>
      <c r="CY1557" s="61"/>
      <c r="CZ1557" s="61"/>
      <c r="DA1557" s="61"/>
      <c r="DB1557" s="61"/>
      <c r="DC1557" s="61"/>
    </row>
    <row r="1558" spans="2:107" ht="25.5" customHeight="1" x14ac:dyDescent="0.2">
      <c r="B1558" s="61"/>
      <c r="C1558" s="61"/>
      <c r="D1558" s="61"/>
      <c r="E1558" s="64"/>
      <c r="F1558" s="61"/>
      <c r="G1558" s="61"/>
      <c r="H1558" s="61"/>
      <c r="I1558" s="61"/>
      <c r="J1558" s="63" t="s">
        <v>408</v>
      </c>
      <c r="K1558" s="45">
        <v>1</v>
      </c>
      <c r="L1558" s="58">
        <v>3.7037037037037035E-2</v>
      </c>
      <c r="M1558" s="61"/>
      <c r="N1558" s="61"/>
      <c r="O1558" s="61"/>
      <c r="P1558" s="61"/>
      <c r="Q1558" s="61"/>
      <c r="R1558" s="61"/>
      <c r="S1558" s="61"/>
      <c r="T1558" s="61"/>
      <c r="U1558" s="61"/>
      <c r="V1558" s="61"/>
      <c r="W1558" s="61"/>
      <c r="X1558" s="49" t="s">
        <v>141</v>
      </c>
      <c r="Y1558" s="49" t="s">
        <v>140</v>
      </c>
      <c r="Z1558" s="61"/>
      <c r="AA1558" s="61"/>
      <c r="AB1558" s="61"/>
      <c r="AC1558" s="61"/>
      <c r="AD1558" s="61"/>
      <c r="AE1558" s="61"/>
      <c r="AF1558" s="61"/>
      <c r="AG1558" s="61"/>
      <c r="AH1558" s="61"/>
      <c r="AI1558" s="37"/>
      <c r="AJ1558" s="45">
        <v>27</v>
      </c>
      <c r="AK1558" s="60">
        <v>1</v>
      </c>
      <c r="AL1558" s="61"/>
      <c r="AM1558" s="169" t="s">
        <v>267</v>
      </c>
      <c r="AN1558" s="45">
        <v>0</v>
      </c>
      <c r="AO1558" s="60">
        <v>0</v>
      </c>
      <c r="AP1558" s="61"/>
      <c r="AQ1558" s="61"/>
      <c r="AR1558" s="61"/>
      <c r="AS1558" s="61"/>
      <c r="AT1558" s="61"/>
      <c r="AU1558" s="169" t="s">
        <v>311</v>
      </c>
      <c r="AV1558" s="45">
        <v>0</v>
      </c>
      <c r="AW1558" s="60">
        <v>0</v>
      </c>
      <c r="AX1558" s="61"/>
      <c r="AY1558" s="61"/>
      <c r="AZ1558" s="61"/>
      <c r="BA1558" s="61"/>
      <c r="BB1558" s="61"/>
      <c r="BC1558" s="61"/>
      <c r="BD1558" s="61"/>
      <c r="BE1558" s="61"/>
      <c r="BF1558" s="61"/>
      <c r="BG1558" s="61"/>
      <c r="BH1558" s="61"/>
      <c r="BI1558" s="61"/>
      <c r="BJ1558" s="61"/>
      <c r="BK1558" s="61"/>
      <c r="BL1558" s="61"/>
      <c r="BM1558" s="61"/>
      <c r="BN1558" s="61"/>
      <c r="BO1558" s="61"/>
      <c r="BP1558" s="61"/>
      <c r="BQ1558" s="61"/>
      <c r="BR1558" s="64"/>
      <c r="BS1558" s="64"/>
      <c r="BT1558" s="64"/>
      <c r="BU1558" s="64"/>
      <c r="BV1558" s="61"/>
      <c r="BW1558" s="61"/>
      <c r="BX1558" s="61"/>
      <c r="BY1558" s="61"/>
      <c r="BZ1558" s="61"/>
      <c r="CA1558" s="61"/>
      <c r="CB1558" s="61"/>
      <c r="CC1558" s="61"/>
      <c r="CD1558" s="61"/>
      <c r="CE1558" s="61"/>
      <c r="CF1558" s="61"/>
      <c r="CG1558" s="61"/>
      <c r="CH1558" s="61"/>
      <c r="CI1558" s="61"/>
      <c r="CJ1558" s="61"/>
      <c r="CK1558" s="61"/>
      <c r="CL1558" s="61"/>
      <c r="CM1558" s="61"/>
      <c r="CN1558" s="61"/>
      <c r="CO1558" s="61"/>
      <c r="CP1558" s="61"/>
      <c r="CQ1558" s="61"/>
      <c r="CR1558" s="61"/>
      <c r="CS1558" s="61"/>
      <c r="CT1558" s="61"/>
      <c r="CU1558" s="61"/>
      <c r="CV1558" s="61"/>
      <c r="CW1558" s="61"/>
      <c r="CX1558" s="61"/>
      <c r="CY1558" s="61"/>
      <c r="CZ1558" s="61"/>
      <c r="DA1558" s="61"/>
      <c r="DB1558" s="61"/>
      <c r="DC1558" s="61"/>
    </row>
    <row r="1559" spans="2:107" ht="25.5" customHeight="1" x14ac:dyDescent="0.2">
      <c r="B1559" s="61"/>
      <c r="C1559" s="61"/>
      <c r="D1559" s="61"/>
      <c r="E1559" s="64"/>
      <c r="F1559" s="61"/>
      <c r="G1559" s="61"/>
      <c r="H1559" s="61"/>
      <c r="I1559" s="61"/>
      <c r="J1559" s="63" t="s">
        <v>395</v>
      </c>
      <c r="K1559" s="45">
        <v>0</v>
      </c>
      <c r="L1559" s="58">
        <v>0</v>
      </c>
      <c r="M1559" s="61"/>
      <c r="N1559" s="61"/>
      <c r="O1559" s="61"/>
      <c r="P1559" s="61"/>
      <c r="Q1559" s="61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1"/>
      <c r="AB1559" s="61"/>
      <c r="AC1559" s="61"/>
      <c r="AD1559" s="61"/>
      <c r="AE1559" s="61"/>
      <c r="AF1559" s="61"/>
      <c r="AG1559" s="61"/>
      <c r="AH1559" s="61"/>
      <c r="AI1559" s="61"/>
      <c r="AJ1559" s="49" t="s">
        <v>141</v>
      </c>
      <c r="AK1559" s="49" t="s">
        <v>140</v>
      </c>
      <c r="AL1559" s="61"/>
      <c r="AM1559" s="169" t="s">
        <v>268</v>
      </c>
      <c r="AN1559" s="45">
        <v>0</v>
      </c>
      <c r="AO1559" s="60">
        <v>0</v>
      </c>
      <c r="AP1559" s="61"/>
      <c r="AQ1559" s="61"/>
      <c r="AR1559" s="61"/>
      <c r="AS1559" s="61"/>
      <c r="AT1559" s="61"/>
      <c r="AU1559" s="169" t="s">
        <v>312</v>
      </c>
      <c r="AV1559" s="45">
        <v>0</v>
      </c>
      <c r="AW1559" s="60">
        <v>0</v>
      </c>
      <c r="AX1559" s="61"/>
      <c r="AY1559" s="61"/>
      <c r="AZ1559" s="61"/>
      <c r="BA1559" s="61"/>
      <c r="BB1559" s="61"/>
      <c r="BC1559" s="61"/>
      <c r="BD1559" s="61"/>
      <c r="BE1559" s="61"/>
      <c r="BF1559" s="61"/>
      <c r="BG1559" s="61"/>
      <c r="BH1559" s="61"/>
      <c r="BI1559" s="61"/>
      <c r="BJ1559" s="61"/>
      <c r="BK1559" s="61"/>
      <c r="BL1559" s="61"/>
      <c r="BM1559" s="61"/>
      <c r="BN1559" s="61"/>
      <c r="BO1559" s="61"/>
      <c r="BP1559" s="61"/>
      <c r="BQ1559" s="61"/>
      <c r="BR1559" s="64"/>
      <c r="BS1559" s="64"/>
      <c r="BT1559" s="64"/>
      <c r="BU1559" s="64"/>
      <c r="BV1559" s="61"/>
      <c r="BW1559" s="61"/>
      <c r="BX1559" s="61"/>
      <c r="BY1559" s="61"/>
      <c r="BZ1559" s="61"/>
      <c r="CA1559" s="61"/>
      <c r="CB1559" s="61"/>
      <c r="CC1559" s="61"/>
      <c r="CD1559" s="61"/>
      <c r="CE1559" s="61"/>
      <c r="CF1559" s="61"/>
      <c r="CG1559" s="61"/>
      <c r="CH1559" s="61"/>
      <c r="CI1559" s="61"/>
      <c r="CJ1559" s="61"/>
      <c r="CK1559" s="61"/>
      <c r="CL1559" s="61"/>
      <c r="CM1559" s="61"/>
      <c r="CN1559" s="61"/>
      <c r="CO1559" s="61"/>
      <c r="CP1559" s="61"/>
      <c r="CQ1559" s="61"/>
      <c r="CR1559" s="61"/>
      <c r="CS1559" s="61"/>
      <c r="CT1559" s="61"/>
      <c r="CU1559" s="61"/>
      <c r="CV1559" s="61"/>
      <c r="CW1559" s="61"/>
      <c r="CX1559" s="61"/>
      <c r="CY1559" s="61"/>
      <c r="CZ1559" s="61"/>
      <c r="DA1559" s="61"/>
      <c r="DB1559" s="61"/>
      <c r="DC1559" s="61"/>
    </row>
    <row r="1560" spans="2:107" ht="25.5" customHeight="1" x14ac:dyDescent="0.2">
      <c r="B1560" s="61"/>
      <c r="C1560" s="61"/>
      <c r="D1560" s="61"/>
      <c r="E1560" s="64"/>
      <c r="F1560" s="61"/>
      <c r="G1560" s="61"/>
      <c r="H1560" s="61"/>
      <c r="I1560" s="61"/>
      <c r="J1560" s="61"/>
      <c r="K1560" s="45">
        <v>27</v>
      </c>
      <c r="L1560" s="58">
        <v>1</v>
      </c>
      <c r="M1560" s="61"/>
      <c r="N1560" s="61"/>
      <c r="O1560" s="61"/>
      <c r="P1560" s="61"/>
      <c r="Q1560" s="61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1"/>
      <c r="AB1560" s="61"/>
      <c r="AC1560" s="61"/>
      <c r="AD1560" s="61"/>
      <c r="AE1560" s="61"/>
      <c r="AF1560" s="61"/>
      <c r="AG1560" s="61"/>
      <c r="AH1560" s="61"/>
      <c r="AI1560" s="61"/>
      <c r="AJ1560" s="61"/>
      <c r="AK1560" s="61"/>
      <c r="AL1560" s="61"/>
      <c r="AM1560" s="169" t="s">
        <v>269</v>
      </c>
      <c r="AN1560" s="45">
        <v>0</v>
      </c>
      <c r="AO1560" s="60">
        <v>0</v>
      </c>
      <c r="AP1560" s="61"/>
      <c r="AQ1560" s="61"/>
      <c r="AR1560" s="61"/>
      <c r="AS1560" s="61"/>
      <c r="AT1560" s="61"/>
      <c r="AU1560" s="169" t="s">
        <v>313</v>
      </c>
      <c r="AV1560" s="45">
        <v>0</v>
      </c>
      <c r="AW1560" s="60">
        <v>0</v>
      </c>
      <c r="AX1560" s="61"/>
      <c r="AY1560" s="61"/>
      <c r="AZ1560" s="61"/>
      <c r="BA1560" s="61"/>
      <c r="BB1560" s="61"/>
      <c r="BC1560" s="61"/>
      <c r="BD1560" s="61"/>
      <c r="BE1560" s="61"/>
      <c r="BF1560" s="61"/>
      <c r="BG1560" s="61"/>
      <c r="BH1560" s="61"/>
      <c r="BI1560" s="61"/>
      <c r="BJ1560" s="61"/>
      <c r="BK1560" s="61"/>
      <c r="BL1560" s="61"/>
      <c r="BM1560" s="61"/>
      <c r="BN1560" s="61"/>
      <c r="BO1560" s="61"/>
      <c r="BP1560" s="61"/>
      <c r="BQ1560" s="61"/>
      <c r="BR1560" s="64"/>
      <c r="BS1560" s="64"/>
      <c r="BT1560" s="64"/>
      <c r="BU1560" s="64"/>
      <c r="BV1560" s="61"/>
      <c r="BW1560" s="61"/>
      <c r="BX1560" s="61"/>
      <c r="BY1560" s="61"/>
      <c r="BZ1560" s="61"/>
      <c r="CA1560" s="61"/>
      <c r="CB1560" s="61"/>
      <c r="CC1560" s="61"/>
      <c r="CD1560" s="61"/>
      <c r="CE1560" s="61"/>
      <c r="CF1560" s="61"/>
      <c r="CG1560" s="61"/>
      <c r="CH1560" s="61"/>
      <c r="CI1560" s="61"/>
      <c r="CJ1560" s="61"/>
      <c r="CK1560" s="61"/>
      <c r="CL1560" s="61"/>
      <c r="CM1560" s="61"/>
      <c r="CN1560" s="61"/>
      <c r="CO1560" s="61"/>
      <c r="CP1560" s="61"/>
      <c r="CQ1560" s="61"/>
      <c r="CR1560" s="61"/>
      <c r="CS1560" s="61"/>
      <c r="CT1560" s="61"/>
      <c r="CU1560" s="61"/>
      <c r="CV1560" s="61"/>
      <c r="CW1560" s="61"/>
      <c r="CX1560" s="61"/>
      <c r="CY1560" s="61"/>
      <c r="CZ1560" s="61"/>
      <c r="DA1560" s="61"/>
      <c r="DB1560" s="61"/>
      <c r="DC1560" s="61"/>
    </row>
    <row r="1561" spans="2:107" ht="25.5" customHeight="1" x14ac:dyDescent="0.2">
      <c r="B1561" s="61"/>
      <c r="C1561" s="61"/>
      <c r="D1561" s="61"/>
      <c r="E1561" s="64"/>
      <c r="F1561" s="61"/>
      <c r="G1561" s="61"/>
      <c r="H1561" s="61"/>
      <c r="I1561" s="61"/>
      <c r="J1561" s="61"/>
      <c r="K1561" s="70" t="s">
        <v>141</v>
      </c>
      <c r="L1561" s="70" t="s">
        <v>140</v>
      </c>
      <c r="M1561" s="61"/>
      <c r="N1561" s="61"/>
      <c r="O1561" s="61"/>
      <c r="P1561" s="61"/>
      <c r="Q1561" s="61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1"/>
      <c r="AB1561" s="61"/>
      <c r="AC1561" s="61"/>
      <c r="AD1561" s="61"/>
      <c r="AE1561" s="61"/>
      <c r="AF1561" s="61"/>
      <c r="AG1561" s="61"/>
      <c r="AH1561" s="61"/>
      <c r="AI1561" s="61"/>
      <c r="AJ1561" s="61"/>
      <c r="AK1561" s="61"/>
      <c r="AL1561" s="61"/>
      <c r="AM1561" s="169" t="s">
        <v>280</v>
      </c>
      <c r="AN1561" s="45">
        <v>1</v>
      </c>
      <c r="AO1561" s="60">
        <v>4.1666666666666664E-2</v>
      </c>
      <c r="AP1561" s="61"/>
      <c r="AQ1561" s="61"/>
      <c r="AR1561" s="61"/>
      <c r="AS1561" s="61"/>
      <c r="AT1561" s="61"/>
      <c r="AU1561" s="98"/>
      <c r="AV1561" s="45">
        <v>24</v>
      </c>
      <c r="AW1561" s="60">
        <v>1</v>
      </c>
      <c r="AX1561" s="61"/>
      <c r="AY1561" s="61"/>
      <c r="AZ1561" s="61"/>
      <c r="BA1561" s="61"/>
      <c r="BB1561" s="61"/>
      <c r="BC1561" s="61"/>
      <c r="BD1561" s="61"/>
      <c r="BE1561" s="61"/>
      <c r="BF1561" s="61"/>
      <c r="BG1561" s="61"/>
      <c r="BH1561" s="61"/>
      <c r="BI1561" s="61"/>
      <c r="BJ1561" s="61"/>
      <c r="BK1561" s="61"/>
      <c r="BL1561" s="61"/>
      <c r="BM1561" s="61"/>
      <c r="BN1561" s="61"/>
      <c r="BO1561" s="61"/>
      <c r="BP1561" s="61"/>
      <c r="BQ1561" s="61"/>
      <c r="BR1561" s="64"/>
      <c r="BS1561" s="64"/>
      <c r="BT1561" s="64"/>
      <c r="BU1561" s="64"/>
      <c r="BV1561" s="61"/>
      <c r="BW1561" s="61"/>
      <c r="BX1561" s="61"/>
      <c r="BY1561" s="61"/>
      <c r="BZ1561" s="61"/>
      <c r="CA1561" s="61"/>
      <c r="CB1561" s="61"/>
      <c r="CC1561" s="61"/>
      <c r="CD1561" s="61"/>
      <c r="CE1561" s="61"/>
      <c r="CF1561" s="61"/>
      <c r="CG1561" s="61"/>
      <c r="CH1561" s="61"/>
      <c r="CI1561" s="61"/>
      <c r="CJ1561" s="61"/>
      <c r="CK1561" s="61"/>
      <c r="CL1561" s="61"/>
      <c r="CM1561" s="61"/>
      <c r="CN1561" s="61"/>
      <c r="CO1561" s="61"/>
      <c r="CP1561" s="61"/>
      <c r="CQ1561" s="61"/>
      <c r="CR1561" s="61"/>
      <c r="CS1561" s="61"/>
      <c r="CT1561" s="61"/>
      <c r="CU1561" s="61"/>
      <c r="CV1561" s="61"/>
      <c r="CW1561" s="61"/>
      <c r="CX1561" s="61"/>
      <c r="CY1561" s="61"/>
      <c r="CZ1561" s="61"/>
      <c r="DA1561" s="61"/>
      <c r="DB1561" s="61"/>
      <c r="DC1561" s="61"/>
    </row>
    <row r="1562" spans="2:107" ht="25.5" customHeight="1" x14ac:dyDescent="0.2">
      <c r="B1562" s="61"/>
      <c r="C1562" s="61"/>
      <c r="D1562" s="61"/>
      <c r="E1562" s="64"/>
      <c r="F1562" s="61"/>
      <c r="G1562" s="61"/>
      <c r="H1562" s="61"/>
      <c r="I1562" s="61"/>
      <c r="J1562" s="61"/>
      <c r="K1562" s="61"/>
      <c r="L1562" s="61"/>
      <c r="M1562" s="61"/>
      <c r="N1562" s="61"/>
      <c r="O1562" s="61"/>
      <c r="P1562" s="61"/>
      <c r="Q1562" s="61"/>
      <c r="R1562" s="61"/>
      <c r="S1562" s="61"/>
      <c r="T1562" s="61"/>
      <c r="U1562" s="61"/>
      <c r="V1562" s="61"/>
      <c r="W1562" s="61"/>
      <c r="X1562" s="61"/>
      <c r="Y1562" s="61"/>
      <c r="Z1562" s="61"/>
      <c r="AA1562" s="61"/>
      <c r="AB1562" s="61"/>
      <c r="AC1562" s="61"/>
      <c r="AD1562" s="61"/>
      <c r="AE1562" s="61"/>
      <c r="AF1562" s="61"/>
      <c r="AG1562" s="61"/>
      <c r="AH1562" s="61"/>
      <c r="AI1562" s="61"/>
      <c r="AJ1562" s="61"/>
      <c r="AK1562" s="61"/>
      <c r="AL1562" s="61"/>
      <c r="AM1562" s="169" t="s">
        <v>270</v>
      </c>
      <c r="AN1562" s="45">
        <v>0</v>
      </c>
      <c r="AO1562" s="60">
        <v>0</v>
      </c>
      <c r="AP1562" s="61"/>
      <c r="AQ1562" s="61"/>
      <c r="AR1562" s="61"/>
      <c r="AS1562" s="61"/>
      <c r="AT1562" s="61"/>
      <c r="AU1562" s="61"/>
      <c r="AV1562" s="49" t="s">
        <v>141</v>
      </c>
      <c r="AW1562" s="49" t="s">
        <v>140</v>
      </c>
      <c r="AX1562" s="61"/>
      <c r="AY1562" s="61"/>
      <c r="AZ1562" s="61"/>
      <c r="BA1562" s="61"/>
      <c r="BB1562" s="61"/>
      <c r="BC1562" s="61"/>
      <c r="BD1562" s="61"/>
      <c r="BE1562" s="61"/>
      <c r="BF1562" s="61"/>
      <c r="BG1562" s="61"/>
      <c r="BH1562" s="61"/>
      <c r="BI1562" s="61"/>
      <c r="BJ1562" s="61"/>
      <c r="BK1562" s="61"/>
      <c r="BL1562" s="61"/>
      <c r="BM1562" s="61"/>
      <c r="BN1562" s="61"/>
      <c r="BO1562" s="61"/>
      <c r="BP1562" s="71"/>
      <c r="BQ1562" s="61"/>
      <c r="BR1562" s="64"/>
      <c r="BS1562" s="64"/>
      <c r="BT1562" s="64"/>
      <c r="BU1562" s="64"/>
      <c r="BV1562" s="61"/>
      <c r="BW1562" s="61"/>
      <c r="BX1562" s="61"/>
      <c r="BY1562" s="61"/>
      <c r="BZ1562" s="61"/>
      <c r="CA1562" s="61"/>
      <c r="CB1562" s="61"/>
      <c r="CC1562" s="61"/>
      <c r="CD1562" s="61"/>
      <c r="CE1562" s="61"/>
      <c r="CF1562" s="61"/>
      <c r="CG1562" s="61"/>
      <c r="CH1562" s="61"/>
      <c r="CI1562" s="61"/>
      <c r="CJ1562" s="61"/>
      <c r="CK1562" s="61"/>
      <c r="CL1562" s="61"/>
      <c r="CM1562" s="61"/>
      <c r="CN1562" s="61"/>
      <c r="CO1562" s="61"/>
      <c r="CP1562" s="61"/>
      <c r="CQ1562" s="61"/>
      <c r="CR1562" s="61"/>
      <c r="CS1562" s="61"/>
      <c r="CT1562" s="61"/>
      <c r="CU1562" s="61"/>
      <c r="CV1562" s="61"/>
      <c r="CW1562" s="61"/>
      <c r="CX1562" s="61"/>
      <c r="CY1562" s="61"/>
      <c r="CZ1562" s="61"/>
      <c r="DA1562" s="61"/>
      <c r="DB1562" s="61"/>
      <c r="DC1562" s="61"/>
    </row>
    <row r="1563" spans="2:107" ht="25.5" customHeight="1" x14ac:dyDescent="0.2">
      <c r="B1563" s="61"/>
      <c r="C1563" s="61"/>
      <c r="D1563" s="61"/>
      <c r="E1563" s="64"/>
      <c r="F1563" s="61"/>
      <c r="G1563" s="61"/>
      <c r="H1563" s="61"/>
      <c r="I1563" s="61"/>
      <c r="J1563" s="61"/>
      <c r="K1563" s="61"/>
      <c r="L1563" s="61"/>
      <c r="M1563" s="61"/>
      <c r="N1563" s="61"/>
      <c r="O1563" s="61"/>
      <c r="P1563" s="61"/>
      <c r="Q1563" s="61"/>
      <c r="R1563" s="61"/>
      <c r="S1563" s="61"/>
      <c r="T1563" s="61"/>
      <c r="U1563" s="61"/>
      <c r="V1563" s="61"/>
      <c r="W1563" s="61"/>
      <c r="X1563" s="61"/>
      <c r="Y1563" s="61"/>
      <c r="Z1563" s="61"/>
      <c r="AA1563" s="61"/>
      <c r="AB1563" s="61"/>
      <c r="AC1563" s="61"/>
      <c r="AD1563" s="61"/>
      <c r="AE1563" s="61"/>
      <c r="AF1563" s="61"/>
      <c r="AG1563" s="61"/>
      <c r="AH1563" s="61"/>
      <c r="AI1563" s="61"/>
      <c r="AJ1563" s="61"/>
      <c r="AK1563" s="61"/>
      <c r="AL1563" s="61"/>
      <c r="AM1563" s="169" t="s">
        <v>271</v>
      </c>
      <c r="AN1563" s="45">
        <v>0</v>
      </c>
      <c r="AO1563" s="60">
        <v>0</v>
      </c>
      <c r="AP1563" s="61"/>
      <c r="AQ1563" s="61"/>
      <c r="AR1563" s="61"/>
      <c r="AS1563" s="61"/>
      <c r="AT1563" s="61"/>
      <c r="AU1563" s="61"/>
      <c r="AV1563" s="61"/>
      <c r="AW1563" s="61"/>
      <c r="AX1563" s="61"/>
      <c r="AY1563" s="61"/>
      <c r="AZ1563" s="61"/>
      <c r="BA1563" s="61"/>
      <c r="BB1563" s="61"/>
      <c r="BC1563" s="61"/>
      <c r="BD1563" s="61"/>
      <c r="BE1563" s="61"/>
      <c r="BF1563" s="61"/>
      <c r="BG1563" s="61"/>
      <c r="BH1563" s="61"/>
      <c r="BI1563" s="61"/>
      <c r="BJ1563" s="62"/>
      <c r="BK1563" s="62"/>
      <c r="BL1563" s="61"/>
      <c r="BM1563" s="61"/>
      <c r="BN1563" s="61"/>
      <c r="BO1563" s="61"/>
      <c r="BP1563" s="61"/>
      <c r="BQ1563" s="64"/>
      <c r="BR1563" s="64"/>
      <c r="BS1563" s="64"/>
      <c r="BT1563" s="64"/>
      <c r="BU1563" s="64"/>
      <c r="BV1563" s="61"/>
      <c r="BW1563" s="61"/>
      <c r="BX1563" s="61"/>
      <c r="BY1563" s="61"/>
      <c r="BZ1563" s="61"/>
      <c r="CA1563" s="61"/>
      <c r="CB1563" s="61"/>
      <c r="CC1563" s="61"/>
      <c r="CD1563" s="61"/>
      <c r="CE1563" s="61"/>
      <c r="CF1563" s="61"/>
      <c r="CG1563" s="61"/>
      <c r="CH1563" s="61"/>
      <c r="CI1563" s="61"/>
      <c r="CJ1563" s="61"/>
      <c r="CK1563" s="61"/>
      <c r="CL1563" s="61"/>
      <c r="CM1563" s="61"/>
      <c r="CN1563" s="61"/>
      <c r="CO1563" s="61"/>
      <c r="CP1563" s="61"/>
      <c r="CQ1563" s="61"/>
      <c r="CR1563" s="61"/>
      <c r="CS1563" s="61"/>
      <c r="CT1563" s="61"/>
      <c r="CU1563" s="61"/>
      <c r="CV1563" s="61"/>
      <c r="CW1563" s="61"/>
      <c r="CX1563" s="61"/>
      <c r="CY1563" s="61"/>
      <c r="CZ1563" s="61"/>
      <c r="DA1563" s="61"/>
      <c r="DB1563" s="61"/>
      <c r="DC1563" s="61"/>
    </row>
    <row r="1564" spans="2:107" ht="25.5" customHeight="1" x14ac:dyDescent="0.2">
      <c r="B1564" s="37"/>
      <c r="C1564" s="37"/>
      <c r="D1564" s="37"/>
      <c r="E1564" s="64"/>
      <c r="F1564" s="61"/>
      <c r="G1564" s="61"/>
      <c r="H1564" s="61"/>
      <c r="I1564" s="61"/>
      <c r="J1564" s="61"/>
      <c r="K1564" s="61"/>
      <c r="L1564" s="61"/>
      <c r="M1564" s="61"/>
      <c r="N1564" s="61"/>
      <c r="O1564" s="61"/>
      <c r="P1564" s="61"/>
      <c r="Q1564" s="61"/>
      <c r="R1564" s="61"/>
      <c r="S1564" s="61"/>
      <c r="T1564" s="61"/>
      <c r="U1564" s="61"/>
      <c r="V1564" s="61"/>
      <c r="W1564" s="61"/>
      <c r="X1564" s="61"/>
      <c r="Y1564" s="61"/>
      <c r="Z1564" s="61"/>
      <c r="AA1564" s="61"/>
      <c r="AB1564" s="61"/>
      <c r="AC1564" s="61"/>
      <c r="AD1564" s="61"/>
      <c r="AE1564" s="61"/>
      <c r="AF1564" s="61"/>
      <c r="AG1564" s="61"/>
      <c r="AH1564" s="61"/>
      <c r="AI1564" s="61"/>
      <c r="AJ1564" s="61"/>
      <c r="AK1564" s="61"/>
      <c r="AL1564" s="61"/>
      <c r="AM1564" s="169" t="s">
        <v>272</v>
      </c>
      <c r="AN1564" s="45">
        <v>0</v>
      </c>
      <c r="AO1564" s="60">
        <v>0</v>
      </c>
      <c r="AP1564" s="61"/>
      <c r="AQ1564" s="61"/>
      <c r="AR1564" s="61"/>
      <c r="AS1564" s="61"/>
      <c r="AT1564" s="61"/>
      <c r="AU1564" s="61"/>
      <c r="AV1564" s="61"/>
      <c r="AW1564" s="61"/>
      <c r="AX1564" s="61"/>
      <c r="AY1564" s="61"/>
      <c r="AZ1564" s="61"/>
      <c r="BA1564" s="61"/>
      <c r="BB1564" s="61"/>
      <c r="BC1564" s="61"/>
      <c r="BD1564" s="61"/>
      <c r="BE1564" s="61"/>
      <c r="BF1564" s="61"/>
      <c r="BG1564" s="61"/>
      <c r="BH1564" s="61"/>
      <c r="BI1564" s="61"/>
      <c r="BJ1564" s="61"/>
      <c r="BK1564" s="61"/>
      <c r="BL1564" s="61"/>
      <c r="BM1564" s="61"/>
      <c r="BN1564" s="61"/>
      <c r="BO1564" s="61"/>
      <c r="BP1564" s="61"/>
      <c r="BQ1564" s="61"/>
      <c r="BR1564" s="64"/>
      <c r="BS1564" s="64"/>
      <c r="BT1564" s="64"/>
      <c r="BU1564" s="64"/>
      <c r="BV1564" s="61"/>
      <c r="BW1564" s="61"/>
      <c r="BX1564" s="61"/>
      <c r="BY1564" s="61"/>
      <c r="BZ1564" s="61"/>
      <c r="CA1564" s="61"/>
      <c r="CB1564" s="61"/>
      <c r="CC1564" s="61"/>
      <c r="CD1564" s="61"/>
      <c r="CE1564" s="61"/>
      <c r="CF1564" s="61"/>
      <c r="CG1564" s="61"/>
      <c r="CH1564" s="61"/>
      <c r="CI1564" s="61"/>
      <c r="CJ1564" s="61"/>
      <c r="CK1564" s="61"/>
      <c r="CL1564" s="61"/>
      <c r="CM1564" s="61"/>
      <c r="CN1564" s="61"/>
      <c r="CO1564" s="61"/>
      <c r="CP1564" s="61"/>
      <c r="CQ1564" s="61"/>
      <c r="CR1564" s="61"/>
      <c r="CS1564" s="61"/>
      <c r="CT1564" s="61"/>
      <c r="CU1564" s="61"/>
      <c r="CV1564" s="61"/>
      <c r="CW1564" s="61"/>
      <c r="CX1564" s="61"/>
      <c r="CY1564" s="61"/>
      <c r="CZ1564" s="61"/>
      <c r="DA1564" s="61"/>
      <c r="DB1564" s="61"/>
      <c r="DC1564" s="61"/>
    </row>
    <row r="1565" spans="2:107" ht="25.5" customHeight="1" x14ac:dyDescent="0.2">
      <c r="B1565" s="61"/>
      <c r="C1565" s="61"/>
      <c r="D1565" s="61"/>
      <c r="E1565" s="64"/>
      <c r="F1565" s="61"/>
      <c r="G1565" s="61"/>
      <c r="H1565" s="61"/>
      <c r="I1565" s="61"/>
      <c r="J1565" s="61"/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61"/>
      <c r="W1565" s="61"/>
      <c r="X1565" s="61"/>
      <c r="Y1565" s="61"/>
      <c r="Z1565" s="61"/>
      <c r="AA1565" s="61"/>
      <c r="AB1565" s="61"/>
      <c r="AC1565" s="61"/>
      <c r="AD1565" s="61"/>
      <c r="AE1565" s="61"/>
      <c r="AF1565" s="61"/>
      <c r="AG1565" s="61"/>
      <c r="AH1565" s="61"/>
      <c r="AI1565" s="61"/>
      <c r="AJ1565" s="61"/>
      <c r="AK1565" s="61"/>
      <c r="AL1565" s="61"/>
      <c r="AM1565" s="169" t="s">
        <v>281</v>
      </c>
      <c r="AN1565" s="30">
        <v>0</v>
      </c>
      <c r="AO1565" s="60">
        <v>0</v>
      </c>
      <c r="AP1565" s="61"/>
      <c r="AQ1565" s="61"/>
      <c r="AR1565" s="61"/>
      <c r="AS1565" s="61"/>
      <c r="AT1565" s="61"/>
      <c r="AU1565" s="61"/>
      <c r="AV1565" s="61"/>
      <c r="AW1565" s="61"/>
      <c r="AX1565" s="61"/>
      <c r="AY1565" s="61"/>
      <c r="AZ1565" s="61"/>
      <c r="BA1565" s="61"/>
      <c r="BB1565" s="61"/>
      <c r="BC1565" s="61"/>
      <c r="BD1565" s="61"/>
      <c r="BE1565" s="61"/>
      <c r="BF1565" s="61"/>
      <c r="BG1565" s="61"/>
      <c r="BH1565" s="61"/>
      <c r="BI1565" s="61"/>
      <c r="BJ1565" s="61"/>
      <c r="BK1565" s="61"/>
      <c r="BL1565" s="61"/>
      <c r="BM1565" s="61"/>
      <c r="BN1565" s="61"/>
      <c r="BO1565" s="61"/>
      <c r="BP1565" s="61"/>
      <c r="BQ1565" s="61"/>
      <c r="BR1565" s="64"/>
      <c r="BS1565" s="64"/>
      <c r="BT1565" s="64"/>
      <c r="BU1565" s="64"/>
      <c r="BV1565" s="61"/>
      <c r="BW1565" s="61"/>
      <c r="BX1565" s="61"/>
      <c r="BY1565" s="61"/>
      <c r="BZ1565" s="61"/>
      <c r="CA1565" s="61"/>
      <c r="CB1565" s="61"/>
      <c r="CC1565" s="61"/>
      <c r="CD1565" s="61"/>
      <c r="CE1565" s="61"/>
      <c r="CF1565" s="61"/>
      <c r="CG1565" s="61"/>
      <c r="CH1565" s="61"/>
      <c r="CI1565" s="61"/>
      <c r="CJ1565" s="61"/>
      <c r="CK1565" s="61"/>
      <c r="CL1565" s="61"/>
      <c r="CM1565" s="61"/>
      <c r="CN1565" s="61"/>
      <c r="CO1565" s="61"/>
      <c r="CP1565" s="61"/>
      <c r="CQ1565" s="61"/>
      <c r="CR1565" s="61"/>
      <c r="CS1565" s="61"/>
      <c r="CT1565" s="61"/>
      <c r="CU1565" s="61"/>
      <c r="CV1565" s="61"/>
      <c r="CW1565" s="61"/>
      <c r="CX1565" s="61"/>
      <c r="CY1565" s="61"/>
      <c r="CZ1565" s="61"/>
      <c r="DA1565" s="61"/>
      <c r="DB1565" s="61"/>
      <c r="DC1565" s="61"/>
    </row>
    <row r="1566" spans="2:107" ht="25.5" customHeight="1" x14ac:dyDescent="0.2">
      <c r="B1566" s="61"/>
      <c r="C1566" s="61"/>
      <c r="D1566" s="61"/>
      <c r="E1566" s="64"/>
      <c r="F1566" s="61"/>
      <c r="G1566" s="61"/>
      <c r="H1566" s="61"/>
      <c r="I1566" s="61"/>
      <c r="J1566" s="61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  <c r="W1566" s="61"/>
      <c r="X1566" s="61"/>
      <c r="Y1566" s="61"/>
      <c r="Z1566" s="61"/>
      <c r="AA1566" s="61"/>
      <c r="AB1566" s="61"/>
      <c r="AC1566" s="61"/>
      <c r="AD1566" s="61"/>
      <c r="AE1566" s="61"/>
      <c r="AF1566" s="61"/>
      <c r="AG1566" s="61"/>
      <c r="AH1566" s="61"/>
      <c r="AI1566" s="61"/>
      <c r="AJ1566" s="61"/>
      <c r="AK1566" s="61"/>
      <c r="AL1566" s="61"/>
      <c r="AM1566" s="98"/>
      <c r="AN1566" s="45">
        <v>24</v>
      </c>
      <c r="AO1566" s="60">
        <v>1</v>
      </c>
      <c r="AP1566" s="61"/>
      <c r="AQ1566" s="61"/>
      <c r="AR1566" s="61"/>
      <c r="AS1566" s="61"/>
      <c r="AT1566" s="61"/>
      <c r="AU1566" s="61"/>
      <c r="AV1566" s="61"/>
      <c r="AW1566" s="61"/>
      <c r="AX1566" s="61"/>
      <c r="AY1566" s="61"/>
      <c r="AZ1566" s="61"/>
      <c r="BA1566" s="61"/>
      <c r="BB1566" s="61"/>
      <c r="BC1566" s="61"/>
      <c r="BD1566" s="61"/>
      <c r="BE1566" s="61"/>
      <c r="BF1566" s="61"/>
      <c r="BG1566" s="61"/>
      <c r="BH1566" s="61"/>
      <c r="BI1566" s="61"/>
      <c r="BJ1566" s="61"/>
      <c r="BK1566" s="61"/>
      <c r="BL1566" s="61"/>
      <c r="BM1566" s="61"/>
      <c r="BN1566" s="61"/>
      <c r="BO1566" s="61"/>
      <c r="BP1566" s="61"/>
      <c r="BQ1566" s="61"/>
      <c r="BR1566" s="64"/>
      <c r="BS1566" s="64"/>
      <c r="BT1566" s="64"/>
      <c r="BU1566" s="64"/>
      <c r="BV1566" s="61"/>
      <c r="BW1566" s="61"/>
      <c r="BX1566" s="61"/>
      <c r="BY1566" s="61"/>
      <c r="BZ1566" s="61"/>
      <c r="CA1566" s="61"/>
      <c r="CB1566" s="61"/>
      <c r="CC1566" s="61"/>
      <c r="CD1566" s="61"/>
      <c r="CE1566" s="61"/>
      <c r="CF1566" s="61"/>
      <c r="CG1566" s="61"/>
      <c r="CH1566" s="61"/>
      <c r="CI1566" s="61"/>
      <c r="CJ1566" s="61"/>
      <c r="CK1566" s="61"/>
      <c r="CL1566" s="61"/>
      <c r="CM1566" s="61"/>
      <c r="CN1566" s="61"/>
      <c r="CO1566" s="61"/>
      <c r="CP1566" s="61"/>
      <c r="CQ1566" s="61"/>
      <c r="CR1566" s="61"/>
      <c r="CS1566" s="61"/>
      <c r="CT1566" s="61"/>
      <c r="CU1566" s="61"/>
      <c r="CV1566" s="61"/>
      <c r="CW1566" s="61"/>
      <c r="CX1566" s="61"/>
      <c r="CY1566" s="61"/>
      <c r="CZ1566" s="61"/>
      <c r="DA1566" s="61"/>
      <c r="DB1566" s="61"/>
      <c r="DC1566" s="61"/>
    </row>
    <row r="1567" spans="2:107" ht="25.5" customHeight="1" x14ac:dyDescent="0.2">
      <c r="B1567" s="61"/>
      <c r="C1567" s="61"/>
      <c r="D1567" s="61"/>
      <c r="E1567" s="64"/>
      <c r="F1567" s="61"/>
      <c r="G1567" s="61"/>
      <c r="H1567" s="61"/>
      <c r="I1567" s="61"/>
      <c r="J1567" s="61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  <c r="W1567" s="61"/>
      <c r="X1567" s="61"/>
      <c r="Y1567" s="61"/>
      <c r="Z1567" s="61"/>
      <c r="AA1567" s="61"/>
      <c r="AB1567" s="61"/>
      <c r="AC1567" s="61"/>
      <c r="AD1567" s="61"/>
      <c r="AE1567" s="61"/>
      <c r="AF1567" s="61"/>
      <c r="AG1567" s="61"/>
      <c r="AH1567" s="61"/>
      <c r="AI1567" s="61"/>
      <c r="AJ1567" s="61"/>
      <c r="AK1567" s="61"/>
      <c r="AL1567" s="61"/>
      <c r="AM1567" s="61"/>
      <c r="AN1567" s="49" t="s">
        <v>141</v>
      </c>
      <c r="AO1567" s="49" t="s">
        <v>140</v>
      </c>
      <c r="AP1567" s="61"/>
      <c r="AQ1567" s="61"/>
      <c r="AR1567" s="61"/>
      <c r="AS1567" s="61"/>
      <c r="AT1567" s="61"/>
      <c r="AU1567" s="61"/>
      <c r="AV1567" s="61"/>
      <c r="AW1567" s="61"/>
      <c r="AX1567" s="61"/>
      <c r="AY1567" s="61"/>
      <c r="AZ1567" s="61"/>
      <c r="BA1567" s="61"/>
      <c r="BB1567" s="61"/>
      <c r="BC1567" s="61"/>
      <c r="BD1567" s="61"/>
      <c r="BE1567" s="61"/>
      <c r="BF1567" s="61"/>
      <c r="BG1567" s="61"/>
      <c r="BH1567" s="61"/>
      <c r="BI1567" s="61"/>
      <c r="BJ1567" s="61"/>
      <c r="BK1567" s="61"/>
      <c r="BL1567" s="61"/>
      <c r="BM1567" s="61"/>
      <c r="BN1567" s="61"/>
      <c r="BO1567" s="61"/>
      <c r="BP1567" s="61"/>
      <c r="BQ1567" s="61"/>
      <c r="BR1567" s="64"/>
      <c r="BS1567" s="64"/>
      <c r="BT1567" s="64"/>
      <c r="BU1567" s="64"/>
      <c r="BV1567" s="61"/>
      <c r="BW1567" s="61"/>
      <c r="BX1567" s="61"/>
      <c r="BY1567" s="61"/>
      <c r="BZ1567" s="61"/>
      <c r="CA1567" s="61"/>
      <c r="CB1567" s="61"/>
      <c r="CC1567" s="61"/>
      <c r="CD1567" s="61"/>
      <c r="CE1567" s="61"/>
      <c r="CF1567" s="61"/>
      <c r="CG1567" s="61"/>
      <c r="CH1567" s="61"/>
      <c r="CI1567" s="61"/>
      <c r="CJ1567" s="61"/>
      <c r="CK1567" s="61"/>
      <c r="CL1567" s="61"/>
      <c r="CM1567" s="61"/>
      <c r="CN1567" s="61"/>
      <c r="CO1567" s="61"/>
      <c r="CP1567" s="61"/>
      <c r="CQ1567" s="61"/>
      <c r="CR1567" s="61"/>
      <c r="CS1567" s="61"/>
      <c r="CT1567" s="61"/>
      <c r="CU1567" s="61"/>
      <c r="CV1567" s="61"/>
      <c r="CW1567" s="61"/>
      <c r="CX1567" s="61"/>
      <c r="CY1567" s="61"/>
      <c r="CZ1567" s="61"/>
      <c r="DA1567" s="61"/>
      <c r="DB1567" s="61"/>
      <c r="DC1567" s="61"/>
    </row>
    <row r="1568" spans="2:107" ht="25.5" customHeight="1" x14ac:dyDescent="0.2">
      <c r="B1568" s="61"/>
      <c r="C1568" s="61"/>
      <c r="D1568" s="61"/>
      <c r="E1568" s="64"/>
      <c r="F1568" s="61"/>
      <c r="G1568" s="61"/>
      <c r="H1568" s="61"/>
      <c r="I1568" s="61"/>
      <c r="J1568" s="61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  <c r="W1568" s="61"/>
      <c r="X1568" s="61"/>
      <c r="Y1568" s="61"/>
      <c r="Z1568" s="61"/>
      <c r="AA1568" s="61"/>
      <c r="AB1568" s="61"/>
      <c r="AC1568" s="61"/>
      <c r="AD1568" s="61"/>
      <c r="AE1568" s="61"/>
      <c r="AF1568" s="61"/>
      <c r="AG1568" s="61"/>
      <c r="AH1568" s="61"/>
      <c r="AI1568" s="61"/>
      <c r="AJ1568" s="61"/>
      <c r="AK1568" s="61"/>
      <c r="AL1568" s="61"/>
      <c r="AM1568" s="61"/>
      <c r="AN1568" s="61"/>
      <c r="AO1568" s="61"/>
      <c r="AP1568" s="61"/>
      <c r="AQ1568" s="61"/>
      <c r="AR1568" s="61"/>
      <c r="AS1568" s="61"/>
      <c r="AT1568" s="61"/>
      <c r="AU1568" s="61"/>
      <c r="AV1568" s="61"/>
      <c r="AW1568" s="61"/>
      <c r="AX1568" s="61"/>
      <c r="AY1568" s="61"/>
      <c r="AZ1568" s="61"/>
      <c r="BA1568" s="61"/>
      <c r="BB1568" s="61"/>
      <c r="BC1568" s="61"/>
      <c r="BD1568" s="61"/>
      <c r="BE1568" s="61"/>
      <c r="BF1568" s="61"/>
      <c r="BG1568" s="61"/>
      <c r="BH1568" s="61"/>
      <c r="BI1568" s="61"/>
      <c r="BJ1568" s="61"/>
      <c r="BK1568" s="61"/>
      <c r="BL1568" s="61"/>
      <c r="BM1568" s="61"/>
      <c r="BN1568" s="61"/>
      <c r="BO1568" s="61"/>
      <c r="BP1568" s="61"/>
      <c r="BQ1568" s="61"/>
      <c r="BR1568" s="64"/>
      <c r="BS1568" s="64"/>
      <c r="BT1568" s="64"/>
      <c r="BU1568" s="64"/>
      <c r="BV1568" s="61"/>
      <c r="BW1568" s="61"/>
      <c r="BX1568" s="61"/>
      <c r="BY1568" s="61"/>
      <c r="BZ1568" s="61"/>
      <c r="CA1568" s="61"/>
      <c r="CB1568" s="61"/>
      <c r="CC1568" s="61"/>
      <c r="CD1568" s="61"/>
      <c r="CE1568" s="61"/>
      <c r="CF1568" s="61"/>
      <c r="CG1568" s="61"/>
      <c r="CH1568" s="61"/>
      <c r="CI1568" s="61"/>
      <c r="CJ1568" s="61"/>
      <c r="CK1568" s="61"/>
      <c r="CL1568" s="61"/>
      <c r="CM1568" s="61"/>
      <c r="CN1568" s="61"/>
      <c r="CO1568" s="61"/>
      <c r="CP1568" s="61"/>
      <c r="CQ1568" s="61"/>
      <c r="CR1568" s="61"/>
      <c r="CS1568" s="61"/>
      <c r="CT1568" s="61"/>
      <c r="CU1568" s="61"/>
      <c r="CV1568" s="61"/>
      <c r="CW1568" s="61"/>
      <c r="CX1568" s="61"/>
      <c r="CY1568" s="61"/>
      <c r="CZ1568" s="61"/>
      <c r="DA1568" s="61"/>
      <c r="DB1568" s="61"/>
      <c r="DC1568" s="61"/>
    </row>
    <row r="1569" spans="2:107" ht="25.5" customHeight="1" x14ac:dyDescent="0.2">
      <c r="B1569" s="170" t="s">
        <v>425</v>
      </c>
      <c r="C1569" s="170"/>
      <c r="D1569" s="170"/>
      <c r="E1569" s="170"/>
      <c r="F1569" s="170"/>
      <c r="G1569" s="170"/>
      <c r="H1569" s="170"/>
      <c r="I1569" s="170"/>
      <c r="J1569" s="170"/>
      <c r="K1569" s="170"/>
      <c r="L1569" s="170"/>
      <c r="M1569" s="170"/>
      <c r="N1569" s="170"/>
      <c r="O1569" s="170"/>
      <c r="P1569" s="170"/>
      <c r="Q1569" s="170"/>
      <c r="R1569" s="170"/>
      <c r="S1569" s="170"/>
      <c r="T1569" s="170"/>
      <c r="U1569" s="170"/>
      <c r="V1569" s="170"/>
      <c r="W1569" s="170"/>
      <c r="X1569" s="170"/>
      <c r="Y1569" s="170"/>
      <c r="Z1569" s="170"/>
      <c r="AA1569" s="170"/>
      <c r="AB1569" s="170"/>
      <c r="AC1569" s="170"/>
      <c r="AD1569" s="170"/>
      <c r="AE1569" s="170"/>
      <c r="AF1569" s="170"/>
      <c r="AG1569" s="170"/>
      <c r="AH1569" s="170"/>
      <c r="AI1569" s="170"/>
      <c r="AJ1569" s="170"/>
      <c r="AK1569" s="170"/>
      <c r="AL1569" s="170"/>
      <c r="AM1569" s="170"/>
      <c r="AN1569" s="170"/>
      <c r="AO1569" s="170"/>
      <c r="AP1569" s="170"/>
      <c r="AQ1569" s="170"/>
      <c r="AR1569" s="170"/>
      <c r="AS1569" s="170"/>
      <c r="AT1569" s="170"/>
      <c r="AU1569" s="170"/>
      <c r="AV1569" s="170"/>
      <c r="AW1569" s="170"/>
      <c r="AX1569" s="170"/>
      <c r="AY1569" s="170"/>
      <c r="AZ1569" s="170"/>
      <c r="BA1569" s="170"/>
      <c r="BB1569" s="170"/>
      <c r="BC1569" s="170"/>
      <c r="BD1569" s="170"/>
      <c r="BE1569" s="170"/>
      <c r="BF1569" s="170"/>
      <c r="BG1569" s="170"/>
      <c r="BH1569" s="170"/>
      <c r="BI1569" s="170"/>
      <c r="BJ1569" s="170"/>
      <c r="BK1569" s="170"/>
      <c r="BL1569" s="170"/>
      <c r="BM1569" s="170"/>
      <c r="BN1569" s="170"/>
      <c r="BO1569" s="170"/>
      <c r="BP1569" s="170"/>
      <c r="BQ1569" s="170"/>
      <c r="BR1569" s="170"/>
      <c r="BS1569" s="170"/>
      <c r="BT1569" s="170"/>
      <c r="BU1569" s="170"/>
      <c r="BV1569" s="170"/>
      <c r="BW1569" s="170"/>
      <c r="BX1569" s="170"/>
      <c r="BY1569" s="170"/>
      <c r="BZ1569" s="170"/>
      <c r="CA1569" s="170"/>
      <c r="CB1569" s="170"/>
      <c r="CC1569" s="170"/>
      <c r="CD1569" s="170"/>
      <c r="CE1569" s="170"/>
      <c r="CF1569" s="170"/>
      <c r="CG1569" s="170"/>
      <c r="CH1569" s="170"/>
      <c r="CI1569" s="170"/>
      <c r="CJ1569" s="170"/>
      <c r="CK1569" s="170"/>
      <c r="CL1569" s="170"/>
      <c r="CM1569" s="170"/>
      <c r="CN1569" s="170"/>
      <c r="CO1569" s="170"/>
      <c r="CP1569" s="170"/>
      <c r="CQ1569" s="170"/>
      <c r="CR1569" s="170"/>
      <c r="CS1569" s="170"/>
      <c r="CT1569" s="170"/>
      <c r="CU1569" s="170"/>
      <c r="CV1569" s="170"/>
      <c r="CW1569" s="170"/>
      <c r="CX1569" s="170"/>
      <c r="CY1569" s="170"/>
      <c r="CZ1569" s="170"/>
      <c r="DA1569" s="170"/>
      <c r="DB1569" s="170"/>
      <c r="DC1569" s="170"/>
    </row>
    <row r="1570" spans="2:107" ht="25.5" customHeight="1" x14ac:dyDescent="0.2">
      <c r="B1570" s="61"/>
      <c r="C1570" s="61"/>
      <c r="D1570" s="61"/>
      <c r="E1570" s="64"/>
      <c r="F1570" s="61"/>
      <c r="G1570" s="61"/>
      <c r="H1570" s="61"/>
      <c r="I1570" s="61"/>
      <c r="J1570" s="61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  <c r="W1570" s="61"/>
      <c r="X1570" s="61"/>
      <c r="Y1570" s="61"/>
      <c r="Z1570" s="61"/>
      <c r="AA1570" s="61"/>
      <c r="AB1570" s="61"/>
      <c r="AC1570" s="61"/>
      <c r="AD1570" s="61"/>
      <c r="AE1570" s="61"/>
      <c r="AF1570" s="61"/>
      <c r="AG1570" s="61"/>
      <c r="AH1570" s="61"/>
      <c r="AI1570" s="61"/>
      <c r="AJ1570" s="61"/>
      <c r="AK1570" s="61"/>
      <c r="AL1570" s="61"/>
      <c r="AM1570" s="61"/>
      <c r="AN1570" s="61"/>
      <c r="AO1570" s="61"/>
      <c r="AP1570" s="61"/>
      <c r="AQ1570" s="61"/>
      <c r="AR1570" s="61"/>
      <c r="AS1570" s="61"/>
      <c r="AT1570" s="61"/>
      <c r="AU1570" s="61"/>
      <c r="AV1570" s="61"/>
      <c r="AW1570" s="61"/>
      <c r="AX1570" s="61"/>
      <c r="AY1570" s="61"/>
      <c r="AZ1570" s="61"/>
      <c r="BA1570" s="61"/>
      <c r="BB1570" s="61"/>
      <c r="BC1570" s="61"/>
      <c r="BD1570" s="61"/>
      <c r="BE1570" s="61"/>
      <c r="BF1570" s="61"/>
      <c r="BG1570" s="61"/>
      <c r="BH1570" s="61"/>
      <c r="BI1570" s="61"/>
      <c r="BJ1570" s="61"/>
      <c r="BK1570" s="61"/>
      <c r="BL1570" s="61"/>
      <c r="BM1570" s="61"/>
      <c r="BN1570" s="61"/>
      <c r="BO1570" s="61"/>
      <c r="BP1570" s="61"/>
      <c r="BQ1570" s="61"/>
      <c r="BR1570"/>
      <c r="BS1570"/>
      <c r="BT1570"/>
      <c r="BU1570" s="64"/>
      <c r="BV1570" s="61"/>
      <c r="BW1570"/>
      <c r="BX1570"/>
      <c r="BY1570"/>
      <c r="BZ1570"/>
      <c r="CA1570"/>
      <c r="CB1570"/>
      <c r="CC1570"/>
      <c r="CD1570"/>
      <c r="CE1570"/>
      <c r="CF1570"/>
      <c r="CG1570"/>
      <c r="CH1570" s="61"/>
      <c r="CI1570" s="61"/>
      <c r="CJ1570"/>
      <c r="CK1570"/>
      <c r="CL1570"/>
      <c r="CM1570"/>
      <c r="CN1570"/>
      <c r="CO1570"/>
      <c r="CP1570"/>
      <c r="CQ1570" s="61"/>
      <c r="CR1570" s="61"/>
      <c r="CS1570" s="61"/>
      <c r="CT1570" s="61"/>
      <c r="CU1570" s="61"/>
      <c r="CV1570" s="61"/>
      <c r="CW1570" s="61"/>
      <c r="CX1570" s="61"/>
      <c r="CY1570" s="61"/>
      <c r="CZ1570" s="61"/>
      <c r="DA1570" s="61"/>
      <c r="DB1570" s="61"/>
      <c r="DC1570" s="61"/>
    </row>
    <row r="1571" spans="2:107" ht="25.5" customHeight="1" x14ac:dyDescent="0.2">
      <c r="B1571" s="181" t="s">
        <v>427</v>
      </c>
      <c r="C1571" s="181"/>
      <c r="D1571" s="181"/>
      <c r="E1571" s="181"/>
      <c r="F1571" s="181"/>
      <c r="G1571" s="181"/>
      <c r="H1571" s="181"/>
      <c r="I1571" s="61"/>
      <c r="J1571" s="181" t="s">
        <v>426</v>
      </c>
      <c r="K1571" s="181"/>
      <c r="L1571" s="181"/>
      <c r="M1571" s="181"/>
      <c r="N1571" s="181"/>
      <c r="O1571" s="181"/>
      <c r="P1571" s="181"/>
      <c r="Q1571" s="181"/>
      <c r="R1571" s="181"/>
      <c r="S1571" s="181"/>
      <c r="T1571" s="181"/>
      <c r="U1571" s="73"/>
      <c r="V1571" s="181" t="s">
        <v>428</v>
      </c>
      <c r="W1571" s="181"/>
      <c r="X1571" s="181"/>
      <c r="Y1571" s="181"/>
      <c r="Z1571" s="181"/>
      <c r="AA1571" s="181"/>
      <c r="AB1571" s="181"/>
      <c r="AC1571" s="61"/>
      <c r="AD1571" s="61"/>
      <c r="AE1571" s="181" t="s">
        <v>429</v>
      </c>
      <c r="AF1571" s="181"/>
      <c r="AG1571" s="181"/>
      <c r="AH1571" s="181"/>
      <c r="AI1571" s="181"/>
      <c r="AJ1571" s="181"/>
      <c r="AK1571" s="181"/>
      <c r="AL1571" s="181"/>
      <c r="AM1571" s="181"/>
      <c r="AN1571" s="181"/>
      <c r="AO1571" s="181"/>
      <c r="AP1571" s="61"/>
      <c r="AQ1571" s="61"/>
      <c r="AR1571" s="181" t="s">
        <v>430</v>
      </c>
      <c r="AS1571" s="181"/>
      <c r="AT1571" s="181"/>
      <c r="AU1571" s="181"/>
      <c r="AV1571" s="181"/>
      <c r="AW1571" s="181"/>
      <c r="AX1571" s="181"/>
      <c r="AY1571" s="61"/>
      <c r="AZ1571" s="61"/>
      <c r="BA1571" s="181" t="s">
        <v>431</v>
      </c>
      <c r="BB1571" s="181"/>
      <c r="BC1571" s="181"/>
      <c r="BD1571" s="181"/>
      <c r="BE1571" s="181"/>
      <c r="BF1571" s="181"/>
      <c r="BG1571" s="181"/>
      <c r="BH1571" s="181"/>
      <c r="BI1571" s="181"/>
      <c r="BJ1571" s="181"/>
      <c r="BK1571" s="181"/>
      <c r="BL1571" s="61"/>
      <c r="BM1571" s="61"/>
      <c r="BN1571" s="181" t="s">
        <v>432</v>
      </c>
      <c r="BO1571" s="181"/>
      <c r="BP1571" s="181"/>
      <c r="BQ1571" s="181"/>
      <c r="BR1571" s="181"/>
      <c r="BS1571" s="181"/>
      <c r="BT1571" s="181"/>
      <c r="BU1571" s="64"/>
      <c r="BV1571" s="61"/>
      <c r="BW1571" s="181" t="s">
        <v>433</v>
      </c>
      <c r="BX1571" s="181"/>
      <c r="BY1571" s="181"/>
      <c r="BZ1571" s="181"/>
      <c r="CA1571" s="181"/>
      <c r="CB1571" s="181"/>
      <c r="CC1571" s="181"/>
      <c r="CD1571" s="181"/>
      <c r="CE1571" s="181"/>
      <c r="CF1571" s="181"/>
      <c r="CG1571" s="181"/>
      <c r="CH1571" s="61"/>
      <c r="CI1571" s="61"/>
      <c r="CJ1571" s="181" t="s">
        <v>434</v>
      </c>
      <c r="CK1571" s="181"/>
      <c r="CL1571" s="181"/>
      <c r="CM1571" s="181"/>
      <c r="CN1571" s="181"/>
      <c r="CO1571" s="181"/>
      <c r="CP1571" s="181"/>
      <c r="CQ1571" s="61"/>
      <c r="CR1571" s="61"/>
      <c r="CS1571" s="181" t="s">
        <v>433</v>
      </c>
      <c r="CT1571" s="181"/>
      <c r="CU1571" s="181"/>
      <c r="CV1571" s="181"/>
      <c r="CW1571" s="181"/>
      <c r="CX1571" s="181"/>
      <c r="CY1571" s="181"/>
      <c r="CZ1571" s="181"/>
      <c r="DA1571" s="181"/>
      <c r="DB1571" s="181"/>
      <c r="DC1571" s="181"/>
    </row>
    <row r="1572" spans="2:107" ht="25.5" customHeight="1" x14ac:dyDescent="0.2">
      <c r="B1572" s="61"/>
      <c r="C1572" s="61"/>
      <c r="D1572" s="61"/>
      <c r="E1572" s="64"/>
      <c r="F1572" s="61"/>
      <c r="G1572" s="61"/>
      <c r="H1572" s="61"/>
      <c r="I1572" s="61"/>
      <c r="J1572" s="61"/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1"/>
      <c r="AB1572" s="61"/>
      <c r="AC1572" s="61"/>
      <c r="AD1572" s="61"/>
      <c r="AE1572"/>
      <c r="AF1572"/>
      <c r="AG1572"/>
      <c r="AH1572" s="61"/>
      <c r="AI1572" s="61"/>
      <c r="AJ1572" s="61"/>
      <c r="AK1572" s="61"/>
      <c r="AL1572" s="61"/>
      <c r="AM1572" s="61"/>
      <c r="AN1572" s="61"/>
      <c r="AO1572" s="61"/>
      <c r="AP1572" s="61"/>
      <c r="AQ1572" s="61"/>
      <c r="AR1572" s="61"/>
      <c r="AS1572" s="61"/>
      <c r="AT1572" s="61"/>
      <c r="AU1572" s="61"/>
      <c r="AV1572" s="61"/>
      <c r="AW1572" s="61"/>
      <c r="AX1572" s="61"/>
      <c r="AY1572" s="61"/>
      <c r="AZ1572" s="61"/>
      <c r="BA1572" s="61"/>
      <c r="BB1572" s="61"/>
      <c r="BC1572" s="61"/>
      <c r="BD1572" s="61"/>
      <c r="BE1572" s="61"/>
      <c r="BF1572" s="61"/>
      <c r="BG1572" s="61"/>
      <c r="BH1572" s="61"/>
      <c r="BI1572" s="61"/>
      <c r="BJ1572" s="61"/>
      <c r="BK1572" s="61"/>
      <c r="BL1572" s="61"/>
      <c r="BM1572" s="61"/>
      <c r="BN1572" s="61"/>
      <c r="BO1572" s="61"/>
      <c r="BP1572" s="61"/>
      <c r="BQ1572" s="61"/>
      <c r="BR1572" s="64"/>
      <c r="BS1572" s="64"/>
      <c r="BT1572" s="64"/>
      <c r="BU1572" s="64"/>
      <c r="BV1572" s="61"/>
      <c r="BW1572" s="61"/>
      <c r="BX1572" s="61"/>
      <c r="BY1572" s="61"/>
      <c r="BZ1572" s="61"/>
      <c r="CA1572" s="61"/>
      <c r="CB1572" s="61"/>
      <c r="CC1572" s="61"/>
      <c r="CD1572" s="61"/>
      <c r="CE1572" s="61"/>
      <c r="CF1572" s="61"/>
      <c r="CG1572" s="61"/>
      <c r="CH1572" s="61"/>
      <c r="CI1572" s="61"/>
      <c r="CJ1572" s="61"/>
      <c r="CK1572" s="61"/>
      <c r="CL1572" s="61"/>
      <c r="CM1572" s="61"/>
      <c r="CN1572" s="61"/>
      <c r="CO1572" s="61"/>
      <c r="CP1572" s="61"/>
      <c r="CQ1572" s="61"/>
      <c r="CR1572" s="61"/>
      <c r="CS1572" s="61"/>
      <c r="CT1572" s="61"/>
      <c r="CU1572" s="61"/>
      <c r="CV1572" s="61"/>
      <c r="CW1572" s="61"/>
      <c r="CX1572" s="61"/>
      <c r="CY1572" s="61"/>
      <c r="CZ1572" s="61"/>
      <c r="DA1572" s="61"/>
      <c r="DB1572" s="61"/>
      <c r="DC1572" s="61"/>
    </row>
    <row r="1573" spans="2:107" ht="25.5" customHeight="1" x14ac:dyDescent="0.2">
      <c r="B1573" s="175" t="s">
        <v>180</v>
      </c>
      <c r="C1573" s="175"/>
      <c r="D1573" s="175"/>
      <c r="E1573" s="64"/>
      <c r="F1573" s="175" t="s">
        <v>14</v>
      </c>
      <c r="G1573" s="175"/>
      <c r="H1573" s="175"/>
      <c r="I1573" s="61"/>
      <c r="J1573" s="178" t="s">
        <v>338</v>
      </c>
      <c r="K1573" s="179"/>
      <c r="L1573" s="180"/>
      <c r="M1573" s="61"/>
      <c r="N1573" s="178" t="s">
        <v>409</v>
      </c>
      <c r="O1573" s="179"/>
      <c r="P1573" s="180"/>
      <c r="Q1573" s="61"/>
      <c r="R1573" s="178" t="s">
        <v>410</v>
      </c>
      <c r="S1573" s="179"/>
      <c r="T1573" s="180"/>
      <c r="U1573" s="61"/>
      <c r="V1573" s="175" t="s">
        <v>180</v>
      </c>
      <c r="W1573" s="175"/>
      <c r="X1573" s="175"/>
      <c r="Y1573" s="61"/>
      <c r="Z1573" s="175" t="s">
        <v>14</v>
      </c>
      <c r="AA1573" s="175"/>
      <c r="AB1573" s="175"/>
      <c r="AC1573" s="61"/>
      <c r="AD1573" s="61"/>
      <c r="AE1573" s="175" t="s">
        <v>338</v>
      </c>
      <c r="AF1573" s="175"/>
      <c r="AG1573" s="175"/>
      <c r="AH1573" s="61"/>
      <c r="AI1573" s="178" t="s">
        <v>409</v>
      </c>
      <c r="AJ1573" s="179"/>
      <c r="AK1573" s="180"/>
      <c r="AL1573" s="61"/>
      <c r="AM1573" s="178" t="s">
        <v>410</v>
      </c>
      <c r="AN1573" s="179"/>
      <c r="AO1573" s="180"/>
      <c r="AP1573" s="61"/>
      <c r="AQ1573" s="61"/>
      <c r="AR1573" s="175" t="s">
        <v>180</v>
      </c>
      <c r="AS1573" s="175"/>
      <c r="AT1573" s="175"/>
      <c r="AU1573" s="61"/>
      <c r="AV1573" s="175" t="s">
        <v>14</v>
      </c>
      <c r="AW1573" s="175"/>
      <c r="AX1573" s="175"/>
      <c r="AY1573" s="61"/>
      <c r="AZ1573" s="61"/>
      <c r="BA1573" s="175" t="s">
        <v>338</v>
      </c>
      <c r="BB1573" s="175"/>
      <c r="BC1573" s="175"/>
      <c r="BD1573" s="61"/>
      <c r="BE1573" s="178" t="s">
        <v>409</v>
      </c>
      <c r="BF1573" s="179"/>
      <c r="BG1573" s="180"/>
      <c r="BH1573" s="61"/>
      <c r="BI1573" s="178" t="s">
        <v>410</v>
      </c>
      <c r="BJ1573" s="179"/>
      <c r="BK1573" s="180"/>
      <c r="BL1573" s="61"/>
      <c r="BM1573" s="61"/>
      <c r="BN1573" s="178" t="s">
        <v>180</v>
      </c>
      <c r="BO1573" s="179"/>
      <c r="BP1573" s="180"/>
      <c r="BQ1573" s="61"/>
      <c r="BR1573" s="175" t="s">
        <v>14</v>
      </c>
      <c r="BS1573" s="175"/>
      <c r="BT1573" s="175"/>
      <c r="BU1573" s="64"/>
      <c r="BV1573" s="61"/>
      <c r="BW1573" s="175" t="s">
        <v>338</v>
      </c>
      <c r="BX1573" s="175"/>
      <c r="BY1573" s="175"/>
      <c r="BZ1573" s="61"/>
      <c r="CA1573" s="178" t="s">
        <v>409</v>
      </c>
      <c r="CB1573" s="179"/>
      <c r="CC1573" s="180"/>
      <c r="CD1573" s="61"/>
      <c r="CE1573" s="178" t="s">
        <v>410</v>
      </c>
      <c r="CF1573" s="179"/>
      <c r="CG1573" s="180"/>
      <c r="CH1573" s="61"/>
      <c r="CI1573" s="61"/>
      <c r="CJ1573" s="175" t="s">
        <v>180</v>
      </c>
      <c r="CK1573" s="175"/>
      <c r="CL1573" s="175"/>
      <c r="CM1573" s="61"/>
      <c r="CN1573" s="175" t="s">
        <v>14</v>
      </c>
      <c r="CO1573" s="175"/>
      <c r="CP1573" s="175"/>
      <c r="CQ1573" s="61"/>
      <c r="CR1573" s="61"/>
      <c r="CS1573" s="175" t="s">
        <v>338</v>
      </c>
      <c r="CT1573" s="175"/>
      <c r="CU1573" s="175"/>
      <c r="CV1573" s="61"/>
      <c r="CW1573" s="178" t="s">
        <v>409</v>
      </c>
      <c r="CX1573" s="179"/>
      <c r="CY1573" s="180"/>
      <c r="CZ1573" s="61"/>
      <c r="DA1573" s="178" t="s">
        <v>410</v>
      </c>
      <c r="DB1573" s="179"/>
      <c r="DC1573" s="180"/>
    </row>
    <row r="1574" spans="2:107" ht="25.5" customHeight="1" x14ac:dyDescent="0.2">
      <c r="B1574" s="55" t="s">
        <v>181</v>
      </c>
      <c r="C1574" s="57">
        <v>18</v>
      </c>
      <c r="D1574" s="58">
        <v>0.66666666666666663</v>
      </c>
      <c r="E1574" s="64"/>
      <c r="F1574" s="55" t="s">
        <v>186</v>
      </c>
      <c r="G1574" s="57">
        <v>23</v>
      </c>
      <c r="H1574" s="58">
        <v>0.85185185185185186</v>
      </c>
      <c r="I1574" s="61"/>
      <c r="J1574" s="55" t="s">
        <v>339</v>
      </c>
      <c r="K1574" s="57">
        <v>15</v>
      </c>
      <c r="L1574" s="58">
        <v>0.55555555555555558</v>
      </c>
      <c r="M1574" s="61"/>
      <c r="N1574" s="55" t="s">
        <v>357</v>
      </c>
      <c r="O1574" s="57">
        <v>5</v>
      </c>
      <c r="P1574" s="58">
        <v>0.18518518518518517</v>
      </c>
      <c r="Q1574" s="61"/>
      <c r="R1574" s="55" t="s">
        <v>411</v>
      </c>
      <c r="S1574" s="57">
        <v>4</v>
      </c>
      <c r="T1574" s="58">
        <v>0.14814814814814814</v>
      </c>
      <c r="U1574" s="61"/>
      <c r="V1574" s="47" t="s">
        <v>181</v>
      </c>
      <c r="W1574" s="57">
        <v>3</v>
      </c>
      <c r="X1574" s="58">
        <v>0.33333333333333331</v>
      </c>
      <c r="Y1574" s="61"/>
      <c r="Z1574" s="55" t="s">
        <v>186</v>
      </c>
      <c r="AA1574" s="57">
        <v>9</v>
      </c>
      <c r="AB1574" s="58">
        <v>1</v>
      </c>
      <c r="AC1574" s="61"/>
      <c r="AD1574" s="61"/>
      <c r="AE1574" s="55" t="s">
        <v>339</v>
      </c>
      <c r="AF1574" s="57">
        <v>3</v>
      </c>
      <c r="AG1574" s="58">
        <v>0.33333333333333331</v>
      </c>
      <c r="AH1574" s="61"/>
      <c r="AI1574" s="55" t="s">
        <v>357</v>
      </c>
      <c r="AJ1574" s="57">
        <v>1</v>
      </c>
      <c r="AK1574" s="58">
        <v>0.1111111111111111</v>
      </c>
      <c r="AL1574" s="61"/>
      <c r="AM1574" s="55" t="s">
        <v>411</v>
      </c>
      <c r="AN1574" s="57">
        <v>1</v>
      </c>
      <c r="AO1574" s="58">
        <v>0.1111111111111111</v>
      </c>
      <c r="AP1574" s="61"/>
      <c r="AQ1574" s="61"/>
      <c r="AR1574" s="55" t="s">
        <v>181</v>
      </c>
      <c r="AS1574" s="57">
        <v>0</v>
      </c>
      <c r="AT1574" s="58">
        <v>0</v>
      </c>
      <c r="AU1574" s="61"/>
      <c r="AV1574" s="47" t="s">
        <v>186</v>
      </c>
      <c r="AW1574" s="57">
        <v>1</v>
      </c>
      <c r="AX1574" s="58">
        <v>1</v>
      </c>
      <c r="AY1574" s="61"/>
      <c r="AZ1574" s="61"/>
      <c r="BA1574" s="55" t="s">
        <v>339</v>
      </c>
      <c r="BB1574" s="57">
        <v>0</v>
      </c>
      <c r="BC1574" s="58">
        <v>0</v>
      </c>
      <c r="BD1574" s="61"/>
      <c r="BE1574" s="55" t="s">
        <v>357</v>
      </c>
      <c r="BF1574" s="57">
        <v>0</v>
      </c>
      <c r="BG1574" s="58">
        <v>0</v>
      </c>
      <c r="BH1574" s="61"/>
      <c r="BI1574" s="55" t="s">
        <v>411</v>
      </c>
      <c r="BJ1574" s="57">
        <v>0</v>
      </c>
      <c r="BK1574" s="58">
        <v>0</v>
      </c>
      <c r="BL1574" s="61"/>
      <c r="BM1574" s="61"/>
      <c r="BN1574" s="47" t="s">
        <v>181</v>
      </c>
      <c r="BO1574" s="57">
        <v>0</v>
      </c>
      <c r="BP1574" s="58" t="e">
        <v>#DIV/0!</v>
      </c>
      <c r="BQ1574" s="61"/>
      <c r="BR1574" s="47" t="s">
        <v>186</v>
      </c>
      <c r="BS1574" s="57">
        <v>0</v>
      </c>
      <c r="BT1574" s="58" t="e">
        <v>#DIV/0!</v>
      </c>
      <c r="BU1574" s="64"/>
      <c r="BV1574" s="61"/>
      <c r="BW1574" s="55" t="s">
        <v>339</v>
      </c>
      <c r="BX1574" s="57">
        <v>0</v>
      </c>
      <c r="BY1574" s="58" t="e">
        <v>#DIV/0!</v>
      </c>
      <c r="BZ1574" s="61"/>
      <c r="CA1574" s="55" t="s">
        <v>357</v>
      </c>
      <c r="CB1574" s="57">
        <v>0</v>
      </c>
      <c r="CC1574" s="58" t="e">
        <v>#DIV/0!</v>
      </c>
      <c r="CD1574" s="61"/>
      <c r="CE1574" s="55" t="s">
        <v>411</v>
      </c>
      <c r="CF1574" s="57">
        <v>0</v>
      </c>
      <c r="CG1574" s="58" t="e">
        <v>#DIV/0!</v>
      </c>
      <c r="CH1574" s="61"/>
      <c r="CI1574" s="61"/>
      <c r="CJ1574" s="55" t="s">
        <v>181</v>
      </c>
      <c r="CK1574" s="57">
        <v>0</v>
      </c>
      <c r="CL1574" s="58" t="e">
        <v>#DIV/0!</v>
      </c>
      <c r="CM1574" s="61"/>
      <c r="CN1574" s="55" t="s">
        <v>186</v>
      </c>
      <c r="CO1574" s="57">
        <v>0</v>
      </c>
      <c r="CP1574" s="58" t="e">
        <v>#DIV/0!</v>
      </c>
      <c r="CQ1574" s="61"/>
      <c r="CR1574" s="61"/>
      <c r="CS1574" s="55" t="s">
        <v>339</v>
      </c>
      <c r="CT1574" s="57">
        <v>0</v>
      </c>
      <c r="CU1574" s="58" t="e">
        <v>#DIV/0!</v>
      </c>
      <c r="CV1574" s="61"/>
      <c r="CW1574" s="55" t="s">
        <v>357</v>
      </c>
      <c r="CX1574" s="57">
        <v>0</v>
      </c>
      <c r="CY1574" s="58">
        <v>0</v>
      </c>
      <c r="CZ1574" s="61"/>
      <c r="DA1574" s="55" t="s">
        <v>411</v>
      </c>
      <c r="DB1574" s="57">
        <v>0</v>
      </c>
      <c r="DC1574" s="58" t="e">
        <v>#DIV/0!</v>
      </c>
    </row>
    <row r="1575" spans="2:107" ht="25.5" customHeight="1" x14ac:dyDescent="0.2">
      <c r="B1575" s="46" t="s">
        <v>182</v>
      </c>
      <c r="C1575" s="57">
        <v>2</v>
      </c>
      <c r="D1575" s="58">
        <v>7.407407407407407E-2</v>
      </c>
      <c r="E1575" s="64"/>
      <c r="F1575" s="46" t="s">
        <v>187</v>
      </c>
      <c r="G1575" s="57">
        <v>3</v>
      </c>
      <c r="H1575" s="58">
        <v>0.1111111111111111</v>
      </c>
      <c r="I1575" s="61"/>
      <c r="J1575" s="55" t="s">
        <v>340</v>
      </c>
      <c r="K1575" s="57">
        <v>2</v>
      </c>
      <c r="L1575" s="58">
        <v>7.407407407407407E-2</v>
      </c>
      <c r="M1575" s="61"/>
      <c r="N1575" s="55" t="s">
        <v>359</v>
      </c>
      <c r="O1575" s="57">
        <v>13</v>
      </c>
      <c r="P1575" s="58">
        <v>0.48148148148148145</v>
      </c>
      <c r="Q1575" s="61"/>
      <c r="R1575" s="55" t="s">
        <v>412</v>
      </c>
      <c r="S1575" s="57">
        <v>14</v>
      </c>
      <c r="T1575" s="58">
        <v>0.51851851851851849</v>
      </c>
      <c r="U1575" s="61"/>
      <c r="V1575" s="46" t="s">
        <v>182</v>
      </c>
      <c r="W1575" s="57">
        <v>2</v>
      </c>
      <c r="X1575" s="58">
        <v>0.22222222222222221</v>
      </c>
      <c r="Y1575" s="61"/>
      <c r="Z1575" s="46" t="s">
        <v>187</v>
      </c>
      <c r="AA1575" s="57">
        <v>0</v>
      </c>
      <c r="AB1575" s="58">
        <v>0</v>
      </c>
      <c r="AC1575" s="61"/>
      <c r="AD1575" s="61"/>
      <c r="AE1575" s="55" t="s">
        <v>340</v>
      </c>
      <c r="AF1575" s="57">
        <v>0</v>
      </c>
      <c r="AG1575" s="58">
        <v>0</v>
      </c>
      <c r="AH1575" s="61"/>
      <c r="AI1575" s="55" t="s">
        <v>359</v>
      </c>
      <c r="AJ1575" s="57">
        <v>2</v>
      </c>
      <c r="AK1575" s="58">
        <v>0.22222222222222221</v>
      </c>
      <c r="AL1575" s="61"/>
      <c r="AM1575" s="55" t="s">
        <v>412</v>
      </c>
      <c r="AN1575" s="57">
        <v>2</v>
      </c>
      <c r="AO1575" s="58">
        <v>0.22222222222222221</v>
      </c>
      <c r="AP1575" s="61"/>
      <c r="AQ1575" s="61"/>
      <c r="AR1575" s="46" t="s">
        <v>182</v>
      </c>
      <c r="AS1575" s="57">
        <v>0</v>
      </c>
      <c r="AT1575" s="58">
        <v>0</v>
      </c>
      <c r="AU1575" s="61"/>
      <c r="AV1575" s="46" t="s">
        <v>187</v>
      </c>
      <c r="AW1575" s="57">
        <v>0</v>
      </c>
      <c r="AX1575" s="58">
        <v>0</v>
      </c>
      <c r="AY1575" s="61"/>
      <c r="AZ1575" s="61"/>
      <c r="BA1575" s="55" t="s">
        <v>340</v>
      </c>
      <c r="BB1575" s="57">
        <v>0</v>
      </c>
      <c r="BC1575" s="58">
        <v>0</v>
      </c>
      <c r="BD1575" s="61"/>
      <c r="BE1575" s="55" t="s">
        <v>359</v>
      </c>
      <c r="BF1575" s="57">
        <v>0</v>
      </c>
      <c r="BG1575" s="58">
        <v>0</v>
      </c>
      <c r="BH1575" s="61"/>
      <c r="BI1575" s="55" t="s">
        <v>412</v>
      </c>
      <c r="BJ1575" s="57">
        <v>0</v>
      </c>
      <c r="BK1575" s="58">
        <v>0</v>
      </c>
      <c r="BL1575" s="61"/>
      <c r="BM1575" s="61"/>
      <c r="BN1575" s="46" t="s">
        <v>182</v>
      </c>
      <c r="BO1575" s="57">
        <v>0</v>
      </c>
      <c r="BP1575" s="58" t="e">
        <v>#DIV/0!</v>
      </c>
      <c r="BQ1575" s="61"/>
      <c r="BR1575" s="46" t="s">
        <v>187</v>
      </c>
      <c r="BS1575" s="57">
        <v>0</v>
      </c>
      <c r="BT1575" s="58" t="e">
        <v>#DIV/0!</v>
      </c>
      <c r="BU1575" s="64"/>
      <c r="BV1575" s="61"/>
      <c r="BW1575" s="55" t="s">
        <v>340</v>
      </c>
      <c r="BX1575" s="57">
        <v>0</v>
      </c>
      <c r="BY1575" s="58" t="e">
        <v>#DIV/0!</v>
      </c>
      <c r="BZ1575" s="61"/>
      <c r="CA1575" s="55" t="s">
        <v>359</v>
      </c>
      <c r="CB1575" s="57">
        <v>0</v>
      </c>
      <c r="CC1575" s="58" t="e">
        <v>#DIV/0!</v>
      </c>
      <c r="CD1575" s="61"/>
      <c r="CE1575" s="55" t="s">
        <v>412</v>
      </c>
      <c r="CF1575" s="57">
        <v>0</v>
      </c>
      <c r="CG1575" s="58" t="e">
        <v>#DIV/0!</v>
      </c>
      <c r="CH1575" s="61"/>
      <c r="CI1575" s="61"/>
      <c r="CJ1575" s="46" t="s">
        <v>182</v>
      </c>
      <c r="CK1575" s="57">
        <v>0</v>
      </c>
      <c r="CL1575" s="58" t="e">
        <v>#DIV/0!</v>
      </c>
      <c r="CM1575" s="61"/>
      <c r="CN1575" s="46" t="s">
        <v>187</v>
      </c>
      <c r="CO1575" s="57">
        <v>0</v>
      </c>
      <c r="CP1575" s="58" t="e">
        <v>#DIV/0!</v>
      </c>
      <c r="CQ1575" s="61"/>
      <c r="CR1575" s="61"/>
      <c r="CS1575" s="55" t="s">
        <v>340</v>
      </c>
      <c r="CT1575" s="57">
        <v>0</v>
      </c>
      <c r="CU1575" s="58" t="e">
        <v>#DIV/0!</v>
      </c>
      <c r="CV1575" s="61"/>
      <c r="CW1575" s="55" t="s">
        <v>359</v>
      </c>
      <c r="CX1575" s="57">
        <v>2</v>
      </c>
      <c r="CY1575" s="58">
        <v>1</v>
      </c>
      <c r="CZ1575" s="61"/>
      <c r="DA1575" s="55" t="s">
        <v>412</v>
      </c>
      <c r="DB1575" s="57">
        <v>0</v>
      </c>
      <c r="DC1575" s="58" t="e">
        <v>#DIV/0!</v>
      </c>
    </row>
    <row r="1576" spans="2:107" ht="25.5" customHeight="1" x14ac:dyDescent="0.2">
      <c r="B1576" s="50" t="s">
        <v>183</v>
      </c>
      <c r="C1576" s="57">
        <v>0</v>
      </c>
      <c r="D1576" s="58">
        <v>0</v>
      </c>
      <c r="E1576" s="64"/>
      <c r="F1576" s="46" t="s">
        <v>188</v>
      </c>
      <c r="G1576" s="57">
        <v>1</v>
      </c>
      <c r="H1576" s="58">
        <v>3.7037037037037035E-2</v>
      </c>
      <c r="I1576" s="61"/>
      <c r="J1576" s="55" t="s">
        <v>341</v>
      </c>
      <c r="K1576" s="57">
        <v>1</v>
      </c>
      <c r="L1576" s="58">
        <v>3.7037037037037035E-2</v>
      </c>
      <c r="M1576" s="61"/>
      <c r="N1576" s="50" t="s">
        <v>360</v>
      </c>
      <c r="O1576" s="57">
        <v>0</v>
      </c>
      <c r="P1576" s="58">
        <v>0</v>
      </c>
      <c r="Q1576" s="61"/>
      <c r="R1576" s="50" t="s">
        <v>413</v>
      </c>
      <c r="S1576" s="57">
        <v>1</v>
      </c>
      <c r="T1576" s="58">
        <v>3.7037037037037035E-2</v>
      </c>
      <c r="U1576" s="61"/>
      <c r="V1576" s="46" t="s">
        <v>183</v>
      </c>
      <c r="W1576" s="57">
        <v>1</v>
      </c>
      <c r="X1576" s="58">
        <v>0.1111111111111111</v>
      </c>
      <c r="Y1576" s="61"/>
      <c r="Z1576" s="46" t="s">
        <v>188</v>
      </c>
      <c r="AA1576" s="57">
        <v>0</v>
      </c>
      <c r="AB1576" s="58">
        <v>0</v>
      </c>
      <c r="AC1576" s="61"/>
      <c r="AD1576" s="61"/>
      <c r="AE1576" s="55" t="s">
        <v>341</v>
      </c>
      <c r="AF1576" s="57">
        <v>0</v>
      </c>
      <c r="AG1576" s="58">
        <v>0</v>
      </c>
      <c r="AH1576" s="61"/>
      <c r="AI1576" s="50" t="s">
        <v>360</v>
      </c>
      <c r="AJ1576" s="57">
        <v>0</v>
      </c>
      <c r="AK1576" s="58">
        <v>0</v>
      </c>
      <c r="AL1576" s="61"/>
      <c r="AM1576" s="50" t="s">
        <v>413</v>
      </c>
      <c r="AN1576" s="57">
        <v>1</v>
      </c>
      <c r="AO1576" s="58">
        <v>0.1111111111111111</v>
      </c>
      <c r="AP1576" s="61"/>
      <c r="AQ1576" s="61"/>
      <c r="AR1576" s="46" t="s">
        <v>183</v>
      </c>
      <c r="AS1576" s="57">
        <v>0</v>
      </c>
      <c r="AT1576" s="58">
        <v>0</v>
      </c>
      <c r="AU1576" s="61"/>
      <c r="AV1576" s="46" t="s">
        <v>188</v>
      </c>
      <c r="AW1576" s="57">
        <v>0</v>
      </c>
      <c r="AX1576" s="58">
        <v>0</v>
      </c>
      <c r="AY1576" s="61"/>
      <c r="AZ1576" s="61"/>
      <c r="BA1576" s="55" t="s">
        <v>341</v>
      </c>
      <c r="BB1576" s="57">
        <v>0</v>
      </c>
      <c r="BC1576" s="58">
        <v>0</v>
      </c>
      <c r="BD1576" s="61"/>
      <c r="BE1576" s="50" t="s">
        <v>360</v>
      </c>
      <c r="BF1576" s="57">
        <v>0</v>
      </c>
      <c r="BG1576" s="58">
        <v>0</v>
      </c>
      <c r="BH1576" s="61"/>
      <c r="BI1576" s="50" t="s">
        <v>413</v>
      </c>
      <c r="BJ1576" s="57">
        <v>0</v>
      </c>
      <c r="BK1576" s="58">
        <v>0</v>
      </c>
      <c r="BL1576" s="61"/>
      <c r="BM1576" s="61"/>
      <c r="BN1576" s="46" t="s">
        <v>183</v>
      </c>
      <c r="BO1576" s="57">
        <v>0</v>
      </c>
      <c r="BP1576" s="58" t="e">
        <v>#DIV/0!</v>
      </c>
      <c r="BQ1576" s="61"/>
      <c r="BR1576" s="46" t="s">
        <v>188</v>
      </c>
      <c r="BS1576" s="57">
        <v>0</v>
      </c>
      <c r="BT1576" s="58" t="e">
        <v>#DIV/0!</v>
      </c>
      <c r="BU1576" s="64"/>
      <c r="BV1576" s="61"/>
      <c r="BW1576" s="55" t="s">
        <v>341</v>
      </c>
      <c r="BX1576" s="57">
        <v>0</v>
      </c>
      <c r="BY1576" s="58" t="e">
        <v>#DIV/0!</v>
      </c>
      <c r="BZ1576" s="61"/>
      <c r="CA1576" s="50" t="s">
        <v>360</v>
      </c>
      <c r="CB1576" s="57">
        <v>0</v>
      </c>
      <c r="CC1576" s="58" t="e">
        <v>#DIV/0!</v>
      </c>
      <c r="CD1576" s="61"/>
      <c r="CE1576" s="50" t="s">
        <v>413</v>
      </c>
      <c r="CF1576" s="57">
        <v>0</v>
      </c>
      <c r="CG1576" s="58" t="e">
        <v>#DIV/0!</v>
      </c>
      <c r="CH1576" s="61"/>
      <c r="CI1576" s="61"/>
      <c r="CJ1576" s="46" t="s">
        <v>183</v>
      </c>
      <c r="CK1576" s="57">
        <v>0</v>
      </c>
      <c r="CL1576" s="58" t="e">
        <v>#DIV/0!</v>
      </c>
      <c r="CM1576" s="61"/>
      <c r="CN1576" s="46" t="s">
        <v>188</v>
      </c>
      <c r="CO1576" s="57">
        <v>0</v>
      </c>
      <c r="CP1576" s="58" t="e">
        <v>#DIV/0!</v>
      </c>
      <c r="CQ1576" s="61"/>
      <c r="CR1576" s="61"/>
      <c r="CS1576" s="55" t="s">
        <v>341</v>
      </c>
      <c r="CT1576" s="57">
        <v>0</v>
      </c>
      <c r="CU1576" s="58" t="e">
        <v>#DIV/0!</v>
      </c>
      <c r="CV1576" s="61"/>
      <c r="CW1576" s="50" t="s">
        <v>360</v>
      </c>
      <c r="CX1576" s="57">
        <v>0</v>
      </c>
      <c r="CY1576" s="58">
        <v>0</v>
      </c>
      <c r="CZ1576" s="61"/>
      <c r="DA1576" s="50" t="s">
        <v>413</v>
      </c>
      <c r="DB1576" s="57">
        <v>0</v>
      </c>
      <c r="DC1576" s="58" t="e">
        <v>#DIV/0!</v>
      </c>
    </row>
    <row r="1577" spans="2:107" ht="25.5" customHeight="1" x14ac:dyDescent="0.2">
      <c r="B1577" s="50" t="s">
        <v>184</v>
      </c>
      <c r="C1577" s="57">
        <v>5</v>
      </c>
      <c r="D1577" s="58">
        <v>0.18518518518518517</v>
      </c>
      <c r="E1577" s="64"/>
      <c r="F1577" s="77"/>
      <c r="G1577" s="54">
        <v>27</v>
      </c>
      <c r="H1577" s="76">
        <v>1</v>
      </c>
      <c r="I1577" s="61"/>
      <c r="J1577" s="50" t="s">
        <v>344</v>
      </c>
      <c r="K1577" s="57">
        <v>2</v>
      </c>
      <c r="L1577" s="58">
        <v>7.407407407407407E-2</v>
      </c>
      <c r="M1577" s="61"/>
      <c r="N1577" s="50" t="s">
        <v>358</v>
      </c>
      <c r="O1577" s="57">
        <v>2</v>
      </c>
      <c r="P1577" s="58">
        <v>7.407407407407407E-2</v>
      </c>
      <c r="Q1577" s="61"/>
      <c r="R1577" s="50" t="s">
        <v>414</v>
      </c>
      <c r="S1577" s="57">
        <v>1</v>
      </c>
      <c r="T1577" s="58">
        <v>3.7037037037037035E-2</v>
      </c>
      <c r="U1577" s="61"/>
      <c r="V1577" s="46" t="s">
        <v>184</v>
      </c>
      <c r="W1577" s="57">
        <v>2</v>
      </c>
      <c r="X1577" s="58">
        <v>0.22222222222222221</v>
      </c>
      <c r="Y1577" s="61"/>
      <c r="Z1577" s="77"/>
      <c r="AA1577" s="54">
        <v>9</v>
      </c>
      <c r="AB1577" s="76">
        <v>1</v>
      </c>
      <c r="AC1577" s="61"/>
      <c r="AD1577" s="61"/>
      <c r="AE1577" s="50" t="s">
        <v>344</v>
      </c>
      <c r="AF1577" s="57">
        <v>2</v>
      </c>
      <c r="AG1577" s="58">
        <v>0.22222222222222221</v>
      </c>
      <c r="AH1577" s="61"/>
      <c r="AI1577" s="50" t="s">
        <v>358</v>
      </c>
      <c r="AJ1577" s="57">
        <v>2</v>
      </c>
      <c r="AK1577" s="58">
        <v>0.22222222222222221</v>
      </c>
      <c r="AL1577" s="61"/>
      <c r="AM1577" s="50" t="s">
        <v>414</v>
      </c>
      <c r="AN1577" s="57">
        <v>1</v>
      </c>
      <c r="AO1577" s="58">
        <v>0.1111111111111111</v>
      </c>
      <c r="AP1577" s="61"/>
      <c r="AQ1577" s="61"/>
      <c r="AR1577" s="46" t="s">
        <v>184</v>
      </c>
      <c r="AS1577" s="57">
        <v>1</v>
      </c>
      <c r="AT1577" s="58">
        <v>1</v>
      </c>
      <c r="AU1577" s="61"/>
      <c r="AV1577" s="77"/>
      <c r="AW1577" s="54">
        <v>1</v>
      </c>
      <c r="AX1577" s="76">
        <v>1</v>
      </c>
      <c r="AY1577" s="61"/>
      <c r="AZ1577" s="61"/>
      <c r="BA1577" s="50" t="s">
        <v>344</v>
      </c>
      <c r="BB1577" s="57">
        <v>0</v>
      </c>
      <c r="BC1577" s="58">
        <v>0</v>
      </c>
      <c r="BD1577" s="61"/>
      <c r="BE1577" s="50" t="s">
        <v>358</v>
      </c>
      <c r="BF1577" s="57">
        <v>0</v>
      </c>
      <c r="BG1577" s="58">
        <v>0</v>
      </c>
      <c r="BH1577" s="61"/>
      <c r="BI1577" s="50" t="s">
        <v>414</v>
      </c>
      <c r="BJ1577" s="57">
        <v>0</v>
      </c>
      <c r="BK1577" s="58">
        <v>0</v>
      </c>
      <c r="BL1577" s="61"/>
      <c r="BM1577" s="61"/>
      <c r="BN1577" s="46" t="s">
        <v>184</v>
      </c>
      <c r="BO1577" s="57">
        <v>0</v>
      </c>
      <c r="BP1577" s="58" t="e">
        <v>#DIV/0!</v>
      </c>
      <c r="BQ1577" s="61"/>
      <c r="BR1577" s="77"/>
      <c r="BS1577" s="54">
        <v>0</v>
      </c>
      <c r="BT1577" s="76" t="e">
        <v>#DIV/0!</v>
      </c>
      <c r="BU1577" s="64"/>
      <c r="BV1577" s="61"/>
      <c r="BW1577" s="50" t="s">
        <v>344</v>
      </c>
      <c r="BX1577" s="57">
        <v>0</v>
      </c>
      <c r="BY1577" s="58" t="e">
        <v>#DIV/0!</v>
      </c>
      <c r="BZ1577" s="61"/>
      <c r="CA1577" s="50" t="s">
        <v>358</v>
      </c>
      <c r="CB1577" s="57">
        <v>0</v>
      </c>
      <c r="CC1577" s="58" t="e">
        <v>#DIV/0!</v>
      </c>
      <c r="CD1577" s="61"/>
      <c r="CE1577" s="50" t="s">
        <v>414</v>
      </c>
      <c r="CF1577" s="57">
        <v>0</v>
      </c>
      <c r="CG1577" s="58" t="e">
        <v>#DIV/0!</v>
      </c>
      <c r="CH1577" s="61"/>
      <c r="CI1577" s="61"/>
      <c r="CJ1577" s="46" t="s">
        <v>184</v>
      </c>
      <c r="CK1577" s="57">
        <v>0</v>
      </c>
      <c r="CL1577" s="58" t="e">
        <v>#DIV/0!</v>
      </c>
      <c r="CM1577" s="61"/>
      <c r="CN1577" s="77"/>
      <c r="CO1577" s="54">
        <v>0</v>
      </c>
      <c r="CP1577" s="76" t="e">
        <v>#DIV/0!</v>
      </c>
      <c r="CQ1577" s="61"/>
      <c r="CR1577" s="61"/>
      <c r="CS1577" s="50" t="s">
        <v>344</v>
      </c>
      <c r="CT1577" s="57">
        <v>0</v>
      </c>
      <c r="CU1577" s="58" t="e">
        <v>#DIV/0!</v>
      </c>
      <c r="CV1577" s="61"/>
      <c r="CW1577" s="50" t="s">
        <v>358</v>
      </c>
      <c r="CX1577" s="57">
        <v>0</v>
      </c>
      <c r="CY1577" s="58">
        <v>0</v>
      </c>
      <c r="CZ1577" s="61"/>
      <c r="DA1577" s="50" t="s">
        <v>414</v>
      </c>
      <c r="DB1577" s="57">
        <v>0</v>
      </c>
      <c r="DC1577" s="58" t="e">
        <v>#DIV/0!</v>
      </c>
    </row>
    <row r="1578" spans="2:107" ht="25.5" customHeight="1" x14ac:dyDescent="0.2">
      <c r="B1578" s="50" t="s">
        <v>185</v>
      </c>
      <c r="C1578" s="57">
        <v>2</v>
      </c>
      <c r="D1578" s="58">
        <v>7.407407407407407E-2</v>
      </c>
      <c r="E1578" s="64"/>
      <c r="F1578" s="61"/>
      <c r="G1578" s="56" t="s">
        <v>141</v>
      </c>
      <c r="H1578" s="49" t="s">
        <v>140</v>
      </c>
      <c r="I1578" s="61"/>
      <c r="J1578" s="50" t="s">
        <v>343</v>
      </c>
      <c r="K1578" s="57">
        <v>0</v>
      </c>
      <c r="L1578" s="58">
        <v>0</v>
      </c>
      <c r="M1578" s="61"/>
      <c r="N1578" s="50" t="s">
        <v>361</v>
      </c>
      <c r="O1578" s="57">
        <v>0</v>
      </c>
      <c r="P1578" s="58">
        <v>0</v>
      </c>
      <c r="Q1578" s="61"/>
      <c r="R1578" s="50" t="s">
        <v>415</v>
      </c>
      <c r="S1578" s="57">
        <v>0</v>
      </c>
      <c r="T1578" s="58">
        <v>0</v>
      </c>
      <c r="U1578" s="61"/>
      <c r="V1578" s="46" t="s">
        <v>185</v>
      </c>
      <c r="W1578" s="57">
        <v>1</v>
      </c>
      <c r="X1578" s="58">
        <v>0.1111111111111111</v>
      </c>
      <c r="Y1578" s="61"/>
      <c r="Z1578" s="37"/>
      <c r="AA1578" s="56" t="s">
        <v>141</v>
      </c>
      <c r="AB1578" s="49" t="s">
        <v>140</v>
      </c>
      <c r="AC1578" s="61"/>
      <c r="AD1578" s="61"/>
      <c r="AE1578" s="50" t="s">
        <v>343</v>
      </c>
      <c r="AF1578" s="57">
        <v>0</v>
      </c>
      <c r="AG1578" s="58">
        <v>0</v>
      </c>
      <c r="AH1578" s="61"/>
      <c r="AI1578" s="50" t="s">
        <v>361</v>
      </c>
      <c r="AJ1578" s="57">
        <v>1</v>
      </c>
      <c r="AK1578" s="58">
        <v>0.1111111111111111</v>
      </c>
      <c r="AL1578" s="61"/>
      <c r="AM1578" s="50" t="s">
        <v>415</v>
      </c>
      <c r="AN1578" s="57">
        <v>0</v>
      </c>
      <c r="AO1578" s="58">
        <v>0</v>
      </c>
      <c r="AP1578" s="61"/>
      <c r="AQ1578" s="61"/>
      <c r="AR1578" s="46" t="s">
        <v>185</v>
      </c>
      <c r="AS1578" s="57">
        <v>0</v>
      </c>
      <c r="AT1578" s="58">
        <v>0</v>
      </c>
      <c r="AU1578" s="61"/>
      <c r="AV1578" s="61"/>
      <c r="AW1578" s="56" t="s">
        <v>141</v>
      </c>
      <c r="AX1578" s="49" t="s">
        <v>140</v>
      </c>
      <c r="AY1578" s="61"/>
      <c r="AZ1578" s="61"/>
      <c r="BA1578" s="50" t="s">
        <v>343</v>
      </c>
      <c r="BB1578" s="57">
        <v>0</v>
      </c>
      <c r="BC1578" s="58">
        <v>0</v>
      </c>
      <c r="BD1578" s="61"/>
      <c r="BE1578" s="50" t="s">
        <v>361</v>
      </c>
      <c r="BF1578" s="57">
        <v>0</v>
      </c>
      <c r="BG1578" s="58">
        <v>0</v>
      </c>
      <c r="BH1578" s="61"/>
      <c r="BI1578" s="50" t="s">
        <v>415</v>
      </c>
      <c r="BJ1578" s="57">
        <v>0</v>
      </c>
      <c r="BK1578" s="58">
        <v>0</v>
      </c>
      <c r="BL1578" s="61"/>
      <c r="BM1578" s="61"/>
      <c r="BN1578" s="46" t="s">
        <v>185</v>
      </c>
      <c r="BO1578" s="57">
        <v>0</v>
      </c>
      <c r="BP1578" s="58" t="e">
        <v>#DIV/0!</v>
      </c>
      <c r="BQ1578" s="61"/>
      <c r="BR1578" s="77"/>
      <c r="BS1578" s="56" t="s">
        <v>141</v>
      </c>
      <c r="BT1578" s="49" t="s">
        <v>140</v>
      </c>
      <c r="BU1578" s="64"/>
      <c r="BV1578" s="61"/>
      <c r="BW1578" s="50" t="s">
        <v>343</v>
      </c>
      <c r="BX1578" s="57">
        <v>0</v>
      </c>
      <c r="BY1578" s="58" t="e">
        <v>#DIV/0!</v>
      </c>
      <c r="BZ1578" s="61"/>
      <c r="CA1578" s="50" t="s">
        <v>361</v>
      </c>
      <c r="CB1578" s="57">
        <v>0</v>
      </c>
      <c r="CC1578" s="58" t="e">
        <v>#DIV/0!</v>
      </c>
      <c r="CD1578" s="61"/>
      <c r="CE1578" s="50" t="s">
        <v>415</v>
      </c>
      <c r="CF1578" s="57">
        <v>0</v>
      </c>
      <c r="CG1578" s="58" t="e">
        <v>#DIV/0!</v>
      </c>
      <c r="CH1578" s="61"/>
      <c r="CI1578" s="61"/>
      <c r="CJ1578" s="46" t="s">
        <v>185</v>
      </c>
      <c r="CK1578" s="57">
        <v>0</v>
      </c>
      <c r="CL1578" s="58" t="e">
        <v>#DIV/0!</v>
      </c>
      <c r="CM1578" s="61"/>
      <c r="CN1578" s="61"/>
      <c r="CO1578" s="56" t="s">
        <v>141</v>
      </c>
      <c r="CP1578" s="49" t="s">
        <v>140</v>
      </c>
      <c r="CQ1578" s="61"/>
      <c r="CR1578" s="61"/>
      <c r="CS1578" s="50" t="s">
        <v>343</v>
      </c>
      <c r="CT1578" s="57">
        <v>0</v>
      </c>
      <c r="CU1578" s="58" t="e">
        <v>#DIV/0!</v>
      </c>
      <c r="CV1578" s="61"/>
      <c r="CW1578" s="50" t="s">
        <v>361</v>
      </c>
      <c r="CX1578" s="57">
        <v>0</v>
      </c>
      <c r="CY1578" s="58">
        <v>0</v>
      </c>
      <c r="CZ1578" s="61"/>
      <c r="DA1578" s="50" t="s">
        <v>415</v>
      </c>
      <c r="DB1578" s="57">
        <v>0</v>
      </c>
      <c r="DC1578" s="58" t="e">
        <v>#DIV/0!</v>
      </c>
    </row>
    <row r="1579" spans="2:107" ht="25.5" customHeight="1" x14ac:dyDescent="0.2">
      <c r="B1579" s="46" t="s">
        <v>162</v>
      </c>
      <c r="C1579" s="57">
        <v>0</v>
      </c>
      <c r="D1579" s="58">
        <v>0</v>
      </c>
      <c r="E1579" s="64"/>
      <c r="F1579" s="61"/>
      <c r="G1579" s="61"/>
      <c r="H1579" s="61"/>
      <c r="I1579" s="61"/>
      <c r="J1579" s="50" t="s">
        <v>342</v>
      </c>
      <c r="K1579" s="57">
        <v>0</v>
      </c>
      <c r="L1579" s="58">
        <v>0</v>
      </c>
      <c r="M1579" s="61"/>
      <c r="N1579" s="50" t="s">
        <v>362</v>
      </c>
      <c r="O1579" s="57">
        <v>0</v>
      </c>
      <c r="P1579" s="58">
        <v>0</v>
      </c>
      <c r="Q1579" s="61"/>
      <c r="R1579" s="50" t="s">
        <v>416</v>
      </c>
      <c r="S1579" s="57">
        <v>0</v>
      </c>
      <c r="T1579" s="58">
        <v>0</v>
      </c>
      <c r="U1579" s="61"/>
      <c r="V1579" s="46" t="s">
        <v>162</v>
      </c>
      <c r="W1579" s="57">
        <v>0</v>
      </c>
      <c r="X1579" s="58">
        <v>0</v>
      </c>
      <c r="Y1579" s="61"/>
      <c r="Z1579" s="61"/>
      <c r="AA1579" s="61"/>
      <c r="AB1579" s="61"/>
      <c r="AC1579" s="61"/>
      <c r="AD1579" s="61"/>
      <c r="AE1579" s="50" t="s">
        <v>342</v>
      </c>
      <c r="AF1579" s="57">
        <v>0</v>
      </c>
      <c r="AG1579" s="58">
        <v>0</v>
      </c>
      <c r="AH1579" s="61"/>
      <c r="AI1579" s="50" t="s">
        <v>362</v>
      </c>
      <c r="AJ1579" s="57">
        <v>0</v>
      </c>
      <c r="AK1579" s="58">
        <v>0</v>
      </c>
      <c r="AL1579" s="61"/>
      <c r="AM1579" s="50" t="s">
        <v>416</v>
      </c>
      <c r="AN1579" s="57">
        <v>1</v>
      </c>
      <c r="AO1579" s="58">
        <v>0.1111111111111111</v>
      </c>
      <c r="AP1579" s="61"/>
      <c r="AQ1579" s="61"/>
      <c r="AR1579" s="46" t="s">
        <v>162</v>
      </c>
      <c r="AS1579" s="57">
        <v>0</v>
      </c>
      <c r="AT1579" s="58">
        <v>0</v>
      </c>
      <c r="AU1579" s="61"/>
      <c r="AV1579" s="61"/>
      <c r="AW1579" s="61"/>
      <c r="AX1579" s="61"/>
      <c r="AY1579" s="61"/>
      <c r="AZ1579" s="61"/>
      <c r="BA1579" s="50" t="s">
        <v>342</v>
      </c>
      <c r="BB1579" s="57">
        <v>0</v>
      </c>
      <c r="BC1579" s="58">
        <v>0</v>
      </c>
      <c r="BD1579" s="61"/>
      <c r="BE1579" s="50" t="s">
        <v>362</v>
      </c>
      <c r="BF1579" s="57">
        <v>0</v>
      </c>
      <c r="BG1579" s="58">
        <v>0</v>
      </c>
      <c r="BH1579" s="61"/>
      <c r="BI1579" s="50" t="s">
        <v>416</v>
      </c>
      <c r="BJ1579" s="57">
        <v>0</v>
      </c>
      <c r="BK1579" s="58">
        <v>0</v>
      </c>
      <c r="BL1579" s="61"/>
      <c r="BM1579" s="61"/>
      <c r="BN1579" s="46" t="s">
        <v>162</v>
      </c>
      <c r="BO1579" s="57">
        <v>0</v>
      </c>
      <c r="BP1579" s="58" t="e">
        <v>#DIV/0!</v>
      </c>
      <c r="BQ1579" s="64"/>
      <c r="BR1579"/>
      <c r="BS1579" s="64"/>
      <c r="BT1579" s="64"/>
      <c r="BU1579" s="64"/>
      <c r="BV1579" s="61"/>
      <c r="BW1579" s="50" t="s">
        <v>342</v>
      </c>
      <c r="BX1579" s="57">
        <v>0</v>
      </c>
      <c r="BY1579" s="58" t="e">
        <v>#DIV/0!</v>
      </c>
      <c r="BZ1579" s="61"/>
      <c r="CA1579" s="50" t="s">
        <v>362</v>
      </c>
      <c r="CB1579" s="57">
        <v>0</v>
      </c>
      <c r="CC1579" s="58" t="e">
        <v>#DIV/0!</v>
      </c>
      <c r="CD1579" s="61"/>
      <c r="CE1579" s="50" t="s">
        <v>416</v>
      </c>
      <c r="CF1579" s="57">
        <v>0</v>
      </c>
      <c r="CG1579" s="58" t="e">
        <v>#DIV/0!</v>
      </c>
      <c r="CH1579" s="61"/>
      <c r="CI1579" s="61"/>
      <c r="CJ1579" s="46" t="s">
        <v>162</v>
      </c>
      <c r="CK1579" s="57">
        <v>0</v>
      </c>
      <c r="CL1579" s="58" t="e">
        <v>#DIV/0!</v>
      </c>
      <c r="CM1579" s="61"/>
      <c r="CN1579" s="61"/>
      <c r="CO1579" s="61"/>
      <c r="CP1579" s="61"/>
      <c r="CQ1579" s="61"/>
      <c r="CR1579" s="61"/>
      <c r="CS1579" s="50" t="s">
        <v>342</v>
      </c>
      <c r="CT1579" s="57">
        <v>0</v>
      </c>
      <c r="CU1579" s="58" t="e">
        <v>#DIV/0!</v>
      </c>
      <c r="CV1579" s="61"/>
      <c r="CW1579" s="50" t="s">
        <v>362</v>
      </c>
      <c r="CX1579" s="57">
        <v>0</v>
      </c>
      <c r="CY1579" s="58">
        <v>0</v>
      </c>
      <c r="CZ1579" s="61"/>
      <c r="DA1579" s="50" t="s">
        <v>416</v>
      </c>
      <c r="DB1579" s="57">
        <v>0</v>
      </c>
      <c r="DC1579" s="58" t="e">
        <v>#DIV/0!</v>
      </c>
    </row>
    <row r="1580" spans="2:107" ht="25.5" customHeight="1" x14ac:dyDescent="0.2">
      <c r="B1580" s="77"/>
      <c r="C1580" s="54">
        <v>27</v>
      </c>
      <c r="D1580" s="76">
        <v>1</v>
      </c>
      <c r="E1580" s="64"/>
      <c r="F1580" s="61"/>
      <c r="G1580" s="61"/>
      <c r="H1580" s="61"/>
      <c r="I1580" s="61"/>
      <c r="J1580" s="50" t="s">
        <v>354</v>
      </c>
      <c r="K1580" s="57">
        <v>0</v>
      </c>
      <c r="L1580" s="58">
        <v>0</v>
      </c>
      <c r="M1580" s="61"/>
      <c r="N1580" s="50" t="s">
        <v>363</v>
      </c>
      <c r="O1580" s="57">
        <v>1</v>
      </c>
      <c r="P1580" s="58">
        <v>3.7037037037037035E-2</v>
      </c>
      <c r="Q1580" s="61"/>
      <c r="R1580" s="50" t="s">
        <v>417</v>
      </c>
      <c r="S1580" s="57">
        <v>2</v>
      </c>
      <c r="T1580" s="58">
        <v>7.407407407407407E-2</v>
      </c>
      <c r="U1580" s="61"/>
      <c r="V1580" s="77"/>
      <c r="W1580" s="54">
        <v>9</v>
      </c>
      <c r="X1580" s="76">
        <v>1</v>
      </c>
      <c r="Y1580" s="61"/>
      <c r="Z1580" s="61"/>
      <c r="AA1580" s="61"/>
      <c r="AB1580" s="61"/>
      <c r="AC1580" s="61"/>
      <c r="AD1580" s="61"/>
      <c r="AE1580" s="50" t="s">
        <v>354</v>
      </c>
      <c r="AF1580" s="57">
        <v>1</v>
      </c>
      <c r="AG1580" s="58">
        <v>0.1111111111111111</v>
      </c>
      <c r="AH1580" s="61"/>
      <c r="AI1580" s="50" t="s">
        <v>363</v>
      </c>
      <c r="AJ1580" s="57">
        <v>1</v>
      </c>
      <c r="AK1580" s="58">
        <v>0.1111111111111111</v>
      </c>
      <c r="AL1580" s="61"/>
      <c r="AM1580" s="50" t="s">
        <v>417</v>
      </c>
      <c r="AN1580" s="57">
        <v>2</v>
      </c>
      <c r="AO1580" s="58">
        <v>0.22222222222222221</v>
      </c>
      <c r="AP1580" s="61"/>
      <c r="AQ1580" s="61"/>
      <c r="AR1580" s="77" t="s">
        <v>142</v>
      </c>
      <c r="AS1580" s="54">
        <v>1</v>
      </c>
      <c r="AT1580" s="76">
        <v>1</v>
      </c>
      <c r="AU1580" s="61"/>
      <c r="AV1580" s="61"/>
      <c r="AW1580" s="61"/>
      <c r="AX1580" s="61"/>
      <c r="AY1580" s="61"/>
      <c r="AZ1580" s="61"/>
      <c r="BA1580" s="50" t="s">
        <v>354</v>
      </c>
      <c r="BB1580" s="57">
        <v>0</v>
      </c>
      <c r="BC1580" s="58">
        <v>0</v>
      </c>
      <c r="BD1580" s="61"/>
      <c r="BE1580" s="50" t="s">
        <v>363</v>
      </c>
      <c r="BF1580" s="57">
        <v>0</v>
      </c>
      <c r="BG1580" s="58">
        <v>0</v>
      </c>
      <c r="BH1580" s="61"/>
      <c r="BI1580" s="50" t="s">
        <v>417</v>
      </c>
      <c r="BJ1580" s="57">
        <v>1</v>
      </c>
      <c r="BK1580" s="58">
        <v>1</v>
      </c>
      <c r="BL1580" s="61"/>
      <c r="BM1580" s="61"/>
      <c r="BN1580" s="81"/>
      <c r="BO1580" s="54">
        <v>0</v>
      </c>
      <c r="BP1580" s="76" t="e">
        <v>#DIV/0!</v>
      </c>
      <c r="BQ1580" s="64"/>
      <c r="BR1580"/>
      <c r="BS1580"/>
      <c r="BT1580"/>
      <c r="BU1580" s="64"/>
      <c r="BV1580" s="61"/>
      <c r="BW1580" s="50" t="s">
        <v>354</v>
      </c>
      <c r="BX1580" s="57">
        <v>0</v>
      </c>
      <c r="BY1580" s="58" t="e">
        <v>#DIV/0!</v>
      </c>
      <c r="BZ1580" s="61"/>
      <c r="CA1580" s="50" t="s">
        <v>363</v>
      </c>
      <c r="CB1580" s="57">
        <v>0</v>
      </c>
      <c r="CC1580" s="58" t="e">
        <v>#DIV/0!</v>
      </c>
      <c r="CD1580" s="61"/>
      <c r="CE1580" s="50" t="s">
        <v>417</v>
      </c>
      <c r="CF1580" s="57">
        <v>0</v>
      </c>
      <c r="CG1580" s="58" t="e">
        <v>#DIV/0!</v>
      </c>
      <c r="CH1580" s="61"/>
      <c r="CI1580" s="61"/>
      <c r="CJ1580" s="77"/>
      <c r="CK1580" s="54">
        <v>0</v>
      </c>
      <c r="CL1580" s="76" t="e">
        <v>#DIV/0!</v>
      </c>
      <c r="CM1580" s="61"/>
      <c r="CN1580" s="61"/>
      <c r="CO1580" s="61"/>
      <c r="CP1580" s="61"/>
      <c r="CQ1580" s="61"/>
      <c r="CR1580" s="61"/>
      <c r="CS1580" s="50" t="s">
        <v>354</v>
      </c>
      <c r="CT1580" s="57">
        <v>0</v>
      </c>
      <c r="CU1580" s="58" t="e">
        <v>#DIV/0!</v>
      </c>
      <c r="CV1580" s="61"/>
      <c r="CW1580" s="50" t="s">
        <v>363</v>
      </c>
      <c r="CX1580" s="57">
        <v>0</v>
      </c>
      <c r="CY1580" s="58">
        <v>0</v>
      </c>
      <c r="CZ1580" s="61"/>
      <c r="DA1580" s="50" t="s">
        <v>417</v>
      </c>
      <c r="DB1580" s="57">
        <v>0</v>
      </c>
      <c r="DC1580" s="58" t="e">
        <v>#DIV/0!</v>
      </c>
    </row>
    <row r="1581" spans="2:107" ht="25.5" customHeight="1" x14ac:dyDescent="0.2">
      <c r="B1581" s="61"/>
      <c r="C1581" s="80" t="s">
        <v>141</v>
      </c>
      <c r="D1581" s="77" t="s">
        <v>140</v>
      </c>
      <c r="E1581" s="64"/>
      <c r="F1581" s="61"/>
      <c r="G1581" s="61"/>
      <c r="H1581" s="61"/>
      <c r="I1581" s="61"/>
      <c r="J1581" s="50" t="s">
        <v>355</v>
      </c>
      <c r="K1581" s="57">
        <v>0</v>
      </c>
      <c r="L1581" s="58">
        <v>0</v>
      </c>
      <c r="M1581" s="61"/>
      <c r="N1581" s="50" t="s">
        <v>364</v>
      </c>
      <c r="O1581" s="57">
        <v>4</v>
      </c>
      <c r="P1581" s="58">
        <v>0.14814814814814814</v>
      </c>
      <c r="Q1581" s="61"/>
      <c r="R1581" s="50" t="s">
        <v>418</v>
      </c>
      <c r="S1581" s="57">
        <v>3</v>
      </c>
      <c r="T1581" s="58">
        <v>0.1111111111111111</v>
      </c>
      <c r="U1581" s="61"/>
      <c r="V1581" s="61"/>
      <c r="W1581" s="56" t="s">
        <v>141</v>
      </c>
      <c r="X1581" s="49" t="s">
        <v>140</v>
      </c>
      <c r="Y1581" s="61"/>
      <c r="Z1581" s="61"/>
      <c r="AA1581" s="61"/>
      <c r="AB1581" s="61"/>
      <c r="AC1581" s="61"/>
      <c r="AD1581" s="61"/>
      <c r="AE1581" s="50" t="s">
        <v>355</v>
      </c>
      <c r="AF1581" s="57">
        <v>0</v>
      </c>
      <c r="AG1581" s="58">
        <v>0</v>
      </c>
      <c r="AH1581" s="61"/>
      <c r="AI1581" s="50" t="s">
        <v>364</v>
      </c>
      <c r="AJ1581" s="57">
        <v>1</v>
      </c>
      <c r="AK1581" s="58">
        <v>0.1111111111111111</v>
      </c>
      <c r="AL1581" s="61"/>
      <c r="AM1581" s="50" t="s">
        <v>418</v>
      </c>
      <c r="AN1581" s="57">
        <v>0</v>
      </c>
      <c r="AO1581" s="58">
        <v>0</v>
      </c>
      <c r="AP1581" s="61"/>
      <c r="AQ1581" s="61"/>
      <c r="AR1581" s="69"/>
      <c r="AS1581" s="56" t="s">
        <v>141</v>
      </c>
      <c r="AT1581" s="49" t="s">
        <v>140</v>
      </c>
      <c r="AU1581" s="61"/>
      <c r="AV1581" s="61"/>
      <c r="AW1581" s="61"/>
      <c r="AX1581" s="61"/>
      <c r="AY1581" s="61"/>
      <c r="AZ1581" s="61"/>
      <c r="BA1581" s="50" t="s">
        <v>355</v>
      </c>
      <c r="BB1581" s="57">
        <v>0</v>
      </c>
      <c r="BC1581" s="58">
        <v>0</v>
      </c>
      <c r="BD1581" s="61"/>
      <c r="BE1581" s="50" t="s">
        <v>364</v>
      </c>
      <c r="BF1581" s="57">
        <v>1</v>
      </c>
      <c r="BG1581" s="58">
        <v>1</v>
      </c>
      <c r="BH1581" s="61"/>
      <c r="BI1581" s="50" t="s">
        <v>418</v>
      </c>
      <c r="BJ1581" s="57">
        <v>0</v>
      </c>
      <c r="BK1581" s="58">
        <v>0</v>
      </c>
      <c r="BL1581" s="61"/>
      <c r="BM1581" s="61"/>
      <c r="BN1581" s="77"/>
      <c r="BO1581" s="56" t="s">
        <v>141</v>
      </c>
      <c r="BP1581" s="49" t="s">
        <v>140</v>
      </c>
      <c r="BQ1581" s="64"/>
      <c r="BR1581"/>
      <c r="BS1581"/>
      <c r="BT1581"/>
      <c r="BU1581" s="64"/>
      <c r="BV1581" s="61"/>
      <c r="BW1581" s="50" t="s">
        <v>355</v>
      </c>
      <c r="BX1581" s="57">
        <v>0</v>
      </c>
      <c r="BY1581" s="58" t="e">
        <v>#DIV/0!</v>
      </c>
      <c r="BZ1581" s="61"/>
      <c r="CA1581" s="50" t="s">
        <v>364</v>
      </c>
      <c r="CB1581" s="57">
        <v>0</v>
      </c>
      <c r="CC1581" s="58" t="e">
        <v>#DIV/0!</v>
      </c>
      <c r="CD1581" s="61"/>
      <c r="CE1581" s="50" t="s">
        <v>418</v>
      </c>
      <c r="CF1581" s="57">
        <v>0</v>
      </c>
      <c r="CG1581" s="58" t="e">
        <v>#DIV/0!</v>
      </c>
      <c r="CH1581" s="61"/>
      <c r="CI1581" s="61"/>
      <c r="CJ1581" s="69"/>
      <c r="CK1581" s="56" t="s">
        <v>141</v>
      </c>
      <c r="CL1581" s="49" t="s">
        <v>140</v>
      </c>
      <c r="CM1581" s="61"/>
      <c r="CN1581" s="61"/>
      <c r="CO1581" s="61"/>
      <c r="CP1581" s="61"/>
      <c r="CQ1581" s="61"/>
      <c r="CR1581" s="61"/>
      <c r="CS1581" s="50" t="s">
        <v>355</v>
      </c>
      <c r="CT1581" s="57">
        <v>0</v>
      </c>
      <c r="CU1581" s="58" t="e">
        <v>#DIV/0!</v>
      </c>
      <c r="CV1581" s="61"/>
      <c r="CW1581" s="50" t="s">
        <v>364</v>
      </c>
      <c r="CX1581" s="57">
        <v>0</v>
      </c>
      <c r="CY1581" s="58">
        <v>0</v>
      </c>
      <c r="CZ1581" s="61"/>
      <c r="DA1581" s="50" t="s">
        <v>418</v>
      </c>
      <c r="DB1581" s="57">
        <v>0</v>
      </c>
      <c r="DC1581" s="58" t="e">
        <v>#DIV/0!</v>
      </c>
    </row>
    <row r="1582" spans="2:107" ht="25.5" customHeight="1" x14ac:dyDescent="0.2">
      <c r="B1582"/>
      <c r="C1582"/>
      <c r="D1582"/>
      <c r="E1582" s="64"/>
      <c r="F1582" s="175" t="s">
        <v>16</v>
      </c>
      <c r="G1582" s="175"/>
      <c r="H1582" s="175"/>
      <c r="I1582" s="61"/>
      <c r="J1582" s="50" t="s">
        <v>356</v>
      </c>
      <c r="K1582" s="57">
        <v>0</v>
      </c>
      <c r="L1582" s="58">
        <v>0</v>
      </c>
      <c r="M1582" s="61"/>
      <c r="N1582" s="50" t="s">
        <v>365</v>
      </c>
      <c r="O1582" s="57">
        <v>2</v>
      </c>
      <c r="P1582" s="58">
        <v>7.407407407407407E-2</v>
      </c>
      <c r="Q1582" s="61"/>
      <c r="R1582" s="50" t="s">
        <v>419</v>
      </c>
      <c r="S1582" s="57">
        <v>2</v>
      </c>
      <c r="T1582" s="58">
        <v>7.407407407407407E-2</v>
      </c>
      <c r="U1582" s="61"/>
      <c r="V1582"/>
      <c r="W1582"/>
      <c r="X1582"/>
      <c r="Y1582" s="61"/>
      <c r="Z1582" s="61"/>
      <c r="AA1582" s="61"/>
      <c r="AB1582" s="61"/>
      <c r="AC1582" s="61"/>
      <c r="AD1582" s="61"/>
      <c r="AE1582" s="50" t="s">
        <v>356</v>
      </c>
      <c r="AF1582" s="57">
        <v>0</v>
      </c>
      <c r="AG1582" s="58">
        <v>0</v>
      </c>
      <c r="AH1582" s="61"/>
      <c r="AI1582" s="50" t="s">
        <v>365</v>
      </c>
      <c r="AJ1582" s="57">
        <v>0</v>
      </c>
      <c r="AK1582" s="58">
        <v>0</v>
      </c>
      <c r="AL1582" s="61"/>
      <c r="AM1582" s="50" t="s">
        <v>419</v>
      </c>
      <c r="AN1582" s="57">
        <v>1</v>
      </c>
      <c r="AO1582" s="58">
        <v>0.1111111111111111</v>
      </c>
      <c r="AP1582" s="61"/>
      <c r="AQ1582" s="61"/>
      <c r="AR1582"/>
      <c r="AS1582"/>
      <c r="AT1582"/>
      <c r="AU1582" s="61"/>
      <c r="AV1582"/>
      <c r="AW1582"/>
      <c r="AX1582"/>
      <c r="AY1582" s="61"/>
      <c r="AZ1582" s="61"/>
      <c r="BA1582" s="50" t="s">
        <v>356</v>
      </c>
      <c r="BB1582" s="57">
        <v>0</v>
      </c>
      <c r="BC1582" s="58">
        <v>0</v>
      </c>
      <c r="BD1582" s="61"/>
      <c r="BE1582" s="50" t="s">
        <v>365</v>
      </c>
      <c r="BF1582" s="57">
        <v>0</v>
      </c>
      <c r="BG1582" s="58">
        <v>0</v>
      </c>
      <c r="BH1582" s="61"/>
      <c r="BI1582" s="50" t="s">
        <v>419</v>
      </c>
      <c r="BJ1582" s="57">
        <v>0</v>
      </c>
      <c r="BK1582" s="58">
        <v>0</v>
      </c>
      <c r="BL1582" s="61"/>
      <c r="BM1582" s="61"/>
      <c r="BN1582"/>
      <c r="BO1582"/>
      <c r="BP1582"/>
      <c r="BQ1582" s="64"/>
      <c r="BR1582"/>
      <c r="BS1582"/>
      <c r="BT1582"/>
      <c r="BU1582" s="64"/>
      <c r="BV1582" s="61"/>
      <c r="BW1582" s="50" t="s">
        <v>356</v>
      </c>
      <c r="BX1582" s="57">
        <v>0</v>
      </c>
      <c r="BY1582" s="58" t="e">
        <v>#DIV/0!</v>
      </c>
      <c r="BZ1582" s="61"/>
      <c r="CA1582" s="50" t="s">
        <v>365</v>
      </c>
      <c r="CB1582" s="57">
        <v>0</v>
      </c>
      <c r="CC1582" s="58" t="e">
        <v>#DIV/0!</v>
      </c>
      <c r="CD1582" s="61"/>
      <c r="CE1582" s="50" t="s">
        <v>419</v>
      </c>
      <c r="CF1582" s="57">
        <v>0</v>
      </c>
      <c r="CG1582" s="58" t="e">
        <v>#DIV/0!</v>
      </c>
      <c r="CH1582" s="61"/>
      <c r="CI1582" s="61"/>
      <c r="CJ1582"/>
      <c r="CK1582"/>
      <c r="CL1582"/>
      <c r="CM1582" s="61"/>
      <c r="CN1582" s="176" t="s">
        <v>16</v>
      </c>
      <c r="CO1582" s="177"/>
      <c r="CP1582" s="177"/>
      <c r="CQ1582" s="61"/>
      <c r="CR1582" s="61"/>
      <c r="CS1582" s="50" t="s">
        <v>356</v>
      </c>
      <c r="CT1582" s="57">
        <v>0</v>
      </c>
      <c r="CU1582" s="58" t="e">
        <v>#DIV/0!</v>
      </c>
      <c r="CV1582" s="61"/>
      <c r="CW1582" s="50" t="s">
        <v>365</v>
      </c>
      <c r="CX1582" s="57">
        <v>0</v>
      </c>
      <c r="CY1582" s="58">
        <v>0</v>
      </c>
      <c r="CZ1582" s="61"/>
      <c r="DA1582" s="50" t="s">
        <v>419</v>
      </c>
      <c r="DB1582" s="57">
        <v>0</v>
      </c>
      <c r="DC1582" s="58" t="e">
        <v>#DIV/0!</v>
      </c>
    </row>
    <row r="1583" spans="2:107" ht="25.5" customHeight="1" x14ac:dyDescent="0.2">
      <c r="B1583"/>
      <c r="C1583"/>
      <c r="D1583"/>
      <c r="E1583" s="64"/>
      <c r="F1583" s="55" t="s">
        <v>191</v>
      </c>
      <c r="G1583" s="57">
        <v>9</v>
      </c>
      <c r="H1583" s="58">
        <v>0.33333333333333331</v>
      </c>
      <c r="I1583" s="61"/>
      <c r="J1583" s="50" t="s">
        <v>345</v>
      </c>
      <c r="K1583" s="57">
        <v>5</v>
      </c>
      <c r="L1583" s="58">
        <v>0.18518518518518517</v>
      </c>
      <c r="M1583" s="61"/>
      <c r="N1583" s="50" t="s">
        <v>366</v>
      </c>
      <c r="O1583" s="57">
        <v>0</v>
      </c>
      <c r="P1583" s="58">
        <v>0</v>
      </c>
      <c r="Q1583" s="61"/>
      <c r="R1583" s="50" t="s">
        <v>420</v>
      </c>
      <c r="S1583" s="57">
        <v>0</v>
      </c>
      <c r="T1583" s="58">
        <v>0</v>
      </c>
      <c r="U1583" s="61"/>
      <c r="V1583" s="175" t="s">
        <v>15</v>
      </c>
      <c r="W1583" s="175"/>
      <c r="X1583" s="175"/>
      <c r="Y1583" s="61"/>
      <c r="Z1583" s="175" t="s">
        <v>16</v>
      </c>
      <c r="AA1583" s="175"/>
      <c r="AB1583" s="175"/>
      <c r="AC1583" s="61"/>
      <c r="AD1583" s="61"/>
      <c r="AE1583" s="50" t="s">
        <v>345</v>
      </c>
      <c r="AF1583" s="57">
        <v>2</v>
      </c>
      <c r="AG1583" s="58">
        <v>0.22222222222222221</v>
      </c>
      <c r="AH1583" s="61"/>
      <c r="AI1583" s="50" t="s">
        <v>366</v>
      </c>
      <c r="AJ1583" s="57">
        <v>1</v>
      </c>
      <c r="AK1583" s="58">
        <v>0.1111111111111111</v>
      </c>
      <c r="AL1583" s="61"/>
      <c r="AM1583" s="50" t="s">
        <v>420</v>
      </c>
      <c r="AN1583" s="57">
        <v>0</v>
      </c>
      <c r="AO1583" s="58">
        <v>0</v>
      </c>
      <c r="AP1583" s="61"/>
      <c r="AQ1583" s="61"/>
      <c r="AR1583" s="178" t="s">
        <v>15</v>
      </c>
      <c r="AS1583" s="179"/>
      <c r="AT1583" s="179"/>
      <c r="AU1583" s="61"/>
      <c r="AV1583" s="176" t="s">
        <v>16</v>
      </c>
      <c r="AW1583" s="177"/>
      <c r="AX1583" s="177"/>
      <c r="AY1583" s="61"/>
      <c r="AZ1583" s="61"/>
      <c r="BA1583" s="50" t="s">
        <v>345</v>
      </c>
      <c r="BB1583" s="57">
        <v>1</v>
      </c>
      <c r="BC1583" s="58">
        <v>1</v>
      </c>
      <c r="BD1583" s="61"/>
      <c r="BE1583" s="50" t="s">
        <v>366</v>
      </c>
      <c r="BF1583" s="57">
        <v>0</v>
      </c>
      <c r="BG1583" s="58">
        <v>0</v>
      </c>
      <c r="BH1583" s="61"/>
      <c r="BI1583" s="50" t="s">
        <v>420</v>
      </c>
      <c r="BJ1583" s="57">
        <v>0</v>
      </c>
      <c r="BK1583" s="58">
        <v>0</v>
      </c>
      <c r="BL1583" s="61"/>
      <c r="BM1583" s="61"/>
      <c r="BN1583" s="178" t="s">
        <v>15</v>
      </c>
      <c r="BO1583" s="179"/>
      <c r="BP1583" s="179"/>
      <c r="BQ1583" s="64"/>
      <c r="BR1583" s="175" t="s">
        <v>16</v>
      </c>
      <c r="BS1583" s="175"/>
      <c r="BT1583" s="175"/>
      <c r="BU1583" s="64"/>
      <c r="BV1583" s="61"/>
      <c r="BW1583" s="50" t="s">
        <v>345</v>
      </c>
      <c r="BX1583" s="57">
        <v>0</v>
      </c>
      <c r="BY1583" s="58" t="e">
        <v>#DIV/0!</v>
      </c>
      <c r="BZ1583" s="61"/>
      <c r="CA1583" s="50" t="s">
        <v>366</v>
      </c>
      <c r="CB1583" s="57">
        <v>0</v>
      </c>
      <c r="CC1583" s="58" t="e">
        <v>#DIV/0!</v>
      </c>
      <c r="CD1583" s="61"/>
      <c r="CE1583" s="50" t="s">
        <v>420</v>
      </c>
      <c r="CF1583" s="57">
        <v>0</v>
      </c>
      <c r="CG1583" s="58" t="e">
        <v>#DIV/0!</v>
      </c>
      <c r="CH1583" s="61"/>
      <c r="CI1583" s="61"/>
      <c r="CJ1583" s="175" t="s">
        <v>15</v>
      </c>
      <c r="CK1583" s="175"/>
      <c r="CL1583" s="175"/>
      <c r="CM1583" s="61"/>
      <c r="CN1583" s="47" t="s">
        <v>191</v>
      </c>
      <c r="CO1583" s="57">
        <v>0</v>
      </c>
      <c r="CP1583" s="58" t="e">
        <v>#DIV/0!</v>
      </c>
      <c r="CQ1583" s="61"/>
      <c r="CR1583" s="61"/>
      <c r="CS1583" s="50" t="s">
        <v>345</v>
      </c>
      <c r="CT1583" s="57">
        <v>0</v>
      </c>
      <c r="CU1583" s="58" t="e">
        <v>#DIV/0!</v>
      </c>
      <c r="CV1583" s="61"/>
      <c r="CW1583" s="50" t="s">
        <v>366</v>
      </c>
      <c r="CX1583" s="57">
        <v>0</v>
      </c>
      <c r="CY1583" s="58">
        <v>0</v>
      </c>
      <c r="CZ1583" s="61"/>
      <c r="DA1583" s="50" t="s">
        <v>420</v>
      </c>
      <c r="DB1583" s="57">
        <v>0</v>
      </c>
      <c r="DC1583" s="58" t="e">
        <v>#DIV/0!</v>
      </c>
    </row>
    <row r="1584" spans="2:107" ht="25.5" customHeight="1" x14ac:dyDescent="0.2">
      <c r="B1584"/>
      <c r="C1584"/>
      <c r="D1584"/>
      <c r="E1584" s="64"/>
      <c r="F1584" s="46" t="s">
        <v>192</v>
      </c>
      <c r="G1584" s="57">
        <v>9</v>
      </c>
      <c r="H1584" s="58">
        <v>0.33333333333333331</v>
      </c>
      <c r="I1584" s="61"/>
      <c r="J1584" s="50" t="s">
        <v>347</v>
      </c>
      <c r="K1584" s="57">
        <v>0</v>
      </c>
      <c r="L1584" s="58">
        <v>0</v>
      </c>
      <c r="M1584" s="61"/>
      <c r="N1584" s="50" t="s">
        <v>367</v>
      </c>
      <c r="O1584" s="57">
        <v>0</v>
      </c>
      <c r="P1584" s="58">
        <v>0</v>
      </c>
      <c r="Q1584" s="61"/>
      <c r="R1584" s="50" t="s">
        <v>421</v>
      </c>
      <c r="S1584" s="57">
        <v>0</v>
      </c>
      <c r="T1584" s="58">
        <v>0</v>
      </c>
      <c r="U1584" s="61"/>
      <c r="V1584" s="47" t="s">
        <v>189</v>
      </c>
      <c r="W1584" s="57">
        <v>5</v>
      </c>
      <c r="X1584" s="58">
        <v>0.55555555555555558</v>
      </c>
      <c r="Y1584" s="61"/>
      <c r="Z1584" s="47" t="s">
        <v>191</v>
      </c>
      <c r="AA1584" s="57">
        <v>5</v>
      </c>
      <c r="AB1584" s="58">
        <v>0.55555555555555558</v>
      </c>
      <c r="AC1584" s="61"/>
      <c r="AD1584" s="61"/>
      <c r="AE1584" s="50" t="s">
        <v>347</v>
      </c>
      <c r="AF1584" s="57">
        <v>0</v>
      </c>
      <c r="AG1584" s="58">
        <v>0</v>
      </c>
      <c r="AH1584" s="61"/>
      <c r="AI1584" s="50" t="s">
        <v>367</v>
      </c>
      <c r="AJ1584" s="57">
        <v>0</v>
      </c>
      <c r="AK1584" s="58">
        <v>0</v>
      </c>
      <c r="AL1584" s="61"/>
      <c r="AM1584" s="50" t="s">
        <v>421</v>
      </c>
      <c r="AN1584" s="57">
        <v>0</v>
      </c>
      <c r="AO1584" s="58">
        <v>0</v>
      </c>
      <c r="AP1584" s="61"/>
      <c r="AQ1584" s="61"/>
      <c r="AR1584" s="47" t="s">
        <v>189</v>
      </c>
      <c r="AS1584" s="57">
        <v>0</v>
      </c>
      <c r="AT1584" s="58">
        <v>0</v>
      </c>
      <c r="AU1584" s="61"/>
      <c r="AV1584" s="47" t="s">
        <v>191</v>
      </c>
      <c r="AW1584" s="57">
        <v>1</v>
      </c>
      <c r="AX1584" s="58">
        <v>1</v>
      </c>
      <c r="AY1584" s="61"/>
      <c r="AZ1584" s="61"/>
      <c r="BA1584" s="50" t="s">
        <v>347</v>
      </c>
      <c r="BB1584" s="57">
        <v>0</v>
      </c>
      <c r="BC1584" s="58">
        <v>0</v>
      </c>
      <c r="BD1584" s="61"/>
      <c r="BE1584" s="50" t="s">
        <v>367</v>
      </c>
      <c r="BF1584" s="57">
        <v>0</v>
      </c>
      <c r="BG1584" s="58">
        <v>0</v>
      </c>
      <c r="BH1584" s="61"/>
      <c r="BI1584" s="50" t="s">
        <v>421</v>
      </c>
      <c r="BJ1584" s="57">
        <v>0</v>
      </c>
      <c r="BK1584" s="58">
        <v>0</v>
      </c>
      <c r="BL1584" s="61"/>
      <c r="BM1584" s="61"/>
      <c r="BN1584" s="47" t="s">
        <v>189</v>
      </c>
      <c r="BO1584" s="57">
        <v>0</v>
      </c>
      <c r="BP1584" s="58" t="e">
        <v>#DIV/0!</v>
      </c>
      <c r="BQ1584" s="64"/>
      <c r="BR1584" s="55" t="s">
        <v>191</v>
      </c>
      <c r="BS1584" s="57">
        <v>0</v>
      </c>
      <c r="BT1584" s="58" t="e">
        <v>#DIV/0!</v>
      </c>
      <c r="BU1584" s="64"/>
      <c r="BV1584" s="61"/>
      <c r="BW1584" s="50" t="s">
        <v>347</v>
      </c>
      <c r="BX1584" s="57">
        <v>0</v>
      </c>
      <c r="BY1584" s="58" t="e">
        <v>#DIV/0!</v>
      </c>
      <c r="BZ1584" s="61"/>
      <c r="CA1584" s="50" t="s">
        <v>367</v>
      </c>
      <c r="CB1584" s="57">
        <v>0</v>
      </c>
      <c r="CC1584" s="58" t="e">
        <v>#DIV/0!</v>
      </c>
      <c r="CD1584" s="61"/>
      <c r="CE1584" s="50" t="s">
        <v>421</v>
      </c>
      <c r="CF1584" s="57">
        <v>0</v>
      </c>
      <c r="CG1584" s="58" t="e">
        <v>#DIV/0!</v>
      </c>
      <c r="CH1584" s="61"/>
      <c r="CI1584" s="61"/>
      <c r="CJ1584" s="55" t="s">
        <v>189</v>
      </c>
      <c r="CK1584" s="57">
        <v>0</v>
      </c>
      <c r="CL1584" s="58" t="e">
        <v>#DIV/0!</v>
      </c>
      <c r="CM1584" s="61"/>
      <c r="CN1584" s="46" t="s">
        <v>192</v>
      </c>
      <c r="CO1584" s="57">
        <v>0</v>
      </c>
      <c r="CP1584" s="58" t="e">
        <v>#DIV/0!</v>
      </c>
      <c r="CQ1584" s="61"/>
      <c r="CR1584" s="61"/>
      <c r="CS1584" s="50" t="s">
        <v>347</v>
      </c>
      <c r="CT1584" s="57">
        <v>0</v>
      </c>
      <c r="CU1584" s="58" t="e">
        <v>#DIV/0!</v>
      </c>
      <c r="CV1584" s="61"/>
      <c r="CW1584" s="50" t="s">
        <v>367</v>
      </c>
      <c r="CX1584" s="57">
        <v>0</v>
      </c>
      <c r="CY1584" s="58">
        <v>0</v>
      </c>
      <c r="CZ1584" s="61"/>
      <c r="DA1584" s="50" t="s">
        <v>421</v>
      </c>
      <c r="DB1584" s="57">
        <v>0</v>
      </c>
      <c r="DC1584" s="58" t="e">
        <v>#DIV/0!</v>
      </c>
    </row>
    <row r="1585" spans="2:107" ht="25.5" customHeight="1" x14ac:dyDescent="0.2">
      <c r="B1585"/>
      <c r="C1585"/>
      <c r="D1585"/>
      <c r="E1585" s="64"/>
      <c r="F1585" s="46" t="s">
        <v>193</v>
      </c>
      <c r="G1585" s="57">
        <v>6</v>
      </c>
      <c r="H1585" s="58">
        <v>0.22222222222222221</v>
      </c>
      <c r="I1585" s="61"/>
      <c r="J1585" s="50" t="s">
        <v>346</v>
      </c>
      <c r="K1585" s="57">
        <v>0</v>
      </c>
      <c r="L1585" s="58">
        <v>0</v>
      </c>
      <c r="M1585" s="61"/>
      <c r="N1585" s="50" t="s">
        <v>368</v>
      </c>
      <c r="O1585" s="57">
        <v>0</v>
      </c>
      <c r="P1585" s="58">
        <v>0</v>
      </c>
      <c r="Q1585" s="61"/>
      <c r="R1585" s="50" t="s">
        <v>422</v>
      </c>
      <c r="S1585" s="57">
        <v>0</v>
      </c>
      <c r="T1585" s="58">
        <v>0</v>
      </c>
      <c r="U1585" s="61"/>
      <c r="V1585" s="46" t="s">
        <v>190</v>
      </c>
      <c r="W1585" s="57">
        <v>4</v>
      </c>
      <c r="X1585" s="58">
        <v>0.44444444444444442</v>
      </c>
      <c r="Y1585" s="61"/>
      <c r="Z1585" s="46" t="s">
        <v>192</v>
      </c>
      <c r="AA1585" s="57">
        <v>3</v>
      </c>
      <c r="AB1585" s="58">
        <v>0.33333333333333331</v>
      </c>
      <c r="AC1585" s="61"/>
      <c r="AD1585" s="61"/>
      <c r="AE1585" s="50" t="s">
        <v>346</v>
      </c>
      <c r="AF1585" s="57">
        <v>0</v>
      </c>
      <c r="AG1585" s="58">
        <v>0</v>
      </c>
      <c r="AH1585" s="61"/>
      <c r="AI1585" s="50" t="s">
        <v>368</v>
      </c>
      <c r="AJ1585" s="57">
        <v>0</v>
      </c>
      <c r="AK1585" s="58">
        <v>0</v>
      </c>
      <c r="AL1585" s="61"/>
      <c r="AM1585" s="50" t="s">
        <v>422</v>
      </c>
      <c r="AN1585" s="57">
        <v>0</v>
      </c>
      <c r="AO1585" s="58">
        <v>0</v>
      </c>
      <c r="AP1585" s="61"/>
      <c r="AQ1585" s="61"/>
      <c r="AR1585" s="46" t="s">
        <v>190</v>
      </c>
      <c r="AS1585" s="57">
        <v>1</v>
      </c>
      <c r="AT1585" s="58">
        <v>1</v>
      </c>
      <c r="AU1585" s="61"/>
      <c r="AV1585" s="46" t="s">
        <v>192</v>
      </c>
      <c r="AW1585" s="57">
        <v>0</v>
      </c>
      <c r="AX1585" s="58">
        <v>0</v>
      </c>
      <c r="AY1585" s="61"/>
      <c r="AZ1585" s="61"/>
      <c r="BA1585" s="50" t="s">
        <v>346</v>
      </c>
      <c r="BB1585" s="57">
        <v>0</v>
      </c>
      <c r="BC1585" s="58">
        <v>0</v>
      </c>
      <c r="BD1585" s="61"/>
      <c r="BE1585" s="50" t="s">
        <v>368</v>
      </c>
      <c r="BF1585" s="57">
        <v>0</v>
      </c>
      <c r="BG1585" s="58">
        <v>0</v>
      </c>
      <c r="BH1585" s="61"/>
      <c r="BI1585" s="50" t="s">
        <v>422</v>
      </c>
      <c r="BJ1585" s="57">
        <v>0</v>
      </c>
      <c r="BK1585" s="58">
        <v>0</v>
      </c>
      <c r="BL1585" s="61"/>
      <c r="BM1585" s="61"/>
      <c r="BN1585" s="46" t="s">
        <v>190</v>
      </c>
      <c r="BO1585" s="57">
        <v>0</v>
      </c>
      <c r="BP1585" s="58" t="e">
        <v>#DIV/0!</v>
      </c>
      <c r="BQ1585" s="64"/>
      <c r="BR1585" s="46" t="s">
        <v>192</v>
      </c>
      <c r="BS1585" s="57">
        <v>0</v>
      </c>
      <c r="BT1585" s="58" t="e">
        <v>#DIV/0!</v>
      </c>
      <c r="BU1585" s="64"/>
      <c r="BV1585" s="61"/>
      <c r="BW1585" s="50" t="s">
        <v>346</v>
      </c>
      <c r="BX1585" s="57">
        <v>0</v>
      </c>
      <c r="BY1585" s="58" t="e">
        <v>#DIV/0!</v>
      </c>
      <c r="BZ1585" s="61"/>
      <c r="CA1585" s="50" t="s">
        <v>368</v>
      </c>
      <c r="CB1585" s="57">
        <v>0</v>
      </c>
      <c r="CC1585" s="58" t="e">
        <v>#DIV/0!</v>
      </c>
      <c r="CD1585" s="61"/>
      <c r="CE1585" s="50" t="s">
        <v>422</v>
      </c>
      <c r="CF1585" s="57">
        <v>0</v>
      </c>
      <c r="CG1585" s="58" t="e">
        <v>#DIV/0!</v>
      </c>
      <c r="CH1585" s="61"/>
      <c r="CI1585" s="61"/>
      <c r="CJ1585" s="46" t="s">
        <v>190</v>
      </c>
      <c r="CK1585" s="57">
        <v>0</v>
      </c>
      <c r="CL1585" s="58" t="e">
        <v>#DIV/0!</v>
      </c>
      <c r="CM1585" s="61"/>
      <c r="CN1585" s="46" t="s">
        <v>193</v>
      </c>
      <c r="CO1585" s="57">
        <v>0</v>
      </c>
      <c r="CP1585" s="58" t="e">
        <v>#DIV/0!</v>
      </c>
      <c r="CQ1585" s="61"/>
      <c r="CR1585" s="61"/>
      <c r="CS1585" s="50" t="s">
        <v>346</v>
      </c>
      <c r="CT1585" s="57">
        <v>0</v>
      </c>
      <c r="CU1585" s="58" t="e">
        <v>#DIV/0!</v>
      </c>
      <c r="CV1585" s="61"/>
      <c r="CW1585" s="50" t="s">
        <v>368</v>
      </c>
      <c r="CX1585" s="57">
        <v>0</v>
      </c>
      <c r="CY1585" s="58">
        <v>0</v>
      </c>
      <c r="CZ1585" s="61"/>
      <c r="DA1585" s="50" t="s">
        <v>422</v>
      </c>
      <c r="DB1585" s="57">
        <v>0</v>
      </c>
      <c r="DC1585" s="58" t="e">
        <v>#DIV/0!</v>
      </c>
    </row>
    <row r="1586" spans="2:107" ht="25.5" customHeight="1" x14ac:dyDescent="0.2">
      <c r="B1586" s="175" t="s">
        <v>15</v>
      </c>
      <c r="C1586" s="175"/>
      <c r="D1586" s="175"/>
      <c r="E1586" s="64"/>
      <c r="F1586" s="46" t="s">
        <v>194</v>
      </c>
      <c r="G1586" s="57">
        <v>3</v>
      </c>
      <c r="H1586" s="58">
        <v>0.1111111111111111</v>
      </c>
      <c r="I1586" s="61"/>
      <c r="J1586" s="50" t="s">
        <v>350</v>
      </c>
      <c r="K1586" s="57">
        <v>1</v>
      </c>
      <c r="L1586" s="58">
        <v>3.7037037037037035E-2</v>
      </c>
      <c r="M1586" s="61"/>
      <c r="N1586" s="37"/>
      <c r="O1586" s="45">
        <v>27</v>
      </c>
      <c r="P1586" s="58">
        <v>1</v>
      </c>
      <c r="Q1586" s="61"/>
      <c r="R1586" s="37"/>
      <c r="S1586" s="45">
        <v>27</v>
      </c>
      <c r="T1586" s="58">
        <v>1</v>
      </c>
      <c r="U1586" s="61"/>
      <c r="V1586" s="77"/>
      <c r="W1586" s="54">
        <v>9</v>
      </c>
      <c r="X1586" s="76">
        <v>1</v>
      </c>
      <c r="Y1586" s="61"/>
      <c r="Z1586" s="46" t="s">
        <v>193</v>
      </c>
      <c r="AA1586" s="57">
        <v>1</v>
      </c>
      <c r="AB1586" s="58">
        <v>0.1111111111111111</v>
      </c>
      <c r="AC1586" s="61"/>
      <c r="AD1586" s="61"/>
      <c r="AE1586" s="50" t="s">
        <v>350</v>
      </c>
      <c r="AF1586" s="57">
        <v>1</v>
      </c>
      <c r="AG1586" s="58">
        <v>0.1111111111111111</v>
      </c>
      <c r="AH1586" s="61"/>
      <c r="AI1586" s="37"/>
      <c r="AJ1586" s="45">
        <v>9</v>
      </c>
      <c r="AK1586" s="58">
        <v>1</v>
      </c>
      <c r="AL1586" s="61"/>
      <c r="AM1586" s="37"/>
      <c r="AN1586" s="45">
        <v>9</v>
      </c>
      <c r="AO1586" s="58">
        <v>1</v>
      </c>
      <c r="AP1586" s="61"/>
      <c r="AQ1586" s="61"/>
      <c r="AR1586" s="77"/>
      <c r="AS1586" s="54">
        <v>1</v>
      </c>
      <c r="AT1586" s="76">
        <v>1</v>
      </c>
      <c r="AU1586" s="61"/>
      <c r="AV1586" s="46" t="s">
        <v>193</v>
      </c>
      <c r="AW1586" s="57">
        <v>0</v>
      </c>
      <c r="AX1586" s="58">
        <v>0</v>
      </c>
      <c r="AY1586" s="61"/>
      <c r="AZ1586" s="61"/>
      <c r="BA1586" s="50" t="s">
        <v>350</v>
      </c>
      <c r="BB1586" s="57">
        <v>0</v>
      </c>
      <c r="BC1586" s="58">
        <v>0</v>
      </c>
      <c r="BD1586" s="61"/>
      <c r="BE1586" s="37"/>
      <c r="BF1586" s="45">
        <v>1</v>
      </c>
      <c r="BG1586" s="58">
        <v>1</v>
      </c>
      <c r="BH1586" s="61"/>
      <c r="BI1586" s="37"/>
      <c r="BJ1586" s="45">
        <v>1</v>
      </c>
      <c r="BK1586" s="58">
        <v>1</v>
      </c>
      <c r="BL1586" s="61"/>
      <c r="BM1586" s="61"/>
      <c r="BN1586" s="77"/>
      <c r="BO1586" s="54">
        <v>0</v>
      </c>
      <c r="BP1586" s="76" t="e">
        <v>#DIV/0!</v>
      </c>
      <c r="BQ1586" s="64"/>
      <c r="BR1586" s="46" t="s">
        <v>193</v>
      </c>
      <c r="BS1586" s="57">
        <v>0</v>
      </c>
      <c r="BT1586" s="58" t="e">
        <v>#DIV/0!</v>
      </c>
      <c r="BU1586" s="64"/>
      <c r="BV1586" s="61"/>
      <c r="BW1586" s="50" t="s">
        <v>350</v>
      </c>
      <c r="BX1586" s="57">
        <v>0</v>
      </c>
      <c r="BY1586" s="58" t="e">
        <v>#DIV/0!</v>
      </c>
      <c r="BZ1586" s="61"/>
      <c r="CA1586" s="37"/>
      <c r="CB1586" s="45">
        <v>0</v>
      </c>
      <c r="CC1586" s="58" t="e">
        <v>#DIV/0!</v>
      </c>
      <c r="CD1586" s="61"/>
      <c r="CE1586" s="37"/>
      <c r="CF1586" s="45">
        <v>0</v>
      </c>
      <c r="CG1586" s="58" t="e">
        <v>#DIV/0!</v>
      </c>
      <c r="CH1586" s="61"/>
      <c r="CI1586" s="61"/>
      <c r="CJ1586" s="77"/>
      <c r="CK1586" s="54">
        <v>0</v>
      </c>
      <c r="CL1586" s="76" t="e">
        <v>#DIV/0!</v>
      </c>
      <c r="CM1586" s="61"/>
      <c r="CN1586" s="46" t="s">
        <v>194</v>
      </c>
      <c r="CO1586" s="57">
        <v>0</v>
      </c>
      <c r="CP1586" s="58" t="e">
        <v>#DIV/0!</v>
      </c>
      <c r="CQ1586" s="61"/>
      <c r="CR1586" s="61"/>
      <c r="CS1586" s="50" t="s">
        <v>350</v>
      </c>
      <c r="CT1586" s="57">
        <v>0</v>
      </c>
      <c r="CU1586" s="58" t="e">
        <v>#DIV/0!</v>
      </c>
      <c r="CV1586" s="61"/>
      <c r="CW1586" s="37"/>
      <c r="CX1586" s="45">
        <v>2</v>
      </c>
      <c r="CY1586" s="58">
        <v>1</v>
      </c>
      <c r="CZ1586" s="61"/>
      <c r="DA1586" s="37"/>
      <c r="DB1586" s="45">
        <v>0</v>
      </c>
      <c r="DC1586" s="58" t="e">
        <v>#DIV/0!</v>
      </c>
    </row>
    <row r="1587" spans="2:107" ht="25.5" customHeight="1" x14ac:dyDescent="0.2">
      <c r="B1587" s="55" t="s">
        <v>189</v>
      </c>
      <c r="C1587" s="57">
        <v>27</v>
      </c>
      <c r="D1587" s="58">
        <v>1</v>
      </c>
      <c r="E1587" s="64"/>
      <c r="F1587" s="77"/>
      <c r="G1587" s="54">
        <v>27</v>
      </c>
      <c r="H1587" s="76">
        <v>1</v>
      </c>
      <c r="I1587" s="61"/>
      <c r="J1587" s="50" t="s">
        <v>349</v>
      </c>
      <c r="K1587" s="57">
        <v>1</v>
      </c>
      <c r="L1587" s="58">
        <v>3.7037037037037035E-2</v>
      </c>
      <c r="M1587" s="61"/>
      <c r="N1587" s="61"/>
      <c r="O1587" s="49" t="s">
        <v>141</v>
      </c>
      <c r="P1587" s="49" t="s">
        <v>140</v>
      </c>
      <c r="Q1587" s="61"/>
      <c r="R1587" s="61"/>
      <c r="S1587" s="49" t="s">
        <v>141</v>
      </c>
      <c r="T1587" s="49" t="s">
        <v>140</v>
      </c>
      <c r="U1587" s="61"/>
      <c r="V1587" s="61"/>
      <c r="W1587" s="56" t="s">
        <v>141</v>
      </c>
      <c r="X1587" s="49" t="s">
        <v>140</v>
      </c>
      <c r="Y1587" s="61"/>
      <c r="Z1587" s="46" t="s">
        <v>194</v>
      </c>
      <c r="AA1587" s="57">
        <v>0</v>
      </c>
      <c r="AB1587" s="58">
        <v>0</v>
      </c>
      <c r="AC1587" s="61"/>
      <c r="AD1587" s="61"/>
      <c r="AE1587" s="50" t="s">
        <v>349</v>
      </c>
      <c r="AF1587" s="57">
        <v>0</v>
      </c>
      <c r="AG1587" s="58">
        <v>0</v>
      </c>
      <c r="AH1587" s="61"/>
      <c r="AI1587" s="61"/>
      <c r="AJ1587" s="49" t="s">
        <v>141</v>
      </c>
      <c r="AK1587" s="49" t="s">
        <v>140</v>
      </c>
      <c r="AL1587" s="61"/>
      <c r="AM1587" s="61"/>
      <c r="AN1587" s="49" t="s">
        <v>141</v>
      </c>
      <c r="AO1587" s="49" t="s">
        <v>140</v>
      </c>
      <c r="AP1587" s="61"/>
      <c r="AQ1587" s="61"/>
      <c r="AR1587" s="61"/>
      <c r="AS1587" s="56" t="s">
        <v>141</v>
      </c>
      <c r="AT1587" s="49" t="s">
        <v>140</v>
      </c>
      <c r="AU1587" s="61"/>
      <c r="AV1587" s="46" t="s">
        <v>194</v>
      </c>
      <c r="AW1587" s="57">
        <v>0</v>
      </c>
      <c r="AX1587" s="58">
        <v>0</v>
      </c>
      <c r="AY1587" s="61"/>
      <c r="AZ1587" s="61"/>
      <c r="BA1587" s="50" t="s">
        <v>349</v>
      </c>
      <c r="BB1587" s="57">
        <v>0</v>
      </c>
      <c r="BC1587" s="58">
        <v>0</v>
      </c>
      <c r="BD1587" s="61"/>
      <c r="BE1587" s="61"/>
      <c r="BF1587" s="49" t="s">
        <v>141</v>
      </c>
      <c r="BG1587" s="49" t="s">
        <v>140</v>
      </c>
      <c r="BH1587" s="61"/>
      <c r="BI1587" s="61"/>
      <c r="BJ1587" s="49" t="s">
        <v>141</v>
      </c>
      <c r="BK1587" s="49" t="s">
        <v>140</v>
      </c>
      <c r="BL1587" s="61"/>
      <c r="BM1587" s="61"/>
      <c r="BN1587" s="61"/>
      <c r="BO1587" s="56" t="s">
        <v>141</v>
      </c>
      <c r="BP1587" s="49" t="s">
        <v>140</v>
      </c>
      <c r="BQ1587" s="64"/>
      <c r="BR1587" s="46" t="s">
        <v>194</v>
      </c>
      <c r="BS1587" s="57">
        <v>0</v>
      </c>
      <c r="BT1587" s="58" t="e">
        <v>#DIV/0!</v>
      </c>
      <c r="BU1587" s="64"/>
      <c r="BV1587" s="61"/>
      <c r="BW1587" s="50" t="s">
        <v>349</v>
      </c>
      <c r="BX1587" s="57">
        <v>0</v>
      </c>
      <c r="BY1587" s="58" t="e">
        <v>#DIV/0!</v>
      </c>
      <c r="BZ1587" s="61"/>
      <c r="CA1587" s="61"/>
      <c r="CB1587" s="49" t="s">
        <v>141</v>
      </c>
      <c r="CC1587" s="49" t="s">
        <v>140</v>
      </c>
      <c r="CD1587" s="61"/>
      <c r="CE1587" s="61"/>
      <c r="CF1587" s="49" t="s">
        <v>141</v>
      </c>
      <c r="CG1587" s="49" t="s">
        <v>140</v>
      </c>
      <c r="CH1587" s="61"/>
      <c r="CI1587" s="61"/>
      <c r="CJ1587" s="61"/>
      <c r="CK1587" s="56" t="s">
        <v>141</v>
      </c>
      <c r="CL1587" s="49" t="s">
        <v>140</v>
      </c>
      <c r="CM1587" s="61"/>
      <c r="CN1587" s="77"/>
      <c r="CO1587" s="54">
        <v>0</v>
      </c>
      <c r="CP1587" s="76" t="e">
        <v>#DIV/0!</v>
      </c>
      <c r="CQ1587" s="61"/>
      <c r="CR1587" s="61"/>
      <c r="CS1587" s="50" t="s">
        <v>349</v>
      </c>
      <c r="CT1587" s="57">
        <v>0</v>
      </c>
      <c r="CU1587" s="58" t="e">
        <v>#DIV/0!</v>
      </c>
      <c r="CV1587" s="61"/>
      <c r="CW1587" s="61"/>
      <c r="CX1587" s="49" t="s">
        <v>141</v>
      </c>
      <c r="CY1587" s="49" t="s">
        <v>140</v>
      </c>
      <c r="CZ1587" s="61"/>
      <c r="DA1587" s="61"/>
      <c r="DB1587" s="49" t="s">
        <v>141</v>
      </c>
      <c r="DC1587" s="49" t="s">
        <v>140</v>
      </c>
    </row>
    <row r="1588" spans="2:107" ht="25.5" customHeight="1" x14ac:dyDescent="0.2">
      <c r="B1588" s="46" t="s">
        <v>190</v>
      </c>
      <c r="C1588" s="57">
        <v>0</v>
      </c>
      <c r="D1588" s="58">
        <v>0</v>
      </c>
      <c r="E1588" s="64"/>
      <c r="F1588" s="61"/>
      <c r="G1588" s="56" t="s">
        <v>141</v>
      </c>
      <c r="H1588" s="49" t="s">
        <v>140</v>
      </c>
      <c r="I1588" s="61"/>
      <c r="J1588" s="50" t="s">
        <v>348</v>
      </c>
      <c r="K1588" s="57">
        <v>0</v>
      </c>
      <c r="L1588" s="58">
        <v>0</v>
      </c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  <c r="W1588" s="61"/>
      <c r="X1588" s="61"/>
      <c r="Y1588" s="61"/>
      <c r="Z1588" s="77"/>
      <c r="AA1588" s="54">
        <v>9</v>
      </c>
      <c r="AB1588" s="76">
        <v>1</v>
      </c>
      <c r="AC1588" s="61"/>
      <c r="AD1588" s="61"/>
      <c r="AE1588" s="50" t="s">
        <v>348</v>
      </c>
      <c r="AF1588" s="57">
        <v>0</v>
      </c>
      <c r="AG1588" s="58">
        <v>0</v>
      </c>
      <c r="AH1588" s="61"/>
      <c r="AI1588" s="61"/>
      <c r="AJ1588" s="61"/>
      <c r="AK1588" s="61"/>
      <c r="AL1588" s="61"/>
      <c r="AM1588" s="61"/>
      <c r="AN1588" s="61"/>
      <c r="AO1588" s="61"/>
      <c r="AP1588" s="61"/>
      <c r="AQ1588" s="61"/>
      <c r="AR1588" s="61"/>
      <c r="AS1588" s="61"/>
      <c r="AT1588" s="61"/>
      <c r="AU1588" s="61"/>
      <c r="AV1588" s="77"/>
      <c r="AW1588" s="54">
        <v>1</v>
      </c>
      <c r="AX1588" s="76">
        <v>1</v>
      </c>
      <c r="AY1588" s="61"/>
      <c r="AZ1588" s="61"/>
      <c r="BA1588" s="50" t="s">
        <v>348</v>
      </c>
      <c r="BB1588" s="57">
        <v>0</v>
      </c>
      <c r="BC1588" s="58">
        <v>0</v>
      </c>
      <c r="BD1588" s="61"/>
      <c r="BE1588" s="61"/>
      <c r="BF1588" s="61"/>
      <c r="BG1588" s="61"/>
      <c r="BH1588" s="61"/>
      <c r="BI1588" s="61"/>
      <c r="BJ1588" s="61"/>
      <c r="BK1588" s="61"/>
      <c r="BL1588" s="61"/>
      <c r="BM1588" s="61"/>
      <c r="BN1588" s="61"/>
      <c r="BO1588" s="61"/>
      <c r="BP1588" s="61"/>
      <c r="BQ1588" s="64"/>
      <c r="BR1588" s="77"/>
      <c r="BS1588" s="54">
        <v>0</v>
      </c>
      <c r="BT1588" s="76" t="e">
        <v>#DIV/0!</v>
      </c>
      <c r="BU1588" s="64"/>
      <c r="BV1588" s="61"/>
      <c r="BW1588" s="50" t="s">
        <v>348</v>
      </c>
      <c r="BX1588" s="57">
        <v>0</v>
      </c>
      <c r="BY1588" s="58" t="e">
        <v>#DIV/0!</v>
      </c>
      <c r="BZ1588" s="61"/>
      <c r="CA1588" s="61"/>
      <c r="CB1588" s="61"/>
      <c r="CC1588" s="61"/>
      <c r="CD1588" s="61"/>
      <c r="CE1588" s="61"/>
      <c r="CF1588" s="61"/>
      <c r="CG1588" s="61"/>
      <c r="CH1588" s="61"/>
      <c r="CI1588" s="61"/>
      <c r="CJ1588"/>
      <c r="CK1588"/>
      <c r="CL1588"/>
      <c r="CM1588" s="61"/>
      <c r="CN1588" s="61"/>
      <c r="CO1588" s="56" t="s">
        <v>141</v>
      </c>
      <c r="CP1588" s="49" t="s">
        <v>140</v>
      </c>
      <c r="CQ1588" s="61"/>
      <c r="CR1588" s="61"/>
      <c r="CS1588" s="50" t="s">
        <v>348</v>
      </c>
      <c r="CT1588" s="57">
        <v>0</v>
      </c>
      <c r="CU1588" s="58" t="e">
        <v>#DIV/0!</v>
      </c>
      <c r="CV1588" s="61"/>
      <c r="CW1588" s="61"/>
      <c r="CX1588" s="61"/>
      <c r="CY1588" s="61"/>
      <c r="CZ1588" s="61"/>
      <c r="DA1588" s="61"/>
      <c r="DB1588" s="61"/>
      <c r="DC1588" s="61"/>
    </row>
    <row r="1589" spans="2:107" ht="25.5" customHeight="1" x14ac:dyDescent="0.2">
      <c r="B1589" s="77"/>
      <c r="C1589" s="54">
        <v>27</v>
      </c>
      <c r="D1589" s="76">
        <v>1</v>
      </c>
      <c r="E1589" s="64"/>
      <c r="F1589" s="61"/>
      <c r="G1589" s="61"/>
      <c r="H1589" s="61"/>
      <c r="I1589" s="61"/>
      <c r="J1589" s="46" t="s">
        <v>351</v>
      </c>
      <c r="K1589" s="57">
        <v>0</v>
      </c>
      <c r="L1589" s="58">
        <v>0</v>
      </c>
      <c r="M1589" s="61"/>
      <c r="N1589" s="61"/>
      <c r="O1589" s="61"/>
      <c r="P1589" s="61"/>
      <c r="Q1589" s="61"/>
      <c r="R1589" s="61"/>
      <c r="S1589" s="61"/>
      <c r="T1589" s="61"/>
      <c r="U1589" s="61"/>
      <c r="V1589" s="176" t="s">
        <v>17</v>
      </c>
      <c r="W1589" s="177"/>
      <c r="X1589" s="177"/>
      <c r="Y1589"/>
      <c r="Z1589" s="61"/>
      <c r="AA1589" s="56" t="s">
        <v>141</v>
      </c>
      <c r="AB1589" s="49" t="s">
        <v>140</v>
      </c>
      <c r="AC1589" s="61"/>
      <c r="AD1589" s="61"/>
      <c r="AE1589" s="46" t="s">
        <v>351</v>
      </c>
      <c r="AF1589" s="57">
        <v>0</v>
      </c>
      <c r="AG1589" s="58">
        <v>0</v>
      </c>
      <c r="AH1589" s="61"/>
      <c r="AI1589" s="61"/>
      <c r="AJ1589" s="61"/>
      <c r="AK1589" s="61"/>
      <c r="AL1589" s="61"/>
      <c r="AM1589" s="61"/>
      <c r="AN1589" s="61"/>
      <c r="AO1589" s="61"/>
      <c r="AP1589" s="61"/>
      <c r="AQ1589" s="61"/>
      <c r="AR1589" s="175" t="s">
        <v>17</v>
      </c>
      <c r="AS1589" s="175"/>
      <c r="AT1589" s="175"/>
      <c r="AU1589" s="61"/>
      <c r="AV1589" s="61"/>
      <c r="AW1589" s="56" t="s">
        <v>141</v>
      </c>
      <c r="AX1589" s="49" t="s">
        <v>140</v>
      </c>
      <c r="AY1589" s="61"/>
      <c r="AZ1589" s="61"/>
      <c r="BA1589" s="46" t="s">
        <v>351</v>
      </c>
      <c r="BB1589" s="57">
        <v>0</v>
      </c>
      <c r="BC1589" s="58">
        <v>0</v>
      </c>
      <c r="BD1589" s="61"/>
      <c r="BE1589" s="61"/>
      <c r="BF1589" s="61"/>
      <c r="BG1589" s="61"/>
      <c r="BH1589" s="61"/>
      <c r="BI1589" s="61"/>
      <c r="BJ1589" s="61"/>
      <c r="BK1589" s="61"/>
      <c r="BL1589" s="61"/>
      <c r="BM1589" s="61"/>
      <c r="BN1589" s="175" t="s">
        <v>17</v>
      </c>
      <c r="BO1589" s="175"/>
      <c r="BP1589" s="175"/>
      <c r="BQ1589" s="64"/>
      <c r="BR1589" s="61"/>
      <c r="BS1589" s="56" t="s">
        <v>141</v>
      </c>
      <c r="BT1589" s="49" t="s">
        <v>140</v>
      </c>
      <c r="BU1589" s="64"/>
      <c r="BV1589" s="61"/>
      <c r="BW1589" s="46" t="s">
        <v>351</v>
      </c>
      <c r="BX1589" s="57">
        <v>0</v>
      </c>
      <c r="BY1589" s="58" t="e">
        <v>#DIV/0!</v>
      </c>
      <c r="BZ1589" s="61"/>
      <c r="CA1589" s="61"/>
      <c r="CB1589" s="61"/>
      <c r="CC1589" s="61"/>
      <c r="CD1589" s="61"/>
      <c r="CE1589" s="61"/>
      <c r="CF1589" s="61"/>
      <c r="CG1589" s="61"/>
      <c r="CH1589" s="61"/>
      <c r="CI1589" s="61"/>
      <c r="CJ1589" s="175" t="s">
        <v>17</v>
      </c>
      <c r="CK1589" s="175"/>
      <c r="CL1589" s="175"/>
      <c r="CM1589" s="61"/>
      <c r="CN1589" s="61"/>
      <c r="CO1589" s="61"/>
      <c r="CP1589" s="61"/>
      <c r="CQ1589" s="61"/>
      <c r="CR1589" s="61"/>
      <c r="CS1589" s="46" t="s">
        <v>351</v>
      </c>
      <c r="CT1589" s="57">
        <v>0</v>
      </c>
      <c r="CU1589" s="58" t="e">
        <v>#DIV/0!</v>
      </c>
      <c r="CV1589" s="61"/>
      <c r="CW1589" s="61"/>
      <c r="CX1589" s="61"/>
      <c r="CY1589" s="61"/>
      <c r="CZ1589" s="61"/>
      <c r="DA1589" s="61"/>
      <c r="DB1589" s="61"/>
      <c r="DC1589" s="61"/>
    </row>
    <row r="1590" spans="2:107" ht="25.5" customHeight="1" x14ac:dyDescent="0.2">
      <c r="B1590"/>
      <c r="C1590" s="56" t="s">
        <v>141</v>
      </c>
      <c r="D1590" s="49" t="s">
        <v>140</v>
      </c>
      <c r="E1590" s="64"/>
      <c r="F1590" s="61"/>
      <c r="G1590" s="61"/>
      <c r="H1590" s="61"/>
      <c r="I1590" s="61"/>
      <c r="J1590" s="46" t="s">
        <v>352</v>
      </c>
      <c r="K1590" s="57">
        <v>0</v>
      </c>
      <c r="L1590" s="58">
        <v>0</v>
      </c>
      <c r="M1590" s="61"/>
      <c r="N1590" s="61"/>
      <c r="O1590" s="61"/>
      <c r="P1590" s="61"/>
      <c r="Q1590" s="61"/>
      <c r="R1590" s="61"/>
      <c r="S1590" s="61"/>
      <c r="T1590" s="61"/>
      <c r="U1590" s="61"/>
      <c r="V1590" s="47" t="s">
        <v>195</v>
      </c>
      <c r="W1590" s="57">
        <v>3</v>
      </c>
      <c r="X1590" s="58">
        <v>0.33333333333333331</v>
      </c>
      <c r="Y1590"/>
      <c r="Z1590" s="61"/>
      <c r="AA1590" s="61"/>
      <c r="AB1590" s="61"/>
      <c r="AC1590" s="61"/>
      <c r="AD1590" s="61"/>
      <c r="AE1590" s="46" t="s">
        <v>352</v>
      </c>
      <c r="AF1590" s="57">
        <v>0</v>
      </c>
      <c r="AG1590" s="58">
        <v>0</v>
      </c>
      <c r="AH1590" s="61"/>
      <c r="AI1590" s="61"/>
      <c r="AJ1590" s="61"/>
      <c r="AK1590" s="61"/>
      <c r="AL1590" s="61"/>
      <c r="AM1590" s="61"/>
      <c r="AN1590" s="61"/>
      <c r="AO1590" s="61"/>
      <c r="AP1590" s="61"/>
      <c r="AQ1590" s="61"/>
      <c r="AR1590" s="55" t="s">
        <v>195</v>
      </c>
      <c r="AS1590" s="57">
        <v>0</v>
      </c>
      <c r="AT1590" s="58">
        <v>0</v>
      </c>
      <c r="AU1590" s="61"/>
      <c r="AV1590" s="61"/>
      <c r="AW1590" s="61"/>
      <c r="AX1590" s="61"/>
      <c r="AY1590" s="61"/>
      <c r="AZ1590" s="61"/>
      <c r="BA1590" s="46" t="s">
        <v>352</v>
      </c>
      <c r="BB1590" s="57">
        <v>0</v>
      </c>
      <c r="BC1590" s="58">
        <v>0</v>
      </c>
      <c r="BD1590" s="61"/>
      <c r="BE1590" s="61"/>
      <c r="BF1590" s="61"/>
      <c r="BG1590" s="61"/>
      <c r="BH1590" s="61"/>
      <c r="BI1590" s="61"/>
      <c r="BJ1590" s="61"/>
      <c r="BK1590" s="61"/>
      <c r="BL1590" s="61"/>
      <c r="BM1590" s="61"/>
      <c r="BN1590" s="55" t="s">
        <v>195</v>
      </c>
      <c r="BO1590" s="57">
        <v>0</v>
      </c>
      <c r="BP1590" s="58" t="e">
        <v>#DIV/0!</v>
      </c>
      <c r="BQ1590" s="64"/>
      <c r="BR1590" s="64"/>
      <c r="BS1590" s="64"/>
      <c r="BT1590" s="64"/>
      <c r="BU1590" s="61"/>
      <c r="BV1590" s="61"/>
      <c r="BW1590" s="46" t="s">
        <v>352</v>
      </c>
      <c r="BX1590" s="57">
        <v>0</v>
      </c>
      <c r="BY1590" s="58" t="e">
        <v>#DIV/0!</v>
      </c>
      <c r="BZ1590" s="61"/>
      <c r="CA1590" s="61"/>
      <c r="CB1590" s="61"/>
      <c r="CC1590" s="61"/>
      <c r="CD1590" s="61"/>
      <c r="CE1590" s="61"/>
      <c r="CF1590" s="61"/>
      <c r="CG1590" s="61"/>
      <c r="CH1590" s="61"/>
      <c r="CI1590" s="61"/>
      <c r="CJ1590" s="55" t="s">
        <v>195</v>
      </c>
      <c r="CK1590" s="57">
        <v>0</v>
      </c>
      <c r="CL1590" s="58" t="e">
        <v>#DIV/0!</v>
      </c>
      <c r="CM1590" s="61"/>
      <c r="CN1590" s="61"/>
      <c r="CO1590" s="61"/>
      <c r="CP1590" s="61"/>
      <c r="CQ1590" s="61"/>
      <c r="CR1590" s="61"/>
      <c r="CS1590" s="46" t="s">
        <v>352</v>
      </c>
      <c r="CT1590" s="57">
        <v>0</v>
      </c>
      <c r="CU1590" s="58" t="e">
        <v>#DIV/0!</v>
      </c>
      <c r="CV1590" s="61"/>
      <c r="CW1590" s="61"/>
      <c r="CX1590" s="61"/>
      <c r="CY1590" s="61"/>
      <c r="CZ1590" s="61"/>
      <c r="DA1590" s="61"/>
      <c r="DB1590" s="61"/>
      <c r="DC1590" s="61"/>
    </row>
    <row r="1591" spans="2:107" ht="25.5" customHeight="1" x14ac:dyDescent="0.2">
      <c r="B1591"/>
      <c r="C1591"/>
      <c r="D1591"/>
      <c r="E1591" s="64"/>
      <c r="F1591" s="61"/>
      <c r="G1591" s="61"/>
      <c r="H1591" s="61"/>
      <c r="I1591" s="61"/>
      <c r="J1591" s="46" t="s">
        <v>353</v>
      </c>
      <c r="K1591" s="57">
        <v>0</v>
      </c>
      <c r="L1591" s="58">
        <v>0</v>
      </c>
      <c r="M1591" s="61"/>
      <c r="N1591" s="61"/>
      <c r="O1591" s="61"/>
      <c r="P1591" s="61"/>
      <c r="Q1591" s="61"/>
      <c r="R1591" s="61"/>
      <c r="S1591" s="61"/>
      <c r="T1591" s="61"/>
      <c r="U1591" s="61"/>
      <c r="V1591" s="46" t="s">
        <v>196</v>
      </c>
      <c r="W1591" s="57">
        <v>6</v>
      </c>
      <c r="X1591" s="58">
        <v>0.66666666666666663</v>
      </c>
      <c r="Y1591"/>
      <c r="Z1591" s="61"/>
      <c r="AA1591" s="61"/>
      <c r="AB1591" s="61"/>
      <c r="AC1591" s="61"/>
      <c r="AD1591" s="61"/>
      <c r="AE1591" s="46" t="s">
        <v>353</v>
      </c>
      <c r="AF1591" s="57">
        <v>0</v>
      </c>
      <c r="AG1591" s="58">
        <v>0</v>
      </c>
      <c r="AH1591" s="61"/>
      <c r="AI1591" s="61"/>
      <c r="AJ1591" s="61"/>
      <c r="AK1591" s="61"/>
      <c r="AL1591" s="61"/>
      <c r="AM1591" s="61"/>
      <c r="AN1591" s="61"/>
      <c r="AO1591" s="61"/>
      <c r="AP1591" s="61"/>
      <c r="AQ1591" s="61"/>
      <c r="AR1591" s="46" t="s">
        <v>196</v>
      </c>
      <c r="AS1591" s="57">
        <v>1</v>
      </c>
      <c r="AT1591" s="58">
        <v>1</v>
      </c>
      <c r="AU1591" s="61"/>
      <c r="AV1591" s="61"/>
      <c r="AW1591" s="61"/>
      <c r="AX1591" s="61"/>
      <c r="AY1591" s="61"/>
      <c r="AZ1591" s="61"/>
      <c r="BA1591" s="46" t="s">
        <v>353</v>
      </c>
      <c r="BB1591" s="57">
        <v>0</v>
      </c>
      <c r="BC1591" s="58">
        <v>0</v>
      </c>
      <c r="BD1591" s="61"/>
      <c r="BE1591" s="61"/>
      <c r="BF1591" s="61"/>
      <c r="BG1591" s="61"/>
      <c r="BH1591" s="61"/>
      <c r="BI1591" s="61"/>
      <c r="BJ1591" s="61"/>
      <c r="BK1591" s="61"/>
      <c r="BL1591" s="61"/>
      <c r="BM1591" s="61"/>
      <c r="BN1591" s="46" t="s">
        <v>196</v>
      </c>
      <c r="BO1591" s="57">
        <v>0</v>
      </c>
      <c r="BP1591" s="58" t="e">
        <v>#DIV/0!</v>
      </c>
      <c r="BQ1591" s="64"/>
      <c r="BR1591" s="64"/>
      <c r="BS1591" s="61"/>
      <c r="BT1591" s="61"/>
      <c r="BU1591" s="61"/>
      <c r="BV1591" s="61"/>
      <c r="BW1591" s="46" t="s">
        <v>353</v>
      </c>
      <c r="BX1591" s="57">
        <v>0</v>
      </c>
      <c r="BY1591" s="58" t="e">
        <v>#DIV/0!</v>
      </c>
      <c r="BZ1591" s="61"/>
      <c r="CA1591" s="61"/>
      <c r="CB1591" s="61"/>
      <c r="CC1591" s="61"/>
      <c r="CD1591" s="61"/>
      <c r="CE1591" s="61"/>
      <c r="CF1591" s="61"/>
      <c r="CG1591" s="61"/>
      <c r="CH1591" s="61"/>
      <c r="CI1591" s="61"/>
      <c r="CJ1591" s="46" t="s">
        <v>196</v>
      </c>
      <c r="CK1591" s="57">
        <v>0</v>
      </c>
      <c r="CL1591" s="58" t="e">
        <v>#DIV/0!</v>
      </c>
      <c r="CM1591" s="61"/>
      <c r="CN1591"/>
      <c r="CO1591"/>
      <c r="CP1591"/>
      <c r="CQ1591" s="61"/>
      <c r="CR1591" s="61"/>
      <c r="CS1591" s="46" t="s">
        <v>353</v>
      </c>
      <c r="CT1591" s="57">
        <v>0</v>
      </c>
      <c r="CU1591" s="58" t="e">
        <v>#DIV/0!</v>
      </c>
      <c r="CV1591" s="61"/>
      <c r="CW1591" s="61"/>
      <c r="CX1591" s="61"/>
      <c r="CY1591" s="61"/>
      <c r="CZ1591" s="61"/>
      <c r="DA1591" s="61"/>
      <c r="DB1591" s="61"/>
      <c r="DC1591" s="61"/>
    </row>
    <row r="1592" spans="2:107" ht="25.5" customHeight="1" x14ac:dyDescent="0.2">
      <c r="B1592" s="175" t="s">
        <v>17</v>
      </c>
      <c r="C1592" s="175"/>
      <c r="D1592" s="175"/>
      <c r="E1592" s="64"/>
      <c r="F1592" s="61"/>
      <c r="G1592" s="61"/>
      <c r="H1592" s="61"/>
      <c r="I1592" s="61"/>
      <c r="J1592" s="37"/>
      <c r="K1592" s="45">
        <v>27</v>
      </c>
      <c r="L1592" s="58">
        <v>1</v>
      </c>
      <c r="M1592" s="61"/>
      <c r="N1592" s="61"/>
      <c r="O1592" s="61"/>
      <c r="P1592" s="61"/>
      <c r="Q1592" s="61"/>
      <c r="R1592" s="61"/>
      <c r="S1592" s="61"/>
      <c r="T1592" s="61"/>
      <c r="U1592" s="61"/>
      <c r="V1592" s="77"/>
      <c r="W1592" s="54">
        <v>9</v>
      </c>
      <c r="X1592" s="76">
        <v>1</v>
      </c>
      <c r="Y1592"/>
      <c r="Z1592" s="61"/>
      <c r="AA1592" s="61"/>
      <c r="AB1592" s="61"/>
      <c r="AC1592" s="61"/>
      <c r="AD1592" s="61"/>
      <c r="AE1592" s="37"/>
      <c r="AF1592" s="45">
        <v>9</v>
      </c>
      <c r="AG1592" s="58">
        <v>1</v>
      </c>
      <c r="AH1592" s="61"/>
      <c r="AI1592" s="61"/>
      <c r="AJ1592" s="61"/>
      <c r="AK1592" s="61"/>
      <c r="AL1592" s="61"/>
      <c r="AM1592" s="61"/>
      <c r="AN1592" s="61"/>
      <c r="AO1592" s="61"/>
      <c r="AP1592" s="61"/>
      <c r="AQ1592" s="61"/>
      <c r="AR1592" s="77"/>
      <c r="AS1592" s="54">
        <v>1</v>
      </c>
      <c r="AT1592" s="76">
        <v>1</v>
      </c>
      <c r="AU1592" s="61"/>
      <c r="AV1592"/>
      <c r="AW1592"/>
      <c r="AX1592"/>
      <c r="AY1592" s="61"/>
      <c r="AZ1592" s="61"/>
      <c r="BA1592" s="37"/>
      <c r="BB1592" s="45">
        <v>1</v>
      </c>
      <c r="BC1592" s="58">
        <v>1</v>
      </c>
      <c r="BD1592" s="61"/>
      <c r="BE1592" s="61"/>
      <c r="BF1592" s="61"/>
      <c r="BG1592" s="61"/>
      <c r="BH1592" s="61"/>
      <c r="BI1592" s="61"/>
      <c r="BJ1592" s="61"/>
      <c r="BK1592" s="61"/>
      <c r="BL1592" s="61"/>
      <c r="BM1592" s="61"/>
      <c r="BN1592" s="77"/>
      <c r="BO1592" s="54">
        <v>0</v>
      </c>
      <c r="BP1592" s="76" t="e">
        <v>#DIV/0!</v>
      </c>
      <c r="BQ1592" s="64"/>
      <c r="BR1592" s="61"/>
      <c r="BS1592" s="61"/>
      <c r="BT1592" s="61"/>
      <c r="BU1592" s="61"/>
      <c r="BV1592" s="61"/>
      <c r="BW1592" s="37"/>
      <c r="BX1592" s="45">
        <v>0</v>
      </c>
      <c r="BY1592" s="58" t="e">
        <v>#DIV/0!</v>
      </c>
      <c r="BZ1592" s="61"/>
      <c r="CA1592" s="61"/>
      <c r="CB1592" s="61"/>
      <c r="CC1592" s="61"/>
      <c r="CD1592" s="61"/>
      <c r="CE1592" s="61"/>
      <c r="CF1592" s="61"/>
      <c r="CG1592" s="61"/>
      <c r="CH1592" s="61"/>
      <c r="CI1592" s="61"/>
      <c r="CJ1592" s="77"/>
      <c r="CK1592" s="54">
        <v>0</v>
      </c>
      <c r="CL1592" s="76" t="e">
        <v>#DIV/0!</v>
      </c>
      <c r="CM1592" s="61"/>
      <c r="CN1592"/>
      <c r="CO1592"/>
      <c r="CP1592"/>
      <c r="CQ1592" s="61"/>
      <c r="CR1592" s="61"/>
      <c r="CS1592" s="37"/>
      <c r="CT1592" s="45">
        <v>0</v>
      </c>
      <c r="CU1592" s="58" t="e">
        <v>#DIV/0!</v>
      </c>
      <c r="CV1592" s="61"/>
      <c r="CW1592" s="61"/>
      <c r="CX1592" s="61"/>
      <c r="CY1592" s="61"/>
      <c r="CZ1592" s="61"/>
      <c r="DA1592" s="61"/>
      <c r="DB1592" s="61"/>
      <c r="DC1592" s="61"/>
    </row>
    <row r="1593" spans="2:107" ht="25.5" customHeight="1" x14ac:dyDescent="0.2">
      <c r="B1593" s="55" t="s">
        <v>195</v>
      </c>
      <c r="C1593" s="57">
        <v>8</v>
      </c>
      <c r="D1593" s="58">
        <v>0.29629629629629628</v>
      </c>
      <c r="E1593" s="64"/>
      <c r="F1593" s="61"/>
      <c r="G1593" s="61"/>
      <c r="H1593" s="61"/>
      <c r="I1593" s="61"/>
      <c r="J1593" s="61"/>
      <c r="K1593" s="49" t="s">
        <v>141</v>
      </c>
      <c r="L1593" s="74" t="s">
        <v>140</v>
      </c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  <c r="W1593" s="56" t="s">
        <v>141</v>
      </c>
      <c r="X1593" s="49" t="s">
        <v>140</v>
      </c>
      <c r="Y1593"/>
      <c r="Z1593" s="61"/>
      <c r="AA1593" s="61"/>
      <c r="AB1593" s="61"/>
      <c r="AC1593" s="61"/>
      <c r="AD1593" s="61"/>
      <c r="AE1593" s="61"/>
      <c r="AF1593" s="49" t="s">
        <v>141</v>
      </c>
      <c r="AG1593" s="74" t="s">
        <v>140</v>
      </c>
      <c r="AH1593" s="61"/>
      <c r="AI1593" s="61"/>
      <c r="AJ1593" s="61"/>
      <c r="AK1593" s="61"/>
      <c r="AL1593" s="61"/>
      <c r="AM1593" s="61"/>
      <c r="AN1593" s="61"/>
      <c r="AO1593" s="61"/>
      <c r="AP1593" s="61"/>
      <c r="AQ1593" s="61"/>
      <c r="AR1593"/>
      <c r="AS1593" s="56" t="s">
        <v>141</v>
      </c>
      <c r="AT1593" s="49" t="s">
        <v>140</v>
      </c>
      <c r="AU1593" s="61"/>
      <c r="AV1593"/>
      <c r="AW1593"/>
      <c r="AX1593"/>
      <c r="AY1593" s="61"/>
      <c r="AZ1593" s="61"/>
      <c r="BA1593" s="61"/>
      <c r="BB1593" s="49" t="s">
        <v>141</v>
      </c>
      <c r="BC1593" s="74" t="s">
        <v>140</v>
      </c>
      <c r="BD1593" s="61"/>
      <c r="BE1593" s="61"/>
      <c r="BF1593" s="61"/>
      <c r="BG1593" s="61"/>
      <c r="BH1593" s="61"/>
      <c r="BI1593" s="61"/>
      <c r="BJ1593" s="61"/>
      <c r="BK1593" s="61"/>
      <c r="BL1593" s="61"/>
      <c r="BM1593" s="61"/>
      <c r="BN1593" s="61"/>
      <c r="BO1593" s="56" t="s">
        <v>141</v>
      </c>
      <c r="BP1593" s="49" t="s">
        <v>140</v>
      </c>
      <c r="BQ1593" s="64"/>
      <c r="BR1593" s="61"/>
      <c r="BS1593" s="61"/>
      <c r="BT1593" s="61"/>
      <c r="BU1593" s="61"/>
      <c r="BV1593" s="61"/>
      <c r="BW1593" s="61"/>
      <c r="BX1593" s="49" t="s">
        <v>141</v>
      </c>
      <c r="BY1593" s="74" t="s">
        <v>140</v>
      </c>
      <c r="BZ1593" s="61"/>
      <c r="CA1593" s="61"/>
      <c r="CB1593" s="61"/>
      <c r="CC1593" s="61"/>
      <c r="CD1593" s="61"/>
      <c r="CE1593" s="61"/>
      <c r="CF1593" s="61"/>
      <c r="CG1593" s="61"/>
      <c r="CH1593" s="61"/>
      <c r="CI1593" s="61"/>
      <c r="CJ1593" s="61"/>
      <c r="CK1593" s="56" t="s">
        <v>141</v>
      </c>
      <c r="CL1593" s="49" t="s">
        <v>140</v>
      </c>
      <c r="CM1593" s="61"/>
      <c r="CN1593"/>
      <c r="CO1593"/>
      <c r="CP1593"/>
      <c r="CQ1593" s="61"/>
      <c r="CR1593" s="61"/>
      <c r="CS1593" s="61"/>
      <c r="CT1593" s="49" t="s">
        <v>141</v>
      </c>
      <c r="CU1593" s="74" t="s">
        <v>140</v>
      </c>
      <c r="CV1593" s="61"/>
      <c r="CW1593" s="61"/>
      <c r="CX1593" s="61"/>
      <c r="CY1593" s="61"/>
      <c r="CZ1593" s="61"/>
      <c r="DA1593" s="61"/>
      <c r="DB1593" s="61"/>
      <c r="DC1593" s="61"/>
    </row>
    <row r="1594" spans="2:107" ht="25.5" customHeight="1" x14ac:dyDescent="0.2">
      <c r="B1594" s="46" t="s">
        <v>196</v>
      </c>
      <c r="C1594" s="57">
        <v>19</v>
      </c>
      <c r="D1594" s="58">
        <v>0.70370370370370372</v>
      </c>
      <c r="E1594" s="64"/>
      <c r="F1594" s="61"/>
      <c r="G1594" s="61"/>
      <c r="H1594" s="61"/>
      <c r="I1594" s="61"/>
      <c r="J1594" s="61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/>
      <c r="W1594"/>
      <c r="X1594"/>
      <c r="Y1594" s="61"/>
      <c r="Z1594" s="61"/>
      <c r="AA1594" s="61"/>
      <c r="AB1594" s="61"/>
      <c r="AC1594" s="61"/>
      <c r="AD1594" s="61"/>
      <c r="AE1594"/>
      <c r="AF1594"/>
      <c r="AG1594"/>
      <c r="AH1594" s="61"/>
      <c r="AI1594" s="61"/>
      <c r="AJ1594" s="61"/>
      <c r="AK1594" s="61"/>
      <c r="AL1594" s="61"/>
      <c r="AM1594" s="61"/>
      <c r="AN1594" s="61"/>
      <c r="AO1594" s="61"/>
      <c r="AP1594" s="61"/>
      <c r="AQ1594" s="61"/>
      <c r="AR1594"/>
      <c r="AS1594"/>
      <c r="AT1594"/>
      <c r="AU1594" s="61"/>
      <c r="AV1594"/>
      <c r="AW1594"/>
      <c r="AX1594"/>
      <c r="AY1594" s="61"/>
      <c r="AZ1594" s="61"/>
      <c r="BA1594" s="37"/>
      <c r="BB1594" s="37"/>
      <c r="BC1594" s="37"/>
      <c r="BD1594" s="61"/>
      <c r="BE1594" s="61"/>
      <c r="BF1594" s="61"/>
      <c r="BG1594" s="61"/>
      <c r="BH1594" s="61"/>
      <c r="BI1594" s="61"/>
      <c r="BJ1594" s="61"/>
      <c r="BK1594" s="61"/>
      <c r="BL1594" s="61"/>
      <c r="BM1594" s="61"/>
      <c r="BN1594" s="61"/>
      <c r="BO1594" s="61"/>
      <c r="BP1594" s="61"/>
      <c r="BQ1594" s="64"/>
      <c r="BR1594" s="61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 s="61"/>
      <c r="CT1594" s="61"/>
      <c r="CU1594" s="61"/>
      <c r="CV1594" s="61"/>
      <c r="CW1594" s="61"/>
      <c r="CX1594" s="61"/>
      <c r="CY1594" s="61"/>
      <c r="CZ1594" s="61"/>
      <c r="DA1594" s="61"/>
      <c r="DB1594" s="61"/>
      <c r="DC1594" s="61"/>
    </row>
    <row r="1595" spans="2:107" ht="25.5" customHeight="1" x14ac:dyDescent="0.2">
      <c r="B1595" s="77"/>
      <c r="C1595" s="54">
        <v>27</v>
      </c>
      <c r="D1595" s="76">
        <v>1</v>
      </c>
      <c r="E1595" s="2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 s="2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</row>
    <row r="1596" spans="2:107" ht="25.5" customHeight="1" x14ac:dyDescent="0.2">
      <c r="B1596"/>
      <c r="C1596" s="56" t="s">
        <v>141</v>
      </c>
      <c r="D1596" s="49" t="s">
        <v>140</v>
      </c>
      <c r="E1596" s="2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 s="37"/>
      <c r="AF1596" s="37"/>
      <c r="AG1596" s="37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 s="2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</row>
    <row r="1597" spans="2:107" ht="25.5" customHeight="1" x14ac:dyDescent="0.2">
      <c r="B1597" s="103"/>
      <c r="C1597" s="103"/>
      <c r="D1597" s="103"/>
      <c r="E1597" s="103"/>
      <c r="F1597" s="103"/>
      <c r="G1597" s="102"/>
      <c r="H1597" s="102"/>
      <c r="I1597" s="102"/>
      <c r="J1597" s="102"/>
      <c r="K1597" s="102"/>
      <c r="L1597" s="102"/>
      <c r="M1597" s="102"/>
      <c r="N1597" s="102"/>
      <c r="O1597" s="102"/>
      <c r="P1597" s="102"/>
      <c r="Q1597" s="102"/>
      <c r="R1597" s="102"/>
      <c r="S1597" s="102"/>
      <c r="T1597" s="102"/>
      <c r="U1597" s="102"/>
      <c r="V1597" s="102"/>
      <c r="W1597" s="102"/>
      <c r="X1597" s="102"/>
      <c r="Y1597" s="102"/>
      <c r="Z1597" s="102"/>
      <c r="AA1597" s="102"/>
      <c r="AB1597" s="102"/>
      <c r="AC1597" s="102"/>
      <c r="AD1597" s="102"/>
      <c r="AE1597" s="102"/>
      <c r="AF1597" s="102"/>
      <c r="AG1597" s="102"/>
      <c r="AH1597" s="102"/>
      <c r="AI1597" s="102"/>
      <c r="AJ1597" s="102"/>
      <c r="AK1597" s="102"/>
      <c r="AL1597" s="102"/>
      <c r="AM1597" s="102"/>
      <c r="AN1597" s="102"/>
      <c r="AO1597" s="102"/>
      <c r="AP1597" s="102"/>
      <c r="AQ1597" s="102"/>
      <c r="AR1597" s="102"/>
      <c r="AS1597" s="102"/>
      <c r="AT1597" s="102"/>
      <c r="AU1597" s="102"/>
      <c r="AV1597" s="102"/>
      <c r="AW1597" s="102"/>
      <c r="AX1597" s="102"/>
      <c r="AY1597" s="102"/>
      <c r="AZ1597" s="102"/>
      <c r="BA1597" s="102"/>
      <c r="BB1597" s="102"/>
      <c r="BC1597" s="102"/>
      <c r="BD1597" s="102"/>
      <c r="BE1597" s="102"/>
      <c r="BF1597" s="102"/>
      <c r="BG1597" s="102"/>
      <c r="BH1597" s="102"/>
      <c r="BI1597" s="102"/>
      <c r="BJ1597" s="102"/>
      <c r="BK1597" s="102"/>
      <c r="BL1597" s="102"/>
      <c r="BM1597" s="102"/>
      <c r="BN1597" s="102"/>
      <c r="BO1597" s="102"/>
      <c r="BP1597" s="102"/>
      <c r="BQ1597" s="102"/>
      <c r="BR1597" s="102"/>
      <c r="BS1597" s="102"/>
      <c r="BT1597" s="102"/>
      <c r="BU1597" s="102"/>
      <c r="BV1597" s="102"/>
      <c r="BW1597" s="102"/>
      <c r="BX1597" s="102"/>
      <c r="BY1597" s="102"/>
      <c r="BZ1597" s="102"/>
      <c r="CA1597" s="102"/>
      <c r="CB1597" s="102"/>
      <c r="CC1597" s="102"/>
      <c r="CD1597" s="102"/>
      <c r="CE1597" s="102"/>
      <c r="CF1597" s="102"/>
      <c r="CG1597" s="102"/>
      <c r="CH1597" s="102"/>
      <c r="CI1597" s="102"/>
      <c r="CJ1597" s="102"/>
      <c r="CK1597" s="102"/>
      <c r="CL1597" s="102"/>
      <c r="CM1597" s="102"/>
      <c r="CN1597" s="102"/>
      <c r="CO1597" s="102"/>
      <c r="CP1597" s="102"/>
      <c r="CQ1597" s="102"/>
      <c r="CR1597" s="102"/>
      <c r="CS1597" s="102"/>
      <c r="CT1597" s="102"/>
      <c r="CU1597" s="102"/>
      <c r="CV1597" s="102"/>
      <c r="CW1597" s="102"/>
      <c r="CX1597" s="102"/>
      <c r="CY1597" s="102"/>
      <c r="CZ1597" s="102"/>
      <c r="DA1597" s="102"/>
      <c r="DB1597" s="102"/>
      <c r="DC1597" s="102"/>
    </row>
    <row r="1598" spans="2:107" ht="25.5" customHeight="1" x14ac:dyDescent="0.2">
      <c r="B1598" s="246" t="s">
        <v>3795</v>
      </c>
      <c r="C1598" s="247"/>
      <c r="D1598" s="247"/>
      <c r="E1598" s="247"/>
      <c r="F1598" s="247"/>
      <c r="G1598" s="247"/>
      <c r="H1598" s="247"/>
      <c r="I1598" s="247"/>
      <c r="J1598" s="247"/>
      <c r="K1598" s="247"/>
      <c r="L1598" s="247"/>
      <c r="M1598" s="247"/>
      <c r="N1598" s="247"/>
      <c r="O1598" s="247"/>
      <c r="P1598" s="247"/>
      <c r="Q1598" s="247"/>
      <c r="R1598" s="247"/>
      <c r="S1598" s="247"/>
      <c r="T1598" s="247"/>
      <c r="U1598" s="247"/>
      <c r="V1598" s="247"/>
      <c r="W1598" s="247"/>
      <c r="X1598" s="247"/>
      <c r="Y1598" s="247"/>
      <c r="Z1598" s="247"/>
      <c r="AA1598" s="247"/>
      <c r="AB1598" s="247"/>
      <c r="AC1598" s="247"/>
      <c r="AD1598" s="247"/>
      <c r="AE1598" s="247"/>
      <c r="AF1598" s="247"/>
      <c r="AG1598" s="247"/>
      <c r="AH1598" s="247"/>
      <c r="AI1598" s="247"/>
      <c r="AJ1598" s="247"/>
      <c r="AK1598" s="247"/>
      <c r="AL1598" s="247"/>
      <c r="AM1598" s="247"/>
      <c r="AN1598" s="247"/>
      <c r="AO1598" s="247"/>
      <c r="AP1598" s="247"/>
      <c r="AQ1598" s="247"/>
      <c r="AR1598" s="247"/>
      <c r="AS1598" s="247"/>
      <c r="AT1598" s="247"/>
      <c r="AU1598" s="247"/>
      <c r="AV1598" s="247"/>
      <c r="AW1598" s="247"/>
      <c r="AX1598" s="247"/>
      <c r="AY1598" s="247"/>
      <c r="AZ1598" s="247"/>
      <c r="BA1598" s="247"/>
      <c r="BB1598" s="247"/>
      <c r="BC1598" s="247"/>
      <c r="BD1598" s="247"/>
      <c r="BE1598" s="247"/>
      <c r="BF1598" s="247"/>
      <c r="BG1598" s="247"/>
      <c r="BH1598" s="247"/>
      <c r="BI1598" s="247"/>
      <c r="BJ1598" s="247"/>
      <c r="BK1598" s="247"/>
      <c r="BL1598" s="247"/>
      <c r="BM1598" s="247"/>
      <c r="BN1598" s="247"/>
      <c r="BO1598" s="247"/>
      <c r="BP1598" s="247"/>
      <c r="BQ1598" s="247"/>
      <c r="BR1598" s="247"/>
      <c r="BS1598" s="247"/>
      <c r="BT1598" s="247"/>
      <c r="BU1598" s="247"/>
      <c r="BV1598" s="247"/>
      <c r="BW1598" s="247"/>
      <c r="BX1598" s="247"/>
      <c r="BY1598" s="247"/>
      <c r="BZ1598" s="247"/>
      <c r="CA1598" s="247"/>
      <c r="CB1598" s="247"/>
      <c r="CC1598" s="247"/>
      <c r="CD1598" s="247"/>
      <c r="CE1598" s="247"/>
      <c r="CF1598" s="247"/>
      <c r="CG1598" s="247"/>
      <c r="CH1598" s="247"/>
      <c r="CI1598" s="247"/>
      <c r="CJ1598" s="247"/>
      <c r="CK1598" s="247"/>
      <c r="CL1598" s="102"/>
      <c r="CM1598" s="102"/>
      <c r="CN1598" s="102"/>
      <c r="CO1598" s="102"/>
      <c r="CP1598" s="102"/>
      <c r="CQ1598" s="102"/>
      <c r="CR1598" s="102"/>
      <c r="CS1598" s="102"/>
      <c r="CT1598" s="102"/>
      <c r="CU1598" s="102"/>
      <c r="CV1598" s="102"/>
      <c r="CW1598" s="102"/>
      <c r="CX1598" s="102"/>
      <c r="CY1598" s="102"/>
      <c r="CZ1598" s="102"/>
      <c r="DA1598" s="102"/>
      <c r="DB1598" s="102"/>
      <c r="DC1598" s="102"/>
    </row>
    <row r="1599" spans="2:107" ht="25.5" customHeight="1" x14ac:dyDescent="0.2">
      <c r="B1599" s="247"/>
      <c r="C1599" s="247"/>
      <c r="D1599" s="247"/>
      <c r="E1599" s="247"/>
      <c r="F1599" s="247"/>
      <c r="G1599" s="247"/>
      <c r="H1599" s="247"/>
      <c r="I1599" s="247"/>
      <c r="J1599" s="247"/>
      <c r="K1599" s="247"/>
      <c r="L1599" s="247"/>
      <c r="M1599" s="247"/>
      <c r="N1599" s="247"/>
      <c r="O1599" s="247"/>
      <c r="P1599" s="247"/>
      <c r="Q1599" s="247"/>
      <c r="R1599" s="247"/>
      <c r="S1599" s="247"/>
      <c r="T1599" s="247"/>
      <c r="U1599" s="247"/>
      <c r="V1599" s="247"/>
      <c r="W1599" s="247"/>
      <c r="X1599" s="247"/>
      <c r="Y1599" s="247"/>
      <c r="Z1599" s="247"/>
      <c r="AA1599" s="247"/>
      <c r="AB1599" s="247"/>
      <c r="AC1599" s="247"/>
      <c r="AD1599" s="247"/>
      <c r="AE1599" s="247"/>
      <c r="AF1599" s="247"/>
      <c r="AG1599" s="247"/>
      <c r="AH1599" s="247"/>
      <c r="AI1599" s="247"/>
      <c r="AJ1599" s="247"/>
      <c r="AK1599" s="247"/>
      <c r="AL1599" s="247"/>
      <c r="AM1599" s="247"/>
      <c r="AN1599" s="247"/>
      <c r="AO1599" s="247"/>
      <c r="AP1599" s="247"/>
      <c r="AQ1599" s="247"/>
      <c r="AR1599" s="247"/>
      <c r="AS1599" s="247"/>
      <c r="AT1599" s="247"/>
      <c r="AU1599" s="247"/>
      <c r="AV1599" s="247"/>
      <c r="AW1599" s="247"/>
      <c r="AX1599" s="247"/>
      <c r="AY1599" s="247"/>
      <c r="AZ1599" s="247"/>
      <c r="BA1599" s="247"/>
      <c r="BB1599" s="247"/>
      <c r="BC1599" s="247"/>
      <c r="BD1599" s="247"/>
      <c r="BE1599" s="247"/>
      <c r="BF1599" s="247"/>
      <c r="BG1599" s="247"/>
      <c r="BH1599" s="247"/>
      <c r="BI1599" s="247"/>
      <c r="BJ1599" s="247"/>
      <c r="BK1599" s="247"/>
      <c r="BL1599" s="247"/>
      <c r="BM1599" s="247"/>
      <c r="BN1599" s="247"/>
      <c r="BO1599" s="247"/>
      <c r="BP1599" s="247"/>
      <c r="BQ1599" s="247"/>
      <c r="BR1599" s="247"/>
      <c r="BS1599" s="247"/>
      <c r="BT1599" s="247"/>
      <c r="BU1599" s="247"/>
      <c r="BV1599" s="247"/>
      <c r="BW1599" s="247"/>
      <c r="BX1599" s="247"/>
      <c r="BY1599" s="247"/>
      <c r="BZ1599" s="247"/>
      <c r="CA1599" s="247"/>
      <c r="CB1599" s="247"/>
      <c r="CC1599" s="247"/>
      <c r="CD1599" s="247"/>
      <c r="CE1599" s="247"/>
      <c r="CF1599" s="247"/>
      <c r="CG1599" s="247"/>
      <c r="CH1599" s="247"/>
      <c r="CI1599" s="247"/>
      <c r="CJ1599" s="247"/>
      <c r="CK1599" s="247"/>
    </row>
    <row r="1602" spans="2:65" ht="25.5" customHeight="1" x14ac:dyDescent="0.2">
      <c r="B1602" s="222" t="s">
        <v>3794</v>
      </c>
      <c r="C1602" s="223"/>
      <c r="D1602" s="223"/>
      <c r="E1602" s="223"/>
      <c r="F1602" s="223"/>
      <c r="G1602" s="223"/>
      <c r="H1602" s="223"/>
      <c r="I1602" s="223"/>
      <c r="J1602" s="223"/>
      <c r="K1602" s="223"/>
      <c r="L1602" s="223"/>
      <c r="M1602" s="223"/>
      <c r="N1602" s="223"/>
      <c r="O1602" s="223"/>
      <c r="P1602" s="223"/>
      <c r="Q1602" s="223"/>
      <c r="R1602" s="223"/>
      <c r="S1602" s="223"/>
      <c r="T1602" s="223"/>
      <c r="U1602" s="223"/>
      <c r="V1602" s="223"/>
      <c r="W1602" s="223"/>
      <c r="X1602" s="223"/>
      <c r="Y1602" s="223"/>
      <c r="Z1602" s="223"/>
      <c r="AA1602" s="223"/>
      <c r="AB1602" s="223"/>
      <c r="AC1602" s="223"/>
      <c r="AD1602" s="223"/>
      <c r="AE1602" s="223"/>
      <c r="AF1602" s="223"/>
      <c r="AG1602" s="223"/>
      <c r="AH1602" s="223"/>
      <c r="AI1602" s="223"/>
      <c r="AJ1602" s="223"/>
      <c r="AK1602" s="223"/>
      <c r="AL1602" s="223"/>
      <c r="AM1602" s="223"/>
      <c r="AN1602" s="223"/>
      <c r="AO1602" s="223"/>
      <c r="AP1602" s="223"/>
      <c r="AQ1602" s="223"/>
      <c r="AR1602" s="223"/>
      <c r="AS1602" s="223"/>
      <c r="AT1602" s="223"/>
      <c r="AU1602" s="223"/>
      <c r="AV1602" s="223"/>
      <c r="AW1602" s="223"/>
      <c r="AX1602" s="223"/>
      <c r="AY1602" s="223"/>
      <c r="AZ1602" s="223"/>
      <c r="BA1602" s="223"/>
      <c r="BB1602" s="223"/>
      <c r="BC1602" s="224"/>
    </row>
    <row r="1604" spans="2:65" ht="25.5" customHeight="1" x14ac:dyDescent="0.2">
      <c r="B1604" s="205" t="s">
        <v>423</v>
      </c>
      <c r="C1604" s="205"/>
      <c r="D1604" s="205"/>
      <c r="E1604" s="205"/>
      <c r="F1604" s="205"/>
      <c r="G1604" s="205"/>
      <c r="H1604" s="205"/>
      <c r="I1604" s="205"/>
      <c r="J1604" s="205"/>
      <c r="K1604" s="205"/>
      <c r="L1604" s="205"/>
      <c r="M1604" s="205"/>
      <c r="N1604" s="205"/>
      <c r="O1604" s="205"/>
      <c r="P1604" s="205"/>
      <c r="Q1604" s="205"/>
      <c r="R1604" s="205"/>
      <c r="S1604" s="205"/>
      <c r="T1604" s="205"/>
      <c r="U1604" s="205"/>
      <c r="V1604" s="205"/>
      <c r="W1604" s="205"/>
      <c r="X1604" s="205"/>
      <c r="Y1604" s="205"/>
      <c r="Z1604" s="205"/>
      <c r="AA1604" s="205"/>
      <c r="AB1604" s="205"/>
      <c r="AC1604" s="205"/>
      <c r="AD1604" s="205"/>
      <c r="AE1604" s="205"/>
      <c r="AF1604" s="205"/>
      <c r="AG1604" s="205"/>
      <c r="AH1604" s="205"/>
      <c r="AI1604" s="205"/>
      <c r="AJ1604" s="205"/>
      <c r="AK1604" s="205"/>
      <c r="AL1604" s="205"/>
      <c r="AM1604" s="205"/>
      <c r="AN1604" s="205"/>
      <c r="AO1604" s="205"/>
      <c r="AP1604" s="205"/>
      <c r="AQ1604" s="205"/>
      <c r="AR1604" s="205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 s="8"/>
      <c r="BM1604" s="8"/>
    </row>
    <row r="1605" spans="2:65" ht="25.5" customHeight="1" x14ac:dyDescent="0.2">
      <c r="B1605"/>
      <c r="C1605"/>
      <c r="D1605"/>
      <c r="E1605" s="8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</row>
    <row r="1606" spans="2:65" ht="25.5" customHeight="1" x14ac:dyDescent="0.2">
      <c r="B1606" s="206" t="s">
        <v>138</v>
      </c>
      <c r="C1606" s="206"/>
      <c r="D1606" s="206"/>
      <c r="E1606" s="8"/>
      <c r="F1606" s="187" t="s">
        <v>3</v>
      </c>
      <c r="G1606" s="187"/>
      <c r="H1606" s="187"/>
      <c r="I1606"/>
      <c r="J1606" s="188" t="s">
        <v>145</v>
      </c>
      <c r="K1606" s="188"/>
      <c r="L1606" s="188"/>
      <c r="M1606"/>
      <c r="N1606" s="188" t="s">
        <v>5</v>
      </c>
      <c r="O1606" s="188"/>
      <c r="P1606" s="188"/>
      <c r="Q1606"/>
      <c r="R1606" s="187" t="s">
        <v>158</v>
      </c>
      <c r="S1606" s="187"/>
      <c r="T1606" s="187"/>
      <c r="U1606"/>
      <c r="V1606" s="186" t="s">
        <v>159</v>
      </c>
      <c r="W1606" s="186"/>
      <c r="X1606" s="186"/>
      <c r="Y1606"/>
      <c r="Z1606" s="206" t="s">
        <v>8</v>
      </c>
      <c r="AA1606" s="206"/>
      <c r="AB1606" s="206"/>
      <c r="AC1606"/>
      <c r="AD1606" s="186" t="s">
        <v>9</v>
      </c>
      <c r="AE1606" s="186"/>
      <c r="AF1606" s="186"/>
      <c r="AG1606"/>
      <c r="AH1606" s="186" t="s">
        <v>172</v>
      </c>
      <c r="AI1606" s="186"/>
      <c r="AJ1606" s="186"/>
      <c r="AK1606"/>
      <c r="AL1606" s="186" t="s">
        <v>11</v>
      </c>
      <c r="AM1606" s="186"/>
      <c r="AN1606" s="186"/>
      <c r="AO1606"/>
      <c r="AP1606" s="186" t="s">
        <v>179</v>
      </c>
      <c r="AQ1606" s="186"/>
      <c r="AR1606" s="18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</row>
    <row r="1607" spans="2:65" ht="25.5" customHeight="1" x14ac:dyDescent="0.2">
      <c r="B1607" s="90" t="s">
        <v>40</v>
      </c>
      <c r="C1607" s="42">
        <v>17</v>
      </c>
      <c r="D1607" s="44">
        <v>0.6071428571428571</v>
      </c>
      <c r="E1607" s="8"/>
      <c r="F1607" s="91" t="s">
        <v>143</v>
      </c>
      <c r="G1607" s="43">
        <v>10</v>
      </c>
      <c r="H1607" s="44">
        <v>0.35714285714285715</v>
      </c>
      <c r="I1607"/>
      <c r="J1607" s="92" t="s">
        <v>147</v>
      </c>
      <c r="K1607" s="45">
        <v>0</v>
      </c>
      <c r="L1607" s="44">
        <v>0</v>
      </c>
      <c r="M1607"/>
      <c r="N1607" s="91" t="s">
        <v>154</v>
      </c>
      <c r="O1607" s="43">
        <v>13</v>
      </c>
      <c r="P1607" s="44">
        <v>0.4642857142857143</v>
      </c>
      <c r="Q1607"/>
      <c r="R1607" s="93">
        <v>1</v>
      </c>
      <c r="S1607" s="43">
        <v>22</v>
      </c>
      <c r="T1607" s="44">
        <v>0.7857142857142857</v>
      </c>
      <c r="U1607"/>
      <c r="V1607" s="94" t="s">
        <v>160</v>
      </c>
      <c r="W1607" s="57">
        <v>14</v>
      </c>
      <c r="X1607" s="58">
        <v>0.5</v>
      </c>
      <c r="Y1607"/>
      <c r="Z1607" s="95" t="s">
        <v>163</v>
      </c>
      <c r="AA1607" s="42">
        <v>8</v>
      </c>
      <c r="AB1607" s="44">
        <v>0.2857142857142857</v>
      </c>
      <c r="AC1607"/>
      <c r="AD1607" s="95" t="s">
        <v>799</v>
      </c>
      <c r="AE1607" s="57">
        <v>7</v>
      </c>
      <c r="AF1607" s="58">
        <v>0.25</v>
      </c>
      <c r="AG1607"/>
      <c r="AH1607" s="95" t="s">
        <v>143</v>
      </c>
      <c r="AI1607" s="42">
        <v>2</v>
      </c>
      <c r="AJ1607" s="44">
        <v>7.1428571428571425E-2</v>
      </c>
      <c r="AK1607"/>
      <c r="AL1607" s="95" t="s">
        <v>175</v>
      </c>
      <c r="AM1607" s="42">
        <v>9</v>
      </c>
      <c r="AN1607" s="44">
        <v>0.32142857142857145</v>
      </c>
      <c r="AO1607"/>
      <c r="AP1607" s="95" t="s">
        <v>143</v>
      </c>
      <c r="AQ1607" s="42">
        <v>16</v>
      </c>
      <c r="AR1607" s="44">
        <v>0.5714285714285714</v>
      </c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</row>
    <row r="1608" spans="2:65" ht="25.5" customHeight="1" x14ac:dyDescent="0.2">
      <c r="B1608" s="90" t="s">
        <v>27</v>
      </c>
      <c r="C1608" s="42">
        <v>4</v>
      </c>
      <c r="D1608" s="44">
        <v>0.14285714285714285</v>
      </c>
      <c r="E1608" s="8"/>
      <c r="F1608" s="91" t="s">
        <v>144</v>
      </c>
      <c r="G1608" s="43">
        <v>18</v>
      </c>
      <c r="H1608" s="44">
        <v>0.6428571428571429</v>
      </c>
      <c r="I1608"/>
      <c r="J1608" s="92" t="s">
        <v>148</v>
      </c>
      <c r="K1608" s="45">
        <v>0</v>
      </c>
      <c r="L1608" s="44">
        <v>0</v>
      </c>
      <c r="M1608"/>
      <c r="N1608" s="91" t="s">
        <v>155</v>
      </c>
      <c r="O1608" s="43">
        <v>0</v>
      </c>
      <c r="P1608" s="44">
        <v>0</v>
      </c>
      <c r="Q1608"/>
      <c r="R1608" s="93">
        <v>2</v>
      </c>
      <c r="S1608" s="43">
        <v>4</v>
      </c>
      <c r="T1608" s="44">
        <v>0.14285714285714285</v>
      </c>
      <c r="U1608"/>
      <c r="V1608" s="95" t="s">
        <v>161</v>
      </c>
      <c r="W1608" s="57">
        <v>2</v>
      </c>
      <c r="X1608" s="58">
        <v>7.1428571428571425E-2</v>
      </c>
      <c r="Y1608"/>
      <c r="Z1608" s="90" t="s">
        <v>164</v>
      </c>
      <c r="AA1608" s="42">
        <v>2</v>
      </c>
      <c r="AB1608" s="44">
        <v>7.1428571428571425E-2</v>
      </c>
      <c r="AC1608"/>
      <c r="AD1608" s="94" t="s">
        <v>800</v>
      </c>
      <c r="AE1608" s="57">
        <v>3</v>
      </c>
      <c r="AF1608" s="58">
        <v>0.10714285714285714</v>
      </c>
      <c r="AG1608"/>
      <c r="AH1608" s="90" t="s">
        <v>173</v>
      </c>
      <c r="AI1608" s="42">
        <v>10</v>
      </c>
      <c r="AJ1608" s="44">
        <v>0.35714285714285715</v>
      </c>
      <c r="AK1608"/>
      <c r="AL1608" s="90" t="s">
        <v>176</v>
      </c>
      <c r="AM1608" s="42">
        <v>14</v>
      </c>
      <c r="AN1608" s="44">
        <v>0.5</v>
      </c>
      <c r="AO1608"/>
      <c r="AP1608" s="90" t="s">
        <v>173</v>
      </c>
      <c r="AQ1608" s="42">
        <v>12</v>
      </c>
      <c r="AR1608" s="44">
        <v>0.42857142857142855</v>
      </c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</row>
    <row r="1609" spans="2:65" ht="25.5" customHeight="1" x14ac:dyDescent="0.2">
      <c r="B1609" s="90" t="s">
        <v>31</v>
      </c>
      <c r="C1609" s="42">
        <v>1</v>
      </c>
      <c r="D1609" s="44">
        <v>3.5714285714285712E-2</v>
      </c>
      <c r="E1609" s="8"/>
      <c r="F1609" s="83"/>
      <c r="G1609" s="85">
        <v>28</v>
      </c>
      <c r="H1609" s="86">
        <v>1</v>
      </c>
      <c r="I1609"/>
      <c r="J1609" s="92" t="s">
        <v>146</v>
      </c>
      <c r="K1609" s="45">
        <v>7</v>
      </c>
      <c r="L1609" s="44">
        <v>0.25</v>
      </c>
      <c r="M1609"/>
      <c r="N1609" s="91" t="s">
        <v>156</v>
      </c>
      <c r="O1609" s="43">
        <v>0</v>
      </c>
      <c r="P1609" s="44">
        <v>0</v>
      </c>
      <c r="Q1609"/>
      <c r="R1609" s="93">
        <v>3</v>
      </c>
      <c r="S1609" s="43">
        <v>2</v>
      </c>
      <c r="T1609" s="44">
        <v>7.1428571428571425E-2</v>
      </c>
      <c r="U1609"/>
      <c r="V1609" s="94" t="s">
        <v>162</v>
      </c>
      <c r="W1609" s="57">
        <v>12</v>
      </c>
      <c r="X1609" s="58">
        <v>0.42857142857142855</v>
      </c>
      <c r="Y1609"/>
      <c r="Z1609" s="90" t="s">
        <v>165</v>
      </c>
      <c r="AA1609" s="42">
        <v>2</v>
      </c>
      <c r="AB1609" s="44">
        <v>7.1428571428571425E-2</v>
      </c>
      <c r="AC1609"/>
      <c r="AD1609" s="94" t="s">
        <v>801</v>
      </c>
      <c r="AE1609" s="57">
        <v>8</v>
      </c>
      <c r="AF1609" s="58">
        <v>0.2857142857142857</v>
      </c>
      <c r="AG1609"/>
      <c r="AH1609" s="90" t="s">
        <v>174</v>
      </c>
      <c r="AI1609" s="42">
        <v>15</v>
      </c>
      <c r="AJ1609" s="44">
        <v>0.5357142857142857</v>
      </c>
      <c r="AK1609"/>
      <c r="AL1609" s="90" t="s">
        <v>177</v>
      </c>
      <c r="AM1609" s="42">
        <v>5</v>
      </c>
      <c r="AN1609" s="44">
        <v>0.17857142857142858</v>
      </c>
      <c r="AO1609"/>
      <c r="AP1609" s="90" t="s">
        <v>171</v>
      </c>
      <c r="AQ1609" s="42">
        <v>0</v>
      </c>
      <c r="AR1609" s="44">
        <v>0</v>
      </c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</row>
    <row r="1610" spans="2:65" ht="25.5" customHeight="1" x14ac:dyDescent="0.2">
      <c r="B1610" s="90" t="s">
        <v>36</v>
      </c>
      <c r="C1610" s="42">
        <v>4</v>
      </c>
      <c r="D1610" s="44">
        <v>0.14285714285714285</v>
      </c>
      <c r="E1610" s="8"/>
      <c r="F1610"/>
      <c r="G1610" s="41" t="s">
        <v>141</v>
      </c>
      <c r="H1610" s="41" t="s">
        <v>140</v>
      </c>
      <c r="I1610"/>
      <c r="J1610" s="92" t="s">
        <v>150</v>
      </c>
      <c r="K1610" s="45">
        <v>0</v>
      </c>
      <c r="L1610" s="44">
        <v>0</v>
      </c>
      <c r="M1610"/>
      <c r="N1610" s="91" t="s">
        <v>157</v>
      </c>
      <c r="O1610" s="43">
        <v>15</v>
      </c>
      <c r="P1610" s="44">
        <v>0.5357142857142857</v>
      </c>
      <c r="Q1610"/>
      <c r="R1610" s="93">
        <v>4</v>
      </c>
      <c r="S1610" s="43">
        <v>0</v>
      </c>
      <c r="T1610" s="44">
        <v>0</v>
      </c>
      <c r="U1610"/>
      <c r="V1610" s="77"/>
      <c r="W1610" s="54">
        <v>28</v>
      </c>
      <c r="X1610" s="66">
        <v>1</v>
      </c>
      <c r="Y1610"/>
      <c r="Z1610" s="90" t="s">
        <v>166</v>
      </c>
      <c r="AA1610" s="42">
        <v>6</v>
      </c>
      <c r="AB1610" s="44">
        <v>0.21428571428571427</v>
      </c>
      <c r="AC1610"/>
      <c r="AD1610" s="94" t="s">
        <v>802</v>
      </c>
      <c r="AE1610" s="57">
        <v>10</v>
      </c>
      <c r="AF1610" s="58">
        <v>0.35714285714285715</v>
      </c>
      <c r="AG1610"/>
      <c r="AH1610" s="90" t="s">
        <v>171</v>
      </c>
      <c r="AI1610" s="42">
        <v>1</v>
      </c>
      <c r="AJ1610" s="44">
        <v>3.5714285714285712E-2</v>
      </c>
      <c r="AK1610"/>
      <c r="AL1610" s="90" t="s">
        <v>178</v>
      </c>
      <c r="AM1610" s="42">
        <v>0</v>
      </c>
      <c r="AN1610" s="44">
        <v>0</v>
      </c>
      <c r="AO1610"/>
      <c r="AP1610" s="82"/>
      <c r="AQ1610" s="83">
        <v>28</v>
      </c>
      <c r="AR1610" s="87">
        <v>1</v>
      </c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</row>
    <row r="1611" spans="2:65" ht="25.5" customHeight="1" x14ac:dyDescent="0.2">
      <c r="B1611" s="90" t="s">
        <v>139</v>
      </c>
      <c r="C1611" s="42">
        <v>1</v>
      </c>
      <c r="D1611" s="44">
        <v>3.5714285714285712E-2</v>
      </c>
      <c r="E1611" s="8"/>
      <c r="F1611"/>
      <c r="G1611"/>
      <c r="H1611"/>
      <c r="I1611"/>
      <c r="J1611" s="92" t="s">
        <v>151</v>
      </c>
      <c r="K1611" s="45">
        <v>10</v>
      </c>
      <c r="L1611" s="44">
        <v>0.35714285714285715</v>
      </c>
      <c r="M1611"/>
      <c r="N1611" s="83"/>
      <c r="O1611" s="85">
        <v>28</v>
      </c>
      <c r="P1611" s="87">
        <v>1</v>
      </c>
      <c r="Q1611"/>
      <c r="R1611" s="93">
        <v>5</v>
      </c>
      <c r="S1611" s="43">
        <v>0</v>
      </c>
      <c r="T1611" s="44">
        <v>0</v>
      </c>
      <c r="U1611"/>
      <c r="V1611"/>
      <c r="W1611" s="56" t="s">
        <v>141</v>
      </c>
      <c r="X1611" s="49" t="s">
        <v>140</v>
      </c>
      <c r="Y1611"/>
      <c r="Z1611" s="96" t="s">
        <v>167</v>
      </c>
      <c r="AA1611" s="42">
        <v>2</v>
      </c>
      <c r="AB1611" s="44">
        <v>7.1428571428571425E-2</v>
      </c>
      <c r="AC1611"/>
      <c r="AD1611" s="77"/>
      <c r="AE1611" s="54">
        <v>28</v>
      </c>
      <c r="AF1611" s="76">
        <v>1</v>
      </c>
      <c r="AG1611"/>
      <c r="AH1611" s="82"/>
      <c r="AI1611" s="83">
        <v>28</v>
      </c>
      <c r="AJ1611" s="87">
        <v>1</v>
      </c>
      <c r="AK1611"/>
      <c r="AL1611" s="82"/>
      <c r="AM1611" s="83">
        <v>28</v>
      </c>
      <c r="AN1611" s="87">
        <v>1</v>
      </c>
      <c r="AO1611"/>
      <c r="AP1611"/>
      <c r="AQ1611" s="40" t="s">
        <v>141</v>
      </c>
      <c r="AR1611" s="41" t="s">
        <v>140</v>
      </c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 s="8"/>
      <c r="BF1611" s="8"/>
      <c r="BG1611" s="8"/>
      <c r="BH1611"/>
      <c r="BI1611"/>
      <c r="BJ1611"/>
      <c r="BK1611"/>
      <c r="BL1611"/>
      <c r="BM1611"/>
    </row>
    <row r="1612" spans="2:65" ht="25.5" customHeight="1" x14ac:dyDescent="0.2">
      <c r="B1612" s="90" t="s">
        <v>50</v>
      </c>
      <c r="C1612" s="42">
        <v>1</v>
      </c>
      <c r="D1612" s="44">
        <v>3.5714285714285712E-2</v>
      </c>
      <c r="E1612" s="8"/>
      <c r="F1612"/>
      <c r="G1612"/>
      <c r="H1612"/>
      <c r="I1612"/>
      <c r="J1612" s="92" t="s">
        <v>149</v>
      </c>
      <c r="K1612" s="45">
        <v>7</v>
      </c>
      <c r="L1612" s="44">
        <v>0.25</v>
      </c>
      <c r="M1612"/>
      <c r="N1612"/>
      <c r="O1612" s="41" t="s">
        <v>153</v>
      </c>
      <c r="P1612" s="41" t="s">
        <v>140</v>
      </c>
      <c r="Q1612"/>
      <c r="R1612" s="83"/>
      <c r="S1612" s="85">
        <v>28</v>
      </c>
      <c r="T1612" s="44">
        <v>1</v>
      </c>
      <c r="U1612"/>
      <c r="V1612"/>
      <c r="W1612"/>
      <c r="X1612"/>
      <c r="Y1612"/>
      <c r="Z1612" s="96" t="s">
        <v>168</v>
      </c>
      <c r="AA1612" s="42">
        <v>1</v>
      </c>
      <c r="AB1612" s="44">
        <v>3.5714285714285712E-2</v>
      </c>
      <c r="AC1612"/>
      <c r="AD1612"/>
      <c r="AE1612" s="56" t="s">
        <v>141</v>
      </c>
      <c r="AF1612" s="49" t="s">
        <v>140</v>
      </c>
      <c r="AG1612"/>
      <c r="AH1612"/>
      <c r="AI1612" s="40" t="s">
        <v>141</v>
      </c>
      <c r="AJ1612" s="41" t="s">
        <v>140</v>
      </c>
      <c r="AK1612"/>
      <c r="AL1612" s="81"/>
      <c r="AM1612" s="40" t="s">
        <v>141</v>
      </c>
      <c r="AN1612" s="41" t="s">
        <v>140</v>
      </c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</row>
    <row r="1613" spans="2:65" ht="25.5" customHeight="1" x14ac:dyDescent="0.2">
      <c r="B1613" s="82"/>
      <c r="C1613" s="83">
        <v>28</v>
      </c>
      <c r="D1613" s="84">
        <v>1</v>
      </c>
      <c r="E1613" s="8"/>
      <c r="F1613"/>
      <c r="G1613"/>
      <c r="H1613"/>
      <c r="I1613"/>
      <c r="J1613" s="92" t="s">
        <v>152</v>
      </c>
      <c r="K1613" s="45">
        <v>4</v>
      </c>
      <c r="L1613" s="44">
        <v>0.14285714285714285</v>
      </c>
      <c r="M1613"/>
      <c r="N1613"/>
      <c r="O1613"/>
      <c r="P1613"/>
      <c r="Q1613"/>
      <c r="R1613"/>
      <c r="S1613" s="49" t="s">
        <v>197</v>
      </c>
      <c r="T1613" s="89" t="s">
        <v>369</v>
      </c>
      <c r="U1613"/>
      <c r="V1613"/>
      <c r="W1613"/>
      <c r="X1613"/>
      <c r="Y1613"/>
      <c r="Z1613" s="96" t="s">
        <v>169</v>
      </c>
      <c r="AA1613" s="42">
        <v>5</v>
      </c>
      <c r="AB1613" s="44">
        <v>0.17857142857142858</v>
      </c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 s="48"/>
      <c r="BM1613" s="8"/>
    </row>
    <row r="1614" spans="2:65" ht="25.5" customHeight="1" x14ac:dyDescent="0.2">
      <c r="B1614"/>
      <c r="C1614" s="40" t="s">
        <v>141</v>
      </c>
      <c r="D1614" s="41" t="s">
        <v>140</v>
      </c>
      <c r="E1614" s="8"/>
      <c r="F1614"/>
      <c r="G1614"/>
      <c r="H1614"/>
      <c r="I1614"/>
      <c r="J1614" s="88"/>
      <c r="K1614" s="65">
        <v>28</v>
      </c>
      <c r="L1614" s="87">
        <v>1</v>
      </c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 s="96" t="s">
        <v>170</v>
      </c>
      <c r="AA1614" s="42">
        <v>1</v>
      </c>
      <c r="AB1614" s="44">
        <v>3.5714285714285712E-2</v>
      </c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</row>
    <row r="1615" spans="2:65" ht="25.5" customHeight="1" x14ac:dyDescent="0.2">
      <c r="B1615"/>
      <c r="C1615"/>
      <c r="D1615"/>
      <c r="E1615" s="8"/>
      <c r="F1615"/>
      <c r="G1615"/>
      <c r="H1615"/>
      <c r="I1615"/>
      <c r="J1615" s="79"/>
      <c r="K1615" s="41" t="s">
        <v>141</v>
      </c>
      <c r="L1615" s="41" t="s">
        <v>140</v>
      </c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 s="96" t="s">
        <v>162</v>
      </c>
      <c r="AA1615" s="42">
        <v>0</v>
      </c>
      <c r="AB1615" s="44">
        <v>0</v>
      </c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</row>
    <row r="1616" spans="2:65" ht="25.5" customHeight="1" x14ac:dyDescent="0.2">
      <c r="B1616"/>
      <c r="C1616"/>
      <c r="D1616"/>
      <c r="E1616" s="8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 s="96" t="s">
        <v>171</v>
      </c>
      <c r="AA1616" s="42">
        <v>1</v>
      </c>
      <c r="AB1616" s="44">
        <v>3.5714285714285712E-2</v>
      </c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 s="8"/>
      <c r="BJ1616" s="52"/>
      <c r="BK1616" s="52"/>
      <c r="BL1616"/>
      <c r="BM1616"/>
    </row>
    <row r="1617" spans="2:65" ht="25.5" customHeight="1" x14ac:dyDescent="0.2">
      <c r="B1617"/>
      <c r="C1617"/>
      <c r="D1617"/>
      <c r="E1617" s="8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 s="82"/>
      <c r="AA1617" s="83">
        <v>28</v>
      </c>
      <c r="AB1617" s="87">
        <v>1</v>
      </c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 s="8"/>
      <c r="BF1617" s="8"/>
      <c r="BG1617" s="8"/>
      <c r="BH1617"/>
      <c r="BI1617"/>
      <c r="BJ1617"/>
      <c r="BK1617"/>
      <c r="BL1617"/>
      <c r="BM1617"/>
    </row>
    <row r="1618" spans="2:65" ht="25.5" customHeight="1" x14ac:dyDescent="0.2">
      <c r="B1618" s="61"/>
      <c r="C1618" s="61"/>
      <c r="D1618" s="61"/>
      <c r="E1618" s="37"/>
      <c r="F1618" s="61"/>
      <c r="G1618" s="61"/>
      <c r="H1618" s="61"/>
      <c r="I1618" s="61"/>
      <c r="J1618" s="61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  <c r="W1618" s="61"/>
      <c r="X1618" s="61"/>
      <c r="Y1618" s="61"/>
      <c r="Z1618" s="78"/>
      <c r="AA1618" s="40" t="s">
        <v>141</v>
      </c>
      <c r="AB1618" s="41" t="s">
        <v>140</v>
      </c>
      <c r="AC1618" s="61"/>
      <c r="AD1618" s="61"/>
      <c r="AE1618" s="61"/>
      <c r="AF1618" s="61"/>
      <c r="AG1618" s="61"/>
      <c r="AH1618" s="61"/>
      <c r="AI1618" s="61"/>
      <c r="AJ1618" s="61"/>
      <c r="AK1618" s="61"/>
      <c r="AL1618" s="61"/>
      <c r="AM1618" s="61"/>
      <c r="AN1618" s="61"/>
      <c r="AO1618" s="61"/>
      <c r="AP1618" s="61"/>
      <c r="AQ1618" s="61"/>
      <c r="AR1618" s="61"/>
      <c r="AS1618" s="61"/>
      <c r="AT1618" s="61"/>
      <c r="AU1618" s="61"/>
      <c r="AV1618" s="61"/>
      <c r="AW1618" s="61"/>
      <c r="AX1618" s="61"/>
      <c r="AY1618" s="61"/>
      <c r="AZ1618" s="61"/>
      <c r="BA1618" s="61"/>
      <c r="BB1618" s="61"/>
      <c r="BC1618" s="61"/>
      <c r="BD1618" s="61"/>
      <c r="BE1618" s="61"/>
      <c r="BF1618" s="61"/>
      <c r="BG1618" s="61"/>
      <c r="BH1618" s="61"/>
      <c r="BI1618" s="61"/>
      <c r="BJ1618" s="61"/>
      <c r="BK1618" s="61"/>
      <c r="BL1618" s="61"/>
      <c r="BM1618" s="61"/>
    </row>
    <row r="1619" spans="2:65" ht="25.5" customHeight="1" x14ac:dyDescent="0.2">
      <c r="B1619" s="182" t="s">
        <v>424</v>
      </c>
      <c r="C1619" s="182"/>
      <c r="D1619" s="182"/>
      <c r="E1619" s="182"/>
      <c r="F1619" s="182"/>
      <c r="G1619" s="182"/>
      <c r="H1619" s="182"/>
      <c r="I1619" s="182"/>
      <c r="J1619" s="182"/>
      <c r="K1619" s="182"/>
      <c r="L1619" s="182"/>
      <c r="M1619" s="182"/>
      <c r="N1619" s="182"/>
      <c r="O1619" s="182"/>
      <c r="P1619" s="182"/>
      <c r="Q1619" s="182"/>
      <c r="R1619" s="182"/>
      <c r="S1619" s="182"/>
      <c r="T1619" s="182"/>
      <c r="U1619" s="182"/>
      <c r="V1619" s="182"/>
      <c r="W1619" s="182"/>
      <c r="X1619" s="182"/>
      <c r="Y1619" s="182"/>
      <c r="Z1619" s="182"/>
      <c r="AA1619" s="182"/>
      <c r="AB1619" s="182"/>
      <c r="AC1619" s="182"/>
      <c r="AD1619" s="182"/>
      <c r="AE1619" s="182"/>
      <c r="AF1619" s="182"/>
      <c r="AG1619" s="182"/>
      <c r="AH1619" s="182"/>
      <c r="AI1619" s="182"/>
      <c r="AJ1619" s="182"/>
      <c r="AK1619" s="182"/>
      <c r="AL1619" s="182"/>
      <c r="AM1619" s="182"/>
      <c r="AN1619" s="182"/>
      <c r="AO1619" s="182"/>
      <c r="AP1619" s="182"/>
      <c r="AQ1619" s="182"/>
      <c r="AR1619" s="182"/>
      <c r="AS1619" s="182"/>
      <c r="AT1619" s="182"/>
      <c r="AU1619" s="182"/>
      <c r="AV1619" s="182"/>
      <c r="AW1619" s="182"/>
      <c r="AX1619" s="182"/>
      <c r="AY1619" s="182"/>
      <c r="AZ1619" s="182"/>
      <c r="BA1619" s="182"/>
      <c r="BB1619" s="182"/>
      <c r="BC1619" s="182"/>
      <c r="BD1619" s="182"/>
      <c r="BE1619" s="182"/>
      <c r="BF1619" s="182"/>
      <c r="BG1619" s="182"/>
      <c r="BH1619" s="182"/>
      <c r="BI1619" s="182"/>
      <c r="BJ1619" s="61"/>
      <c r="BK1619" s="61"/>
      <c r="BL1619" s="37"/>
      <c r="BM1619" s="37"/>
    </row>
    <row r="1620" spans="2:65" ht="25.5" customHeight="1" x14ac:dyDescent="0.2">
      <c r="B1620" s="61"/>
      <c r="C1620" s="61"/>
      <c r="D1620" s="61"/>
      <c r="E1620" s="37"/>
      <c r="F1620" s="61"/>
      <c r="G1620" s="61"/>
      <c r="H1620" s="61"/>
      <c r="I1620" s="61"/>
      <c r="J1620" s="61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  <c r="W1620" s="61"/>
      <c r="X1620" s="61"/>
      <c r="Y1620" s="61"/>
      <c r="Z1620" s="61"/>
      <c r="AA1620" s="61"/>
      <c r="AB1620" s="61"/>
      <c r="AC1620" s="61"/>
      <c r="AD1620" s="61"/>
      <c r="AE1620" s="61"/>
      <c r="AF1620" s="61"/>
      <c r="AG1620" s="61"/>
      <c r="AH1620" s="61"/>
      <c r="AI1620" s="61"/>
      <c r="AJ1620" s="61"/>
      <c r="AK1620" s="61"/>
      <c r="AL1620" s="61"/>
      <c r="AM1620" s="61"/>
      <c r="AN1620" s="61"/>
      <c r="AO1620" s="61"/>
      <c r="AP1620" s="61"/>
      <c r="AQ1620" s="61"/>
      <c r="AR1620" s="61"/>
      <c r="AS1620" s="61"/>
      <c r="AT1620" s="61"/>
      <c r="AU1620" s="61"/>
      <c r="AV1620" s="61"/>
      <c r="AW1620" s="61"/>
      <c r="AX1620" s="61"/>
      <c r="AY1620" s="61"/>
      <c r="AZ1620" s="61"/>
      <c r="BA1620" s="61"/>
      <c r="BB1620" s="61"/>
      <c r="BC1620" s="61"/>
      <c r="BD1620" s="61"/>
      <c r="BE1620" s="61"/>
      <c r="BF1620" s="61"/>
      <c r="BG1620" s="61"/>
      <c r="BH1620" s="61"/>
      <c r="BI1620" s="61"/>
      <c r="BJ1620" s="61"/>
      <c r="BK1620" s="61"/>
      <c r="BL1620" s="61"/>
      <c r="BM1620" s="61"/>
    </row>
    <row r="1621" spans="2:65" ht="25.5" customHeight="1" x14ac:dyDescent="0.2">
      <c r="B1621" s="189" t="s">
        <v>373</v>
      </c>
      <c r="C1621" s="192"/>
      <c r="D1621" s="192"/>
      <c r="E1621" s="37"/>
      <c r="F1621" s="189" t="s">
        <v>370</v>
      </c>
      <c r="G1621" s="192"/>
      <c r="H1621" s="192"/>
      <c r="I1621" s="61"/>
      <c r="J1621" s="189" t="s">
        <v>396</v>
      </c>
      <c r="K1621" s="192"/>
      <c r="L1621" s="192"/>
      <c r="M1621" s="61"/>
      <c r="N1621" s="190" t="s">
        <v>198</v>
      </c>
      <c r="O1621" s="191"/>
      <c r="P1621" s="191"/>
      <c r="Q1621" s="61"/>
      <c r="R1621" s="190" t="s">
        <v>207</v>
      </c>
      <c r="S1621" s="191"/>
      <c r="T1621" s="191"/>
      <c r="U1621" s="61"/>
      <c r="V1621" s="61"/>
      <c r="W1621" s="190" t="s">
        <v>212</v>
      </c>
      <c r="X1621" s="191"/>
      <c r="Y1621" s="191"/>
      <c r="Z1621" s="61"/>
      <c r="AA1621" s="190" t="s">
        <v>223</v>
      </c>
      <c r="AB1621" s="191"/>
      <c r="AC1621" s="191"/>
      <c r="AD1621" s="61"/>
      <c r="AE1621" s="190" t="s">
        <v>230</v>
      </c>
      <c r="AF1621" s="190"/>
      <c r="AG1621" s="190"/>
      <c r="AH1621" s="61"/>
      <c r="AI1621" s="190" t="s">
        <v>235</v>
      </c>
      <c r="AJ1621" s="190"/>
      <c r="AK1621" s="190"/>
      <c r="AL1621" s="61"/>
      <c r="AM1621" s="190" t="s">
        <v>252</v>
      </c>
      <c r="AN1621" s="190"/>
      <c r="AO1621" s="190"/>
      <c r="AP1621" s="61"/>
      <c r="AQ1621" s="190" t="s">
        <v>282</v>
      </c>
      <c r="AR1621" s="190"/>
      <c r="AS1621" s="190"/>
      <c r="AT1621" s="61"/>
      <c r="AU1621" s="189" t="s">
        <v>295</v>
      </c>
      <c r="AV1621" s="189"/>
      <c r="AW1621" s="189"/>
      <c r="AX1621" s="61"/>
      <c r="AY1621" s="189" t="s">
        <v>323</v>
      </c>
      <c r="AZ1621" s="189"/>
      <c r="BA1621" s="189"/>
      <c r="BB1621" s="61"/>
      <c r="BC1621" s="189" t="s">
        <v>324</v>
      </c>
      <c r="BD1621" s="189"/>
      <c r="BE1621" s="189"/>
      <c r="BF1621" s="61"/>
      <c r="BG1621" s="189" t="s">
        <v>331</v>
      </c>
      <c r="BH1621" s="189"/>
      <c r="BI1621" s="189"/>
      <c r="BJ1621" s="61"/>
      <c r="BK1621" s="61"/>
      <c r="BL1621" s="61"/>
      <c r="BM1621" s="61"/>
    </row>
    <row r="1622" spans="2:65" ht="25.5" customHeight="1" x14ac:dyDescent="0.2">
      <c r="B1622" s="63" t="s">
        <v>371</v>
      </c>
      <c r="C1622" s="45">
        <v>16</v>
      </c>
      <c r="D1622" s="58">
        <v>0.5714285714285714</v>
      </c>
      <c r="E1622" s="37"/>
      <c r="F1622" s="75" t="s">
        <v>384</v>
      </c>
      <c r="G1622" s="45">
        <v>6</v>
      </c>
      <c r="H1622" s="58">
        <v>0.21428571428571427</v>
      </c>
      <c r="I1622" s="61"/>
      <c r="J1622" s="63" t="s">
        <v>397</v>
      </c>
      <c r="K1622" s="45">
        <v>9</v>
      </c>
      <c r="L1622" s="58">
        <v>0.32142857142857145</v>
      </c>
      <c r="M1622" s="61"/>
      <c r="N1622" s="169" t="s">
        <v>199</v>
      </c>
      <c r="O1622" s="59">
        <v>6</v>
      </c>
      <c r="P1622" s="60">
        <v>0.21428571428571427</v>
      </c>
      <c r="Q1622" s="61"/>
      <c r="R1622" s="169" t="s">
        <v>208</v>
      </c>
      <c r="S1622" s="59">
        <v>10</v>
      </c>
      <c r="T1622" s="60">
        <v>0.35714285714285715</v>
      </c>
      <c r="U1622" s="61"/>
      <c r="V1622" s="61"/>
      <c r="W1622" s="169" t="s">
        <v>213</v>
      </c>
      <c r="X1622" s="59">
        <v>8</v>
      </c>
      <c r="Y1622" s="60">
        <v>0.2857142857142857</v>
      </c>
      <c r="Z1622" s="61"/>
      <c r="AA1622" s="169" t="s">
        <v>224</v>
      </c>
      <c r="AB1622" s="59">
        <v>12</v>
      </c>
      <c r="AC1622" s="60">
        <v>0.42857142857142855</v>
      </c>
      <c r="AD1622" s="61"/>
      <c r="AE1622" s="169" t="s">
        <v>231</v>
      </c>
      <c r="AF1622" s="59">
        <v>1</v>
      </c>
      <c r="AG1622" s="60">
        <v>3.8461538461538464E-2</v>
      </c>
      <c r="AH1622" s="61"/>
      <c r="AI1622" s="169" t="s">
        <v>236</v>
      </c>
      <c r="AJ1622" s="59">
        <v>0</v>
      </c>
      <c r="AK1622" s="60">
        <v>0</v>
      </c>
      <c r="AL1622" s="61"/>
      <c r="AM1622" s="169" t="s">
        <v>253</v>
      </c>
      <c r="AN1622" s="59">
        <v>2</v>
      </c>
      <c r="AO1622" s="60">
        <v>0.1</v>
      </c>
      <c r="AP1622" s="61"/>
      <c r="AQ1622" s="169" t="s">
        <v>283</v>
      </c>
      <c r="AR1622" s="59">
        <v>6</v>
      </c>
      <c r="AS1622" s="60">
        <v>0.23076923076923078</v>
      </c>
      <c r="AT1622" s="61"/>
      <c r="AU1622" s="169" t="s">
        <v>296</v>
      </c>
      <c r="AV1622" s="59">
        <v>5</v>
      </c>
      <c r="AW1622" s="60">
        <v>0.25</v>
      </c>
      <c r="AX1622" s="61"/>
      <c r="AY1622" s="169" t="s">
        <v>314</v>
      </c>
      <c r="AZ1622" s="59">
        <v>5</v>
      </c>
      <c r="BA1622" s="60">
        <v>0.17857142857142858</v>
      </c>
      <c r="BB1622" s="61"/>
      <c r="BC1622" s="169" t="s">
        <v>325</v>
      </c>
      <c r="BD1622" s="59">
        <v>12</v>
      </c>
      <c r="BE1622" s="60">
        <v>0.42857142857142855</v>
      </c>
      <c r="BF1622" s="61"/>
      <c r="BG1622" s="63" t="s">
        <v>332</v>
      </c>
      <c r="BH1622" s="54">
        <v>4</v>
      </c>
      <c r="BI1622" s="66">
        <v>0.25</v>
      </c>
      <c r="BJ1622" s="61"/>
      <c r="BK1622" s="61"/>
      <c r="BL1622" s="61"/>
      <c r="BM1622" s="61"/>
    </row>
    <row r="1623" spans="2:65" ht="25.5" customHeight="1" x14ac:dyDescent="0.2">
      <c r="B1623" s="63" t="s">
        <v>372</v>
      </c>
      <c r="C1623" s="45">
        <v>1</v>
      </c>
      <c r="D1623" s="58">
        <v>3.5714285714285712E-2</v>
      </c>
      <c r="E1623" s="64"/>
      <c r="F1623" s="75" t="s">
        <v>385</v>
      </c>
      <c r="G1623" s="45">
        <v>11</v>
      </c>
      <c r="H1623" s="58">
        <v>0.39285714285714285</v>
      </c>
      <c r="I1623" s="61"/>
      <c r="J1623" s="63" t="s">
        <v>398</v>
      </c>
      <c r="K1623" s="45">
        <v>0</v>
      </c>
      <c r="L1623" s="58">
        <v>0</v>
      </c>
      <c r="M1623" s="61"/>
      <c r="N1623" s="169" t="s">
        <v>200</v>
      </c>
      <c r="O1623" s="45">
        <v>6</v>
      </c>
      <c r="P1623" s="60">
        <v>0.21428571428571427</v>
      </c>
      <c r="Q1623" s="61"/>
      <c r="R1623" s="169" t="s">
        <v>209</v>
      </c>
      <c r="S1623" s="59">
        <v>3</v>
      </c>
      <c r="T1623" s="60">
        <v>0.10714285714285714</v>
      </c>
      <c r="U1623" s="61"/>
      <c r="V1623" s="61"/>
      <c r="W1623" s="169" t="s">
        <v>214</v>
      </c>
      <c r="X1623" s="45">
        <v>0</v>
      </c>
      <c r="Y1623" s="60">
        <v>0</v>
      </c>
      <c r="Z1623" s="61"/>
      <c r="AA1623" s="169" t="s">
        <v>225</v>
      </c>
      <c r="AB1623" s="45">
        <v>2</v>
      </c>
      <c r="AC1623" s="60">
        <v>7.1428571428571425E-2</v>
      </c>
      <c r="AD1623" s="61"/>
      <c r="AE1623" s="169" t="s">
        <v>232</v>
      </c>
      <c r="AF1623" s="45">
        <v>4</v>
      </c>
      <c r="AG1623" s="60">
        <v>0.15384615384615385</v>
      </c>
      <c r="AH1623" s="61"/>
      <c r="AI1623" s="169" t="s">
        <v>238</v>
      </c>
      <c r="AJ1623" s="45">
        <v>1</v>
      </c>
      <c r="AK1623" s="60">
        <v>3.5714285714285712E-2</v>
      </c>
      <c r="AL1623" s="61"/>
      <c r="AM1623" s="169" t="s">
        <v>254</v>
      </c>
      <c r="AN1623" s="45">
        <v>0</v>
      </c>
      <c r="AO1623" s="60">
        <v>0</v>
      </c>
      <c r="AP1623" s="61"/>
      <c r="AQ1623" s="169" t="s">
        <v>284</v>
      </c>
      <c r="AR1623" s="45">
        <v>1</v>
      </c>
      <c r="AS1623" s="60">
        <v>3.8461538461538464E-2</v>
      </c>
      <c r="AT1623" s="61"/>
      <c r="AU1623" s="169" t="s">
        <v>297</v>
      </c>
      <c r="AV1623" s="45">
        <v>3</v>
      </c>
      <c r="AW1623" s="60">
        <v>0.15</v>
      </c>
      <c r="AX1623" s="61"/>
      <c r="AY1623" s="169" t="s">
        <v>316</v>
      </c>
      <c r="AZ1623" s="45">
        <v>2</v>
      </c>
      <c r="BA1623" s="60">
        <v>7.1428571428571425E-2</v>
      </c>
      <c r="BB1623" s="61"/>
      <c r="BC1623" s="169" t="s">
        <v>326</v>
      </c>
      <c r="BD1623" s="45">
        <v>2</v>
      </c>
      <c r="BE1623" s="60">
        <v>7.1428571428571425E-2</v>
      </c>
      <c r="BF1623" s="61"/>
      <c r="BG1623" s="63" t="s">
        <v>333</v>
      </c>
      <c r="BH1623" s="65">
        <v>3</v>
      </c>
      <c r="BI1623" s="66">
        <v>0.1875</v>
      </c>
      <c r="BJ1623" s="61"/>
      <c r="BK1623" s="61"/>
      <c r="BL1623" s="61"/>
      <c r="BM1623" s="61"/>
    </row>
    <row r="1624" spans="2:65" ht="25.5" customHeight="1" x14ac:dyDescent="0.2">
      <c r="B1624" s="63" t="s">
        <v>374</v>
      </c>
      <c r="C1624" s="45">
        <v>1</v>
      </c>
      <c r="D1624" s="58">
        <v>3.5714285714285712E-2</v>
      </c>
      <c r="E1624" s="64"/>
      <c r="F1624" s="75" t="s">
        <v>386</v>
      </c>
      <c r="G1624" s="45">
        <v>0</v>
      </c>
      <c r="H1624" s="58">
        <v>0</v>
      </c>
      <c r="I1624" s="61"/>
      <c r="J1624" s="63" t="s">
        <v>385</v>
      </c>
      <c r="K1624" s="45">
        <v>8</v>
      </c>
      <c r="L1624" s="58">
        <v>0.2857142857142857</v>
      </c>
      <c r="M1624" s="61"/>
      <c r="N1624" s="169" t="s">
        <v>201</v>
      </c>
      <c r="O1624" s="45">
        <v>1</v>
      </c>
      <c r="P1624" s="60">
        <v>3.5714285714285712E-2</v>
      </c>
      <c r="Q1624" s="61"/>
      <c r="R1624" s="169" t="s">
        <v>210</v>
      </c>
      <c r="S1624" s="59">
        <v>12</v>
      </c>
      <c r="T1624" s="60">
        <v>0.42857142857142855</v>
      </c>
      <c r="U1624" s="61"/>
      <c r="V1624" s="61"/>
      <c r="W1624" s="169" t="s">
        <v>215</v>
      </c>
      <c r="X1624" s="45">
        <v>2</v>
      </c>
      <c r="Y1624" s="60">
        <v>7.1428571428571425E-2</v>
      </c>
      <c r="Z1624" s="61"/>
      <c r="AA1624" s="169" t="s">
        <v>226</v>
      </c>
      <c r="AB1624" s="45">
        <v>0</v>
      </c>
      <c r="AC1624" s="60">
        <v>0</v>
      </c>
      <c r="AD1624" s="61"/>
      <c r="AE1624" s="169" t="s">
        <v>233</v>
      </c>
      <c r="AF1624" s="45">
        <v>0</v>
      </c>
      <c r="AG1624" s="60">
        <v>0</v>
      </c>
      <c r="AH1624" s="61"/>
      <c r="AI1624" s="169" t="s">
        <v>239</v>
      </c>
      <c r="AJ1624" s="45">
        <v>7</v>
      </c>
      <c r="AK1624" s="60">
        <v>0.25</v>
      </c>
      <c r="AL1624" s="61"/>
      <c r="AM1624" s="169" t="s">
        <v>255</v>
      </c>
      <c r="AN1624" s="45">
        <v>0</v>
      </c>
      <c r="AO1624" s="60">
        <v>0</v>
      </c>
      <c r="AP1624" s="61"/>
      <c r="AQ1624" s="169" t="s">
        <v>285</v>
      </c>
      <c r="AR1624" s="45">
        <v>1</v>
      </c>
      <c r="AS1624" s="60">
        <v>3.8461538461538464E-2</v>
      </c>
      <c r="AT1624" s="61"/>
      <c r="AU1624" s="169" t="s">
        <v>298</v>
      </c>
      <c r="AV1624" s="45">
        <v>0</v>
      </c>
      <c r="AW1624" s="60">
        <v>0</v>
      </c>
      <c r="AX1624" s="61"/>
      <c r="AY1624" s="169" t="s">
        <v>315</v>
      </c>
      <c r="AZ1624" s="45">
        <v>0</v>
      </c>
      <c r="BA1624" s="60">
        <v>0</v>
      </c>
      <c r="BB1624" s="61"/>
      <c r="BC1624" s="169" t="s">
        <v>327</v>
      </c>
      <c r="BD1624" s="45">
        <v>1</v>
      </c>
      <c r="BE1624" s="60">
        <v>3.5714285714285712E-2</v>
      </c>
      <c r="BF1624" s="61"/>
      <c r="BG1624" s="63" t="s">
        <v>334</v>
      </c>
      <c r="BH1624" s="65">
        <v>0</v>
      </c>
      <c r="BI1624" s="66">
        <v>0</v>
      </c>
      <c r="BJ1624" s="62"/>
      <c r="BK1624" s="62"/>
      <c r="BL1624" s="61"/>
      <c r="BM1624" s="61"/>
    </row>
    <row r="1625" spans="2:65" ht="25.5" customHeight="1" x14ac:dyDescent="0.2">
      <c r="B1625" s="63" t="s">
        <v>375</v>
      </c>
      <c r="C1625" s="45">
        <v>3</v>
      </c>
      <c r="D1625" s="58">
        <v>0.10714285714285714</v>
      </c>
      <c r="E1625" s="64"/>
      <c r="F1625" s="75" t="s">
        <v>387</v>
      </c>
      <c r="G1625" s="45">
        <v>4</v>
      </c>
      <c r="H1625" s="58">
        <v>0.14285714285714285</v>
      </c>
      <c r="I1625" s="61"/>
      <c r="J1625" s="63" t="s">
        <v>399</v>
      </c>
      <c r="K1625" s="45">
        <v>1</v>
      </c>
      <c r="L1625" s="58">
        <v>3.5714285714285712E-2</v>
      </c>
      <c r="M1625" s="61"/>
      <c r="N1625" s="169" t="s">
        <v>202</v>
      </c>
      <c r="O1625" s="45">
        <v>0</v>
      </c>
      <c r="P1625" s="60">
        <v>0</v>
      </c>
      <c r="Q1625" s="61"/>
      <c r="R1625" s="169" t="s">
        <v>211</v>
      </c>
      <c r="S1625" s="59">
        <v>3</v>
      </c>
      <c r="T1625" s="60">
        <v>0.10714285714285714</v>
      </c>
      <c r="U1625" s="61"/>
      <c r="V1625" s="61"/>
      <c r="W1625" s="169" t="s">
        <v>216</v>
      </c>
      <c r="X1625" s="45">
        <v>0</v>
      </c>
      <c r="Y1625" s="60">
        <v>0</v>
      </c>
      <c r="Z1625" s="61"/>
      <c r="AA1625" s="169" t="s">
        <v>227</v>
      </c>
      <c r="AB1625" s="45">
        <v>2</v>
      </c>
      <c r="AC1625" s="60">
        <v>7.1428571428571425E-2</v>
      </c>
      <c r="AD1625" s="61"/>
      <c r="AE1625" s="169" t="s">
        <v>234</v>
      </c>
      <c r="AF1625" s="45">
        <v>1</v>
      </c>
      <c r="AG1625" s="60">
        <v>3.8461538461538464E-2</v>
      </c>
      <c r="AH1625" s="61"/>
      <c r="AI1625" s="169" t="s">
        <v>240</v>
      </c>
      <c r="AJ1625" s="45">
        <v>0</v>
      </c>
      <c r="AK1625" s="60">
        <v>0</v>
      </c>
      <c r="AL1625" s="61"/>
      <c r="AM1625" s="169" t="s">
        <v>276</v>
      </c>
      <c r="AN1625" s="45">
        <v>6</v>
      </c>
      <c r="AO1625" s="60">
        <v>0.3</v>
      </c>
      <c r="AP1625" s="61"/>
      <c r="AQ1625" s="169" t="s">
        <v>286</v>
      </c>
      <c r="AR1625" s="45">
        <v>6</v>
      </c>
      <c r="AS1625" s="60">
        <v>0.23076923076923078</v>
      </c>
      <c r="AT1625" s="61"/>
      <c r="AU1625" s="169" t="s">
        <v>299</v>
      </c>
      <c r="AV1625" s="45">
        <v>0</v>
      </c>
      <c r="AW1625" s="60">
        <v>0</v>
      </c>
      <c r="AX1625" s="61"/>
      <c r="AY1625" s="169" t="s">
        <v>317</v>
      </c>
      <c r="AZ1625" s="45">
        <v>1</v>
      </c>
      <c r="BA1625" s="60">
        <v>3.5714285714285712E-2</v>
      </c>
      <c r="BB1625" s="61"/>
      <c r="BC1625" s="169" t="s">
        <v>328</v>
      </c>
      <c r="BD1625" s="59">
        <v>1</v>
      </c>
      <c r="BE1625" s="60">
        <v>3.5714285714285712E-2</v>
      </c>
      <c r="BF1625" s="61"/>
      <c r="BG1625" s="63" t="s">
        <v>335</v>
      </c>
      <c r="BH1625" s="54">
        <v>4</v>
      </c>
      <c r="BI1625" s="66">
        <v>0.25</v>
      </c>
      <c r="BJ1625" s="61"/>
      <c r="BK1625" s="61"/>
      <c r="BL1625" s="61"/>
      <c r="BM1625" s="61"/>
    </row>
    <row r="1626" spans="2:65" ht="25.5" customHeight="1" x14ac:dyDescent="0.2">
      <c r="B1626" s="63" t="s">
        <v>376</v>
      </c>
      <c r="C1626" s="45">
        <v>1</v>
      </c>
      <c r="D1626" s="58">
        <v>3.5714285714285712E-2</v>
      </c>
      <c r="E1626" s="64"/>
      <c r="F1626" s="75" t="s">
        <v>388</v>
      </c>
      <c r="G1626" s="45">
        <v>1</v>
      </c>
      <c r="H1626" s="58">
        <v>3.5714285714285712E-2</v>
      </c>
      <c r="I1626" s="61"/>
      <c r="J1626" s="63" t="s">
        <v>400</v>
      </c>
      <c r="K1626" s="45">
        <v>1</v>
      </c>
      <c r="L1626" s="58">
        <v>3.5714285714285712E-2</v>
      </c>
      <c r="M1626" s="61"/>
      <c r="N1626" s="169" t="s">
        <v>203</v>
      </c>
      <c r="O1626" s="45">
        <v>1</v>
      </c>
      <c r="P1626" s="60">
        <v>3.5714285714285712E-2</v>
      </c>
      <c r="Q1626" s="61"/>
      <c r="R1626" s="37"/>
      <c r="S1626" s="45">
        <v>28</v>
      </c>
      <c r="T1626" s="60">
        <v>1</v>
      </c>
      <c r="U1626" s="61"/>
      <c r="V1626" s="61"/>
      <c r="W1626" s="169" t="s">
        <v>217</v>
      </c>
      <c r="X1626" s="45">
        <v>1</v>
      </c>
      <c r="Y1626" s="60">
        <v>3.5714285714285712E-2</v>
      </c>
      <c r="Z1626" s="61"/>
      <c r="AA1626" s="169" t="s">
        <v>228</v>
      </c>
      <c r="AB1626" s="45">
        <v>10</v>
      </c>
      <c r="AC1626" s="60">
        <v>0.35714285714285715</v>
      </c>
      <c r="AD1626" s="61"/>
      <c r="AE1626" s="169" t="s">
        <v>237</v>
      </c>
      <c r="AF1626" s="45">
        <v>9</v>
      </c>
      <c r="AG1626" s="60">
        <v>0.34615384615384615</v>
      </c>
      <c r="AH1626" s="61"/>
      <c r="AI1626" s="169" t="s">
        <v>241</v>
      </c>
      <c r="AJ1626" s="45">
        <v>1</v>
      </c>
      <c r="AK1626" s="60">
        <v>3.5714285714285712E-2</v>
      </c>
      <c r="AL1626" s="61"/>
      <c r="AM1626" s="169" t="s">
        <v>257</v>
      </c>
      <c r="AN1626" s="45">
        <v>0</v>
      </c>
      <c r="AO1626" s="60">
        <v>0</v>
      </c>
      <c r="AP1626" s="61"/>
      <c r="AQ1626" s="169" t="s">
        <v>287</v>
      </c>
      <c r="AR1626" s="45">
        <v>1</v>
      </c>
      <c r="AS1626" s="60">
        <v>3.8461538461538464E-2</v>
      </c>
      <c r="AT1626" s="61"/>
      <c r="AU1626" s="169" t="s">
        <v>300</v>
      </c>
      <c r="AV1626" s="45">
        <v>2</v>
      </c>
      <c r="AW1626" s="60">
        <v>0.1</v>
      </c>
      <c r="AX1626" s="61"/>
      <c r="AY1626" s="169" t="s">
        <v>319</v>
      </c>
      <c r="AZ1626" s="45">
        <v>2</v>
      </c>
      <c r="BA1626" s="60">
        <v>7.1428571428571425E-2</v>
      </c>
      <c r="BB1626" s="61"/>
      <c r="BC1626" s="169" t="s">
        <v>329</v>
      </c>
      <c r="BD1626" s="59">
        <v>3</v>
      </c>
      <c r="BE1626" s="60">
        <v>0.10714285714285714</v>
      </c>
      <c r="BF1626" s="61"/>
      <c r="BG1626" s="63" t="s">
        <v>336</v>
      </c>
      <c r="BH1626" s="54">
        <v>5</v>
      </c>
      <c r="BI1626" s="66">
        <v>0.3125</v>
      </c>
      <c r="BJ1626" s="61"/>
      <c r="BK1626" s="61"/>
      <c r="BL1626" s="61"/>
      <c r="BM1626" s="61"/>
    </row>
    <row r="1627" spans="2:65" ht="25.5" customHeight="1" x14ac:dyDescent="0.2">
      <c r="B1627" s="63" t="s">
        <v>377</v>
      </c>
      <c r="C1627" s="45">
        <v>0</v>
      </c>
      <c r="D1627" s="58">
        <v>0</v>
      </c>
      <c r="E1627" s="64"/>
      <c r="F1627" s="75" t="s">
        <v>389</v>
      </c>
      <c r="G1627" s="45">
        <v>0</v>
      </c>
      <c r="H1627" s="58">
        <v>0</v>
      </c>
      <c r="I1627" s="61"/>
      <c r="J1627" s="63" t="s">
        <v>387</v>
      </c>
      <c r="K1627" s="45">
        <v>2</v>
      </c>
      <c r="L1627" s="58">
        <v>7.1428571428571425E-2</v>
      </c>
      <c r="M1627" s="61"/>
      <c r="N1627" s="169" t="s">
        <v>204</v>
      </c>
      <c r="O1627" s="45">
        <v>4</v>
      </c>
      <c r="P1627" s="60">
        <v>0.14285714285714285</v>
      </c>
      <c r="Q1627" s="61"/>
      <c r="R1627" s="61"/>
      <c r="S1627" s="49" t="s">
        <v>141</v>
      </c>
      <c r="T1627" s="49" t="s">
        <v>140</v>
      </c>
      <c r="U1627" s="61"/>
      <c r="V1627" s="61"/>
      <c r="W1627" s="169" t="s">
        <v>218</v>
      </c>
      <c r="X1627" s="45">
        <v>1</v>
      </c>
      <c r="Y1627" s="60">
        <v>3.5714285714285712E-2</v>
      </c>
      <c r="Z1627" s="61"/>
      <c r="AA1627" s="169" t="s">
        <v>229</v>
      </c>
      <c r="AB1627" s="45">
        <v>2</v>
      </c>
      <c r="AC1627" s="60">
        <v>7.1428571428571425E-2</v>
      </c>
      <c r="AD1627" s="61"/>
      <c r="AE1627" s="169" t="s">
        <v>251</v>
      </c>
      <c r="AF1627" s="59">
        <v>1</v>
      </c>
      <c r="AG1627" s="60">
        <v>3.8461538461538464E-2</v>
      </c>
      <c r="AH1627" s="61"/>
      <c r="AI1627" s="169" t="s">
        <v>242</v>
      </c>
      <c r="AJ1627" s="45">
        <v>1</v>
      </c>
      <c r="AK1627" s="60">
        <v>3.5714285714285712E-2</v>
      </c>
      <c r="AL1627" s="61"/>
      <c r="AM1627" s="169" t="s">
        <v>256</v>
      </c>
      <c r="AN1627" s="45">
        <v>0</v>
      </c>
      <c r="AO1627" s="60">
        <v>0</v>
      </c>
      <c r="AP1627" s="61"/>
      <c r="AQ1627" s="169" t="s">
        <v>288</v>
      </c>
      <c r="AR1627" s="59">
        <v>0</v>
      </c>
      <c r="AS1627" s="60">
        <v>0</v>
      </c>
      <c r="AT1627" s="61"/>
      <c r="AU1627" s="169" t="s">
        <v>301</v>
      </c>
      <c r="AV1627" s="45">
        <v>0</v>
      </c>
      <c r="AW1627" s="60">
        <v>0</v>
      </c>
      <c r="AX1627" s="61"/>
      <c r="AY1627" s="169" t="s">
        <v>320</v>
      </c>
      <c r="AZ1627" s="45">
        <v>0</v>
      </c>
      <c r="BA1627" s="60">
        <v>0</v>
      </c>
      <c r="BB1627" s="61"/>
      <c r="BC1627" s="169" t="s">
        <v>330</v>
      </c>
      <c r="BD1627" s="45">
        <v>9</v>
      </c>
      <c r="BE1627" s="60">
        <v>0.32142857142857145</v>
      </c>
      <c r="BF1627" s="61"/>
      <c r="BG1627" s="63" t="s">
        <v>337</v>
      </c>
      <c r="BH1627" s="65">
        <v>0</v>
      </c>
      <c r="BI1627" s="66">
        <v>0</v>
      </c>
      <c r="BJ1627" s="61"/>
      <c r="BK1627" s="61"/>
      <c r="BL1627" s="61"/>
      <c r="BM1627" s="61"/>
    </row>
    <row r="1628" spans="2:65" ht="25.5" customHeight="1" x14ac:dyDescent="0.2">
      <c r="B1628" s="63" t="s">
        <v>378</v>
      </c>
      <c r="C1628" s="45">
        <v>3</v>
      </c>
      <c r="D1628" s="58">
        <v>0.10714285714285714</v>
      </c>
      <c r="E1628" s="64"/>
      <c r="F1628" s="75" t="s">
        <v>390</v>
      </c>
      <c r="G1628" s="45">
        <v>1</v>
      </c>
      <c r="H1628" s="58">
        <v>3.5714285714285712E-2</v>
      </c>
      <c r="I1628" s="61"/>
      <c r="J1628" s="63" t="s">
        <v>401</v>
      </c>
      <c r="K1628" s="45">
        <v>1</v>
      </c>
      <c r="L1628" s="58">
        <v>3.5714285714285712E-2</v>
      </c>
      <c r="M1628" s="61"/>
      <c r="N1628" s="169" t="s">
        <v>205</v>
      </c>
      <c r="O1628" s="45">
        <v>6</v>
      </c>
      <c r="P1628" s="60">
        <v>0.21428571428571427</v>
      </c>
      <c r="Q1628" s="61"/>
      <c r="R1628" s="61"/>
      <c r="S1628" s="61"/>
      <c r="T1628" s="61"/>
      <c r="U1628" s="61"/>
      <c r="V1628" s="61"/>
      <c r="W1628" s="169" t="s">
        <v>219</v>
      </c>
      <c r="X1628" s="45">
        <v>2</v>
      </c>
      <c r="Y1628" s="60">
        <v>7.1428571428571425E-2</v>
      </c>
      <c r="Z1628" s="61"/>
      <c r="AA1628" s="37"/>
      <c r="AB1628" s="45">
        <v>28</v>
      </c>
      <c r="AC1628" s="60">
        <v>1</v>
      </c>
      <c r="AD1628" s="61"/>
      <c r="AE1628" s="169" t="s">
        <v>435</v>
      </c>
      <c r="AF1628" s="59">
        <v>1</v>
      </c>
      <c r="AG1628" s="60">
        <v>3.8461538461538464E-2</v>
      </c>
      <c r="AH1628" s="61"/>
      <c r="AI1628" s="169" t="s">
        <v>243</v>
      </c>
      <c r="AJ1628" s="45">
        <v>0</v>
      </c>
      <c r="AK1628" s="60">
        <v>0</v>
      </c>
      <c r="AL1628" s="61"/>
      <c r="AM1628" s="169" t="s">
        <v>258</v>
      </c>
      <c r="AN1628" s="45">
        <v>1</v>
      </c>
      <c r="AO1628" s="60">
        <v>0.05</v>
      </c>
      <c r="AP1628" s="61"/>
      <c r="AQ1628" s="169" t="s">
        <v>289</v>
      </c>
      <c r="AR1628" s="59">
        <v>1</v>
      </c>
      <c r="AS1628" s="60">
        <v>3.5714285714285712E-2</v>
      </c>
      <c r="AT1628" s="61"/>
      <c r="AU1628" s="169" t="s">
        <v>302</v>
      </c>
      <c r="AV1628" s="45">
        <v>1</v>
      </c>
      <c r="AW1628" s="60">
        <v>0.05</v>
      </c>
      <c r="AX1628" s="61"/>
      <c r="AY1628" s="169" t="s">
        <v>322</v>
      </c>
      <c r="AZ1628" s="45">
        <v>0</v>
      </c>
      <c r="BA1628" s="60">
        <v>0</v>
      </c>
      <c r="BB1628" s="61"/>
      <c r="BC1628" s="98"/>
      <c r="BD1628" s="45">
        <v>28</v>
      </c>
      <c r="BE1628" s="60">
        <v>1</v>
      </c>
      <c r="BF1628" s="61"/>
      <c r="BG1628" s="98"/>
      <c r="BH1628" s="65">
        <v>16</v>
      </c>
      <c r="BI1628" s="66">
        <v>1</v>
      </c>
      <c r="BJ1628" s="61"/>
      <c r="BK1628" s="61"/>
      <c r="BL1628" s="61"/>
      <c r="BM1628" s="61"/>
    </row>
    <row r="1629" spans="2:65" ht="25.5" customHeight="1" x14ac:dyDescent="0.2">
      <c r="B1629" s="63" t="s">
        <v>379</v>
      </c>
      <c r="C1629" s="45">
        <v>1</v>
      </c>
      <c r="D1629" s="58">
        <v>3.5714285714285712E-2</v>
      </c>
      <c r="E1629" s="64"/>
      <c r="F1629" s="75" t="s">
        <v>391</v>
      </c>
      <c r="G1629" s="45">
        <v>3</v>
      </c>
      <c r="H1629" s="58">
        <v>0.10714285714285714</v>
      </c>
      <c r="I1629" s="61"/>
      <c r="J1629" s="63" t="s">
        <v>402</v>
      </c>
      <c r="K1629" s="45">
        <v>0</v>
      </c>
      <c r="L1629" s="58">
        <v>0</v>
      </c>
      <c r="M1629" s="61"/>
      <c r="N1629" s="169" t="s">
        <v>206</v>
      </c>
      <c r="O1629" s="45">
        <v>4</v>
      </c>
      <c r="P1629" s="60">
        <v>0.14285714285714285</v>
      </c>
      <c r="Q1629" s="61"/>
      <c r="R1629" s="61"/>
      <c r="S1629" s="61"/>
      <c r="T1629" s="61"/>
      <c r="U1629" s="61"/>
      <c r="V1629" s="61"/>
      <c r="W1629" s="169" t="s">
        <v>220</v>
      </c>
      <c r="X1629" s="45">
        <v>4</v>
      </c>
      <c r="Y1629" s="60">
        <v>0.14285714285714285</v>
      </c>
      <c r="Z1629" s="61"/>
      <c r="AA1629" s="61"/>
      <c r="AB1629" s="49" t="s">
        <v>141</v>
      </c>
      <c r="AC1629" s="49" t="s">
        <v>140</v>
      </c>
      <c r="AD1629" s="61"/>
      <c r="AE1629" s="169" t="s">
        <v>436</v>
      </c>
      <c r="AF1629" s="59">
        <v>5</v>
      </c>
      <c r="AG1629" s="60">
        <v>0.19230769230769232</v>
      </c>
      <c r="AH1629" s="61"/>
      <c r="AI1629" s="169" t="s">
        <v>244</v>
      </c>
      <c r="AJ1629" s="45">
        <v>2</v>
      </c>
      <c r="AK1629" s="60">
        <v>7.1428571428571425E-2</v>
      </c>
      <c r="AL1629" s="61"/>
      <c r="AM1629" s="169" t="s">
        <v>277</v>
      </c>
      <c r="AN1629" s="45">
        <v>1</v>
      </c>
      <c r="AO1629" s="60">
        <v>0.05</v>
      </c>
      <c r="AP1629" s="61"/>
      <c r="AQ1629" s="169" t="s">
        <v>290</v>
      </c>
      <c r="AR1629" s="45">
        <v>0</v>
      </c>
      <c r="AS1629" s="60">
        <v>0</v>
      </c>
      <c r="AT1629" s="61"/>
      <c r="AU1629" s="169" t="s">
        <v>304</v>
      </c>
      <c r="AV1629" s="45">
        <v>1</v>
      </c>
      <c r="AW1629" s="60">
        <v>0.05</v>
      </c>
      <c r="AX1629" s="61"/>
      <c r="AY1629" s="169" t="s">
        <v>321</v>
      </c>
      <c r="AZ1629" s="45">
        <v>4</v>
      </c>
      <c r="BA1629" s="60">
        <v>0.14285714285714285</v>
      </c>
      <c r="BB1629" s="61"/>
      <c r="BC1629" s="61"/>
      <c r="BD1629" s="49" t="s">
        <v>141</v>
      </c>
      <c r="BE1629" s="49" t="s">
        <v>140</v>
      </c>
      <c r="BF1629" s="61"/>
      <c r="BG1629" s="68"/>
      <c r="BH1629" s="77" t="s">
        <v>141</v>
      </c>
      <c r="BI1629" s="77" t="s">
        <v>140</v>
      </c>
      <c r="BJ1629" s="61"/>
      <c r="BK1629" s="61"/>
      <c r="BL1629" s="61"/>
      <c r="BM1629" s="61"/>
    </row>
    <row r="1630" spans="2:65" ht="25.5" customHeight="1" x14ac:dyDescent="0.2">
      <c r="B1630" s="63" t="s">
        <v>380</v>
      </c>
      <c r="C1630" s="45">
        <v>0</v>
      </c>
      <c r="D1630" s="58">
        <v>0</v>
      </c>
      <c r="E1630" s="64"/>
      <c r="F1630" s="75" t="s">
        <v>392</v>
      </c>
      <c r="G1630" s="45">
        <v>0</v>
      </c>
      <c r="H1630" s="58">
        <v>0</v>
      </c>
      <c r="I1630" s="61"/>
      <c r="J1630" s="63" t="s">
        <v>389</v>
      </c>
      <c r="K1630" s="45">
        <v>0</v>
      </c>
      <c r="L1630" s="58">
        <v>0</v>
      </c>
      <c r="M1630" s="61"/>
      <c r="N1630" s="169" t="s">
        <v>250</v>
      </c>
      <c r="O1630" s="45">
        <v>0</v>
      </c>
      <c r="P1630" s="60">
        <v>0</v>
      </c>
      <c r="Q1630" s="61"/>
      <c r="R1630" s="61"/>
      <c r="S1630" s="61"/>
      <c r="T1630" s="61"/>
      <c r="U1630" s="61"/>
      <c r="V1630" s="61"/>
      <c r="W1630" s="169" t="s">
        <v>221</v>
      </c>
      <c r="X1630" s="45">
        <v>2</v>
      </c>
      <c r="Y1630" s="60">
        <v>7.1428571428571425E-2</v>
      </c>
      <c r="Z1630" s="61"/>
      <c r="AA1630" s="61"/>
      <c r="AB1630" s="61"/>
      <c r="AC1630" s="61"/>
      <c r="AD1630" s="61"/>
      <c r="AE1630" s="169" t="s">
        <v>437</v>
      </c>
      <c r="AF1630" s="59">
        <v>5</v>
      </c>
      <c r="AG1630" s="60">
        <v>0.19230769230769232</v>
      </c>
      <c r="AH1630" s="61"/>
      <c r="AI1630" s="169" t="s">
        <v>245</v>
      </c>
      <c r="AJ1630" s="59">
        <v>0</v>
      </c>
      <c r="AK1630" s="60">
        <v>0</v>
      </c>
      <c r="AL1630" s="61"/>
      <c r="AM1630" s="169" t="s">
        <v>259</v>
      </c>
      <c r="AN1630" s="45">
        <v>2</v>
      </c>
      <c r="AO1630" s="60">
        <v>0.1</v>
      </c>
      <c r="AP1630" s="61"/>
      <c r="AQ1630" s="169" t="s">
        <v>291</v>
      </c>
      <c r="AR1630" s="45">
        <v>0</v>
      </c>
      <c r="AS1630" s="60">
        <v>0</v>
      </c>
      <c r="AT1630" s="61"/>
      <c r="AU1630" s="169" t="s">
        <v>303</v>
      </c>
      <c r="AV1630" s="45">
        <v>0</v>
      </c>
      <c r="AW1630" s="60">
        <v>0</v>
      </c>
      <c r="AX1630" s="61"/>
      <c r="AY1630" s="169" t="s">
        <v>318</v>
      </c>
      <c r="AZ1630" s="45">
        <v>4</v>
      </c>
      <c r="BA1630" s="60">
        <v>0.14285714285714285</v>
      </c>
      <c r="BB1630" s="61"/>
      <c r="BC1630" s="61"/>
      <c r="BD1630" s="61"/>
      <c r="BE1630" s="61"/>
      <c r="BF1630" s="61"/>
      <c r="BG1630" s="61"/>
      <c r="BH1630" s="61"/>
      <c r="BI1630" s="61"/>
      <c r="BJ1630" s="61"/>
      <c r="BK1630" s="61"/>
      <c r="BL1630" s="61"/>
      <c r="BM1630" s="61"/>
    </row>
    <row r="1631" spans="2:65" ht="25.5" customHeight="1" x14ac:dyDescent="0.2">
      <c r="B1631" s="63" t="s">
        <v>381</v>
      </c>
      <c r="C1631" s="45">
        <v>1</v>
      </c>
      <c r="D1631" s="58">
        <v>3.5714285714285712E-2</v>
      </c>
      <c r="E1631" s="64"/>
      <c r="F1631" s="75" t="s">
        <v>393</v>
      </c>
      <c r="G1631" s="45">
        <v>1</v>
      </c>
      <c r="H1631" s="58">
        <v>3.5714285714285712E-2</v>
      </c>
      <c r="I1631" s="61"/>
      <c r="J1631" s="63" t="s">
        <v>403</v>
      </c>
      <c r="K1631" s="45">
        <v>2</v>
      </c>
      <c r="L1631" s="58">
        <v>7.1428571428571425E-2</v>
      </c>
      <c r="M1631" s="61"/>
      <c r="N1631" s="61"/>
      <c r="O1631" s="45">
        <v>28</v>
      </c>
      <c r="P1631" s="60">
        <v>1</v>
      </c>
      <c r="Q1631" s="61"/>
      <c r="R1631" s="61"/>
      <c r="S1631" s="61"/>
      <c r="T1631" s="61"/>
      <c r="U1631" s="61"/>
      <c r="V1631" s="61"/>
      <c r="W1631" s="169" t="s">
        <v>222</v>
      </c>
      <c r="X1631" s="45">
        <v>0</v>
      </c>
      <c r="Y1631" s="60">
        <v>0</v>
      </c>
      <c r="Z1631" s="61"/>
      <c r="AA1631" s="61"/>
      <c r="AB1631" s="61"/>
      <c r="AC1631" s="61"/>
      <c r="AD1631" s="61"/>
      <c r="AE1631" s="37"/>
      <c r="AF1631" s="45">
        <v>26</v>
      </c>
      <c r="AG1631" s="60">
        <v>1</v>
      </c>
      <c r="AH1631" s="61"/>
      <c r="AI1631" s="169" t="s">
        <v>248</v>
      </c>
      <c r="AJ1631" s="45">
        <v>0</v>
      </c>
      <c r="AK1631" s="60">
        <v>0</v>
      </c>
      <c r="AL1631" s="61"/>
      <c r="AM1631" s="169" t="s">
        <v>260</v>
      </c>
      <c r="AN1631" s="45">
        <v>0</v>
      </c>
      <c r="AO1631" s="60">
        <v>0</v>
      </c>
      <c r="AP1631" s="61"/>
      <c r="AQ1631" s="169" t="s">
        <v>292</v>
      </c>
      <c r="AR1631" s="45">
        <v>2</v>
      </c>
      <c r="AS1631" s="60">
        <v>7.1428571428571425E-2</v>
      </c>
      <c r="AT1631" s="61"/>
      <c r="AU1631" s="169" t="s">
        <v>305</v>
      </c>
      <c r="AV1631" s="45">
        <v>0</v>
      </c>
      <c r="AW1631" s="60">
        <v>0</v>
      </c>
      <c r="AX1631" s="61"/>
      <c r="AY1631" s="169" t="s">
        <v>439</v>
      </c>
      <c r="AZ1631" s="45">
        <v>3</v>
      </c>
      <c r="BA1631" s="60">
        <v>1</v>
      </c>
      <c r="BB1631" s="61"/>
      <c r="BC1631" s="61"/>
      <c r="BD1631" s="61"/>
      <c r="BE1631" s="61"/>
      <c r="BF1631" s="61"/>
      <c r="BG1631" s="61"/>
      <c r="BH1631" s="61"/>
      <c r="BI1631" s="61"/>
      <c r="BJ1631" s="61"/>
      <c r="BK1631" s="61"/>
      <c r="BL1631" s="61"/>
      <c r="BM1631" s="61"/>
    </row>
    <row r="1632" spans="2:65" ht="25.5" customHeight="1" x14ac:dyDescent="0.2">
      <c r="B1632" s="63" t="s">
        <v>382</v>
      </c>
      <c r="C1632" s="45">
        <v>1</v>
      </c>
      <c r="D1632" s="58">
        <v>3.5714285714285712E-2</v>
      </c>
      <c r="E1632" s="64"/>
      <c r="F1632" s="75" t="s">
        <v>394</v>
      </c>
      <c r="G1632" s="45">
        <v>0</v>
      </c>
      <c r="H1632" s="58">
        <v>0</v>
      </c>
      <c r="I1632" s="61"/>
      <c r="J1632" s="63" t="s">
        <v>404</v>
      </c>
      <c r="K1632" s="45">
        <v>1</v>
      </c>
      <c r="L1632" s="58">
        <v>3.5714285714285712E-2</v>
      </c>
      <c r="M1632" s="61"/>
      <c r="N1632" s="37"/>
      <c r="O1632" s="49" t="s">
        <v>141</v>
      </c>
      <c r="P1632" s="49" t="s">
        <v>140</v>
      </c>
      <c r="Q1632" s="61"/>
      <c r="R1632" s="61"/>
      <c r="S1632" s="61"/>
      <c r="T1632" s="61"/>
      <c r="U1632" s="61"/>
      <c r="V1632" s="61"/>
      <c r="W1632" s="169" t="s">
        <v>246</v>
      </c>
      <c r="X1632" s="45">
        <v>4</v>
      </c>
      <c r="Y1632" s="60">
        <v>0.14285714285714285</v>
      </c>
      <c r="Z1632" s="61"/>
      <c r="AA1632" s="61"/>
      <c r="AB1632" s="61"/>
      <c r="AC1632" s="61"/>
      <c r="AD1632" s="61"/>
      <c r="AE1632" s="61"/>
      <c r="AF1632" s="49" t="s">
        <v>141</v>
      </c>
      <c r="AG1632" s="49" t="s">
        <v>140</v>
      </c>
      <c r="AH1632" s="61"/>
      <c r="AI1632" s="169" t="s">
        <v>249</v>
      </c>
      <c r="AJ1632" s="45">
        <v>0</v>
      </c>
      <c r="AK1632" s="60">
        <v>0</v>
      </c>
      <c r="AL1632" s="61"/>
      <c r="AM1632" s="169" t="s">
        <v>261</v>
      </c>
      <c r="AN1632" s="59">
        <v>0</v>
      </c>
      <c r="AO1632" s="60">
        <v>0</v>
      </c>
      <c r="AP1632" s="61"/>
      <c r="AQ1632" s="169" t="s">
        <v>293</v>
      </c>
      <c r="AR1632" s="45">
        <v>6</v>
      </c>
      <c r="AS1632" s="60">
        <v>0.21428571428571427</v>
      </c>
      <c r="AT1632" s="61"/>
      <c r="AU1632" s="169" t="s">
        <v>262</v>
      </c>
      <c r="AV1632" s="59">
        <v>0</v>
      </c>
      <c r="AW1632" s="60">
        <v>0</v>
      </c>
      <c r="AX1632" s="61"/>
      <c r="AY1632" s="169" t="s">
        <v>440</v>
      </c>
      <c r="AZ1632" s="45">
        <v>6</v>
      </c>
      <c r="BA1632" s="60">
        <v>2</v>
      </c>
      <c r="BB1632" s="61"/>
      <c r="BC1632" s="61"/>
      <c r="BD1632" s="61"/>
      <c r="BE1632" s="61"/>
      <c r="BF1632" s="61"/>
      <c r="BG1632" s="61"/>
      <c r="BH1632" s="61"/>
      <c r="BI1632" s="61"/>
      <c r="BJ1632" s="61"/>
      <c r="BK1632" s="61"/>
      <c r="BL1632" s="61"/>
      <c r="BM1632" s="61"/>
    </row>
    <row r="1633" spans="2:65" ht="25.5" customHeight="1" x14ac:dyDescent="0.2">
      <c r="B1633" s="63" t="s">
        <v>383</v>
      </c>
      <c r="C1633" s="45">
        <v>0</v>
      </c>
      <c r="D1633" s="58">
        <v>0</v>
      </c>
      <c r="E1633" s="64"/>
      <c r="F1633" s="75" t="s">
        <v>395</v>
      </c>
      <c r="G1633" s="45">
        <v>1</v>
      </c>
      <c r="H1633" s="58">
        <v>3.5714285714285712E-2</v>
      </c>
      <c r="I1633" s="61"/>
      <c r="J1633" s="63" t="s">
        <v>391</v>
      </c>
      <c r="K1633" s="45">
        <v>1</v>
      </c>
      <c r="L1633" s="58">
        <v>3.5714285714285712E-2</v>
      </c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  <c r="W1633" s="169" t="s">
        <v>247</v>
      </c>
      <c r="X1633" s="45">
        <v>1</v>
      </c>
      <c r="Y1633" s="60">
        <v>3.5714285714285712E-2</v>
      </c>
      <c r="Z1633" s="61"/>
      <c r="AA1633" s="61"/>
      <c r="AB1633" s="61"/>
      <c r="AC1633" s="61"/>
      <c r="AD1633" s="61"/>
      <c r="AE1633" s="61"/>
      <c r="AF1633" s="61"/>
      <c r="AG1633" s="61"/>
      <c r="AH1633" s="61"/>
      <c r="AI1633" s="169" t="s">
        <v>273</v>
      </c>
      <c r="AJ1633" s="45">
        <v>4</v>
      </c>
      <c r="AK1633" s="60">
        <v>0.14285714285714285</v>
      </c>
      <c r="AL1633" s="61"/>
      <c r="AM1633" s="169" t="s">
        <v>278</v>
      </c>
      <c r="AN1633" s="59">
        <v>0</v>
      </c>
      <c r="AO1633" s="60">
        <v>0</v>
      </c>
      <c r="AP1633" s="61"/>
      <c r="AQ1633" s="169" t="s">
        <v>294</v>
      </c>
      <c r="AR1633" s="45">
        <v>4</v>
      </c>
      <c r="AS1633" s="60">
        <v>0.14285714285714285</v>
      </c>
      <c r="AT1633" s="61"/>
      <c r="AU1633" s="169" t="s">
        <v>307</v>
      </c>
      <c r="AV1633" s="59">
        <v>0</v>
      </c>
      <c r="AW1633" s="60">
        <v>0</v>
      </c>
      <c r="AX1633" s="61"/>
      <c r="AY1633" s="169" t="s">
        <v>440</v>
      </c>
      <c r="AZ1633" s="45">
        <v>1</v>
      </c>
      <c r="BA1633" s="60">
        <v>0.33333333333333331</v>
      </c>
      <c r="BB1633" s="61"/>
      <c r="BC1633" s="61"/>
      <c r="BD1633" s="61"/>
      <c r="BE1633" s="61"/>
      <c r="BF1633" s="61"/>
      <c r="BG1633" s="61"/>
      <c r="BH1633" s="61"/>
      <c r="BI1633" s="61"/>
      <c r="BJ1633" s="61"/>
      <c r="BK1633" s="61"/>
      <c r="BL1633" s="61"/>
      <c r="BM1633" s="61"/>
    </row>
    <row r="1634" spans="2:65" ht="25.5" customHeight="1" x14ac:dyDescent="0.2">
      <c r="B1634" s="61"/>
      <c r="C1634" s="45">
        <v>28</v>
      </c>
      <c r="D1634" s="58">
        <v>1</v>
      </c>
      <c r="E1634" s="64"/>
      <c r="F1634" s="61"/>
      <c r="G1634" s="45">
        <v>28</v>
      </c>
      <c r="H1634" s="58">
        <v>1</v>
      </c>
      <c r="I1634" s="61"/>
      <c r="J1634" s="63" t="s">
        <v>405</v>
      </c>
      <c r="K1634" s="45">
        <v>0</v>
      </c>
      <c r="L1634" s="58">
        <v>0</v>
      </c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  <c r="W1634" s="169" t="s">
        <v>265</v>
      </c>
      <c r="X1634" s="45">
        <v>1</v>
      </c>
      <c r="Y1634" s="60">
        <v>3.5714285714285712E-2</v>
      </c>
      <c r="Z1634" s="61"/>
      <c r="AA1634" s="61"/>
      <c r="AB1634" s="61"/>
      <c r="AC1634" s="61"/>
      <c r="AD1634" s="61"/>
      <c r="AE1634" s="61"/>
      <c r="AF1634" s="61"/>
      <c r="AG1634" s="61"/>
      <c r="AH1634" s="61"/>
      <c r="AI1634" s="169" t="s">
        <v>275</v>
      </c>
      <c r="AJ1634" s="45">
        <v>0</v>
      </c>
      <c r="AK1634" s="60">
        <v>0</v>
      </c>
      <c r="AL1634" s="61"/>
      <c r="AM1634" s="169" t="s">
        <v>262</v>
      </c>
      <c r="AN1634" s="45">
        <v>0</v>
      </c>
      <c r="AO1634" s="60">
        <v>0</v>
      </c>
      <c r="AP1634" s="61"/>
      <c r="AQ1634" s="61"/>
      <c r="AR1634" s="45">
        <v>28</v>
      </c>
      <c r="AS1634" s="60">
        <v>1</v>
      </c>
      <c r="AT1634" s="61"/>
      <c r="AU1634" s="169" t="s">
        <v>306</v>
      </c>
      <c r="AV1634" s="45">
        <v>2</v>
      </c>
      <c r="AW1634" s="60">
        <v>0.1</v>
      </c>
      <c r="AX1634" s="61"/>
      <c r="AY1634" s="98"/>
      <c r="AZ1634" s="45">
        <v>28</v>
      </c>
      <c r="BA1634" s="60">
        <v>1</v>
      </c>
      <c r="BB1634" s="61"/>
      <c r="BC1634" s="61"/>
      <c r="BD1634" s="61"/>
      <c r="BE1634" s="61"/>
      <c r="BF1634" s="61"/>
      <c r="BG1634" s="61"/>
      <c r="BH1634" s="61"/>
      <c r="BI1634" s="61"/>
      <c r="BJ1634" s="61"/>
      <c r="BK1634" s="61"/>
      <c r="BL1634" s="61"/>
      <c r="BM1634" s="61"/>
    </row>
    <row r="1635" spans="2:65" ht="25.5" customHeight="1" x14ac:dyDescent="0.2">
      <c r="B1635" s="61"/>
      <c r="C1635" s="70" t="s">
        <v>141</v>
      </c>
      <c r="D1635" s="70" t="s">
        <v>140</v>
      </c>
      <c r="E1635" s="64"/>
      <c r="F1635" s="61"/>
      <c r="G1635" s="70" t="s">
        <v>141</v>
      </c>
      <c r="H1635" s="70" t="s">
        <v>140</v>
      </c>
      <c r="I1635" s="61"/>
      <c r="J1635" s="63" t="s">
        <v>406</v>
      </c>
      <c r="K1635" s="45">
        <v>0</v>
      </c>
      <c r="L1635" s="58">
        <v>0</v>
      </c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  <c r="W1635" s="169" t="s">
        <v>266</v>
      </c>
      <c r="X1635" s="45">
        <v>0</v>
      </c>
      <c r="Y1635" s="60">
        <v>0</v>
      </c>
      <c r="Z1635" s="61"/>
      <c r="AA1635" s="61"/>
      <c r="AB1635" s="61"/>
      <c r="AC1635" s="61"/>
      <c r="AD1635" s="61"/>
      <c r="AE1635" s="61"/>
      <c r="AF1635" s="61"/>
      <c r="AG1635" s="61"/>
      <c r="AH1635" s="61"/>
      <c r="AI1635" s="169" t="s">
        <v>274</v>
      </c>
      <c r="AJ1635" s="45">
        <v>1</v>
      </c>
      <c r="AK1635" s="60">
        <v>3.5714285714285712E-2</v>
      </c>
      <c r="AL1635" s="61"/>
      <c r="AM1635" s="169" t="s">
        <v>263</v>
      </c>
      <c r="AN1635" s="45">
        <v>0</v>
      </c>
      <c r="AO1635" s="60">
        <v>0</v>
      </c>
      <c r="AP1635" s="61"/>
      <c r="AQ1635" s="61"/>
      <c r="AR1635" s="70" t="s">
        <v>141</v>
      </c>
      <c r="AS1635" s="70" t="s">
        <v>140</v>
      </c>
      <c r="AT1635" s="61"/>
      <c r="AU1635" s="169" t="s">
        <v>308</v>
      </c>
      <c r="AV1635" s="45">
        <v>0</v>
      </c>
      <c r="AW1635" s="60">
        <v>0</v>
      </c>
      <c r="AX1635" s="61"/>
      <c r="AY1635" s="61"/>
      <c r="AZ1635" s="49" t="s">
        <v>141</v>
      </c>
      <c r="BA1635" s="49" t="s">
        <v>140</v>
      </c>
      <c r="BB1635" s="64"/>
      <c r="BC1635" s="61"/>
      <c r="BD1635" s="61"/>
      <c r="BE1635" s="61"/>
      <c r="BF1635" s="61"/>
      <c r="BG1635" s="61"/>
      <c r="BH1635" s="61"/>
      <c r="BI1635" s="61"/>
      <c r="BJ1635" s="61"/>
      <c r="BK1635" s="61"/>
      <c r="BL1635" s="61"/>
      <c r="BM1635" s="61"/>
    </row>
    <row r="1636" spans="2:65" ht="25.5" customHeight="1" x14ac:dyDescent="0.2">
      <c r="B1636" s="61"/>
      <c r="C1636" s="61"/>
      <c r="D1636" s="61"/>
      <c r="E1636" s="64"/>
      <c r="F1636" s="61"/>
      <c r="G1636" s="61"/>
      <c r="H1636" s="61"/>
      <c r="I1636" s="61"/>
      <c r="J1636" s="63" t="s">
        <v>393</v>
      </c>
      <c r="K1636" s="45">
        <v>1</v>
      </c>
      <c r="L1636" s="58">
        <v>3.5714285714285712E-2</v>
      </c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  <c r="W1636" s="169" t="s">
        <v>162</v>
      </c>
      <c r="X1636" s="59">
        <v>2</v>
      </c>
      <c r="Y1636" s="60">
        <v>7.1428571428571425E-2</v>
      </c>
      <c r="Z1636" s="61"/>
      <c r="AA1636" s="61"/>
      <c r="AB1636" s="61"/>
      <c r="AC1636" s="61"/>
      <c r="AD1636" s="61"/>
      <c r="AE1636" s="61"/>
      <c r="AF1636" s="61"/>
      <c r="AG1636" s="61"/>
      <c r="AH1636" s="61"/>
      <c r="AI1636" s="169" t="s">
        <v>273</v>
      </c>
      <c r="AJ1636" s="45">
        <v>0</v>
      </c>
      <c r="AK1636" s="60">
        <v>0</v>
      </c>
      <c r="AL1636" s="61"/>
      <c r="AM1636" s="169" t="s">
        <v>264</v>
      </c>
      <c r="AN1636" s="45">
        <v>2</v>
      </c>
      <c r="AO1636" s="60">
        <v>0.1</v>
      </c>
      <c r="AP1636" s="61"/>
      <c r="AQ1636" s="61"/>
      <c r="AR1636" s="61"/>
      <c r="AS1636" s="61"/>
      <c r="AT1636" s="61"/>
      <c r="AU1636" s="169" t="s">
        <v>309</v>
      </c>
      <c r="AV1636" s="45">
        <v>3</v>
      </c>
      <c r="AW1636" s="60">
        <v>0.15</v>
      </c>
      <c r="AX1636" s="61"/>
      <c r="AY1636"/>
      <c r="AZ1636"/>
      <c r="BA1636"/>
      <c r="BB1636" s="61"/>
      <c r="BC1636" s="61"/>
      <c r="BD1636" s="61"/>
      <c r="BE1636" s="61"/>
      <c r="BF1636" s="61"/>
      <c r="BG1636" s="61"/>
      <c r="BH1636" s="61"/>
      <c r="BI1636" s="61"/>
      <c r="BJ1636" s="61"/>
      <c r="BK1636" s="61"/>
      <c r="BL1636" s="61"/>
      <c r="BM1636" s="61"/>
    </row>
    <row r="1637" spans="2:65" ht="25.5" customHeight="1" x14ac:dyDescent="0.2">
      <c r="B1637" s="61"/>
      <c r="C1637" s="61"/>
      <c r="D1637" s="61"/>
      <c r="E1637" s="64"/>
      <c r="F1637" s="61"/>
      <c r="G1637" s="61"/>
      <c r="H1637" s="61"/>
      <c r="I1637" s="61"/>
      <c r="J1637" s="63" t="s">
        <v>407</v>
      </c>
      <c r="K1637" s="45">
        <v>1</v>
      </c>
      <c r="L1637" s="58">
        <v>3.5714285714285712E-2</v>
      </c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  <c r="W1637" s="37"/>
      <c r="X1637" s="45">
        <v>28</v>
      </c>
      <c r="Y1637" s="60">
        <v>1</v>
      </c>
      <c r="Z1637" s="61"/>
      <c r="AA1637" s="61"/>
      <c r="AB1637" s="61"/>
      <c r="AC1637" s="61"/>
      <c r="AD1637" s="61"/>
      <c r="AE1637" s="61"/>
      <c r="AF1637" s="61"/>
      <c r="AG1637" s="61"/>
      <c r="AH1637" s="61"/>
      <c r="AI1637" s="169" t="s">
        <v>438</v>
      </c>
      <c r="AJ1637" s="45">
        <v>11</v>
      </c>
      <c r="AK1637" s="60">
        <v>0.39285714285714285</v>
      </c>
      <c r="AL1637" s="61"/>
      <c r="AM1637" s="169" t="s">
        <v>279</v>
      </c>
      <c r="AN1637" s="45">
        <v>0</v>
      </c>
      <c r="AO1637" s="60">
        <v>0</v>
      </c>
      <c r="AP1637" s="61"/>
      <c r="AQ1637" s="61"/>
      <c r="AR1637" s="61"/>
      <c r="AS1637" s="61"/>
      <c r="AT1637" s="61"/>
      <c r="AU1637" s="169" t="s">
        <v>310</v>
      </c>
      <c r="AV1637" s="45">
        <v>2</v>
      </c>
      <c r="AW1637" s="60">
        <v>0.1</v>
      </c>
      <c r="AX1637" s="61"/>
      <c r="AY1637" s="61"/>
      <c r="AZ1637" s="61"/>
      <c r="BA1637" s="61"/>
      <c r="BB1637" s="61"/>
      <c r="BC1637" s="61"/>
      <c r="BD1637" s="61"/>
      <c r="BE1637" s="61"/>
      <c r="BF1637" s="61"/>
      <c r="BG1637" s="61"/>
      <c r="BH1637" s="61"/>
      <c r="BI1637" s="61"/>
      <c r="BJ1637" s="61"/>
      <c r="BK1637" s="61"/>
      <c r="BL1637" s="61"/>
      <c r="BM1637" s="61"/>
    </row>
    <row r="1638" spans="2:65" ht="25.5" customHeight="1" x14ac:dyDescent="0.2">
      <c r="B1638" s="61"/>
      <c r="C1638" s="61"/>
      <c r="D1638" s="61"/>
      <c r="E1638" s="64"/>
      <c r="F1638" s="61"/>
      <c r="G1638" s="61"/>
      <c r="H1638" s="61"/>
      <c r="I1638" s="61"/>
      <c r="J1638" s="63" t="s">
        <v>408</v>
      </c>
      <c r="K1638" s="45">
        <v>0</v>
      </c>
      <c r="L1638" s="58">
        <v>0</v>
      </c>
      <c r="M1638" s="61"/>
      <c r="N1638" s="61"/>
      <c r="O1638" s="61"/>
      <c r="P1638" s="61"/>
      <c r="Q1638" s="61"/>
      <c r="R1638" s="61"/>
      <c r="S1638" s="61"/>
      <c r="T1638" s="61"/>
      <c r="U1638" s="61"/>
      <c r="V1638" s="61"/>
      <c r="W1638" s="61"/>
      <c r="X1638" s="49" t="s">
        <v>141</v>
      </c>
      <c r="Y1638" s="49" t="s">
        <v>140</v>
      </c>
      <c r="Z1638" s="61"/>
      <c r="AA1638" s="61"/>
      <c r="AB1638" s="61"/>
      <c r="AC1638" s="61"/>
      <c r="AD1638" s="61"/>
      <c r="AE1638" s="61"/>
      <c r="AF1638" s="61"/>
      <c r="AG1638" s="61"/>
      <c r="AH1638" s="61"/>
      <c r="AI1638" s="37"/>
      <c r="AJ1638" s="45">
        <v>28</v>
      </c>
      <c r="AK1638" s="60">
        <v>1</v>
      </c>
      <c r="AL1638" s="61"/>
      <c r="AM1638" s="169" t="s">
        <v>267</v>
      </c>
      <c r="AN1638" s="45">
        <v>0</v>
      </c>
      <c r="AO1638" s="60">
        <v>0</v>
      </c>
      <c r="AP1638" s="61"/>
      <c r="AQ1638" s="61"/>
      <c r="AR1638" s="61"/>
      <c r="AS1638" s="61"/>
      <c r="AT1638" s="61"/>
      <c r="AU1638" s="169" t="s">
        <v>311</v>
      </c>
      <c r="AV1638" s="45">
        <v>0</v>
      </c>
      <c r="AW1638" s="60">
        <v>0</v>
      </c>
      <c r="AX1638" s="61"/>
      <c r="AY1638" s="61"/>
      <c r="AZ1638" s="61"/>
      <c r="BA1638" s="61"/>
      <c r="BB1638" s="61"/>
      <c r="BC1638" s="61"/>
      <c r="BD1638" s="61"/>
      <c r="BE1638" s="61"/>
      <c r="BF1638" s="61"/>
      <c r="BG1638" s="61"/>
      <c r="BH1638" s="61"/>
      <c r="BI1638" s="61"/>
      <c r="BJ1638" s="61"/>
      <c r="BK1638" s="61"/>
      <c r="BL1638" s="61"/>
      <c r="BM1638" s="61"/>
    </row>
    <row r="1639" spans="2:65" ht="25.5" customHeight="1" x14ac:dyDescent="0.2">
      <c r="B1639" s="61"/>
      <c r="C1639" s="61"/>
      <c r="D1639" s="61"/>
      <c r="E1639" s="64"/>
      <c r="F1639" s="61"/>
      <c r="G1639" s="61"/>
      <c r="H1639" s="61"/>
      <c r="I1639" s="61"/>
      <c r="J1639" s="63" t="s">
        <v>395</v>
      </c>
      <c r="K1639" s="45">
        <v>0</v>
      </c>
      <c r="L1639" s="58">
        <v>0</v>
      </c>
      <c r="M1639" s="61"/>
      <c r="N1639" s="61"/>
      <c r="O1639" s="61"/>
      <c r="P1639" s="61"/>
      <c r="Q1639" s="61"/>
      <c r="R1639" s="61"/>
      <c r="S1639" s="61"/>
      <c r="T1639" s="61"/>
      <c r="U1639" s="61"/>
      <c r="V1639" s="61"/>
      <c r="W1639" s="61"/>
      <c r="X1639" s="61"/>
      <c r="Y1639" s="61"/>
      <c r="Z1639" s="61"/>
      <c r="AA1639" s="61"/>
      <c r="AB1639" s="61"/>
      <c r="AC1639" s="61"/>
      <c r="AD1639" s="61"/>
      <c r="AE1639" s="61"/>
      <c r="AF1639" s="61"/>
      <c r="AG1639" s="61"/>
      <c r="AH1639" s="61"/>
      <c r="AI1639" s="61"/>
      <c r="AJ1639" s="49" t="s">
        <v>141</v>
      </c>
      <c r="AK1639" s="49" t="s">
        <v>140</v>
      </c>
      <c r="AL1639" s="61"/>
      <c r="AM1639" s="169" t="s">
        <v>268</v>
      </c>
      <c r="AN1639" s="45">
        <v>1</v>
      </c>
      <c r="AO1639" s="60">
        <v>0.05</v>
      </c>
      <c r="AP1639" s="61"/>
      <c r="AQ1639" s="61"/>
      <c r="AR1639" s="61"/>
      <c r="AS1639" s="61"/>
      <c r="AT1639" s="61"/>
      <c r="AU1639" s="169" t="s">
        <v>312</v>
      </c>
      <c r="AV1639" s="45">
        <v>0</v>
      </c>
      <c r="AW1639" s="60">
        <v>0</v>
      </c>
      <c r="AX1639" s="61"/>
      <c r="AY1639"/>
      <c r="AZ1639"/>
      <c r="BA1639"/>
      <c r="BB1639" s="61"/>
      <c r="BC1639" s="61"/>
      <c r="BD1639" s="61"/>
      <c r="BE1639" s="61"/>
      <c r="BF1639" s="61"/>
      <c r="BG1639" s="61"/>
      <c r="BH1639" s="61"/>
      <c r="BI1639" s="61"/>
      <c r="BJ1639" s="61"/>
      <c r="BK1639" s="61"/>
      <c r="BL1639" s="61"/>
      <c r="BM1639" s="61"/>
    </row>
    <row r="1640" spans="2:65" ht="25.5" customHeight="1" x14ac:dyDescent="0.2">
      <c r="B1640" s="61"/>
      <c r="C1640" s="61"/>
      <c r="D1640" s="61"/>
      <c r="E1640" s="64"/>
      <c r="F1640" s="61"/>
      <c r="G1640" s="61"/>
      <c r="H1640" s="61"/>
      <c r="I1640" s="61"/>
      <c r="J1640" s="61"/>
      <c r="K1640" s="45">
        <v>28</v>
      </c>
      <c r="L1640" s="58">
        <v>1</v>
      </c>
      <c r="M1640" s="61"/>
      <c r="N1640" s="61"/>
      <c r="O1640" s="61"/>
      <c r="P1640" s="61"/>
      <c r="Q1640" s="61"/>
      <c r="R1640" s="61"/>
      <c r="S1640" s="61"/>
      <c r="T1640" s="61"/>
      <c r="U1640" s="61"/>
      <c r="V1640" s="61"/>
      <c r="W1640" s="61"/>
      <c r="X1640" s="61"/>
      <c r="Y1640" s="61"/>
      <c r="Z1640" s="61"/>
      <c r="AA1640" s="61"/>
      <c r="AB1640" s="61"/>
      <c r="AC1640" s="61"/>
      <c r="AD1640" s="61"/>
      <c r="AE1640" s="61"/>
      <c r="AF1640" s="61"/>
      <c r="AG1640" s="61"/>
      <c r="AH1640" s="61"/>
      <c r="AI1640" s="61"/>
      <c r="AJ1640" s="61"/>
      <c r="AK1640" s="61"/>
      <c r="AL1640" s="61"/>
      <c r="AM1640" s="169" t="s">
        <v>269</v>
      </c>
      <c r="AN1640" s="45">
        <v>1</v>
      </c>
      <c r="AO1640" s="60">
        <v>0.05</v>
      </c>
      <c r="AP1640" s="61"/>
      <c r="AQ1640" s="61"/>
      <c r="AR1640" s="61"/>
      <c r="AS1640" s="61"/>
      <c r="AT1640" s="61"/>
      <c r="AU1640" s="169" t="s">
        <v>313</v>
      </c>
      <c r="AV1640" s="45">
        <v>1</v>
      </c>
      <c r="AW1640" s="60">
        <v>0.05</v>
      </c>
      <c r="AX1640" s="61"/>
      <c r="AY1640"/>
      <c r="AZ1640"/>
      <c r="BA1640"/>
      <c r="BB1640" s="61"/>
      <c r="BC1640" s="61"/>
      <c r="BD1640" s="61"/>
      <c r="BE1640" s="61"/>
      <c r="BF1640" s="61"/>
      <c r="BG1640" s="61"/>
      <c r="BH1640" s="61"/>
      <c r="BI1640" s="61"/>
      <c r="BJ1640" s="61"/>
      <c r="BK1640" s="61"/>
      <c r="BL1640" s="61"/>
      <c r="BM1640" s="61"/>
    </row>
    <row r="1641" spans="2:65" ht="25.5" customHeight="1" x14ac:dyDescent="0.2">
      <c r="B1641" s="61"/>
      <c r="C1641" s="61"/>
      <c r="D1641" s="61"/>
      <c r="E1641" s="64"/>
      <c r="F1641" s="61"/>
      <c r="G1641" s="61"/>
      <c r="H1641" s="61"/>
      <c r="I1641" s="61"/>
      <c r="J1641" s="61"/>
      <c r="K1641" s="70" t="s">
        <v>141</v>
      </c>
      <c r="L1641" s="70" t="s">
        <v>140</v>
      </c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  <c r="W1641" s="61"/>
      <c r="X1641" s="61"/>
      <c r="Y1641" s="61"/>
      <c r="Z1641" s="61"/>
      <c r="AA1641" s="61"/>
      <c r="AB1641" s="61"/>
      <c r="AC1641" s="61"/>
      <c r="AD1641" s="61"/>
      <c r="AE1641" s="61"/>
      <c r="AF1641" s="61"/>
      <c r="AG1641" s="61"/>
      <c r="AH1641" s="61"/>
      <c r="AI1641" s="61"/>
      <c r="AJ1641" s="61"/>
      <c r="AK1641" s="61"/>
      <c r="AL1641" s="61"/>
      <c r="AM1641" s="169" t="s">
        <v>280</v>
      </c>
      <c r="AN1641" s="45">
        <v>3</v>
      </c>
      <c r="AO1641" s="60">
        <v>0.15</v>
      </c>
      <c r="AP1641" s="61"/>
      <c r="AQ1641" s="61"/>
      <c r="AR1641" s="61"/>
      <c r="AS1641" s="61"/>
      <c r="AT1641" s="61"/>
      <c r="AU1641" s="98"/>
      <c r="AV1641" s="45">
        <v>20</v>
      </c>
      <c r="AW1641" s="60">
        <v>1</v>
      </c>
      <c r="AX1641" s="61"/>
      <c r="AY1641" s="61"/>
      <c r="AZ1641" s="61"/>
      <c r="BA1641" s="61"/>
      <c r="BB1641" s="61"/>
      <c r="BC1641" s="61"/>
      <c r="BD1641" s="61"/>
      <c r="BE1641" s="61"/>
      <c r="BF1641" s="61"/>
      <c r="BG1641" s="61"/>
      <c r="BH1641" s="61"/>
      <c r="BI1641" s="61"/>
      <c r="BJ1641" s="61"/>
      <c r="BK1641" s="61"/>
      <c r="BL1641" s="61"/>
      <c r="BM1641" s="61"/>
    </row>
    <row r="1642" spans="2:65" ht="25.5" customHeight="1" x14ac:dyDescent="0.2">
      <c r="B1642" s="61"/>
      <c r="C1642" s="61"/>
      <c r="D1642" s="61"/>
      <c r="E1642" s="64"/>
      <c r="F1642" s="61"/>
      <c r="G1642" s="61"/>
      <c r="H1642" s="61"/>
      <c r="I1642" s="61"/>
      <c r="J1642" s="61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  <c r="W1642" s="61"/>
      <c r="X1642" s="61"/>
      <c r="Y1642" s="61"/>
      <c r="Z1642" s="61"/>
      <c r="AA1642" s="61"/>
      <c r="AB1642" s="61"/>
      <c r="AC1642" s="61"/>
      <c r="AD1642" s="61"/>
      <c r="AE1642" s="61"/>
      <c r="AF1642" s="61"/>
      <c r="AG1642" s="61"/>
      <c r="AH1642" s="61"/>
      <c r="AI1642" s="61"/>
      <c r="AJ1642" s="61"/>
      <c r="AK1642" s="61"/>
      <c r="AL1642" s="61"/>
      <c r="AM1642" s="169" t="s">
        <v>270</v>
      </c>
      <c r="AN1642" s="45">
        <v>0</v>
      </c>
      <c r="AO1642" s="60">
        <v>0</v>
      </c>
      <c r="AP1642" s="61"/>
      <c r="AQ1642" s="61"/>
      <c r="AR1642" s="61"/>
      <c r="AS1642" s="61"/>
      <c r="AT1642" s="61"/>
      <c r="AU1642" s="61"/>
      <c r="AV1642" s="49" t="s">
        <v>141</v>
      </c>
      <c r="AW1642" s="49" t="s">
        <v>140</v>
      </c>
      <c r="AX1642" s="61"/>
      <c r="AY1642" s="61"/>
      <c r="AZ1642" s="61"/>
      <c r="BA1642" s="61"/>
      <c r="BB1642" s="61"/>
      <c r="BC1642" s="61"/>
      <c r="BD1642" s="61"/>
      <c r="BE1642" s="61"/>
      <c r="BF1642" s="61"/>
      <c r="BG1642" s="61"/>
      <c r="BH1642" s="61"/>
      <c r="BI1642" s="61"/>
      <c r="BJ1642" s="61"/>
      <c r="BK1642" s="61"/>
      <c r="BL1642" s="61"/>
      <c r="BM1642" s="61"/>
    </row>
    <row r="1643" spans="2:65" ht="25.5" customHeight="1" x14ac:dyDescent="0.2">
      <c r="B1643" s="61"/>
      <c r="C1643" s="61"/>
      <c r="D1643" s="61"/>
      <c r="E1643" s="64"/>
      <c r="F1643" s="61"/>
      <c r="G1643" s="61"/>
      <c r="H1643" s="61"/>
      <c r="I1643" s="61"/>
      <c r="J1643" s="61"/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  <c r="W1643" s="61"/>
      <c r="X1643" s="61"/>
      <c r="Y1643" s="61"/>
      <c r="Z1643" s="61"/>
      <c r="AA1643" s="61"/>
      <c r="AB1643" s="61"/>
      <c r="AC1643" s="61"/>
      <c r="AD1643" s="61"/>
      <c r="AE1643" s="61"/>
      <c r="AF1643" s="61"/>
      <c r="AG1643" s="61"/>
      <c r="AH1643" s="61"/>
      <c r="AI1643" s="61"/>
      <c r="AJ1643" s="61"/>
      <c r="AK1643" s="61"/>
      <c r="AL1643" s="61"/>
      <c r="AM1643" s="169" t="s">
        <v>271</v>
      </c>
      <c r="AN1643" s="45">
        <v>0</v>
      </c>
      <c r="AO1643" s="60">
        <v>0</v>
      </c>
      <c r="AP1643" s="61"/>
      <c r="AQ1643" s="61"/>
      <c r="AR1643" s="61"/>
      <c r="AS1643" s="61"/>
      <c r="AT1643" s="61"/>
      <c r="AU1643" s="61"/>
      <c r="AV1643" s="61"/>
      <c r="AW1643" s="61"/>
      <c r="AX1643" s="61"/>
      <c r="AY1643" s="61"/>
      <c r="AZ1643" s="61"/>
      <c r="BA1643" s="61"/>
      <c r="BB1643" s="61"/>
      <c r="BC1643" s="61"/>
      <c r="BD1643" s="61"/>
      <c r="BE1643" s="61"/>
      <c r="BF1643" s="61"/>
      <c r="BG1643" s="61"/>
      <c r="BH1643" s="61"/>
      <c r="BI1643" s="61"/>
      <c r="BJ1643" s="62"/>
      <c r="BK1643" s="62"/>
      <c r="BL1643" s="61"/>
      <c r="BM1643" s="61"/>
    </row>
    <row r="1644" spans="2:65" ht="25.5" customHeight="1" x14ac:dyDescent="0.2">
      <c r="B1644" s="37"/>
      <c r="C1644" s="37"/>
      <c r="D1644" s="37"/>
      <c r="E1644" s="64"/>
      <c r="F1644" s="61"/>
      <c r="G1644" s="61"/>
      <c r="H1644" s="61"/>
      <c r="I1644" s="61"/>
      <c r="J1644" s="61"/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  <c r="W1644" s="61"/>
      <c r="X1644" s="61"/>
      <c r="Y1644" s="61"/>
      <c r="Z1644" s="61"/>
      <c r="AA1644" s="61"/>
      <c r="AB1644" s="61"/>
      <c r="AC1644" s="61"/>
      <c r="AD1644" s="61"/>
      <c r="AE1644" s="61"/>
      <c r="AF1644" s="61"/>
      <c r="AG1644" s="61"/>
      <c r="AH1644" s="61"/>
      <c r="AI1644" s="61"/>
      <c r="AJ1644" s="61"/>
      <c r="AK1644" s="61"/>
      <c r="AL1644" s="61"/>
      <c r="AM1644" s="169" t="s">
        <v>272</v>
      </c>
      <c r="AN1644" s="45">
        <v>1</v>
      </c>
      <c r="AO1644" s="60">
        <v>0.05</v>
      </c>
      <c r="AP1644" s="61"/>
      <c r="AQ1644" s="61"/>
      <c r="AR1644" s="61"/>
      <c r="AS1644" s="61"/>
      <c r="AT1644" s="61"/>
      <c r="AU1644" s="61"/>
      <c r="AV1644" s="61"/>
      <c r="AW1644" s="61"/>
      <c r="AX1644" s="61"/>
      <c r="AY1644" s="61"/>
      <c r="AZ1644" s="61"/>
      <c r="BA1644" s="61"/>
      <c r="BB1644" s="61"/>
      <c r="BC1644" s="61"/>
      <c r="BD1644" s="61"/>
      <c r="BE1644" s="61"/>
      <c r="BF1644" s="61"/>
      <c r="BG1644" s="61"/>
      <c r="BH1644" s="61"/>
      <c r="BI1644" s="61"/>
      <c r="BJ1644" s="61"/>
      <c r="BK1644" s="61"/>
      <c r="BL1644" s="61"/>
      <c r="BM1644" s="61"/>
    </row>
    <row r="1645" spans="2:65" ht="25.5" customHeight="1" x14ac:dyDescent="0.2">
      <c r="B1645" s="61"/>
      <c r="C1645" s="61"/>
      <c r="D1645" s="61"/>
      <c r="E1645" s="64"/>
      <c r="F1645" s="61"/>
      <c r="G1645" s="61"/>
      <c r="H1645" s="61"/>
      <c r="I1645" s="61"/>
      <c r="J1645" s="61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  <c r="W1645" s="61"/>
      <c r="X1645" s="61"/>
      <c r="Y1645" s="61"/>
      <c r="Z1645" s="61"/>
      <c r="AA1645" s="61"/>
      <c r="AB1645" s="61"/>
      <c r="AC1645" s="61"/>
      <c r="AD1645" s="61"/>
      <c r="AE1645" s="61"/>
      <c r="AF1645" s="61"/>
      <c r="AG1645" s="61"/>
      <c r="AH1645" s="61"/>
      <c r="AI1645" s="61"/>
      <c r="AJ1645" s="61"/>
      <c r="AK1645" s="61"/>
      <c r="AL1645" s="61"/>
      <c r="AM1645" s="169" t="s">
        <v>281</v>
      </c>
      <c r="AN1645" s="30">
        <v>0</v>
      </c>
      <c r="AO1645" s="60">
        <v>0</v>
      </c>
      <c r="AP1645" s="61"/>
      <c r="AQ1645" s="61"/>
      <c r="AR1645" s="61"/>
      <c r="AS1645" s="61"/>
      <c r="AT1645" s="61"/>
      <c r="AU1645" s="61"/>
      <c r="AV1645" s="61"/>
      <c r="AW1645" s="61"/>
      <c r="AX1645" s="61"/>
      <c r="AY1645" s="61"/>
      <c r="AZ1645" s="61"/>
      <c r="BA1645" s="61"/>
      <c r="BB1645" s="61"/>
      <c r="BC1645" s="61"/>
      <c r="BD1645" s="61"/>
      <c r="BE1645" s="61"/>
      <c r="BF1645" s="61"/>
      <c r="BG1645" s="61"/>
      <c r="BH1645" s="61"/>
      <c r="BI1645" s="61"/>
      <c r="BJ1645" s="61"/>
      <c r="BK1645" s="61"/>
      <c r="BL1645" s="61"/>
      <c r="BM1645" s="61"/>
    </row>
    <row r="1646" spans="2:65" ht="25.5" customHeight="1" x14ac:dyDescent="0.2">
      <c r="B1646" s="61"/>
      <c r="C1646" s="61"/>
      <c r="D1646" s="61"/>
      <c r="E1646" s="64"/>
      <c r="F1646" s="61"/>
      <c r="G1646" s="61"/>
      <c r="H1646" s="61"/>
      <c r="I1646" s="61"/>
      <c r="J1646" s="61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  <c r="W1646" s="61"/>
      <c r="X1646" s="61"/>
      <c r="Y1646" s="61"/>
      <c r="Z1646" s="61"/>
      <c r="AA1646" s="61"/>
      <c r="AB1646" s="61"/>
      <c r="AC1646" s="61"/>
      <c r="AD1646" s="61"/>
      <c r="AE1646" s="61"/>
      <c r="AF1646" s="61"/>
      <c r="AG1646" s="61"/>
      <c r="AH1646" s="61"/>
      <c r="AI1646" s="61"/>
      <c r="AJ1646" s="61"/>
      <c r="AK1646" s="61"/>
      <c r="AL1646" s="61"/>
      <c r="AM1646" s="98"/>
      <c r="AN1646" s="45">
        <v>20</v>
      </c>
      <c r="AO1646" s="60">
        <v>1</v>
      </c>
      <c r="AP1646" s="61"/>
      <c r="AQ1646" s="61"/>
      <c r="AR1646" s="61"/>
      <c r="AS1646" s="61"/>
      <c r="AT1646" s="61"/>
      <c r="AU1646" s="61"/>
      <c r="AV1646" s="61"/>
      <c r="AW1646" s="61"/>
      <c r="AX1646" s="61"/>
      <c r="AY1646" s="61"/>
      <c r="AZ1646" s="61"/>
      <c r="BA1646" s="61"/>
      <c r="BB1646" s="61"/>
      <c r="BC1646" s="61"/>
      <c r="BD1646" s="61"/>
      <c r="BE1646" s="61"/>
      <c r="BF1646" s="61"/>
      <c r="BG1646" s="61"/>
      <c r="BH1646" s="61"/>
      <c r="BI1646" s="61"/>
      <c r="BJ1646" s="61"/>
      <c r="BK1646" s="61"/>
      <c r="BL1646" s="61"/>
      <c r="BM1646" s="61"/>
    </row>
    <row r="1647" spans="2:65" ht="25.5" customHeight="1" x14ac:dyDescent="0.2">
      <c r="B1647" s="61"/>
      <c r="C1647" s="61"/>
      <c r="D1647" s="61"/>
      <c r="E1647" s="64"/>
      <c r="F1647" s="61"/>
      <c r="G1647" s="61"/>
      <c r="H1647" s="61"/>
      <c r="I1647" s="61"/>
      <c r="J1647" s="61"/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  <c r="W1647" s="61"/>
      <c r="X1647" s="61"/>
      <c r="Y1647" s="61"/>
      <c r="Z1647" s="61"/>
      <c r="AA1647" s="61"/>
      <c r="AB1647" s="61"/>
      <c r="AC1647" s="61"/>
      <c r="AD1647" s="61"/>
      <c r="AE1647" s="61"/>
      <c r="AF1647" s="61"/>
      <c r="AG1647" s="61"/>
      <c r="AH1647" s="61"/>
      <c r="AI1647" s="61"/>
      <c r="AJ1647" s="61"/>
      <c r="AK1647" s="61"/>
      <c r="AL1647" s="61"/>
      <c r="AM1647" s="61"/>
      <c r="AN1647" s="49" t="s">
        <v>141</v>
      </c>
      <c r="AO1647" s="49" t="s">
        <v>140</v>
      </c>
      <c r="AP1647" s="61"/>
      <c r="AQ1647" s="61"/>
      <c r="AR1647" s="61"/>
      <c r="AS1647" s="61"/>
      <c r="AT1647" s="61"/>
      <c r="AU1647" s="61"/>
      <c r="AV1647" s="61"/>
      <c r="AW1647" s="61"/>
      <c r="AX1647" s="61"/>
      <c r="AY1647" s="61"/>
      <c r="AZ1647" s="61"/>
      <c r="BA1647" s="61"/>
      <c r="BB1647" s="61"/>
      <c r="BC1647" s="61"/>
      <c r="BD1647" s="61"/>
      <c r="BE1647" s="61"/>
      <c r="BF1647" s="61"/>
      <c r="BG1647" s="61"/>
      <c r="BH1647" s="61"/>
      <c r="BI1647" s="61"/>
      <c r="BJ1647" s="61"/>
      <c r="BK1647" s="61"/>
      <c r="BL1647" s="61"/>
      <c r="BM1647" s="61"/>
    </row>
    <row r="1648" spans="2:65" ht="25.5" customHeight="1" x14ac:dyDescent="0.2">
      <c r="B1648" s="61"/>
      <c r="C1648" s="61"/>
      <c r="D1648" s="61"/>
      <c r="E1648" s="64"/>
      <c r="F1648" s="61"/>
      <c r="G1648" s="61"/>
      <c r="H1648" s="61"/>
      <c r="I1648" s="61"/>
      <c r="J1648" s="61"/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  <c r="W1648" s="61"/>
      <c r="X1648" s="61"/>
      <c r="Y1648" s="61"/>
      <c r="Z1648" s="61"/>
      <c r="AA1648" s="61"/>
      <c r="AB1648" s="61"/>
      <c r="AC1648" s="61"/>
      <c r="AD1648" s="61"/>
      <c r="AE1648" s="61"/>
      <c r="AF1648" s="61"/>
      <c r="AG1648" s="61"/>
      <c r="AH1648" s="61"/>
      <c r="AI1648" s="61"/>
      <c r="AJ1648" s="61"/>
      <c r="AK1648" s="61"/>
      <c r="AL1648" s="61"/>
      <c r="AM1648" s="61"/>
      <c r="AN1648" s="61"/>
      <c r="AO1648" s="61"/>
      <c r="AP1648" s="61"/>
      <c r="AQ1648" s="61"/>
      <c r="AR1648" s="61"/>
      <c r="AS1648" s="61"/>
      <c r="AT1648" s="61"/>
      <c r="AU1648" s="61"/>
      <c r="AV1648" s="61"/>
      <c r="AW1648" s="61"/>
      <c r="AX1648" s="61"/>
      <c r="AY1648" s="61"/>
      <c r="AZ1648" s="61"/>
      <c r="BA1648" s="61"/>
      <c r="BB1648" s="61"/>
      <c r="BC1648" s="61"/>
      <c r="BD1648" s="61"/>
      <c r="BE1648" s="61"/>
      <c r="BF1648" s="61"/>
      <c r="BG1648" s="61"/>
      <c r="BH1648" s="61"/>
      <c r="BI1648" s="61"/>
      <c r="BJ1648" s="61"/>
      <c r="BK1648" s="61"/>
      <c r="BL1648" s="61"/>
      <c r="BM1648" s="61"/>
    </row>
    <row r="1649" spans="2:65" ht="25.5" customHeight="1" x14ac:dyDescent="0.2">
      <c r="B1649" s="170" t="s">
        <v>425</v>
      </c>
      <c r="C1649" s="170"/>
      <c r="D1649" s="170"/>
      <c r="E1649" s="170"/>
      <c r="F1649" s="170"/>
      <c r="G1649" s="170"/>
      <c r="H1649" s="170"/>
      <c r="I1649" s="170"/>
      <c r="J1649" s="170"/>
      <c r="K1649" s="170"/>
      <c r="L1649" s="170"/>
      <c r="M1649" s="170"/>
      <c r="N1649" s="170"/>
      <c r="O1649" s="170"/>
      <c r="P1649" s="170"/>
      <c r="Q1649" s="170"/>
      <c r="R1649" s="170"/>
      <c r="S1649" s="170"/>
      <c r="T1649" s="170"/>
      <c r="U1649" s="170"/>
      <c r="V1649" s="170"/>
      <c r="W1649" s="170"/>
      <c r="X1649" s="170"/>
      <c r="Y1649" s="170"/>
      <c r="Z1649" s="170"/>
      <c r="AA1649" s="170"/>
      <c r="AB1649" s="170"/>
      <c r="AC1649" s="170"/>
      <c r="AD1649" s="170"/>
      <c r="AE1649" s="170"/>
      <c r="AF1649" s="170"/>
      <c r="AG1649" s="170"/>
      <c r="AH1649" s="170"/>
      <c r="AI1649" s="170"/>
      <c r="AJ1649" s="170"/>
      <c r="AK1649" s="170"/>
      <c r="AL1649" s="170"/>
      <c r="AM1649" s="170"/>
      <c r="AN1649" s="170"/>
      <c r="AO1649" s="170"/>
      <c r="AP1649" s="170"/>
      <c r="AQ1649" s="170"/>
      <c r="AR1649" s="170"/>
      <c r="AS1649" s="170"/>
      <c r="AT1649" s="170"/>
      <c r="AU1649" s="170"/>
      <c r="AV1649" s="170"/>
      <c r="AW1649" s="170"/>
      <c r="AX1649" s="170"/>
      <c r="AY1649" s="170"/>
      <c r="AZ1649" s="170"/>
      <c r="BA1649" s="170"/>
      <c r="BB1649" s="170"/>
      <c r="BC1649" s="170"/>
      <c r="BD1649" s="170"/>
      <c r="BE1649" s="170"/>
      <c r="BF1649" s="170"/>
      <c r="BG1649" s="170"/>
      <c r="BH1649" s="170"/>
      <c r="BI1649" s="170"/>
      <c r="BJ1649" s="170"/>
      <c r="BK1649" s="170"/>
      <c r="BL1649" s="170"/>
      <c r="BM1649" s="170"/>
    </row>
    <row r="1650" spans="2:65" ht="25.5" customHeight="1" x14ac:dyDescent="0.2">
      <c r="B1650" s="61"/>
      <c r="C1650" s="61"/>
      <c r="D1650" s="61"/>
      <c r="E1650" s="64"/>
      <c r="F1650" s="61"/>
      <c r="G1650" s="61"/>
      <c r="H1650" s="61"/>
      <c r="I1650" s="61"/>
      <c r="J1650" s="61"/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  <c r="W1650" s="61"/>
      <c r="X1650" s="61"/>
      <c r="Y1650" s="61"/>
      <c r="Z1650" s="61"/>
      <c r="AA1650" s="61"/>
      <c r="AB1650" s="61"/>
      <c r="AC1650" s="61"/>
      <c r="AD1650" s="61"/>
      <c r="AE1650" s="61"/>
      <c r="AF1650" s="61"/>
      <c r="AG1650" s="61"/>
      <c r="AH1650" s="61"/>
      <c r="AI1650" s="61"/>
      <c r="AJ1650" s="61"/>
      <c r="AK1650" s="61"/>
      <c r="AL1650" s="61"/>
      <c r="AM1650" s="61"/>
      <c r="AN1650" s="61"/>
      <c r="AO1650" s="61"/>
      <c r="AP1650" s="61"/>
      <c r="AQ1650" s="61"/>
      <c r="AR1650" s="61"/>
      <c r="AS1650" s="61"/>
      <c r="AT1650" s="61"/>
      <c r="AU1650" s="61"/>
      <c r="AV1650" s="61"/>
      <c r="AW1650" s="61"/>
      <c r="AX1650" s="61"/>
      <c r="AY1650" s="61"/>
      <c r="AZ1650" s="61"/>
      <c r="BA1650" s="61"/>
      <c r="BB1650" s="61"/>
      <c r="BC1650" s="61"/>
      <c r="BD1650" s="61"/>
      <c r="BE1650" s="61"/>
      <c r="BF1650" s="61"/>
      <c r="BG1650" s="61"/>
      <c r="BH1650" s="61"/>
      <c r="BI1650" s="61"/>
      <c r="BJ1650" s="61"/>
      <c r="BK1650" s="61"/>
      <c r="BL1650" s="61"/>
      <c r="BM1650" s="61"/>
    </row>
    <row r="1651" spans="2:65" ht="25.5" customHeight="1" x14ac:dyDescent="0.2">
      <c r="B1651" s="181" t="s">
        <v>427</v>
      </c>
      <c r="C1651" s="181"/>
      <c r="D1651" s="181"/>
      <c r="E1651" s="181"/>
      <c r="F1651" s="181"/>
      <c r="G1651" s="181"/>
      <c r="H1651" s="181"/>
      <c r="I1651" s="61"/>
      <c r="J1651" s="181" t="s">
        <v>426</v>
      </c>
      <c r="K1651" s="181"/>
      <c r="L1651" s="181"/>
      <c r="M1651" s="181"/>
      <c r="N1651" s="181"/>
      <c r="O1651" s="181"/>
      <c r="P1651" s="181"/>
      <c r="Q1651" s="181"/>
      <c r="R1651" s="181"/>
      <c r="S1651" s="181"/>
      <c r="T1651" s="181"/>
      <c r="U1651" s="73"/>
      <c r="V1651" s="181" t="s">
        <v>428</v>
      </c>
      <c r="W1651" s="181"/>
      <c r="X1651" s="181"/>
      <c r="Y1651" s="181"/>
      <c r="Z1651" s="181"/>
      <c r="AA1651" s="181"/>
      <c r="AB1651" s="181"/>
      <c r="AC1651" s="61"/>
      <c r="AD1651" s="61"/>
      <c r="AE1651" s="181" t="s">
        <v>429</v>
      </c>
      <c r="AF1651" s="181"/>
      <c r="AG1651" s="181"/>
      <c r="AH1651" s="181"/>
      <c r="AI1651" s="181"/>
      <c r="AJ1651" s="181"/>
      <c r="AK1651" s="181"/>
      <c r="AL1651" s="181"/>
      <c r="AM1651" s="181"/>
      <c r="AN1651" s="181"/>
      <c r="AO1651" s="181"/>
      <c r="AP1651" s="61"/>
      <c r="AQ1651" s="61"/>
      <c r="AR1651" s="181" t="s">
        <v>430</v>
      </c>
      <c r="AS1651" s="181"/>
      <c r="AT1651" s="181"/>
      <c r="AU1651" s="181"/>
      <c r="AV1651" s="181"/>
      <c r="AW1651" s="181"/>
      <c r="AX1651" s="181"/>
      <c r="AY1651" s="61"/>
      <c r="AZ1651" s="61"/>
      <c r="BA1651" s="181" t="s">
        <v>431</v>
      </c>
      <c r="BB1651" s="181"/>
      <c r="BC1651" s="181"/>
      <c r="BD1651" s="181"/>
      <c r="BE1651" s="181"/>
      <c r="BF1651" s="181"/>
      <c r="BG1651" s="181"/>
      <c r="BH1651" s="181"/>
      <c r="BI1651" s="181"/>
      <c r="BJ1651" s="181"/>
      <c r="BK1651" s="181"/>
      <c r="BL1651" s="61"/>
      <c r="BM1651" s="61"/>
    </row>
    <row r="1652" spans="2:65" ht="25.5" customHeight="1" x14ac:dyDescent="0.2">
      <c r="B1652" s="61"/>
      <c r="C1652" s="61"/>
      <c r="D1652" s="61"/>
      <c r="E1652" s="64"/>
      <c r="F1652" s="61"/>
      <c r="G1652" s="61"/>
      <c r="H1652" s="61"/>
      <c r="I1652" s="61"/>
      <c r="J1652" s="61"/>
      <c r="K1652" s="61"/>
      <c r="L1652" s="61"/>
      <c r="M1652" s="61"/>
      <c r="N1652" s="61"/>
      <c r="O1652" s="61"/>
      <c r="P1652" s="61"/>
      <c r="Q1652" s="61"/>
      <c r="R1652" s="61"/>
      <c r="S1652" s="61"/>
      <c r="T1652" s="61"/>
      <c r="U1652" s="61"/>
      <c r="V1652" s="61"/>
      <c r="W1652" s="61"/>
      <c r="X1652" s="61"/>
      <c r="Y1652" s="61"/>
      <c r="Z1652" s="61"/>
      <c r="AA1652" s="61"/>
      <c r="AB1652" s="61"/>
      <c r="AC1652" s="61"/>
      <c r="AD1652" s="61"/>
      <c r="AE1652" s="61"/>
      <c r="AF1652" s="61"/>
      <c r="AG1652" s="61"/>
      <c r="AH1652" s="61"/>
      <c r="AI1652" s="61"/>
      <c r="AJ1652" s="61"/>
      <c r="AK1652" s="61"/>
      <c r="AL1652" s="61"/>
      <c r="AM1652" s="61"/>
      <c r="AN1652" s="61"/>
      <c r="AO1652" s="61"/>
      <c r="AP1652" s="61"/>
      <c r="AQ1652" s="61"/>
      <c r="AR1652" s="61"/>
      <c r="AS1652" s="61"/>
      <c r="AT1652" s="61"/>
      <c r="AU1652" s="61"/>
      <c r="AV1652" s="61"/>
      <c r="AW1652" s="61"/>
      <c r="AX1652" s="61"/>
      <c r="AY1652" s="61"/>
      <c r="AZ1652" s="61"/>
      <c r="BA1652" s="61"/>
      <c r="BB1652" s="61"/>
      <c r="BC1652" s="61"/>
      <c r="BD1652" s="61"/>
      <c r="BE1652" s="61"/>
      <c r="BF1652" s="61"/>
      <c r="BG1652" s="61"/>
      <c r="BH1652" s="61"/>
      <c r="BI1652" s="61"/>
      <c r="BJ1652" s="61"/>
      <c r="BK1652" s="61"/>
      <c r="BL1652" s="61"/>
      <c r="BM1652" s="61"/>
    </row>
    <row r="1653" spans="2:65" ht="25.5" customHeight="1" x14ac:dyDescent="0.2">
      <c r="B1653" s="175" t="s">
        <v>180</v>
      </c>
      <c r="C1653" s="175"/>
      <c r="D1653" s="175"/>
      <c r="E1653" s="64"/>
      <c r="F1653" s="175" t="s">
        <v>14</v>
      </c>
      <c r="G1653" s="175"/>
      <c r="H1653" s="175"/>
      <c r="I1653" s="61"/>
      <c r="J1653" s="178" t="s">
        <v>338</v>
      </c>
      <c r="K1653" s="179"/>
      <c r="L1653" s="180"/>
      <c r="M1653" s="61"/>
      <c r="N1653" s="178" t="s">
        <v>409</v>
      </c>
      <c r="O1653" s="179"/>
      <c r="P1653" s="180"/>
      <c r="Q1653" s="61"/>
      <c r="R1653" s="178" t="s">
        <v>410</v>
      </c>
      <c r="S1653" s="179"/>
      <c r="T1653" s="180"/>
      <c r="U1653" s="61"/>
      <c r="V1653" s="175" t="s">
        <v>180</v>
      </c>
      <c r="W1653" s="175"/>
      <c r="X1653" s="175"/>
      <c r="Y1653" s="61"/>
      <c r="Z1653" s="175" t="s">
        <v>14</v>
      </c>
      <c r="AA1653" s="175"/>
      <c r="AB1653" s="175"/>
      <c r="AC1653" s="61"/>
      <c r="AD1653" s="61"/>
      <c r="AE1653" s="178" t="s">
        <v>338</v>
      </c>
      <c r="AF1653" s="179"/>
      <c r="AG1653" s="180"/>
      <c r="AH1653" s="61"/>
      <c r="AI1653" s="178" t="s">
        <v>409</v>
      </c>
      <c r="AJ1653" s="179"/>
      <c r="AK1653" s="180"/>
      <c r="AL1653" s="61"/>
      <c r="AM1653" s="178" t="s">
        <v>410</v>
      </c>
      <c r="AN1653" s="179"/>
      <c r="AO1653" s="180"/>
      <c r="AP1653" s="61"/>
      <c r="AQ1653" s="61"/>
      <c r="AR1653" s="175" t="s">
        <v>180</v>
      </c>
      <c r="AS1653" s="175"/>
      <c r="AT1653" s="175"/>
      <c r="AU1653" s="61"/>
      <c r="AV1653" s="175" t="s">
        <v>14</v>
      </c>
      <c r="AW1653" s="175"/>
      <c r="AX1653" s="175"/>
      <c r="AY1653" s="61"/>
      <c r="AZ1653" s="61"/>
      <c r="BA1653" s="175" t="s">
        <v>338</v>
      </c>
      <c r="BB1653" s="175"/>
      <c r="BC1653" s="175"/>
      <c r="BD1653" s="61"/>
      <c r="BE1653" s="178" t="s">
        <v>409</v>
      </c>
      <c r="BF1653" s="179"/>
      <c r="BG1653" s="180"/>
      <c r="BH1653" s="61"/>
      <c r="BI1653" s="178" t="s">
        <v>410</v>
      </c>
      <c r="BJ1653" s="179"/>
      <c r="BK1653" s="180"/>
      <c r="BL1653" s="61"/>
      <c r="BM1653" s="61"/>
    </row>
    <row r="1654" spans="2:65" ht="25.5" customHeight="1" x14ac:dyDescent="0.2">
      <c r="B1654" s="55" t="s">
        <v>181</v>
      </c>
      <c r="C1654" s="57">
        <v>15</v>
      </c>
      <c r="D1654" s="58">
        <v>0.5357142857142857</v>
      </c>
      <c r="E1654" s="64"/>
      <c r="F1654" s="55" t="s">
        <v>186</v>
      </c>
      <c r="G1654" s="57">
        <v>22</v>
      </c>
      <c r="H1654" s="58">
        <v>0.7857142857142857</v>
      </c>
      <c r="I1654" s="61"/>
      <c r="J1654" s="55" t="s">
        <v>339</v>
      </c>
      <c r="K1654" s="57">
        <v>11</v>
      </c>
      <c r="L1654" s="58">
        <v>0.39285714285714285</v>
      </c>
      <c r="M1654" s="61"/>
      <c r="N1654" s="55" t="s">
        <v>357</v>
      </c>
      <c r="O1654" s="57">
        <v>2</v>
      </c>
      <c r="P1654" s="58">
        <v>7.1428571428571425E-2</v>
      </c>
      <c r="Q1654" s="61"/>
      <c r="R1654" s="55" t="s">
        <v>411</v>
      </c>
      <c r="S1654" s="57">
        <v>2</v>
      </c>
      <c r="T1654" s="58">
        <v>7.1428571428571425E-2</v>
      </c>
      <c r="U1654" s="61"/>
      <c r="V1654" s="47" t="s">
        <v>181</v>
      </c>
      <c r="W1654" s="57">
        <v>2</v>
      </c>
      <c r="X1654" s="58">
        <v>0.4</v>
      </c>
      <c r="Y1654" s="61"/>
      <c r="Z1654" s="55" t="s">
        <v>186</v>
      </c>
      <c r="AA1654" s="57">
        <v>5</v>
      </c>
      <c r="AB1654" s="58">
        <v>1</v>
      </c>
      <c r="AC1654" s="61"/>
      <c r="AD1654" s="61"/>
      <c r="AE1654" s="47" t="s">
        <v>339</v>
      </c>
      <c r="AF1654" s="57">
        <v>2</v>
      </c>
      <c r="AG1654" s="58">
        <v>0.4</v>
      </c>
      <c r="AH1654" s="61"/>
      <c r="AI1654" s="55" t="s">
        <v>357</v>
      </c>
      <c r="AJ1654" s="57">
        <v>0</v>
      </c>
      <c r="AK1654" s="58">
        <v>0</v>
      </c>
      <c r="AL1654" s="61"/>
      <c r="AM1654" s="55" t="s">
        <v>411</v>
      </c>
      <c r="AN1654" s="57">
        <v>1</v>
      </c>
      <c r="AO1654" s="58">
        <v>0.2</v>
      </c>
      <c r="AP1654" s="61"/>
      <c r="AQ1654" s="61"/>
      <c r="AR1654" s="55" t="s">
        <v>181</v>
      </c>
      <c r="AS1654" s="57">
        <v>2</v>
      </c>
      <c r="AT1654" s="58">
        <v>1</v>
      </c>
      <c r="AU1654" s="61"/>
      <c r="AV1654" s="47" t="s">
        <v>186</v>
      </c>
      <c r="AW1654" s="57">
        <v>2</v>
      </c>
      <c r="AX1654" s="58">
        <v>1</v>
      </c>
      <c r="AY1654" s="61"/>
      <c r="AZ1654" s="61"/>
      <c r="BA1654" s="55" t="s">
        <v>339</v>
      </c>
      <c r="BB1654" s="57">
        <v>2</v>
      </c>
      <c r="BC1654" s="58">
        <v>1</v>
      </c>
      <c r="BD1654" s="61"/>
      <c r="BE1654" s="55" t="s">
        <v>357</v>
      </c>
      <c r="BF1654" s="57">
        <v>0</v>
      </c>
      <c r="BG1654" s="58">
        <v>0</v>
      </c>
      <c r="BH1654" s="61"/>
      <c r="BI1654" s="55" t="s">
        <v>411</v>
      </c>
      <c r="BJ1654" s="57">
        <v>2</v>
      </c>
      <c r="BK1654" s="58">
        <v>1</v>
      </c>
      <c r="BL1654" s="61"/>
      <c r="BM1654" s="61"/>
    </row>
    <row r="1655" spans="2:65" ht="25.5" customHeight="1" x14ac:dyDescent="0.2">
      <c r="B1655" s="46" t="s">
        <v>182</v>
      </c>
      <c r="C1655" s="57">
        <v>6</v>
      </c>
      <c r="D1655" s="58">
        <v>0.21428571428571427</v>
      </c>
      <c r="E1655" s="64"/>
      <c r="F1655" s="46" t="s">
        <v>187</v>
      </c>
      <c r="G1655" s="57">
        <v>6</v>
      </c>
      <c r="H1655" s="58">
        <v>0.21428571428571427</v>
      </c>
      <c r="I1655" s="61"/>
      <c r="J1655" s="55" t="s">
        <v>340</v>
      </c>
      <c r="K1655" s="57">
        <v>4</v>
      </c>
      <c r="L1655" s="58">
        <v>0.14285714285714285</v>
      </c>
      <c r="M1655" s="61"/>
      <c r="N1655" s="55" t="s">
        <v>359</v>
      </c>
      <c r="O1655" s="57">
        <v>13</v>
      </c>
      <c r="P1655" s="58">
        <v>0.4642857142857143</v>
      </c>
      <c r="Q1655" s="61"/>
      <c r="R1655" s="55" t="s">
        <v>412</v>
      </c>
      <c r="S1655" s="57">
        <v>13</v>
      </c>
      <c r="T1655" s="58">
        <v>0.4642857142857143</v>
      </c>
      <c r="U1655" s="61"/>
      <c r="V1655" s="46" t="s">
        <v>182</v>
      </c>
      <c r="W1655" s="57">
        <v>3</v>
      </c>
      <c r="X1655" s="58">
        <v>0.6</v>
      </c>
      <c r="Y1655" s="61"/>
      <c r="Z1655" s="46" t="s">
        <v>187</v>
      </c>
      <c r="AA1655" s="57">
        <v>0</v>
      </c>
      <c r="AB1655" s="58">
        <v>0</v>
      </c>
      <c r="AC1655" s="61"/>
      <c r="AD1655" s="61"/>
      <c r="AE1655" s="47" t="s">
        <v>340</v>
      </c>
      <c r="AF1655" s="57">
        <v>0</v>
      </c>
      <c r="AG1655" s="58">
        <v>0</v>
      </c>
      <c r="AH1655" s="61"/>
      <c r="AI1655" s="55" t="s">
        <v>359</v>
      </c>
      <c r="AJ1655" s="57">
        <v>2</v>
      </c>
      <c r="AK1655" s="58">
        <v>0.4</v>
      </c>
      <c r="AL1655" s="61"/>
      <c r="AM1655" s="55" t="s">
        <v>412</v>
      </c>
      <c r="AN1655" s="57">
        <v>1</v>
      </c>
      <c r="AO1655" s="58">
        <v>0.2</v>
      </c>
      <c r="AP1655" s="61"/>
      <c r="AQ1655" s="61"/>
      <c r="AR1655" s="46" t="s">
        <v>182</v>
      </c>
      <c r="AS1655" s="57">
        <v>0</v>
      </c>
      <c r="AT1655" s="58">
        <v>0</v>
      </c>
      <c r="AU1655" s="61"/>
      <c r="AV1655" s="46" t="s">
        <v>187</v>
      </c>
      <c r="AW1655" s="57">
        <v>0</v>
      </c>
      <c r="AX1655" s="58">
        <v>0</v>
      </c>
      <c r="AY1655" s="61"/>
      <c r="AZ1655" s="61"/>
      <c r="BA1655" s="55" t="s">
        <v>340</v>
      </c>
      <c r="BB1655" s="57">
        <v>0</v>
      </c>
      <c r="BC1655" s="58">
        <v>0</v>
      </c>
      <c r="BD1655" s="61"/>
      <c r="BE1655" s="55" t="s">
        <v>359</v>
      </c>
      <c r="BF1655" s="57">
        <v>2</v>
      </c>
      <c r="BG1655" s="58">
        <v>1</v>
      </c>
      <c r="BH1655" s="61"/>
      <c r="BI1655" s="55" t="s">
        <v>412</v>
      </c>
      <c r="BJ1655" s="57">
        <v>0</v>
      </c>
      <c r="BK1655" s="58">
        <v>0</v>
      </c>
      <c r="BL1655" s="61"/>
      <c r="BM1655" s="61"/>
    </row>
    <row r="1656" spans="2:65" ht="25.5" customHeight="1" x14ac:dyDescent="0.2">
      <c r="B1656" s="50" t="s">
        <v>183</v>
      </c>
      <c r="C1656" s="57">
        <v>3</v>
      </c>
      <c r="D1656" s="58">
        <v>0.10714285714285714</v>
      </c>
      <c r="E1656" s="64"/>
      <c r="F1656" s="46" t="s">
        <v>188</v>
      </c>
      <c r="G1656" s="57">
        <v>0</v>
      </c>
      <c r="H1656" s="58">
        <v>0</v>
      </c>
      <c r="I1656" s="61"/>
      <c r="J1656" s="55" t="s">
        <v>341</v>
      </c>
      <c r="K1656" s="57">
        <v>0</v>
      </c>
      <c r="L1656" s="58">
        <v>0</v>
      </c>
      <c r="M1656" s="61"/>
      <c r="N1656" s="50" t="s">
        <v>360</v>
      </c>
      <c r="O1656" s="57">
        <v>0</v>
      </c>
      <c r="P1656" s="58">
        <v>0</v>
      </c>
      <c r="Q1656" s="61"/>
      <c r="R1656" s="50" t="s">
        <v>413</v>
      </c>
      <c r="S1656" s="57">
        <v>1</v>
      </c>
      <c r="T1656" s="58">
        <v>3.5714285714285712E-2</v>
      </c>
      <c r="U1656" s="61"/>
      <c r="V1656" s="46" t="s">
        <v>183</v>
      </c>
      <c r="W1656" s="57">
        <v>0</v>
      </c>
      <c r="X1656" s="58">
        <v>0</v>
      </c>
      <c r="Y1656" s="61"/>
      <c r="Z1656" s="46" t="s">
        <v>188</v>
      </c>
      <c r="AA1656" s="57">
        <v>0</v>
      </c>
      <c r="AB1656" s="58">
        <v>0</v>
      </c>
      <c r="AC1656" s="61"/>
      <c r="AD1656" s="61"/>
      <c r="AE1656" s="47" t="s">
        <v>341</v>
      </c>
      <c r="AF1656" s="57">
        <v>0</v>
      </c>
      <c r="AG1656" s="58">
        <v>0</v>
      </c>
      <c r="AH1656" s="61"/>
      <c r="AI1656" s="50" t="s">
        <v>360</v>
      </c>
      <c r="AJ1656" s="57">
        <v>1</v>
      </c>
      <c r="AK1656" s="58">
        <v>0.2</v>
      </c>
      <c r="AL1656" s="61"/>
      <c r="AM1656" s="50" t="s">
        <v>413</v>
      </c>
      <c r="AN1656" s="57">
        <v>2</v>
      </c>
      <c r="AO1656" s="58">
        <v>0.4</v>
      </c>
      <c r="AP1656" s="61"/>
      <c r="AQ1656" s="61"/>
      <c r="AR1656" s="46" t="s">
        <v>183</v>
      </c>
      <c r="AS1656" s="57">
        <v>0</v>
      </c>
      <c r="AT1656" s="58">
        <v>0</v>
      </c>
      <c r="AU1656" s="61"/>
      <c r="AV1656" s="46" t="s">
        <v>188</v>
      </c>
      <c r="AW1656" s="57">
        <v>0</v>
      </c>
      <c r="AX1656" s="58">
        <v>0</v>
      </c>
      <c r="AY1656" s="61"/>
      <c r="AZ1656" s="61"/>
      <c r="BA1656" s="55" t="s">
        <v>341</v>
      </c>
      <c r="BB1656" s="57">
        <v>0</v>
      </c>
      <c r="BC1656" s="58">
        <v>0</v>
      </c>
      <c r="BD1656" s="61"/>
      <c r="BE1656" s="50" t="s">
        <v>360</v>
      </c>
      <c r="BF1656" s="57">
        <v>0</v>
      </c>
      <c r="BG1656" s="58">
        <v>0</v>
      </c>
      <c r="BH1656" s="61"/>
      <c r="BI1656" s="50" t="s">
        <v>413</v>
      </c>
      <c r="BJ1656" s="57">
        <v>0</v>
      </c>
      <c r="BK1656" s="58">
        <v>0</v>
      </c>
      <c r="BL1656" s="61"/>
      <c r="BM1656" s="61"/>
    </row>
    <row r="1657" spans="2:65" ht="25.5" customHeight="1" x14ac:dyDescent="0.2">
      <c r="B1657" s="50" t="s">
        <v>184</v>
      </c>
      <c r="C1657" s="57">
        <v>4</v>
      </c>
      <c r="D1657" s="58">
        <v>0.14285714285714285</v>
      </c>
      <c r="E1657" s="64"/>
      <c r="F1657" s="77"/>
      <c r="G1657" s="54">
        <v>28</v>
      </c>
      <c r="H1657" s="76">
        <v>1</v>
      </c>
      <c r="I1657" s="61"/>
      <c r="J1657" s="50" t="s">
        <v>344</v>
      </c>
      <c r="K1657" s="57">
        <v>6</v>
      </c>
      <c r="L1657" s="58">
        <v>0.21428571428571427</v>
      </c>
      <c r="M1657" s="61"/>
      <c r="N1657" s="50" t="s">
        <v>358</v>
      </c>
      <c r="O1657" s="57">
        <v>6</v>
      </c>
      <c r="P1657" s="58">
        <v>0.21428571428571427</v>
      </c>
      <c r="Q1657" s="61"/>
      <c r="R1657" s="50" t="s">
        <v>414</v>
      </c>
      <c r="S1657" s="57">
        <v>5</v>
      </c>
      <c r="T1657" s="58">
        <v>0.17857142857142858</v>
      </c>
      <c r="U1657" s="61"/>
      <c r="V1657" s="46" t="s">
        <v>184</v>
      </c>
      <c r="W1657" s="57">
        <v>0</v>
      </c>
      <c r="X1657" s="58">
        <v>0</v>
      </c>
      <c r="Y1657" s="61"/>
      <c r="Z1657" s="77"/>
      <c r="AA1657" s="54">
        <v>5</v>
      </c>
      <c r="AB1657" s="76">
        <v>1</v>
      </c>
      <c r="AC1657" s="61"/>
      <c r="AD1657" s="61"/>
      <c r="AE1657" s="50" t="s">
        <v>344</v>
      </c>
      <c r="AF1657" s="57">
        <v>3</v>
      </c>
      <c r="AG1657" s="58">
        <v>0.6</v>
      </c>
      <c r="AH1657" s="61"/>
      <c r="AI1657" s="50" t="s">
        <v>358</v>
      </c>
      <c r="AJ1657" s="57">
        <v>2</v>
      </c>
      <c r="AK1657" s="58">
        <v>0.4</v>
      </c>
      <c r="AL1657" s="61"/>
      <c r="AM1657" s="50" t="s">
        <v>414</v>
      </c>
      <c r="AN1657" s="57">
        <v>1</v>
      </c>
      <c r="AO1657" s="58">
        <v>0.2</v>
      </c>
      <c r="AP1657" s="61"/>
      <c r="AQ1657" s="61"/>
      <c r="AR1657" s="46" t="s">
        <v>184</v>
      </c>
      <c r="AS1657" s="57">
        <v>0</v>
      </c>
      <c r="AT1657" s="58">
        <v>0</v>
      </c>
      <c r="AU1657" s="61"/>
      <c r="AV1657" s="77"/>
      <c r="AW1657" s="54">
        <v>2</v>
      </c>
      <c r="AX1657" s="76">
        <v>1</v>
      </c>
      <c r="AY1657" s="61"/>
      <c r="AZ1657" s="61"/>
      <c r="BA1657" s="50" t="s">
        <v>344</v>
      </c>
      <c r="BB1657" s="57">
        <v>0</v>
      </c>
      <c r="BC1657" s="58">
        <v>0</v>
      </c>
      <c r="BD1657" s="61"/>
      <c r="BE1657" s="50" t="s">
        <v>358</v>
      </c>
      <c r="BF1657" s="57">
        <v>0</v>
      </c>
      <c r="BG1657" s="58">
        <v>0</v>
      </c>
      <c r="BH1657" s="61"/>
      <c r="BI1657" s="50" t="s">
        <v>414</v>
      </c>
      <c r="BJ1657" s="57">
        <v>0</v>
      </c>
      <c r="BK1657" s="58">
        <v>0</v>
      </c>
      <c r="BL1657" s="61"/>
      <c r="BM1657" s="61"/>
    </row>
    <row r="1658" spans="2:65" ht="25.5" customHeight="1" x14ac:dyDescent="0.2">
      <c r="B1658" s="50" t="s">
        <v>185</v>
      </c>
      <c r="C1658" s="57">
        <v>0</v>
      </c>
      <c r="D1658" s="58">
        <v>0</v>
      </c>
      <c r="E1658" s="64"/>
      <c r="F1658" s="61"/>
      <c r="G1658" s="56" t="s">
        <v>141</v>
      </c>
      <c r="H1658" s="49" t="s">
        <v>140</v>
      </c>
      <c r="I1658" s="61"/>
      <c r="J1658" s="50" t="s">
        <v>343</v>
      </c>
      <c r="K1658" s="57">
        <v>0</v>
      </c>
      <c r="L1658" s="58">
        <v>0</v>
      </c>
      <c r="M1658" s="61"/>
      <c r="N1658" s="50" t="s">
        <v>361</v>
      </c>
      <c r="O1658" s="57">
        <v>0</v>
      </c>
      <c r="P1658" s="58">
        <v>0</v>
      </c>
      <c r="Q1658" s="61"/>
      <c r="R1658" s="50" t="s">
        <v>415</v>
      </c>
      <c r="S1658" s="57">
        <v>0</v>
      </c>
      <c r="T1658" s="58">
        <v>0</v>
      </c>
      <c r="U1658" s="61"/>
      <c r="V1658" s="46" t="s">
        <v>185</v>
      </c>
      <c r="W1658" s="57">
        <v>0</v>
      </c>
      <c r="X1658" s="58">
        <v>0</v>
      </c>
      <c r="Y1658" s="61"/>
      <c r="Z1658" s="37"/>
      <c r="AA1658" s="56" t="s">
        <v>141</v>
      </c>
      <c r="AB1658" s="49" t="s">
        <v>140</v>
      </c>
      <c r="AC1658" s="61"/>
      <c r="AD1658" s="61"/>
      <c r="AE1658" s="50" t="s">
        <v>343</v>
      </c>
      <c r="AF1658" s="57">
        <v>0</v>
      </c>
      <c r="AG1658" s="58">
        <v>0</v>
      </c>
      <c r="AH1658" s="61"/>
      <c r="AI1658" s="50" t="s">
        <v>361</v>
      </c>
      <c r="AJ1658" s="57">
        <v>0</v>
      </c>
      <c r="AK1658" s="58">
        <v>0</v>
      </c>
      <c r="AL1658" s="61"/>
      <c r="AM1658" s="50" t="s">
        <v>415</v>
      </c>
      <c r="AN1658" s="57">
        <v>0</v>
      </c>
      <c r="AO1658" s="58">
        <v>0</v>
      </c>
      <c r="AP1658" s="61"/>
      <c r="AQ1658" s="61"/>
      <c r="AR1658" s="46" t="s">
        <v>185</v>
      </c>
      <c r="AS1658" s="57">
        <v>0</v>
      </c>
      <c r="AT1658" s="58">
        <v>0</v>
      </c>
      <c r="AU1658" s="61"/>
      <c r="AV1658" s="61"/>
      <c r="AW1658" s="56" t="s">
        <v>141</v>
      </c>
      <c r="AX1658" s="49" t="s">
        <v>140</v>
      </c>
      <c r="AY1658" s="61"/>
      <c r="AZ1658" s="61"/>
      <c r="BA1658" s="50" t="s">
        <v>343</v>
      </c>
      <c r="BB1658" s="57">
        <v>0</v>
      </c>
      <c r="BC1658" s="58">
        <v>0</v>
      </c>
      <c r="BD1658" s="61"/>
      <c r="BE1658" s="50" t="s">
        <v>361</v>
      </c>
      <c r="BF1658" s="57">
        <v>0</v>
      </c>
      <c r="BG1658" s="58">
        <v>0</v>
      </c>
      <c r="BH1658" s="61"/>
      <c r="BI1658" s="50" t="s">
        <v>415</v>
      </c>
      <c r="BJ1658" s="57">
        <v>0</v>
      </c>
      <c r="BK1658" s="58">
        <v>0</v>
      </c>
      <c r="BL1658" s="61"/>
      <c r="BM1658" s="61"/>
    </row>
    <row r="1659" spans="2:65" ht="25.5" customHeight="1" x14ac:dyDescent="0.2">
      <c r="B1659" s="46" t="s">
        <v>162</v>
      </c>
      <c r="C1659" s="57">
        <v>0</v>
      </c>
      <c r="D1659" s="58">
        <v>0</v>
      </c>
      <c r="E1659" s="64"/>
      <c r="F1659" s="61"/>
      <c r="G1659" s="61"/>
      <c r="H1659" s="61"/>
      <c r="I1659" s="61"/>
      <c r="J1659" s="50" t="s">
        <v>342</v>
      </c>
      <c r="K1659" s="57">
        <v>0</v>
      </c>
      <c r="L1659" s="58">
        <v>0</v>
      </c>
      <c r="M1659" s="61"/>
      <c r="N1659" s="50" t="s">
        <v>362</v>
      </c>
      <c r="O1659" s="57">
        <v>3</v>
      </c>
      <c r="P1659" s="58">
        <v>0.10714285714285714</v>
      </c>
      <c r="Q1659" s="61"/>
      <c r="R1659" s="50" t="s">
        <v>416</v>
      </c>
      <c r="S1659" s="57">
        <v>3</v>
      </c>
      <c r="T1659" s="58">
        <v>0.10714285714285714</v>
      </c>
      <c r="U1659" s="61"/>
      <c r="V1659" s="46" t="s">
        <v>162</v>
      </c>
      <c r="W1659" s="57">
        <v>0</v>
      </c>
      <c r="X1659" s="58">
        <v>0</v>
      </c>
      <c r="Y1659" s="61"/>
      <c r="Z1659" s="61"/>
      <c r="AA1659" s="61"/>
      <c r="AB1659" s="61"/>
      <c r="AC1659" s="61"/>
      <c r="AD1659" s="61"/>
      <c r="AE1659" s="50" t="s">
        <v>342</v>
      </c>
      <c r="AF1659" s="57">
        <v>0</v>
      </c>
      <c r="AG1659" s="58">
        <v>0</v>
      </c>
      <c r="AH1659" s="61"/>
      <c r="AI1659" s="50" t="s">
        <v>362</v>
      </c>
      <c r="AJ1659" s="57">
        <v>0</v>
      </c>
      <c r="AK1659" s="58">
        <v>0</v>
      </c>
      <c r="AL1659" s="61"/>
      <c r="AM1659" s="50" t="s">
        <v>416</v>
      </c>
      <c r="AN1659" s="57">
        <v>0</v>
      </c>
      <c r="AO1659" s="58">
        <v>0</v>
      </c>
      <c r="AP1659" s="61"/>
      <c r="AQ1659" s="61"/>
      <c r="AR1659" s="46" t="s">
        <v>162</v>
      </c>
      <c r="AS1659" s="57">
        <v>0</v>
      </c>
      <c r="AT1659" s="58">
        <v>0</v>
      </c>
      <c r="AU1659" s="61"/>
      <c r="AV1659" s="61"/>
      <c r="AW1659" s="61"/>
      <c r="AX1659" s="61"/>
      <c r="AY1659" s="61"/>
      <c r="AZ1659" s="61"/>
      <c r="BA1659" s="50" t="s">
        <v>342</v>
      </c>
      <c r="BB1659" s="57">
        <v>0</v>
      </c>
      <c r="BC1659" s="58">
        <v>0</v>
      </c>
      <c r="BD1659" s="61"/>
      <c r="BE1659" s="50" t="s">
        <v>362</v>
      </c>
      <c r="BF1659" s="57">
        <v>0</v>
      </c>
      <c r="BG1659" s="58">
        <v>0</v>
      </c>
      <c r="BH1659" s="61"/>
      <c r="BI1659" s="50" t="s">
        <v>416</v>
      </c>
      <c r="BJ1659" s="57">
        <v>0</v>
      </c>
      <c r="BK1659" s="58">
        <v>0</v>
      </c>
      <c r="BL1659" s="61"/>
      <c r="BM1659" s="61"/>
    </row>
    <row r="1660" spans="2:65" ht="25.5" customHeight="1" x14ac:dyDescent="0.2">
      <c r="B1660" s="77"/>
      <c r="C1660" s="54">
        <v>28</v>
      </c>
      <c r="D1660" s="76">
        <v>1</v>
      </c>
      <c r="E1660" s="64"/>
      <c r="F1660" s="61"/>
      <c r="G1660" s="61"/>
      <c r="H1660" s="61"/>
      <c r="I1660" s="61"/>
      <c r="J1660" s="50" t="s">
        <v>354</v>
      </c>
      <c r="K1660" s="57">
        <v>3</v>
      </c>
      <c r="L1660" s="58">
        <v>0.10714285714285714</v>
      </c>
      <c r="M1660" s="61"/>
      <c r="N1660" s="50" t="s">
        <v>363</v>
      </c>
      <c r="O1660" s="57">
        <v>3</v>
      </c>
      <c r="P1660" s="58">
        <v>0.10714285714285714</v>
      </c>
      <c r="Q1660" s="61"/>
      <c r="R1660" s="50" t="s">
        <v>417</v>
      </c>
      <c r="S1660" s="57">
        <v>0</v>
      </c>
      <c r="T1660" s="58">
        <v>0</v>
      </c>
      <c r="U1660" s="61"/>
      <c r="V1660" s="77"/>
      <c r="W1660" s="54">
        <v>5</v>
      </c>
      <c r="X1660" s="76">
        <v>1</v>
      </c>
      <c r="Y1660" s="61"/>
      <c r="Z1660" s="61"/>
      <c r="AA1660" s="61"/>
      <c r="AB1660" s="61"/>
      <c r="AC1660" s="61"/>
      <c r="AD1660" s="61"/>
      <c r="AE1660" s="50" t="s">
        <v>354</v>
      </c>
      <c r="AF1660" s="57">
        <v>0</v>
      </c>
      <c r="AG1660" s="58">
        <v>0</v>
      </c>
      <c r="AH1660" s="61"/>
      <c r="AI1660" s="50" t="s">
        <v>363</v>
      </c>
      <c r="AJ1660" s="57">
        <v>0</v>
      </c>
      <c r="AK1660" s="58">
        <v>0</v>
      </c>
      <c r="AL1660" s="61"/>
      <c r="AM1660" s="50" t="s">
        <v>417</v>
      </c>
      <c r="AN1660" s="57">
        <v>0</v>
      </c>
      <c r="AO1660" s="58">
        <v>0</v>
      </c>
      <c r="AP1660" s="61"/>
      <c r="AQ1660" s="61"/>
      <c r="AR1660" s="77" t="s">
        <v>142</v>
      </c>
      <c r="AS1660" s="54">
        <v>2</v>
      </c>
      <c r="AT1660" s="76">
        <v>1</v>
      </c>
      <c r="AU1660" s="61"/>
      <c r="AV1660" s="61"/>
      <c r="AW1660" s="61"/>
      <c r="AX1660" s="61"/>
      <c r="AY1660" s="61"/>
      <c r="AZ1660" s="61"/>
      <c r="BA1660" s="50" t="s">
        <v>354</v>
      </c>
      <c r="BB1660" s="57">
        <v>0</v>
      </c>
      <c r="BC1660" s="58">
        <v>0</v>
      </c>
      <c r="BD1660" s="61"/>
      <c r="BE1660" s="50" t="s">
        <v>363</v>
      </c>
      <c r="BF1660" s="57">
        <v>0</v>
      </c>
      <c r="BG1660" s="58">
        <v>0</v>
      </c>
      <c r="BH1660" s="61"/>
      <c r="BI1660" s="50" t="s">
        <v>417</v>
      </c>
      <c r="BJ1660" s="57">
        <v>0</v>
      </c>
      <c r="BK1660" s="58">
        <v>0</v>
      </c>
      <c r="BL1660" s="61"/>
      <c r="BM1660" s="61"/>
    </row>
    <row r="1661" spans="2:65" ht="25.5" customHeight="1" x14ac:dyDescent="0.2">
      <c r="B1661" s="61"/>
      <c r="C1661" s="80" t="s">
        <v>141</v>
      </c>
      <c r="D1661" s="77" t="s">
        <v>140</v>
      </c>
      <c r="E1661" s="64"/>
      <c r="F1661" s="61"/>
      <c r="G1661" s="61"/>
      <c r="H1661" s="61"/>
      <c r="I1661" s="61"/>
      <c r="J1661" s="50" t="s">
        <v>355</v>
      </c>
      <c r="K1661" s="57">
        <v>0</v>
      </c>
      <c r="L1661" s="58">
        <v>0</v>
      </c>
      <c r="M1661" s="61"/>
      <c r="N1661" s="50" t="s">
        <v>364</v>
      </c>
      <c r="O1661" s="57">
        <v>1</v>
      </c>
      <c r="P1661" s="58">
        <v>3.5714285714285712E-2</v>
      </c>
      <c r="Q1661" s="61"/>
      <c r="R1661" s="50" t="s">
        <v>418</v>
      </c>
      <c r="S1661" s="57">
        <v>4</v>
      </c>
      <c r="T1661" s="58">
        <v>0.14285714285714285</v>
      </c>
      <c r="U1661" s="61"/>
      <c r="V1661" s="61"/>
      <c r="W1661" s="56" t="s">
        <v>141</v>
      </c>
      <c r="X1661" s="49" t="s">
        <v>140</v>
      </c>
      <c r="Y1661" s="61"/>
      <c r="Z1661" s="61"/>
      <c r="AA1661" s="61"/>
      <c r="AB1661" s="61"/>
      <c r="AC1661" s="61"/>
      <c r="AD1661" s="61"/>
      <c r="AE1661" s="50" t="s">
        <v>355</v>
      </c>
      <c r="AF1661" s="57">
        <v>0</v>
      </c>
      <c r="AG1661" s="58">
        <v>0</v>
      </c>
      <c r="AH1661" s="61"/>
      <c r="AI1661" s="50" t="s">
        <v>364</v>
      </c>
      <c r="AJ1661" s="57">
        <v>0</v>
      </c>
      <c r="AK1661" s="58">
        <v>0</v>
      </c>
      <c r="AL1661" s="61"/>
      <c r="AM1661" s="50" t="s">
        <v>418</v>
      </c>
      <c r="AN1661" s="57">
        <v>0</v>
      </c>
      <c r="AO1661" s="58">
        <v>0</v>
      </c>
      <c r="AP1661" s="61"/>
      <c r="AQ1661" s="61"/>
      <c r="AR1661" s="69"/>
      <c r="AS1661" s="56" t="s">
        <v>141</v>
      </c>
      <c r="AT1661" s="49" t="s">
        <v>140</v>
      </c>
      <c r="AU1661" s="61"/>
      <c r="AV1661" s="61"/>
      <c r="AW1661" s="61"/>
      <c r="AX1661" s="61"/>
      <c r="AY1661" s="61"/>
      <c r="AZ1661" s="61"/>
      <c r="BA1661" s="50" t="s">
        <v>355</v>
      </c>
      <c r="BB1661" s="57">
        <v>0</v>
      </c>
      <c r="BC1661" s="58">
        <v>0</v>
      </c>
      <c r="BD1661" s="61"/>
      <c r="BE1661" s="50" t="s">
        <v>364</v>
      </c>
      <c r="BF1661" s="57">
        <v>0</v>
      </c>
      <c r="BG1661" s="58">
        <v>0</v>
      </c>
      <c r="BH1661" s="61"/>
      <c r="BI1661" s="50" t="s">
        <v>418</v>
      </c>
      <c r="BJ1661" s="57">
        <v>0</v>
      </c>
      <c r="BK1661" s="58">
        <v>0</v>
      </c>
      <c r="BL1661" s="61"/>
      <c r="BM1661" s="61"/>
    </row>
    <row r="1662" spans="2:65" ht="25.5" customHeight="1" x14ac:dyDescent="0.2">
      <c r="B1662"/>
      <c r="C1662"/>
      <c r="D1662"/>
      <c r="E1662" s="64"/>
      <c r="F1662" s="175" t="s">
        <v>16</v>
      </c>
      <c r="G1662" s="175"/>
      <c r="H1662" s="175"/>
      <c r="I1662" s="61"/>
      <c r="J1662" s="50" t="s">
        <v>356</v>
      </c>
      <c r="K1662" s="57">
        <v>0</v>
      </c>
      <c r="L1662" s="58">
        <v>0</v>
      </c>
      <c r="M1662" s="61"/>
      <c r="N1662" s="50" t="s">
        <v>365</v>
      </c>
      <c r="O1662" s="57">
        <v>0</v>
      </c>
      <c r="P1662" s="58">
        <v>0</v>
      </c>
      <c r="Q1662" s="61"/>
      <c r="R1662" s="50" t="s">
        <v>419</v>
      </c>
      <c r="S1662" s="57">
        <v>0</v>
      </c>
      <c r="T1662" s="58">
        <v>0</v>
      </c>
      <c r="U1662" s="61"/>
      <c r="V1662"/>
      <c r="W1662"/>
      <c r="X1662"/>
      <c r="Y1662" s="61"/>
      <c r="Z1662" s="61"/>
      <c r="AA1662" s="61"/>
      <c r="AB1662" s="61"/>
      <c r="AC1662" s="61"/>
      <c r="AD1662" s="61"/>
      <c r="AE1662" s="50" t="s">
        <v>356</v>
      </c>
      <c r="AF1662" s="57">
        <v>0</v>
      </c>
      <c r="AG1662" s="58">
        <v>0</v>
      </c>
      <c r="AH1662" s="61"/>
      <c r="AI1662" s="50" t="s">
        <v>365</v>
      </c>
      <c r="AJ1662" s="57">
        <v>0</v>
      </c>
      <c r="AK1662" s="58">
        <v>0</v>
      </c>
      <c r="AL1662" s="61"/>
      <c r="AM1662" s="50" t="s">
        <v>419</v>
      </c>
      <c r="AN1662" s="57">
        <v>0</v>
      </c>
      <c r="AO1662" s="58">
        <v>0</v>
      </c>
      <c r="AP1662" s="61"/>
      <c r="AQ1662" s="61"/>
      <c r="AR1662"/>
      <c r="AS1662"/>
      <c r="AT1662"/>
      <c r="AU1662" s="61"/>
      <c r="AV1662"/>
      <c r="AW1662"/>
      <c r="AX1662"/>
      <c r="AY1662" s="61"/>
      <c r="AZ1662" s="61"/>
      <c r="BA1662" s="50" t="s">
        <v>356</v>
      </c>
      <c r="BB1662" s="57">
        <v>0</v>
      </c>
      <c r="BC1662" s="58">
        <v>0</v>
      </c>
      <c r="BD1662" s="61"/>
      <c r="BE1662" s="50" t="s">
        <v>365</v>
      </c>
      <c r="BF1662" s="57">
        <v>0</v>
      </c>
      <c r="BG1662" s="58">
        <v>0</v>
      </c>
      <c r="BH1662" s="61"/>
      <c r="BI1662" s="50" t="s">
        <v>419</v>
      </c>
      <c r="BJ1662" s="57">
        <v>0</v>
      </c>
      <c r="BK1662" s="58">
        <v>0</v>
      </c>
      <c r="BL1662" s="61"/>
      <c r="BM1662" s="61"/>
    </row>
    <row r="1663" spans="2:65" ht="25.5" customHeight="1" x14ac:dyDescent="0.2">
      <c r="B1663"/>
      <c r="C1663"/>
      <c r="D1663"/>
      <c r="E1663" s="64"/>
      <c r="F1663" s="55" t="s">
        <v>191</v>
      </c>
      <c r="G1663" s="57">
        <v>3</v>
      </c>
      <c r="H1663" s="58">
        <v>0.10714285714285714</v>
      </c>
      <c r="I1663" s="61"/>
      <c r="J1663" s="50" t="s">
        <v>345</v>
      </c>
      <c r="K1663" s="57">
        <v>2</v>
      </c>
      <c r="L1663" s="58">
        <v>7.1428571428571425E-2</v>
      </c>
      <c r="M1663" s="61"/>
      <c r="N1663" s="50" t="s">
        <v>366</v>
      </c>
      <c r="O1663" s="57">
        <v>0</v>
      </c>
      <c r="P1663" s="58">
        <v>0</v>
      </c>
      <c r="Q1663" s="61"/>
      <c r="R1663" s="50" t="s">
        <v>420</v>
      </c>
      <c r="S1663" s="57">
        <v>0</v>
      </c>
      <c r="T1663" s="58">
        <v>0</v>
      </c>
      <c r="U1663" s="61"/>
      <c r="V1663" s="175" t="s">
        <v>15</v>
      </c>
      <c r="W1663" s="175"/>
      <c r="X1663" s="175"/>
      <c r="Y1663" s="61"/>
      <c r="Z1663" s="175" t="s">
        <v>16</v>
      </c>
      <c r="AA1663" s="175"/>
      <c r="AB1663" s="175"/>
      <c r="AC1663" s="61"/>
      <c r="AD1663" s="61"/>
      <c r="AE1663" s="50" t="s">
        <v>345</v>
      </c>
      <c r="AF1663" s="57">
        <v>0</v>
      </c>
      <c r="AG1663" s="58">
        <v>0</v>
      </c>
      <c r="AH1663" s="61"/>
      <c r="AI1663" s="50" t="s">
        <v>366</v>
      </c>
      <c r="AJ1663" s="57">
        <v>0</v>
      </c>
      <c r="AK1663" s="58">
        <v>0</v>
      </c>
      <c r="AL1663" s="61"/>
      <c r="AM1663" s="50" t="s">
        <v>420</v>
      </c>
      <c r="AN1663" s="57">
        <v>0</v>
      </c>
      <c r="AO1663" s="58">
        <v>0</v>
      </c>
      <c r="AP1663" s="61"/>
      <c r="AQ1663" s="61"/>
      <c r="AR1663" s="178" t="s">
        <v>15</v>
      </c>
      <c r="AS1663" s="179"/>
      <c r="AT1663" s="179"/>
      <c r="AU1663" s="61"/>
      <c r="AV1663" s="176" t="s">
        <v>16</v>
      </c>
      <c r="AW1663" s="177"/>
      <c r="AX1663" s="177"/>
      <c r="AY1663" s="61"/>
      <c r="AZ1663" s="61"/>
      <c r="BA1663" s="50" t="s">
        <v>345</v>
      </c>
      <c r="BB1663" s="57">
        <v>0</v>
      </c>
      <c r="BC1663" s="58">
        <v>0</v>
      </c>
      <c r="BD1663" s="61"/>
      <c r="BE1663" s="50" t="s">
        <v>366</v>
      </c>
      <c r="BF1663" s="57">
        <v>0</v>
      </c>
      <c r="BG1663" s="58">
        <v>0</v>
      </c>
      <c r="BH1663" s="61"/>
      <c r="BI1663" s="50" t="s">
        <v>420</v>
      </c>
      <c r="BJ1663" s="57">
        <v>0</v>
      </c>
      <c r="BK1663" s="58">
        <v>0</v>
      </c>
      <c r="BL1663" s="61"/>
      <c r="BM1663" s="61"/>
    </row>
    <row r="1664" spans="2:65" ht="25.5" customHeight="1" x14ac:dyDescent="0.2">
      <c r="B1664"/>
      <c r="C1664"/>
      <c r="D1664"/>
      <c r="E1664" s="64"/>
      <c r="F1664" s="46" t="s">
        <v>192</v>
      </c>
      <c r="G1664" s="57">
        <v>4</v>
      </c>
      <c r="H1664" s="58">
        <v>0.14285714285714285</v>
      </c>
      <c r="I1664" s="61"/>
      <c r="J1664" s="50" t="s">
        <v>347</v>
      </c>
      <c r="K1664" s="57">
        <v>2</v>
      </c>
      <c r="L1664" s="58">
        <v>7.1428571428571425E-2</v>
      </c>
      <c r="M1664" s="61"/>
      <c r="N1664" s="50" t="s">
        <v>367</v>
      </c>
      <c r="O1664" s="57">
        <v>0</v>
      </c>
      <c r="P1664" s="58">
        <v>0</v>
      </c>
      <c r="Q1664" s="61"/>
      <c r="R1664" s="50" t="s">
        <v>421</v>
      </c>
      <c r="S1664" s="57">
        <v>0</v>
      </c>
      <c r="T1664" s="58">
        <v>0</v>
      </c>
      <c r="U1664" s="61"/>
      <c r="V1664" s="47" t="s">
        <v>189</v>
      </c>
      <c r="W1664" s="57">
        <v>1</v>
      </c>
      <c r="X1664" s="58">
        <v>0.2</v>
      </c>
      <c r="Y1664" s="61"/>
      <c r="Z1664" s="47" t="s">
        <v>191</v>
      </c>
      <c r="AA1664" s="57">
        <v>3</v>
      </c>
      <c r="AB1664" s="58">
        <v>0.6</v>
      </c>
      <c r="AC1664" s="61"/>
      <c r="AD1664" s="61"/>
      <c r="AE1664" s="50" t="s">
        <v>347</v>
      </c>
      <c r="AF1664" s="57">
        <v>0</v>
      </c>
      <c r="AG1664" s="58">
        <v>0</v>
      </c>
      <c r="AH1664" s="61"/>
      <c r="AI1664" s="50" t="s">
        <v>367</v>
      </c>
      <c r="AJ1664" s="57">
        <v>0</v>
      </c>
      <c r="AK1664" s="58">
        <v>0</v>
      </c>
      <c r="AL1664" s="61"/>
      <c r="AM1664" s="50" t="s">
        <v>421</v>
      </c>
      <c r="AN1664" s="57">
        <v>0</v>
      </c>
      <c r="AO1664" s="58">
        <v>0</v>
      </c>
      <c r="AP1664" s="61"/>
      <c r="AQ1664" s="61"/>
      <c r="AR1664" s="47" t="s">
        <v>189</v>
      </c>
      <c r="AS1664" s="57">
        <v>0</v>
      </c>
      <c r="AT1664" s="58">
        <v>0</v>
      </c>
      <c r="AU1664" s="61"/>
      <c r="AV1664" s="47" t="s">
        <v>191</v>
      </c>
      <c r="AW1664" s="57">
        <v>2</v>
      </c>
      <c r="AX1664" s="58">
        <v>1</v>
      </c>
      <c r="AY1664" s="61"/>
      <c r="AZ1664" s="61"/>
      <c r="BA1664" s="50" t="s">
        <v>347</v>
      </c>
      <c r="BB1664" s="57">
        <v>0</v>
      </c>
      <c r="BC1664" s="58">
        <v>0</v>
      </c>
      <c r="BD1664" s="61"/>
      <c r="BE1664" s="50" t="s">
        <v>367</v>
      </c>
      <c r="BF1664" s="57">
        <v>0</v>
      </c>
      <c r="BG1664" s="58">
        <v>0</v>
      </c>
      <c r="BH1664" s="61"/>
      <c r="BI1664" s="50" t="s">
        <v>421</v>
      </c>
      <c r="BJ1664" s="57">
        <v>0</v>
      </c>
      <c r="BK1664" s="58">
        <v>0</v>
      </c>
      <c r="BL1664" s="61"/>
      <c r="BM1664" s="61"/>
    </row>
    <row r="1665" spans="2:65" ht="25.5" customHeight="1" x14ac:dyDescent="0.2">
      <c r="B1665"/>
      <c r="C1665"/>
      <c r="D1665"/>
      <c r="E1665" s="64"/>
      <c r="F1665" s="46" t="s">
        <v>193</v>
      </c>
      <c r="G1665" s="57">
        <v>6</v>
      </c>
      <c r="H1665" s="58">
        <v>0.21428571428571427</v>
      </c>
      <c r="I1665" s="61"/>
      <c r="J1665" s="50" t="s">
        <v>346</v>
      </c>
      <c r="K1665" s="57">
        <v>0</v>
      </c>
      <c r="L1665" s="58">
        <v>0</v>
      </c>
      <c r="M1665" s="61"/>
      <c r="N1665" s="50" t="s">
        <v>368</v>
      </c>
      <c r="O1665" s="57">
        <v>0</v>
      </c>
      <c r="P1665" s="58">
        <v>0</v>
      </c>
      <c r="Q1665" s="61"/>
      <c r="R1665" s="50" t="s">
        <v>422</v>
      </c>
      <c r="S1665" s="57">
        <v>0</v>
      </c>
      <c r="T1665" s="58">
        <v>0</v>
      </c>
      <c r="U1665" s="61"/>
      <c r="V1665" s="46" t="s">
        <v>190</v>
      </c>
      <c r="W1665" s="57">
        <v>4</v>
      </c>
      <c r="X1665" s="58">
        <v>0.8</v>
      </c>
      <c r="Y1665" s="61"/>
      <c r="Z1665" s="46" t="s">
        <v>192</v>
      </c>
      <c r="AA1665" s="57">
        <v>2</v>
      </c>
      <c r="AB1665" s="58">
        <v>0.4</v>
      </c>
      <c r="AC1665" s="61"/>
      <c r="AD1665" s="61"/>
      <c r="AE1665" s="50" t="s">
        <v>346</v>
      </c>
      <c r="AF1665" s="57">
        <v>0</v>
      </c>
      <c r="AG1665" s="58">
        <v>0</v>
      </c>
      <c r="AH1665" s="61"/>
      <c r="AI1665" s="50" t="s">
        <v>368</v>
      </c>
      <c r="AJ1665" s="57">
        <v>0</v>
      </c>
      <c r="AK1665" s="58">
        <v>0</v>
      </c>
      <c r="AL1665" s="61"/>
      <c r="AM1665" s="50" t="s">
        <v>422</v>
      </c>
      <c r="AN1665" s="57">
        <v>0</v>
      </c>
      <c r="AO1665" s="58">
        <v>0</v>
      </c>
      <c r="AP1665" s="61"/>
      <c r="AQ1665" s="61"/>
      <c r="AR1665" s="46" t="s">
        <v>190</v>
      </c>
      <c r="AS1665" s="57">
        <v>2</v>
      </c>
      <c r="AT1665" s="58">
        <v>1</v>
      </c>
      <c r="AU1665" s="61"/>
      <c r="AV1665" s="46" t="s">
        <v>192</v>
      </c>
      <c r="AW1665" s="57">
        <v>0</v>
      </c>
      <c r="AX1665" s="58">
        <v>0</v>
      </c>
      <c r="AY1665" s="61"/>
      <c r="AZ1665" s="61"/>
      <c r="BA1665" s="50" t="s">
        <v>346</v>
      </c>
      <c r="BB1665" s="57">
        <v>0</v>
      </c>
      <c r="BC1665" s="58">
        <v>0</v>
      </c>
      <c r="BD1665" s="61"/>
      <c r="BE1665" s="50" t="s">
        <v>368</v>
      </c>
      <c r="BF1665" s="57">
        <v>0</v>
      </c>
      <c r="BG1665" s="58">
        <v>0</v>
      </c>
      <c r="BH1665" s="61"/>
      <c r="BI1665" s="50" t="s">
        <v>422</v>
      </c>
      <c r="BJ1665" s="57">
        <v>0</v>
      </c>
      <c r="BK1665" s="58">
        <v>0</v>
      </c>
      <c r="BL1665" s="61"/>
      <c r="BM1665" s="61"/>
    </row>
    <row r="1666" spans="2:65" ht="25.5" customHeight="1" x14ac:dyDescent="0.2">
      <c r="B1666" s="175" t="s">
        <v>15</v>
      </c>
      <c r="C1666" s="175"/>
      <c r="D1666" s="175"/>
      <c r="E1666" s="64"/>
      <c r="F1666" s="46" t="s">
        <v>194</v>
      </c>
      <c r="G1666" s="57">
        <v>15</v>
      </c>
      <c r="H1666" s="58">
        <v>0.5357142857142857</v>
      </c>
      <c r="I1666" s="61"/>
      <c r="J1666" s="50" t="s">
        <v>350</v>
      </c>
      <c r="K1666" s="57">
        <v>0</v>
      </c>
      <c r="L1666" s="58">
        <v>0</v>
      </c>
      <c r="M1666" s="61"/>
      <c r="N1666" s="37"/>
      <c r="O1666" s="45">
        <v>28</v>
      </c>
      <c r="P1666" s="58">
        <v>1</v>
      </c>
      <c r="Q1666" s="61"/>
      <c r="R1666" s="37"/>
      <c r="S1666" s="45">
        <v>28</v>
      </c>
      <c r="T1666" s="58">
        <v>1</v>
      </c>
      <c r="U1666" s="61"/>
      <c r="V1666" s="77"/>
      <c r="W1666" s="54">
        <v>5</v>
      </c>
      <c r="X1666" s="76">
        <v>1</v>
      </c>
      <c r="Y1666" s="61"/>
      <c r="Z1666" s="46" t="s">
        <v>193</v>
      </c>
      <c r="AA1666" s="57">
        <v>0</v>
      </c>
      <c r="AB1666" s="58">
        <v>0</v>
      </c>
      <c r="AC1666" s="61"/>
      <c r="AD1666" s="61"/>
      <c r="AE1666" s="50" t="s">
        <v>350</v>
      </c>
      <c r="AF1666" s="57">
        <v>0</v>
      </c>
      <c r="AG1666" s="58">
        <v>0</v>
      </c>
      <c r="AH1666" s="61"/>
      <c r="AI1666" s="37"/>
      <c r="AJ1666" s="45">
        <v>5</v>
      </c>
      <c r="AK1666" s="58">
        <v>1</v>
      </c>
      <c r="AL1666" s="61"/>
      <c r="AM1666" s="37"/>
      <c r="AN1666" s="45">
        <v>5</v>
      </c>
      <c r="AO1666" s="58">
        <v>1</v>
      </c>
      <c r="AP1666" s="61"/>
      <c r="AQ1666" s="61"/>
      <c r="AR1666" s="77"/>
      <c r="AS1666" s="54">
        <v>2</v>
      </c>
      <c r="AT1666" s="76">
        <v>1</v>
      </c>
      <c r="AU1666" s="61"/>
      <c r="AV1666" s="46" t="s">
        <v>193</v>
      </c>
      <c r="AW1666" s="57">
        <v>0</v>
      </c>
      <c r="AX1666" s="58">
        <v>0</v>
      </c>
      <c r="AY1666" s="61"/>
      <c r="AZ1666" s="61"/>
      <c r="BA1666" s="50" t="s">
        <v>350</v>
      </c>
      <c r="BB1666" s="57">
        <v>0</v>
      </c>
      <c r="BC1666" s="58">
        <v>0</v>
      </c>
      <c r="BD1666" s="61"/>
      <c r="BE1666" s="37"/>
      <c r="BF1666" s="45">
        <v>2</v>
      </c>
      <c r="BG1666" s="58">
        <v>1</v>
      </c>
      <c r="BH1666" s="61"/>
      <c r="BI1666" s="37"/>
      <c r="BJ1666" s="45">
        <v>2</v>
      </c>
      <c r="BK1666" s="58">
        <v>1</v>
      </c>
      <c r="BL1666" s="61"/>
      <c r="BM1666" s="61"/>
    </row>
    <row r="1667" spans="2:65" ht="25.5" customHeight="1" x14ac:dyDescent="0.2">
      <c r="B1667" s="55" t="s">
        <v>189</v>
      </c>
      <c r="C1667" s="57">
        <v>27</v>
      </c>
      <c r="D1667" s="58">
        <v>0.9642857142857143</v>
      </c>
      <c r="E1667" s="64"/>
      <c r="F1667" s="77"/>
      <c r="G1667" s="54">
        <v>28</v>
      </c>
      <c r="H1667" s="76">
        <v>1</v>
      </c>
      <c r="I1667" s="61"/>
      <c r="J1667" s="50" t="s">
        <v>349</v>
      </c>
      <c r="K1667" s="57">
        <v>0</v>
      </c>
      <c r="L1667" s="58">
        <v>0</v>
      </c>
      <c r="M1667" s="61"/>
      <c r="N1667" s="61"/>
      <c r="O1667" s="49" t="s">
        <v>141</v>
      </c>
      <c r="P1667" s="49" t="s">
        <v>140</v>
      </c>
      <c r="Q1667" s="61"/>
      <c r="R1667" s="61"/>
      <c r="S1667" s="49" t="s">
        <v>141</v>
      </c>
      <c r="T1667" s="49" t="s">
        <v>140</v>
      </c>
      <c r="U1667" s="61"/>
      <c r="V1667" s="61"/>
      <c r="W1667" s="56" t="s">
        <v>141</v>
      </c>
      <c r="X1667" s="49" t="s">
        <v>140</v>
      </c>
      <c r="Y1667" s="61"/>
      <c r="Z1667" s="46" t="s">
        <v>194</v>
      </c>
      <c r="AA1667" s="57">
        <v>0</v>
      </c>
      <c r="AB1667" s="58">
        <v>0</v>
      </c>
      <c r="AC1667" s="61"/>
      <c r="AD1667" s="61"/>
      <c r="AE1667" s="50" t="s">
        <v>349</v>
      </c>
      <c r="AF1667" s="57">
        <v>0</v>
      </c>
      <c r="AG1667" s="58">
        <v>0</v>
      </c>
      <c r="AH1667" s="61"/>
      <c r="AI1667" s="61"/>
      <c r="AJ1667" s="49" t="s">
        <v>141</v>
      </c>
      <c r="AK1667" s="49" t="s">
        <v>140</v>
      </c>
      <c r="AL1667" s="61"/>
      <c r="AM1667" s="61"/>
      <c r="AN1667" s="49" t="s">
        <v>141</v>
      </c>
      <c r="AO1667" s="49" t="s">
        <v>140</v>
      </c>
      <c r="AP1667" s="61"/>
      <c r="AQ1667" s="61"/>
      <c r="AR1667" s="61"/>
      <c r="AS1667" s="56" t="s">
        <v>141</v>
      </c>
      <c r="AT1667" s="49" t="s">
        <v>140</v>
      </c>
      <c r="AU1667" s="61"/>
      <c r="AV1667" s="46" t="s">
        <v>194</v>
      </c>
      <c r="AW1667" s="57">
        <v>0</v>
      </c>
      <c r="AX1667" s="58">
        <v>0</v>
      </c>
      <c r="AY1667" s="61"/>
      <c r="AZ1667" s="61"/>
      <c r="BA1667" s="50" t="s">
        <v>349</v>
      </c>
      <c r="BB1667" s="57">
        <v>0</v>
      </c>
      <c r="BC1667" s="58">
        <v>0</v>
      </c>
      <c r="BD1667" s="61"/>
      <c r="BE1667" s="61"/>
      <c r="BF1667" s="49" t="s">
        <v>141</v>
      </c>
      <c r="BG1667" s="49" t="s">
        <v>140</v>
      </c>
      <c r="BH1667" s="61"/>
      <c r="BI1667" s="61"/>
      <c r="BJ1667" s="49" t="s">
        <v>141</v>
      </c>
      <c r="BK1667" s="49" t="s">
        <v>140</v>
      </c>
      <c r="BL1667" s="61"/>
      <c r="BM1667" s="61"/>
    </row>
    <row r="1668" spans="2:65" ht="25.5" customHeight="1" x14ac:dyDescent="0.2">
      <c r="B1668" s="46" t="s">
        <v>190</v>
      </c>
      <c r="C1668" s="57">
        <v>1</v>
      </c>
      <c r="D1668" s="58">
        <v>3.5714285714285712E-2</v>
      </c>
      <c r="E1668" s="64"/>
      <c r="F1668" s="61"/>
      <c r="G1668" s="56" t="s">
        <v>141</v>
      </c>
      <c r="H1668" s="49" t="s">
        <v>140</v>
      </c>
      <c r="I1668" s="61"/>
      <c r="J1668" s="50" t="s">
        <v>348</v>
      </c>
      <c r="K1668" s="57">
        <v>0</v>
      </c>
      <c r="L1668" s="58">
        <v>0</v>
      </c>
      <c r="M1668" s="61"/>
      <c r="N1668" s="61"/>
      <c r="O1668" s="61"/>
      <c r="P1668" s="61"/>
      <c r="Q1668" s="61"/>
      <c r="R1668" s="61"/>
      <c r="S1668" s="61"/>
      <c r="T1668" s="61"/>
      <c r="U1668" s="61"/>
      <c r="V1668" s="61"/>
      <c r="W1668" s="61"/>
      <c r="X1668" s="61"/>
      <c r="Y1668" s="61"/>
      <c r="Z1668" s="77"/>
      <c r="AA1668" s="54">
        <v>5</v>
      </c>
      <c r="AB1668" s="76">
        <v>1</v>
      </c>
      <c r="AC1668" s="61"/>
      <c r="AD1668" s="61"/>
      <c r="AE1668" s="50" t="s">
        <v>348</v>
      </c>
      <c r="AF1668" s="57">
        <v>0</v>
      </c>
      <c r="AG1668" s="58">
        <v>0</v>
      </c>
      <c r="AH1668" s="61"/>
      <c r="AI1668" s="61"/>
      <c r="AJ1668" s="61"/>
      <c r="AK1668" s="61"/>
      <c r="AL1668" s="61"/>
      <c r="AM1668" s="61"/>
      <c r="AN1668" s="61"/>
      <c r="AO1668" s="61"/>
      <c r="AP1668" s="61"/>
      <c r="AQ1668" s="61"/>
      <c r="AR1668" s="61"/>
      <c r="AS1668" s="61"/>
      <c r="AT1668" s="61"/>
      <c r="AU1668" s="61"/>
      <c r="AV1668" s="77"/>
      <c r="AW1668" s="54">
        <v>2</v>
      </c>
      <c r="AX1668" s="76">
        <v>1</v>
      </c>
      <c r="AY1668" s="61"/>
      <c r="AZ1668" s="61"/>
      <c r="BA1668" s="50" t="s">
        <v>348</v>
      </c>
      <c r="BB1668" s="57">
        <v>0</v>
      </c>
      <c r="BC1668" s="58">
        <v>0</v>
      </c>
      <c r="BD1668" s="61"/>
      <c r="BE1668" s="61"/>
      <c r="BF1668" s="61"/>
      <c r="BG1668" s="61"/>
      <c r="BH1668" s="61"/>
      <c r="BI1668" s="61"/>
      <c r="BJ1668" s="61"/>
      <c r="BK1668" s="61"/>
      <c r="BL1668" s="61"/>
      <c r="BM1668" s="61"/>
    </row>
    <row r="1669" spans="2:65" ht="25.5" customHeight="1" x14ac:dyDescent="0.2">
      <c r="B1669" s="77"/>
      <c r="C1669" s="54">
        <v>28</v>
      </c>
      <c r="D1669" s="76">
        <v>1</v>
      </c>
      <c r="E1669" s="64"/>
      <c r="F1669" s="61"/>
      <c r="G1669" s="61"/>
      <c r="H1669" s="61"/>
      <c r="I1669" s="61"/>
      <c r="J1669" s="46" t="s">
        <v>351</v>
      </c>
      <c r="K1669" s="57">
        <v>0</v>
      </c>
      <c r="L1669" s="58">
        <v>0</v>
      </c>
      <c r="M1669" s="61"/>
      <c r="N1669" s="61"/>
      <c r="O1669" s="61"/>
      <c r="P1669" s="61"/>
      <c r="Q1669" s="61"/>
      <c r="R1669" s="61"/>
      <c r="S1669" s="61"/>
      <c r="T1669" s="61"/>
      <c r="U1669" s="61"/>
      <c r="V1669" s="176" t="s">
        <v>17</v>
      </c>
      <c r="W1669" s="177"/>
      <c r="X1669" s="177"/>
      <c r="Y1669"/>
      <c r="Z1669" s="61"/>
      <c r="AA1669" s="56" t="s">
        <v>141</v>
      </c>
      <c r="AB1669" s="49" t="s">
        <v>140</v>
      </c>
      <c r="AC1669" s="61"/>
      <c r="AD1669" s="61"/>
      <c r="AE1669" s="46" t="s">
        <v>351</v>
      </c>
      <c r="AF1669" s="57">
        <v>0</v>
      </c>
      <c r="AG1669" s="58">
        <v>0</v>
      </c>
      <c r="AH1669" s="61"/>
      <c r="AI1669" s="61"/>
      <c r="AJ1669" s="61"/>
      <c r="AK1669" s="61"/>
      <c r="AL1669" s="61"/>
      <c r="AM1669" s="61"/>
      <c r="AN1669" s="61"/>
      <c r="AO1669" s="61"/>
      <c r="AP1669" s="61"/>
      <c r="AQ1669" s="61"/>
      <c r="AR1669" s="175" t="s">
        <v>17</v>
      </c>
      <c r="AS1669" s="175"/>
      <c r="AT1669" s="175"/>
      <c r="AU1669" s="61"/>
      <c r="AV1669" s="61"/>
      <c r="AW1669" s="56" t="s">
        <v>141</v>
      </c>
      <c r="AX1669" s="49" t="s">
        <v>140</v>
      </c>
      <c r="AY1669" s="61"/>
      <c r="AZ1669" s="61"/>
      <c r="BA1669" s="46" t="s">
        <v>351</v>
      </c>
      <c r="BB1669" s="57">
        <v>0</v>
      </c>
      <c r="BC1669" s="58">
        <v>0</v>
      </c>
      <c r="BD1669" s="61"/>
      <c r="BE1669" s="61"/>
      <c r="BF1669" s="61"/>
      <c r="BG1669" s="61"/>
      <c r="BH1669" s="61"/>
      <c r="BI1669" s="61"/>
      <c r="BJ1669" s="61"/>
      <c r="BK1669" s="61"/>
      <c r="BL1669" s="61"/>
      <c r="BM1669" s="61"/>
    </row>
    <row r="1670" spans="2:65" ht="25.5" customHeight="1" x14ac:dyDescent="0.2">
      <c r="B1670"/>
      <c r="C1670" s="56" t="s">
        <v>141</v>
      </c>
      <c r="D1670" s="49" t="s">
        <v>140</v>
      </c>
      <c r="E1670" s="64"/>
      <c r="F1670" s="61"/>
      <c r="G1670" s="61"/>
      <c r="H1670" s="61"/>
      <c r="I1670" s="61"/>
      <c r="J1670" s="46" t="s">
        <v>352</v>
      </c>
      <c r="K1670" s="57">
        <v>0</v>
      </c>
      <c r="L1670" s="58">
        <v>0</v>
      </c>
      <c r="M1670" s="61"/>
      <c r="N1670" s="61"/>
      <c r="O1670" s="61"/>
      <c r="P1670" s="61"/>
      <c r="Q1670" s="61"/>
      <c r="R1670" s="61"/>
      <c r="S1670" s="61"/>
      <c r="T1670" s="61"/>
      <c r="U1670" s="61"/>
      <c r="V1670" s="47" t="s">
        <v>195</v>
      </c>
      <c r="W1670" s="57">
        <v>1</v>
      </c>
      <c r="X1670" s="58">
        <v>0.2</v>
      </c>
      <c r="Y1670"/>
      <c r="Z1670" s="61"/>
      <c r="AA1670" s="61"/>
      <c r="AB1670" s="61"/>
      <c r="AC1670" s="61"/>
      <c r="AD1670" s="61"/>
      <c r="AE1670" s="46" t="s">
        <v>352</v>
      </c>
      <c r="AF1670" s="57">
        <v>0</v>
      </c>
      <c r="AG1670" s="58">
        <v>0</v>
      </c>
      <c r="AH1670" s="61"/>
      <c r="AI1670" s="61"/>
      <c r="AJ1670" s="61"/>
      <c r="AK1670" s="61"/>
      <c r="AL1670" s="61"/>
      <c r="AM1670" s="61"/>
      <c r="AN1670" s="61"/>
      <c r="AO1670" s="61"/>
      <c r="AP1670" s="61"/>
      <c r="AQ1670" s="61"/>
      <c r="AR1670" s="55" t="s">
        <v>195</v>
      </c>
      <c r="AS1670" s="57">
        <v>0</v>
      </c>
      <c r="AT1670" s="58">
        <v>0</v>
      </c>
      <c r="AU1670" s="61"/>
      <c r="AV1670" s="61"/>
      <c r="AW1670" s="61"/>
      <c r="AX1670" s="61"/>
      <c r="AY1670" s="61"/>
      <c r="AZ1670" s="61"/>
      <c r="BA1670" s="46" t="s">
        <v>352</v>
      </c>
      <c r="BB1670" s="57">
        <v>0</v>
      </c>
      <c r="BC1670" s="58">
        <v>0</v>
      </c>
      <c r="BD1670" s="61"/>
      <c r="BE1670" s="61"/>
      <c r="BF1670" s="61"/>
      <c r="BG1670" s="61"/>
      <c r="BH1670" s="61"/>
      <c r="BI1670" s="61"/>
      <c r="BJ1670" s="61"/>
      <c r="BK1670" s="61"/>
      <c r="BL1670" s="61"/>
      <c r="BM1670" s="61"/>
    </row>
    <row r="1671" spans="2:65" ht="25.5" customHeight="1" x14ac:dyDescent="0.2">
      <c r="B1671"/>
      <c r="C1671"/>
      <c r="D1671"/>
      <c r="E1671" s="64"/>
      <c r="F1671" s="61"/>
      <c r="G1671" s="61"/>
      <c r="H1671" s="61"/>
      <c r="I1671" s="61"/>
      <c r="J1671" s="46" t="s">
        <v>353</v>
      </c>
      <c r="K1671" s="57">
        <v>0</v>
      </c>
      <c r="L1671" s="58">
        <v>0</v>
      </c>
      <c r="M1671" s="61"/>
      <c r="N1671" s="61"/>
      <c r="O1671" s="61"/>
      <c r="P1671" s="61"/>
      <c r="Q1671" s="61"/>
      <c r="R1671" s="61"/>
      <c r="S1671" s="61"/>
      <c r="T1671" s="61"/>
      <c r="U1671" s="61"/>
      <c r="V1671" s="46" t="s">
        <v>196</v>
      </c>
      <c r="W1671" s="57">
        <v>4</v>
      </c>
      <c r="X1671" s="58">
        <v>0.8</v>
      </c>
      <c r="Y1671"/>
      <c r="Z1671" s="61"/>
      <c r="AA1671" s="61"/>
      <c r="AB1671" s="61"/>
      <c r="AC1671" s="61"/>
      <c r="AD1671" s="61"/>
      <c r="AE1671" s="46" t="s">
        <v>353</v>
      </c>
      <c r="AF1671" s="57">
        <v>0</v>
      </c>
      <c r="AG1671" s="58">
        <v>0</v>
      </c>
      <c r="AH1671" s="61"/>
      <c r="AI1671" s="61"/>
      <c r="AJ1671" s="61"/>
      <c r="AK1671" s="61"/>
      <c r="AL1671" s="61"/>
      <c r="AM1671" s="61"/>
      <c r="AN1671" s="61"/>
      <c r="AO1671" s="61"/>
      <c r="AP1671" s="61"/>
      <c r="AQ1671" s="61"/>
      <c r="AR1671" s="46" t="s">
        <v>196</v>
      </c>
      <c r="AS1671" s="57">
        <v>2</v>
      </c>
      <c r="AT1671" s="58">
        <v>1</v>
      </c>
      <c r="AU1671" s="61"/>
      <c r="AV1671" s="61"/>
      <c r="AW1671" s="61"/>
      <c r="AX1671" s="61"/>
      <c r="AY1671" s="61"/>
      <c r="AZ1671" s="61"/>
      <c r="BA1671" s="46" t="s">
        <v>353</v>
      </c>
      <c r="BB1671" s="57">
        <v>0</v>
      </c>
      <c r="BC1671" s="58">
        <v>0</v>
      </c>
      <c r="BD1671" s="61"/>
      <c r="BE1671" s="61"/>
      <c r="BF1671" s="61"/>
      <c r="BG1671" s="61"/>
      <c r="BH1671" s="61"/>
      <c r="BI1671" s="61"/>
      <c r="BJ1671" s="61"/>
      <c r="BK1671" s="61"/>
      <c r="BL1671" s="61"/>
      <c r="BM1671" s="61"/>
    </row>
    <row r="1672" spans="2:65" ht="25.5" customHeight="1" x14ac:dyDescent="0.2">
      <c r="B1672" s="175" t="s">
        <v>17</v>
      </c>
      <c r="C1672" s="175"/>
      <c r="D1672" s="175"/>
      <c r="E1672" s="64"/>
      <c r="F1672" s="61"/>
      <c r="G1672" s="61"/>
      <c r="H1672" s="61"/>
      <c r="I1672" s="61"/>
      <c r="J1672" s="37"/>
      <c r="K1672" s="45">
        <v>28</v>
      </c>
      <c r="L1672" s="58">
        <v>1</v>
      </c>
      <c r="M1672" s="61"/>
      <c r="N1672" s="61"/>
      <c r="O1672" s="61"/>
      <c r="P1672" s="61"/>
      <c r="Q1672" s="61"/>
      <c r="R1672" s="61"/>
      <c r="S1672" s="61"/>
      <c r="T1672" s="61"/>
      <c r="U1672" s="61"/>
      <c r="V1672" s="77"/>
      <c r="W1672" s="54">
        <v>5</v>
      </c>
      <c r="X1672" s="76">
        <v>1</v>
      </c>
      <c r="Y1672"/>
      <c r="Z1672" s="61"/>
      <c r="AA1672" s="61"/>
      <c r="AB1672" s="61"/>
      <c r="AC1672" s="61"/>
      <c r="AD1672" s="61"/>
      <c r="AE1672" s="37"/>
      <c r="AF1672" s="45">
        <v>5</v>
      </c>
      <c r="AG1672" s="58">
        <v>1</v>
      </c>
      <c r="AH1672" s="61"/>
      <c r="AI1672" s="61"/>
      <c r="AJ1672" s="61"/>
      <c r="AK1672" s="61"/>
      <c r="AL1672" s="61"/>
      <c r="AM1672" s="61"/>
      <c r="AN1672" s="61"/>
      <c r="AO1672" s="61"/>
      <c r="AP1672" s="61"/>
      <c r="AQ1672" s="61"/>
      <c r="AR1672" s="77"/>
      <c r="AS1672" s="54">
        <v>2</v>
      </c>
      <c r="AT1672" s="76">
        <v>1</v>
      </c>
      <c r="AU1672" s="61"/>
      <c r="AV1672"/>
      <c r="AW1672"/>
      <c r="AX1672"/>
      <c r="AY1672" s="61"/>
      <c r="AZ1672" s="61"/>
      <c r="BA1672" s="37"/>
      <c r="BB1672" s="45">
        <v>2</v>
      </c>
      <c r="BC1672" s="58">
        <v>1</v>
      </c>
      <c r="BD1672" s="61"/>
      <c r="BE1672" s="61"/>
      <c r="BF1672" s="61"/>
      <c r="BG1672" s="61"/>
      <c r="BH1672" s="61"/>
      <c r="BI1672" s="61"/>
      <c r="BJ1672" s="61"/>
      <c r="BK1672" s="61"/>
      <c r="BL1672" s="61"/>
      <c r="BM1672" s="61"/>
    </row>
    <row r="1673" spans="2:65" ht="25.5" customHeight="1" x14ac:dyDescent="0.2">
      <c r="B1673" s="55" t="s">
        <v>195</v>
      </c>
      <c r="C1673" s="57">
        <v>5</v>
      </c>
      <c r="D1673" s="58">
        <v>0.17857142857142858</v>
      </c>
      <c r="E1673" s="64"/>
      <c r="F1673" s="61"/>
      <c r="G1673" s="61"/>
      <c r="H1673" s="61"/>
      <c r="I1673" s="61"/>
      <c r="J1673" s="61"/>
      <c r="K1673" s="49" t="s">
        <v>141</v>
      </c>
      <c r="L1673" s="74" t="s">
        <v>140</v>
      </c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  <c r="W1673" s="56" t="s">
        <v>141</v>
      </c>
      <c r="X1673" s="49" t="s">
        <v>140</v>
      </c>
      <c r="Y1673"/>
      <c r="Z1673" s="61"/>
      <c r="AA1673" s="61"/>
      <c r="AB1673" s="61"/>
      <c r="AC1673" s="61"/>
      <c r="AD1673" s="61"/>
      <c r="AE1673" s="61"/>
      <c r="AF1673" s="49" t="s">
        <v>141</v>
      </c>
      <c r="AG1673" s="74" t="s">
        <v>140</v>
      </c>
      <c r="AH1673" s="61"/>
      <c r="AI1673" s="61"/>
      <c r="AJ1673" s="61"/>
      <c r="AK1673" s="61"/>
      <c r="AL1673" s="61"/>
      <c r="AM1673" s="61"/>
      <c r="AN1673" s="61"/>
      <c r="AO1673" s="61"/>
      <c r="AP1673" s="61"/>
      <c r="AQ1673" s="61"/>
      <c r="AR1673"/>
      <c r="AS1673" s="56" t="s">
        <v>141</v>
      </c>
      <c r="AT1673" s="49" t="s">
        <v>140</v>
      </c>
      <c r="AU1673" s="61"/>
      <c r="AV1673"/>
      <c r="AW1673"/>
      <c r="AX1673"/>
      <c r="AY1673" s="61"/>
      <c r="AZ1673" s="61"/>
      <c r="BA1673" s="61"/>
      <c r="BB1673" s="49" t="s">
        <v>141</v>
      </c>
      <c r="BC1673" s="74" t="s">
        <v>140</v>
      </c>
      <c r="BD1673" s="61"/>
      <c r="BE1673" s="61"/>
      <c r="BF1673" s="61"/>
      <c r="BG1673" s="61"/>
      <c r="BH1673" s="61"/>
      <c r="BI1673" s="61"/>
      <c r="BJ1673" s="61"/>
      <c r="BK1673" s="61"/>
      <c r="BL1673" s="61"/>
      <c r="BM1673" s="61"/>
    </row>
    <row r="1674" spans="2:65" ht="25.5" customHeight="1" x14ac:dyDescent="0.2">
      <c r="B1674" s="46" t="s">
        <v>196</v>
      </c>
      <c r="C1674" s="57">
        <v>23</v>
      </c>
      <c r="D1674" s="58">
        <v>0.8214285714285714</v>
      </c>
      <c r="E1674" s="64"/>
      <c r="F1674" s="61"/>
      <c r="G1674" s="61"/>
      <c r="H1674" s="61"/>
      <c r="I1674" s="61"/>
      <c r="J1674" s="61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/>
      <c r="W1674"/>
      <c r="X1674"/>
      <c r="Y1674" s="61"/>
      <c r="Z1674" s="61"/>
      <c r="AA1674" s="61"/>
      <c r="AB1674" s="61"/>
      <c r="AC1674" s="61"/>
      <c r="AD1674" s="61"/>
      <c r="AE1674"/>
      <c r="AF1674"/>
      <c r="AG1674"/>
      <c r="AH1674" s="61"/>
      <c r="AI1674" s="61"/>
      <c r="AJ1674" s="61"/>
      <c r="AK1674" s="61"/>
      <c r="AL1674" s="61"/>
      <c r="AM1674" s="61"/>
      <c r="AN1674" s="61"/>
      <c r="AO1674" s="61"/>
      <c r="AP1674" s="61"/>
      <c r="AQ1674" s="61"/>
      <c r="AR1674"/>
      <c r="AS1674"/>
      <c r="AT1674"/>
      <c r="AU1674" s="61"/>
      <c r="AV1674"/>
      <c r="AW1674"/>
      <c r="AX1674"/>
      <c r="AY1674" s="61"/>
      <c r="AZ1674" s="61"/>
      <c r="BA1674" s="37"/>
      <c r="BB1674" s="37"/>
      <c r="BC1674" s="37"/>
      <c r="BD1674" s="61"/>
      <c r="BE1674" s="61"/>
      <c r="BF1674" s="61"/>
      <c r="BG1674" s="61"/>
      <c r="BH1674" s="61"/>
      <c r="BI1674" s="61"/>
      <c r="BJ1674" s="61"/>
      <c r="BK1674" s="61"/>
      <c r="BL1674" s="61"/>
      <c r="BM1674" s="61"/>
    </row>
    <row r="1675" spans="2:65" ht="25.5" customHeight="1" x14ac:dyDescent="0.2">
      <c r="B1675" s="77"/>
      <c r="C1675" s="54">
        <v>28</v>
      </c>
      <c r="D1675" s="76">
        <v>1</v>
      </c>
      <c r="E1675" s="15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</row>
    <row r="1676" spans="2:65" ht="25.5" customHeight="1" x14ac:dyDescent="0.2">
      <c r="B1676"/>
      <c r="C1676" s="56" t="s">
        <v>141</v>
      </c>
      <c r="D1676" s="49" t="s">
        <v>140</v>
      </c>
      <c r="E1676" s="15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</row>
    <row r="1677" spans="2:65" ht="25.5" customHeight="1" x14ac:dyDescent="0.2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</row>
    <row r="1678" spans="2:65" ht="25.5" customHeight="1" x14ac:dyDescent="0.2">
      <c r="B1678" s="222" t="s">
        <v>3796</v>
      </c>
      <c r="C1678" s="223"/>
      <c r="D1678" s="223"/>
      <c r="E1678" s="223"/>
      <c r="F1678" s="223"/>
      <c r="G1678" s="223"/>
      <c r="H1678" s="223"/>
      <c r="I1678" s="223"/>
      <c r="J1678" s="223"/>
      <c r="K1678" s="223"/>
      <c r="L1678" s="223"/>
      <c r="M1678" s="223"/>
      <c r="N1678" s="223"/>
      <c r="O1678" s="223"/>
      <c r="P1678" s="223"/>
      <c r="Q1678" s="223"/>
      <c r="R1678" s="223"/>
      <c r="S1678" s="223"/>
      <c r="T1678" s="223"/>
      <c r="U1678" s="223"/>
      <c r="V1678" s="223"/>
      <c r="W1678" s="223"/>
      <c r="X1678" s="223"/>
      <c r="Y1678" s="223"/>
      <c r="Z1678" s="223"/>
      <c r="AA1678" s="223"/>
      <c r="AB1678" s="223"/>
      <c r="AC1678" s="223"/>
      <c r="AD1678" s="223"/>
      <c r="AE1678" s="223"/>
      <c r="AF1678" s="223"/>
      <c r="AG1678" s="223"/>
      <c r="AH1678" s="223"/>
      <c r="AI1678" s="223"/>
      <c r="AJ1678" s="223"/>
      <c r="AK1678" s="223"/>
      <c r="AL1678" s="223"/>
      <c r="AM1678" s="223"/>
      <c r="AN1678" s="223"/>
      <c r="AO1678" s="223"/>
      <c r="AP1678" s="223"/>
      <c r="AQ1678" s="223"/>
      <c r="AR1678" s="223"/>
      <c r="AS1678" s="223"/>
      <c r="AT1678" s="223"/>
      <c r="AU1678" s="223"/>
      <c r="AV1678" s="223"/>
      <c r="AW1678" s="223"/>
      <c r="AX1678" s="223"/>
      <c r="AY1678" s="223"/>
      <c r="AZ1678" s="223"/>
      <c r="BA1678" s="223"/>
      <c r="BB1678" s="223"/>
      <c r="BC1678" s="224"/>
    </row>
    <row r="1680" spans="2:65" ht="25.5" customHeight="1" x14ac:dyDescent="0.2">
      <c r="B1680" s="205" t="s">
        <v>423</v>
      </c>
      <c r="C1680" s="205"/>
      <c r="D1680" s="205"/>
      <c r="E1680" s="205"/>
      <c r="F1680" s="205"/>
      <c r="G1680" s="205"/>
      <c r="H1680" s="205"/>
      <c r="I1680" s="205"/>
      <c r="J1680" s="205"/>
      <c r="K1680" s="205"/>
      <c r="L1680" s="205"/>
      <c r="M1680" s="205"/>
      <c r="N1680" s="205"/>
      <c r="O1680" s="205"/>
      <c r="P1680" s="205"/>
      <c r="Q1680" s="205"/>
      <c r="R1680" s="205"/>
      <c r="S1680" s="205"/>
      <c r="T1680" s="205"/>
      <c r="U1680" s="205"/>
      <c r="V1680" s="205"/>
      <c r="W1680" s="205"/>
      <c r="X1680" s="205"/>
      <c r="Y1680" s="205"/>
      <c r="Z1680" s="205"/>
      <c r="AA1680" s="205"/>
      <c r="AB1680" s="205"/>
      <c r="AC1680" s="205"/>
      <c r="AD1680" s="205"/>
      <c r="AE1680" s="205"/>
      <c r="AF1680" s="205"/>
      <c r="AG1680" s="205"/>
      <c r="AH1680" s="205"/>
      <c r="AI1680" s="205"/>
      <c r="AJ1680" s="205"/>
      <c r="AK1680" s="205"/>
      <c r="AL1680" s="205"/>
      <c r="AM1680" s="205"/>
      <c r="AN1680" s="205"/>
      <c r="AO1680" s="205"/>
      <c r="AP1680" s="205"/>
      <c r="AQ1680" s="205"/>
      <c r="AR1680" s="205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 s="8"/>
      <c r="BM1680" s="8"/>
    </row>
    <row r="1681" spans="2:65" ht="25.5" customHeight="1" x14ac:dyDescent="0.2">
      <c r="B1681"/>
      <c r="C1681"/>
      <c r="D1681"/>
      <c r="E1681" s="8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</row>
    <row r="1682" spans="2:65" ht="25.5" customHeight="1" x14ac:dyDescent="0.2">
      <c r="B1682" s="206" t="s">
        <v>138</v>
      </c>
      <c r="C1682" s="206"/>
      <c r="D1682" s="206"/>
      <c r="E1682" s="8"/>
      <c r="F1682" s="187" t="s">
        <v>3</v>
      </c>
      <c r="G1682" s="187"/>
      <c r="H1682" s="187"/>
      <c r="I1682"/>
      <c r="J1682" s="188" t="s">
        <v>145</v>
      </c>
      <c r="K1682" s="188"/>
      <c r="L1682" s="188"/>
      <c r="M1682"/>
      <c r="N1682" s="188" t="s">
        <v>5</v>
      </c>
      <c r="O1682" s="188"/>
      <c r="P1682" s="188"/>
      <c r="Q1682"/>
      <c r="R1682" s="187" t="s">
        <v>158</v>
      </c>
      <c r="S1682" s="187"/>
      <c r="T1682" s="187"/>
      <c r="U1682"/>
      <c r="V1682" s="186" t="s">
        <v>159</v>
      </c>
      <c r="W1682" s="186"/>
      <c r="X1682" s="186"/>
      <c r="Y1682"/>
      <c r="Z1682" s="206" t="s">
        <v>8</v>
      </c>
      <c r="AA1682" s="206"/>
      <c r="AB1682" s="206"/>
      <c r="AC1682"/>
      <c r="AD1682" s="186" t="s">
        <v>9</v>
      </c>
      <c r="AE1682" s="186"/>
      <c r="AF1682" s="186"/>
      <c r="AG1682"/>
      <c r="AH1682" s="186" t="s">
        <v>172</v>
      </c>
      <c r="AI1682" s="186"/>
      <c r="AJ1682" s="186"/>
      <c r="AK1682"/>
      <c r="AL1682" s="186" t="s">
        <v>11</v>
      </c>
      <c r="AM1682" s="186"/>
      <c r="AN1682" s="186"/>
      <c r="AO1682"/>
      <c r="AP1682" s="186" t="s">
        <v>179</v>
      </c>
      <c r="AQ1682" s="186"/>
      <c r="AR1682" s="186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</row>
    <row r="1683" spans="2:65" ht="25.5" customHeight="1" x14ac:dyDescent="0.2">
      <c r="B1683" s="90" t="s">
        <v>40</v>
      </c>
      <c r="C1683" s="42">
        <v>19</v>
      </c>
      <c r="D1683" s="44">
        <v>0.6785714285714286</v>
      </c>
      <c r="E1683" s="8"/>
      <c r="F1683" s="91" t="s">
        <v>143</v>
      </c>
      <c r="G1683" s="43">
        <v>7</v>
      </c>
      <c r="H1683" s="44">
        <v>0.25</v>
      </c>
      <c r="I1683"/>
      <c r="J1683" s="92" t="s">
        <v>147</v>
      </c>
      <c r="K1683" s="45">
        <v>0</v>
      </c>
      <c r="L1683" s="44">
        <v>0</v>
      </c>
      <c r="M1683"/>
      <c r="N1683" s="91" t="s">
        <v>154</v>
      </c>
      <c r="O1683" s="43">
        <v>16</v>
      </c>
      <c r="P1683" s="44">
        <v>0.5714285714285714</v>
      </c>
      <c r="Q1683"/>
      <c r="R1683" s="93">
        <v>1</v>
      </c>
      <c r="S1683" s="43">
        <v>19</v>
      </c>
      <c r="T1683" s="44">
        <v>0.6785714285714286</v>
      </c>
      <c r="U1683"/>
      <c r="V1683" s="94" t="s">
        <v>160</v>
      </c>
      <c r="W1683" s="57">
        <v>15</v>
      </c>
      <c r="X1683" s="58">
        <v>0.5357142857142857</v>
      </c>
      <c r="Y1683"/>
      <c r="Z1683" s="95" t="s">
        <v>163</v>
      </c>
      <c r="AA1683" s="42">
        <v>10</v>
      </c>
      <c r="AB1683" s="44">
        <v>0.35714285714285715</v>
      </c>
      <c r="AC1683"/>
      <c r="AD1683" s="95" t="s">
        <v>799</v>
      </c>
      <c r="AE1683" s="57">
        <v>4</v>
      </c>
      <c r="AF1683" s="58">
        <v>0.14285714285714285</v>
      </c>
      <c r="AG1683"/>
      <c r="AH1683" s="95" t="s">
        <v>143</v>
      </c>
      <c r="AI1683" s="42">
        <v>6</v>
      </c>
      <c r="AJ1683" s="44">
        <v>0.21428571428571427</v>
      </c>
      <c r="AK1683"/>
      <c r="AL1683" s="95" t="s">
        <v>175</v>
      </c>
      <c r="AM1683" s="42">
        <v>8</v>
      </c>
      <c r="AN1683" s="44">
        <v>0.2857142857142857</v>
      </c>
      <c r="AO1683"/>
      <c r="AP1683" s="95" t="s">
        <v>143</v>
      </c>
      <c r="AQ1683" s="42">
        <v>19</v>
      </c>
      <c r="AR1683" s="44">
        <v>0.6785714285714286</v>
      </c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</row>
    <row r="1684" spans="2:65" ht="25.5" customHeight="1" x14ac:dyDescent="0.2">
      <c r="B1684" s="90" t="s">
        <v>27</v>
      </c>
      <c r="C1684" s="42">
        <v>2</v>
      </c>
      <c r="D1684" s="44">
        <v>7.1428571428571425E-2</v>
      </c>
      <c r="E1684" s="8"/>
      <c r="F1684" s="91" t="s">
        <v>144</v>
      </c>
      <c r="G1684" s="43">
        <v>21</v>
      </c>
      <c r="H1684" s="44">
        <v>0.75</v>
      </c>
      <c r="I1684"/>
      <c r="J1684" s="92" t="s">
        <v>148</v>
      </c>
      <c r="K1684" s="45">
        <v>0</v>
      </c>
      <c r="L1684" s="44">
        <v>0</v>
      </c>
      <c r="M1684"/>
      <c r="N1684" s="91" t="s">
        <v>155</v>
      </c>
      <c r="O1684" s="43">
        <v>0</v>
      </c>
      <c r="P1684" s="44">
        <v>0</v>
      </c>
      <c r="Q1684"/>
      <c r="R1684" s="93">
        <v>2</v>
      </c>
      <c r="S1684" s="43">
        <v>3</v>
      </c>
      <c r="T1684" s="44">
        <v>0.10714285714285714</v>
      </c>
      <c r="U1684"/>
      <c r="V1684" s="95" t="s">
        <v>161</v>
      </c>
      <c r="W1684" s="57">
        <v>6</v>
      </c>
      <c r="X1684" s="58">
        <v>0.21428571428571427</v>
      </c>
      <c r="Y1684"/>
      <c r="Z1684" s="90" t="s">
        <v>164</v>
      </c>
      <c r="AA1684" s="42">
        <v>2</v>
      </c>
      <c r="AB1684" s="44">
        <v>7.1428571428571425E-2</v>
      </c>
      <c r="AC1684"/>
      <c r="AD1684" s="94" t="s">
        <v>800</v>
      </c>
      <c r="AE1684" s="57">
        <v>3</v>
      </c>
      <c r="AF1684" s="58">
        <v>0.10714285714285714</v>
      </c>
      <c r="AG1684"/>
      <c r="AH1684" s="90" t="s">
        <v>173</v>
      </c>
      <c r="AI1684" s="42">
        <v>8</v>
      </c>
      <c r="AJ1684" s="44">
        <v>0.2857142857142857</v>
      </c>
      <c r="AK1684"/>
      <c r="AL1684" s="90" t="s">
        <v>176</v>
      </c>
      <c r="AM1684" s="42">
        <v>15</v>
      </c>
      <c r="AN1684" s="44">
        <v>0.5357142857142857</v>
      </c>
      <c r="AO1684"/>
      <c r="AP1684" s="90" t="s">
        <v>173</v>
      </c>
      <c r="AQ1684" s="42">
        <v>9</v>
      </c>
      <c r="AR1684" s="44">
        <v>0.32142857142857145</v>
      </c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</row>
    <row r="1685" spans="2:65" ht="25.5" customHeight="1" x14ac:dyDescent="0.2">
      <c r="B1685" s="90" t="s">
        <v>31</v>
      </c>
      <c r="C1685" s="42">
        <v>4</v>
      </c>
      <c r="D1685" s="44">
        <v>0.14285714285714285</v>
      </c>
      <c r="E1685" s="8"/>
      <c r="F1685" s="83"/>
      <c r="G1685" s="85">
        <v>28</v>
      </c>
      <c r="H1685" s="86">
        <v>1</v>
      </c>
      <c r="I1685"/>
      <c r="J1685" s="92" t="s">
        <v>146</v>
      </c>
      <c r="K1685" s="45">
        <v>9</v>
      </c>
      <c r="L1685" s="44">
        <v>0.32142857142857145</v>
      </c>
      <c r="M1685"/>
      <c r="N1685" s="91" t="s">
        <v>156</v>
      </c>
      <c r="O1685" s="43">
        <v>0</v>
      </c>
      <c r="P1685" s="44">
        <v>0</v>
      </c>
      <c r="Q1685"/>
      <c r="R1685" s="93">
        <v>3</v>
      </c>
      <c r="S1685" s="43">
        <v>5</v>
      </c>
      <c r="T1685" s="44">
        <v>0.17857142857142858</v>
      </c>
      <c r="U1685"/>
      <c r="V1685" s="94" t="s">
        <v>162</v>
      </c>
      <c r="W1685" s="57">
        <v>7</v>
      </c>
      <c r="X1685" s="58">
        <v>0.25</v>
      </c>
      <c r="Y1685"/>
      <c r="Z1685" s="90" t="s">
        <v>165</v>
      </c>
      <c r="AA1685" s="42">
        <v>3</v>
      </c>
      <c r="AB1685" s="44">
        <v>0.10714285714285714</v>
      </c>
      <c r="AC1685"/>
      <c r="AD1685" s="94" t="s">
        <v>801</v>
      </c>
      <c r="AE1685" s="57">
        <v>7</v>
      </c>
      <c r="AF1685" s="58">
        <v>0.25</v>
      </c>
      <c r="AG1685"/>
      <c r="AH1685" s="90" t="s">
        <v>174</v>
      </c>
      <c r="AI1685" s="42">
        <v>14</v>
      </c>
      <c r="AJ1685" s="44">
        <v>0.5</v>
      </c>
      <c r="AK1685"/>
      <c r="AL1685" s="90" t="s">
        <v>177</v>
      </c>
      <c r="AM1685" s="42">
        <v>5</v>
      </c>
      <c r="AN1685" s="44">
        <v>0.17857142857142858</v>
      </c>
      <c r="AO1685"/>
      <c r="AP1685" s="90" t="s">
        <v>171</v>
      </c>
      <c r="AQ1685" s="42">
        <v>0</v>
      </c>
      <c r="AR1685" s="44">
        <v>0</v>
      </c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</row>
    <row r="1686" spans="2:65" ht="25.5" customHeight="1" x14ac:dyDescent="0.2">
      <c r="B1686" s="90" t="s">
        <v>36</v>
      </c>
      <c r="C1686" s="42">
        <v>1</v>
      </c>
      <c r="D1686" s="44">
        <v>3.5714285714285712E-2</v>
      </c>
      <c r="E1686" s="8"/>
      <c r="F1686"/>
      <c r="G1686" s="41" t="s">
        <v>141</v>
      </c>
      <c r="H1686" s="41" t="s">
        <v>140</v>
      </c>
      <c r="I1686"/>
      <c r="J1686" s="92" t="s">
        <v>150</v>
      </c>
      <c r="K1686" s="45">
        <v>0</v>
      </c>
      <c r="L1686" s="44">
        <v>0</v>
      </c>
      <c r="M1686"/>
      <c r="N1686" s="91" t="s">
        <v>157</v>
      </c>
      <c r="O1686" s="43">
        <v>12</v>
      </c>
      <c r="P1686" s="44">
        <v>0.42857142857142855</v>
      </c>
      <c r="Q1686"/>
      <c r="R1686" s="93">
        <v>4</v>
      </c>
      <c r="S1686" s="43">
        <v>1</v>
      </c>
      <c r="T1686" s="44">
        <v>3.5714285714285712E-2</v>
      </c>
      <c r="U1686"/>
      <c r="V1686" s="77"/>
      <c r="W1686" s="54">
        <v>28</v>
      </c>
      <c r="X1686" s="66">
        <v>1</v>
      </c>
      <c r="Y1686"/>
      <c r="Z1686" s="90" t="s">
        <v>166</v>
      </c>
      <c r="AA1686" s="42">
        <v>4</v>
      </c>
      <c r="AB1686" s="44">
        <v>0.14285714285714285</v>
      </c>
      <c r="AC1686"/>
      <c r="AD1686" s="94" t="s">
        <v>802</v>
      </c>
      <c r="AE1686" s="57">
        <v>14</v>
      </c>
      <c r="AF1686" s="58">
        <v>0.5</v>
      </c>
      <c r="AG1686"/>
      <c r="AH1686" s="90" t="s">
        <v>171</v>
      </c>
      <c r="AI1686" s="42">
        <v>0</v>
      </c>
      <c r="AJ1686" s="44">
        <v>0</v>
      </c>
      <c r="AK1686"/>
      <c r="AL1686" s="90" t="s">
        <v>178</v>
      </c>
      <c r="AM1686" s="42">
        <v>0</v>
      </c>
      <c r="AN1686" s="44">
        <v>0</v>
      </c>
      <c r="AO1686"/>
      <c r="AP1686" s="82"/>
      <c r="AQ1686" s="83">
        <v>28</v>
      </c>
      <c r="AR1686" s="87">
        <v>1</v>
      </c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</row>
    <row r="1687" spans="2:65" ht="25.5" customHeight="1" x14ac:dyDescent="0.2">
      <c r="B1687" s="90" t="s">
        <v>139</v>
      </c>
      <c r="C1687" s="42">
        <v>2</v>
      </c>
      <c r="D1687" s="44">
        <v>7.1428571428571425E-2</v>
      </c>
      <c r="E1687" s="8"/>
      <c r="F1687"/>
      <c r="G1687"/>
      <c r="H1687"/>
      <c r="I1687"/>
      <c r="J1687" s="92" t="s">
        <v>151</v>
      </c>
      <c r="K1687" s="45">
        <v>7</v>
      </c>
      <c r="L1687" s="44">
        <v>0.25</v>
      </c>
      <c r="M1687"/>
      <c r="N1687" s="83"/>
      <c r="O1687" s="85">
        <v>28</v>
      </c>
      <c r="P1687" s="87">
        <v>1</v>
      </c>
      <c r="Q1687"/>
      <c r="R1687" s="93">
        <v>5</v>
      </c>
      <c r="S1687" s="43">
        <v>0</v>
      </c>
      <c r="T1687" s="44">
        <v>0</v>
      </c>
      <c r="U1687"/>
      <c r="V1687"/>
      <c r="W1687" s="56" t="s">
        <v>141</v>
      </c>
      <c r="X1687" s="49" t="s">
        <v>140</v>
      </c>
      <c r="Y1687"/>
      <c r="Z1687" s="96" t="s">
        <v>167</v>
      </c>
      <c r="AA1687" s="42">
        <v>2</v>
      </c>
      <c r="AB1687" s="44">
        <v>7.1428571428571425E-2</v>
      </c>
      <c r="AC1687"/>
      <c r="AD1687" s="77"/>
      <c r="AE1687" s="54">
        <v>28</v>
      </c>
      <c r="AF1687" s="76">
        <v>1</v>
      </c>
      <c r="AG1687"/>
      <c r="AH1687" s="82"/>
      <c r="AI1687" s="83">
        <v>28</v>
      </c>
      <c r="AJ1687" s="87">
        <v>1</v>
      </c>
      <c r="AK1687"/>
      <c r="AL1687" s="82"/>
      <c r="AM1687" s="83">
        <v>28</v>
      </c>
      <c r="AN1687" s="87">
        <v>1</v>
      </c>
      <c r="AO1687"/>
      <c r="AP1687"/>
      <c r="AQ1687" s="40" t="s">
        <v>141</v>
      </c>
      <c r="AR1687" s="41" t="s">
        <v>140</v>
      </c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 s="8"/>
      <c r="BF1687" s="8"/>
      <c r="BG1687" s="8"/>
      <c r="BH1687"/>
      <c r="BI1687"/>
      <c r="BJ1687"/>
      <c r="BK1687"/>
      <c r="BL1687"/>
      <c r="BM1687"/>
    </row>
    <row r="1688" spans="2:65" ht="25.5" customHeight="1" x14ac:dyDescent="0.2">
      <c r="B1688" s="90" t="s">
        <v>50</v>
      </c>
      <c r="C1688" s="42">
        <v>0</v>
      </c>
      <c r="D1688" s="44">
        <v>0</v>
      </c>
      <c r="E1688" s="8"/>
      <c r="F1688"/>
      <c r="G1688"/>
      <c r="H1688"/>
      <c r="I1688"/>
      <c r="J1688" s="92" t="s">
        <v>149</v>
      </c>
      <c r="K1688" s="45">
        <v>9</v>
      </c>
      <c r="L1688" s="44">
        <v>0.32142857142857145</v>
      </c>
      <c r="M1688"/>
      <c r="N1688"/>
      <c r="O1688" s="41" t="s">
        <v>153</v>
      </c>
      <c r="P1688" s="41" t="s">
        <v>140</v>
      </c>
      <c r="Q1688"/>
      <c r="R1688" s="83"/>
      <c r="S1688" s="85">
        <v>44</v>
      </c>
      <c r="T1688" s="87">
        <v>1</v>
      </c>
      <c r="U1688"/>
      <c r="V1688"/>
      <c r="W1688"/>
      <c r="X1688"/>
      <c r="Y1688"/>
      <c r="Z1688" s="96" t="s">
        <v>168</v>
      </c>
      <c r="AA1688" s="42">
        <v>0</v>
      </c>
      <c r="AB1688" s="44">
        <v>0</v>
      </c>
      <c r="AC1688"/>
      <c r="AD1688"/>
      <c r="AE1688" s="56" t="s">
        <v>141</v>
      </c>
      <c r="AF1688" s="49" t="s">
        <v>140</v>
      </c>
      <c r="AG1688"/>
      <c r="AH1688"/>
      <c r="AI1688" s="40" t="s">
        <v>141</v>
      </c>
      <c r="AJ1688" s="41" t="s">
        <v>140</v>
      </c>
      <c r="AK1688"/>
      <c r="AL1688" s="81"/>
      <c r="AM1688" s="40" t="s">
        <v>141</v>
      </c>
      <c r="AN1688" s="41" t="s">
        <v>140</v>
      </c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</row>
    <row r="1689" spans="2:65" ht="25.5" customHeight="1" x14ac:dyDescent="0.2">
      <c r="B1689" s="82"/>
      <c r="C1689" s="83">
        <v>28</v>
      </c>
      <c r="D1689" s="84">
        <v>1</v>
      </c>
      <c r="E1689" s="8"/>
      <c r="F1689"/>
      <c r="G1689"/>
      <c r="H1689"/>
      <c r="I1689"/>
      <c r="J1689" s="92" t="s">
        <v>152</v>
      </c>
      <c r="K1689" s="45">
        <v>3</v>
      </c>
      <c r="L1689" s="44">
        <v>0.10714285714285714</v>
      </c>
      <c r="M1689"/>
      <c r="N1689"/>
      <c r="O1689"/>
      <c r="P1689"/>
      <c r="Q1689"/>
      <c r="R1689"/>
      <c r="S1689" s="49" t="s">
        <v>197</v>
      </c>
      <c r="T1689" s="89" t="s">
        <v>369</v>
      </c>
      <c r="U1689"/>
      <c r="V1689"/>
      <c r="W1689"/>
      <c r="X1689"/>
      <c r="Y1689"/>
      <c r="Z1689" s="96" t="s">
        <v>169</v>
      </c>
      <c r="AA1689" s="42">
        <v>1</v>
      </c>
      <c r="AB1689" s="44">
        <v>3.5714285714285712E-2</v>
      </c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 s="48"/>
      <c r="BM1689" s="8"/>
    </row>
    <row r="1690" spans="2:65" ht="25.5" customHeight="1" x14ac:dyDescent="0.2">
      <c r="B1690"/>
      <c r="C1690" s="40" t="s">
        <v>141</v>
      </c>
      <c r="D1690" s="41" t="s">
        <v>140</v>
      </c>
      <c r="E1690" s="8"/>
      <c r="F1690"/>
      <c r="G1690"/>
      <c r="H1690"/>
      <c r="I1690"/>
      <c r="J1690" s="88"/>
      <c r="K1690" s="65">
        <v>28</v>
      </c>
      <c r="L1690" s="87">
        <v>1</v>
      </c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 s="96" t="s">
        <v>170</v>
      </c>
      <c r="AA1690" s="42">
        <v>1</v>
      </c>
      <c r="AB1690" s="44">
        <v>3.5714285714285712E-2</v>
      </c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</row>
    <row r="1691" spans="2:65" ht="25.5" customHeight="1" x14ac:dyDescent="0.2">
      <c r="B1691"/>
      <c r="C1691"/>
      <c r="D1691"/>
      <c r="E1691" s="8"/>
      <c r="F1691"/>
      <c r="G1691"/>
      <c r="H1691"/>
      <c r="I1691"/>
      <c r="J1691" s="79"/>
      <c r="K1691" s="41" t="s">
        <v>141</v>
      </c>
      <c r="L1691" s="41" t="s">
        <v>140</v>
      </c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 s="96" t="s">
        <v>162</v>
      </c>
      <c r="AA1691" s="42">
        <v>0</v>
      </c>
      <c r="AB1691" s="44">
        <v>0</v>
      </c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</row>
    <row r="1692" spans="2:65" ht="25.5" customHeight="1" x14ac:dyDescent="0.2">
      <c r="B1692"/>
      <c r="C1692"/>
      <c r="D1692"/>
      <c r="E1692" s="8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 s="96" t="s">
        <v>171</v>
      </c>
      <c r="AA1692" s="42">
        <v>5</v>
      </c>
      <c r="AB1692" s="44">
        <v>0.17857142857142858</v>
      </c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 s="8"/>
      <c r="BJ1692" s="52"/>
      <c r="BK1692" s="52"/>
      <c r="BL1692"/>
      <c r="BM1692"/>
    </row>
    <row r="1693" spans="2:65" ht="25.5" customHeight="1" x14ac:dyDescent="0.2">
      <c r="B1693"/>
      <c r="C1693"/>
      <c r="D1693"/>
      <c r="E1693" s="8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 s="82"/>
      <c r="AA1693" s="83">
        <v>28</v>
      </c>
      <c r="AB1693" s="87">
        <v>1</v>
      </c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 s="8"/>
      <c r="BF1693" s="8"/>
      <c r="BG1693" s="8"/>
      <c r="BH1693"/>
      <c r="BI1693"/>
      <c r="BJ1693"/>
      <c r="BK1693"/>
      <c r="BL1693"/>
      <c r="BM1693"/>
    </row>
    <row r="1694" spans="2:65" ht="25.5" customHeight="1" x14ac:dyDescent="0.2">
      <c r="B1694" s="61"/>
      <c r="C1694" s="61"/>
      <c r="D1694" s="61"/>
      <c r="E1694" s="37"/>
      <c r="F1694" s="61"/>
      <c r="G1694" s="61"/>
      <c r="H1694" s="61"/>
      <c r="I1694" s="61"/>
      <c r="J1694" s="61"/>
      <c r="K1694" s="61"/>
      <c r="L1694" s="61"/>
      <c r="M1694" s="61"/>
      <c r="N1694" s="61"/>
      <c r="O1694" s="61"/>
      <c r="P1694" s="61"/>
      <c r="Q1694" s="61"/>
      <c r="R1694" s="61"/>
      <c r="S1694" s="61"/>
      <c r="T1694" s="61"/>
      <c r="U1694" s="61"/>
      <c r="V1694" s="61"/>
      <c r="W1694" s="61"/>
      <c r="X1694" s="61"/>
      <c r="Y1694" s="61"/>
      <c r="Z1694" s="78"/>
      <c r="AA1694" s="40" t="s">
        <v>141</v>
      </c>
      <c r="AB1694" s="41" t="s">
        <v>140</v>
      </c>
      <c r="AC1694" s="61"/>
      <c r="AD1694" s="61"/>
      <c r="AE1694" s="61"/>
      <c r="AF1694" s="61"/>
      <c r="AG1694" s="61"/>
      <c r="AH1694" s="61"/>
      <c r="AI1694" s="61"/>
      <c r="AJ1694" s="61"/>
      <c r="AK1694" s="61"/>
      <c r="AL1694" s="61"/>
      <c r="AM1694" s="61"/>
      <c r="AN1694" s="61"/>
      <c r="AO1694" s="61"/>
      <c r="AP1694" s="61"/>
      <c r="AQ1694" s="61"/>
      <c r="AR1694" s="61"/>
      <c r="AS1694" s="61"/>
      <c r="AT1694" s="61"/>
      <c r="AU1694" s="61"/>
      <c r="AV1694" s="61"/>
      <c r="AW1694" s="61"/>
      <c r="AX1694" s="61"/>
      <c r="AY1694" s="61"/>
      <c r="AZ1694" s="61"/>
      <c r="BA1694" s="61"/>
      <c r="BB1694" s="61"/>
      <c r="BC1694" s="61"/>
      <c r="BD1694" s="61"/>
      <c r="BE1694" s="61"/>
      <c r="BF1694" s="61"/>
      <c r="BG1694" s="61"/>
      <c r="BH1694" s="61"/>
      <c r="BI1694" s="61"/>
      <c r="BJ1694" s="61"/>
      <c r="BK1694" s="61"/>
      <c r="BL1694" s="61"/>
      <c r="BM1694" s="61"/>
    </row>
    <row r="1695" spans="2:65" ht="25.5" customHeight="1" x14ac:dyDescent="0.2">
      <c r="B1695" s="182" t="s">
        <v>424</v>
      </c>
      <c r="C1695" s="182"/>
      <c r="D1695" s="182"/>
      <c r="E1695" s="182"/>
      <c r="F1695" s="182"/>
      <c r="G1695" s="182"/>
      <c r="H1695" s="182"/>
      <c r="I1695" s="182"/>
      <c r="J1695" s="182"/>
      <c r="K1695" s="182"/>
      <c r="L1695" s="182"/>
      <c r="M1695" s="182"/>
      <c r="N1695" s="182"/>
      <c r="O1695" s="182"/>
      <c r="P1695" s="182"/>
      <c r="Q1695" s="182"/>
      <c r="R1695" s="182"/>
      <c r="S1695" s="182"/>
      <c r="T1695" s="182"/>
      <c r="U1695" s="182"/>
      <c r="V1695" s="182"/>
      <c r="W1695" s="182"/>
      <c r="X1695" s="182"/>
      <c r="Y1695" s="182"/>
      <c r="Z1695" s="182"/>
      <c r="AA1695" s="182"/>
      <c r="AB1695" s="182"/>
      <c r="AC1695" s="182"/>
      <c r="AD1695" s="182"/>
      <c r="AE1695" s="182"/>
      <c r="AF1695" s="182"/>
      <c r="AG1695" s="182"/>
      <c r="AH1695" s="182"/>
      <c r="AI1695" s="182"/>
      <c r="AJ1695" s="182"/>
      <c r="AK1695" s="182"/>
      <c r="AL1695" s="182"/>
      <c r="AM1695" s="182"/>
      <c r="AN1695" s="182"/>
      <c r="AO1695" s="182"/>
      <c r="AP1695" s="182"/>
      <c r="AQ1695" s="182"/>
      <c r="AR1695" s="182"/>
      <c r="AS1695" s="182"/>
      <c r="AT1695" s="182"/>
      <c r="AU1695" s="182"/>
      <c r="AV1695" s="182"/>
      <c r="AW1695" s="182"/>
      <c r="AX1695" s="182"/>
      <c r="AY1695" s="182"/>
      <c r="AZ1695" s="182"/>
      <c r="BA1695" s="182"/>
      <c r="BB1695" s="182"/>
      <c r="BC1695" s="182"/>
      <c r="BD1695" s="182"/>
      <c r="BE1695" s="182"/>
      <c r="BF1695" s="182"/>
      <c r="BG1695" s="182"/>
      <c r="BH1695" s="182"/>
      <c r="BI1695" s="182"/>
      <c r="BJ1695" s="61"/>
      <c r="BK1695" s="61"/>
      <c r="BL1695" s="37"/>
      <c r="BM1695" s="37"/>
    </row>
    <row r="1696" spans="2:65" ht="25.5" customHeight="1" x14ac:dyDescent="0.2">
      <c r="B1696" s="61"/>
      <c r="C1696" s="61"/>
      <c r="D1696" s="61"/>
      <c r="E1696" s="37"/>
      <c r="F1696" s="61"/>
      <c r="G1696" s="61"/>
      <c r="H1696" s="61"/>
      <c r="I1696" s="61"/>
      <c r="J1696" s="61"/>
      <c r="K1696" s="61"/>
      <c r="L1696" s="61"/>
      <c r="M1696" s="61"/>
      <c r="N1696" s="61"/>
      <c r="O1696" s="61"/>
      <c r="P1696" s="61"/>
      <c r="Q1696" s="61"/>
      <c r="R1696" s="61"/>
      <c r="S1696" s="61"/>
      <c r="T1696" s="61"/>
      <c r="U1696" s="61"/>
      <c r="V1696" s="61"/>
      <c r="W1696" s="61"/>
      <c r="X1696" s="61"/>
      <c r="Y1696" s="61"/>
      <c r="Z1696" s="61"/>
      <c r="AA1696" s="61"/>
      <c r="AB1696" s="61"/>
      <c r="AC1696" s="61"/>
      <c r="AD1696" s="61"/>
      <c r="AE1696" s="61"/>
      <c r="AF1696" s="61"/>
      <c r="AG1696" s="61"/>
      <c r="AH1696" s="61"/>
      <c r="AI1696" s="61"/>
      <c r="AJ1696" s="61"/>
      <c r="AK1696" s="61"/>
      <c r="AL1696" s="61"/>
      <c r="AM1696" s="61"/>
      <c r="AN1696" s="61"/>
      <c r="AO1696" s="61"/>
      <c r="AP1696" s="61"/>
      <c r="AQ1696" s="61"/>
      <c r="AR1696" s="61"/>
      <c r="AS1696" s="61"/>
      <c r="AT1696" s="61"/>
      <c r="AU1696" s="61"/>
      <c r="AV1696" s="61"/>
      <c r="AW1696" s="61"/>
      <c r="AX1696" s="61"/>
      <c r="AY1696" s="61"/>
      <c r="AZ1696" s="61"/>
      <c r="BA1696" s="61"/>
      <c r="BB1696" s="61"/>
      <c r="BC1696" s="61"/>
      <c r="BD1696" s="61"/>
      <c r="BE1696" s="61"/>
      <c r="BF1696" s="61"/>
      <c r="BG1696" s="61"/>
      <c r="BH1696" s="61"/>
      <c r="BI1696" s="61"/>
      <c r="BJ1696" s="61"/>
      <c r="BK1696" s="61"/>
      <c r="BL1696" s="61"/>
      <c r="BM1696" s="61"/>
    </row>
    <row r="1697" spans="2:65" ht="25.5" customHeight="1" x14ac:dyDescent="0.2">
      <c r="B1697" s="189" t="s">
        <v>373</v>
      </c>
      <c r="C1697" s="192"/>
      <c r="D1697" s="192"/>
      <c r="E1697" s="37"/>
      <c r="F1697" s="189" t="s">
        <v>370</v>
      </c>
      <c r="G1697" s="192"/>
      <c r="H1697" s="192"/>
      <c r="I1697" s="61"/>
      <c r="J1697" s="189" t="s">
        <v>396</v>
      </c>
      <c r="K1697" s="192"/>
      <c r="L1697" s="192"/>
      <c r="M1697" s="61"/>
      <c r="N1697" s="190" t="s">
        <v>198</v>
      </c>
      <c r="O1697" s="191"/>
      <c r="P1697" s="191"/>
      <c r="Q1697" s="61"/>
      <c r="R1697" s="190" t="s">
        <v>207</v>
      </c>
      <c r="S1697" s="191"/>
      <c r="T1697" s="191"/>
      <c r="U1697" s="61"/>
      <c r="V1697" s="61"/>
      <c r="W1697" s="190" t="s">
        <v>212</v>
      </c>
      <c r="X1697" s="191"/>
      <c r="Y1697" s="191"/>
      <c r="Z1697" s="61"/>
      <c r="AA1697" s="190" t="s">
        <v>223</v>
      </c>
      <c r="AB1697" s="191"/>
      <c r="AC1697" s="191"/>
      <c r="AD1697" s="61"/>
      <c r="AE1697" s="190" t="s">
        <v>230</v>
      </c>
      <c r="AF1697" s="190"/>
      <c r="AG1697" s="190"/>
      <c r="AH1697" s="61"/>
      <c r="AI1697" s="190" t="s">
        <v>235</v>
      </c>
      <c r="AJ1697" s="190"/>
      <c r="AK1697" s="190"/>
      <c r="AL1697" s="61"/>
      <c r="AM1697" s="190" t="s">
        <v>252</v>
      </c>
      <c r="AN1697" s="190"/>
      <c r="AO1697" s="190"/>
      <c r="AP1697" s="61"/>
      <c r="AQ1697" s="190" t="s">
        <v>282</v>
      </c>
      <c r="AR1697" s="190"/>
      <c r="AS1697" s="190"/>
      <c r="AT1697" s="61"/>
      <c r="AU1697" s="189" t="s">
        <v>295</v>
      </c>
      <c r="AV1697" s="189"/>
      <c r="AW1697" s="189"/>
      <c r="AX1697" s="61"/>
      <c r="AY1697" s="189" t="s">
        <v>323</v>
      </c>
      <c r="AZ1697" s="189"/>
      <c r="BA1697" s="189"/>
      <c r="BB1697" s="61"/>
      <c r="BC1697" s="189" t="s">
        <v>324</v>
      </c>
      <c r="BD1697" s="189"/>
      <c r="BE1697" s="189"/>
      <c r="BF1697" s="61"/>
      <c r="BG1697" s="189" t="s">
        <v>331</v>
      </c>
      <c r="BH1697" s="189"/>
      <c r="BI1697" s="189"/>
      <c r="BJ1697" s="61"/>
      <c r="BK1697" s="61"/>
      <c r="BL1697" s="61"/>
      <c r="BM1697" s="61"/>
    </row>
    <row r="1698" spans="2:65" ht="25.5" customHeight="1" x14ac:dyDescent="0.2">
      <c r="B1698" s="63" t="s">
        <v>371</v>
      </c>
      <c r="C1698" s="45">
        <v>11</v>
      </c>
      <c r="D1698" s="58">
        <v>0.39285714285714285</v>
      </c>
      <c r="E1698" s="37"/>
      <c r="F1698" s="75" t="s">
        <v>384</v>
      </c>
      <c r="G1698" s="45">
        <v>7</v>
      </c>
      <c r="H1698" s="58">
        <v>0.25</v>
      </c>
      <c r="I1698" s="61"/>
      <c r="J1698" s="63" t="s">
        <v>397</v>
      </c>
      <c r="K1698" s="45">
        <v>11</v>
      </c>
      <c r="L1698" s="58">
        <v>0.39285714285714285</v>
      </c>
      <c r="M1698" s="61"/>
      <c r="N1698" s="169" t="s">
        <v>199</v>
      </c>
      <c r="O1698" s="59">
        <v>9</v>
      </c>
      <c r="P1698" s="60">
        <v>0.32142857142857145</v>
      </c>
      <c r="Q1698" s="61"/>
      <c r="R1698" s="169" t="s">
        <v>208</v>
      </c>
      <c r="S1698" s="59">
        <v>8</v>
      </c>
      <c r="T1698" s="60">
        <v>0.2857142857142857</v>
      </c>
      <c r="U1698" s="61"/>
      <c r="V1698" s="61"/>
      <c r="W1698" s="169" t="s">
        <v>213</v>
      </c>
      <c r="X1698" s="59">
        <v>10</v>
      </c>
      <c r="Y1698" s="60">
        <v>0.35714285714285715</v>
      </c>
      <c r="Z1698" s="61"/>
      <c r="AA1698" s="169" t="s">
        <v>224</v>
      </c>
      <c r="AB1698" s="59">
        <v>13</v>
      </c>
      <c r="AC1698" s="60">
        <v>0.4642857142857143</v>
      </c>
      <c r="AD1698" s="61"/>
      <c r="AE1698" s="169" t="s">
        <v>231</v>
      </c>
      <c r="AF1698" s="59">
        <v>2</v>
      </c>
      <c r="AG1698" s="60">
        <v>7.6923076923076927E-2</v>
      </c>
      <c r="AH1698" s="61"/>
      <c r="AI1698" s="169" t="s">
        <v>236</v>
      </c>
      <c r="AJ1698" s="59">
        <v>0</v>
      </c>
      <c r="AK1698" s="60">
        <v>0</v>
      </c>
      <c r="AL1698" s="61"/>
      <c r="AM1698" s="169" t="s">
        <v>253</v>
      </c>
      <c r="AN1698" s="59">
        <v>0</v>
      </c>
      <c r="AO1698" s="60">
        <v>0</v>
      </c>
      <c r="AP1698" s="61"/>
      <c r="AQ1698" s="169" t="s">
        <v>283</v>
      </c>
      <c r="AR1698" s="59">
        <v>3</v>
      </c>
      <c r="AS1698" s="60">
        <v>0.11538461538461539</v>
      </c>
      <c r="AT1698" s="61"/>
      <c r="AU1698" s="169" t="s">
        <v>296</v>
      </c>
      <c r="AV1698" s="59">
        <v>4</v>
      </c>
      <c r="AW1698" s="60">
        <v>0.21052631578947367</v>
      </c>
      <c r="AX1698" s="61"/>
      <c r="AY1698" s="169" t="s">
        <v>314</v>
      </c>
      <c r="AZ1698" s="59">
        <v>3</v>
      </c>
      <c r="BA1698" s="60">
        <v>0.10714285714285714</v>
      </c>
      <c r="BB1698" s="61"/>
      <c r="BC1698" s="169" t="s">
        <v>325</v>
      </c>
      <c r="BD1698" s="59">
        <v>15</v>
      </c>
      <c r="BE1698" s="60">
        <v>0.5357142857142857</v>
      </c>
      <c r="BF1698" s="61"/>
      <c r="BG1698" s="63" t="s">
        <v>332</v>
      </c>
      <c r="BH1698" s="54">
        <v>3</v>
      </c>
      <c r="BI1698" s="66">
        <v>0.2</v>
      </c>
      <c r="BJ1698" s="61"/>
      <c r="BK1698" s="61"/>
      <c r="BL1698" s="61"/>
      <c r="BM1698" s="61"/>
    </row>
    <row r="1699" spans="2:65" ht="25.5" customHeight="1" x14ac:dyDescent="0.2">
      <c r="B1699" s="63" t="s">
        <v>372</v>
      </c>
      <c r="C1699" s="45">
        <v>8</v>
      </c>
      <c r="D1699" s="58">
        <v>0.2857142857142857</v>
      </c>
      <c r="E1699" s="64"/>
      <c r="F1699" s="75" t="s">
        <v>385</v>
      </c>
      <c r="G1699" s="45">
        <v>12</v>
      </c>
      <c r="H1699" s="58">
        <v>0.42857142857142855</v>
      </c>
      <c r="I1699" s="61"/>
      <c r="J1699" s="63" t="s">
        <v>398</v>
      </c>
      <c r="K1699" s="45">
        <v>3</v>
      </c>
      <c r="L1699" s="58">
        <v>0.10714285714285714</v>
      </c>
      <c r="M1699" s="61"/>
      <c r="N1699" s="169" t="s">
        <v>200</v>
      </c>
      <c r="O1699" s="45">
        <v>5</v>
      </c>
      <c r="P1699" s="60">
        <v>0.17857142857142858</v>
      </c>
      <c r="Q1699" s="61"/>
      <c r="R1699" s="169" t="s">
        <v>209</v>
      </c>
      <c r="S1699" s="59">
        <v>8</v>
      </c>
      <c r="T1699" s="60">
        <v>0.2857142857142857</v>
      </c>
      <c r="U1699" s="61"/>
      <c r="V1699" s="61"/>
      <c r="W1699" s="169" t="s">
        <v>214</v>
      </c>
      <c r="X1699" s="45">
        <v>0</v>
      </c>
      <c r="Y1699" s="60">
        <v>0</v>
      </c>
      <c r="Z1699" s="61"/>
      <c r="AA1699" s="169" t="s">
        <v>225</v>
      </c>
      <c r="AB1699" s="45">
        <v>2</v>
      </c>
      <c r="AC1699" s="60">
        <v>7.1428571428571425E-2</v>
      </c>
      <c r="AD1699" s="61"/>
      <c r="AE1699" s="169" t="s">
        <v>232</v>
      </c>
      <c r="AF1699" s="45">
        <v>3</v>
      </c>
      <c r="AG1699" s="60">
        <v>0.11538461538461539</v>
      </c>
      <c r="AH1699" s="61"/>
      <c r="AI1699" s="169" t="s">
        <v>238</v>
      </c>
      <c r="AJ1699" s="45">
        <v>0</v>
      </c>
      <c r="AK1699" s="60">
        <v>0</v>
      </c>
      <c r="AL1699" s="61"/>
      <c r="AM1699" s="169" t="s">
        <v>254</v>
      </c>
      <c r="AN1699" s="45">
        <v>0</v>
      </c>
      <c r="AO1699" s="60">
        <v>0</v>
      </c>
      <c r="AP1699" s="61"/>
      <c r="AQ1699" s="169" t="s">
        <v>284</v>
      </c>
      <c r="AR1699" s="45">
        <v>2</v>
      </c>
      <c r="AS1699" s="60">
        <v>7.6923076923076927E-2</v>
      </c>
      <c r="AT1699" s="61"/>
      <c r="AU1699" s="169" t="s">
        <v>297</v>
      </c>
      <c r="AV1699" s="45">
        <v>6</v>
      </c>
      <c r="AW1699" s="60">
        <v>0.31578947368421051</v>
      </c>
      <c r="AX1699" s="61"/>
      <c r="AY1699" s="169" t="s">
        <v>316</v>
      </c>
      <c r="AZ1699" s="45">
        <v>1</v>
      </c>
      <c r="BA1699" s="60">
        <v>3.5714285714285712E-2</v>
      </c>
      <c r="BB1699" s="61"/>
      <c r="BC1699" s="169" t="s">
        <v>326</v>
      </c>
      <c r="BD1699" s="45">
        <v>0</v>
      </c>
      <c r="BE1699" s="60">
        <v>0</v>
      </c>
      <c r="BF1699" s="61"/>
      <c r="BG1699" s="63" t="s">
        <v>333</v>
      </c>
      <c r="BH1699" s="65">
        <v>3</v>
      </c>
      <c r="BI1699" s="66">
        <v>0.2</v>
      </c>
      <c r="BJ1699" s="61"/>
      <c r="BK1699" s="61"/>
      <c r="BL1699" s="61"/>
      <c r="BM1699" s="61"/>
    </row>
    <row r="1700" spans="2:65" ht="25.5" customHeight="1" x14ac:dyDescent="0.2">
      <c r="B1700" s="63" t="s">
        <v>374</v>
      </c>
      <c r="C1700" s="45">
        <v>2</v>
      </c>
      <c r="D1700" s="58">
        <v>7.1428571428571425E-2</v>
      </c>
      <c r="E1700" s="64"/>
      <c r="F1700" s="75" t="s">
        <v>386</v>
      </c>
      <c r="G1700" s="45">
        <v>0</v>
      </c>
      <c r="H1700" s="58">
        <v>0</v>
      </c>
      <c r="I1700" s="61"/>
      <c r="J1700" s="63" t="s">
        <v>385</v>
      </c>
      <c r="K1700" s="45">
        <v>5</v>
      </c>
      <c r="L1700" s="58">
        <v>0.17857142857142858</v>
      </c>
      <c r="M1700" s="61"/>
      <c r="N1700" s="169" t="s">
        <v>201</v>
      </c>
      <c r="O1700" s="45">
        <v>2</v>
      </c>
      <c r="P1700" s="60">
        <v>7.1428571428571425E-2</v>
      </c>
      <c r="Q1700" s="61"/>
      <c r="R1700" s="169" t="s">
        <v>210</v>
      </c>
      <c r="S1700" s="59">
        <v>11</v>
      </c>
      <c r="T1700" s="60">
        <v>0.39285714285714285</v>
      </c>
      <c r="U1700" s="61"/>
      <c r="V1700" s="61"/>
      <c r="W1700" s="169" t="s">
        <v>215</v>
      </c>
      <c r="X1700" s="45">
        <v>1</v>
      </c>
      <c r="Y1700" s="60">
        <v>3.5714285714285712E-2</v>
      </c>
      <c r="Z1700" s="61"/>
      <c r="AA1700" s="169" t="s">
        <v>226</v>
      </c>
      <c r="AB1700" s="45">
        <v>2</v>
      </c>
      <c r="AC1700" s="60">
        <v>7.1428571428571425E-2</v>
      </c>
      <c r="AD1700" s="61"/>
      <c r="AE1700" s="169" t="s">
        <v>233</v>
      </c>
      <c r="AF1700" s="45">
        <v>2</v>
      </c>
      <c r="AG1700" s="60">
        <v>7.6923076923076927E-2</v>
      </c>
      <c r="AH1700" s="61"/>
      <c r="AI1700" s="169" t="s">
        <v>239</v>
      </c>
      <c r="AJ1700" s="45">
        <v>10</v>
      </c>
      <c r="AK1700" s="60">
        <v>0.35714285714285715</v>
      </c>
      <c r="AL1700" s="61"/>
      <c r="AM1700" s="169" t="s">
        <v>255</v>
      </c>
      <c r="AN1700" s="45">
        <v>0</v>
      </c>
      <c r="AO1700" s="60">
        <v>0</v>
      </c>
      <c r="AP1700" s="61"/>
      <c r="AQ1700" s="169" t="s">
        <v>285</v>
      </c>
      <c r="AR1700" s="45">
        <v>0</v>
      </c>
      <c r="AS1700" s="60">
        <v>0</v>
      </c>
      <c r="AT1700" s="61"/>
      <c r="AU1700" s="169" t="s">
        <v>298</v>
      </c>
      <c r="AV1700" s="45">
        <v>0</v>
      </c>
      <c r="AW1700" s="60">
        <v>0</v>
      </c>
      <c r="AX1700" s="61"/>
      <c r="AY1700" s="169" t="s">
        <v>315</v>
      </c>
      <c r="AZ1700" s="45">
        <v>0</v>
      </c>
      <c r="BA1700" s="60">
        <v>0</v>
      </c>
      <c r="BB1700" s="61"/>
      <c r="BC1700" s="169" t="s">
        <v>327</v>
      </c>
      <c r="BD1700" s="45">
        <v>2</v>
      </c>
      <c r="BE1700" s="60">
        <v>7.1428571428571425E-2</v>
      </c>
      <c r="BF1700" s="61"/>
      <c r="BG1700" s="63" t="s">
        <v>334</v>
      </c>
      <c r="BH1700" s="65">
        <v>0</v>
      </c>
      <c r="BI1700" s="66">
        <v>0</v>
      </c>
      <c r="BJ1700" s="62"/>
      <c r="BK1700" s="62"/>
      <c r="BL1700" s="61"/>
      <c r="BM1700" s="61"/>
    </row>
    <row r="1701" spans="2:65" ht="25.5" customHeight="1" x14ac:dyDescent="0.2">
      <c r="B1701" s="63" t="s">
        <v>375</v>
      </c>
      <c r="C1701" s="45">
        <v>0</v>
      </c>
      <c r="D1701" s="58">
        <v>0</v>
      </c>
      <c r="E1701" s="64"/>
      <c r="F1701" s="75" t="s">
        <v>387</v>
      </c>
      <c r="G1701" s="45">
        <v>2</v>
      </c>
      <c r="H1701" s="58">
        <v>7.1428571428571425E-2</v>
      </c>
      <c r="I1701" s="61"/>
      <c r="J1701" s="63" t="s">
        <v>399</v>
      </c>
      <c r="K1701" s="45">
        <v>0</v>
      </c>
      <c r="L1701" s="58">
        <v>0</v>
      </c>
      <c r="M1701" s="61"/>
      <c r="N1701" s="169" t="s">
        <v>202</v>
      </c>
      <c r="O1701" s="45">
        <v>0</v>
      </c>
      <c r="P1701" s="60">
        <v>0</v>
      </c>
      <c r="Q1701" s="61"/>
      <c r="R1701" s="169" t="s">
        <v>211</v>
      </c>
      <c r="S1701" s="59">
        <v>1</v>
      </c>
      <c r="T1701" s="60">
        <v>3.5714285714285712E-2</v>
      </c>
      <c r="U1701" s="61"/>
      <c r="V1701" s="61"/>
      <c r="W1701" s="169" t="s">
        <v>216</v>
      </c>
      <c r="X1701" s="45">
        <v>1</v>
      </c>
      <c r="Y1701" s="60">
        <v>3.5714285714285712E-2</v>
      </c>
      <c r="Z1701" s="61"/>
      <c r="AA1701" s="169" t="s">
        <v>227</v>
      </c>
      <c r="AB1701" s="45">
        <v>4</v>
      </c>
      <c r="AC1701" s="60">
        <v>0.14285714285714285</v>
      </c>
      <c r="AD1701" s="61"/>
      <c r="AE1701" s="169" t="s">
        <v>234</v>
      </c>
      <c r="AF1701" s="45">
        <v>3</v>
      </c>
      <c r="AG1701" s="60">
        <v>0.11538461538461539</v>
      </c>
      <c r="AH1701" s="61"/>
      <c r="AI1701" s="169" t="s">
        <v>240</v>
      </c>
      <c r="AJ1701" s="45">
        <v>1</v>
      </c>
      <c r="AK1701" s="60">
        <v>3.5714285714285712E-2</v>
      </c>
      <c r="AL1701" s="61"/>
      <c r="AM1701" s="169" t="s">
        <v>276</v>
      </c>
      <c r="AN1701" s="45">
        <v>10</v>
      </c>
      <c r="AO1701" s="60">
        <v>0.52631578947368418</v>
      </c>
      <c r="AP1701" s="61"/>
      <c r="AQ1701" s="169" t="s">
        <v>286</v>
      </c>
      <c r="AR1701" s="45">
        <v>10</v>
      </c>
      <c r="AS1701" s="60">
        <v>0.38461538461538464</v>
      </c>
      <c r="AT1701" s="61"/>
      <c r="AU1701" s="169" t="s">
        <v>299</v>
      </c>
      <c r="AV1701" s="45">
        <v>0</v>
      </c>
      <c r="AW1701" s="60">
        <v>0</v>
      </c>
      <c r="AX1701" s="61"/>
      <c r="AY1701" s="169" t="s">
        <v>317</v>
      </c>
      <c r="AZ1701" s="45">
        <v>1</v>
      </c>
      <c r="BA1701" s="60">
        <v>3.5714285714285712E-2</v>
      </c>
      <c r="BB1701" s="61"/>
      <c r="BC1701" s="169" t="s">
        <v>328</v>
      </c>
      <c r="BD1701" s="59">
        <v>4</v>
      </c>
      <c r="BE1701" s="60">
        <v>0.14285714285714285</v>
      </c>
      <c r="BF1701" s="61"/>
      <c r="BG1701" s="63" t="s">
        <v>335</v>
      </c>
      <c r="BH1701" s="54">
        <v>6</v>
      </c>
      <c r="BI1701" s="66">
        <v>0.4</v>
      </c>
      <c r="BJ1701" s="61"/>
      <c r="BK1701" s="61"/>
      <c r="BL1701" s="61"/>
      <c r="BM1701" s="61"/>
    </row>
    <row r="1702" spans="2:65" ht="25.5" customHeight="1" x14ac:dyDescent="0.2">
      <c r="B1702" s="63" t="s">
        <v>376</v>
      </c>
      <c r="C1702" s="45">
        <v>4</v>
      </c>
      <c r="D1702" s="58">
        <v>0.14285714285714285</v>
      </c>
      <c r="E1702" s="64"/>
      <c r="F1702" s="75" t="s">
        <v>388</v>
      </c>
      <c r="G1702" s="45">
        <v>2</v>
      </c>
      <c r="H1702" s="58">
        <v>7.1428571428571425E-2</v>
      </c>
      <c r="I1702" s="61"/>
      <c r="J1702" s="63" t="s">
        <v>400</v>
      </c>
      <c r="K1702" s="45">
        <v>0</v>
      </c>
      <c r="L1702" s="58">
        <v>0</v>
      </c>
      <c r="M1702" s="61"/>
      <c r="N1702" s="169" t="s">
        <v>203</v>
      </c>
      <c r="O1702" s="45">
        <v>0</v>
      </c>
      <c r="P1702" s="60">
        <v>0</v>
      </c>
      <c r="Q1702" s="61"/>
      <c r="R1702" s="37"/>
      <c r="S1702" s="45">
        <v>28</v>
      </c>
      <c r="T1702" s="60">
        <v>1</v>
      </c>
      <c r="U1702" s="61"/>
      <c r="V1702" s="61"/>
      <c r="W1702" s="169" t="s">
        <v>217</v>
      </c>
      <c r="X1702" s="45">
        <v>2</v>
      </c>
      <c r="Y1702" s="60">
        <v>7.1428571428571425E-2</v>
      </c>
      <c r="Z1702" s="61"/>
      <c r="AA1702" s="169" t="s">
        <v>228</v>
      </c>
      <c r="AB1702" s="45">
        <v>4</v>
      </c>
      <c r="AC1702" s="60">
        <v>0.14285714285714285</v>
      </c>
      <c r="AD1702" s="61"/>
      <c r="AE1702" s="169" t="s">
        <v>237</v>
      </c>
      <c r="AF1702" s="45">
        <v>10</v>
      </c>
      <c r="AG1702" s="60">
        <v>0.38461538461538464</v>
      </c>
      <c r="AH1702" s="61"/>
      <c r="AI1702" s="169" t="s">
        <v>241</v>
      </c>
      <c r="AJ1702" s="45">
        <v>1</v>
      </c>
      <c r="AK1702" s="60">
        <v>3.5714285714285712E-2</v>
      </c>
      <c r="AL1702" s="61"/>
      <c r="AM1702" s="169" t="s">
        <v>257</v>
      </c>
      <c r="AN1702" s="45">
        <v>0</v>
      </c>
      <c r="AO1702" s="60">
        <v>0</v>
      </c>
      <c r="AP1702" s="61"/>
      <c r="AQ1702" s="169" t="s">
        <v>287</v>
      </c>
      <c r="AR1702" s="45">
        <v>1</v>
      </c>
      <c r="AS1702" s="60">
        <v>3.8461538461538464E-2</v>
      </c>
      <c r="AT1702" s="61"/>
      <c r="AU1702" s="169" t="s">
        <v>300</v>
      </c>
      <c r="AV1702" s="45">
        <v>1</v>
      </c>
      <c r="AW1702" s="60">
        <v>5.2631578947368418E-2</v>
      </c>
      <c r="AX1702" s="61"/>
      <c r="AY1702" s="169" t="s">
        <v>319</v>
      </c>
      <c r="AZ1702" s="45">
        <v>2</v>
      </c>
      <c r="BA1702" s="60">
        <v>7.1428571428571425E-2</v>
      </c>
      <c r="BB1702" s="61"/>
      <c r="BC1702" s="169" t="s">
        <v>329</v>
      </c>
      <c r="BD1702" s="59">
        <v>2</v>
      </c>
      <c r="BE1702" s="60">
        <v>7.1428571428571425E-2</v>
      </c>
      <c r="BF1702" s="61"/>
      <c r="BG1702" s="63" t="s">
        <v>336</v>
      </c>
      <c r="BH1702" s="54">
        <v>3</v>
      </c>
      <c r="BI1702" s="66">
        <v>0.2</v>
      </c>
      <c r="BJ1702" s="61"/>
      <c r="BK1702" s="61"/>
      <c r="BL1702" s="61"/>
      <c r="BM1702" s="61"/>
    </row>
    <row r="1703" spans="2:65" ht="25.5" customHeight="1" x14ac:dyDescent="0.2">
      <c r="B1703" s="63" t="s">
        <v>377</v>
      </c>
      <c r="C1703" s="45">
        <v>0</v>
      </c>
      <c r="D1703" s="58">
        <v>0</v>
      </c>
      <c r="E1703" s="64"/>
      <c r="F1703" s="75" t="s">
        <v>389</v>
      </c>
      <c r="G1703" s="45">
        <v>2</v>
      </c>
      <c r="H1703" s="58">
        <v>7.1428571428571425E-2</v>
      </c>
      <c r="I1703" s="61"/>
      <c r="J1703" s="63" t="s">
        <v>387</v>
      </c>
      <c r="K1703" s="45">
        <v>2</v>
      </c>
      <c r="L1703" s="58">
        <v>7.1428571428571425E-2</v>
      </c>
      <c r="M1703" s="61"/>
      <c r="N1703" s="169" t="s">
        <v>204</v>
      </c>
      <c r="O1703" s="45">
        <v>2</v>
      </c>
      <c r="P1703" s="60">
        <v>7.1428571428571425E-2</v>
      </c>
      <c r="Q1703" s="61"/>
      <c r="R1703" s="61"/>
      <c r="S1703" s="49" t="s">
        <v>141</v>
      </c>
      <c r="T1703" s="49" t="s">
        <v>140</v>
      </c>
      <c r="U1703" s="61"/>
      <c r="V1703" s="61"/>
      <c r="W1703" s="169" t="s">
        <v>218</v>
      </c>
      <c r="X1703" s="45">
        <v>1</v>
      </c>
      <c r="Y1703" s="60">
        <v>3.5714285714285712E-2</v>
      </c>
      <c r="Z1703" s="61"/>
      <c r="AA1703" s="169" t="s">
        <v>229</v>
      </c>
      <c r="AB1703" s="45">
        <v>3</v>
      </c>
      <c r="AC1703" s="60">
        <v>0.10714285714285714</v>
      </c>
      <c r="AD1703" s="61"/>
      <c r="AE1703" s="169" t="s">
        <v>251</v>
      </c>
      <c r="AF1703" s="59">
        <v>1</v>
      </c>
      <c r="AG1703" s="60">
        <v>3.8461538461538464E-2</v>
      </c>
      <c r="AH1703" s="61"/>
      <c r="AI1703" s="169" t="s">
        <v>242</v>
      </c>
      <c r="AJ1703" s="45">
        <v>0</v>
      </c>
      <c r="AK1703" s="60">
        <v>0</v>
      </c>
      <c r="AL1703" s="61"/>
      <c r="AM1703" s="169" t="s">
        <v>256</v>
      </c>
      <c r="AN1703" s="45">
        <v>0</v>
      </c>
      <c r="AO1703" s="60">
        <v>0</v>
      </c>
      <c r="AP1703" s="61"/>
      <c r="AQ1703" s="169" t="s">
        <v>288</v>
      </c>
      <c r="AR1703" s="59">
        <v>1</v>
      </c>
      <c r="AS1703" s="60">
        <v>3.8461538461538464E-2</v>
      </c>
      <c r="AT1703" s="61"/>
      <c r="AU1703" s="169" t="s">
        <v>301</v>
      </c>
      <c r="AV1703" s="45">
        <v>1</v>
      </c>
      <c r="AW1703" s="60">
        <v>5.2631578947368418E-2</v>
      </c>
      <c r="AX1703" s="61"/>
      <c r="AY1703" s="169" t="s">
        <v>320</v>
      </c>
      <c r="AZ1703" s="45">
        <v>0</v>
      </c>
      <c r="BA1703" s="60">
        <v>0</v>
      </c>
      <c r="BB1703" s="61"/>
      <c r="BC1703" s="169" t="s">
        <v>330</v>
      </c>
      <c r="BD1703" s="45">
        <v>5</v>
      </c>
      <c r="BE1703" s="60">
        <v>0.17857142857142858</v>
      </c>
      <c r="BF1703" s="61"/>
      <c r="BG1703" s="63" t="s">
        <v>337</v>
      </c>
      <c r="BH1703" s="65">
        <v>0</v>
      </c>
      <c r="BI1703" s="66">
        <v>0</v>
      </c>
      <c r="BJ1703" s="61"/>
      <c r="BK1703" s="61"/>
      <c r="BL1703" s="61"/>
      <c r="BM1703" s="61"/>
    </row>
    <row r="1704" spans="2:65" ht="25.5" customHeight="1" x14ac:dyDescent="0.2">
      <c r="B1704" s="63" t="s">
        <v>378</v>
      </c>
      <c r="C1704" s="45">
        <v>1</v>
      </c>
      <c r="D1704" s="58">
        <v>3.5714285714285712E-2</v>
      </c>
      <c r="E1704" s="64"/>
      <c r="F1704" s="75" t="s">
        <v>390</v>
      </c>
      <c r="G1704" s="45">
        <v>1</v>
      </c>
      <c r="H1704" s="58">
        <v>3.5714285714285712E-2</v>
      </c>
      <c r="I1704" s="61"/>
      <c r="J1704" s="63" t="s">
        <v>401</v>
      </c>
      <c r="K1704" s="45">
        <v>2</v>
      </c>
      <c r="L1704" s="58">
        <v>7.1428571428571425E-2</v>
      </c>
      <c r="M1704" s="61"/>
      <c r="N1704" s="169" t="s">
        <v>205</v>
      </c>
      <c r="O1704" s="45">
        <v>7</v>
      </c>
      <c r="P1704" s="60">
        <v>0.25</v>
      </c>
      <c r="Q1704" s="61"/>
      <c r="R1704" s="61"/>
      <c r="S1704" s="61"/>
      <c r="T1704" s="61"/>
      <c r="U1704" s="61"/>
      <c r="V1704" s="61"/>
      <c r="W1704" s="169" t="s">
        <v>219</v>
      </c>
      <c r="X1704" s="45">
        <v>0</v>
      </c>
      <c r="Y1704" s="60">
        <v>0</v>
      </c>
      <c r="Z1704" s="61"/>
      <c r="AA1704" s="37"/>
      <c r="AB1704" s="45">
        <v>28</v>
      </c>
      <c r="AC1704" s="60">
        <v>1</v>
      </c>
      <c r="AD1704" s="61"/>
      <c r="AE1704" s="169" t="s">
        <v>435</v>
      </c>
      <c r="AF1704" s="59">
        <v>2</v>
      </c>
      <c r="AG1704" s="60">
        <v>7.6923076923076927E-2</v>
      </c>
      <c r="AH1704" s="61"/>
      <c r="AI1704" s="169" t="s">
        <v>243</v>
      </c>
      <c r="AJ1704" s="45">
        <v>0</v>
      </c>
      <c r="AK1704" s="60">
        <v>0</v>
      </c>
      <c r="AL1704" s="61"/>
      <c r="AM1704" s="169" t="s">
        <v>258</v>
      </c>
      <c r="AN1704" s="45">
        <v>1</v>
      </c>
      <c r="AO1704" s="60">
        <v>5.2631578947368418E-2</v>
      </c>
      <c r="AP1704" s="61"/>
      <c r="AQ1704" s="169" t="s">
        <v>289</v>
      </c>
      <c r="AR1704" s="59">
        <v>4</v>
      </c>
      <c r="AS1704" s="60">
        <v>0.14285714285714285</v>
      </c>
      <c r="AT1704" s="61"/>
      <c r="AU1704" s="169" t="s">
        <v>302</v>
      </c>
      <c r="AV1704" s="45">
        <v>2</v>
      </c>
      <c r="AW1704" s="60">
        <v>0.10526315789473684</v>
      </c>
      <c r="AX1704" s="61"/>
      <c r="AY1704" s="169" t="s">
        <v>322</v>
      </c>
      <c r="AZ1704" s="45">
        <v>0</v>
      </c>
      <c r="BA1704" s="60">
        <v>0</v>
      </c>
      <c r="BB1704" s="61"/>
      <c r="BC1704" s="98"/>
      <c r="BD1704" s="45">
        <v>28</v>
      </c>
      <c r="BE1704" s="60">
        <v>1</v>
      </c>
      <c r="BF1704" s="61"/>
      <c r="BG1704" s="98"/>
      <c r="BH1704" s="65">
        <v>15</v>
      </c>
      <c r="BI1704" s="66">
        <v>1</v>
      </c>
      <c r="BJ1704" s="61"/>
      <c r="BK1704" s="61"/>
      <c r="BL1704" s="61"/>
      <c r="BM1704" s="61"/>
    </row>
    <row r="1705" spans="2:65" ht="25.5" customHeight="1" x14ac:dyDescent="0.2">
      <c r="B1705" s="63" t="s">
        <v>379</v>
      </c>
      <c r="C1705" s="45">
        <v>0</v>
      </c>
      <c r="D1705" s="58">
        <v>0</v>
      </c>
      <c r="E1705" s="64"/>
      <c r="F1705" s="75" t="s">
        <v>391</v>
      </c>
      <c r="G1705" s="45">
        <v>0</v>
      </c>
      <c r="H1705" s="58">
        <v>0</v>
      </c>
      <c r="I1705" s="61"/>
      <c r="J1705" s="63" t="s">
        <v>402</v>
      </c>
      <c r="K1705" s="45">
        <v>2</v>
      </c>
      <c r="L1705" s="58">
        <v>7.1428571428571425E-2</v>
      </c>
      <c r="M1705" s="61"/>
      <c r="N1705" s="169" t="s">
        <v>206</v>
      </c>
      <c r="O1705" s="45">
        <v>3</v>
      </c>
      <c r="P1705" s="60">
        <v>0.10714285714285714</v>
      </c>
      <c r="Q1705" s="61"/>
      <c r="R1705" s="61"/>
      <c r="S1705" s="61"/>
      <c r="T1705" s="61"/>
      <c r="U1705" s="61"/>
      <c r="V1705" s="61"/>
      <c r="W1705" s="169" t="s">
        <v>220</v>
      </c>
      <c r="X1705" s="45">
        <v>4</v>
      </c>
      <c r="Y1705" s="60">
        <v>0.14285714285714285</v>
      </c>
      <c r="Z1705" s="61"/>
      <c r="AA1705" s="61"/>
      <c r="AB1705" s="49" t="s">
        <v>141</v>
      </c>
      <c r="AC1705" s="49" t="s">
        <v>140</v>
      </c>
      <c r="AD1705" s="61"/>
      <c r="AE1705" s="169" t="s">
        <v>436</v>
      </c>
      <c r="AF1705" s="59">
        <v>2</v>
      </c>
      <c r="AG1705" s="60">
        <v>7.6923076923076927E-2</v>
      </c>
      <c r="AH1705" s="61"/>
      <c r="AI1705" s="169" t="s">
        <v>244</v>
      </c>
      <c r="AJ1705" s="45">
        <v>3</v>
      </c>
      <c r="AK1705" s="60">
        <v>0.10714285714285714</v>
      </c>
      <c r="AL1705" s="61"/>
      <c r="AM1705" s="169" t="s">
        <v>277</v>
      </c>
      <c r="AN1705" s="45">
        <v>1</v>
      </c>
      <c r="AO1705" s="60">
        <v>5.2631578947368418E-2</v>
      </c>
      <c r="AP1705" s="61"/>
      <c r="AQ1705" s="169" t="s">
        <v>290</v>
      </c>
      <c r="AR1705" s="45">
        <v>0</v>
      </c>
      <c r="AS1705" s="60">
        <v>0</v>
      </c>
      <c r="AT1705" s="61"/>
      <c r="AU1705" s="169" t="s">
        <v>304</v>
      </c>
      <c r="AV1705" s="45">
        <v>1</v>
      </c>
      <c r="AW1705" s="60">
        <v>5.2631578947368418E-2</v>
      </c>
      <c r="AX1705" s="61"/>
      <c r="AY1705" s="169" t="s">
        <v>321</v>
      </c>
      <c r="AZ1705" s="45">
        <v>3</v>
      </c>
      <c r="BA1705" s="60">
        <v>0.10714285714285714</v>
      </c>
      <c r="BB1705" s="61"/>
      <c r="BC1705" s="61"/>
      <c r="BD1705" s="49" t="s">
        <v>141</v>
      </c>
      <c r="BE1705" s="49" t="s">
        <v>140</v>
      </c>
      <c r="BF1705" s="61"/>
      <c r="BG1705" s="68"/>
      <c r="BH1705" s="77" t="s">
        <v>141</v>
      </c>
      <c r="BI1705" s="77" t="s">
        <v>140</v>
      </c>
      <c r="BJ1705" s="61"/>
      <c r="BK1705" s="61"/>
      <c r="BL1705" s="61"/>
      <c r="BM1705" s="61"/>
    </row>
    <row r="1706" spans="2:65" ht="25.5" customHeight="1" x14ac:dyDescent="0.2">
      <c r="B1706" s="63" t="s">
        <v>380</v>
      </c>
      <c r="C1706" s="45">
        <v>1</v>
      </c>
      <c r="D1706" s="58">
        <v>3.5714285714285712E-2</v>
      </c>
      <c r="E1706" s="64"/>
      <c r="F1706" s="75" t="s">
        <v>392</v>
      </c>
      <c r="G1706" s="45">
        <v>0</v>
      </c>
      <c r="H1706" s="58">
        <v>0</v>
      </c>
      <c r="I1706" s="61"/>
      <c r="J1706" s="63" t="s">
        <v>389</v>
      </c>
      <c r="K1706" s="45">
        <v>0</v>
      </c>
      <c r="L1706" s="58">
        <v>0</v>
      </c>
      <c r="M1706" s="61"/>
      <c r="N1706" s="169" t="s">
        <v>250</v>
      </c>
      <c r="O1706" s="45">
        <v>0</v>
      </c>
      <c r="P1706" s="60">
        <v>0</v>
      </c>
      <c r="Q1706" s="61"/>
      <c r="R1706" s="61"/>
      <c r="S1706" s="61"/>
      <c r="T1706" s="61"/>
      <c r="U1706" s="61"/>
      <c r="V1706" s="61"/>
      <c r="W1706" s="169" t="s">
        <v>221</v>
      </c>
      <c r="X1706" s="45">
        <v>2</v>
      </c>
      <c r="Y1706" s="60">
        <v>7.1428571428571425E-2</v>
      </c>
      <c r="Z1706" s="61"/>
      <c r="AA1706" s="61"/>
      <c r="AB1706" s="61"/>
      <c r="AC1706" s="61"/>
      <c r="AD1706" s="61"/>
      <c r="AE1706" s="169" t="s">
        <v>437</v>
      </c>
      <c r="AF1706" s="59">
        <v>3</v>
      </c>
      <c r="AG1706" s="60">
        <v>0.11538461538461539</v>
      </c>
      <c r="AH1706" s="61"/>
      <c r="AI1706" s="169" t="s">
        <v>245</v>
      </c>
      <c r="AJ1706" s="59">
        <v>0</v>
      </c>
      <c r="AK1706" s="60">
        <v>0</v>
      </c>
      <c r="AL1706" s="61"/>
      <c r="AM1706" s="169" t="s">
        <v>259</v>
      </c>
      <c r="AN1706" s="45">
        <v>2</v>
      </c>
      <c r="AO1706" s="60">
        <v>0.10526315789473684</v>
      </c>
      <c r="AP1706" s="61"/>
      <c r="AQ1706" s="169" t="s">
        <v>291</v>
      </c>
      <c r="AR1706" s="45">
        <v>0</v>
      </c>
      <c r="AS1706" s="60">
        <v>0</v>
      </c>
      <c r="AT1706" s="61"/>
      <c r="AU1706" s="169" t="s">
        <v>303</v>
      </c>
      <c r="AV1706" s="45">
        <v>0</v>
      </c>
      <c r="AW1706" s="60">
        <v>0</v>
      </c>
      <c r="AX1706" s="61"/>
      <c r="AY1706" s="169" t="s">
        <v>318</v>
      </c>
      <c r="AZ1706" s="45">
        <v>4</v>
      </c>
      <c r="BA1706" s="60">
        <v>0.14285714285714285</v>
      </c>
      <c r="BB1706" s="61"/>
      <c r="BC1706" s="61"/>
      <c r="BD1706" s="61"/>
      <c r="BE1706" s="61"/>
      <c r="BF1706" s="61"/>
      <c r="BG1706" s="61"/>
      <c r="BH1706" s="61"/>
      <c r="BI1706" s="61"/>
      <c r="BJ1706" s="61"/>
      <c r="BK1706" s="61"/>
      <c r="BL1706" s="61"/>
      <c r="BM1706" s="61"/>
    </row>
    <row r="1707" spans="2:65" ht="25.5" customHeight="1" x14ac:dyDescent="0.2">
      <c r="B1707" s="63" t="s">
        <v>381</v>
      </c>
      <c r="C1707" s="45">
        <v>1</v>
      </c>
      <c r="D1707" s="58">
        <v>3.5714285714285712E-2</v>
      </c>
      <c r="E1707" s="64"/>
      <c r="F1707" s="75" t="s">
        <v>393</v>
      </c>
      <c r="G1707" s="45">
        <v>2</v>
      </c>
      <c r="H1707" s="58">
        <v>7.1428571428571425E-2</v>
      </c>
      <c r="I1707" s="61"/>
      <c r="J1707" s="63" t="s">
        <v>403</v>
      </c>
      <c r="K1707" s="45">
        <v>1</v>
      </c>
      <c r="L1707" s="58">
        <v>3.5714285714285712E-2</v>
      </c>
      <c r="M1707" s="61"/>
      <c r="N1707" s="61"/>
      <c r="O1707" s="45">
        <v>28</v>
      </c>
      <c r="P1707" s="60">
        <v>1</v>
      </c>
      <c r="Q1707" s="61"/>
      <c r="R1707" s="61"/>
      <c r="S1707" s="61"/>
      <c r="T1707" s="61"/>
      <c r="U1707" s="61"/>
      <c r="V1707" s="61"/>
      <c r="W1707" s="169" t="s">
        <v>222</v>
      </c>
      <c r="X1707" s="45">
        <v>0</v>
      </c>
      <c r="Y1707" s="60">
        <v>0</v>
      </c>
      <c r="Z1707" s="61"/>
      <c r="AA1707" s="61"/>
      <c r="AB1707" s="61"/>
      <c r="AC1707" s="61"/>
      <c r="AD1707" s="61"/>
      <c r="AE1707" s="37"/>
      <c r="AF1707" s="45">
        <v>26</v>
      </c>
      <c r="AG1707" s="60">
        <v>1</v>
      </c>
      <c r="AH1707" s="61"/>
      <c r="AI1707" s="169" t="s">
        <v>248</v>
      </c>
      <c r="AJ1707" s="45">
        <v>0</v>
      </c>
      <c r="AK1707" s="60">
        <v>0</v>
      </c>
      <c r="AL1707" s="61"/>
      <c r="AM1707" s="169" t="s">
        <v>260</v>
      </c>
      <c r="AN1707" s="45">
        <v>0</v>
      </c>
      <c r="AO1707" s="60">
        <v>0</v>
      </c>
      <c r="AP1707" s="61"/>
      <c r="AQ1707" s="169" t="s">
        <v>292</v>
      </c>
      <c r="AR1707" s="45">
        <v>0</v>
      </c>
      <c r="AS1707" s="60">
        <v>0</v>
      </c>
      <c r="AT1707" s="61"/>
      <c r="AU1707" s="169" t="s">
        <v>305</v>
      </c>
      <c r="AV1707" s="45">
        <v>0</v>
      </c>
      <c r="AW1707" s="60">
        <v>0</v>
      </c>
      <c r="AX1707" s="61"/>
      <c r="AY1707" s="169" t="s">
        <v>439</v>
      </c>
      <c r="AZ1707" s="45">
        <v>4</v>
      </c>
      <c r="BA1707" s="60">
        <v>1</v>
      </c>
      <c r="BB1707" s="61"/>
      <c r="BC1707" s="61"/>
      <c r="BD1707" s="61"/>
      <c r="BE1707" s="61"/>
      <c r="BF1707" s="61"/>
      <c r="BG1707" s="61"/>
      <c r="BH1707" s="61"/>
      <c r="BI1707" s="61"/>
      <c r="BJ1707" s="61"/>
      <c r="BK1707" s="61"/>
      <c r="BL1707" s="61"/>
      <c r="BM1707" s="61"/>
    </row>
    <row r="1708" spans="2:65" ht="25.5" customHeight="1" x14ac:dyDescent="0.2">
      <c r="B1708" s="63" t="s">
        <v>382</v>
      </c>
      <c r="C1708" s="45">
        <v>0</v>
      </c>
      <c r="D1708" s="58">
        <v>0</v>
      </c>
      <c r="E1708" s="64"/>
      <c r="F1708" s="75" t="s">
        <v>394</v>
      </c>
      <c r="G1708" s="45">
        <v>0</v>
      </c>
      <c r="H1708" s="58">
        <v>0</v>
      </c>
      <c r="I1708" s="61"/>
      <c r="J1708" s="63" t="s">
        <v>404</v>
      </c>
      <c r="K1708" s="45">
        <v>0</v>
      </c>
      <c r="L1708" s="58">
        <v>0</v>
      </c>
      <c r="M1708" s="61"/>
      <c r="N1708" s="37"/>
      <c r="O1708" s="49" t="s">
        <v>141</v>
      </c>
      <c r="P1708" s="49" t="s">
        <v>140</v>
      </c>
      <c r="Q1708" s="61"/>
      <c r="R1708" s="61"/>
      <c r="S1708" s="61"/>
      <c r="T1708" s="61"/>
      <c r="U1708" s="61"/>
      <c r="V1708" s="61"/>
      <c r="W1708" s="169" t="s">
        <v>246</v>
      </c>
      <c r="X1708" s="45">
        <v>1</v>
      </c>
      <c r="Y1708" s="60">
        <v>3.5714285714285712E-2</v>
      </c>
      <c r="Z1708" s="61"/>
      <c r="AA1708" s="61"/>
      <c r="AB1708" s="61"/>
      <c r="AC1708" s="61"/>
      <c r="AD1708" s="61"/>
      <c r="AE1708" s="61"/>
      <c r="AF1708" s="49" t="s">
        <v>141</v>
      </c>
      <c r="AG1708" s="49" t="s">
        <v>140</v>
      </c>
      <c r="AH1708" s="61"/>
      <c r="AI1708" s="169" t="s">
        <v>249</v>
      </c>
      <c r="AJ1708" s="45">
        <v>0</v>
      </c>
      <c r="AK1708" s="60">
        <v>0</v>
      </c>
      <c r="AL1708" s="61"/>
      <c r="AM1708" s="169" t="s">
        <v>261</v>
      </c>
      <c r="AN1708" s="59">
        <v>1</v>
      </c>
      <c r="AO1708" s="60">
        <v>5.2631578947368418E-2</v>
      </c>
      <c r="AP1708" s="61"/>
      <c r="AQ1708" s="169" t="s">
        <v>293</v>
      </c>
      <c r="AR1708" s="45">
        <v>3</v>
      </c>
      <c r="AS1708" s="60">
        <v>0.10714285714285714</v>
      </c>
      <c r="AT1708" s="61"/>
      <c r="AU1708" s="169" t="s">
        <v>262</v>
      </c>
      <c r="AV1708" s="59">
        <v>1</v>
      </c>
      <c r="AW1708" s="60">
        <v>5.2631578947368418E-2</v>
      </c>
      <c r="AX1708" s="61"/>
      <c r="AY1708" s="169" t="s">
        <v>440</v>
      </c>
      <c r="AZ1708" s="45">
        <v>9</v>
      </c>
      <c r="BA1708" s="60">
        <v>2.25</v>
      </c>
      <c r="BB1708" s="61"/>
      <c r="BC1708" s="61"/>
      <c r="BD1708" s="61"/>
      <c r="BE1708" s="61"/>
      <c r="BF1708" s="61"/>
      <c r="BG1708" s="61"/>
      <c r="BH1708" s="61"/>
      <c r="BI1708" s="61"/>
      <c r="BJ1708" s="61"/>
      <c r="BK1708" s="61"/>
      <c r="BL1708" s="61"/>
      <c r="BM1708" s="61"/>
    </row>
    <row r="1709" spans="2:65" ht="25.5" customHeight="1" x14ac:dyDescent="0.2">
      <c r="B1709" s="63" t="s">
        <v>383</v>
      </c>
      <c r="C1709" s="45">
        <v>0</v>
      </c>
      <c r="D1709" s="58">
        <v>0</v>
      </c>
      <c r="E1709" s="64"/>
      <c r="F1709" s="75" t="s">
        <v>395</v>
      </c>
      <c r="G1709" s="45">
        <v>0</v>
      </c>
      <c r="H1709" s="58">
        <v>0</v>
      </c>
      <c r="I1709" s="61"/>
      <c r="J1709" s="63" t="s">
        <v>391</v>
      </c>
      <c r="K1709" s="45">
        <v>0</v>
      </c>
      <c r="L1709" s="58">
        <v>0</v>
      </c>
      <c r="M1709" s="61"/>
      <c r="N1709" s="61"/>
      <c r="O1709" s="61"/>
      <c r="P1709" s="61"/>
      <c r="Q1709" s="61"/>
      <c r="R1709" s="61"/>
      <c r="S1709" s="61"/>
      <c r="T1709" s="61"/>
      <c r="U1709" s="61"/>
      <c r="V1709" s="61"/>
      <c r="W1709" s="169" t="s">
        <v>247</v>
      </c>
      <c r="X1709" s="45">
        <v>0</v>
      </c>
      <c r="Y1709" s="60">
        <v>0</v>
      </c>
      <c r="Z1709" s="61"/>
      <c r="AA1709" s="61"/>
      <c r="AB1709" s="61"/>
      <c r="AC1709" s="61"/>
      <c r="AD1709" s="61"/>
      <c r="AE1709" s="61"/>
      <c r="AF1709" s="61"/>
      <c r="AG1709" s="61"/>
      <c r="AH1709" s="61"/>
      <c r="AI1709" s="169" t="s">
        <v>273</v>
      </c>
      <c r="AJ1709" s="45">
        <v>1</v>
      </c>
      <c r="AK1709" s="60">
        <v>3.5714285714285712E-2</v>
      </c>
      <c r="AL1709" s="61"/>
      <c r="AM1709" s="169" t="s">
        <v>278</v>
      </c>
      <c r="AN1709" s="59">
        <v>0</v>
      </c>
      <c r="AO1709" s="60">
        <v>0</v>
      </c>
      <c r="AP1709" s="61"/>
      <c r="AQ1709" s="169" t="s">
        <v>294</v>
      </c>
      <c r="AR1709" s="45">
        <v>4</v>
      </c>
      <c r="AS1709" s="60">
        <v>0.14285714285714285</v>
      </c>
      <c r="AT1709" s="61"/>
      <c r="AU1709" s="169" t="s">
        <v>307</v>
      </c>
      <c r="AV1709" s="59">
        <v>1</v>
      </c>
      <c r="AW1709" s="60">
        <v>5.2631578947368418E-2</v>
      </c>
      <c r="AX1709" s="61"/>
      <c r="AY1709" s="169" t="s">
        <v>440</v>
      </c>
      <c r="AZ1709" s="45">
        <v>1</v>
      </c>
      <c r="BA1709" s="60">
        <v>0.25</v>
      </c>
      <c r="BB1709" s="61"/>
      <c r="BC1709" s="61"/>
      <c r="BD1709" s="61"/>
      <c r="BE1709" s="61"/>
      <c r="BF1709" s="61"/>
      <c r="BG1709" s="61"/>
      <c r="BH1709" s="61"/>
      <c r="BI1709" s="61"/>
      <c r="BJ1709" s="61"/>
      <c r="BK1709" s="61"/>
      <c r="BL1709" s="61"/>
      <c r="BM1709" s="61"/>
    </row>
    <row r="1710" spans="2:65" ht="25.5" customHeight="1" x14ac:dyDescent="0.2">
      <c r="B1710" s="61"/>
      <c r="C1710" s="45">
        <v>28</v>
      </c>
      <c r="D1710" s="58">
        <v>1</v>
      </c>
      <c r="E1710" s="64"/>
      <c r="F1710" s="61"/>
      <c r="G1710" s="45">
        <v>28</v>
      </c>
      <c r="H1710" s="58">
        <v>1</v>
      </c>
      <c r="I1710" s="61"/>
      <c r="J1710" s="63" t="s">
        <v>405</v>
      </c>
      <c r="K1710" s="45">
        <v>1</v>
      </c>
      <c r="L1710" s="58">
        <v>3.5714285714285712E-2</v>
      </c>
      <c r="M1710" s="61"/>
      <c r="N1710" s="61"/>
      <c r="O1710" s="61"/>
      <c r="P1710" s="61"/>
      <c r="Q1710" s="61"/>
      <c r="R1710" s="61"/>
      <c r="S1710" s="61"/>
      <c r="T1710" s="61"/>
      <c r="U1710" s="61"/>
      <c r="V1710" s="61"/>
      <c r="W1710" s="169" t="s">
        <v>265</v>
      </c>
      <c r="X1710" s="45">
        <v>1</v>
      </c>
      <c r="Y1710" s="60">
        <v>3.5714285714285712E-2</v>
      </c>
      <c r="Z1710" s="61"/>
      <c r="AA1710" s="61"/>
      <c r="AB1710" s="61"/>
      <c r="AC1710" s="61"/>
      <c r="AD1710" s="61"/>
      <c r="AE1710" s="61"/>
      <c r="AF1710" s="61"/>
      <c r="AG1710" s="61"/>
      <c r="AH1710" s="61"/>
      <c r="AI1710" s="169" t="s">
        <v>275</v>
      </c>
      <c r="AJ1710" s="45">
        <v>0</v>
      </c>
      <c r="AK1710" s="60">
        <v>0</v>
      </c>
      <c r="AL1710" s="61"/>
      <c r="AM1710" s="169" t="s">
        <v>262</v>
      </c>
      <c r="AN1710" s="45">
        <v>2</v>
      </c>
      <c r="AO1710" s="60">
        <v>0.10526315789473684</v>
      </c>
      <c r="AP1710" s="61"/>
      <c r="AQ1710" s="61"/>
      <c r="AR1710" s="45">
        <v>28</v>
      </c>
      <c r="AS1710" s="60">
        <v>1</v>
      </c>
      <c r="AT1710" s="61"/>
      <c r="AU1710" s="169" t="s">
        <v>306</v>
      </c>
      <c r="AV1710" s="45">
        <v>0</v>
      </c>
      <c r="AW1710" s="60">
        <v>0</v>
      </c>
      <c r="AX1710" s="61"/>
      <c r="AY1710" s="98"/>
      <c r="AZ1710" s="45">
        <v>28</v>
      </c>
      <c r="BA1710" s="60">
        <v>1</v>
      </c>
      <c r="BB1710" s="61"/>
      <c r="BC1710" s="61"/>
      <c r="BD1710" s="61"/>
      <c r="BE1710" s="61"/>
      <c r="BF1710" s="61"/>
      <c r="BG1710" s="61"/>
      <c r="BH1710" s="61"/>
      <c r="BI1710" s="61"/>
      <c r="BJ1710" s="61"/>
      <c r="BK1710" s="61"/>
      <c r="BL1710" s="61"/>
      <c r="BM1710" s="61"/>
    </row>
    <row r="1711" spans="2:65" ht="25.5" customHeight="1" x14ac:dyDescent="0.2">
      <c r="B1711" s="61"/>
      <c r="C1711" s="70" t="s">
        <v>141</v>
      </c>
      <c r="D1711" s="70" t="s">
        <v>140</v>
      </c>
      <c r="E1711" s="64"/>
      <c r="F1711" s="61"/>
      <c r="G1711" s="70" t="s">
        <v>141</v>
      </c>
      <c r="H1711" s="70" t="s">
        <v>140</v>
      </c>
      <c r="I1711" s="61"/>
      <c r="J1711" s="63" t="s">
        <v>406</v>
      </c>
      <c r="K1711" s="45">
        <v>1</v>
      </c>
      <c r="L1711" s="58">
        <v>3.5714285714285712E-2</v>
      </c>
      <c r="M1711" s="61"/>
      <c r="N1711" s="61"/>
      <c r="O1711" s="61"/>
      <c r="P1711" s="61"/>
      <c r="Q1711" s="61"/>
      <c r="R1711" s="61"/>
      <c r="S1711" s="61"/>
      <c r="T1711" s="61"/>
      <c r="U1711" s="61"/>
      <c r="V1711" s="61"/>
      <c r="W1711" s="169" t="s">
        <v>266</v>
      </c>
      <c r="X1711" s="45">
        <v>0</v>
      </c>
      <c r="Y1711" s="60">
        <v>0</v>
      </c>
      <c r="Z1711" s="61"/>
      <c r="AA1711" s="61"/>
      <c r="AB1711" s="61"/>
      <c r="AC1711" s="61"/>
      <c r="AD1711" s="61"/>
      <c r="AE1711" s="61"/>
      <c r="AF1711" s="61"/>
      <c r="AG1711" s="61"/>
      <c r="AH1711" s="61"/>
      <c r="AI1711" s="169" t="s">
        <v>274</v>
      </c>
      <c r="AJ1711" s="45">
        <v>1</v>
      </c>
      <c r="AK1711" s="60">
        <v>3.5714285714285712E-2</v>
      </c>
      <c r="AL1711" s="61"/>
      <c r="AM1711" s="169" t="s">
        <v>263</v>
      </c>
      <c r="AN1711" s="45">
        <v>0</v>
      </c>
      <c r="AO1711" s="60">
        <v>0</v>
      </c>
      <c r="AP1711" s="61"/>
      <c r="AQ1711" s="61"/>
      <c r="AR1711" s="70" t="s">
        <v>141</v>
      </c>
      <c r="AS1711" s="70" t="s">
        <v>140</v>
      </c>
      <c r="AT1711" s="61"/>
      <c r="AU1711" s="169" t="s">
        <v>308</v>
      </c>
      <c r="AV1711" s="45">
        <v>0</v>
      </c>
      <c r="AW1711" s="60">
        <v>0</v>
      </c>
      <c r="AX1711" s="61"/>
      <c r="AY1711" s="61"/>
      <c r="AZ1711" s="49" t="s">
        <v>141</v>
      </c>
      <c r="BA1711" s="49" t="s">
        <v>140</v>
      </c>
      <c r="BB1711" s="64"/>
      <c r="BC1711" s="61"/>
      <c r="BD1711" s="61"/>
      <c r="BE1711" s="61"/>
      <c r="BF1711" s="61"/>
      <c r="BG1711" s="61"/>
      <c r="BH1711" s="61"/>
      <c r="BI1711" s="61"/>
      <c r="BJ1711" s="61"/>
      <c r="BK1711" s="61"/>
      <c r="BL1711" s="61"/>
      <c r="BM1711" s="61"/>
    </row>
    <row r="1712" spans="2:65" ht="25.5" customHeight="1" x14ac:dyDescent="0.2">
      <c r="B1712" s="61"/>
      <c r="C1712" s="61"/>
      <c r="D1712" s="61"/>
      <c r="E1712" s="64"/>
      <c r="F1712" s="61"/>
      <c r="G1712" s="61"/>
      <c r="H1712" s="61"/>
      <c r="I1712" s="61"/>
      <c r="J1712" s="63" t="s">
        <v>393</v>
      </c>
      <c r="K1712" s="45">
        <v>0</v>
      </c>
      <c r="L1712" s="58">
        <v>0</v>
      </c>
      <c r="M1712" s="61"/>
      <c r="N1712" s="61"/>
      <c r="O1712" s="61"/>
      <c r="P1712" s="61"/>
      <c r="Q1712" s="61"/>
      <c r="R1712" s="61"/>
      <c r="S1712" s="61"/>
      <c r="T1712" s="61"/>
      <c r="U1712" s="61"/>
      <c r="V1712" s="61"/>
      <c r="W1712" s="169" t="s">
        <v>162</v>
      </c>
      <c r="X1712" s="59">
        <v>5</v>
      </c>
      <c r="Y1712" s="60">
        <v>0.17857142857142858</v>
      </c>
      <c r="Z1712" s="61"/>
      <c r="AA1712" s="61"/>
      <c r="AB1712" s="61"/>
      <c r="AC1712" s="61"/>
      <c r="AD1712" s="61"/>
      <c r="AE1712" s="61"/>
      <c r="AF1712" s="61"/>
      <c r="AG1712" s="61"/>
      <c r="AH1712" s="61"/>
      <c r="AI1712" s="169" t="s">
        <v>273</v>
      </c>
      <c r="AJ1712" s="45">
        <v>0</v>
      </c>
      <c r="AK1712" s="60">
        <v>0</v>
      </c>
      <c r="AL1712" s="61"/>
      <c r="AM1712" s="169" t="s">
        <v>264</v>
      </c>
      <c r="AN1712" s="45">
        <v>0</v>
      </c>
      <c r="AO1712" s="60">
        <v>0</v>
      </c>
      <c r="AP1712" s="61"/>
      <c r="AQ1712" s="61"/>
      <c r="AR1712" s="61"/>
      <c r="AS1712" s="61"/>
      <c r="AT1712" s="61"/>
      <c r="AU1712" s="169" t="s">
        <v>309</v>
      </c>
      <c r="AV1712" s="45">
        <v>0</v>
      </c>
      <c r="AW1712" s="60">
        <v>0</v>
      </c>
      <c r="AX1712" s="61"/>
      <c r="AY1712"/>
      <c r="AZ1712"/>
      <c r="BA1712"/>
      <c r="BB1712" s="61"/>
      <c r="BC1712" s="61"/>
      <c r="BD1712" s="61"/>
      <c r="BE1712" s="61"/>
      <c r="BF1712" s="61"/>
      <c r="BG1712" s="61"/>
      <c r="BH1712" s="61"/>
      <c r="BI1712" s="61"/>
      <c r="BJ1712" s="61"/>
      <c r="BK1712" s="61"/>
      <c r="BL1712" s="61"/>
      <c r="BM1712" s="61"/>
    </row>
    <row r="1713" spans="2:65" ht="25.5" customHeight="1" x14ac:dyDescent="0.2">
      <c r="B1713" s="61"/>
      <c r="C1713" s="61"/>
      <c r="D1713" s="61"/>
      <c r="E1713" s="64"/>
      <c r="F1713" s="61"/>
      <c r="G1713" s="61"/>
      <c r="H1713" s="61"/>
      <c r="I1713" s="61"/>
      <c r="J1713" s="63" t="s">
        <v>407</v>
      </c>
      <c r="K1713" s="45">
        <v>0</v>
      </c>
      <c r="L1713" s="58">
        <v>0</v>
      </c>
      <c r="M1713" s="61"/>
      <c r="N1713" s="61"/>
      <c r="O1713" s="61"/>
      <c r="P1713" s="61"/>
      <c r="Q1713" s="61"/>
      <c r="R1713" s="61"/>
      <c r="S1713" s="61"/>
      <c r="T1713" s="61"/>
      <c r="U1713" s="61"/>
      <c r="V1713" s="61"/>
      <c r="W1713" s="37"/>
      <c r="X1713" s="45">
        <v>28</v>
      </c>
      <c r="Y1713" s="60">
        <v>1</v>
      </c>
      <c r="Z1713" s="61"/>
      <c r="AA1713" s="61"/>
      <c r="AB1713" s="61"/>
      <c r="AC1713" s="61"/>
      <c r="AD1713" s="61"/>
      <c r="AE1713" s="61"/>
      <c r="AF1713" s="61"/>
      <c r="AG1713" s="61"/>
      <c r="AH1713" s="61"/>
      <c r="AI1713" s="169" t="s">
        <v>438</v>
      </c>
      <c r="AJ1713" s="45">
        <v>11</v>
      </c>
      <c r="AK1713" s="60">
        <v>0.39285714285714285</v>
      </c>
      <c r="AL1713" s="61"/>
      <c r="AM1713" s="169" t="s">
        <v>279</v>
      </c>
      <c r="AN1713" s="45">
        <v>0</v>
      </c>
      <c r="AO1713" s="60">
        <v>0</v>
      </c>
      <c r="AP1713" s="61"/>
      <c r="AQ1713" s="61"/>
      <c r="AR1713" s="61"/>
      <c r="AS1713" s="61"/>
      <c r="AT1713" s="61"/>
      <c r="AU1713" s="169" t="s">
        <v>310</v>
      </c>
      <c r="AV1713" s="45">
        <v>1</v>
      </c>
      <c r="AW1713" s="60">
        <v>5.2631578947368418E-2</v>
      </c>
      <c r="AX1713" s="61"/>
      <c r="AY1713" s="61"/>
      <c r="AZ1713" s="61"/>
      <c r="BA1713" s="61"/>
      <c r="BB1713" s="61"/>
      <c r="BC1713" s="61"/>
      <c r="BD1713" s="61"/>
      <c r="BE1713" s="61"/>
      <c r="BF1713" s="61"/>
      <c r="BG1713" s="61"/>
      <c r="BH1713" s="61"/>
      <c r="BI1713" s="61"/>
      <c r="BJ1713" s="61"/>
      <c r="BK1713" s="61"/>
      <c r="BL1713" s="61"/>
      <c r="BM1713" s="61"/>
    </row>
    <row r="1714" spans="2:65" ht="25.5" customHeight="1" x14ac:dyDescent="0.2">
      <c r="B1714" s="61"/>
      <c r="C1714" s="61"/>
      <c r="D1714" s="61"/>
      <c r="E1714" s="64"/>
      <c r="F1714" s="61"/>
      <c r="G1714" s="61"/>
      <c r="H1714" s="61"/>
      <c r="I1714" s="61"/>
      <c r="J1714" s="63" t="s">
        <v>408</v>
      </c>
      <c r="K1714" s="45">
        <v>0</v>
      </c>
      <c r="L1714" s="58">
        <v>0</v>
      </c>
      <c r="M1714" s="61"/>
      <c r="N1714" s="61"/>
      <c r="O1714" s="61"/>
      <c r="P1714" s="61"/>
      <c r="Q1714" s="61"/>
      <c r="R1714" s="61"/>
      <c r="S1714" s="61"/>
      <c r="T1714" s="61"/>
      <c r="U1714" s="61"/>
      <c r="V1714" s="61"/>
      <c r="W1714" s="61"/>
      <c r="X1714" s="49" t="s">
        <v>141</v>
      </c>
      <c r="Y1714" s="49" t="s">
        <v>140</v>
      </c>
      <c r="Z1714" s="61"/>
      <c r="AA1714" s="61"/>
      <c r="AB1714" s="61"/>
      <c r="AC1714" s="61"/>
      <c r="AD1714" s="61"/>
      <c r="AE1714" s="61"/>
      <c r="AF1714" s="61"/>
      <c r="AG1714" s="61"/>
      <c r="AH1714" s="61"/>
      <c r="AI1714" s="37"/>
      <c r="AJ1714" s="45">
        <v>28</v>
      </c>
      <c r="AK1714" s="60">
        <v>1</v>
      </c>
      <c r="AL1714" s="61"/>
      <c r="AM1714" s="169" t="s">
        <v>267</v>
      </c>
      <c r="AN1714" s="45">
        <v>0</v>
      </c>
      <c r="AO1714" s="60">
        <v>0</v>
      </c>
      <c r="AP1714" s="61"/>
      <c r="AQ1714" s="61"/>
      <c r="AR1714" s="61"/>
      <c r="AS1714" s="61"/>
      <c r="AT1714" s="61"/>
      <c r="AU1714" s="169" t="s">
        <v>311</v>
      </c>
      <c r="AV1714" s="45">
        <v>0</v>
      </c>
      <c r="AW1714" s="60">
        <v>0</v>
      </c>
      <c r="AX1714" s="61"/>
      <c r="AY1714" s="61"/>
      <c r="AZ1714" s="61"/>
      <c r="BA1714" s="61"/>
      <c r="BB1714" s="61"/>
      <c r="BC1714" s="61"/>
      <c r="BD1714" s="61"/>
      <c r="BE1714" s="61"/>
      <c r="BF1714" s="61"/>
      <c r="BG1714" s="61"/>
      <c r="BH1714" s="61"/>
      <c r="BI1714" s="61"/>
      <c r="BJ1714" s="61"/>
      <c r="BK1714" s="61"/>
      <c r="BL1714" s="61"/>
      <c r="BM1714" s="61"/>
    </row>
    <row r="1715" spans="2:65" ht="25.5" customHeight="1" x14ac:dyDescent="0.2">
      <c r="B1715" s="61"/>
      <c r="C1715" s="61"/>
      <c r="D1715" s="61"/>
      <c r="E1715" s="64"/>
      <c r="F1715" s="61"/>
      <c r="G1715" s="61"/>
      <c r="H1715" s="61"/>
      <c r="I1715" s="61"/>
      <c r="J1715" s="63" t="s">
        <v>395</v>
      </c>
      <c r="K1715" s="45">
        <v>0</v>
      </c>
      <c r="L1715" s="58">
        <v>0</v>
      </c>
      <c r="M1715" s="61"/>
      <c r="N1715" s="61"/>
      <c r="O1715" s="61"/>
      <c r="P1715" s="61"/>
      <c r="Q1715" s="61"/>
      <c r="R1715" s="61"/>
      <c r="S1715" s="61"/>
      <c r="T1715" s="61"/>
      <c r="U1715" s="61"/>
      <c r="V1715" s="61"/>
      <c r="W1715" s="61"/>
      <c r="X1715" s="61"/>
      <c r="Y1715" s="61"/>
      <c r="Z1715" s="61"/>
      <c r="AA1715" s="61"/>
      <c r="AB1715" s="61"/>
      <c r="AC1715" s="61"/>
      <c r="AD1715" s="61"/>
      <c r="AE1715" s="61"/>
      <c r="AF1715" s="61"/>
      <c r="AG1715" s="61"/>
      <c r="AH1715" s="61"/>
      <c r="AI1715" s="61"/>
      <c r="AJ1715" s="49" t="s">
        <v>141</v>
      </c>
      <c r="AK1715" s="49" t="s">
        <v>140</v>
      </c>
      <c r="AL1715" s="61"/>
      <c r="AM1715" s="169" t="s">
        <v>268</v>
      </c>
      <c r="AN1715" s="45">
        <v>0</v>
      </c>
      <c r="AO1715" s="60">
        <v>0</v>
      </c>
      <c r="AP1715" s="61"/>
      <c r="AQ1715" s="61"/>
      <c r="AR1715" s="61"/>
      <c r="AS1715" s="61"/>
      <c r="AT1715" s="61"/>
      <c r="AU1715" s="169" t="s">
        <v>312</v>
      </c>
      <c r="AV1715" s="45">
        <v>0</v>
      </c>
      <c r="AW1715" s="60">
        <v>0</v>
      </c>
      <c r="AX1715" s="61"/>
      <c r="AY1715"/>
      <c r="AZ1715"/>
      <c r="BA1715"/>
      <c r="BB1715" s="61"/>
      <c r="BC1715" s="61"/>
      <c r="BD1715" s="61"/>
      <c r="BE1715" s="61"/>
      <c r="BF1715" s="61"/>
      <c r="BG1715" s="61"/>
      <c r="BH1715" s="61"/>
      <c r="BI1715" s="61"/>
      <c r="BJ1715" s="61"/>
      <c r="BK1715" s="61"/>
      <c r="BL1715" s="61"/>
      <c r="BM1715" s="61"/>
    </row>
    <row r="1716" spans="2:65" ht="25.5" customHeight="1" x14ac:dyDescent="0.2">
      <c r="B1716" s="61"/>
      <c r="C1716" s="61"/>
      <c r="D1716" s="61"/>
      <c r="E1716" s="64"/>
      <c r="F1716" s="61"/>
      <c r="G1716" s="61"/>
      <c r="H1716" s="61"/>
      <c r="I1716" s="61"/>
      <c r="J1716" s="61"/>
      <c r="K1716" s="45">
        <v>28</v>
      </c>
      <c r="L1716" s="58">
        <v>1</v>
      </c>
      <c r="M1716" s="61"/>
      <c r="N1716" s="61"/>
      <c r="O1716" s="61"/>
      <c r="P1716" s="61"/>
      <c r="Q1716" s="61"/>
      <c r="R1716" s="61"/>
      <c r="S1716" s="61"/>
      <c r="T1716" s="61"/>
      <c r="U1716" s="61"/>
      <c r="V1716" s="61"/>
      <c r="W1716" s="61"/>
      <c r="X1716" s="61"/>
      <c r="Y1716" s="61"/>
      <c r="Z1716" s="61"/>
      <c r="AA1716" s="61"/>
      <c r="AB1716" s="61"/>
      <c r="AC1716" s="61"/>
      <c r="AD1716" s="61"/>
      <c r="AE1716" s="61"/>
      <c r="AF1716" s="61"/>
      <c r="AG1716" s="61"/>
      <c r="AH1716" s="61"/>
      <c r="AI1716" s="61"/>
      <c r="AJ1716" s="61"/>
      <c r="AK1716" s="61"/>
      <c r="AL1716" s="61"/>
      <c r="AM1716" s="169" t="s">
        <v>269</v>
      </c>
      <c r="AN1716" s="45">
        <v>0</v>
      </c>
      <c r="AO1716" s="60">
        <v>0</v>
      </c>
      <c r="AP1716" s="61"/>
      <c r="AQ1716" s="61"/>
      <c r="AR1716" s="61"/>
      <c r="AS1716" s="61"/>
      <c r="AT1716" s="61"/>
      <c r="AU1716" s="169" t="s">
        <v>313</v>
      </c>
      <c r="AV1716" s="45">
        <v>1</v>
      </c>
      <c r="AW1716" s="60">
        <v>5.2631578947368418E-2</v>
      </c>
      <c r="AX1716" s="61"/>
      <c r="AY1716"/>
      <c r="AZ1716"/>
      <c r="BA1716"/>
      <c r="BB1716" s="61"/>
      <c r="BC1716" s="61"/>
      <c r="BD1716" s="61"/>
      <c r="BE1716" s="61"/>
      <c r="BF1716" s="61"/>
      <c r="BG1716" s="61"/>
      <c r="BH1716" s="61"/>
      <c r="BI1716" s="61"/>
      <c r="BJ1716" s="61"/>
      <c r="BK1716" s="61"/>
      <c r="BL1716" s="61"/>
      <c r="BM1716" s="61"/>
    </row>
    <row r="1717" spans="2:65" ht="25.5" customHeight="1" x14ac:dyDescent="0.2">
      <c r="B1717" s="61"/>
      <c r="C1717" s="61"/>
      <c r="D1717" s="61"/>
      <c r="E1717" s="64"/>
      <c r="F1717" s="61"/>
      <c r="G1717" s="61"/>
      <c r="H1717" s="61"/>
      <c r="I1717" s="61"/>
      <c r="J1717" s="61"/>
      <c r="K1717" s="70" t="s">
        <v>141</v>
      </c>
      <c r="L1717" s="70" t="s">
        <v>140</v>
      </c>
      <c r="M1717" s="61"/>
      <c r="N1717" s="61"/>
      <c r="O1717" s="61"/>
      <c r="P1717" s="61"/>
      <c r="Q1717" s="61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1"/>
      <c r="AB1717" s="61"/>
      <c r="AC1717" s="61"/>
      <c r="AD1717" s="61"/>
      <c r="AE1717" s="61"/>
      <c r="AF1717" s="61"/>
      <c r="AG1717" s="61"/>
      <c r="AH1717" s="61"/>
      <c r="AI1717" s="61"/>
      <c r="AJ1717" s="61"/>
      <c r="AK1717" s="61"/>
      <c r="AL1717" s="61"/>
      <c r="AM1717" s="169" t="s">
        <v>280</v>
      </c>
      <c r="AN1717" s="45">
        <v>1</v>
      </c>
      <c r="AO1717" s="60">
        <v>5.2631578947368418E-2</v>
      </c>
      <c r="AP1717" s="61"/>
      <c r="AQ1717" s="61"/>
      <c r="AR1717" s="61"/>
      <c r="AS1717" s="61"/>
      <c r="AT1717" s="61"/>
      <c r="AU1717" s="98"/>
      <c r="AV1717" s="45">
        <v>19</v>
      </c>
      <c r="AW1717" s="60">
        <v>1</v>
      </c>
      <c r="AX1717" s="61"/>
      <c r="AY1717" s="61"/>
      <c r="AZ1717" s="61"/>
      <c r="BA1717" s="61"/>
      <c r="BB1717" s="61"/>
      <c r="BC1717" s="61"/>
      <c r="BD1717" s="61"/>
      <c r="BE1717" s="61"/>
      <c r="BF1717" s="61"/>
      <c r="BG1717" s="61"/>
      <c r="BH1717" s="61"/>
      <c r="BI1717" s="61"/>
      <c r="BJ1717" s="61"/>
      <c r="BK1717" s="61"/>
      <c r="BL1717" s="61"/>
      <c r="BM1717" s="61"/>
    </row>
    <row r="1718" spans="2:65" ht="25.5" customHeight="1" x14ac:dyDescent="0.2">
      <c r="B1718" s="61"/>
      <c r="C1718" s="61"/>
      <c r="D1718" s="61"/>
      <c r="E1718" s="64"/>
      <c r="F1718" s="61"/>
      <c r="G1718" s="61"/>
      <c r="H1718" s="61"/>
      <c r="I1718" s="61"/>
      <c r="J1718" s="61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61"/>
      <c r="W1718" s="61"/>
      <c r="X1718" s="61"/>
      <c r="Y1718" s="61"/>
      <c r="Z1718" s="61"/>
      <c r="AA1718" s="61"/>
      <c r="AB1718" s="61"/>
      <c r="AC1718" s="61"/>
      <c r="AD1718" s="61"/>
      <c r="AE1718" s="61"/>
      <c r="AF1718" s="61"/>
      <c r="AG1718" s="61"/>
      <c r="AH1718" s="61"/>
      <c r="AI1718" s="61"/>
      <c r="AJ1718" s="61"/>
      <c r="AK1718" s="61"/>
      <c r="AL1718" s="61"/>
      <c r="AM1718" s="169" t="s">
        <v>270</v>
      </c>
      <c r="AN1718" s="45">
        <v>0</v>
      </c>
      <c r="AO1718" s="60">
        <v>0</v>
      </c>
      <c r="AP1718" s="61"/>
      <c r="AQ1718" s="61"/>
      <c r="AR1718" s="61"/>
      <c r="AS1718" s="61"/>
      <c r="AT1718" s="61"/>
      <c r="AU1718" s="61"/>
      <c r="AV1718" s="49" t="s">
        <v>141</v>
      </c>
      <c r="AW1718" s="49" t="s">
        <v>140</v>
      </c>
      <c r="AX1718" s="61"/>
      <c r="AY1718" s="61"/>
      <c r="AZ1718" s="61"/>
      <c r="BA1718" s="61"/>
      <c r="BB1718" s="61"/>
      <c r="BC1718" s="61"/>
      <c r="BD1718" s="61"/>
      <c r="BE1718" s="61"/>
      <c r="BF1718" s="61"/>
      <c r="BG1718" s="61"/>
      <c r="BH1718" s="61"/>
      <c r="BI1718" s="61"/>
      <c r="BJ1718" s="61"/>
      <c r="BK1718" s="61"/>
      <c r="BL1718" s="61"/>
      <c r="BM1718" s="61"/>
    </row>
    <row r="1719" spans="2:65" ht="25.5" customHeight="1" x14ac:dyDescent="0.2">
      <c r="B1719" s="61"/>
      <c r="C1719" s="61"/>
      <c r="D1719" s="61"/>
      <c r="E1719" s="64"/>
      <c r="F1719" s="61"/>
      <c r="G1719" s="61"/>
      <c r="H1719" s="61"/>
      <c r="I1719" s="61"/>
      <c r="J1719" s="61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61"/>
      <c r="W1719" s="61"/>
      <c r="X1719" s="61"/>
      <c r="Y1719" s="61"/>
      <c r="Z1719" s="61"/>
      <c r="AA1719" s="61"/>
      <c r="AB1719" s="61"/>
      <c r="AC1719" s="61"/>
      <c r="AD1719" s="61"/>
      <c r="AE1719" s="61"/>
      <c r="AF1719" s="61"/>
      <c r="AG1719" s="61"/>
      <c r="AH1719" s="61"/>
      <c r="AI1719" s="61"/>
      <c r="AJ1719" s="61"/>
      <c r="AK1719" s="61"/>
      <c r="AL1719" s="61"/>
      <c r="AM1719" s="169" t="s">
        <v>271</v>
      </c>
      <c r="AN1719" s="45">
        <v>0</v>
      </c>
      <c r="AO1719" s="60">
        <v>0</v>
      </c>
      <c r="AP1719" s="61"/>
      <c r="AQ1719" s="61"/>
      <c r="AR1719" s="61"/>
      <c r="AS1719" s="61"/>
      <c r="AT1719" s="61"/>
      <c r="AU1719" s="61"/>
      <c r="AV1719" s="61"/>
      <c r="AW1719" s="61"/>
      <c r="AX1719" s="61"/>
      <c r="AY1719" s="61"/>
      <c r="AZ1719" s="61"/>
      <c r="BA1719" s="61"/>
      <c r="BB1719" s="61"/>
      <c r="BC1719" s="61"/>
      <c r="BD1719" s="61"/>
      <c r="BE1719" s="61"/>
      <c r="BF1719" s="61"/>
      <c r="BG1719" s="61"/>
      <c r="BH1719" s="61"/>
      <c r="BI1719" s="61"/>
      <c r="BJ1719" s="62"/>
      <c r="BK1719" s="62"/>
      <c r="BL1719" s="61"/>
      <c r="BM1719" s="61"/>
    </row>
    <row r="1720" spans="2:65" ht="25.5" customHeight="1" x14ac:dyDescent="0.2">
      <c r="B1720" s="37"/>
      <c r="C1720" s="37"/>
      <c r="D1720" s="37"/>
      <c r="E1720" s="64"/>
      <c r="F1720" s="61"/>
      <c r="G1720" s="61"/>
      <c r="H1720" s="61"/>
      <c r="I1720" s="61"/>
      <c r="J1720" s="61"/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  <c r="W1720" s="61"/>
      <c r="X1720" s="61"/>
      <c r="Y1720" s="61"/>
      <c r="Z1720" s="61"/>
      <c r="AA1720" s="61"/>
      <c r="AB1720" s="61"/>
      <c r="AC1720" s="61"/>
      <c r="AD1720" s="61"/>
      <c r="AE1720" s="61"/>
      <c r="AF1720" s="61"/>
      <c r="AG1720" s="61"/>
      <c r="AH1720" s="61"/>
      <c r="AI1720" s="61"/>
      <c r="AJ1720" s="61"/>
      <c r="AK1720" s="61"/>
      <c r="AL1720" s="61"/>
      <c r="AM1720" s="169" t="s">
        <v>272</v>
      </c>
      <c r="AN1720" s="45">
        <v>1</v>
      </c>
      <c r="AO1720" s="60">
        <v>5.2631578947368418E-2</v>
      </c>
      <c r="AP1720" s="61"/>
      <c r="AQ1720" s="61"/>
      <c r="AR1720" s="61"/>
      <c r="AS1720" s="61"/>
      <c r="AT1720" s="61"/>
      <c r="AU1720" s="61"/>
      <c r="AV1720" s="61"/>
      <c r="AW1720" s="61"/>
      <c r="AX1720" s="61"/>
      <c r="AY1720" s="61"/>
      <c r="AZ1720" s="61"/>
      <c r="BA1720" s="61"/>
      <c r="BB1720" s="61"/>
      <c r="BC1720" s="61"/>
      <c r="BD1720" s="61"/>
      <c r="BE1720" s="61"/>
      <c r="BF1720" s="61"/>
      <c r="BG1720" s="61"/>
      <c r="BH1720" s="61"/>
      <c r="BI1720" s="61"/>
      <c r="BJ1720" s="61"/>
      <c r="BK1720" s="61"/>
      <c r="BL1720" s="61"/>
      <c r="BM1720" s="61"/>
    </row>
    <row r="1721" spans="2:65" ht="25.5" customHeight="1" x14ac:dyDescent="0.2">
      <c r="B1721" s="61"/>
      <c r="C1721" s="61"/>
      <c r="D1721" s="61"/>
      <c r="E1721" s="64"/>
      <c r="F1721" s="61"/>
      <c r="G1721" s="61"/>
      <c r="H1721" s="61"/>
      <c r="I1721" s="61"/>
      <c r="J1721" s="61"/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  <c r="W1721" s="61"/>
      <c r="X1721" s="61"/>
      <c r="Y1721" s="61"/>
      <c r="Z1721" s="61"/>
      <c r="AA1721" s="61"/>
      <c r="AB1721" s="61"/>
      <c r="AC1721" s="61"/>
      <c r="AD1721" s="61"/>
      <c r="AE1721" s="61"/>
      <c r="AF1721" s="61"/>
      <c r="AG1721" s="61"/>
      <c r="AH1721" s="61"/>
      <c r="AI1721" s="61"/>
      <c r="AJ1721" s="61"/>
      <c r="AK1721" s="61"/>
      <c r="AL1721" s="61"/>
      <c r="AM1721" s="169" t="s">
        <v>281</v>
      </c>
      <c r="AN1721" s="30">
        <v>0</v>
      </c>
      <c r="AO1721" s="60">
        <v>0</v>
      </c>
      <c r="AP1721" s="61"/>
      <c r="AQ1721" s="61"/>
      <c r="AR1721" s="61"/>
      <c r="AS1721" s="61"/>
      <c r="AT1721" s="61"/>
      <c r="AU1721" s="61"/>
      <c r="AV1721" s="61"/>
      <c r="AW1721" s="61"/>
      <c r="AX1721" s="61"/>
      <c r="AY1721" s="61"/>
      <c r="AZ1721" s="61"/>
      <c r="BA1721" s="61"/>
      <c r="BB1721" s="61"/>
      <c r="BC1721" s="61"/>
      <c r="BD1721" s="61"/>
      <c r="BE1721" s="61"/>
      <c r="BF1721" s="61"/>
      <c r="BG1721" s="61"/>
      <c r="BH1721" s="61"/>
      <c r="BI1721" s="61"/>
      <c r="BJ1721" s="61"/>
      <c r="BK1721" s="61"/>
      <c r="BL1721" s="61"/>
      <c r="BM1721" s="61"/>
    </row>
    <row r="1722" spans="2:65" ht="25.5" customHeight="1" x14ac:dyDescent="0.2">
      <c r="B1722" s="61"/>
      <c r="C1722" s="61"/>
      <c r="D1722" s="61"/>
      <c r="E1722" s="64"/>
      <c r="F1722" s="61"/>
      <c r="G1722" s="61"/>
      <c r="H1722" s="61"/>
      <c r="I1722" s="61"/>
      <c r="J1722" s="61"/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1"/>
      <c r="AB1722" s="61"/>
      <c r="AC1722" s="61"/>
      <c r="AD1722" s="61"/>
      <c r="AE1722" s="61"/>
      <c r="AF1722" s="61"/>
      <c r="AG1722" s="61"/>
      <c r="AH1722" s="61"/>
      <c r="AI1722" s="61"/>
      <c r="AJ1722" s="61"/>
      <c r="AK1722" s="61"/>
      <c r="AL1722" s="61"/>
      <c r="AM1722" s="98"/>
      <c r="AN1722" s="45">
        <v>19</v>
      </c>
      <c r="AO1722" s="60">
        <v>1</v>
      </c>
      <c r="AP1722" s="61"/>
      <c r="AQ1722" s="61"/>
      <c r="AR1722" s="61"/>
      <c r="AS1722" s="61"/>
      <c r="AT1722" s="61"/>
      <c r="AU1722" s="61"/>
      <c r="AV1722" s="61"/>
      <c r="AW1722" s="61"/>
      <c r="AX1722" s="61"/>
      <c r="AY1722" s="61"/>
      <c r="AZ1722" s="61"/>
      <c r="BA1722" s="61"/>
      <c r="BB1722" s="61"/>
      <c r="BC1722" s="61"/>
      <c r="BD1722" s="61"/>
      <c r="BE1722" s="61"/>
      <c r="BF1722" s="61"/>
      <c r="BG1722" s="61"/>
      <c r="BH1722" s="61"/>
      <c r="BI1722" s="61"/>
      <c r="BJ1722" s="61"/>
      <c r="BK1722" s="61"/>
      <c r="BL1722" s="61"/>
      <c r="BM1722" s="61"/>
    </row>
    <row r="1723" spans="2:65" ht="25.5" customHeight="1" x14ac:dyDescent="0.2">
      <c r="B1723" s="61"/>
      <c r="C1723" s="61"/>
      <c r="D1723" s="61"/>
      <c r="E1723" s="64"/>
      <c r="F1723" s="61"/>
      <c r="G1723" s="61"/>
      <c r="H1723" s="61"/>
      <c r="I1723" s="61"/>
      <c r="J1723" s="61"/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  <c r="W1723" s="61"/>
      <c r="X1723" s="61"/>
      <c r="Y1723" s="61"/>
      <c r="Z1723" s="61"/>
      <c r="AA1723" s="61"/>
      <c r="AB1723" s="61"/>
      <c r="AC1723" s="61"/>
      <c r="AD1723" s="61"/>
      <c r="AE1723" s="61"/>
      <c r="AF1723" s="61"/>
      <c r="AG1723" s="61"/>
      <c r="AH1723" s="61"/>
      <c r="AI1723" s="61"/>
      <c r="AJ1723" s="61"/>
      <c r="AK1723" s="61"/>
      <c r="AL1723" s="61"/>
      <c r="AM1723" s="61"/>
      <c r="AN1723" s="49" t="s">
        <v>141</v>
      </c>
      <c r="AO1723" s="49" t="s">
        <v>140</v>
      </c>
      <c r="AP1723" s="61"/>
      <c r="AQ1723" s="61"/>
      <c r="AR1723" s="61"/>
      <c r="AS1723" s="61"/>
      <c r="AT1723" s="61"/>
      <c r="AU1723" s="61"/>
      <c r="AV1723" s="61"/>
      <c r="AW1723" s="61"/>
      <c r="AX1723" s="61"/>
      <c r="AY1723" s="61"/>
      <c r="AZ1723" s="61"/>
      <c r="BA1723" s="61"/>
      <c r="BB1723" s="61"/>
      <c r="BC1723" s="61"/>
      <c r="BD1723" s="61"/>
      <c r="BE1723" s="61"/>
      <c r="BF1723" s="61"/>
      <c r="BG1723" s="61"/>
      <c r="BH1723" s="61"/>
      <c r="BI1723" s="61"/>
      <c r="BJ1723" s="61"/>
      <c r="BK1723" s="61"/>
      <c r="BL1723" s="61"/>
      <c r="BM1723" s="61"/>
    </row>
    <row r="1724" spans="2:65" ht="25.5" customHeight="1" x14ac:dyDescent="0.2">
      <c r="B1724" s="61"/>
      <c r="C1724" s="61"/>
      <c r="D1724" s="61"/>
      <c r="E1724" s="64"/>
      <c r="F1724" s="61"/>
      <c r="G1724" s="61"/>
      <c r="H1724" s="61"/>
      <c r="I1724" s="61"/>
      <c r="J1724" s="61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1"/>
      <c r="AB1724" s="61"/>
      <c r="AC1724" s="61"/>
      <c r="AD1724" s="61"/>
      <c r="AE1724" s="61"/>
      <c r="AF1724" s="61"/>
      <c r="AG1724" s="61"/>
      <c r="AH1724" s="61"/>
      <c r="AI1724" s="61"/>
      <c r="AJ1724" s="61"/>
      <c r="AK1724" s="61"/>
      <c r="AL1724" s="61"/>
      <c r="AM1724" s="61"/>
      <c r="AN1724" s="61"/>
      <c r="AO1724" s="61"/>
      <c r="AP1724" s="61"/>
      <c r="AQ1724" s="61"/>
      <c r="AR1724" s="61"/>
      <c r="AS1724" s="61"/>
      <c r="AT1724" s="61"/>
      <c r="AU1724" s="61"/>
      <c r="AV1724" s="61"/>
      <c r="AW1724" s="61"/>
      <c r="AX1724" s="61"/>
      <c r="AY1724" s="61"/>
      <c r="AZ1724" s="61"/>
      <c r="BA1724" s="61"/>
      <c r="BB1724" s="61"/>
      <c r="BC1724" s="61"/>
      <c r="BD1724" s="61"/>
      <c r="BE1724" s="61"/>
      <c r="BF1724" s="61"/>
      <c r="BG1724" s="61"/>
      <c r="BH1724" s="61"/>
      <c r="BI1724" s="61"/>
      <c r="BJ1724" s="61"/>
      <c r="BK1724" s="61"/>
      <c r="BL1724" s="61"/>
      <c r="BM1724" s="61"/>
    </row>
    <row r="1725" spans="2:65" ht="25.5" customHeight="1" x14ac:dyDescent="0.2">
      <c r="B1725" s="170" t="s">
        <v>425</v>
      </c>
      <c r="C1725" s="170"/>
      <c r="D1725" s="170"/>
      <c r="E1725" s="170"/>
      <c r="F1725" s="170"/>
      <c r="G1725" s="170"/>
      <c r="H1725" s="170"/>
      <c r="I1725" s="170"/>
      <c r="J1725" s="170"/>
      <c r="K1725" s="170"/>
      <c r="L1725" s="170"/>
      <c r="M1725" s="170"/>
      <c r="N1725" s="170"/>
      <c r="O1725" s="170"/>
      <c r="P1725" s="170"/>
      <c r="Q1725" s="170"/>
      <c r="R1725" s="170"/>
      <c r="S1725" s="170"/>
      <c r="T1725" s="170"/>
      <c r="U1725" s="170"/>
      <c r="V1725" s="170"/>
      <c r="W1725" s="170"/>
      <c r="X1725" s="170"/>
      <c r="Y1725" s="170"/>
      <c r="Z1725" s="170"/>
      <c r="AA1725" s="170"/>
      <c r="AB1725" s="170"/>
      <c r="AC1725" s="170"/>
      <c r="AD1725" s="170"/>
      <c r="AE1725" s="170"/>
      <c r="AF1725" s="170"/>
      <c r="AG1725" s="170"/>
      <c r="AH1725" s="170"/>
      <c r="AI1725" s="170"/>
      <c r="AJ1725" s="170"/>
      <c r="AK1725" s="170"/>
      <c r="AL1725" s="170"/>
      <c r="AM1725" s="170"/>
      <c r="AN1725" s="170"/>
      <c r="AO1725" s="170"/>
      <c r="AP1725" s="170"/>
      <c r="AQ1725" s="170"/>
      <c r="AR1725" s="170"/>
      <c r="AS1725" s="170"/>
      <c r="AT1725" s="170"/>
      <c r="AU1725" s="170"/>
      <c r="AV1725" s="170"/>
      <c r="AW1725" s="170"/>
      <c r="AX1725" s="170"/>
      <c r="AY1725" s="170"/>
      <c r="AZ1725" s="170"/>
      <c r="BA1725" s="170"/>
      <c r="BB1725" s="170"/>
      <c r="BC1725" s="170"/>
      <c r="BD1725" s="170"/>
      <c r="BE1725" s="170"/>
      <c r="BF1725" s="170"/>
      <c r="BG1725" s="170"/>
      <c r="BH1725" s="170"/>
      <c r="BI1725" s="170"/>
      <c r="BJ1725" s="170"/>
      <c r="BK1725" s="170"/>
      <c r="BL1725" s="170"/>
      <c r="BM1725" s="170"/>
    </row>
    <row r="1726" spans="2:65" ht="25.5" customHeight="1" x14ac:dyDescent="0.2">
      <c r="B1726" s="61"/>
      <c r="C1726" s="61"/>
      <c r="D1726" s="61"/>
      <c r="E1726" s="64"/>
      <c r="F1726" s="61"/>
      <c r="G1726" s="61"/>
      <c r="H1726" s="61"/>
      <c r="I1726" s="61"/>
      <c r="J1726" s="61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1"/>
      <c r="AB1726" s="61"/>
      <c r="AC1726" s="61"/>
      <c r="AD1726" s="61"/>
      <c r="AE1726" s="61"/>
      <c r="AF1726" s="61"/>
      <c r="AG1726" s="61"/>
      <c r="AH1726" s="61"/>
      <c r="AI1726" s="61"/>
      <c r="AJ1726" s="61"/>
      <c r="AK1726" s="61"/>
      <c r="AL1726" s="61"/>
      <c r="AM1726" s="61"/>
      <c r="AN1726" s="61"/>
      <c r="AO1726" s="61"/>
      <c r="AP1726" s="61"/>
      <c r="AQ1726" s="61"/>
      <c r="AR1726" s="61"/>
      <c r="AS1726" s="61"/>
      <c r="AT1726" s="61"/>
      <c r="AU1726" s="61"/>
      <c r="AV1726" s="61"/>
      <c r="AW1726" s="61"/>
      <c r="AX1726" s="61"/>
      <c r="AY1726" s="61"/>
      <c r="AZ1726" s="61"/>
      <c r="BA1726" s="61"/>
      <c r="BB1726" s="61"/>
      <c r="BC1726" s="61"/>
      <c r="BD1726" s="61"/>
      <c r="BE1726" s="61"/>
      <c r="BF1726" s="61"/>
      <c r="BG1726" s="61"/>
      <c r="BH1726" s="61"/>
      <c r="BI1726" s="61"/>
      <c r="BJ1726" s="61"/>
      <c r="BK1726" s="61"/>
      <c r="BL1726" s="61"/>
      <c r="BM1726" s="61"/>
    </row>
    <row r="1727" spans="2:65" ht="25.5" customHeight="1" x14ac:dyDescent="0.2">
      <c r="B1727" s="181" t="s">
        <v>427</v>
      </c>
      <c r="C1727" s="181"/>
      <c r="D1727" s="181"/>
      <c r="E1727" s="181"/>
      <c r="F1727" s="181"/>
      <c r="G1727" s="181"/>
      <c r="H1727" s="181"/>
      <c r="I1727" s="61"/>
      <c r="J1727" s="181" t="s">
        <v>426</v>
      </c>
      <c r="K1727" s="181"/>
      <c r="L1727" s="181"/>
      <c r="M1727" s="181"/>
      <c r="N1727" s="181"/>
      <c r="O1727" s="181"/>
      <c r="P1727" s="181"/>
      <c r="Q1727" s="181"/>
      <c r="R1727" s="181"/>
      <c r="S1727" s="181"/>
      <c r="T1727" s="181"/>
      <c r="U1727" s="73"/>
      <c r="V1727" s="181" t="s">
        <v>428</v>
      </c>
      <c r="W1727" s="181"/>
      <c r="X1727" s="181"/>
      <c r="Y1727" s="181"/>
      <c r="Z1727" s="181"/>
      <c r="AA1727" s="181"/>
      <c r="AB1727" s="181"/>
      <c r="AC1727" s="61"/>
      <c r="AD1727" s="61"/>
      <c r="AE1727" s="181" t="s">
        <v>429</v>
      </c>
      <c r="AF1727" s="181"/>
      <c r="AG1727" s="181"/>
      <c r="AH1727" s="181"/>
      <c r="AI1727" s="181"/>
      <c r="AJ1727" s="181"/>
      <c r="AK1727" s="181"/>
      <c r="AL1727" s="181"/>
      <c r="AM1727" s="181"/>
      <c r="AN1727" s="181"/>
      <c r="AO1727" s="181"/>
      <c r="AP1727" s="61"/>
      <c r="AQ1727" s="61"/>
      <c r="AR1727" s="181" t="s">
        <v>430</v>
      </c>
      <c r="AS1727" s="181"/>
      <c r="AT1727" s="181"/>
      <c r="AU1727" s="181"/>
      <c r="AV1727" s="181"/>
      <c r="AW1727" s="181"/>
      <c r="AX1727" s="181"/>
      <c r="AY1727" s="61"/>
      <c r="AZ1727" s="61"/>
      <c r="BA1727" s="181" t="s">
        <v>431</v>
      </c>
      <c r="BB1727" s="181"/>
      <c r="BC1727" s="181"/>
      <c r="BD1727" s="181"/>
      <c r="BE1727" s="181"/>
      <c r="BF1727" s="181"/>
      <c r="BG1727" s="181"/>
      <c r="BH1727" s="181"/>
      <c r="BI1727" s="181"/>
      <c r="BJ1727" s="181"/>
      <c r="BK1727" s="181"/>
      <c r="BL1727" s="61"/>
      <c r="BM1727" s="61"/>
    </row>
    <row r="1728" spans="2:65" ht="25.5" customHeight="1" x14ac:dyDescent="0.2">
      <c r="B1728" s="61"/>
      <c r="C1728" s="61"/>
      <c r="D1728" s="61"/>
      <c r="E1728" s="64"/>
      <c r="F1728" s="61"/>
      <c r="G1728" s="61"/>
      <c r="H1728" s="61"/>
      <c r="I1728" s="61"/>
      <c r="J1728" s="61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  <c r="W1728" s="61"/>
      <c r="X1728" s="61"/>
      <c r="Y1728" s="61"/>
      <c r="Z1728" s="61"/>
      <c r="AA1728" s="61"/>
      <c r="AB1728" s="61"/>
      <c r="AC1728" s="61"/>
      <c r="AD1728" s="61"/>
      <c r="AE1728" s="61"/>
      <c r="AF1728" s="61"/>
      <c r="AG1728" s="61"/>
      <c r="AH1728" s="61"/>
      <c r="AI1728" s="61"/>
      <c r="AJ1728" s="61"/>
      <c r="AK1728" s="61"/>
      <c r="AL1728" s="61"/>
      <c r="AM1728" s="61"/>
      <c r="AN1728" s="61"/>
      <c r="AO1728" s="61"/>
      <c r="AP1728" s="61"/>
      <c r="AQ1728" s="61"/>
      <c r="AR1728" s="61"/>
      <c r="AS1728" s="61"/>
      <c r="AT1728" s="61"/>
      <c r="AU1728" s="61"/>
      <c r="AV1728" s="61"/>
      <c r="AW1728" s="61"/>
      <c r="AX1728" s="61"/>
      <c r="AY1728" s="61"/>
      <c r="AZ1728" s="61"/>
      <c r="BA1728" s="61"/>
      <c r="BB1728" s="61"/>
      <c r="BC1728" s="61"/>
      <c r="BD1728" s="61"/>
      <c r="BE1728" s="61"/>
      <c r="BF1728" s="61"/>
      <c r="BG1728" s="61"/>
      <c r="BH1728" s="61"/>
      <c r="BI1728" s="61"/>
      <c r="BJ1728" s="61"/>
      <c r="BK1728" s="61"/>
      <c r="BL1728" s="61"/>
      <c r="BM1728" s="61"/>
    </row>
    <row r="1729" spans="2:65" ht="25.5" customHeight="1" x14ac:dyDescent="0.2">
      <c r="B1729" s="175" t="s">
        <v>180</v>
      </c>
      <c r="C1729" s="175"/>
      <c r="D1729" s="175"/>
      <c r="E1729" s="64"/>
      <c r="F1729" s="175" t="s">
        <v>14</v>
      </c>
      <c r="G1729" s="175"/>
      <c r="H1729" s="175"/>
      <c r="I1729" s="61"/>
      <c r="J1729" s="178" t="s">
        <v>338</v>
      </c>
      <c r="K1729" s="179"/>
      <c r="L1729" s="180"/>
      <c r="M1729" s="61"/>
      <c r="N1729" s="178" t="s">
        <v>409</v>
      </c>
      <c r="O1729" s="179"/>
      <c r="P1729" s="180"/>
      <c r="Q1729" s="61"/>
      <c r="R1729" s="178" t="s">
        <v>410</v>
      </c>
      <c r="S1729" s="179"/>
      <c r="T1729" s="180"/>
      <c r="U1729" s="61"/>
      <c r="V1729" s="175" t="s">
        <v>180</v>
      </c>
      <c r="W1729" s="175"/>
      <c r="X1729" s="175"/>
      <c r="Y1729" s="61"/>
      <c r="Z1729" s="175" t="s">
        <v>14</v>
      </c>
      <c r="AA1729" s="175"/>
      <c r="AB1729" s="175"/>
      <c r="AC1729" s="61"/>
      <c r="AD1729" s="61"/>
      <c r="AE1729" s="178" t="s">
        <v>338</v>
      </c>
      <c r="AF1729" s="179"/>
      <c r="AG1729" s="180"/>
      <c r="AH1729" s="61"/>
      <c r="AI1729" s="178" t="s">
        <v>409</v>
      </c>
      <c r="AJ1729" s="179"/>
      <c r="AK1729" s="180"/>
      <c r="AL1729" s="61"/>
      <c r="AM1729" s="178" t="s">
        <v>410</v>
      </c>
      <c r="AN1729" s="179"/>
      <c r="AO1729" s="180"/>
      <c r="AP1729" s="61"/>
      <c r="AQ1729" s="61"/>
      <c r="AR1729" s="175" t="s">
        <v>180</v>
      </c>
      <c r="AS1729" s="175"/>
      <c r="AT1729" s="175"/>
      <c r="AU1729" s="61"/>
      <c r="AV1729" s="175" t="s">
        <v>14</v>
      </c>
      <c r="AW1729" s="175"/>
      <c r="AX1729" s="175"/>
      <c r="AY1729" s="61"/>
      <c r="AZ1729" s="61"/>
      <c r="BA1729" s="175" t="s">
        <v>338</v>
      </c>
      <c r="BB1729" s="175"/>
      <c r="BC1729" s="175"/>
      <c r="BD1729" s="61"/>
      <c r="BE1729" s="178" t="s">
        <v>409</v>
      </c>
      <c r="BF1729" s="179"/>
      <c r="BG1729" s="180"/>
      <c r="BH1729" s="61"/>
      <c r="BI1729" s="178" t="s">
        <v>410</v>
      </c>
      <c r="BJ1729" s="179"/>
      <c r="BK1729" s="180"/>
      <c r="BL1729" s="61"/>
      <c r="BM1729" s="61"/>
    </row>
    <row r="1730" spans="2:65" ht="25.5" customHeight="1" x14ac:dyDescent="0.2">
      <c r="B1730" s="55" t="s">
        <v>181</v>
      </c>
      <c r="C1730" s="57">
        <v>17</v>
      </c>
      <c r="D1730" s="58">
        <v>0.6071428571428571</v>
      </c>
      <c r="E1730" s="64"/>
      <c r="F1730" s="55" t="s">
        <v>186</v>
      </c>
      <c r="G1730" s="57">
        <v>23</v>
      </c>
      <c r="H1730" s="58">
        <v>0.8214285714285714</v>
      </c>
      <c r="I1730" s="61"/>
      <c r="J1730" s="55" t="s">
        <v>339</v>
      </c>
      <c r="K1730" s="57">
        <v>14</v>
      </c>
      <c r="L1730" s="58">
        <v>0.5</v>
      </c>
      <c r="M1730" s="61"/>
      <c r="N1730" s="55" t="s">
        <v>357</v>
      </c>
      <c r="O1730" s="57">
        <v>0</v>
      </c>
      <c r="P1730" s="58">
        <v>0</v>
      </c>
      <c r="Q1730" s="61"/>
      <c r="R1730" s="55" t="s">
        <v>411</v>
      </c>
      <c r="S1730" s="57">
        <v>7</v>
      </c>
      <c r="T1730" s="58">
        <v>0.25</v>
      </c>
      <c r="U1730" s="61"/>
      <c r="V1730" s="47" t="s">
        <v>181</v>
      </c>
      <c r="W1730" s="57">
        <v>1</v>
      </c>
      <c r="X1730" s="58">
        <v>0.1111111111111111</v>
      </c>
      <c r="Y1730" s="61"/>
      <c r="Z1730" s="55" t="s">
        <v>186</v>
      </c>
      <c r="AA1730" s="57">
        <v>7</v>
      </c>
      <c r="AB1730" s="58">
        <v>0.77777777777777779</v>
      </c>
      <c r="AC1730" s="61"/>
      <c r="AD1730" s="61"/>
      <c r="AE1730" s="47" t="s">
        <v>339</v>
      </c>
      <c r="AF1730" s="57">
        <v>1</v>
      </c>
      <c r="AG1730" s="58">
        <v>0.1111111111111111</v>
      </c>
      <c r="AH1730" s="61"/>
      <c r="AI1730" s="55" t="s">
        <v>357</v>
      </c>
      <c r="AJ1730" s="57">
        <v>0</v>
      </c>
      <c r="AK1730" s="58">
        <v>0</v>
      </c>
      <c r="AL1730" s="61"/>
      <c r="AM1730" s="55" t="s">
        <v>411</v>
      </c>
      <c r="AN1730" s="57">
        <v>0</v>
      </c>
      <c r="AO1730" s="58">
        <v>0</v>
      </c>
      <c r="AP1730" s="61"/>
      <c r="AQ1730" s="61"/>
      <c r="AR1730" s="55" t="s">
        <v>181</v>
      </c>
      <c r="AS1730" s="57">
        <v>2</v>
      </c>
      <c r="AT1730" s="58">
        <v>0.33333333333333331</v>
      </c>
      <c r="AU1730" s="61"/>
      <c r="AV1730" s="47" t="s">
        <v>186</v>
      </c>
      <c r="AW1730" s="57">
        <v>6</v>
      </c>
      <c r="AX1730" s="58">
        <v>1</v>
      </c>
      <c r="AY1730" s="61"/>
      <c r="AZ1730" s="61"/>
      <c r="BA1730" s="55" t="s">
        <v>339</v>
      </c>
      <c r="BB1730" s="57">
        <v>2</v>
      </c>
      <c r="BC1730" s="58">
        <v>0.33333333333333331</v>
      </c>
      <c r="BD1730" s="61"/>
      <c r="BE1730" s="55" t="s">
        <v>357</v>
      </c>
      <c r="BF1730" s="57">
        <v>0</v>
      </c>
      <c r="BG1730" s="58">
        <v>0</v>
      </c>
      <c r="BH1730" s="61"/>
      <c r="BI1730" s="55" t="s">
        <v>411</v>
      </c>
      <c r="BJ1730" s="57">
        <v>2</v>
      </c>
      <c r="BK1730" s="58">
        <v>0.33333333333333331</v>
      </c>
      <c r="BL1730" s="61"/>
      <c r="BM1730" s="61"/>
    </row>
    <row r="1731" spans="2:65" ht="25.5" customHeight="1" x14ac:dyDescent="0.2">
      <c r="B1731" s="46" t="s">
        <v>182</v>
      </c>
      <c r="C1731" s="57">
        <v>5</v>
      </c>
      <c r="D1731" s="58">
        <v>0.17857142857142858</v>
      </c>
      <c r="E1731" s="64"/>
      <c r="F1731" s="46" t="s">
        <v>187</v>
      </c>
      <c r="G1731" s="57">
        <v>3</v>
      </c>
      <c r="H1731" s="58">
        <v>0.10714285714285714</v>
      </c>
      <c r="I1731" s="61"/>
      <c r="J1731" s="55" t="s">
        <v>340</v>
      </c>
      <c r="K1731" s="57">
        <v>1</v>
      </c>
      <c r="L1731" s="58">
        <v>3.5714285714285712E-2</v>
      </c>
      <c r="M1731" s="61"/>
      <c r="N1731" s="55" t="s">
        <v>359</v>
      </c>
      <c r="O1731" s="57">
        <v>17</v>
      </c>
      <c r="P1731" s="58">
        <v>0.6071428571428571</v>
      </c>
      <c r="Q1731" s="61"/>
      <c r="R1731" s="55" t="s">
        <v>412</v>
      </c>
      <c r="S1731" s="57">
        <v>10</v>
      </c>
      <c r="T1731" s="58">
        <v>0.35714285714285715</v>
      </c>
      <c r="U1731" s="61"/>
      <c r="V1731" s="46" t="s">
        <v>182</v>
      </c>
      <c r="W1731" s="57">
        <v>3</v>
      </c>
      <c r="X1731" s="58">
        <v>0.33333333333333331</v>
      </c>
      <c r="Y1731" s="61"/>
      <c r="Z1731" s="46" t="s">
        <v>187</v>
      </c>
      <c r="AA1731" s="57">
        <v>2</v>
      </c>
      <c r="AB1731" s="58">
        <v>0.22222222222222221</v>
      </c>
      <c r="AC1731" s="61"/>
      <c r="AD1731" s="61"/>
      <c r="AE1731" s="47" t="s">
        <v>340</v>
      </c>
      <c r="AF1731" s="57">
        <v>0</v>
      </c>
      <c r="AG1731" s="58">
        <v>0</v>
      </c>
      <c r="AH1731" s="61"/>
      <c r="AI1731" s="55" t="s">
        <v>359</v>
      </c>
      <c r="AJ1731" s="57">
        <v>1</v>
      </c>
      <c r="AK1731" s="58">
        <v>0.1111111111111111</v>
      </c>
      <c r="AL1731" s="61"/>
      <c r="AM1731" s="55" t="s">
        <v>412</v>
      </c>
      <c r="AN1731" s="57">
        <v>1</v>
      </c>
      <c r="AO1731" s="58">
        <v>0.1111111111111111</v>
      </c>
      <c r="AP1731" s="61"/>
      <c r="AQ1731" s="61"/>
      <c r="AR1731" s="46" t="s">
        <v>182</v>
      </c>
      <c r="AS1731" s="57">
        <v>4</v>
      </c>
      <c r="AT1731" s="58">
        <v>0.66666666666666663</v>
      </c>
      <c r="AU1731" s="61"/>
      <c r="AV1731" s="46" t="s">
        <v>187</v>
      </c>
      <c r="AW1731" s="57">
        <v>0</v>
      </c>
      <c r="AX1731" s="58">
        <v>0</v>
      </c>
      <c r="AY1731" s="61"/>
      <c r="AZ1731" s="61"/>
      <c r="BA1731" s="55" t="s">
        <v>340</v>
      </c>
      <c r="BB1731" s="57">
        <v>0</v>
      </c>
      <c r="BC1731" s="58">
        <v>0</v>
      </c>
      <c r="BD1731" s="61"/>
      <c r="BE1731" s="55" t="s">
        <v>359</v>
      </c>
      <c r="BF1731" s="57">
        <v>2</v>
      </c>
      <c r="BG1731" s="58">
        <v>0.33333333333333331</v>
      </c>
      <c r="BH1731" s="61"/>
      <c r="BI1731" s="55" t="s">
        <v>412</v>
      </c>
      <c r="BJ1731" s="57">
        <v>0</v>
      </c>
      <c r="BK1731" s="58">
        <v>0</v>
      </c>
      <c r="BL1731" s="61"/>
      <c r="BM1731" s="61"/>
    </row>
    <row r="1732" spans="2:65" ht="25.5" customHeight="1" x14ac:dyDescent="0.2">
      <c r="B1732" s="50" t="s">
        <v>183</v>
      </c>
      <c r="C1732" s="57">
        <v>0</v>
      </c>
      <c r="D1732" s="58">
        <v>0</v>
      </c>
      <c r="E1732" s="64"/>
      <c r="F1732" s="46" t="s">
        <v>188</v>
      </c>
      <c r="G1732" s="57">
        <v>2</v>
      </c>
      <c r="H1732" s="58">
        <v>7.1428571428571425E-2</v>
      </c>
      <c r="I1732" s="61"/>
      <c r="J1732" s="55" t="s">
        <v>341</v>
      </c>
      <c r="K1732" s="57">
        <v>2</v>
      </c>
      <c r="L1732" s="58">
        <v>7.1428571428571425E-2</v>
      </c>
      <c r="M1732" s="61"/>
      <c r="N1732" s="50" t="s">
        <v>360</v>
      </c>
      <c r="O1732" s="57">
        <v>0</v>
      </c>
      <c r="P1732" s="58">
        <v>0</v>
      </c>
      <c r="Q1732" s="61"/>
      <c r="R1732" s="50" t="s">
        <v>413</v>
      </c>
      <c r="S1732" s="57">
        <v>4</v>
      </c>
      <c r="T1732" s="58">
        <v>0.14285714285714285</v>
      </c>
      <c r="U1732" s="61"/>
      <c r="V1732" s="46" t="s">
        <v>183</v>
      </c>
      <c r="W1732" s="57">
        <v>1</v>
      </c>
      <c r="X1732" s="58">
        <v>0.1111111111111111</v>
      </c>
      <c r="Y1732" s="61"/>
      <c r="Z1732" s="46" t="s">
        <v>188</v>
      </c>
      <c r="AA1732" s="57">
        <v>0</v>
      </c>
      <c r="AB1732" s="58">
        <v>0</v>
      </c>
      <c r="AC1732" s="61"/>
      <c r="AD1732" s="61"/>
      <c r="AE1732" s="47" t="s">
        <v>341</v>
      </c>
      <c r="AF1732" s="57">
        <v>0</v>
      </c>
      <c r="AG1732" s="58">
        <v>0</v>
      </c>
      <c r="AH1732" s="61"/>
      <c r="AI1732" s="50" t="s">
        <v>360</v>
      </c>
      <c r="AJ1732" s="57">
        <v>0</v>
      </c>
      <c r="AK1732" s="58">
        <v>0</v>
      </c>
      <c r="AL1732" s="61"/>
      <c r="AM1732" s="50" t="s">
        <v>413</v>
      </c>
      <c r="AN1732" s="57">
        <v>3</v>
      </c>
      <c r="AO1732" s="58">
        <v>0.33333333333333331</v>
      </c>
      <c r="AP1732" s="61"/>
      <c r="AQ1732" s="61"/>
      <c r="AR1732" s="46" t="s">
        <v>183</v>
      </c>
      <c r="AS1732" s="57">
        <v>0</v>
      </c>
      <c r="AT1732" s="58">
        <v>0</v>
      </c>
      <c r="AU1732" s="61"/>
      <c r="AV1732" s="46" t="s">
        <v>188</v>
      </c>
      <c r="AW1732" s="57">
        <v>0</v>
      </c>
      <c r="AX1732" s="58">
        <v>0</v>
      </c>
      <c r="AY1732" s="61"/>
      <c r="AZ1732" s="61"/>
      <c r="BA1732" s="55" t="s">
        <v>341</v>
      </c>
      <c r="BB1732" s="57">
        <v>0</v>
      </c>
      <c r="BC1732" s="58">
        <v>0</v>
      </c>
      <c r="BD1732" s="61"/>
      <c r="BE1732" s="50" t="s">
        <v>360</v>
      </c>
      <c r="BF1732" s="57">
        <v>0</v>
      </c>
      <c r="BG1732" s="58">
        <v>0</v>
      </c>
      <c r="BH1732" s="61"/>
      <c r="BI1732" s="50" t="s">
        <v>413</v>
      </c>
      <c r="BJ1732" s="57">
        <v>3</v>
      </c>
      <c r="BK1732" s="58">
        <v>0.5</v>
      </c>
      <c r="BL1732" s="61"/>
      <c r="BM1732" s="61"/>
    </row>
    <row r="1733" spans="2:65" ht="25.5" customHeight="1" x14ac:dyDescent="0.2">
      <c r="B1733" s="50" t="s">
        <v>184</v>
      </c>
      <c r="C1733" s="57">
        <v>4</v>
      </c>
      <c r="D1733" s="58">
        <v>0.14285714285714285</v>
      </c>
      <c r="E1733" s="64"/>
      <c r="F1733" s="77"/>
      <c r="G1733" s="54">
        <v>28</v>
      </c>
      <c r="H1733" s="76">
        <v>1</v>
      </c>
      <c r="I1733" s="61"/>
      <c r="J1733" s="50" t="s">
        <v>344</v>
      </c>
      <c r="K1733" s="57">
        <v>5</v>
      </c>
      <c r="L1733" s="58">
        <v>0.17857142857142858</v>
      </c>
      <c r="M1733" s="61"/>
      <c r="N1733" s="50" t="s">
        <v>358</v>
      </c>
      <c r="O1733" s="57">
        <v>5</v>
      </c>
      <c r="P1733" s="58">
        <v>0.17857142857142858</v>
      </c>
      <c r="Q1733" s="61"/>
      <c r="R1733" s="50" t="s">
        <v>414</v>
      </c>
      <c r="S1733" s="57">
        <v>1</v>
      </c>
      <c r="T1733" s="58">
        <v>3.5714285714285712E-2</v>
      </c>
      <c r="U1733" s="61"/>
      <c r="V1733" s="46" t="s">
        <v>184</v>
      </c>
      <c r="W1733" s="57">
        <v>3</v>
      </c>
      <c r="X1733" s="58">
        <v>0.33333333333333331</v>
      </c>
      <c r="Y1733" s="61"/>
      <c r="Z1733" s="77"/>
      <c r="AA1733" s="54">
        <v>9</v>
      </c>
      <c r="AB1733" s="76">
        <v>1</v>
      </c>
      <c r="AC1733" s="61"/>
      <c r="AD1733" s="61"/>
      <c r="AE1733" s="50" t="s">
        <v>344</v>
      </c>
      <c r="AF1733" s="57">
        <v>3</v>
      </c>
      <c r="AG1733" s="58">
        <v>0.33333333333333331</v>
      </c>
      <c r="AH1733" s="61"/>
      <c r="AI1733" s="50" t="s">
        <v>358</v>
      </c>
      <c r="AJ1733" s="57">
        <v>3</v>
      </c>
      <c r="AK1733" s="58">
        <v>0.33333333333333331</v>
      </c>
      <c r="AL1733" s="61"/>
      <c r="AM1733" s="50" t="s">
        <v>414</v>
      </c>
      <c r="AN1733" s="57">
        <v>0</v>
      </c>
      <c r="AO1733" s="58">
        <v>0</v>
      </c>
      <c r="AP1733" s="61"/>
      <c r="AQ1733" s="61"/>
      <c r="AR1733" s="46" t="s">
        <v>184</v>
      </c>
      <c r="AS1733" s="57">
        <v>0</v>
      </c>
      <c r="AT1733" s="58">
        <v>0</v>
      </c>
      <c r="AU1733" s="61"/>
      <c r="AV1733" s="77"/>
      <c r="AW1733" s="54">
        <v>6</v>
      </c>
      <c r="AX1733" s="76">
        <v>1</v>
      </c>
      <c r="AY1733" s="61"/>
      <c r="AZ1733" s="61"/>
      <c r="BA1733" s="50" t="s">
        <v>344</v>
      </c>
      <c r="BB1733" s="57">
        <v>4</v>
      </c>
      <c r="BC1733" s="58">
        <v>0.66666666666666663</v>
      </c>
      <c r="BD1733" s="61"/>
      <c r="BE1733" s="50" t="s">
        <v>358</v>
      </c>
      <c r="BF1733" s="57">
        <v>4</v>
      </c>
      <c r="BG1733" s="58">
        <v>0.66666666666666663</v>
      </c>
      <c r="BH1733" s="61"/>
      <c r="BI1733" s="50" t="s">
        <v>414</v>
      </c>
      <c r="BJ1733" s="57">
        <v>1</v>
      </c>
      <c r="BK1733" s="58">
        <v>0.16666666666666666</v>
      </c>
      <c r="BL1733" s="61"/>
      <c r="BM1733" s="61"/>
    </row>
    <row r="1734" spans="2:65" ht="25.5" customHeight="1" x14ac:dyDescent="0.2">
      <c r="B1734" s="50" t="s">
        <v>185</v>
      </c>
      <c r="C1734" s="57">
        <v>2</v>
      </c>
      <c r="D1734" s="58">
        <v>7.1428571428571425E-2</v>
      </c>
      <c r="E1734" s="64"/>
      <c r="F1734" s="61"/>
      <c r="G1734" s="56" t="s">
        <v>141</v>
      </c>
      <c r="H1734" s="49" t="s">
        <v>140</v>
      </c>
      <c r="I1734" s="61"/>
      <c r="J1734" s="50" t="s">
        <v>343</v>
      </c>
      <c r="K1734" s="57">
        <v>0</v>
      </c>
      <c r="L1734" s="58">
        <v>0</v>
      </c>
      <c r="M1734" s="61"/>
      <c r="N1734" s="50" t="s">
        <v>361</v>
      </c>
      <c r="O1734" s="57">
        <v>0</v>
      </c>
      <c r="P1734" s="58">
        <v>0</v>
      </c>
      <c r="Q1734" s="61"/>
      <c r="R1734" s="50" t="s">
        <v>415</v>
      </c>
      <c r="S1734" s="57">
        <v>0</v>
      </c>
      <c r="T1734" s="58">
        <v>0</v>
      </c>
      <c r="U1734" s="61"/>
      <c r="V1734" s="46" t="s">
        <v>185</v>
      </c>
      <c r="W1734" s="57">
        <v>1</v>
      </c>
      <c r="X1734" s="58">
        <v>0.1111111111111111</v>
      </c>
      <c r="Y1734" s="61"/>
      <c r="Z1734" s="37"/>
      <c r="AA1734" s="56" t="s">
        <v>141</v>
      </c>
      <c r="AB1734" s="49" t="s">
        <v>140</v>
      </c>
      <c r="AC1734" s="61"/>
      <c r="AD1734" s="61"/>
      <c r="AE1734" s="50" t="s">
        <v>343</v>
      </c>
      <c r="AF1734" s="57">
        <v>0</v>
      </c>
      <c r="AG1734" s="58">
        <v>0</v>
      </c>
      <c r="AH1734" s="61"/>
      <c r="AI1734" s="50" t="s">
        <v>361</v>
      </c>
      <c r="AJ1734" s="57">
        <v>0</v>
      </c>
      <c r="AK1734" s="58">
        <v>0</v>
      </c>
      <c r="AL1734" s="61"/>
      <c r="AM1734" s="50" t="s">
        <v>415</v>
      </c>
      <c r="AN1734" s="57">
        <v>0</v>
      </c>
      <c r="AO1734" s="58">
        <v>0</v>
      </c>
      <c r="AP1734" s="61"/>
      <c r="AQ1734" s="61"/>
      <c r="AR1734" s="46" t="s">
        <v>185</v>
      </c>
      <c r="AS1734" s="57">
        <v>0</v>
      </c>
      <c r="AT1734" s="58">
        <v>0</v>
      </c>
      <c r="AU1734" s="61"/>
      <c r="AV1734" s="61"/>
      <c r="AW1734" s="56" t="s">
        <v>141</v>
      </c>
      <c r="AX1734" s="49" t="s">
        <v>140</v>
      </c>
      <c r="AY1734" s="61"/>
      <c r="AZ1734" s="61"/>
      <c r="BA1734" s="50" t="s">
        <v>343</v>
      </c>
      <c r="BB1734" s="57">
        <v>0</v>
      </c>
      <c r="BC1734" s="58">
        <v>0</v>
      </c>
      <c r="BD1734" s="61"/>
      <c r="BE1734" s="50" t="s">
        <v>361</v>
      </c>
      <c r="BF1734" s="57">
        <v>0</v>
      </c>
      <c r="BG1734" s="58">
        <v>0</v>
      </c>
      <c r="BH1734" s="61"/>
      <c r="BI1734" s="50" t="s">
        <v>415</v>
      </c>
      <c r="BJ1734" s="57">
        <v>0</v>
      </c>
      <c r="BK1734" s="58">
        <v>0</v>
      </c>
      <c r="BL1734" s="61"/>
      <c r="BM1734" s="61"/>
    </row>
    <row r="1735" spans="2:65" ht="25.5" customHeight="1" x14ac:dyDescent="0.2">
      <c r="B1735" s="46" t="s">
        <v>162</v>
      </c>
      <c r="C1735" s="57">
        <v>0</v>
      </c>
      <c r="D1735" s="58">
        <v>0</v>
      </c>
      <c r="E1735" s="64"/>
      <c r="F1735" s="61"/>
      <c r="G1735" s="61"/>
      <c r="H1735" s="61"/>
      <c r="I1735" s="61"/>
      <c r="J1735" s="50" t="s">
        <v>342</v>
      </c>
      <c r="K1735" s="57">
        <v>0</v>
      </c>
      <c r="L1735" s="58">
        <v>0</v>
      </c>
      <c r="M1735" s="61"/>
      <c r="N1735" s="50" t="s">
        <v>362</v>
      </c>
      <c r="O1735" s="57">
        <v>0</v>
      </c>
      <c r="P1735" s="58">
        <v>0</v>
      </c>
      <c r="Q1735" s="61"/>
      <c r="R1735" s="50" t="s">
        <v>416</v>
      </c>
      <c r="S1735" s="57">
        <v>0</v>
      </c>
      <c r="T1735" s="58">
        <v>0</v>
      </c>
      <c r="U1735" s="61"/>
      <c r="V1735" s="46" t="s">
        <v>162</v>
      </c>
      <c r="W1735" s="57">
        <v>0</v>
      </c>
      <c r="X1735" s="58">
        <v>0</v>
      </c>
      <c r="Y1735" s="61"/>
      <c r="Z1735" s="61"/>
      <c r="AA1735" s="61"/>
      <c r="AB1735" s="61"/>
      <c r="AC1735" s="61"/>
      <c r="AD1735" s="61"/>
      <c r="AE1735" s="50" t="s">
        <v>342</v>
      </c>
      <c r="AF1735" s="57">
        <v>0</v>
      </c>
      <c r="AG1735" s="58">
        <v>0</v>
      </c>
      <c r="AH1735" s="61"/>
      <c r="AI1735" s="50" t="s">
        <v>362</v>
      </c>
      <c r="AJ1735" s="57">
        <v>1</v>
      </c>
      <c r="AK1735" s="58">
        <v>0.1111111111111111</v>
      </c>
      <c r="AL1735" s="61"/>
      <c r="AM1735" s="50" t="s">
        <v>416</v>
      </c>
      <c r="AN1735" s="57">
        <v>1</v>
      </c>
      <c r="AO1735" s="58">
        <v>0.1111111111111111</v>
      </c>
      <c r="AP1735" s="61"/>
      <c r="AQ1735" s="61"/>
      <c r="AR1735" s="46" t="s">
        <v>162</v>
      </c>
      <c r="AS1735" s="57">
        <v>0</v>
      </c>
      <c r="AT1735" s="58">
        <v>0</v>
      </c>
      <c r="AU1735" s="61"/>
      <c r="AV1735" s="61"/>
      <c r="AW1735" s="61"/>
      <c r="AX1735" s="61"/>
      <c r="AY1735" s="61"/>
      <c r="AZ1735" s="61"/>
      <c r="BA1735" s="50" t="s">
        <v>342</v>
      </c>
      <c r="BB1735" s="57">
        <v>0</v>
      </c>
      <c r="BC1735" s="58">
        <v>0</v>
      </c>
      <c r="BD1735" s="61"/>
      <c r="BE1735" s="50" t="s">
        <v>362</v>
      </c>
      <c r="BF1735" s="57">
        <v>0</v>
      </c>
      <c r="BG1735" s="58">
        <v>0</v>
      </c>
      <c r="BH1735" s="61"/>
      <c r="BI1735" s="50" t="s">
        <v>416</v>
      </c>
      <c r="BJ1735" s="57">
        <v>0</v>
      </c>
      <c r="BK1735" s="58">
        <v>0</v>
      </c>
      <c r="BL1735" s="61"/>
      <c r="BM1735" s="61"/>
    </row>
    <row r="1736" spans="2:65" ht="25.5" customHeight="1" x14ac:dyDescent="0.2">
      <c r="B1736" s="77"/>
      <c r="C1736" s="54">
        <v>28</v>
      </c>
      <c r="D1736" s="76">
        <v>1</v>
      </c>
      <c r="E1736" s="64"/>
      <c r="F1736" s="61"/>
      <c r="G1736" s="61"/>
      <c r="H1736" s="61"/>
      <c r="I1736" s="61"/>
      <c r="J1736" s="50" t="s">
        <v>354</v>
      </c>
      <c r="K1736" s="57">
        <v>0</v>
      </c>
      <c r="L1736" s="58">
        <v>0</v>
      </c>
      <c r="M1736" s="61"/>
      <c r="N1736" s="50" t="s">
        <v>363</v>
      </c>
      <c r="O1736" s="57">
        <v>1</v>
      </c>
      <c r="P1736" s="58">
        <v>3.5714285714285712E-2</v>
      </c>
      <c r="Q1736" s="61"/>
      <c r="R1736" s="50" t="s">
        <v>417</v>
      </c>
      <c r="S1736" s="57">
        <v>0</v>
      </c>
      <c r="T1736" s="58">
        <v>0</v>
      </c>
      <c r="U1736" s="61"/>
      <c r="V1736" s="77"/>
      <c r="W1736" s="54">
        <v>9</v>
      </c>
      <c r="X1736" s="76">
        <v>1</v>
      </c>
      <c r="Y1736" s="61"/>
      <c r="Z1736" s="61"/>
      <c r="AA1736" s="61"/>
      <c r="AB1736" s="61"/>
      <c r="AC1736" s="61"/>
      <c r="AD1736" s="61"/>
      <c r="AE1736" s="50" t="s">
        <v>354</v>
      </c>
      <c r="AF1736" s="57">
        <v>1</v>
      </c>
      <c r="AG1736" s="58">
        <v>0.1111111111111111</v>
      </c>
      <c r="AH1736" s="61"/>
      <c r="AI1736" s="50" t="s">
        <v>363</v>
      </c>
      <c r="AJ1736" s="57">
        <v>0</v>
      </c>
      <c r="AK1736" s="58">
        <v>0</v>
      </c>
      <c r="AL1736" s="61"/>
      <c r="AM1736" s="50" t="s">
        <v>417</v>
      </c>
      <c r="AN1736" s="57">
        <v>1</v>
      </c>
      <c r="AO1736" s="58">
        <v>0.1111111111111111</v>
      </c>
      <c r="AP1736" s="61"/>
      <c r="AQ1736" s="61"/>
      <c r="AR1736" s="77" t="s">
        <v>142</v>
      </c>
      <c r="AS1736" s="54">
        <v>6</v>
      </c>
      <c r="AT1736" s="76">
        <v>1</v>
      </c>
      <c r="AU1736" s="61"/>
      <c r="AV1736" s="61"/>
      <c r="AW1736" s="61"/>
      <c r="AX1736" s="61"/>
      <c r="AY1736" s="61"/>
      <c r="AZ1736" s="61"/>
      <c r="BA1736" s="50" t="s">
        <v>354</v>
      </c>
      <c r="BB1736" s="57">
        <v>0</v>
      </c>
      <c r="BC1736" s="58">
        <v>0</v>
      </c>
      <c r="BD1736" s="61"/>
      <c r="BE1736" s="50" t="s">
        <v>363</v>
      </c>
      <c r="BF1736" s="57">
        <v>0</v>
      </c>
      <c r="BG1736" s="58">
        <v>0</v>
      </c>
      <c r="BH1736" s="61"/>
      <c r="BI1736" s="50" t="s">
        <v>417</v>
      </c>
      <c r="BJ1736" s="57">
        <v>0</v>
      </c>
      <c r="BK1736" s="58">
        <v>0</v>
      </c>
      <c r="BL1736" s="61"/>
      <c r="BM1736" s="61"/>
    </row>
    <row r="1737" spans="2:65" ht="25.5" customHeight="1" x14ac:dyDescent="0.2">
      <c r="B1737" s="61"/>
      <c r="C1737" s="80" t="s">
        <v>141</v>
      </c>
      <c r="D1737" s="77" t="s">
        <v>140</v>
      </c>
      <c r="E1737" s="64"/>
      <c r="F1737" s="61"/>
      <c r="G1737" s="61"/>
      <c r="H1737" s="61"/>
      <c r="I1737" s="61"/>
      <c r="J1737" s="50" t="s">
        <v>355</v>
      </c>
      <c r="K1737" s="57">
        <v>0</v>
      </c>
      <c r="L1737" s="58">
        <v>0</v>
      </c>
      <c r="M1737" s="61"/>
      <c r="N1737" s="50" t="s">
        <v>364</v>
      </c>
      <c r="O1737" s="57">
        <v>3</v>
      </c>
      <c r="P1737" s="58">
        <v>0.10714285714285714</v>
      </c>
      <c r="Q1737" s="61"/>
      <c r="R1737" s="50" t="s">
        <v>418</v>
      </c>
      <c r="S1737" s="57">
        <v>4</v>
      </c>
      <c r="T1737" s="58">
        <v>0.14285714285714285</v>
      </c>
      <c r="U1737" s="61"/>
      <c r="V1737" s="61"/>
      <c r="W1737" s="56" t="s">
        <v>141</v>
      </c>
      <c r="X1737" s="49" t="s">
        <v>140</v>
      </c>
      <c r="Y1737" s="61"/>
      <c r="Z1737" s="61"/>
      <c r="AA1737" s="61"/>
      <c r="AB1737" s="61"/>
      <c r="AC1737" s="61"/>
      <c r="AD1737" s="61"/>
      <c r="AE1737" s="50" t="s">
        <v>355</v>
      </c>
      <c r="AF1737" s="57">
        <v>0</v>
      </c>
      <c r="AG1737" s="58">
        <v>0</v>
      </c>
      <c r="AH1737" s="61"/>
      <c r="AI1737" s="50" t="s">
        <v>364</v>
      </c>
      <c r="AJ1737" s="57">
        <v>3</v>
      </c>
      <c r="AK1737" s="58">
        <v>0.33333333333333331</v>
      </c>
      <c r="AL1737" s="61"/>
      <c r="AM1737" s="50" t="s">
        <v>418</v>
      </c>
      <c r="AN1737" s="57">
        <v>2</v>
      </c>
      <c r="AO1737" s="58">
        <v>0.22222222222222221</v>
      </c>
      <c r="AP1737" s="61"/>
      <c r="AQ1737" s="61"/>
      <c r="AR1737" s="69"/>
      <c r="AS1737" s="56" t="s">
        <v>141</v>
      </c>
      <c r="AT1737" s="49" t="s">
        <v>140</v>
      </c>
      <c r="AU1737" s="61"/>
      <c r="AV1737" s="61"/>
      <c r="AW1737" s="61"/>
      <c r="AX1737" s="61"/>
      <c r="AY1737" s="61"/>
      <c r="AZ1737" s="61"/>
      <c r="BA1737" s="50" t="s">
        <v>355</v>
      </c>
      <c r="BB1737" s="57">
        <v>0</v>
      </c>
      <c r="BC1737" s="58">
        <v>0</v>
      </c>
      <c r="BD1737" s="61"/>
      <c r="BE1737" s="50" t="s">
        <v>364</v>
      </c>
      <c r="BF1737" s="57">
        <v>0</v>
      </c>
      <c r="BG1737" s="58">
        <v>0</v>
      </c>
      <c r="BH1737" s="61"/>
      <c r="BI1737" s="50" t="s">
        <v>418</v>
      </c>
      <c r="BJ1737" s="57">
        <v>0</v>
      </c>
      <c r="BK1737" s="58">
        <v>0</v>
      </c>
      <c r="BL1737" s="61"/>
      <c r="BM1737" s="61"/>
    </row>
    <row r="1738" spans="2:65" ht="25.5" customHeight="1" x14ac:dyDescent="0.2">
      <c r="B1738"/>
      <c r="C1738"/>
      <c r="D1738"/>
      <c r="E1738" s="64"/>
      <c r="F1738" s="175" t="s">
        <v>16</v>
      </c>
      <c r="G1738" s="175"/>
      <c r="H1738" s="175"/>
      <c r="I1738" s="61"/>
      <c r="J1738" s="50" t="s">
        <v>356</v>
      </c>
      <c r="K1738" s="57">
        <v>0</v>
      </c>
      <c r="L1738" s="58">
        <v>0</v>
      </c>
      <c r="M1738" s="61"/>
      <c r="N1738" s="50" t="s">
        <v>365</v>
      </c>
      <c r="O1738" s="57">
        <v>1</v>
      </c>
      <c r="P1738" s="58">
        <v>3.5714285714285712E-2</v>
      </c>
      <c r="Q1738" s="61"/>
      <c r="R1738" s="50" t="s">
        <v>419</v>
      </c>
      <c r="S1738" s="57">
        <v>1</v>
      </c>
      <c r="T1738" s="58">
        <v>3.5714285714285712E-2</v>
      </c>
      <c r="U1738" s="61"/>
      <c r="V1738"/>
      <c r="W1738"/>
      <c r="X1738"/>
      <c r="Y1738" s="61"/>
      <c r="Z1738" s="61"/>
      <c r="AA1738" s="61"/>
      <c r="AB1738" s="61"/>
      <c r="AC1738" s="61"/>
      <c r="AD1738" s="61"/>
      <c r="AE1738" s="50" t="s">
        <v>356</v>
      </c>
      <c r="AF1738" s="57">
        <v>0</v>
      </c>
      <c r="AG1738" s="58">
        <v>0</v>
      </c>
      <c r="AH1738" s="61"/>
      <c r="AI1738" s="50" t="s">
        <v>365</v>
      </c>
      <c r="AJ1738" s="57">
        <v>0</v>
      </c>
      <c r="AK1738" s="58">
        <v>0</v>
      </c>
      <c r="AL1738" s="61"/>
      <c r="AM1738" s="50" t="s">
        <v>419</v>
      </c>
      <c r="AN1738" s="57">
        <v>0</v>
      </c>
      <c r="AO1738" s="58">
        <v>0</v>
      </c>
      <c r="AP1738" s="61"/>
      <c r="AQ1738" s="61"/>
      <c r="AR1738"/>
      <c r="AS1738"/>
      <c r="AT1738"/>
      <c r="AU1738" s="61"/>
      <c r="AV1738"/>
      <c r="AW1738"/>
      <c r="AX1738"/>
      <c r="AY1738" s="61"/>
      <c r="AZ1738" s="61"/>
      <c r="BA1738" s="50" t="s">
        <v>356</v>
      </c>
      <c r="BB1738" s="57">
        <v>0</v>
      </c>
      <c r="BC1738" s="58">
        <v>0</v>
      </c>
      <c r="BD1738" s="61"/>
      <c r="BE1738" s="50" t="s">
        <v>365</v>
      </c>
      <c r="BF1738" s="57">
        <v>0</v>
      </c>
      <c r="BG1738" s="58">
        <v>0</v>
      </c>
      <c r="BH1738" s="61"/>
      <c r="BI1738" s="50" t="s">
        <v>419</v>
      </c>
      <c r="BJ1738" s="57">
        <v>0</v>
      </c>
      <c r="BK1738" s="58">
        <v>0</v>
      </c>
      <c r="BL1738" s="61"/>
      <c r="BM1738" s="61"/>
    </row>
    <row r="1739" spans="2:65" ht="25.5" customHeight="1" x14ac:dyDescent="0.2">
      <c r="B1739"/>
      <c r="C1739"/>
      <c r="D1739"/>
      <c r="E1739" s="64"/>
      <c r="F1739" s="55" t="s">
        <v>191</v>
      </c>
      <c r="G1739" s="57">
        <v>12</v>
      </c>
      <c r="H1739" s="58">
        <v>0.42857142857142855</v>
      </c>
      <c r="I1739" s="61"/>
      <c r="J1739" s="50" t="s">
        <v>345</v>
      </c>
      <c r="K1739" s="57">
        <v>3</v>
      </c>
      <c r="L1739" s="58">
        <v>0.10714285714285714</v>
      </c>
      <c r="M1739" s="61"/>
      <c r="N1739" s="50" t="s">
        <v>366</v>
      </c>
      <c r="O1739" s="57">
        <v>1</v>
      </c>
      <c r="P1739" s="58">
        <v>3.5714285714285712E-2</v>
      </c>
      <c r="Q1739" s="61"/>
      <c r="R1739" s="50" t="s">
        <v>420</v>
      </c>
      <c r="S1739" s="57">
        <v>1</v>
      </c>
      <c r="T1739" s="58">
        <v>3.5714285714285712E-2</v>
      </c>
      <c r="U1739" s="61"/>
      <c r="V1739" s="175" t="s">
        <v>15</v>
      </c>
      <c r="W1739" s="175"/>
      <c r="X1739" s="175"/>
      <c r="Y1739" s="61"/>
      <c r="Z1739" s="175" t="s">
        <v>16</v>
      </c>
      <c r="AA1739" s="175"/>
      <c r="AB1739" s="175"/>
      <c r="AC1739" s="61"/>
      <c r="AD1739" s="61"/>
      <c r="AE1739" s="50" t="s">
        <v>345</v>
      </c>
      <c r="AF1739" s="57">
        <v>2</v>
      </c>
      <c r="AG1739" s="58">
        <v>0.22222222222222221</v>
      </c>
      <c r="AH1739" s="61"/>
      <c r="AI1739" s="50" t="s">
        <v>366</v>
      </c>
      <c r="AJ1739" s="57">
        <v>1</v>
      </c>
      <c r="AK1739" s="58">
        <v>0.1111111111111111</v>
      </c>
      <c r="AL1739" s="61"/>
      <c r="AM1739" s="50" t="s">
        <v>420</v>
      </c>
      <c r="AN1739" s="57">
        <v>1</v>
      </c>
      <c r="AO1739" s="58">
        <v>0.1111111111111111</v>
      </c>
      <c r="AP1739" s="61"/>
      <c r="AQ1739" s="61"/>
      <c r="AR1739" s="178" t="s">
        <v>15</v>
      </c>
      <c r="AS1739" s="179"/>
      <c r="AT1739" s="179"/>
      <c r="AU1739" s="61"/>
      <c r="AV1739" s="176" t="s">
        <v>16</v>
      </c>
      <c r="AW1739" s="177"/>
      <c r="AX1739" s="177"/>
      <c r="AY1739" s="61"/>
      <c r="AZ1739" s="61"/>
      <c r="BA1739" s="50" t="s">
        <v>345</v>
      </c>
      <c r="BB1739" s="57">
        <v>0</v>
      </c>
      <c r="BC1739" s="58">
        <v>0</v>
      </c>
      <c r="BD1739" s="61"/>
      <c r="BE1739" s="50" t="s">
        <v>366</v>
      </c>
      <c r="BF1739" s="57">
        <v>0</v>
      </c>
      <c r="BG1739" s="58">
        <v>0</v>
      </c>
      <c r="BH1739" s="61"/>
      <c r="BI1739" s="50" t="s">
        <v>420</v>
      </c>
      <c r="BJ1739" s="57">
        <v>0</v>
      </c>
      <c r="BK1739" s="58">
        <v>0</v>
      </c>
      <c r="BL1739" s="61"/>
      <c r="BM1739" s="61"/>
    </row>
    <row r="1740" spans="2:65" ht="25.5" customHeight="1" x14ac:dyDescent="0.2">
      <c r="B1740"/>
      <c r="C1740"/>
      <c r="D1740"/>
      <c r="E1740" s="64"/>
      <c r="F1740" s="46" t="s">
        <v>192</v>
      </c>
      <c r="G1740" s="57">
        <v>4</v>
      </c>
      <c r="H1740" s="58">
        <v>0.14285714285714285</v>
      </c>
      <c r="I1740" s="61"/>
      <c r="J1740" s="50" t="s">
        <v>347</v>
      </c>
      <c r="K1740" s="57">
        <v>1</v>
      </c>
      <c r="L1740" s="58">
        <v>3.5714285714285712E-2</v>
      </c>
      <c r="M1740" s="61"/>
      <c r="N1740" s="50" t="s">
        <v>367</v>
      </c>
      <c r="O1740" s="57">
        <v>0</v>
      </c>
      <c r="P1740" s="58">
        <v>0</v>
      </c>
      <c r="Q1740" s="61"/>
      <c r="R1740" s="50" t="s">
        <v>421</v>
      </c>
      <c r="S1740" s="57">
        <v>0</v>
      </c>
      <c r="T1740" s="58">
        <v>0</v>
      </c>
      <c r="U1740" s="61"/>
      <c r="V1740" s="47" t="s">
        <v>189</v>
      </c>
      <c r="W1740" s="57">
        <v>3</v>
      </c>
      <c r="X1740" s="58">
        <v>0.33333333333333331</v>
      </c>
      <c r="Y1740" s="61"/>
      <c r="Z1740" s="47" t="s">
        <v>191</v>
      </c>
      <c r="AA1740" s="57">
        <v>4</v>
      </c>
      <c r="AB1740" s="58">
        <v>0.44444444444444442</v>
      </c>
      <c r="AC1740" s="61"/>
      <c r="AD1740" s="61"/>
      <c r="AE1740" s="50" t="s">
        <v>347</v>
      </c>
      <c r="AF1740" s="57">
        <v>1</v>
      </c>
      <c r="AG1740" s="58">
        <v>0.1111111111111111</v>
      </c>
      <c r="AH1740" s="61"/>
      <c r="AI1740" s="50" t="s">
        <v>367</v>
      </c>
      <c r="AJ1740" s="57">
        <v>0</v>
      </c>
      <c r="AK1740" s="58">
        <v>0</v>
      </c>
      <c r="AL1740" s="61"/>
      <c r="AM1740" s="50" t="s">
        <v>421</v>
      </c>
      <c r="AN1740" s="57">
        <v>0</v>
      </c>
      <c r="AO1740" s="58">
        <v>0</v>
      </c>
      <c r="AP1740" s="61"/>
      <c r="AQ1740" s="61"/>
      <c r="AR1740" s="47" t="s">
        <v>189</v>
      </c>
      <c r="AS1740" s="57">
        <v>4</v>
      </c>
      <c r="AT1740" s="58">
        <v>0.66666666666666663</v>
      </c>
      <c r="AU1740" s="61"/>
      <c r="AV1740" s="47" t="s">
        <v>191</v>
      </c>
      <c r="AW1740" s="57">
        <v>5</v>
      </c>
      <c r="AX1740" s="58">
        <v>0.83333333333333337</v>
      </c>
      <c r="AY1740" s="61"/>
      <c r="AZ1740" s="61"/>
      <c r="BA1740" s="50" t="s">
        <v>347</v>
      </c>
      <c r="BB1740" s="57">
        <v>0</v>
      </c>
      <c r="BC1740" s="58">
        <v>0</v>
      </c>
      <c r="BD1740" s="61"/>
      <c r="BE1740" s="50" t="s">
        <v>367</v>
      </c>
      <c r="BF1740" s="57">
        <v>0</v>
      </c>
      <c r="BG1740" s="58">
        <v>0</v>
      </c>
      <c r="BH1740" s="61"/>
      <c r="BI1740" s="50" t="s">
        <v>421</v>
      </c>
      <c r="BJ1740" s="57">
        <v>0</v>
      </c>
      <c r="BK1740" s="58">
        <v>0</v>
      </c>
      <c r="BL1740" s="61"/>
      <c r="BM1740" s="61"/>
    </row>
    <row r="1741" spans="2:65" ht="25.5" customHeight="1" x14ac:dyDescent="0.2">
      <c r="B1741"/>
      <c r="C1741"/>
      <c r="D1741"/>
      <c r="E1741" s="64"/>
      <c r="F1741" s="46" t="s">
        <v>193</v>
      </c>
      <c r="G1741" s="57">
        <v>4</v>
      </c>
      <c r="H1741" s="58">
        <v>0.14285714285714285</v>
      </c>
      <c r="I1741" s="61"/>
      <c r="J1741" s="50" t="s">
        <v>346</v>
      </c>
      <c r="K1741" s="57">
        <v>0</v>
      </c>
      <c r="L1741" s="58">
        <v>0</v>
      </c>
      <c r="M1741" s="61"/>
      <c r="N1741" s="50" t="s">
        <v>368</v>
      </c>
      <c r="O1741" s="57">
        <v>0</v>
      </c>
      <c r="P1741" s="58">
        <v>0</v>
      </c>
      <c r="Q1741" s="61"/>
      <c r="R1741" s="50" t="s">
        <v>422</v>
      </c>
      <c r="S1741" s="57">
        <v>0</v>
      </c>
      <c r="T1741" s="58">
        <v>0</v>
      </c>
      <c r="U1741" s="61"/>
      <c r="V1741" s="46" t="s">
        <v>190</v>
      </c>
      <c r="W1741" s="57">
        <v>6</v>
      </c>
      <c r="X1741" s="58">
        <v>0.66666666666666663</v>
      </c>
      <c r="Y1741" s="61"/>
      <c r="Z1741" s="46" t="s">
        <v>192</v>
      </c>
      <c r="AA1741" s="57">
        <v>1</v>
      </c>
      <c r="AB1741" s="58">
        <v>0.1111111111111111</v>
      </c>
      <c r="AC1741" s="61"/>
      <c r="AD1741" s="61"/>
      <c r="AE1741" s="50" t="s">
        <v>346</v>
      </c>
      <c r="AF1741" s="57">
        <v>0</v>
      </c>
      <c r="AG1741" s="58">
        <v>0</v>
      </c>
      <c r="AH1741" s="61"/>
      <c r="AI1741" s="50" t="s">
        <v>368</v>
      </c>
      <c r="AJ1741" s="57">
        <v>0</v>
      </c>
      <c r="AK1741" s="58">
        <v>0</v>
      </c>
      <c r="AL1741" s="61"/>
      <c r="AM1741" s="50" t="s">
        <v>422</v>
      </c>
      <c r="AN1741" s="57">
        <v>0</v>
      </c>
      <c r="AO1741" s="58">
        <v>0</v>
      </c>
      <c r="AP1741" s="61"/>
      <c r="AQ1741" s="61"/>
      <c r="AR1741" s="46" t="s">
        <v>190</v>
      </c>
      <c r="AS1741" s="57">
        <v>2</v>
      </c>
      <c r="AT1741" s="58">
        <v>0.33333333333333331</v>
      </c>
      <c r="AU1741" s="61"/>
      <c r="AV1741" s="46" t="s">
        <v>192</v>
      </c>
      <c r="AW1741" s="57">
        <v>0</v>
      </c>
      <c r="AX1741" s="58">
        <v>0</v>
      </c>
      <c r="AY1741" s="61"/>
      <c r="AZ1741" s="61"/>
      <c r="BA1741" s="50" t="s">
        <v>346</v>
      </c>
      <c r="BB1741" s="57">
        <v>0</v>
      </c>
      <c r="BC1741" s="58">
        <v>0</v>
      </c>
      <c r="BD1741" s="61"/>
      <c r="BE1741" s="50" t="s">
        <v>368</v>
      </c>
      <c r="BF1741" s="57">
        <v>0</v>
      </c>
      <c r="BG1741" s="58">
        <v>0</v>
      </c>
      <c r="BH1741" s="61"/>
      <c r="BI1741" s="50" t="s">
        <v>422</v>
      </c>
      <c r="BJ1741" s="57">
        <v>0</v>
      </c>
      <c r="BK1741" s="58">
        <v>0</v>
      </c>
      <c r="BL1741" s="61"/>
      <c r="BM1741" s="61"/>
    </row>
    <row r="1742" spans="2:65" ht="25.5" customHeight="1" x14ac:dyDescent="0.2">
      <c r="B1742" s="175" t="s">
        <v>15</v>
      </c>
      <c r="C1742" s="175"/>
      <c r="D1742" s="175"/>
      <c r="E1742" s="64"/>
      <c r="F1742" s="46" t="s">
        <v>194</v>
      </c>
      <c r="G1742" s="57">
        <v>8</v>
      </c>
      <c r="H1742" s="58">
        <v>0.2857142857142857</v>
      </c>
      <c r="I1742" s="61"/>
      <c r="J1742" s="50" t="s">
        <v>350</v>
      </c>
      <c r="K1742" s="57">
        <v>1</v>
      </c>
      <c r="L1742" s="58">
        <v>3.5714285714285712E-2</v>
      </c>
      <c r="M1742" s="61"/>
      <c r="N1742" s="37"/>
      <c r="O1742" s="45">
        <v>28</v>
      </c>
      <c r="P1742" s="58">
        <v>1</v>
      </c>
      <c r="Q1742" s="61"/>
      <c r="R1742" s="37"/>
      <c r="S1742" s="45">
        <v>28</v>
      </c>
      <c r="T1742" s="58">
        <v>1</v>
      </c>
      <c r="U1742" s="61"/>
      <c r="V1742" s="77"/>
      <c r="W1742" s="54">
        <v>9</v>
      </c>
      <c r="X1742" s="76">
        <v>1</v>
      </c>
      <c r="Y1742" s="61"/>
      <c r="Z1742" s="46" t="s">
        <v>193</v>
      </c>
      <c r="AA1742" s="57">
        <v>2</v>
      </c>
      <c r="AB1742" s="58">
        <v>0.22222222222222221</v>
      </c>
      <c r="AC1742" s="61"/>
      <c r="AD1742" s="61"/>
      <c r="AE1742" s="50" t="s">
        <v>350</v>
      </c>
      <c r="AF1742" s="57">
        <v>0</v>
      </c>
      <c r="AG1742" s="58">
        <v>0</v>
      </c>
      <c r="AH1742" s="61"/>
      <c r="AI1742" s="37"/>
      <c r="AJ1742" s="45">
        <v>9</v>
      </c>
      <c r="AK1742" s="58">
        <v>1</v>
      </c>
      <c r="AL1742" s="61"/>
      <c r="AM1742" s="37"/>
      <c r="AN1742" s="45">
        <v>9</v>
      </c>
      <c r="AO1742" s="58">
        <v>1</v>
      </c>
      <c r="AP1742" s="61"/>
      <c r="AQ1742" s="61"/>
      <c r="AR1742" s="77"/>
      <c r="AS1742" s="54">
        <v>6</v>
      </c>
      <c r="AT1742" s="76">
        <v>1</v>
      </c>
      <c r="AU1742" s="61"/>
      <c r="AV1742" s="46" t="s">
        <v>193</v>
      </c>
      <c r="AW1742" s="57">
        <v>1</v>
      </c>
      <c r="AX1742" s="58">
        <v>0.16666666666666666</v>
      </c>
      <c r="AY1742" s="61"/>
      <c r="AZ1742" s="61"/>
      <c r="BA1742" s="50" t="s">
        <v>350</v>
      </c>
      <c r="BB1742" s="57">
        <v>0</v>
      </c>
      <c r="BC1742" s="58">
        <v>0</v>
      </c>
      <c r="BD1742" s="61"/>
      <c r="BE1742" s="37"/>
      <c r="BF1742" s="45">
        <v>6</v>
      </c>
      <c r="BG1742" s="58">
        <v>1</v>
      </c>
      <c r="BH1742" s="61"/>
      <c r="BI1742" s="37"/>
      <c r="BJ1742" s="45">
        <v>6</v>
      </c>
      <c r="BK1742" s="58">
        <v>1</v>
      </c>
      <c r="BL1742" s="61"/>
      <c r="BM1742" s="61"/>
    </row>
    <row r="1743" spans="2:65" ht="25.5" customHeight="1" x14ac:dyDescent="0.2">
      <c r="B1743" s="55" t="s">
        <v>189</v>
      </c>
      <c r="C1743" s="57">
        <v>28</v>
      </c>
      <c r="D1743" s="58">
        <v>1</v>
      </c>
      <c r="E1743" s="64"/>
      <c r="F1743" s="77"/>
      <c r="G1743" s="54">
        <v>28</v>
      </c>
      <c r="H1743" s="76">
        <v>1</v>
      </c>
      <c r="I1743" s="61"/>
      <c r="J1743" s="50" t="s">
        <v>349</v>
      </c>
      <c r="K1743" s="57">
        <v>1</v>
      </c>
      <c r="L1743" s="58">
        <v>3.5714285714285712E-2</v>
      </c>
      <c r="M1743" s="61"/>
      <c r="N1743" s="61"/>
      <c r="O1743" s="49" t="s">
        <v>141</v>
      </c>
      <c r="P1743" s="49" t="s">
        <v>140</v>
      </c>
      <c r="Q1743" s="61"/>
      <c r="R1743" s="61"/>
      <c r="S1743" s="49" t="s">
        <v>141</v>
      </c>
      <c r="T1743" s="49" t="s">
        <v>140</v>
      </c>
      <c r="U1743" s="61"/>
      <c r="V1743" s="61"/>
      <c r="W1743" s="56" t="s">
        <v>141</v>
      </c>
      <c r="X1743" s="49" t="s">
        <v>140</v>
      </c>
      <c r="Y1743" s="61"/>
      <c r="Z1743" s="46" t="s">
        <v>194</v>
      </c>
      <c r="AA1743" s="57">
        <v>2</v>
      </c>
      <c r="AB1743" s="58">
        <v>0.22222222222222221</v>
      </c>
      <c r="AC1743" s="61"/>
      <c r="AD1743" s="61"/>
      <c r="AE1743" s="50" t="s">
        <v>349</v>
      </c>
      <c r="AF1743" s="57">
        <v>1</v>
      </c>
      <c r="AG1743" s="58">
        <v>0.1111111111111111</v>
      </c>
      <c r="AH1743" s="61"/>
      <c r="AI1743" s="61"/>
      <c r="AJ1743" s="49" t="s">
        <v>141</v>
      </c>
      <c r="AK1743" s="49" t="s">
        <v>140</v>
      </c>
      <c r="AL1743" s="61"/>
      <c r="AM1743" s="61"/>
      <c r="AN1743" s="49" t="s">
        <v>141</v>
      </c>
      <c r="AO1743" s="49" t="s">
        <v>140</v>
      </c>
      <c r="AP1743" s="61"/>
      <c r="AQ1743" s="61"/>
      <c r="AR1743" s="61"/>
      <c r="AS1743" s="56" t="s">
        <v>141</v>
      </c>
      <c r="AT1743" s="49" t="s">
        <v>140</v>
      </c>
      <c r="AU1743" s="61"/>
      <c r="AV1743" s="46" t="s">
        <v>194</v>
      </c>
      <c r="AW1743" s="57">
        <v>0</v>
      </c>
      <c r="AX1743" s="58">
        <v>0</v>
      </c>
      <c r="AY1743" s="61"/>
      <c r="AZ1743" s="61"/>
      <c r="BA1743" s="50" t="s">
        <v>349</v>
      </c>
      <c r="BB1743" s="57">
        <v>0</v>
      </c>
      <c r="BC1743" s="58">
        <v>0</v>
      </c>
      <c r="BD1743" s="61"/>
      <c r="BE1743" s="61"/>
      <c r="BF1743" s="49" t="s">
        <v>141</v>
      </c>
      <c r="BG1743" s="49" t="s">
        <v>140</v>
      </c>
      <c r="BH1743" s="61"/>
      <c r="BI1743" s="61"/>
      <c r="BJ1743" s="49" t="s">
        <v>141</v>
      </c>
      <c r="BK1743" s="49" t="s">
        <v>140</v>
      </c>
      <c r="BL1743" s="61"/>
      <c r="BM1743" s="61"/>
    </row>
    <row r="1744" spans="2:65" ht="25.5" customHeight="1" x14ac:dyDescent="0.2">
      <c r="B1744" s="46" t="s">
        <v>190</v>
      </c>
      <c r="C1744" s="57">
        <v>0</v>
      </c>
      <c r="D1744" s="58">
        <v>0</v>
      </c>
      <c r="E1744" s="64"/>
      <c r="F1744" s="61"/>
      <c r="G1744" s="56" t="s">
        <v>141</v>
      </c>
      <c r="H1744" s="49" t="s">
        <v>140</v>
      </c>
      <c r="I1744" s="61"/>
      <c r="J1744" s="50" t="s">
        <v>348</v>
      </c>
      <c r="K1744" s="57">
        <v>0</v>
      </c>
      <c r="L1744" s="58">
        <v>0</v>
      </c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1"/>
      <c r="X1744" s="61"/>
      <c r="Y1744" s="61"/>
      <c r="Z1744" s="77"/>
      <c r="AA1744" s="54">
        <v>9</v>
      </c>
      <c r="AB1744" s="76">
        <v>1</v>
      </c>
      <c r="AC1744" s="61"/>
      <c r="AD1744" s="61"/>
      <c r="AE1744" s="50" t="s">
        <v>348</v>
      </c>
      <c r="AF1744" s="57">
        <v>0</v>
      </c>
      <c r="AG1744" s="58">
        <v>0</v>
      </c>
      <c r="AH1744" s="61"/>
      <c r="AI1744" s="61"/>
      <c r="AJ1744" s="61"/>
      <c r="AK1744" s="61"/>
      <c r="AL1744" s="61"/>
      <c r="AM1744" s="61"/>
      <c r="AN1744" s="61"/>
      <c r="AO1744" s="61"/>
      <c r="AP1744" s="61"/>
      <c r="AQ1744" s="61"/>
      <c r="AR1744" s="61"/>
      <c r="AS1744" s="61"/>
      <c r="AT1744" s="61"/>
      <c r="AU1744" s="61"/>
      <c r="AV1744" s="77"/>
      <c r="AW1744" s="54">
        <v>6</v>
      </c>
      <c r="AX1744" s="76">
        <v>1</v>
      </c>
      <c r="AY1744" s="61"/>
      <c r="AZ1744" s="61"/>
      <c r="BA1744" s="50" t="s">
        <v>348</v>
      </c>
      <c r="BB1744" s="57">
        <v>0</v>
      </c>
      <c r="BC1744" s="58">
        <v>0</v>
      </c>
      <c r="BD1744" s="61"/>
      <c r="BE1744" s="61"/>
      <c r="BF1744" s="61"/>
      <c r="BG1744" s="61"/>
      <c r="BH1744" s="61"/>
      <c r="BI1744" s="61"/>
      <c r="BJ1744" s="61"/>
      <c r="BK1744" s="61"/>
      <c r="BL1744" s="61"/>
      <c r="BM1744" s="61"/>
    </row>
    <row r="1745" spans="2:65" ht="25.5" customHeight="1" x14ac:dyDescent="0.2">
      <c r="B1745" s="77"/>
      <c r="C1745" s="54">
        <v>28</v>
      </c>
      <c r="D1745" s="76">
        <v>1</v>
      </c>
      <c r="E1745" s="64"/>
      <c r="F1745" s="61"/>
      <c r="G1745" s="61"/>
      <c r="H1745" s="61"/>
      <c r="I1745" s="61"/>
      <c r="J1745" s="46" t="s">
        <v>351</v>
      </c>
      <c r="K1745" s="57">
        <v>0</v>
      </c>
      <c r="L1745" s="58">
        <v>0</v>
      </c>
      <c r="M1745" s="61"/>
      <c r="N1745" s="61"/>
      <c r="O1745" s="61"/>
      <c r="P1745" s="61"/>
      <c r="Q1745" s="61"/>
      <c r="R1745" s="61"/>
      <c r="S1745" s="61"/>
      <c r="T1745" s="61"/>
      <c r="U1745" s="61"/>
      <c r="V1745" s="176" t="s">
        <v>17</v>
      </c>
      <c r="W1745" s="177"/>
      <c r="X1745" s="177"/>
      <c r="Y1745"/>
      <c r="Z1745" s="61"/>
      <c r="AA1745" s="56" t="s">
        <v>141</v>
      </c>
      <c r="AB1745" s="49" t="s">
        <v>140</v>
      </c>
      <c r="AC1745" s="61"/>
      <c r="AD1745" s="61"/>
      <c r="AE1745" s="46" t="s">
        <v>351</v>
      </c>
      <c r="AF1745" s="57">
        <v>0</v>
      </c>
      <c r="AG1745" s="58">
        <v>0</v>
      </c>
      <c r="AH1745" s="61"/>
      <c r="AI1745" s="61"/>
      <c r="AJ1745" s="61"/>
      <c r="AK1745" s="61"/>
      <c r="AL1745" s="61"/>
      <c r="AM1745" s="61"/>
      <c r="AN1745" s="61"/>
      <c r="AO1745" s="61"/>
      <c r="AP1745" s="61"/>
      <c r="AQ1745" s="61"/>
      <c r="AR1745" s="175" t="s">
        <v>17</v>
      </c>
      <c r="AS1745" s="175"/>
      <c r="AT1745" s="175"/>
      <c r="AU1745" s="61"/>
      <c r="AV1745" s="61"/>
      <c r="AW1745" s="56" t="s">
        <v>141</v>
      </c>
      <c r="AX1745" s="49" t="s">
        <v>140</v>
      </c>
      <c r="AY1745" s="61"/>
      <c r="AZ1745" s="61"/>
      <c r="BA1745" s="46" t="s">
        <v>351</v>
      </c>
      <c r="BB1745" s="57">
        <v>0</v>
      </c>
      <c r="BC1745" s="58">
        <v>0</v>
      </c>
      <c r="BD1745" s="61"/>
      <c r="BE1745" s="61"/>
      <c r="BF1745" s="61"/>
      <c r="BG1745" s="61"/>
      <c r="BH1745" s="61"/>
      <c r="BI1745" s="61"/>
      <c r="BJ1745" s="61"/>
      <c r="BK1745" s="61"/>
      <c r="BL1745" s="61"/>
      <c r="BM1745" s="61"/>
    </row>
    <row r="1746" spans="2:65" ht="25.5" customHeight="1" x14ac:dyDescent="0.2">
      <c r="B1746"/>
      <c r="C1746" s="56" t="s">
        <v>141</v>
      </c>
      <c r="D1746" s="49" t="s">
        <v>140</v>
      </c>
      <c r="E1746" s="64"/>
      <c r="F1746" s="61"/>
      <c r="G1746" s="61"/>
      <c r="H1746" s="61"/>
      <c r="I1746" s="61"/>
      <c r="J1746" s="46" t="s">
        <v>352</v>
      </c>
      <c r="K1746" s="57">
        <v>0</v>
      </c>
      <c r="L1746" s="58">
        <v>0</v>
      </c>
      <c r="M1746" s="61"/>
      <c r="N1746" s="61"/>
      <c r="O1746" s="61"/>
      <c r="P1746" s="61"/>
      <c r="Q1746" s="61"/>
      <c r="R1746" s="61"/>
      <c r="S1746" s="61"/>
      <c r="T1746" s="61"/>
      <c r="U1746" s="61"/>
      <c r="V1746" s="47" t="s">
        <v>195</v>
      </c>
      <c r="W1746" s="57">
        <v>0</v>
      </c>
      <c r="X1746" s="58">
        <v>0</v>
      </c>
      <c r="Y1746"/>
      <c r="Z1746" s="61"/>
      <c r="AA1746" s="61"/>
      <c r="AB1746" s="61"/>
      <c r="AC1746" s="61"/>
      <c r="AD1746" s="61"/>
      <c r="AE1746" s="46" t="s">
        <v>352</v>
      </c>
      <c r="AF1746" s="57">
        <v>0</v>
      </c>
      <c r="AG1746" s="58">
        <v>0</v>
      </c>
      <c r="AH1746" s="61"/>
      <c r="AI1746" s="61"/>
      <c r="AJ1746" s="61"/>
      <c r="AK1746" s="61"/>
      <c r="AL1746" s="61"/>
      <c r="AM1746" s="61"/>
      <c r="AN1746" s="61"/>
      <c r="AO1746" s="61"/>
      <c r="AP1746" s="61"/>
      <c r="AQ1746" s="61"/>
      <c r="AR1746" s="55" t="s">
        <v>195</v>
      </c>
      <c r="AS1746" s="57">
        <v>0</v>
      </c>
      <c r="AT1746" s="58">
        <v>0</v>
      </c>
      <c r="AU1746" s="61"/>
      <c r="AV1746" s="61"/>
      <c r="AW1746" s="61"/>
      <c r="AX1746" s="61"/>
      <c r="AY1746" s="61"/>
      <c r="AZ1746" s="61"/>
      <c r="BA1746" s="46" t="s">
        <v>352</v>
      </c>
      <c r="BB1746" s="57">
        <v>0</v>
      </c>
      <c r="BC1746" s="58">
        <v>0</v>
      </c>
      <c r="BD1746" s="61"/>
      <c r="BE1746" s="61"/>
      <c r="BF1746" s="61"/>
      <c r="BG1746" s="61"/>
      <c r="BH1746" s="61"/>
      <c r="BI1746" s="61"/>
      <c r="BJ1746" s="61"/>
      <c r="BK1746" s="61"/>
      <c r="BL1746" s="61"/>
      <c r="BM1746" s="61"/>
    </row>
    <row r="1747" spans="2:65" ht="25.5" customHeight="1" x14ac:dyDescent="0.2">
      <c r="B1747"/>
      <c r="C1747"/>
      <c r="D1747"/>
      <c r="E1747" s="64"/>
      <c r="F1747" s="61"/>
      <c r="G1747" s="61"/>
      <c r="H1747" s="61"/>
      <c r="I1747" s="61"/>
      <c r="J1747" s="46" t="s">
        <v>353</v>
      </c>
      <c r="K1747" s="57">
        <v>0</v>
      </c>
      <c r="L1747" s="58">
        <v>0</v>
      </c>
      <c r="M1747" s="61"/>
      <c r="N1747" s="61"/>
      <c r="O1747" s="61"/>
      <c r="P1747" s="61"/>
      <c r="Q1747" s="61"/>
      <c r="R1747" s="61"/>
      <c r="S1747" s="61"/>
      <c r="T1747" s="61"/>
      <c r="U1747" s="61"/>
      <c r="V1747" s="46" t="s">
        <v>196</v>
      </c>
      <c r="W1747" s="57">
        <v>9</v>
      </c>
      <c r="X1747" s="58">
        <v>1</v>
      </c>
      <c r="Y1747"/>
      <c r="Z1747" s="61"/>
      <c r="AA1747" s="61"/>
      <c r="AB1747" s="61"/>
      <c r="AC1747" s="61"/>
      <c r="AD1747" s="61"/>
      <c r="AE1747" s="46" t="s">
        <v>353</v>
      </c>
      <c r="AF1747" s="57">
        <v>0</v>
      </c>
      <c r="AG1747" s="58">
        <v>0</v>
      </c>
      <c r="AH1747" s="61"/>
      <c r="AI1747" s="61"/>
      <c r="AJ1747" s="61"/>
      <c r="AK1747" s="61"/>
      <c r="AL1747" s="61"/>
      <c r="AM1747" s="61"/>
      <c r="AN1747" s="61"/>
      <c r="AO1747" s="61"/>
      <c r="AP1747" s="61"/>
      <c r="AQ1747" s="61"/>
      <c r="AR1747" s="46" t="s">
        <v>196</v>
      </c>
      <c r="AS1747" s="57">
        <v>6</v>
      </c>
      <c r="AT1747" s="58">
        <v>1</v>
      </c>
      <c r="AU1747" s="61"/>
      <c r="AV1747" s="61"/>
      <c r="AW1747" s="61"/>
      <c r="AX1747" s="61"/>
      <c r="AY1747" s="61"/>
      <c r="AZ1747" s="61"/>
      <c r="BA1747" s="46" t="s">
        <v>353</v>
      </c>
      <c r="BB1747" s="57">
        <v>0</v>
      </c>
      <c r="BC1747" s="58">
        <v>0</v>
      </c>
      <c r="BD1747" s="61"/>
      <c r="BE1747" s="61"/>
      <c r="BF1747" s="61"/>
      <c r="BG1747" s="61"/>
      <c r="BH1747" s="61"/>
      <c r="BI1747" s="61"/>
      <c r="BJ1747" s="61"/>
      <c r="BK1747" s="61"/>
      <c r="BL1747" s="61"/>
      <c r="BM1747" s="61"/>
    </row>
    <row r="1748" spans="2:65" ht="25.5" customHeight="1" x14ac:dyDescent="0.2">
      <c r="B1748" s="175" t="s">
        <v>17</v>
      </c>
      <c r="C1748" s="175"/>
      <c r="D1748" s="175"/>
      <c r="E1748" s="64"/>
      <c r="F1748" s="61"/>
      <c r="G1748" s="61"/>
      <c r="H1748" s="61"/>
      <c r="I1748" s="61"/>
      <c r="J1748" s="37"/>
      <c r="K1748" s="45">
        <v>28</v>
      </c>
      <c r="L1748" s="58">
        <v>1</v>
      </c>
      <c r="M1748" s="61"/>
      <c r="N1748" s="61"/>
      <c r="O1748" s="61"/>
      <c r="P1748" s="61"/>
      <c r="Q1748" s="61"/>
      <c r="R1748" s="61"/>
      <c r="S1748" s="61"/>
      <c r="T1748" s="61"/>
      <c r="U1748" s="61"/>
      <c r="V1748" s="77"/>
      <c r="W1748" s="54">
        <v>9</v>
      </c>
      <c r="X1748" s="76">
        <v>1</v>
      </c>
      <c r="Y1748"/>
      <c r="Z1748" s="61"/>
      <c r="AA1748" s="61"/>
      <c r="AB1748" s="61"/>
      <c r="AC1748" s="61"/>
      <c r="AD1748" s="61"/>
      <c r="AE1748" s="37"/>
      <c r="AF1748" s="45">
        <v>9</v>
      </c>
      <c r="AG1748" s="58">
        <v>1</v>
      </c>
      <c r="AH1748" s="61"/>
      <c r="AI1748" s="61"/>
      <c r="AJ1748" s="61"/>
      <c r="AK1748" s="61"/>
      <c r="AL1748" s="61"/>
      <c r="AM1748" s="61"/>
      <c r="AN1748" s="61"/>
      <c r="AO1748" s="61"/>
      <c r="AP1748" s="61"/>
      <c r="AQ1748" s="61"/>
      <c r="AR1748" s="77"/>
      <c r="AS1748" s="54">
        <v>6</v>
      </c>
      <c r="AT1748" s="76">
        <v>1</v>
      </c>
      <c r="AU1748" s="61"/>
      <c r="AV1748"/>
      <c r="AW1748"/>
      <c r="AX1748"/>
      <c r="AY1748" s="61"/>
      <c r="AZ1748" s="61"/>
      <c r="BA1748" s="37"/>
      <c r="BB1748" s="45">
        <v>6</v>
      </c>
      <c r="BC1748" s="58">
        <v>1</v>
      </c>
      <c r="BD1748" s="61"/>
      <c r="BE1748" s="61"/>
      <c r="BF1748" s="61"/>
      <c r="BG1748" s="61"/>
      <c r="BH1748" s="61"/>
      <c r="BI1748" s="61"/>
      <c r="BJ1748" s="61"/>
      <c r="BK1748" s="61"/>
      <c r="BL1748" s="61"/>
      <c r="BM1748" s="61"/>
    </row>
    <row r="1749" spans="2:65" ht="25.5" customHeight="1" x14ac:dyDescent="0.2">
      <c r="B1749" s="55" t="s">
        <v>195</v>
      </c>
      <c r="C1749" s="57">
        <v>2</v>
      </c>
      <c r="D1749" s="58">
        <v>7.1428571428571425E-2</v>
      </c>
      <c r="E1749" s="64"/>
      <c r="F1749" s="61"/>
      <c r="G1749" s="61"/>
      <c r="H1749" s="61"/>
      <c r="I1749" s="61"/>
      <c r="J1749" s="61"/>
      <c r="K1749" s="49" t="s">
        <v>141</v>
      </c>
      <c r="L1749" s="74" t="s">
        <v>140</v>
      </c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  <c r="W1749" s="56" t="s">
        <v>141</v>
      </c>
      <c r="X1749" s="49" t="s">
        <v>140</v>
      </c>
      <c r="Y1749"/>
      <c r="Z1749" s="61"/>
      <c r="AA1749" s="61"/>
      <c r="AB1749" s="61"/>
      <c r="AC1749" s="61"/>
      <c r="AD1749" s="61"/>
      <c r="AE1749" s="61"/>
      <c r="AF1749" s="49" t="s">
        <v>141</v>
      </c>
      <c r="AG1749" s="74" t="s">
        <v>140</v>
      </c>
      <c r="AH1749" s="61"/>
      <c r="AI1749" s="61"/>
      <c r="AJ1749" s="61"/>
      <c r="AK1749" s="61"/>
      <c r="AL1749" s="61"/>
      <c r="AM1749" s="61"/>
      <c r="AN1749" s="61"/>
      <c r="AO1749" s="61"/>
      <c r="AP1749" s="61"/>
      <c r="AQ1749" s="61"/>
      <c r="AR1749"/>
      <c r="AS1749" s="56" t="s">
        <v>141</v>
      </c>
      <c r="AT1749" s="49" t="s">
        <v>140</v>
      </c>
      <c r="AU1749" s="61"/>
      <c r="AV1749"/>
      <c r="AW1749"/>
      <c r="AX1749"/>
      <c r="AY1749" s="61"/>
      <c r="AZ1749" s="61"/>
      <c r="BA1749" s="61"/>
      <c r="BB1749" s="49" t="s">
        <v>141</v>
      </c>
      <c r="BC1749" s="74" t="s">
        <v>140</v>
      </c>
      <c r="BD1749" s="61"/>
      <c r="BE1749" s="61"/>
      <c r="BF1749" s="61"/>
      <c r="BG1749" s="61"/>
      <c r="BH1749" s="61"/>
      <c r="BI1749" s="61"/>
      <c r="BJ1749" s="61"/>
      <c r="BK1749" s="61"/>
      <c r="BL1749" s="61"/>
      <c r="BM1749" s="61"/>
    </row>
    <row r="1750" spans="2:65" ht="25.5" customHeight="1" x14ac:dyDescent="0.2">
      <c r="B1750" s="46" t="s">
        <v>196</v>
      </c>
      <c r="C1750" s="57">
        <v>26</v>
      </c>
      <c r="D1750" s="58">
        <v>0.9285714285714286</v>
      </c>
      <c r="E1750" s="64"/>
      <c r="F1750" s="61"/>
      <c r="G1750" s="61"/>
      <c r="H1750" s="61"/>
      <c r="I1750" s="61"/>
      <c r="J1750" s="61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/>
      <c r="W1750"/>
      <c r="X1750"/>
      <c r="Y1750" s="61"/>
      <c r="Z1750" s="61"/>
      <c r="AA1750" s="61"/>
      <c r="AB1750" s="61"/>
      <c r="AC1750" s="61"/>
      <c r="AD1750" s="61"/>
      <c r="AE1750"/>
      <c r="AF1750"/>
      <c r="AG1750"/>
      <c r="AH1750" s="61"/>
      <c r="AI1750" s="61"/>
      <c r="AJ1750" s="61"/>
      <c r="AK1750" s="61"/>
      <c r="AL1750" s="61"/>
      <c r="AM1750" s="61"/>
      <c r="AN1750" s="61"/>
      <c r="AO1750" s="61"/>
      <c r="AP1750" s="61"/>
      <c r="AQ1750" s="61"/>
      <c r="AR1750"/>
      <c r="AS1750"/>
      <c r="AT1750"/>
      <c r="AU1750" s="61"/>
      <c r="AV1750"/>
      <c r="AW1750"/>
      <c r="AX1750"/>
      <c r="AY1750" s="61"/>
      <c r="AZ1750" s="61"/>
      <c r="BA1750" s="37"/>
      <c r="BB1750" s="37"/>
      <c r="BC1750" s="37"/>
      <c r="BD1750" s="61"/>
      <c r="BE1750" s="61"/>
      <c r="BF1750" s="61"/>
      <c r="BG1750" s="61"/>
      <c r="BH1750" s="61"/>
      <c r="BI1750" s="61"/>
      <c r="BJ1750" s="61"/>
      <c r="BK1750" s="61"/>
      <c r="BL1750" s="61"/>
      <c r="BM1750" s="61"/>
    </row>
    <row r="1751" spans="2:65" ht="25.5" customHeight="1" x14ac:dyDescent="0.2">
      <c r="B1751" s="77"/>
      <c r="C1751" s="54">
        <v>28</v>
      </c>
      <c r="D1751" s="76">
        <v>1</v>
      </c>
      <c r="E1751" s="2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</row>
    <row r="1752" spans="2:65" ht="25.5" customHeight="1" x14ac:dyDescent="0.2">
      <c r="B1752"/>
      <c r="C1752" s="56" t="s">
        <v>141</v>
      </c>
      <c r="D1752" s="49" t="s">
        <v>140</v>
      </c>
      <c r="E1752" s="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 s="37"/>
      <c r="AF1752" s="37"/>
      <c r="AG1752" s="37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</row>
    <row r="1753" spans="2:65" ht="25.5" customHeight="1" x14ac:dyDescent="0.2">
      <c r="B1753" s="103"/>
      <c r="C1753" s="103"/>
      <c r="D1753" s="103"/>
      <c r="E1753" s="103"/>
      <c r="F1753" s="103"/>
      <c r="G1753" s="102"/>
      <c r="H1753" s="102"/>
      <c r="I1753" s="102"/>
      <c r="J1753" s="102"/>
      <c r="K1753" s="102"/>
      <c r="L1753" s="102"/>
      <c r="M1753" s="102"/>
      <c r="N1753" s="102"/>
      <c r="O1753" s="102"/>
      <c r="P1753" s="102"/>
      <c r="Q1753" s="102"/>
      <c r="R1753" s="102"/>
      <c r="S1753" s="102"/>
      <c r="T1753" s="102"/>
      <c r="U1753" s="102"/>
      <c r="V1753" s="102"/>
      <c r="W1753" s="102"/>
      <c r="X1753" s="102"/>
      <c r="Y1753" s="102"/>
      <c r="Z1753" s="102"/>
      <c r="AA1753" s="102"/>
      <c r="AB1753" s="102"/>
      <c r="AC1753" s="102"/>
      <c r="AD1753" s="102"/>
      <c r="AE1753" s="102"/>
      <c r="AF1753" s="102"/>
      <c r="AG1753" s="102"/>
      <c r="AH1753" s="102"/>
      <c r="AI1753" s="102"/>
      <c r="AJ1753" s="102"/>
      <c r="AK1753" s="102"/>
      <c r="AL1753" s="102"/>
      <c r="AM1753" s="102"/>
      <c r="AN1753" s="102"/>
      <c r="AO1753" s="102"/>
      <c r="AP1753" s="102"/>
      <c r="AQ1753" s="102"/>
      <c r="AR1753" s="102"/>
      <c r="AS1753" s="102"/>
      <c r="AT1753" s="102"/>
      <c r="AU1753" s="102"/>
      <c r="AV1753" s="102"/>
      <c r="AW1753" s="102"/>
      <c r="AX1753" s="102"/>
      <c r="AY1753" s="102"/>
      <c r="AZ1753" s="102"/>
      <c r="BA1753" s="102"/>
      <c r="BB1753" s="102"/>
      <c r="BC1753" s="102"/>
      <c r="BD1753" s="102"/>
      <c r="BE1753" s="102"/>
      <c r="BF1753" s="102"/>
      <c r="BG1753" s="102"/>
      <c r="BH1753" s="102"/>
      <c r="BI1753" s="102"/>
      <c r="BJ1753" s="102"/>
      <c r="BK1753" s="102"/>
      <c r="BL1753" s="102"/>
      <c r="BM1753" s="102"/>
    </row>
    <row r="1754" spans="2:65" ht="25.5" customHeight="1" x14ac:dyDescent="0.2">
      <c r="B1754" s="222" t="s">
        <v>3797</v>
      </c>
      <c r="C1754" s="223"/>
      <c r="D1754" s="223"/>
      <c r="E1754" s="223"/>
      <c r="F1754" s="223"/>
      <c r="G1754" s="223"/>
      <c r="H1754" s="223"/>
      <c r="I1754" s="223"/>
      <c r="J1754" s="223"/>
      <c r="K1754" s="223"/>
      <c r="L1754" s="223"/>
      <c r="M1754" s="223"/>
      <c r="N1754" s="223"/>
      <c r="O1754" s="223"/>
      <c r="P1754" s="223"/>
      <c r="Q1754" s="223"/>
      <c r="R1754" s="223"/>
      <c r="S1754" s="223"/>
      <c r="T1754" s="223"/>
      <c r="U1754" s="223"/>
      <c r="V1754" s="223"/>
      <c r="W1754" s="223"/>
      <c r="X1754" s="223"/>
      <c r="Y1754" s="223"/>
      <c r="Z1754" s="223"/>
      <c r="AA1754" s="223"/>
      <c r="AB1754" s="223"/>
      <c r="AC1754" s="223"/>
      <c r="AD1754" s="223"/>
      <c r="AE1754" s="223"/>
      <c r="AF1754" s="223"/>
      <c r="AG1754" s="223"/>
      <c r="AH1754" s="223"/>
      <c r="AI1754" s="223"/>
      <c r="AJ1754" s="223"/>
      <c r="AK1754" s="223"/>
      <c r="AL1754" s="223"/>
      <c r="AM1754" s="223"/>
      <c r="AN1754" s="223"/>
      <c r="AO1754" s="223"/>
      <c r="AP1754" s="223"/>
      <c r="AQ1754" s="223"/>
      <c r="AR1754" s="223"/>
      <c r="AS1754" s="223"/>
      <c r="AT1754" s="223"/>
      <c r="AU1754" s="223"/>
      <c r="AV1754" s="223"/>
      <c r="AW1754" s="223"/>
      <c r="AX1754" s="223"/>
      <c r="AY1754" s="223"/>
      <c r="AZ1754" s="223"/>
      <c r="BA1754" s="223"/>
      <c r="BB1754" s="223"/>
      <c r="BC1754" s="224"/>
    </row>
    <row r="1756" spans="2:65" ht="25.5" customHeight="1" x14ac:dyDescent="0.2">
      <c r="B1756" s="205" t="s">
        <v>423</v>
      </c>
      <c r="C1756" s="205"/>
      <c r="D1756" s="205"/>
      <c r="E1756" s="205"/>
      <c r="F1756" s="205"/>
      <c r="G1756" s="205"/>
      <c r="H1756" s="205"/>
      <c r="I1756" s="205"/>
      <c r="J1756" s="205"/>
      <c r="K1756" s="205"/>
      <c r="L1756" s="205"/>
      <c r="M1756" s="205"/>
      <c r="N1756" s="205"/>
      <c r="O1756" s="205"/>
      <c r="P1756" s="205"/>
      <c r="Q1756" s="205"/>
      <c r="R1756" s="205"/>
      <c r="S1756" s="205"/>
      <c r="T1756" s="205"/>
      <c r="U1756" s="205"/>
      <c r="V1756" s="205"/>
      <c r="W1756" s="205"/>
      <c r="X1756" s="205"/>
      <c r="Y1756" s="205"/>
      <c r="Z1756" s="205"/>
      <c r="AA1756" s="205"/>
      <c r="AB1756" s="205"/>
      <c r="AC1756" s="205"/>
      <c r="AD1756" s="205"/>
      <c r="AE1756" s="205"/>
      <c r="AF1756" s="205"/>
      <c r="AG1756" s="205"/>
      <c r="AH1756" s="205"/>
      <c r="AI1756" s="205"/>
      <c r="AJ1756" s="205"/>
      <c r="AK1756" s="205"/>
      <c r="AL1756" s="205"/>
      <c r="AM1756" s="205"/>
      <c r="AN1756" s="205"/>
      <c r="AO1756" s="205"/>
      <c r="AP1756" s="205"/>
      <c r="AQ1756" s="205"/>
      <c r="AR1756" s="205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</row>
    <row r="1757" spans="2:65" ht="25.5" customHeight="1" x14ac:dyDescent="0.2">
      <c r="B1757"/>
      <c r="C1757"/>
      <c r="D1757"/>
      <c r="E1757" s="8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</row>
    <row r="1758" spans="2:65" ht="25.5" customHeight="1" x14ac:dyDescent="0.2">
      <c r="B1758" s="206" t="s">
        <v>138</v>
      </c>
      <c r="C1758" s="206"/>
      <c r="D1758" s="206"/>
      <c r="E1758" s="8"/>
      <c r="F1758" s="187" t="s">
        <v>3</v>
      </c>
      <c r="G1758" s="187"/>
      <c r="H1758" s="187"/>
      <c r="I1758"/>
      <c r="J1758" s="188" t="s">
        <v>145</v>
      </c>
      <c r="K1758" s="188"/>
      <c r="L1758" s="188"/>
      <c r="M1758"/>
      <c r="N1758" s="188" t="s">
        <v>5</v>
      </c>
      <c r="O1758" s="188"/>
      <c r="P1758" s="188"/>
      <c r="Q1758"/>
      <c r="R1758" s="187" t="s">
        <v>158</v>
      </c>
      <c r="S1758" s="187"/>
      <c r="T1758" s="187"/>
      <c r="U1758"/>
      <c r="V1758" s="186" t="s">
        <v>159</v>
      </c>
      <c r="W1758" s="186"/>
      <c r="X1758" s="186"/>
      <c r="Y1758"/>
      <c r="Z1758" s="206" t="s">
        <v>8</v>
      </c>
      <c r="AA1758" s="206"/>
      <c r="AB1758" s="206"/>
      <c r="AC1758"/>
      <c r="AD1758" s="186" t="s">
        <v>9</v>
      </c>
      <c r="AE1758" s="186"/>
      <c r="AF1758" s="186"/>
      <c r="AG1758"/>
      <c r="AH1758" s="186" t="s">
        <v>172</v>
      </c>
      <c r="AI1758" s="186"/>
      <c r="AJ1758" s="186"/>
      <c r="AK1758"/>
      <c r="AL1758" s="186" t="s">
        <v>11</v>
      </c>
      <c r="AM1758" s="186"/>
      <c r="AN1758" s="186"/>
      <c r="AO1758"/>
      <c r="AP1758" s="186" t="s">
        <v>179</v>
      </c>
      <c r="AQ1758" s="186"/>
      <c r="AR1758" s="186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</row>
    <row r="1759" spans="2:65" ht="25.5" customHeight="1" x14ac:dyDescent="0.2">
      <c r="B1759" s="90" t="s">
        <v>40</v>
      </c>
      <c r="C1759" s="42">
        <v>13</v>
      </c>
      <c r="D1759" s="44">
        <v>0.5</v>
      </c>
      <c r="E1759" s="8"/>
      <c r="F1759" s="91" t="s">
        <v>143</v>
      </c>
      <c r="G1759" s="43">
        <v>5</v>
      </c>
      <c r="H1759" s="44">
        <v>0.19230769230769232</v>
      </c>
      <c r="I1759"/>
      <c r="J1759" s="92" t="s">
        <v>147</v>
      </c>
      <c r="K1759" s="45">
        <v>0</v>
      </c>
      <c r="L1759" s="44">
        <v>0</v>
      </c>
      <c r="M1759"/>
      <c r="N1759" s="91" t="s">
        <v>154</v>
      </c>
      <c r="O1759" s="43">
        <v>18</v>
      </c>
      <c r="P1759" s="44">
        <v>0.69230769230769229</v>
      </c>
      <c r="Q1759"/>
      <c r="R1759" s="93">
        <v>1</v>
      </c>
      <c r="S1759" s="43">
        <v>19</v>
      </c>
      <c r="T1759" s="44">
        <v>0.73076923076923073</v>
      </c>
      <c r="U1759"/>
      <c r="V1759" s="94" t="s">
        <v>160</v>
      </c>
      <c r="W1759" s="57">
        <v>12</v>
      </c>
      <c r="X1759" s="58">
        <v>0.46153846153846156</v>
      </c>
      <c r="Y1759"/>
      <c r="Z1759" s="95" t="s">
        <v>163</v>
      </c>
      <c r="AA1759" s="42">
        <v>11</v>
      </c>
      <c r="AB1759" s="44">
        <v>0.42307692307692307</v>
      </c>
      <c r="AC1759"/>
      <c r="AD1759" s="95" t="s">
        <v>799</v>
      </c>
      <c r="AE1759" s="57">
        <v>5</v>
      </c>
      <c r="AF1759" s="58">
        <v>0.19230769230769232</v>
      </c>
      <c r="AG1759"/>
      <c r="AH1759" s="95" t="s">
        <v>143</v>
      </c>
      <c r="AI1759" s="42">
        <v>6</v>
      </c>
      <c r="AJ1759" s="44">
        <v>0.23076923076923078</v>
      </c>
      <c r="AK1759"/>
      <c r="AL1759" s="95" t="s">
        <v>175</v>
      </c>
      <c r="AM1759" s="42">
        <v>5</v>
      </c>
      <c r="AN1759" s="44">
        <v>0.19230769230769232</v>
      </c>
      <c r="AO1759"/>
      <c r="AP1759" s="95" t="s">
        <v>143</v>
      </c>
      <c r="AQ1759" s="42">
        <v>16</v>
      </c>
      <c r="AR1759" s="44">
        <v>0.61538461538461542</v>
      </c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</row>
    <row r="1760" spans="2:65" ht="25.5" customHeight="1" x14ac:dyDescent="0.2">
      <c r="B1760" s="90" t="s">
        <v>27</v>
      </c>
      <c r="C1760" s="42">
        <v>3</v>
      </c>
      <c r="D1760" s="44">
        <v>0.11538461538461539</v>
      </c>
      <c r="E1760" s="8"/>
      <c r="F1760" s="91" t="s">
        <v>144</v>
      </c>
      <c r="G1760" s="43">
        <v>21</v>
      </c>
      <c r="H1760" s="44">
        <v>0.80769230769230771</v>
      </c>
      <c r="I1760"/>
      <c r="J1760" s="92" t="s">
        <v>148</v>
      </c>
      <c r="K1760" s="45">
        <v>0</v>
      </c>
      <c r="L1760" s="44">
        <v>0</v>
      </c>
      <c r="M1760"/>
      <c r="N1760" s="91" t="s">
        <v>155</v>
      </c>
      <c r="O1760" s="43">
        <v>0</v>
      </c>
      <c r="P1760" s="44">
        <v>0</v>
      </c>
      <c r="Q1760"/>
      <c r="R1760" s="93">
        <v>2</v>
      </c>
      <c r="S1760" s="43">
        <v>6</v>
      </c>
      <c r="T1760" s="44">
        <v>0.23076923076923078</v>
      </c>
      <c r="U1760"/>
      <c r="V1760" s="95" t="s">
        <v>161</v>
      </c>
      <c r="W1760" s="57">
        <v>7</v>
      </c>
      <c r="X1760" s="58">
        <v>0.26923076923076922</v>
      </c>
      <c r="Y1760"/>
      <c r="Z1760" s="90" t="s">
        <v>164</v>
      </c>
      <c r="AA1760" s="42">
        <v>2</v>
      </c>
      <c r="AB1760" s="44">
        <v>7.6923076923076927E-2</v>
      </c>
      <c r="AC1760"/>
      <c r="AD1760" s="94" t="s">
        <v>800</v>
      </c>
      <c r="AE1760" s="57">
        <v>5</v>
      </c>
      <c r="AF1760" s="58">
        <v>0.19230769230769232</v>
      </c>
      <c r="AG1760"/>
      <c r="AH1760" s="90" t="s">
        <v>173</v>
      </c>
      <c r="AI1760" s="42">
        <v>7</v>
      </c>
      <c r="AJ1760" s="44">
        <v>0.26923076923076922</v>
      </c>
      <c r="AK1760"/>
      <c r="AL1760" s="90" t="s">
        <v>176</v>
      </c>
      <c r="AM1760" s="42">
        <v>18</v>
      </c>
      <c r="AN1760" s="44">
        <v>0.69230769230769229</v>
      </c>
      <c r="AO1760"/>
      <c r="AP1760" s="90" t="s">
        <v>173</v>
      </c>
      <c r="AQ1760" s="42">
        <v>10</v>
      </c>
      <c r="AR1760" s="44">
        <v>0.38461538461538464</v>
      </c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</row>
    <row r="1761" spans="2:63" ht="25.5" customHeight="1" x14ac:dyDescent="0.2">
      <c r="B1761" s="90" t="s">
        <v>31</v>
      </c>
      <c r="C1761" s="42">
        <v>4</v>
      </c>
      <c r="D1761" s="44">
        <v>0.15384615384615385</v>
      </c>
      <c r="E1761" s="8"/>
      <c r="F1761" s="83"/>
      <c r="G1761" s="85">
        <v>26</v>
      </c>
      <c r="H1761" s="86">
        <v>1</v>
      </c>
      <c r="I1761"/>
      <c r="J1761" s="92" t="s">
        <v>146</v>
      </c>
      <c r="K1761" s="45">
        <v>5</v>
      </c>
      <c r="L1761" s="44">
        <v>0.19230769230769232</v>
      </c>
      <c r="M1761"/>
      <c r="N1761" s="91" t="s">
        <v>156</v>
      </c>
      <c r="O1761" s="43">
        <v>0</v>
      </c>
      <c r="P1761" s="44">
        <v>0</v>
      </c>
      <c r="Q1761"/>
      <c r="R1761" s="93">
        <v>3</v>
      </c>
      <c r="S1761" s="43">
        <v>0</v>
      </c>
      <c r="T1761" s="44">
        <v>0</v>
      </c>
      <c r="U1761"/>
      <c r="V1761" s="94" t="s">
        <v>162</v>
      </c>
      <c r="W1761" s="57">
        <v>7</v>
      </c>
      <c r="X1761" s="58">
        <v>0.26923076923076922</v>
      </c>
      <c r="Y1761"/>
      <c r="Z1761" s="90" t="s">
        <v>165</v>
      </c>
      <c r="AA1761" s="42">
        <v>5</v>
      </c>
      <c r="AB1761" s="44">
        <v>0.19230769230769232</v>
      </c>
      <c r="AC1761"/>
      <c r="AD1761" s="94" t="s">
        <v>801</v>
      </c>
      <c r="AE1761" s="57">
        <v>3</v>
      </c>
      <c r="AF1761" s="58">
        <v>0.11538461538461539</v>
      </c>
      <c r="AG1761"/>
      <c r="AH1761" s="90" t="s">
        <v>174</v>
      </c>
      <c r="AI1761" s="42">
        <v>13</v>
      </c>
      <c r="AJ1761" s="44">
        <v>0.5</v>
      </c>
      <c r="AK1761"/>
      <c r="AL1761" s="90" t="s">
        <v>177</v>
      </c>
      <c r="AM1761" s="42">
        <v>3</v>
      </c>
      <c r="AN1761" s="44">
        <v>0.11538461538461539</v>
      </c>
      <c r="AO1761"/>
      <c r="AP1761" s="90" t="s">
        <v>171</v>
      </c>
      <c r="AQ1761" s="42">
        <v>0</v>
      </c>
      <c r="AR1761" s="44">
        <v>0</v>
      </c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</row>
    <row r="1762" spans="2:63" ht="25.5" customHeight="1" x14ac:dyDescent="0.2">
      <c r="B1762" s="90" t="s">
        <v>36</v>
      </c>
      <c r="C1762" s="42">
        <v>4</v>
      </c>
      <c r="D1762" s="44">
        <v>0.15384615384615385</v>
      </c>
      <c r="E1762" s="8"/>
      <c r="F1762"/>
      <c r="G1762" s="41" t="s">
        <v>141</v>
      </c>
      <c r="H1762" s="41" t="s">
        <v>140</v>
      </c>
      <c r="I1762"/>
      <c r="J1762" s="92" t="s">
        <v>150</v>
      </c>
      <c r="K1762" s="45">
        <v>0</v>
      </c>
      <c r="L1762" s="44">
        <v>0</v>
      </c>
      <c r="M1762"/>
      <c r="N1762" s="91" t="s">
        <v>157</v>
      </c>
      <c r="O1762" s="43">
        <v>8</v>
      </c>
      <c r="P1762" s="44">
        <v>0.30769230769230771</v>
      </c>
      <c r="Q1762"/>
      <c r="R1762" s="93">
        <v>4</v>
      </c>
      <c r="S1762" s="43">
        <v>1</v>
      </c>
      <c r="T1762" s="44">
        <v>3.8461538461538464E-2</v>
      </c>
      <c r="U1762"/>
      <c r="V1762" s="77"/>
      <c r="W1762" s="54">
        <v>26</v>
      </c>
      <c r="X1762" s="66">
        <v>1</v>
      </c>
      <c r="Y1762"/>
      <c r="Z1762" s="90" t="s">
        <v>166</v>
      </c>
      <c r="AA1762" s="42">
        <v>1</v>
      </c>
      <c r="AB1762" s="44">
        <v>3.8461538461538464E-2</v>
      </c>
      <c r="AC1762"/>
      <c r="AD1762" s="94" t="s">
        <v>802</v>
      </c>
      <c r="AE1762" s="57">
        <v>13</v>
      </c>
      <c r="AF1762" s="58">
        <v>0.5</v>
      </c>
      <c r="AG1762"/>
      <c r="AH1762" s="90" t="s">
        <v>171</v>
      </c>
      <c r="AI1762" s="42">
        <v>0</v>
      </c>
      <c r="AJ1762" s="44">
        <v>0</v>
      </c>
      <c r="AK1762"/>
      <c r="AL1762" s="90" t="s">
        <v>178</v>
      </c>
      <c r="AM1762" s="42">
        <v>0</v>
      </c>
      <c r="AN1762" s="44">
        <v>0</v>
      </c>
      <c r="AO1762"/>
      <c r="AP1762" s="82"/>
      <c r="AQ1762" s="83">
        <v>26</v>
      </c>
      <c r="AR1762" s="87">
        <v>1</v>
      </c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</row>
    <row r="1763" spans="2:63" ht="25.5" customHeight="1" x14ac:dyDescent="0.2">
      <c r="B1763" s="90" t="s">
        <v>139</v>
      </c>
      <c r="C1763" s="42">
        <v>2</v>
      </c>
      <c r="D1763" s="44">
        <v>7.6923076923076927E-2</v>
      </c>
      <c r="E1763" s="8"/>
      <c r="F1763"/>
      <c r="G1763"/>
      <c r="H1763"/>
      <c r="I1763"/>
      <c r="J1763" s="92" t="s">
        <v>151</v>
      </c>
      <c r="K1763" s="45">
        <v>7</v>
      </c>
      <c r="L1763" s="44">
        <v>0.26923076923076922</v>
      </c>
      <c r="M1763"/>
      <c r="N1763" s="83"/>
      <c r="O1763" s="85">
        <v>26</v>
      </c>
      <c r="P1763" s="87">
        <v>1</v>
      </c>
      <c r="Q1763"/>
      <c r="R1763" s="93">
        <v>5</v>
      </c>
      <c r="S1763" s="43">
        <v>0</v>
      </c>
      <c r="T1763" s="44">
        <v>0</v>
      </c>
      <c r="U1763"/>
      <c r="V1763"/>
      <c r="W1763" s="56" t="s">
        <v>141</v>
      </c>
      <c r="X1763" s="49" t="s">
        <v>140</v>
      </c>
      <c r="Y1763"/>
      <c r="Z1763" s="96" t="s">
        <v>167</v>
      </c>
      <c r="AA1763" s="42">
        <v>1</v>
      </c>
      <c r="AB1763" s="44">
        <v>3.8461538461538464E-2</v>
      </c>
      <c r="AC1763"/>
      <c r="AD1763" s="77"/>
      <c r="AE1763" s="54">
        <v>26</v>
      </c>
      <c r="AF1763" s="76">
        <v>1</v>
      </c>
      <c r="AG1763"/>
      <c r="AH1763" s="82"/>
      <c r="AI1763" s="83">
        <v>26</v>
      </c>
      <c r="AJ1763" s="87">
        <v>1</v>
      </c>
      <c r="AK1763"/>
      <c r="AL1763" s="82"/>
      <c r="AM1763" s="83">
        <v>26</v>
      </c>
      <c r="AN1763" s="87">
        <v>1</v>
      </c>
      <c r="AO1763"/>
      <c r="AP1763"/>
      <c r="AQ1763" s="40" t="s">
        <v>141</v>
      </c>
      <c r="AR1763" s="41" t="s">
        <v>140</v>
      </c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 s="8"/>
      <c r="BF1763" s="8"/>
      <c r="BG1763" s="8"/>
      <c r="BH1763"/>
      <c r="BI1763"/>
      <c r="BJ1763"/>
      <c r="BK1763"/>
    </row>
    <row r="1764" spans="2:63" ht="25.5" customHeight="1" x14ac:dyDescent="0.2">
      <c r="B1764" s="90" t="s">
        <v>50</v>
      </c>
      <c r="C1764" s="42">
        <v>0</v>
      </c>
      <c r="D1764" s="44">
        <v>0</v>
      </c>
      <c r="E1764" s="8"/>
      <c r="F1764"/>
      <c r="G1764"/>
      <c r="H1764"/>
      <c r="I1764"/>
      <c r="J1764" s="92" t="s">
        <v>149</v>
      </c>
      <c r="K1764" s="45">
        <v>11</v>
      </c>
      <c r="L1764" s="44">
        <v>0.42307692307692307</v>
      </c>
      <c r="M1764"/>
      <c r="N1764"/>
      <c r="O1764" s="41" t="s">
        <v>153</v>
      </c>
      <c r="P1764" s="41" t="s">
        <v>140</v>
      </c>
      <c r="Q1764"/>
      <c r="R1764" s="83"/>
      <c r="S1764" s="85">
        <v>35</v>
      </c>
      <c r="T1764" s="87">
        <v>0.99999999999999989</v>
      </c>
      <c r="U1764"/>
      <c r="V1764"/>
      <c r="W1764"/>
      <c r="X1764"/>
      <c r="Y1764"/>
      <c r="Z1764" s="96" t="s">
        <v>168</v>
      </c>
      <c r="AA1764" s="42">
        <v>1</v>
      </c>
      <c r="AB1764" s="44">
        <v>3.8461538461538464E-2</v>
      </c>
      <c r="AC1764"/>
      <c r="AD1764"/>
      <c r="AE1764" s="56" t="s">
        <v>141</v>
      </c>
      <c r="AF1764" s="49" t="s">
        <v>140</v>
      </c>
      <c r="AG1764"/>
      <c r="AH1764"/>
      <c r="AI1764" s="40" t="s">
        <v>141</v>
      </c>
      <c r="AJ1764" s="41" t="s">
        <v>140</v>
      </c>
      <c r="AK1764"/>
      <c r="AL1764" s="81"/>
      <c r="AM1764" s="40" t="s">
        <v>141</v>
      </c>
      <c r="AN1764" s="41" t="s">
        <v>140</v>
      </c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</row>
    <row r="1765" spans="2:63" ht="25.5" customHeight="1" x14ac:dyDescent="0.2">
      <c r="B1765" s="82"/>
      <c r="C1765" s="83">
        <v>26</v>
      </c>
      <c r="D1765" s="84">
        <v>1</v>
      </c>
      <c r="E1765" s="8"/>
      <c r="F1765"/>
      <c r="G1765"/>
      <c r="H1765"/>
      <c r="I1765"/>
      <c r="J1765" s="92" t="s">
        <v>152</v>
      </c>
      <c r="K1765" s="45">
        <v>3</v>
      </c>
      <c r="L1765" s="44">
        <v>0.11538461538461539</v>
      </c>
      <c r="M1765"/>
      <c r="N1765"/>
      <c r="O1765"/>
      <c r="P1765"/>
      <c r="Q1765"/>
      <c r="R1765"/>
      <c r="S1765" s="49" t="s">
        <v>197</v>
      </c>
      <c r="T1765" s="89" t="s">
        <v>369</v>
      </c>
      <c r="U1765"/>
      <c r="V1765"/>
      <c r="W1765"/>
      <c r="X1765"/>
      <c r="Y1765"/>
      <c r="Z1765" s="96" t="s">
        <v>169</v>
      </c>
      <c r="AA1765" s="42">
        <v>5</v>
      </c>
      <c r="AB1765" s="44">
        <v>0.19230769230769232</v>
      </c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</row>
    <row r="1766" spans="2:63" ht="25.5" customHeight="1" x14ac:dyDescent="0.2">
      <c r="B1766"/>
      <c r="C1766" s="40" t="s">
        <v>141</v>
      </c>
      <c r="D1766" s="41" t="s">
        <v>140</v>
      </c>
      <c r="E1766" s="8"/>
      <c r="F1766"/>
      <c r="G1766"/>
      <c r="H1766"/>
      <c r="I1766"/>
      <c r="J1766" s="88"/>
      <c r="K1766" s="65">
        <v>26</v>
      </c>
      <c r="L1766" s="87">
        <v>1</v>
      </c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 s="96" t="s">
        <v>170</v>
      </c>
      <c r="AA1766" s="42">
        <v>0</v>
      </c>
      <c r="AB1766" s="44">
        <v>0</v>
      </c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</row>
    <row r="1767" spans="2:63" ht="25.5" customHeight="1" x14ac:dyDescent="0.2">
      <c r="B1767"/>
      <c r="C1767"/>
      <c r="D1767"/>
      <c r="E1767" s="8"/>
      <c r="F1767"/>
      <c r="G1767"/>
      <c r="H1767"/>
      <c r="I1767"/>
      <c r="J1767" s="79"/>
      <c r="K1767" s="41" t="s">
        <v>141</v>
      </c>
      <c r="L1767" s="41" t="s">
        <v>140</v>
      </c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 s="96" t="s">
        <v>162</v>
      </c>
      <c r="AA1767" s="42">
        <v>0</v>
      </c>
      <c r="AB1767" s="44">
        <v>0</v>
      </c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</row>
    <row r="1768" spans="2:63" ht="25.5" customHeight="1" x14ac:dyDescent="0.2">
      <c r="B1768"/>
      <c r="C1768"/>
      <c r="D1768"/>
      <c r="E1768" s="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 s="96" t="s">
        <v>171</v>
      </c>
      <c r="AA1768" s="42">
        <v>0</v>
      </c>
      <c r="AB1768" s="44">
        <v>0</v>
      </c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 s="8"/>
      <c r="BJ1768" s="52"/>
      <c r="BK1768" s="52"/>
    </row>
    <row r="1769" spans="2:63" ht="25.5" customHeight="1" x14ac:dyDescent="0.2">
      <c r="B1769"/>
      <c r="C1769"/>
      <c r="D1769"/>
      <c r="E1769" s="8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 s="82"/>
      <c r="AA1769" s="83">
        <v>26</v>
      </c>
      <c r="AB1769" s="87">
        <v>1</v>
      </c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 s="8"/>
      <c r="BF1769" s="8"/>
      <c r="BG1769" s="8"/>
      <c r="BH1769"/>
      <c r="BI1769"/>
      <c r="BJ1769"/>
      <c r="BK1769"/>
    </row>
    <row r="1770" spans="2:63" ht="25.5" customHeight="1" x14ac:dyDescent="0.2">
      <c r="B1770" s="61"/>
      <c r="C1770" s="61"/>
      <c r="D1770" s="61"/>
      <c r="E1770" s="37"/>
      <c r="F1770" s="61"/>
      <c r="G1770" s="61"/>
      <c r="H1770" s="61"/>
      <c r="I1770" s="61"/>
      <c r="J1770" s="61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  <c r="W1770" s="61"/>
      <c r="X1770" s="61"/>
      <c r="Y1770" s="61"/>
      <c r="Z1770" s="78"/>
      <c r="AA1770" s="40" t="s">
        <v>141</v>
      </c>
      <c r="AB1770" s="41" t="s">
        <v>140</v>
      </c>
      <c r="AC1770" s="61"/>
      <c r="AD1770" s="61"/>
      <c r="AE1770" s="61"/>
      <c r="AF1770" s="61"/>
      <c r="AG1770" s="61"/>
      <c r="AH1770" s="61"/>
      <c r="AI1770" s="61"/>
      <c r="AJ1770" s="61"/>
      <c r="AK1770" s="61"/>
      <c r="AL1770" s="61"/>
      <c r="AM1770" s="61"/>
      <c r="AN1770" s="61"/>
      <c r="AO1770" s="61"/>
      <c r="AP1770" s="61"/>
      <c r="AQ1770" s="61"/>
      <c r="AR1770" s="61"/>
      <c r="AS1770" s="61"/>
      <c r="AT1770" s="61"/>
      <c r="AU1770" s="61"/>
      <c r="AV1770" s="61"/>
      <c r="AW1770" s="61"/>
      <c r="AX1770" s="61"/>
      <c r="AY1770" s="61"/>
      <c r="AZ1770" s="61"/>
      <c r="BA1770" s="61"/>
      <c r="BB1770" s="61"/>
      <c r="BC1770" s="61"/>
      <c r="BD1770" s="61"/>
      <c r="BE1770" s="61"/>
      <c r="BF1770" s="61"/>
      <c r="BG1770" s="61"/>
      <c r="BH1770" s="61"/>
      <c r="BI1770" s="61"/>
      <c r="BJ1770" s="61"/>
      <c r="BK1770" s="61"/>
    </row>
    <row r="1771" spans="2:63" ht="25.5" customHeight="1" x14ac:dyDescent="0.2">
      <c r="B1771" s="182" t="s">
        <v>424</v>
      </c>
      <c r="C1771" s="182"/>
      <c r="D1771" s="182"/>
      <c r="E1771" s="182"/>
      <c r="F1771" s="182"/>
      <c r="G1771" s="182"/>
      <c r="H1771" s="182"/>
      <c r="I1771" s="182"/>
      <c r="J1771" s="182"/>
      <c r="K1771" s="182"/>
      <c r="L1771" s="182"/>
      <c r="M1771" s="182"/>
      <c r="N1771" s="182"/>
      <c r="O1771" s="182"/>
      <c r="P1771" s="182"/>
      <c r="Q1771" s="182"/>
      <c r="R1771" s="182"/>
      <c r="S1771" s="182"/>
      <c r="T1771" s="182"/>
      <c r="U1771" s="182"/>
      <c r="V1771" s="182"/>
      <c r="W1771" s="182"/>
      <c r="X1771" s="182"/>
      <c r="Y1771" s="182"/>
      <c r="Z1771" s="182"/>
      <c r="AA1771" s="182"/>
      <c r="AB1771" s="182"/>
      <c r="AC1771" s="182"/>
      <c r="AD1771" s="182"/>
      <c r="AE1771" s="182"/>
      <c r="AF1771" s="182"/>
      <c r="AG1771" s="182"/>
      <c r="AH1771" s="182"/>
      <c r="AI1771" s="182"/>
      <c r="AJ1771" s="182"/>
      <c r="AK1771" s="182"/>
      <c r="AL1771" s="182"/>
      <c r="AM1771" s="182"/>
      <c r="AN1771" s="182"/>
      <c r="AO1771" s="182"/>
      <c r="AP1771" s="182"/>
      <c r="AQ1771" s="182"/>
      <c r="AR1771" s="182"/>
      <c r="AS1771" s="182"/>
      <c r="AT1771" s="182"/>
      <c r="AU1771" s="182"/>
      <c r="AV1771" s="182"/>
      <c r="AW1771" s="182"/>
      <c r="AX1771" s="182"/>
      <c r="AY1771" s="182"/>
      <c r="AZ1771" s="182"/>
      <c r="BA1771" s="182"/>
      <c r="BB1771" s="182"/>
      <c r="BC1771" s="182"/>
      <c r="BD1771" s="182"/>
      <c r="BE1771" s="182"/>
      <c r="BF1771" s="182"/>
      <c r="BG1771" s="182"/>
      <c r="BH1771" s="182"/>
      <c r="BI1771" s="182"/>
      <c r="BJ1771" s="61"/>
      <c r="BK1771" s="61"/>
    </row>
    <row r="1772" spans="2:63" ht="25.5" customHeight="1" x14ac:dyDescent="0.2">
      <c r="B1772" s="61"/>
      <c r="C1772" s="61"/>
      <c r="D1772" s="61"/>
      <c r="E1772" s="37"/>
      <c r="F1772" s="61"/>
      <c r="G1772" s="61"/>
      <c r="H1772" s="61"/>
      <c r="I1772" s="61"/>
      <c r="J1772" s="61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1"/>
      <c r="AB1772" s="61"/>
      <c r="AC1772" s="61"/>
      <c r="AD1772" s="61"/>
      <c r="AE1772" s="61"/>
      <c r="AF1772" s="61"/>
      <c r="AG1772" s="61"/>
      <c r="AH1772" s="61"/>
      <c r="AI1772" s="61"/>
      <c r="AJ1772" s="61"/>
      <c r="AK1772" s="61"/>
      <c r="AL1772" s="61"/>
      <c r="AM1772" s="61"/>
      <c r="AN1772" s="61"/>
      <c r="AO1772" s="61"/>
      <c r="AP1772" s="61"/>
      <c r="AQ1772" s="61"/>
      <c r="AR1772" s="61"/>
      <c r="AS1772" s="61"/>
      <c r="AT1772" s="61"/>
      <c r="AU1772" s="61"/>
      <c r="AV1772" s="61"/>
      <c r="AW1772" s="61"/>
      <c r="AX1772" s="61"/>
      <c r="AY1772" s="61"/>
      <c r="AZ1772" s="61"/>
      <c r="BA1772" s="61"/>
      <c r="BB1772" s="61"/>
      <c r="BC1772" s="61"/>
      <c r="BD1772" s="61"/>
      <c r="BE1772" s="61"/>
      <c r="BF1772" s="61"/>
      <c r="BG1772" s="61"/>
      <c r="BH1772" s="61"/>
      <c r="BI1772" s="61"/>
      <c r="BJ1772" s="61"/>
      <c r="BK1772" s="61"/>
    </row>
    <row r="1773" spans="2:63" ht="25.5" customHeight="1" x14ac:dyDescent="0.2">
      <c r="B1773" s="189" t="s">
        <v>373</v>
      </c>
      <c r="C1773" s="192"/>
      <c r="D1773" s="192"/>
      <c r="E1773" s="37"/>
      <c r="F1773" s="189" t="s">
        <v>370</v>
      </c>
      <c r="G1773" s="192"/>
      <c r="H1773" s="192"/>
      <c r="I1773" s="61"/>
      <c r="J1773" s="189" t="s">
        <v>396</v>
      </c>
      <c r="K1773" s="192"/>
      <c r="L1773" s="192"/>
      <c r="M1773" s="61"/>
      <c r="N1773" s="190" t="s">
        <v>198</v>
      </c>
      <c r="O1773" s="191"/>
      <c r="P1773" s="191"/>
      <c r="Q1773" s="61"/>
      <c r="R1773" s="190" t="s">
        <v>207</v>
      </c>
      <c r="S1773" s="191"/>
      <c r="T1773" s="191"/>
      <c r="U1773" s="61"/>
      <c r="V1773" s="61"/>
      <c r="W1773" s="190" t="s">
        <v>212</v>
      </c>
      <c r="X1773" s="191"/>
      <c r="Y1773" s="191"/>
      <c r="Z1773" s="61"/>
      <c r="AA1773" s="190" t="s">
        <v>223</v>
      </c>
      <c r="AB1773" s="191"/>
      <c r="AC1773" s="191"/>
      <c r="AD1773" s="61"/>
      <c r="AE1773" s="190" t="s">
        <v>230</v>
      </c>
      <c r="AF1773" s="190"/>
      <c r="AG1773" s="190"/>
      <c r="AH1773" s="61"/>
      <c r="AI1773" s="190" t="s">
        <v>235</v>
      </c>
      <c r="AJ1773" s="190"/>
      <c r="AK1773" s="190"/>
      <c r="AL1773" s="61"/>
      <c r="AM1773" s="190" t="s">
        <v>252</v>
      </c>
      <c r="AN1773" s="190"/>
      <c r="AO1773" s="190"/>
      <c r="AP1773" s="61"/>
      <c r="AQ1773" s="190" t="s">
        <v>282</v>
      </c>
      <c r="AR1773" s="190"/>
      <c r="AS1773" s="190"/>
      <c r="AT1773" s="61"/>
      <c r="AU1773" s="189" t="s">
        <v>295</v>
      </c>
      <c r="AV1773" s="189"/>
      <c r="AW1773" s="189"/>
      <c r="AX1773" s="61"/>
      <c r="AY1773" s="189" t="s">
        <v>323</v>
      </c>
      <c r="AZ1773" s="189"/>
      <c r="BA1773" s="189"/>
      <c r="BB1773" s="61"/>
      <c r="BC1773" s="189" t="s">
        <v>324</v>
      </c>
      <c r="BD1773" s="189"/>
      <c r="BE1773" s="189"/>
      <c r="BF1773" s="61"/>
      <c r="BG1773" s="189" t="s">
        <v>331</v>
      </c>
      <c r="BH1773" s="189"/>
      <c r="BI1773" s="189"/>
      <c r="BJ1773" s="61"/>
      <c r="BK1773" s="61"/>
    </row>
    <row r="1774" spans="2:63" ht="25.5" customHeight="1" x14ac:dyDescent="0.2">
      <c r="B1774" s="63" t="s">
        <v>371</v>
      </c>
      <c r="C1774" s="45">
        <v>10</v>
      </c>
      <c r="D1774" s="58">
        <v>0.38461538461538464</v>
      </c>
      <c r="E1774" s="37"/>
      <c r="F1774" s="75" t="s">
        <v>384</v>
      </c>
      <c r="G1774" s="45">
        <v>4</v>
      </c>
      <c r="H1774" s="58">
        <v>0.15384615384615385</v>
      </c>
      <c r="I1774" s="61"/>
      <c r="J1774" s="63" t="s">
        <v>397</v>
      </c>
      <c r="K1774" s="45">
        <v>6</v>
      </c>
      <c r="L1774" s="58">
        <v>0.23076923076923078</v>
      </c>
      <c r="M1774" s="61"/>
      <c r="N1774" s="169" t="s">
        <v>199</v>
      </c>
      <c r="O1774" s="59">
        <v>5</v>
      </c>
      <c r="P1774" s="60">
        <v>0.19230769230769232</v>
      </c>
      <c r="Q1774" s="61"/>
      <c r="R1774" s="169" t="s">
        <v>208</v>
      </c>
      <c r="S1774" s="59">
        <v>12</v>
      </c>
      <c r="T1774" s="60">
        <v>0.46153846153846156</v>
      </c>
      <c r="U1774" s="61"/>
      <c r="V1774" s="61"/>
      <c r="W1774" s="169" t="s">
        <v>213</v>
      </c>
      <c r="X1774" s="59">
        <v>9</v>
      </c>
      <c r="Y1774" s="60">
        <v>0.34615384615384615</v>
      </c>
      <c r="Z1774" s="61"/>
      <c r="AA1774" s="169" t="s">
        <v>224</v>
      </c>
      <c r="AB1774" s="59">
        <v>10</v>
      </c>
      <c r="AC1774" s="60">
        <v>0.38461538461538464</v>
      </c>
      <c r="AD1774" s="61"/>
      <c r="AE1774" s="169" t="s">
        <v>231</v>
      </c>
      <c r="AF1774" s="59">
        <v>1</v>
      </c>
      <c r="AG1774" s="60">
        <v>0.04</v>
      </c>
      <c r="AH1774" s="61"/>
      <c r="AI1774" s="169" t="s">
        <v>236</v>
      </c>
      <c r="AJ1774" s="59">
        <v>2</v>
      </c>
      <c r="AK1774" s="60">
        <v>7.6923076923076927E-2</v>
      </c>
      <c r="AL1774" s="61"/>
      <c r="AM1774" s="169" t="s">
        <v>253</v>
      </c>
      <c r="AN1774" s="59">
        <v>1</v>
      </c>
      <c r="AO1774" s="60">
        <v>4.1666666666666664E-2</v>
      </c>
      <c r="AP1774" s="61"/>
      <c r="AQ1774" s="169" t="s">
        <v>283</v>
      </c>
      <c r="AR1774" s="59">
        <v>3</v>
      </c>
      <c r="AS1774" s="60">
        <v>0.12</v>
      </c>
      <c r="AT1774" s="61"/>
      <c r="AU1774" s="169" t="s">
        <v>296</v>
      </c>
      <c r="AV1774" s="59">
        <v>2</v>
      </c>
      <c r="AW1774" s="60">
        <v>8.3333333333333329E-2</v>
      </c>
      <c r="AX1774" s="61"/>
      <c r="AY1774" s="169" t="s">
        <v>314</v>
      </c>
      <c r="AZ1774" s="59">
        <v>3</v>
      </c>
      <c r="BA1774" s="60">
        <v>0.11538461538461539</v>
      </c>
      <c r="BB1774" s="61"/>
      <c r="BC1774" s="169" t="s">
        <v>325</v>
      </c>
      <c r="BD1774" s="59">
        <v>12</v>
      </c>
      <c r="BE1774" s="60">
        <v>0.46153846153846156</v>
      </c>
      <c r="BF1774" s="61"/>
      <c r="BG1774" s="63" t="s">
        <v>332</v>
      </c>
      <c r="BH1774" s="54">
        <v>1</v>
      </c>
      <c r="BI1774" s="66">
        <v>7.6923076923076927E-2</v>
      </c>
      <c r="BJ1774" s="61"/>
      <c r="BK1774" s="61"/>
    </row>
    <row r="1775" spans="2:63" ht="25.5" customHeight="1" x14ac:dyDescent="0.2">
      <c r="B1775" s="63" t="s">
        <v>372</v>
      </c>
      <c r="C1775" s="45">
        <v>3</v>
      </c>
      <c r="D1775" s="58">
        <v>0.11538461538461539</v>
      </c>
      <c r="E1775" s="64"/>
      <c r="F1775" s="75" t="s">
        <v>385</v>
      </c>
      <c r="G1775" s="45">
        <v>9</v>
      </c>
      <c r="H1775" s="58">
        <v>0.34615384615384615</v>
      </c>
      <c r="I1775" s="61"/>
      <c r="J1775" s="63" t="s">
        <v>398</v>
      </c>
      <c r="K1775" s="45">
        <v>4</v>
      </c>
      <c r="L1775" s="58">
        <v>0.15384615384615385</v>
      </c>
      <c r="M1775" s="61"/>
      <c r="N1775" s="169" t="s">
        <v>200</v>
      </c>
      <c r="O1775" s="45">
        <v>7</v>
      </c>
      <c r="P1775" s="60">
        <v>0.26923076923076922</v>
      </c>
      <c r="Q1775" s="61"/>
      <c r="R1775" s="169" t="s">
        <v>209</v>
      </c>
      <c r="S1775" s="59">
        <v>6</v>
      </c>
      <c r="T1775" s="60">
        <v>0.23076923076923078</v>
      </c>
      <c r="U1775" s="61"/>
      <c r="V1775" s="61"/>
      <c r="W1775" s="169" t="s">
        <v>214</v>
      </c>
      <c r="X1775" s="45">
        <v>2</v>
      </c>
      <c r="Y1775" s="60">
        <v>7.6923076923076927E-2</v>
      </c>
      <c r="Z1775" s="61"/>
      <c r="AA1775" s="169" t="s">
        <v>225</v>
      </c>
      <c r="AB1775" s="45">
        <v>2</v>
      </c>
      <c r="AC1775" s="60">
        <v>7.6923076923076927E-2</v>
      </c>
      <c r="AD1775" s="61"/>
      <c r="AE1775" s="169" t="s">
        <v>232</v>
      </c>
      <c r="AF1775" s="45">
        <v>3</v>
      </c>
      <c r="AG1775" s="60">
        <v>0.12</v>
      </c>
      <c r="AH1775" s="61"/>
      <c r="AI1775" s="169" t="s">
        <v>238</v>
      </c>
      <c r="AJ1775" s="45">
        <v>1</v>
      </c>
      <c r="AK1775" s="60">
        <v>3.8461538461538464E-2</v>
      </c>
      <c r="AL1775" s="61"/>
      <c r="AM1775" s="169" t="s">
        <v>254</v>
      </c>
      <c r="AN1775" s="45">
        <v>2</v>
      </c>
      <c r="AO1775" s="60">
        <v>8.3333333333333329E-2</v>
      </c>
      <c r="AP1775" s="61"/>
      <c r="AQ1775" s="169" t="s">
        <v>284</v>
      </c>
      <c r="AR1775" s="45">
        <v>1</v>
      </c>
      <c r="AS1775" s="60">
        <v>0.04</v>
      </c>
      <c r="AT1775" s="61"/>
      <c r="AU1775" s="169" t="s">
        <v>297</v>
      </c>
      <c r="AV1775" s="45">
        <v>9</v>
      </c>
      <c r="AW1775" s="60">
        <v>0.375</v>
      </c>
      <c r="AX1775" s="61"/>
      <c r="AY1775" s="169" t="s">
        <v>316</v>
      </c>
      <c r="AZ1775" s="45">
        <v>2</v>
      </c>
      <c r="BA1775" s="60">
        <v>7.6923076923076927E-2</v>
      </c>
      <c r="BB1775" s="61"/>
      <c r="BC1775" s="169" t="s">
        <v>326</v>
      </c>
      <c r="BD1775" s="45">
        <v>0</v>
      </c>
      <c r="BE1775" s="60">
        <v>0</v>
      </c>
      <c r="BF1775" s="61"/>
      <c r="BG1775" s="63" t="s">
        <v>333</v>
      </c>
      <c r="BH1775" s="65">
        <v>2</v>
      </c>
      <c r="BI1775" s="66">
        <v>0.15384615384615385</v>
      </c>
      <c r="BJ1775" s="61"/>
      <c r="BK1775" s="61"/>
    </row>
    <row r="1776" spans="2:63" ht="25.5" customHeight="1" x14ac:dyDescent="0.2">
      <c r="B1776" s="63" t="s">
        <v>374</v>
      </c>
      <c r="C1776" s="45">
        <v>2</v>
      </c>
      <c r="D1776" s="58">
        <v>7.6923076923076927E-2</v>
      </c>
      <c r="E1776" s="64"/>
      <c r="F1776" s="75" t="s">
        <v>386</v>
      </c>
      <c r="G1776" s="45">
        <v>3</v>
      </c>
      <c r="H1776" s="58">
        <v>0.11538461538461539</v>
      </c>
      <c r="I1776" s="61"/>
      <c r="J1776" s="63" t="s">
        <v>385</v>
      </c>
      <c r="K1776" s="45">
        <v>3</v>
      </c>
      <c r="L1776" s="58">
        <v>0.11538461538461539</v>
      </c>
      <c r="M1776" s="61"/>
      <c r="N1776" s="169" t="s">
        <v>201</v>
      </c>
      <c r="O1776" s="45">
        <v>6</v>
      </c>
      <c r="P1776" s="60">
        <v>0.23076923076923078</v>
      </c>
      <c r="Q1776" s="61"/>
      <c r="R1776" s="169" t="s">
        <v>210</v>
      </c>
      <c r="S1776" s="59">
        <v>7</v>
      </c>
      <c r="T1776" s="60">
        <v>0.26923076923076922</v>
      </c>
      <c r="U1776" s="61"/>
      <c r="V1776" s="61"/>
      <c r="W1776" s="169" t="s">
        <v>215</v>
      </c>
      <c r="X1776" s="45">
        <v>2</v>
      </c>
      <c r="Y1776" s="60">
        <v>7.6923076923076927E-2</v>
      </c>
      <c r="Z1776" s="61"/>
      <c r="AA1776" s="169" t="s">
        <v>226</v>
      </c>
      <c r="AB1776" s="45">
        <v>4</v>
      </c>
      <c r="AC1776" s="60">
        <v>0.15384615384615385</v>
      </c>
      <c r="AD1776" s="61"/>
      <c r="AE1776" s="169" t="s">
        <v>233</v>
      </c>
      <c r="AF1776" s="45">
        <v>3</v>
      </c>
      <c r="AG1776" s="60">
        <v>0.12</v>
      </c>
      <c r="AH1776" s="61"/>
      <c r="AI1776" s="169" t="s">
        <v>239</v>
      </c>
      <c r="AJ1776" s="45">
        <v>8</v>
      </c>
      <c r="AK1776" s="60">
        <v>0.30769230769230771</v>
      </c>
      <c r="AL1776" s="61"/>
      <c r="AM1776" s="169" t="s">
        <v>255</v>
      </c>
      <c r="AN1776" s="45">
        <v>0</v>
      </c>
      <c r="AO1776" s="60">
        <v>0</v>
      </c>
      <c r="AP1776" s="61"/>
      <c r="AQ1776" s="169" t="s">
        <v>285</v>
      </c>
      <c r="AR1776" s="45">
        <v>0</v>
      </c>
      <c r="AS1776" s="60">
        <v>0</v>
      </c>
      <c r="AT1776" s="61"/>
      <c r="AU1776" s="169" t="s">
        <v>298</v>
      </c>
      <c r="AV1776" s="45">
        <v>0</v>
      </c>
      <c r="AW1776" s="60">
        <v>0</v>
      </c>
      <c r="AX1776" s="61"/>
      <c r="AY1776" s="169" t="s">
        <v>315</v>
      </c>
      <c r="AZ1776" s="45">
        <v>0</v>
      </c>
      <c r="BA1776" s="60">
        <v>0</v>
      </c>
      <c r="BB1776" s="61"/>
      <c r="BC1776" s="169" t="s">
        <v>327</v>
      </c>
      <c r="BD1776" s="45">
        <v>2</v>
      </c>
      <c r="BE1776" s="60">
        <v>7.6923076923076927E-2</v>
      </c>
      <c r="BF1776" s="61"/>
      <c r="BG1776" s="63" t="s">
        <v>334</v>
      </c>
      <c r="BH1776" s="65">
        <v>0</v>
      </c>
      <c r="BI1776" s="66">
        <v>0</v>
      </c>
      <c r="BJ1776" s="62"/>
      <c r="BK1776" s="62"/>
    </row>
    <row r="1777" spans="2:63" ht="25.5" customHeight="1" x14ac:dyDescent="0.2">
      <c r="B1777" s="63" t="s">
        <v>375</v>
      </c>
      <c r="C1777" s="45">
        <v>1</v>
      </c>
      <c r="D1777" s="58">
        <v>3.8461538461538464E-2</v>
      </c>
      <c r="E1777" s="64"/>
      <c r="F1777" s="75" t="s">
        <v>387</v>
      </c>
      <c r="G1777" s="45">
        <v>0</v>
      </c>
      <c r="H1777" s="58">
        <v>0</v>
      </c>
      <c r="I1777" s="61"/>
      <c r="J1777" s="63" t="s">
        <v>399</v>
      </c>
      <c r="K1777" s="45">
        <v>3</v>
      </c>
      <c r="L1777" s="58">
        <v>0.11538461538461539</v>
      </c>
      <c r="M1777" s="61"/>
      <c r="N1777" s="169" t="s">
        <v>202</v>
      </c>
      <c r="O1777" s="45">
        <v>0</v>
      </c>
      <c r="P1777" s="60">
        <v>0</v>
      </c>
      <c r="Q1777" s="61"/>
      <c r="R1777" s="169" t="s">
        <v>211</v>
      </c>
      <c r="S1777" s="59">
        <v>1</v>
      </c>
      <c r="T1777" s="60">
        <v>3.8461538461538464E-2</v>
      </c>
      <c r="U1777" s="61"/>
      <c r="V1777" s="61"/>
      <c r="W1777" s="169" t="s">
        <v>216</v>
      </c>
      <c r="X1777" s="45">
        <v>0</v>
      </c>
      <c r="Y1777" s="60">
        <v>0</v>
      </c>
      <c r="Z1777" s="61"/>
      <c r="AA1777" s="169" t="s">
        <v>227</v>
      </c>
      <c r="AB1777" s="45">
        <v>3</v>
      </c>
      <c r="AC1777" s="60">
        <v>0.11538461538461539</v>
      </c>
      <c r="AD1777" s="61"/>
      <c r="AE1777" s="169" t="s">
        <v>234</v>
      </c>
      <c r="AF1777" s="45">
        <v>3</v>
      </c>
      <c r="AG1777" s="60">
        <v>0.12</v>
      </c>
      <c r="AH1777" s="61"/>
      <c r="AI1777" s="169" t="s">
        <v>240</v>
      </c>
      <c r="AJ1777" s="45">
        <v>0</v>
      </c>
      <c r="AK1777" s="60">
        <v>0</v>
      </c>
      <c r="AL1777" s="61"/>
      <c r="AM1777" s="169" t="s">
        <v>276</v>
      </c>
      <c r="AN1777" s="45">
        <v>8</v>
      </c>
      <c r="AO1777" s="60">
        <v>0.33333333333333331</v>
      </c>
      <c r="AP1777" s="61"/>
      <c r="AQ1777" s="169" t="s">
        <v>286</v>
      </c>
      <c r="AR1777" s="45">
        <v>8</v>
      </c>
      <c r="AS1777" s="60">
        <v>0.32</v>
      </c>
      <c r="AT1777" s="61"/>
      <c r="AU1777" s="169" t="s">
        <v>299</v>
      </c>
      <c r="AV1777" s="45">
        <v>0</v>
      </c>
      <c r="AW1777" s="60">
        <v>0</v>
      </c>
      <c r="AX1777" s="61"/>
      <c r="AY1777" s="169" t="s">
        <v>317</v>
      </c>
      <c r="AZ1777" s="45">
        <v>0</v>
      </c>
      <c r="BA1777" s="60">
        <v>0</v>
      </c>
      <c r="BB1777" s="61"/>
      <c r="BC1777" s="169" t="s">
        <v>328</v>
      </c>
      <c r="BD1777" s="59">
        <v>5</v>
      </c>
      <c r="BE1777" s="60">
        <v>0.19230769230769232</v>
      </c>
      <c r="BF1777" s="61"/>
      <c r="BG1777" s="63" t="s">
        <v>335</v>
      </c>
      <c r="BH1777" s="54">
        <v>7</v>
      </c>
      <c r="BI1777" s="66">
        <v>0.53846153846153844</v>
      </c>
      <c r="BJ1777" s="61"/>
      <c r="BK1777" s="61"/>
    </row>
    <row r="1778" spans="2:63" ht="25.5" customHeight="1" x14ac:dyDescent="0.2">
      <c r="B1778" s="63" t="s">
        <v>376</v>
      </c>
      <c r="C1778" s="45">
        <v>3</v>
      </c>
      <c r="D1778" s="58">
        <v>0.11538461538461539</v>
      </c>
      <c r="E1778" s="64"/>
      <c r="F1778" s="75" t="s">
        <v>388</v>
      </c>
      <c r="G1778" s="45">
        <v>2</v>
      </c>
      <c r="H1778" s="58">
        <v>7.6923076923076927E-2</v>
      </c>
      <c r="I1778" s="61"/>
      <c r="J1778" s="63" t="s">
        <v>400</v>
      </c>
      <c r="K1778" s="45">
        <v>0</v>
      </c>
      <c r="L1778" s="58">
        <v>0</v>
      </c>
      <c r="M1778" s="61"/>
      <c r="N1778" s="169" t="s">
        <v>203</v>
      </c>
      <c r="O1778" s="45">
        <v>0</v>
      </c>
      <c r="P1778" s="60">
        <v>0</v>
      </c>
      <c r="Q1778" s="61"/>
      <c r="R1778" s="37"/>
      <c r="S1778" s="45">
        <v>26</v>
      </c>
      <c r="T1778" s="60">
        <v>1</v>
      </c>
      <c r="U1778" s="61"/>
      <c r="V1778" s="61"/>
      <c r="W1778" s="169" t="s">
        <v>217</v>
      </c>
      <c r="X1778" s="45">
        <v>3</v>
      </c>
      <c r="Y1778" s="60">
        <v>0.11538461538461539</v>
      </c>
      <c r="Z1778" s="61"/>
      <c r="AA1778" s="169" t="s">
        <v>228</v>
      </c>
      <c r="AB1778" s="45">
        <v>5</v>
      </c>
      <c r="AC1778" s="60">
        <v>0.19230769230769232</v>
      </c>
      <c r="AD1778" s="61"/>
      <c r="AE1778" s="169" t="s">
        <v>237</v>
      </c>
      <c r="AF1778" s="45">
        <v>8</v>
      </c>
      <c r="AG1778" s="60">
        <v>0.32</v>
      </c>
      <c r="AH1778" s="61"/>
      <c r="AI1778" s="169" t="s">
        <v>241</v>
      </c>
      <c r="AJ1778" s="45">
        <v>2</v>
      </c>
      <c r="AK1778" s="60">
        <v>7.6923076923076927E-2</v>
      </c>
      <c r="AL1778" s="61"/>
      <c r="AM1778" s="169" t="s">
        <v>257</v>
      </c>
      <c r="AN1778" s="45">
        <v>0</v>
      </c>
      <c r="AO1778" s="60">
        <v>0</v>
      </c>
      <c r="AP1778" s="61"/>
      <c r="AQ1778" s="169" t="s">
        <v>287</v>
      </c>
      <c r="AR1778" s="45">
        <v>2</v>
      </c>
      <c r="AS1778" s="60">
        <v>0.08</v>
      </c>
      <c r="AT1778" s="61"/>
      <c r="AU1778" s="169" t="s">
        <v>300</v>
      </c>
      <c r="AV1778" s="45">
        <v>1</v>
      </c>
      <c r="AW1778" s="60">
        <v>4.1666666666666664E-2</v>
      </c>
      <c r="AX1778" s="61"/>
      <c r="AY1778" s="169" t="s">
        <v>319</v>
      </c>
      <c r="AZ1778" s="45">
        <v>4</v>
      </c>
      <c r="BA1778" s="60">
        <v>0.15384615384615385</v>
      </c>
      <c r="BB1778" s="61"/>
      <c r="BC1778" s="169" t="s">
        <v>329</v>
      </c>
      <c r="BD1778" s="59">
        <v>2</v>
      </c>
      <c r="BE1778" s="60">
        <v>7.6923076923076927E-2</v>
      </c>
      <c r="BF1778" s="61"/>
      <c r="BG1778" s="63" t="s">
        <v>336</v>
      </c>
      <c r="BH1778" s="54">
        <v>3</v>
      </c>
      <c r="BI1778" s="66">
        <v>0.23076923076923078</v>
      </c>
      <c r="BJ1778" s="61"/>
      <c r="BK1778" s="61"/>
    </row>
    <row r="1779" spans="2:63" ht="25.5" customHeight="1" x14ac:dyDescent="0.2">
      <c r="B1779" s="63" t="s">
        <v>377</v>
      </c>
      <c r="C1779" s="45">
        <v>1</v>
      </c>
      <c r="D1779" s="58">
        <v>3.8461538461538464E-2</v>
      </c>
      <c r="E1779" s="64"/>
      <c r="F1779" s="75" t="s">
        <v>389</v>
      </c>
      <c r="G1779" s="45">
        <v>2</v>
      </c>
      <c r="H1779" s="58">
        <v>7.6923076923076927E-2</v>
      </c>
      <c r="I1779" s="61"/>
      <c r="J1779" s="63" t="s">
        <v>387</v>
      </c>
      <c r="K1779" s="45">
        <v>0</v>
      </c>
      <c r="L1779" s="58">
        <v>0</v>
      </c>
      <c r="M1779" s="61"/>
      <c r="N1779" s="169" t="s">
        <v>204</v>
      </c>
      <c r="O1779" s="45">
        <v>0</v>
      </c>
      <c r="P1779" s="60">
        <v>0</v>
      </c>
      <c r="Q1779" s="61"/>
      <c r="R1779" s="61"/>
      <c r="S1779" s="49" t="s">
        <v>141</v>
      </c>
      <c r="T1779" s="49" t="s">
        <v>140</v>
      </c>
      <c r="U1779" s="61"/>
      <c r="V1779" s="61"/>
      <c r="W1779" s="169" t="s">
        <v>218</v>
      </c>
      <c r="X1779" s="45">
        <v>2</v>
      </c>
      <c r="Y1779" s="60">
        <v>7.6923076923076927E-2</v>
      </c>
      <c r="Z1779" s="61"/>
      <c r="AA1779" s="169" t="s">
        <v>229</v>
      </c>
      <c r="AB1779" s="45">
        <v>2</v>
      </c>
      <c r="AC1779" s="60">
        <v>7.6923076923076927E-2</v>
      </c>
      <c r="AD1779" s="61"/>
      <c r="AE1779" s="169" t="s">
        <v>251</v>
      </c>
      <c r="AF1779" s="59">
        <v>1</v>
      </c>
      <c r="AG1779" s="60">
        <v>0.04</v>
      </c>
      <c r="AH1779" s="61"/>
      <c r="AI1779" s="169" t="s">
        <v>242</v>
      </c>
      <c r="AJ1779" s="45">
        <v>0</v>
      </c>
      <c r="AK1779" s="60">
        <v>0</v>
      </c>
      <c r="AL1779" s="61"/>
      <c r="AM1779" s="169" t="s">
        <v>256</v>
      </c>
      <c r="AN1779" s="45">
        <v>0</v>
      </c>
      <c r="AO1779" s="60">
        <v>0</v>
      </c>
      <c r="AP1779" s="61"/>
      <c r="AQ1779" s="169" t="s">
        <v>288</v>
      </c>
      <c r="AR1779" s="59">
        <v>3</v>
      </c>
      <c r="AS1779" s="60">
        <v>0.12</v>
      </c>
      <c r="AT1779" s="61"/>
      <c r="AU1779" s="169" t="s">
        <v>301</v>
      </c>
      <c r="AV1779" s="45">
        <v>1</v>
      </c>
      <c r="AW1779" s="60">
        <v>4.1666666666666664E-2</v>
      </c>
      <c r="AX1779" s="61"/>
      <c r="AY1779" s="169" t="s">
        <v>320</v>
      </c>
      <c r="AZ1779" s="45">
        <v>1</v>
      </c>
      <c r="BA1779" s="60">
        <v>3.8461538461538464E-2</v>
      </c>
      <c r="BB1779" s="61"/>
      <c r="BC1779" s="169" t="s">
        <v>330</v>
      </c>
      <c r="BD1779" s="45">
        <v>5</v>
      </c>
      <c r="BE1779" s="60">
        <v>0.19230769230769232</v>
      </c>
      <c r="BF1779" s="61"/>
      <c r="BG1779" s="63" t="s">
        <v>337</v>
      </c>
      <c r="BH1779" s="65">
        <v>0</v>
      </c>
      <c r="BI1779" s="66">
        <v>0</v>
      </c>
      <c r="BJ1779" s="61"/>
      <c r="BK1779" s="61"/>
    </row>
    <row r="1780" spans="2:63" ht="25.5" customHeight="1" x14ac:dyDescent="0.2">
      <c r="B1780" s="63" t="s">
        <v>378</v>
      </c>
      <c r="C1780" s="45">
        <v>3</v>
      </c>
      <c r="D1780" s="58">
        <v>0.11538461538461539</v>
      </c>
      <c r="E1780" s="64"/>
      <c r="F1780" s="75" t="s">
        <v>390</v>
      </c>
      <c r="G1780" s="45">
        <v>2</v>
      </c>
      <c r="H1780" s="58">
        <v>7.6923076923076927E-2</v>
      </c>
      <c r="I1780" s="61"/>
      <c r="J1780" s="63" t="s">
        <v>401</v>
      </c>
      <c r="K1780" s="45">
        <v>2</v>
      </c>
      <c r="L1780" s="58">
        <v>7.6923076923076927E-2</v>
      </c>
      <c r="M1780" s="61"/>
      <c r="N1780" s="169" t="s">
        <v>205</v>
      </c>
      <c r="O1780" s="45">
        <v>5</v>
      </c>
      <c r="P1780" s="60">
        <v>0.19230769230769232</v>
      </c>
      <c r="Q1780" s="61"/>
      <c r="R1780" s="61"/>
      <c r="S1780" s="61"/>
      <c r="T1780" s="61"/>
      <c r="U1780" s="61"/>
      <c r="V1780" s="61"/>
      <c r="W1780" s="169" t="s">
        <v>219</v>
      </c>
      <c r="X1780" s="45">
        <v>0</v>
      </c>
      <c r="Y1780" s="60">
        <v>0</v>
      </c>
      <c r="Z1780" s="61"/>
      <c r="AA1780" s="37"/>
      <c r="AB1780" s="45">
        <v>26</v>
      </c>
      <c r="AC1780" s="60">
        <v>1</v>
      </c>
      <c r="AD1780" s="61"/>
      <c r="AE1780" s="169" t="s">
        <v>435</v>
      </c>
      <c r="AF1780" s="59">
        <v>2</v>
      </c>
      <c r="AG1780" s="60">
        <v>0.08</v>
      </c>
      <c r="AH1780" s="61"/>
      <c r="AI1780" s="169" t="s">
        <v>243</v>
      </c>
      <c r="AJ1780" s="45">
        <v>0</v>
      </c>
      <c r="AK1780" s="60">
        <v>0</v>
      </c>
      <c r="AL1780" s="61"/>
      <c r="AM1780" s="169" t="s">
        <v>258</v>
      </c>
      <c r="AN1780" s="45">
        <v>2</v>
      </c>
      <c r="AO1780" s="60">
        <v>8.3333333333333329E-2</v>
      </c>
      <c r="AP1780" s="61"/>
      <c r="AQ1780" s="169" t="s">
        <v>289</v>
      </c>
      <c r="AR1780" s="59">
        <v>1</v>
      </c>
      <c r="AS1780" s="60">
        <v>3.8461538461538464E-2</v>
      </c>
      <c r="AT1780" s="61"/>
      <c r="AU1780" s="169" t="s">
        <v>302</v>
      </c>
      <c r="AV1780" s="45">
        <v>1</v>
      </c>
      <c r="AW1780" s="60">
        <v>4.1666666666666664E-2</v>
      </c>
      <c r="AX1780" s="61"/>
      <c r="AY1780" s="169" t="s">
        <v>322</v>
      </c>
      <c r="AZ1780" s="45">
        <v>0</v>
      </c>
      <c r="BA1780" s="60">
        <v>0</v>
      </c>
      <c r="BB1780" s="61"/>
      <c r="BC1780" s="98"/>
      <c r="BD1780" s="45">
        <v>26</v>
      </c>
      <c r="BE1780" s="60">
        <v>1</v>
      </c>
      <c r="BF1780" s="61"/>
      <c r="BG1780" s="98"/>
      <c r="BH1780" s="65">
        <v>13</v>
      </c>
      <c r="BI1780" s="66">
        <v>1</v>
      </c>
      <c r="BJ1780" s="61"/>
      <c r="BK1780" s="61"/>
    </row>
    <row r="1781" spans="2:63" ht="25.5" customHeight="1" x14ac:dyDescent="0.2">
      <c r="B1781" s="63" t="s">
        <v>379</v>
      </c>
      <c r="C1781" s="45">
        <v>1</v>
      </c>
      <c r="D1781" s="58">
        <v>3.8461538461538464E-2</v>
      </c>
      <c r="E1781" s="64"/>
      <c r="F1781" s="75" t="s">
        <v>391</v>
      </c>
      <c r="G1781" s="45">
        <v>2</v>
      </c>
      <c r="H1781" s="58">
        <v>7.6923076923076927E-2</v>
      </c>
      <c r="I1781" s="61"/>
      <c r="J1781" s="63" t="s">
        <v>402</v>
      </c>
      <c r="K1781" s="45">
        <v>1</v>
      </c>
      <c r="L1781" s="58">
        <v>3.8461538461538464E-2</v>
      </c>
      <c r="M1781" s="61"/>
      <c r="N1781" s="169" t="s">
        <v>206</v>
      </c>
      <c r="O1781" s="45">
        <v>3</v>
      </c>
      <c r="P1781" s="60">
        <v>0.11538461538461539</v>
      </c>
      <c r="Q1781" s="61"/>
      <c r="R1781" s="61"/>
      <c r="S1781" s="61"/>
      <c r="T1781" s="61"/>
      <c r="U1781" s="61"/>
      <c r="V1781" s="61"/>
      <c r="W1781" s="169" t="s">
        <v>220</v>
      </c>
      <c r="X1781" s="45">
        <v>1</v>
      </c>
      <c r="Y1781" s="60">
        <v>3.8461538461538464E-2</v>
      </c>
      <c r="Z1781" s="61"/>
      <c r="AA1781" s="61"/>
      <c r="AB1781" s="49" t="s">
        <v>141</v>
      </c>
      <c r="AC1781" s="49" t="s">
        <v>140</v>
      </c>
      <c r="AD1781" s="61"/>
      <c r="AE1781" s="169" t="s">
        <v>436</v>
      </c>
      <c r="AF1781" s="59">
        <v>1</v>
      </c>
      <c r="AG1781" s="60">
        <v>0.04</v>
      </c>
      <c r="AH1781" s="61"/>
      <c r="AI1781" s="169" t="s">
        <v>244</v>
      </c>
      <c r="AJ1781" s="45">
        <v>3</v>
      </c>
      <c r="AK1781" s="60">
        <v>0.11538461538461539</v>
      </c>
      <c r="AL1781" s="61"/>
      <c r="AM1781" s="169" t="s">
        <v>277</v>
      </c>
      <c r="AN1781" s="45">
        <v>0</v>
      </c>
      <c r="AO1781" s="60">
        <v>0</v>
      </c>
      <c r="AP1781" s="61"/>
      <c r="AQ1781" s="169" t="s">
        <v>290</v>
      </c>
      <c r="AR1781" s="45">
        <v>1</v>
      </c>
      <c r="AS1781" s="60">
        <v>3.8461538461538464E-2</v>
      </c>
      <c r="AT1781" s="61"/>
      <c r="AU1781" s="169" t="s">
        <v>304</v>
      </c>
      <c r="AV1781" s="45">
        <v>4</v>
      </c>
      <c r="AW1781" s="60">
        <v>0.16666666666666666</v>
      </c>
      <c r="AX1781" s="61"/>
      <c r="AY1781" s="169" t="s">
        <v>321</v>
      </c>
      <c r="AZ1781" s="45">
        <v>2</v>
      </c>
      <c r="BA1781" s="60">
        <v>7.6923076923076927E-2</v>
      </c>
      <c r="BB1781" s="61"/>
      <c r="BC1781" s="61"/>
      <c r="BD1781" s="49" t="s">
        <v>141</v>
      </c>
      <c r="BE1781" s="49" t="s">
        <v>140</v>
      </c>
      <c r="BF1781" s="61"/>
      <c r="BG1781" s="68"/>
      <c r="BH1781" s="77" t="s">
        <v>141</v>
      </c>
      <c r="BI1781" s="77" t="s">
        <v>140</v>
      </c>
      <c r="BJ1781" s="61"/>
      <c r="BK1781" s="61"/>
    </row>
    <row r="1782" spans="2:63" ht="25.5" customHeight="1" x14ac:dyDescent="0.2">
      <c r="B1782" s="63" t="s">
        <v>380</v>
      </c>
      <c r="C1782" s="45">
        <v>1</v>
      </c>
      <c r="D1782" s="58">
        <v>3.8461538461538464E-2</v>
      </c>
      <c r="E1782" s="64"/>
      <c r="F1782" s="75" t="s">
        <v>392</v>
      </c>
      <c r="G1782" s="45">
        <v>0</v>
      </c>
      <c r="H1782" s="58">
        <v>0</v>
      </c>
      <c r="I1782" s="61"/>
      <c r="J1782" s="63" t="s">
        <v>389</v>
      </c>
      <c r="K1782" s="45">
        <v>1</v>
      </c>
      <c r="L1782" s="58">
        <v>3.8461538461538464E-2</v>
      </c>
      <c r="M1782" s="61"/>
      <c r="N1782" s="169" t="s">
        <v>250</v>
      </c>
      <c r="O1782" s="45">
        <v>0</v>
      </c>
      <c r="P1782" s="60">
        <v>0</v>
      </c>
      <c r="Q1782" s="61"/>
      <c r="R1782" s="61"/>
      <c r="S1782" s="61"/>
      <c r="T1782" s="61"/>
      <c r="U1782" s="61"/>
      <c r="V1782" s="61"/>
      <c r="W1782" s="169" t="s">
        <v>221</v>
      </c>
      <c r="X1782" s="45">
        <v>1</v>
      </c>
      <c r="Y1782" s="60">
        <v>3.8461538461538464E-2</v>
      </c>
      <c r="Z1782" s="61"/>
      <c r="AA1782" s="61"/>
      <c r="AB1782" s="61"/>
      <c r="AC1782" s="61"/>
      <c r="AD1782" s="61"/>
      <c r="AE1782" s="169" t="s">
        <v>437</v>
      </c>
      <c r="AF1782" s="59">
        <v>4</v>
      </c>
      <c r="AG1782" s="60">
        <v>0.16</v>
      </c>
      <c r="AH1782" s="61"/>
      <c r="AI1782" s="169" t="s">
        <v>245</v>
      </c>
      <c r="AJ1782" s="59">
        <v>2</v>
      </c>
      <c r="AK1782" s="60">
        <v>7.6923076923076927E-2</v>
      </c>
      <c r="AL1782" s="61"/>
      <c r="AM1782" s="169" t="s">
        <v>259</v>
      </c>
      <c r="AN1782" s="45">
        <v>3</v>
      </c>
      <c r="AO1782" s="60">
        <v>0.125</v>
      </c>
      <c r="AP1782" s="61"/>
      <c r="AQ1782" s="169" t="s">
        <v>291</v>
      </c>
      <c r="AR1782" s="45">
        <v>0</v>
      </c>
      <c r="AS1782" s="60">
        <v>0</v>
      </c>
      <c r="AT1782" s="61"/>
      <c r="AU1782" s="169" t="s">
        <v>303</v>
      </c>
      <c r="AV1782" s="45">
        <v>0</v>
      </c>
      <c r="AW1782" s="60">
        <v>0</v>
      </c>
      <c r="AX1782" s="61"/>
      <c r="AY1782" s="169" t="s">
        <v>318</v>
      </c>
      <c r="AZ1782" s="45">
        <v>1</v>
      </c>
      <c r="BA1782" s="60">
        <v>3.8461538461538464E-2</v>
      </c>
      <c r="BB1782" s="61"/>
      <c r="BC1782" s="61"/>
      <c r="BD1782" s="61"/>
      <c r="BE1782" s="61"/>
      <c r="BF1782" s="61"/>
      <c r="BG1782" s="61"/>
      <c r="BH1782" s="61"/>
      <c r="BI1782" s="61"/>
      <c r="BJ1782" s="61"/>
      <c r="BK1782" s="61"/>
    </row>
    <row r="1783" spans="2:63" ht="25.5" customHeight="1" x14ac:dyDescent="0.2">
      <c r="B1783" s="63" t="s">
        <v>381</v>
      </c>
      <c r="C1783" s="45">
        <v>1</v>
      </c>
      <c r="D1783" s="58">
        <v>3.8461538461538464E-2</v>
      </c>
      <c r="E1783" s="64"/>
      <c r="F1783" s="75" t="s">
        <v>393</v>
      </c>
      <c r="G1783" s="45">
        <v>2</v>
      </c>
      <c r="H1783" s="58">
        <v>7.6923076923076927E-2</v>
      </c>
      <c r="I1783" s="61"/>
      <c r="J1783" s="63" t="s">
        <v>403</v>
      </c>
      <c r="K1783" s="45">
        <v>1</v>
      </c>
      <c r="L1783" s="58">
        <v>3.8461538461538464E-2</v>
      </c>
      <c r="M1783" s="61"/>
      <c r="N1783" s="61"/>
      <c r="O1783" s="45">
        <v>26</v>
      </c>
      <c r="P1783" s="60">
        <v>1</v>
      </c>
      <c r="Q1783" s="61"/>
      <c r="R1783" s="61"/>
      <c r="S1783" s="61"/>
      <c r="T1783" s="61"/>
      <c r="U1783" s="61"/>
      <c r="V1783" s="61"/>
      <c r="W1783" s="169" t="s">
        <v>222</v>
      </c>
      <c r="X1783" s="45">
        <v>0</v>
      </c>
      <c r="Y1783" s="60">
        <v>0</v>
      </c>
      <c r="Z1783" s="61"/>
      <c r="AA1783" s="61"/>
      <c r="AB1783" s="61"/>
      <c r="AC1783" s="61"/>
      <c r="AD1783" s="61"/>
      <c r="AE1783" s="37"/>
      <c r="AF1783" s="45">
        <v>25</v>
      </c>
      <c r="AG1783" s="60">
        <v>1</v>
      </c>
      <c r="AH1783" s="61"/>
      <c r="AI1783" s="169" t="s">
        <v>248</v>
      </c>
      <c r="AJ1783" s="45">
        <v>3</v>
      </c>
      <c r="AK1783" s="60">
        <v>0.11538461538461539</v>
      </c>
      <c r="AL1783" s="61"/>
      <c r="AM1783" s="169" t="s">
        <v>260</v>
      </c>
      <c r="AN1783" s="45">
        <v>0</v>
      </c>
      <c r="AO1783" s="60">
        <v>0</v>
      </c>
      <c r="AP1783" s="61"/>
      <c r="AQ1783" s="169" t="s">
        <v>292</v>
      </c>
      <c r="AR1783" s="45">
        <v>1</v>
      </c>
      <c r="AS1783" s="60">
        <v>3.8461538461538464E-2</v>
      </c>
      <c r="AT1783" s="61"/>
      <c r="AU1783" s="169" t="s">
        <v>305</v>
      </c>
      <c r="AV1783" s="45">
        <v>0</v>
      </c>
      <c r="AW1783" s="60">
        <v>0</v>
      </c>
      <c r="AX1783" s="61"/>
      <c r="AY1783" s="169" t="s">
        <v>439</v>
      </c>
      <c r="AZ1783" s="45">
        <v>2</v>
      </c>
      <c r="BA1783" s="60">
        <v>1</v>
      </c>
      <c r="BB1783" s="61"/>
      <c r="BC1783" s="61"/>
      <c r="BD1783" s="61"/>
      <c r="BE1783" s="61"/>
      <c r="BF1783" s="61"/>
      <c r="BG1783" s="61"/>
      <c r="BH1783" s="61"/>
      <c r="BI1783" s="61"/>
      <c r="BJ1783" s="61"/>
      <c r="BK1783" s="61"/>
    </row>
    <row r="1784" spans="2:63" ht="25.5" customHeight="1" x14ac:dyDescent="0.2">
      <c r="B1784" s="63" t="s">
        <v>382</v>
      </c>
      <c r="C1784" s="45">
        <v>0</v>
      </c>
      <c r="D1784" s="58">
        <v>0</v>
      </c>
      <c r="E1784" s="64"/>
      <c r="F1784" s="75" t="s">
        <v>394</v>
      </c>
      <c r="G1784" s="45">
        <v>0</v>
      </c>
      <c r="H1784" s="58">
        <v>0</v>
      </c>
      <c r="I1784" s="61"/>
      <c r="J1784" s="63" t="s">
        <v>404</v>
      </c>
      <c r="K1784" s="45">
        <v>1</v>
      </c>
      <c r="L1784" s="58">
        <v>3.8461538461538464E-2</v>
      </c>
      <c r="M1784" s="61"/>
      <c r="N1784" s="37"/>
      <c r="O1784" s="49" t="s">
        <v>141</v>
      </c>
      <c r="P1784" s="49" t="s">
        <v>140</v>
      </c>
      <c r="Q1784" s="61"/>
      <c r="R1784" s="61"/>
      <c r="S1784" s="61"/>
      <c r="T1784" s="61"/>
      <c r="U1784" s="61"/>
      <c r="V1784" s="61"/>
      <c r="W1784" s="169" t="s">
        <v>246</v>
      </c>
      <c r="X1784" s="45">
        <v>3</v>
      </c>
      <c r="Y1784" s="60">
        <v>0.11538461538461539</v>
      </c>
      <c r="Z1784" s="61"/>
      <c r="AA1784" s="61"/>
      <c r="AB1784" s="61"/>
      <c r="AC1784" s="61"/>
      <c r="AD1784" s="61"/>
      <c r="AE1784" s="61"/>
      <c r="AF1784" s="49" t="s">
        <v>141</v>
      </c>
      <c r="AG1784" s="49" t="s">
        <v>140</v>
      </c>
      <c r="AH1784" s="61"/>
      <c r="AI1784" s="169" t="s">
        <v>249</v>
      </c>
      <c r="AJ1784" s="45">
        <v>0</v>
      </c>
      <c r="AK1784" s="60">
        <v>0</v>
      </c>
      <c r="AL1784" s="61"/>
      <c r="AM1784" s="169" t="s">
        <v>261</v>
      </c>
      <c r="AN1784" s="59">
        <v>0</v>
      </c>
      <c r="AO1784" s="60">
        <v>0</v>
      </c>
      <c r="AP1784" s="61"/>
      <c r="AQ1784" s="169" t="s">
        <v>293</v>
      </c>
      <c r="AR1784" s="45">
        <v>2</v>
      </c>
      <c r="AS1784" s="60">
        <v>7.6923076923076927E-2</v>
      </c>
      <c r="AT1784" s="61"/>
      <c r="AU1784" s="169" t="s">
        <v>262</v>
      </c>
      <c r="AV1784" s="59">
        <v>1</v>
      </c>
      <c r="AW1784" s="60">
        <v>4.1666666666666664E-2</v>
      </c>
      <c r="AX1784" s="61"/>
      <c r="AY1784" s="169" t="s">
        <v>440</v>
      </c>
      <c r="AZ1784" s="45">
        <v>10</v>
      </c>
      <c r="BA1784" s="60">
        <v>5</v>
      </c>
      <c r="BB1784" s="61"/>
      <c r="BC1784" s="61"/>
      <c r="BD1784" s="61"/>
      <c r="BE1784" s="61"/>
      <c r="BF1784" s="61"/>
      <c r="BG1784" s="61"/>
      <c r="BH1784" s="61"/>
      <c r="BI1784" s="61"/>
      <c r="BJ1784" s="61"/>
      <c r="BK1784" s="61"/>
    </row>
    <row r="1785" spans="2:63" ht="25.5" customHeight="1" x14ac:dyDescent="0.2">
      <c r="B1785" s="63" t="s">
        <v>383</v>
      </c>
      <c r="C1785" s="45">
        <v>0</v>
      </c>
      <c r="D1785" s="58">
        <v>0</v>
      </c>
      <c r="E1785" s="64"/>
      <c r="F1785" s="75" t="s">
        <v>395</v>
      </c>
      <c r="G1785" s="45">
        <v>0</v>
      </c>
      <c r="H1785" s="58">
        <v>0</v>
      </c>
      <c r="I1785" s="61"/>
      <c r="J1785" s="63" t="s">
        <v>391</v>
      </c>
      <c r="K1785" s="45">
        <v>2</v>
      </c>
      <c r="L1785" s="58">
        <v>7.6923076923076927E-2</v>
      </c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  <c r="W1785" s="169" t="s">
        <v>247</v>
      </c>
      <c r="X1785" s="45">
        <v>2</v>
      </c>
      <c r="Y1785" s="60">
        <v>7.6923076923076927E-2</v>
      </c>
      <c r="Z1785" s="61"/>
      <c r="AA1785" s="61"/>
      <c r="AB1785" s="61"/>
      <c r="AC1785" s="61"/>
      <c r="AD1785" s="61"/>
      <c r="AE1785" s="61"/>
      <c r="AF1785" s="61"/>
      <c r="AG1785" s="61"/>
      <c r="AH1785" s="61"/>
      <c r="AI1785" s="169" t="s">
        <v>273</v>
      </c>
      <c r="AJ1785" s="45">
        <v>2</v>
      </c>
      <c r="AK1785" s="60">
        <v>7.6923076923076927E-2</v>
      </c>
      <c r="AL1785" s="61"/>
      <c r="AM1785" s="169" t="s">
        <v>278</v>
      </c>
      <c r="AN1785" s="59">
        <v>2</v>
      </c>
      <c r="AO1785" s="60">
        <v>8.3333333333333329E-2</v>
      </c>
      <c r="AP1785" s="61"/>
      <c r="AQ1785" s="169" t="s">
        <v>294</v>
      </c>
      <c r="AR1785" s="45">
        <v>4</v>
      </c>
      <c r="AS1785" s="60">
        <v>0.15384615384615385</v>
      </c>
      <c r="AT1785" s="61"/>
      <c r="AU1785" s="169" t="s">
        <v>307</v>
      </c>
      <c r="AV1785" s="59">
        <v>0</v>
      </c>
      <c r="AW1785" s="60">
        <v>0</v>
      </c>
      <c r="AX1785" s="61"/>
      <c r="AY1785" s="169" t="s">
        <v>440</v>
      </c>
      <c r="AZ1785" s="45">
        <v>1</v>
      </c>
      <c r="BA1785" s="60">
        <v>0.5</v>
      </c>
      <c r="BB1785" s="61"/>
      <c r="BC1785" s="61"/>
      <c r="BD1785" s="61"/>
      <c r="BE1785" s="61"/>
      <c r="BF1785" s="61"/>
      <c r="BG1785" s="61"/>
      <c r="BH1785" s="61"/>
      <c r="BI1785" s="61"/>
      <c r="BJ1785" s="61"/>
      <c r="BK1785" s="61"/>
    </row>
    <row r="1786" spans="2:63" ht="25.5" customHeight="1" x14ac:dyDescent="0.2">
      <c r="B1786" s="61"/>
      <c r="C1786" s="45">
        <v>26</v>
      </c>
      <c r="D1786" s="58">
        <v>1</v>
      </c>
      <c r="E1786" s="64"/>
      <c r="F1786" s="61"/>
      <c r="G1786" s="45">
        <v>26</v>
      </c>
      <c r="H1786" s="58">
        <v>1</v>
      </c>
      <c r="I1786" s="61"/>
      <c r="J1786" s="63" t="s">
        <v>405</v>
      </c>
      <c r="K1786" s="45">
        <v>0</v>
      </c>
      <c r="L1786" s="58">
        <v>0</v>
      </c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  <c r="W1786" s="169" t="s">
        <v>265</v>
      </c>
      <c r="X1786" s="45">
        <v>0</v>
      </c>
      <c r="Y1786" s="60">
        <v>0</v>
      </c>
      <c r="Z1786" s="61"/>
      <c r="AA1786" s="61"/>
      <c r="AB1786" s="61"/>
      <c r="AC1786" s="61"/>
      <c r="AD1786" s="61"/>
      <c r="AE1786" s="61"/>
      <c r="AF1786" s="61"/>
      <c r="AG1786" s="61"/>
      <c r="AH1786" s="61"/>
      <c r="AI1786" s="169" t="s">
        <v>275</v>
      </c>
      <c r="AJ1786" s="45">
        <v>0</v>
      </c>
      <c r="AK1786" s="60">
        <v>0</v>
      </c>
      <c r="AL1786" s="61"/>
      <c r="AM1786" s="169" t="s">
        <v>262</v>
      </c>
      <c r="AN1786" s="45">
        <v>0</v>
      </c>
      <c r="AO1786" s="60">
        <v>0</v>
      </c>
      <c r="AP1786" s="61"/>
      <c r="AQ1786" s="61"/>
      <c r="AR1786" s="45">
        <v>26</v>
      </c>
      <c r="AS1786" s="60">
        <v>1</v>
      </c>
      <c r="AT1786" s="61"/>
      <c r="AU1786" s="169" t="s">
        <v>306</v>
      </c>
      <c r="AV1786" s="45">
        <v>0</v>
      </c>
      <c r="AW1786" s="60">
        <v>0</v>
      </c>
      <c r="AX1786" s="61"/>
      <c r="AY1786" s="98"/>
      <c r="AZ1786" s="45">
        <v>26</v>
      </c>
      <c r="BA1786" s="60">
        <v>1</v>
      </c>
      <c r="BB1786" s="61"/>
      <c r="BC1786" s="61"/>
      <c r="BD1786" s="61"/>
      <c r="BE1786" s="61"/>
      <c r="BF1786" s="61"/>
      <c r="BG1786" s="61"/>
      <c r="BH1786" s="61"/>
      <c r="BI1786" s="61"/>
      <c r="BJ1786" s="61"/>
      <c r="BK1786" s="61"/>
    </row>
    <row r="1787" spans="2:63" ht="25.5" customHeight="1" x14ac:dyDescent="0.2">
      <c r="B1787" s="61"/>
      <c r="C1787" s="70" t="s">
        <v>141</v>
      </c>
      <c r="D1787" s="70" t="s">
        <v>140</v>
      </c>
      <c r="E1787" s="64"/>
      <c r="F1787" s="61"/>
      <c r="G1787" s="70" t="s">
        <v>141</v>
      </c>
      <c r="H1787" s="70" t="s">
        <v>140</v>
      </c>
      <c r="I1787" s="61"/>
      <c r="J1787" s="63" t="s">
        <v>406</v>
      </c>
      <c r="K1787" s="45">
        <v>1</v>
      </c>
      <c r="L1787" s="58">
        <v>3.8461538461538464E-2</v>
      </c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  <c r="W1787" s="169" t="s">
        <v>266</v>
      </c>
      <c r="X1787" s="45">
        <v>0</v>
      </c>
      <c r="Y1787" s="60">
        <v>0</v>
      </c>
      <c r="Z1787" s="61"/>
      <c r="AA1787" s="61"/>
      <c r="AB1787" s="61"/>
      <c r="AC1787" s="61"/>
      <c r="AD1787" s="61"/>
      <c r="AE1787" s="61"/>
      <c r="AF1787" s="61"/>
      <c r="AG1787" s="61"/>
      <c r="AH1787" s="61"/>
      <c r="AI1787" s="169" t="s">
        <v>274</v>
      </c>
      <c r="AJ1787" s="45">
        <v>0</v>
      </c>
      <c r="AK1787" s="60">
        <v>0</v>
      </c>
      <c r="AL1787" s="61"/>
      <c r="AM1787" s="169" t="s">
        <v>263</v>
      </c>
      <c r="AN1787" s="45">
        <v>0</v>
      </c>
      <c r="AO1787" s="60">
        <v>0</v>
      </c>
      <c r="AP1787" s="61"/>
      <c r="AQ1787" s="61"/>
      <c r="AR1787" s="70" t="s">
        <v>141</v>
      </c>
      <c r="AS1787" s="70" t="s">
        <v>140</v>
      </c>
      <c r="AT1787" s="61"/>
      <c r="AU1787" s="169" t="s">
        <v>308</v>
      </c>
      <c r="AV1787" s="45">
        <v>0</v>
      </c>
      <c r="AW1787" s="60">
        <v>0</v>
      </c>
      <c r="AX1787" s="61"/>
      <c r="AY1787" s="61"/>
      <c r="AZ1787" s="49" t="s">
        <v>141</v>
      </c>
      <c r="BA1787" s="49" t="s">
        <v>140</v>
      </c>
      <c r="BB1787" s="64"/>
      <c r="BC1787" s="61"/>
      <c r="BD1787" s="61"/>
      <c r="BE1787" s="61"/>
      <c r="BF1787" s="61"/>
      <c r="BG1787" s="61"/>
      <c r="BH1787" s="61"/>
      <c r="BI1787" s="61"/>
      <c r="BJ1787" s="61"/>
      <c r="BK1787" s="61"/>
    </row>
    <row r="1788" spans="2:63" ht="25.5" customHeight="1" x14ac:dyDescent="0.2">
      <c r="B1788" s="61"/>
      <c r="C1788" s="61"/>
      <c r="D1788" s="61"/>
      <c r="E1788" s="64"/>
      <c r="F1788" s="61"/>
      <c r="G1788" s="61"/>
      <c r="H1788" s="61"/>
      <c r="I1788" s="61"/>
      <c r="J1788" s="63" t="s">
        <v>393</v>
      </c>
      <c r="K1788" s="45">
        <v>1</v>
      </c>
      <c r="L1788" s="58">
        <v>3.8461538461538464E-2</v>
      </c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  <c r="W1788" s="169" t="s">
        <v>162</v>
      </c>
      <c r="X1788" s="59">
        <v>1</v>
      </c>
      <c r="Y1788" s="60">
        <v>3.8461538461538464E-2</v>
      </c>
      <c r="Z1788" s="61"/>
      <c r="AA1788" s="61"/>
      <c r="AB1788" s="61"/>
      <c r="AC1788" s="61"/>
      <c r="AD1788" s="61"/>
      <c r="AE1788" s="61"/>
      <c r="AF1788" s="61"/>
      <c r="AG1788" s="61"/>
      <c r="AH1788" s="61"/>
      <c r="AI1788" s="169" t="s">
        <v>273</v>
      </c>
      <c r="AJ1788" s="45">
        <v>0</v>
      </c>
      <c r="AK1788" s="60">
        <v>0</v>
      </c>
      <c r="AL1788" s="61"/>
      <c r="AM1788" s="169" t="s">
        <v>264</v>
      </c>
      <c r="AN1788" s="45">
        <v>0</v>
      </c>
      <c r="AO1788" s="60">
        <v>0</v>
      </c>
      <c r="AP1788" s="61"/>
      <c r="AQ1788" s="61"/>
      <c r="AR1788" s="61"/>
      <c r="AS1788" s="61"/>
      <c r="AT1788" s="61"/>
      <c r="AU1788" s="169" t="s">
        <v>309</v>
      </c>
      <c r="AV1788" s="45">
        <v>3</v>
      </c>
      <c r="AW1788" s="60">
        <v>0.125</v>
      </c>
      <c r="AX1788" s="61"/>
      <c r="AY1788"/>
      <c r="AZ1788"/>
      <c r="BA1788"/>
      <c r="BB1788" s="61"/>
      <c r="BC1788" s="61"/>
      <c r="BD1788" s="61"/>
      <c r="BE1788" s="61"/>
      <c r="BF1788" s="61"/>
      <c r="BG1788" s="61"/>
      <c r="BH1788" s="61"/>
      <c r="BI1788" s="61"/>
      <c r="BJ1788" s="61"/>
      <c r="BK1788" s="61"/>
    </row>
    <row r="1789" spans="2:63" ht="25.5" customHeight="1" x14ac:dyDescent="0.2">
      <c r="B1789" s="61"/>
      <c r="C1789" s="61"/>
      <c r="D1789" s="61"/>
      <c r="E1789" s="64"/>
      <c r="F1789" s="61"/>
      <c r="G1789" s="61"/>
      <c r="H1789" s="61"/>
      <c r="I1789" s="61"/>
      <c r="J1789" s="63" t="s">
        <v>407</v>
      </c>
      <c r="K1789" s="45">
        <v>0</v>
      </c>
      <c r="L1789" s="58">
        <v>0</v>
      </c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  <c r="W1789" s="37"/>
      <c r="X1789" s="45">
        <v>26</v>
      </c>
      <c r="Y1789" s="60">
        <v>1</v>
      </c>
      <c r="Z1789" s="61"/>
      <c r="AA1789" s="61"/>
      <c r="AB1789" s="61"/>
      <c r="AC1789" s="61"/>
      <c r="AD1789" s="61"/>
      <c r="AE1789" s="61"/>
      <c r="AF1789" s="61"/>
      <c r="AG1789" s="61"/>
      <c r="AH1789" s="61"/>
      <c r="AI1789" s="169" t="s">
        <v>438</v>
      </c>
      <c r="AJ1789" s="45">
        <v>3</v>
      </c>
      <c r="AK1789" s="60">
        <v>0.11538461538461539</v>
      </c>
      <c r="AL1789" s="61"/>
      <c r="AM1789" s="169" t="s">
        <v>279</v>
      </c>
      <c r="AN1789" s="45">
        <v>1</v>
      </c>
      <c r="AO1789" s="60">
        <v>4.1666666666666664E-2</v>
      </c>
      <c r="AP1789" s="61"/>
      <c r="AQ1789" s="61"/>
      <c r="AR1789" s="61"/>
      <c r="AS1789" s="61"/>
      <c r="AT1789" s="61"/>
      <c r="AU1789" s="169" t="s">
        <v>310</v>
      </c>
      <c r="AV1789" s="45">
        <v>2</v>
      </c>
      <c r="AW1789" s="60">
        <v>8.3333333333333329E-2</v>
      </c>
      <c r="AX1789" s="61"/>
      <c r="AY1789" s="61"/>
      <c r="AZ1789" s="61"/>
      <c r="BA1789" s="61"/>
      <c r="BB1789" s="61"/>
      <c r="BC1789" s="61"/>
      <c r="BD1789" s="61"/>
      <c r="BE1789" s="61"/>
      <c r="BF1789" s="61"/>
      <c r="BG1789" s="61"/>
      <c r="BH1789" s="61"/>
      <c r="BI1789" s="61"/>
      <c r="BJ1789" s="61"/>
      <c r="BK1789" s="61"/>
    </row>
    <row r="1790" spans="2:63" ht="25.5" customHeight="1" x14ac:dyDescent="0.2">
      <c r="B1790" s="61"/>
      <c r="C1790" s="61"/>
      <c r="D1790" s="61"/>
      <c r="E1790" s="64"/>
      <c r="F1790" s="61"/>
      <c r="G1790" s="61"/>
      <c r="H1790" s="61"/>
      <c r="I1790" s="61"/>
      <c r="J1790" s="63" t="s">
        <v>408</v>
      </c>
      <c r="K1790" s="45">
        <v>0</v>
      </c>
      <c r="L1790" s="58">
        <v>0</v>
      </c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  <c r="W1790" s="61"/>
      <c r="X1790" s="49" t="s">
        <v>141</v>
      </c>
      <c r="Y1790" s="49" t="s">
        <v>140</v>
      </c>
      <c r="Z1790" s="61"/>
      <c r="AA1790" s="61"/>
      <c r="AB1790" s="61"/>
      <c r="AC1790" s="61"/>
      <c r="AD1790" s="61"/>
      <c r="AE1790" s="61"/>
      <c r="AF1790" s="61"/>
      <c r="AG1790" s="61"/>
      <c r="AH1790" s="61"/>
      <c r="AI1790" s="37"/>
      <c r="AJ1790" s="45">
        <v>26</v>
      </c>
      <c r="AK1790" s="60">
        <v>1</v>
      </c>
      <c r="AL1790" s="61"/>
      <c r="AM1790" s="169" t="s">
        <v>267</v>
      </c>
      <c r="AN1790" s="45">
        <v>0</v>
      </c>
      <c r="AO1790" s="60">
        <v>0</v>
      </c>
      <c r="AP1790" s="61"/>
      <c r="AQ1790" s="61"/>
      <c r="AR1790" s="61"/>
      <c r="AS1790" s="61"/>
      <c r="AT1790" s="61"/>
      <c r="AU1790" s="169" t="s">
        <v>311</v>
      </c>
      <c r="AV1790" s="45">
        <v>0</v>
      </c>
      <c r="AW1790" s="60">
        <v>0</v>
      </c>
      <c r="AX1790" s="61"/>
      <c r="AY1790" s="61"/>
      <c r="AZ1790" s="61"/>
      <c r="BA1790" s="61"/>
      <c r="BB1790" s="61"/>
      <c r="BC1790" s="61"/>
      <c r="BD1790" s="61"/>
      <c r="BE1790" s="61"/>
      <c r="BF1790" s="61"/>
      <c r="BG1790" s="61"/>
      <c r="BH1790" s="61"/>
      <c r="BI1790" s="61"/>
      <c r="BJ1790" s="61"/>
      <c r="BK1790" s="61"/>
    </row>
    <row r="1791" spans="2:63" ht="25.5" customHeight="1" x14ac:dyDescent="0.2">
      <c r="B1791" s="61"/>
      <c r="C1791" s="61"/>
      <c r="D1791" s="61"/>
      <c r="E1791" s="64"/>
      <c r="F1791" s="61"/>
      <c r="G1791" s="61"/>
      <c r="H1791" s="61"/>
      <c r="I1791" s="61"/>
      <c r="J1791" s="63" t="s">
        <v>395</v>
      </c>
      <c r="K1791" s="45">
        <v>0</v>
      </c>
      <c r="L1791" s="58">
        <v>0</v>
      </c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  <c r="W1791" s="61"/>
      <c r="X1791" s="61"/>
      <c r="Y1791" s="61"/>
      <c r="Z1791" s="61"/>
      <c r="AA1791" s="61"/>
      <c r="AB1791" s="61"/>
      <c r="AC1791" s="61"/>
      <c r="AD1791" s="61"/>
      <c r="AE1791" s="61"/>
      <c r="AF1791" s="61"/>
      <c r="AG1791" s="61"/>
      <c r="AH1791" s="61"/>
      <c r="AI1791" s="61"/>
      <c r="AJ1791" s="49" t="s">
        <v>141</v>
      </c>
      <c r="AK1791" s="49" t="s">
        <v>140</v>
      </c>
      <c r="AL1791" s="61"/>
      <c r="AM1791" s="169" t="s">
        <v>268</v>
      </c>
      <c r="AN1791" s="45">
        <v>3</v>
      </c>
      <c r="AO1791" s="60">
        <v>0.125</v>
      </c>
      <c r="AP1791" s="61"/>
      <c r="AQ1791" s="61"/>
      <c r="AR1791" s="61"/>
      <c r="AS1791" s="61"/>
      <c r="AT1791" s="61"/>
      <c r="AU1791" s="169" t="s">
        <v>312</v>
      </c>
      <c r="AV1791" s="45">
        <v>0</v>
      </c>
      <c r="AW1791" s="60">
        <v>0</v>
      </c>
      <c r="AX1791" s="61"/>
      <c r="AY1791"/>
      <c r="AZ1791"/>
      <c r="BA1791"/>
      <c r="BB1791" s="61"/>
      <c r="BC1791" s="61"/>
      <c r="BD1791" s="61"/>
      <c r="BE1791" s="61"/>
      <c r="BF1791" s="61"/>
      <c r="BG1791" s="61"/>
      <c r="BH1791" s="61"/>
      <c r="BI1791" s="61"/>
      <c r="BJ1791" s="61"/>
      <c r="BK1791" s="61"/>
    </row>
    <row r="1792" spans="2:63" ht="25.5" customHeight="1" x14ac:dyDescent="0.2">
      <c r="B1792" s="61"/>
      <c r="C1792" s="61"/>
      <c r="D1792" s="61"/>
      <c r="E1792" s="64"/>
      <c r="F1792" s="61"/>
      <c r="G1792" s="61"/>
      <c r="H1792" s="61"/>
      <c r="I1792" s="61"/>
      <c r="J1792" s="61"/>
      <c r="K1792" s="45">
        <v>26</v>
      </c>
      <c r="L1792" s="58">
        <v>1</v>
      </c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  <c r="W1792" s="61"/>
      <c r="X1792" s="61"/>
      <c r="Y1792" s="61"/>
      <c r="Z1792" s="61"/>
      <c r="AA1792" s="61"/>
      <c r="AB1792" s="61"/>
      <c r="AC1792" s="61"/>
      <c r="AD1792" s="61"/>
      <c r="AE1792" s="61"/>
      <c r="AF1792" s="61"/>
      <c r="AG1792" s="61"/>
      <c r="AH1792" s="61"/>
      <c r="AI1792" s="61"/>
      <c r="AJ1792" s="61"/>
      <c r="AK1792" s="61"/>
      <c r="AL1792" s="61"/>
      <c r="AM1792" s="169" t="s">
        <v>269</v>
      </c>
      <c r="AN1792" s="45">
        <v>0</v>
      </c>
      <c r="AO1792" s="60">
        <v>0</v>
      </c>
      <c r="AP1792" s="61"/>
      <c r="AQ1792" s="61"/>
      <c r="AR1792" s="61"/>
      <c r="AS1792" s="61"/>
      <c r="AT1792" s="61"/>
      <c r="AU1792" s="169" t="s">
        <v>313</v>
      </c>
      <c r="AV1792" s="45">
        <v>0</v>
      </c>
      <c r="AW1792" s="60">
        <v>0</v>
      </c>
      <c r="AX1792" s="61"/>
      <c r="AY1792"/>
      <c r="AZ1792"/>
      <c r="BA1792"/>
      <c r="BB1792" s="61"/>
      <c r="BC1792" s="61"/>
      <c r="BD1792" s="61"/>
      <c r="BE1792" s="61"/>
      <c r="BF1792" s="61"/>
      <c r="BG1792" s="61"/>
      <c r="BH1792" s="61"/>
      <c r="BI1792" s="61"/>
      <c r="BJ1792" s="61"/>
      <c r="BK1792" s="61"/>
    </row>
    <row r="1793" spans="2:63" ht="25.5" customHeight="1" x14ac:dyDescent="0.2">
      <c r="B1793" s="61"/>
      <c r="C1793" s="61"/>
      <c r="D1793" s="61"/>
      <c r="E1793" s="64"/>
      <c r="F1793" s="61"/>
      <c r="G1793" s="61"/>
      <c r="H1793" s="61"/>
      <c r="I1793" s="61"/>
      <c r="J1793" s="61"/>
      <c r="K1793" s="70" t="s">
        <v>141</v>
      </c>
      <c r="L1793" s="70" t="s">
        <v>140</v>
      </c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  <c r="W1793" s="61"/>
      <c r="X1793" s="61"/>
      <c r="Y1793" s="61"/>
      <c r="Z1793" s="61"/>
      <c r="AA1793" s="61"/>
      <c r="AB1793" s="61"/>
      <c r="AC1793" s="61"/>
      <c r="AD1793" s="61"/>
      <c r="AE1793" s="61"/>
      <c r="AF1793" s="61"/>
      <c r="AG1793" s="61"/>
      <c r="AH1793" s="61"/>
      <c r="AI1793" s="61"/>
      <c r="AJ1793" s="61"/>
      <c r="AK1793" s="61"/>
      <c r="AL1793" s="61"/>
      <c r="AM1793" s="169" t="s">
        <v>280</v>
      </c>
      <c r="AN1793" s="45">
        <v>2</v>
      </c>
      <c r="AO1793" s="60">
        <v>8.3333333333333329E-2</v>
      </c>
      <c r="AP1793" s="61"/>
      <c r="AQ1793" s="61"/>
      <c r="AR1793" s="61"/>
      <c r="AS1793" s="61"/>
      <c r="AT1793" s="61"/>
      <c r="AU1793" s="98"/>
      <c r="AV1793" s="45">
        <v>24</v>
      </c>
      <c r="AW1793" s="60">
        <v>1</v>
      </c>
      <c r="AX1793" s="61"/>
      <c r="AY1793" s="61"/>
      <c r="AZ1793" s="61"/>
      <c r="BA1793" s="61"/>
      <c r="BB1793" s="61"/>
      <c r="BC1793" s="61"/>
      <c r="BD1793" s="61"/>
      <c r="BE1793" s="61"/>
      <c r="BF1793" s="61"/>
      <c r="BG1793" s="61"/>
      <c r="BH1793" s="61"/>
      <c r="BI1793" s="61"/>
      <c r="BJ1793" s="61"/>
      <c r="BK1793" s="61"/>
    </row>
    <row r="1794" spans="2:63" ht="25.5" customHeight="1" x14ac:dyDescent="0.2">
      <c r="B1794" s="61"/>
      <c r="C1794" s="61"/>
      <c r="D1794" s="61"/>
      <c r="E1794" s="64"/>
      <c r="F1794" s="61"/>
      <c r="G1794" s="61"/>
      <c r="H1794" s="61"/>
      <c r="I1794" s="61"/>
      <c r="J1794" s="61"/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  <c r="W1794" s="61"/>
      <c r="X1794" s="61"/>
      <c r="Y1794" s="61"/>
      <c r="Z1794" s="61"/>
      <c r="AA1794" s="61"/>
      <c r="AB1794" s="61"/>
      <c r="AC1794" s="61"/>
      <c r="AD1794" s="61"/>
      <c r="AE1794" s="61"/>
      <c r="AF1794" s="61"/>
      <c r="AG1794" s="61"/>
      <c r="AH1794" s="61"/>
      <c r="AI1794" s="61"/>
      <c r="AJ1794" s="61"/>
      <c r="AK1794" s="61"/>
      <c r="AL1794" s="61"/>
      <c r="AM1794" s="169" t="s">
        <v>270</v>
      </c>
      <c r="AN1794" s="45">
        <v>0</v>
      </c>
      <c r="AO1794" s="60">
        <v>0</v>
      </c>
      <c r="AP1794" s="61"/>
      <c r="AQ1794" s="61"/>
      <c r="AR1794" s="61"/>
      <c r="AS1794" s="61"/>
      <c r="AT1794" s="61"/>
      <c r="AU1794" s="61"/>
      <c r="AV1794" s="49" t="s">
        <v>141</v>
      </c>
      <c r="AW1794" s="49" t="s">
        <v>140</v>
      </c>
      <c r="AX1794" s="61"/>
      <c r="AY1794" s="61"/>
      <c r="AZ1794" s="61"/>
      <c r="BA1794" s="61"/>
      <c r="BB1794" s="61"/>
      <c r="BC1794" s="61"/>
      <c r="BD1794" s="61"/>
      <c r="BE1794" s="61"/>
      <c r="BF1794" s="61"/>
      <c r="BG1794" s="61"/>
      <c r="BH1794" s="61"/>
      <c r="BI1794" s="61"/>
      <c r="BJ1794" s="61"/>
      <c r="BK1794" s="61"/>
    </row>
    <row r="1795" spans="2:63" ht="25.5" customHeight="1" x14ac:dyDescent="0.2">
      <c r="B1795" s="61"/>
      <c r="C1795" s="61"/>
      <c r="D1795" s="61"/>
      <c r="E1795" s="64"/>
      <c r="F1795" s="61"/>
      <c r="G1795" s="61"/>
      <c r="H1795" s="61"/>
      <c r="I1795" s="61"/>
      <c r="J1795" s="61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  <c r="W1795" s="61"/>
      <c r="X1795" s="61"/>
      <c r="Y1795" s="61"/>
      <c r="Z1795" s="61"/>
      <c r="AA1795" s="61"/>
      <c r="AB1795" s="61"/>
      <c r="AC1795" s="61"/>
      <c r="AD1795" s="61"/>
      <c r="AE1795" s="61"/>
      <c r="AF1795" s="61"/>
      <c r="AG1795" s="61"/>
      <c r="AH1795" s="61"/>
      <c r="AI1795" s="61"/>
      <c r="AJ1795" s="61"/>
      <c r="AK1795" s="61"/>
      <c r="AL1795" s="61"/>
      <c r="AM1795" s="169" t="s">
        <v>271</v>
      </c>
      <c r="AN1795" s="45">
        <v>0</v>
      </c>
      <c r="AO1795" s="60">
        <v>0</v>
      </c>
      <c r="AP1795" s="61"/>
      <c r="AQ1795" s="61"/>
      <c r="AR1795" s="61"/>
      <c r="AS1795" s="61"/>
      <c r="AT1795" s="61"/>
      <c r="AU1795" s="61"/>
      <c r="AV1795" s="61"/>
      <c r="AW1795" s="61"/>
      <c r="AX1795" s="61"/>
      <c r="AY1795" s="61"/>
      <c r="AZ1795" s="61"/>
      <c r="BA1795" s="61"/>
      <c r="BB1795" s="61"/>
      <c r="BC1795" s="61"/>
      <c r="BD1795" s="61"/>
      <c r="BE1795" s="61"/>
      <c r="BF1795" s="61"/>
      <c r="BG1795" s="61"/>
      <c r="BH1795" s="61"/>
      <c r="BI1795" s="61"/>
      <c r="BJ1795" s="62"/>
      <c r="BK1795" s="62"/>
    </row>
    <row r="1796" spans="2:63" ht="25.5" customHeight="1" x14ac:dyDescent="0.2">
      <c r="B1796" s="37"/>
      <c r="C1796" s="37"/>
      <c r="D1796" s="37"/>
      <c r="E1796" s="64"/>
      <c r="F1796" s="61"/>
      <c r="G1796" s="61"/>
      <c r="H1796" s="61"/>
      <c r="I1796" s="61"/>
      <c r="J1796" s="61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  <c r="W1796" s="61"/>
      <c r="X1796" s="61"/>
      <c r="Y1796" s="61"/>
      <c r="Z1796" s="61"/>
      <c r="AA1796" s="61"/>
      <c r="AB1796" s="61"/>
      <c r="AC1796" s="61"/>
      <c r="AD1796" s="61"/>
      <c r="AE1796" s="61"/>
      <c r="AF1796" s="61"/>
      <c r="AG1796" s="61"/>
      <c r="AH1796" s="61"/>
      <c r="AI1796" s="61"/>
      <c r="AJ1796" s="61"/>
      <c r="AK1796" s="61"/>
      <c r="AL1796" s="61"/>
      <c r="AM1796" s="169" t="s">
        <v>272</v>
      </c>
      <c r="AN1796" s="45">
        <v>0</v>
      </c>
      <c r="AO1796" s="60">
        <v>0</v>
      </c>
      <c r="AP1796" s="61"/>
      <c r="AQ1796" s="61"/>
      <c r="AR1796" s="61"/>
      <c r="AS1796" s="61"/>
      <c r="AT1796" s="61"/>
      <c r="AU1796" s="61"/>
      <c r="AV1796" s="61"/>
      <c r="AW1796" s="61"/>
      <c r="AX1796" s="61"/>
      <c r="AY1796" s="61"/>
      <c r="AZ1796" s="61"/>
      <c r="BA1796" s="61"/>
      <c r="BB1796" s="61"/>
      <c r="BC1796" s="61"/>
      <c r="BD1796" s="61"/>
      <c r="BE1796" s="61"/>
      <c r="BF1796" s="61"/>
      <c r="BG1796" s="61"/>
      <c r="BH1796" s="61"/>
      <c r="BI1796" s="61"/>
      <c r="BJ1796" s="61"/>
      <c r="BK1796" s="61"/>
    </row>
    <row r="1797" spans="2:63" ht="25.5" customHeight="1" x14ac:dyDescent="0.2">
      <c r="B1797" s="61"/>
      <c r="C1797" s="61"/>
      <c r="D1797" s="61"/>
      <c r="E1797" s="64"/>
      <c r="F1797" s="61"/>
      <c r="G1797" s="61"/>
      <c r="H1797" s="61"/>
      <c r="I1797" s="61"/>
      <c r="J1797" s="61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  <c r="W1797" s="61"/>
      <c r="X1797" s="61"/>
      <c r="Y1797" s="61"/>
      <c r="Z1797" s="61"/>
      <c r="AA1797" s="61"/>
      <c r="AB1797" s="61"/>
      <c r="AC1797" s="61"/>
      <c r="AD1797" s="61"/>
      <c r="AE1797" s="61"/>
      <c r="AF1797" s="61"/>
      <c r="AG1797" s="61"/>
      <c r="AH1797" s="61"/>
      <c r="AI1797" s="61"/>
      <c r="AJ1797" s="61"/>
      <c r="AK1797" s="61"/>
      <c r="AL1797" s="61"/>
      <c r="AM1797" s="169" t="s">
        <v>281</v>
      </c>
      <c r="AN1797" s="30">
        <v>0</v>
      </c>
      <c r="AO1797" s="60">
        <v>0</v>
      </c>
      <c r="AP1797" s="61"/>
      <c r="AQ1797" s="61"/>
      <c r="AR1797" s="61"/>
      <c r="AS1797" s="61"/>
      <c r="AT1797" s="61"/>
      <c r="AU1797" s="61"/>
      <c r="AV1797" s="61"/>
      <c r="AW1797" s="61"/>
      <c r="AX1797" s="61"/>
      <c r="AY1797" s="61"/>
      <c r="AZ1797" s="61"/>
      <c r="BA1797" s="61"/>
      <c r="BB1797" s="61"/>
      <c r="BC1797" s="61"/>
      <c r="BD1797" s="61"/>
      <c r="BE1797" s="61"/>
      <c r="BF1797" s="61"/>
      <c r="BG1797" s="61"/>
      <c r="BH1797" s="61"/>
      <c r="BI1797" s="61"/>
      <c r="BJ1797" s="61"/>
      <c r="BK1797" s="61"/>
    </row>
    <row r="1798" spans="2:63" ht="25.5" customHeight="1" x14ac:dyDescent="0.2">
      <c r="B1798" s="61"/>
      <c r="C1798" s="61"/>
      <c r="D1798" s="61"/>
      <c r="E1798" s="64"/>
      <c r="F1798" s="61"/>
      <c r="G1798" s="61"/>
      <c r="H1798" s="61"/>
      <c r="I1798" s="61"/>
      <c r="J1798" s="61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  <c r="W1798" s="61"/>
      <c r="X1798" s="61"/>
      <c r="Y1798" s="61"/>
      <c r="Z1798" s="61"/>
      <c r="AA1798" s="61"/>
      <c r="AB1798" s="61"/>
      <c r="AC1798" s="61"/>
      <c r="AD1798" s="61"/>
      <c r="AE1798" s="61"/>
      <c r="AF1798" s="61"/>
      <c r="AG1798" s="61"/>
      <c r="AH1798" s="61"/>
      <c r="AI1798" s="61"/>
      <c r="AJ1798" s="61"/>
      <c r="AK1798" s="61"/>
      <c r="AL1798" s="61"/>
      <c r="AM1798" s="98"/>
      <c r="AN1798" s="45">
        <v>24</v>
      </c>
      <c r="AO1798" s="60">
        <v>1</v>
      </c>
      <c r="AP1798" s="61"/>
      <c r="AQ1798" s="61"/>
      <c r="AR1798" s="61"/>
      <c r="AS1798" s="61"/>
      <c r="AT1798" s="61"/>
      <c r="AU1798" s="61"/>
      <c r="AV1798" s="61"/>
      <c r="AW1798" s="61"/>
      <c r="AX1798" s="61"/>
      <c r="AY1798" s="61"/>
      <c r="AZ1798" s="61"/>
      <c r="BA1798" s="61"/>
      <c r="BB1798" s="61"/>
      <c r="BC1798" s="61"/>
      <c r="BD1798" s="61"/>
      <c r="BE1798" s="61"/>
      <c r="BF1798" s="61"/>
      <c r="BG1798" s="61"/>
      <c r="BH1798" s="61"/>
      <c r="BI1798" s="61"/>
      <c r="BJ1798" s="61"/>
      <c r="BK1798" s="61"/>
    </row>
    <row r="1799" spans="2:63" ht="25.5" customHeight="1" x14ac:dyDescent="0.2">
      <c r="B1799" s="61"/>
      <c r="C1799" s="61"/>
      <c r="D1799" s="61"/>
      <c r="E1799" s="64"/>
      <c r="F1799" s="61"/>
      <c r="G1799" s="61"/>
      <c r="H1799" s="61"/>
      <c r="I1799" s="61"/>
      <c r="J1799" s="61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  <c r="W1799" s="61"/>
      <c r="X1799" s="61"/>
      <c r="Y1799" s="61"/>
      <c r="Z1799" s="61"/>
      <c r="AA1799" s="61"/>
      <c r="AB1799" s="61"/>
      <c r="AC1799" s="61"/>
      <c r="AD1799" s="61"/>
      <c r="AE1799" s="61"/>
      <c r="AF1799" s="61"/>
      <c r="AG1799" s="61"/>
      <c r="AH1799" s="61"/>
      <c r="AI1799" s="61"/>
      <c r="AJ1799" s="61"/>
      <c r="AK1799" s="61"/>
      <c r="AL1799" s="61"/>
      <c r="AM1799" s="61"/>
      <c r="AN1799" s="49" t="s">
        <v>141</v>
      </c>
      <c r="AO1799" s="49" t="s">
        <v>140</v>
      </c>
      <c r="AP1799" s="61"/>
      <c r="AQ1799" s="61"/>
      <c r="AR1799" s="61"/>
      <c r="AS1799" s="61"/>
      <c r="AT1799" s="61"/>
      <c r="AU1799" s="61"/>
      <c r="AV1799" s="61"/>
      <c r="AW1799" s="61"/>
      <c r="AX1799" s="61"/>
      <c r="AY1799" s="61"/>
      <c r="AZ1799" s="61"/>
      <c r="BA1799" s="61"/>
      <c r="BB1799" s="61"/>
      <c r="BC1799" s="61"/>
      <c r="BD1799" s="61"/>
      <c r="BE1799" s="61"/>
      <c r="BF1799" s="61"/>
      <c r="BG1799" s="61"/>
      <c r="BH1799" s="61"/>
      <c r="BI1799" s="61"/>
      <c r="BJ1799" s="61"/>
      <c r="BK1799" s="61"/>
    </row>
    <row r="1800" spans="2:63" ht="25.5" customHeight="1" x14ac:dyDescent="0.2">
      <c r="B1800" s="61"/>
      <c r="C1800" s="61"/>
      <c r="D1800" s="61"/>
      <c r="E1800" s="64"/>
      <c r="F1800" s="61"/>
      <c r="G1800" s="61"/>
      <c r="H1800" s="61"/>
      <c r="I1800" s="61"/>
      <c r="J1800" s="61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  <c r="W1800" s="61"/>
      <c r="X1800" s="61"/>
      <c r="Y1800" s="61"/>
      <c r="Z1800" s="61"/>
      <c r="AA1800" s="61"/>
      <c r="AB1800" s="61"/>
      <c r="AC1800" s="61"/>
      <c r="AD1800" s="61"/>
      <c r="AE1800" s="61"/>
      <c r="AF1800" s="61"/>
      <c r="AG1800" s="61"/>
      <c r="AH1800" s="61"/>
      <c r="AI1800" s="61"/>
      <c r="AJ1800" s="61"/>
      <c r="AK1800" s="61"/>
      <c r="AL1800" s="61"/>
      <c r="AM1800" s="61"/>
      <c r="AN1800" s="61"/>
      <c r="AO1800" s="61"/>
      <c r="AP1800" s="61"/>
      <c r="AQ1800" s="61"/>
      <c r="AR1800" s="61"/>
      <c r="AS1800" s="61"/>
      <c r="AT1800" s="61"/>
      <c r="AU1800" s="61"/>
      <c r="AV1800" s="61"/>
      <c r="AW1800" s="61"/>
      <c r="AX1800" s="61"/>
      <c r="AY1800" s="61"/>
      <c r="AZ1800" s="61"/>
      <c r="BA1800" s="61"/>
      <c r="BB1800" s="61"/>
      <c r="BC1800" s="61"/>
      <c r="BD1800" s="61"/>
      <c r="BE1800" s="61"/>
      <c r="BF1800" s="61"/>
      <c r="BG1800" s="61"/>
      <c r="BH1800" s="61"/>
      <c r="BI1800" s="61"/>
      <c r="BJ1800" s="61"/>
      <c r="BK1800" s="61"/>
    </row>
    <row r="1801" spans="2:63" ht="25.5" customHeight="1" x14ac:dyDescent="0.2">
      <c r="B1801" s="170" t="s">
        <v>425</v>
      </c>
      <c r="C1801" s="170"/>
      <c r="D1801" s="170"/>
      <c r="E1801" s="170"/>
      <c r="F1801" s="170"/>
      <c r="G1801" s="170"/>
      <c r="H1801" s="170"/>
      <c r="I1801" s="170"/>
      <c r="J1801" s="170"/>
      <c r="K1801" s="170"/>
      <c r="L1801" s="170"/>
      <c r="M1801" s="170"/>
      <c r="N1801" s="170"/>
      <c r="O1801" s="170"/>
      <c r="P1801" s="170"/>
      <c r="Q1801" s="170"/>
      <c r="R1801" s="170"/>
      <c r="S1801" s="170"/>
      <c r="T1801" s="170"/>
      <c r="U1801" s="170"/>
      <c r="V1801" s="170"/>
      <c r="W1801" s="170"/>
      <c r="X1801" s="170"/>
      <c r="Y1801" s="170"/>
      <c r="Z1801" s="170"/>
      <c r="AA1801" s="170"/>
      <c r="AB1801" s="170"/>
      <c r="AC1801" s="170"/>
      <c r="AD1801" s="170"/>
      <c r="AE1801" s="170"/>
      <c r="AF1801" s="170"/>
      <c r="AG1801" s="170"/>
      <c r="AH1801" s="170"/>
      <c r="AI1801" s="170"/>
      <c r="AJ1801" s="170"/>
      <c r="AK1801" s="170"/>
      <c r="AL1801" s="170"/>
      <c r="AM1801" s="170"/>
      <c r="AN1801" s="170"/>
      <c r="AO1801" s="170"/>
      <c r="AP1801" s="170"/>
      <c r="AQ1801" s="170"/>
      <c r="AR1801" s="170"/>
      <c r="AS1801" s="170"/>
      <c r="AT1801" s="170"/>
      <c r="AU1801" s="170"/>
      <c r="AV1801" s="170"/>
      <c r="AW1801" s="170"/>
      <c r="AX1801" s="170"/>
      <c r="AY1801" s="170"/>
      <c r="AZ1801" s="170"/>
      <c r="BA1801" s="170"/>
      <c r="BB1801" s="170"/>
      <c r="BC1801" s="170"/>
      <c r="BD1801" s="170"/>
      <c r="BE1801" s="170"/>
      <c r="BF1801" s="170"/>
      <c r="BG1801" s="170"/>
      <c r="BH1801" s="170"/>
      <c r="BI1801" s="170"/>
      <c r="BJ1801" s="170"/>
      <c r="BK1801" s="170"/>
    </row>
    <row r="1802" spans="2:63" ht="25.5" customHeight="1" x14ac:dyDescent="0.2">
      <c r="B1802" s="61"/>
      <c r="C1802" s="61"/>
      <c r="D1802" s="61"/>
      <c r="E1802" s="64"/>
      <c r="F1802" s="61"/>
      <c r="G1802" s="61"/>
      <c r="H1802" s="61"/>
      <c r="I1802" s="61"/>
      <c r="J1802" s="61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  <c r="W1802" s="61"/>
      <c r="X1802" s="61"/>
      <c r="Y1802" s="61"/>
      <c r="Z1802" s="61"/>
      <c r="AA1802" s="61"/>
      <c r="AB1802" s="61"/>
      <c r="AC1802" s="61"/>
      <c r="AD1802" s="61"/>
      <c r="AE1802" s="61"/>
      <c r="AF1802" s="61"/>
      <c r="AG1802" s="61"/>
      <c r="AH1802" s="61"/>
      <c r="AI1802" s="61"/>
      <c r="AJ1802" s="61"/>
      <c r="AK1802" s="61"/>
      <c r="AL1802" s="61"/>
      <c r="AM1802" s="61"/>
      <c r="AN1802" s="61"/>
      <c r="AO1802" s="61"/>
      <c r="AP1802" s="61"/>
      <c r="AQ1802" s="61"/>
      <c r="AR1802" s="61"/>
      <c r="AS1802" s="61"/>
      <c r="AT1802" s="61"/>
      <c r="AU1802" s="61"/>
      <c r="AV1802" s="61"/>
      <c r="AW1802" s="61"/>
      <c r="AX1802" s="61"/>
      <c r="AY1802" s="61"/>
      <c r="AZ1802" s="61"/>
      <c r="BA1802" s="61"/>
      <c r="BB1802" s="61"/>
      <c r="BC1802" s="61"/>
      <c r="BD1802" s="61"/>
      <c r="BE1802" s="61"/>
      <c r="BF1802" s="61"/>
      <c r="BG1802" s="61"/>
      <c r="BH1802" s="61"/>
      <c r="BI1802" s="61"/>
      <c r="BJ1802" s="61"/>
      <c r="BK1802" s="61"/>
    </row>
    <row r="1803" spans="2:63" ht="25.5" customHeight="1" x14ac:dyDescent="0.2">
      <c r="B1803" s="181" t="s">
        <v>427</v>
      </c>
      <c r="C1803" s="181"/>
      <c r="D1803" s="181"/>
      <c r="E1803" s="181"/>
      <c r="F1803" s="181"/>
      <c r="G1803" s="181"/>
      <c r="H1803" s="181"/>
      <c r="I1803" s="61"/>
      <c r="J1803" s="181" t="s">
        <v>426</v>
      </c>
      <c r="K1803" s="181"/>
      <c r="L1803" s="181"/>
      <c r="M1803" s="181"/>
      <c r="N1803" s="181"/>
      <c r="O1803" s="181"/>
      <c r="P1803" s="181"/>
      <c r="Q1803" s="181"/>
      <c r="R1803" s="181"/>
      <c r="S1803" s="181"/>
      <c r="T1803" s="181"/>
      <c r="U1803" s="73"/>
      <c r="V1803" s="181" t="s">
        <v>428</v>
      </c>
      <c r="W1803" s="181"/>
      <c r="X1803" s="181"/>
      <c r="Y1803" s="181"/>
      <c r="Z1803" s="181"/>
      <c r="AA1803" s="181"/>
      <c r="AB1803" s="181"/>
      <c r="AC1803" s="61"/>
      <c r="AD1803" s="61"/>
      <c r="AE1803" s="181" t="s">
        <v>429</v>
      </c>
      <c r="AF1803" s="181"/>
      <c r="AG1803" s="181"/>
      <c r="AH1803" s="181"/>
      <c r="AI1803" s="181"/>
      <c r="AJ1803" s="181"/>
      <c r="AK1803" s="181"/>
      <c r="AL1803" s="181"/>
      <c r="AM1803" s="181"/>
      <c r="AN1803" s="181"/>
      <c r="AO1803" s="181"/>
      <c r="AP1803" s="61"/>
      <c r="AQ1803" s="61"/>
      <c r="AR1803" s="181" t="s">
        <v>430</v>
      </c>
      <c r="AS1803" s="181"/>
      <c r="AT1803" s="181"/>
      <c r="AU1803" s="181"/>
      <c r="AV1803" s="181"/>
      <c r="AW1803" s="181"/>
      <c r="AX1803" s="181"/>
      <c r="AY1803" s="61"/>
      <c r="AZ1803" s="61"/>
      <c r="BA1803" s="181" t="s">
        <v>431</v>
      </c>
      <c r="BB1803" s="181"/>
      <c r="BC1803" s="181"/>
      <c r="BD1803" s="181"/>
      <c r="BE1803" s="181"/>
      <c r="BF1803" s="181"/>
      <c r="BG1803" s="181"/>
      <c r="BH1803" s="181"/>
      <c r="BI1803" s="181"/>
      <c r="BJ1803" s="181"/>
      <c r="BK1803" s="181"/>
    </row>
    <row r="1804" spans="2:63" ht="25.5" customHeight="1" x14ac:dyDescent="0.2">
      <c r="B1804" s="61"/>
      <c r="C1804" s="61"/>
      <c r="D1804" s="61"/>
      <c r="E1804" s="64"/>
      <c r="F1804" s="61"/>
      <c r="G1804" s="61"/>
      <c r="H1804" s="61"/>
      <c r="I1804" s="61"/>
      <c r="J1804" s="61"/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  <c r="W1804" s="61"/>
      <c r="X1804" s="61"/>
      <c r="Y1804" s="61"/>
      <c r="Z1804" s="61"/>
      <c r="AA1804" s="61"/>
      <c r="AB1804" s="61"/>
      <c r="AC1804" s="61"/>
      <c r="AD1804" s="61"/>
      <c r="AE1804" s="61"/>
      <c r="AF1804" s="61"/>
      <c r="AG1804" s="61"/>
      <c r="AH1804" s="61"/>
      <c r="AI1804" s="61"/>
      <c r="AJ1804" s="61"/>
      <c r="AK1804" s="61"/>
      <c r="AL1804" s="61"/>
      <c r="AM1804" s="61"/>
      <c r="AN1804" s="61"/>
      <c r="AO1804" s="61"/>
      <c r="AP1804" s="61"/>
      <c r="AQ1804" s="61"/>
      <c r="AR1804" s="61"/>
      <c r="AS1804" s="61"/>
      <c r="AT1804" s="61"/>
      <c r="AU1804" s="61"/>
      <c r="AV1804" s="61"/>
      <c r="AW1804" s="61"/>
      <c r="AX1804" s="61"/>
      <c r="AY1804" s="61"/>
      <c r="AZ1804" s="61"/>
      <c r="BA1804" s="61"/>
      <c r="BB1804" s="61"/>
      <c r="BC1804" s="61"/>
      <c r="BD1804" s="61"/>
      <c r="BE1804" s="61"/>
      <c r="BF1804" s="61"/>
      <c r="BG1804" s="61"/>
      <c r="BH1804" s="61"/>
      <c r="BI1804" s="61"/>
      <c r="BJ1804" s="61"/>
      <c r="BK1804" s="61"/>
    </row>
    <row r="1805" spans="2:63" ht="25.5" customHeight="1" x14ac:dyDescent="0.2">
      <c r="B1805" s="175" t="s">
        <v>180</v>
      </c>
      <c r="C1805" s="175"/>
      <c r="D1805" s="175"/>
      <c r="E1805" s="64"/>
      <c r="F1805" s="175" t="s">
        <v>14</v>
      </c>
      <c r="G1805" s="175"/>
      <c r="H1805" s="175"/>
      <c r="I1805" s="61"/>
      <c r="J1805" s="178" t="s">
        <v>338</v>
      </c>
      <c r="K1805" s="179"/>
      <c r="L1805" s="180"/>
      <c r="M1805" s="61"/>
      <c r="N1805" s="178" t="s">
        <v>409</v>
      </c>
      <c r="O1805" s="179"/>
      <c r="P1805" s="180"/>
      <c r="Q1805" s="61"/>
      <c r="R1805" s="178" t="s">
        <v>410</v>
      </c>
      <c r="S1805" s="179"/>
      <c r="T1805" s="180"/>
      <c r="U1805" s="61"/>
      <c r="V1805" s="175" t="s">
        <v>180</v>
      </c>
      <c r="W1805" s="175"/>
      <c r="X1805" s="175"/>
      <c r="Y1805" s="61"/>
      <c r="Z1805" s="175" t="s">
        <v>14</v>
      </c>
      <c r="AA1805" s="175"/>
      <c r="AB1805" s="175"/>
      <c r="AC1805" s="61"/>
      <c r="AD1805" s="61"/>
      <c r="AE1805" s="178" t="s">
        <v>338</v>
      </c>
      <c r="AF1805" s="179"/>
      <c r="AG1805" s="180"/>
      <c r="AH1805" s="61"/>
      <c r="AI1805" s="178" t="s">
        <v>409</v>
      </c>
      <c r="AJ1805" s="179"/>
      <c r="AK1805" s="180"/>
      <c r="AL1805" s="61"/>
      <c r="AM1805" s="178" t="s">
        <v>410</v>
      </c>
      <c r="AN1805" s="179"/>
      <c r="AO1805" s="180"/>
      <c r="AP1805" s="61"/>
      <c r="AQ1805" s="61"/>
      <c r="AR1805" s="175" t="s">
        <v>180</v>
      </c>
      <c r="AS1805" s="175"/>
      <c r="AT1805" s="175"/>
      <c r="AU1805" s="61"/>
      <c r="AV1805" s="175" t="s">
        <v>14</v>
      </c>
      <c r="AW1805" s="175"/>
      <c r="AX1805" s="175"/>
      <c r="AY1805" s="61"/>
      <c r="AZ1805" s="61"/>
      <c r="BA1805" s="175" t="s">
        <v>338</v>
      </c>
      <c r="BB1805" s="175"/>
      <c r="BC1805" s="175"/>
      <c r="BD1805" s="61"/>
      <c r="BE1805" s="178" t="s">
        <v>409</v>
      </c>
      <c r="BF1805" s="179"/>
      <c r="BG1805" s="180"/>
      <c r="BH1805" s="61"/>
      <c r="BI1805" s="178" t="s">
        <v>410</v>
      </c>
      <c r="BJ1805" s="179"/>
      <c r="BK1805" s="180"/>
    </row>
    <row r="1806" spans="2:63" ht="25.5" customHeight="1" x14ac:dyDescent="0.2">
      <c r="B1806" s="55" t="s">
        <v>181</v>
      </c>
      <c r="C1806" s="57">
        <v>15</v>
      </c>
      <c r="D1806" s="58">
        <v>0.57692307692307687</v>
      </c>
      <c r="E1806" s="64"/>
      <c r="F1806" s="55" t="s">
        <v>186</v>
      </c>
      <c r="G1806" s="57">
        <v>25</v>
      </c>
      <c r="H1806" s="58">
        <v>0.96153846153846156</v>
      </c>
      <c r="I1806" s="61"/>
      <c r="J1806" s="55" t="s">
        <v>339</v>
      </c>
      <c r="K1806" s="57">
        <v>15</v>
      </c>
      <c r="L1806" s="58">
        <v>0.57692307692307687</v>
      </c>
      <c r="M1806" s="61"/>
      <c r="N1806" s="55" t="s">
        <v>357</v>
      </c>
      <c r="O1806" s="57">
        <v>0</v>
      </c>
      <c r="P1806" s="58">
        <v>0</v>
      </c>
      <c r="Q1806" s="61"/>
      <c r="R1806" s="55" t="s">
        <v>411</v>
      </c>
      <c r="S1806" s="57">
        <v>6</v>
      </c>
      <c r="T1806" s="58">
        <v>0.23076923076923078</v>
      </c>
      <c r="U1806" s="61"/>
      <c r="V1806" s="47" t="s">
        <v>181</v>
      </c>
      <c r="W1806" s="57">
        <v>6</v>
      </c>
      <c r="X1806" s="58">
        <v>0.75</v>
      </c>
      <c r="Y1806" s="61"/>
      <c r="Z1806" s="55" t="s">
        <v>186</v>
      </c>
      <c r="AA1806" s="57">
        <v>8</v>
      </c>
      <c r="AB1806" s="58">
        <v>1</v>
      </c>
      <c r="AC1806" s="61"/>
      <c r="AD1806" s="61"/>
      <c r="AE1806" s="47" t="s">
        <v>339</v>
      </c>
      <c r="AF1806" s="57">
        <v>6</v>
      </c>
      <c r="AG1806" s="58">
        <v>0.75</v>
      </c>
      <c r="AH1806" s="61"/>
      <c r="AI1806" s="55" t="s">
        <v>357</v>
      </c>
      <c r="AJ1806" s="57">
        <v>1</v>
      </c>
      <c r="AK1806" s="58">
        <v>0.125</v>
      </c>
      <c r="AL1806" s="61"/>
      <c r="AM1806" s="55" t="s">
        <v>411</v>
      </c>
      <c r="AN1806" s="57">
        <v>5</v>
      </c>
      <c r="AO1806" s="58">
        <v>0.625</v>
      </c>
      <c r="AP1806" s="61"/>
      <c r="AQ1806" s="61"/>
      <c r="AR1806" s="55" t="s">
        <v>181</v>
      </c>
      <c r="AS1806" s="57">
        <v>1</v>
      </c>
      <c r="AT1806" s="58">
        <v>1</v>
      </c>
      <c r="AU1806" s="61"/>
      <c r="AV1806" s="47" t="s">
        <v>186</v>
      </c>
      <c r="AW1806" s="57">
        <v>1</v>
      </c>
      <c r="AX1806" s="58">
        <v>1</v>
      </c>
      <c r="AY1806" s="61"/>
      <c r="AZ1806" s="61"/>
      <c r="BA1806" s="55" t="s">
        <v>339</v>
      </c>
      <c r="BB1806" s="57">
        <v>1</v>
      </c>
      <c r="BC1806" s="58">
        <v>1</v>
      </c>
      <c r="BD1806" s="61"/>
      <c r="BE1806" s="55" t="s">
        <v>357</v>
      </c>
      <c r="BF1806" s="57">
        <v>0</v>
      </c>
      <c r="BG1806" s="58">
        <v>0</v>
      </c>
      <c r="BH1806" s="61"/>
      <c r="BI1806" s="55" t="s">
        <v>411</v>
      </c>
      <c r="BJ1806" s="57">
        <v>1</v>
      </c>
      <c r="BK1806" s="58">
        <v>1</v>
      </c>
    </row>
    <row r="1807" spans="2:63" ht="25.5" customHeight="1" x14ac:dyDescent="0.2">
      <c r="B1807" s="46" t="s">
        <v>182</v>
      </c>
      <c r="C1807" s="57">
        <v>6</v>
      </c>
      <c r="D1807" s="58">
        <v>0.23076923076923078</v>
      </c>
      <c r="E1807" s="64"/>
      <c r="F1807" s="46" t="s">
        <v>187</v>
      </c>
      <c r="G1807" s="57">
        <v>0</v>
      </c>
      <c r="H1807" s="58">
        <v>0</v>
      </c>
      <c r="I1807" s="61"/>
      <c r="J1807" s="55" t="s">
        <v>340</v>
      </c>
      <c r="K1807" s="57">
        <v>0</v>
      </c>
      <c r="L1807" s="58">
        <v>0</v>
      </c>
      <c r="M1807" s="61"/>
      <c r="N1807" s="55" t="s">
        <v>359</v>
      </c>
      <c r="O1807" s="57">
        <v>15</v>
      </c>
      <c r="P1807" s="58">
        <v>0.57692307692307687</v>
      </c>
      <c r="Q1807" s="61"/>
      <c r="R1807" s="55" t="s">
        <v>412</v>
      </c>
      <c r="S1807" s="57">
        <v>9</v>
      </c>
      <c r="T1807" s="58">
        <v>0.34615384615384615</v>
      </c>
      <c r="U1807" s="61"/>
      <c r="V1807" s="46" t="s">
        <v>182</v>
      </c>
      <c r="W1807" s="57">
        <v>1</v>
      </c>
      <c r="X1807" s="58">
        <v>0.125</v>
      </c>
      <c r="Y1807" s="61"/>
      <c r="Z1807" s="46" t="s">
        <v>187</v>
      </c>
      <c r="AA1807" s="57">
        <v>0</v>
      </c>
      <c r="AB1807" s="58">
        <v>0</v>
      </c>
      <c r="AC1807" s="61"/>
      <c r="AD1807" s="61"/>
      <c r="AE1807" s="47" t="s">
        <v>340</v>
      </c>
      <c r="AF1807" s="57">
        <v>0</v>
      </c>
      <c r="AG1807" s="58">
        <v>0</v>
      </c>
      <c r="AH1807" s="61"/>
      <c r="AI1807" s="55" t="s">
        <v>359</v>
      </c>
      <c r="AJ1807" s="57">
        <v>5</v>
      </c>
      <c r="AK1807" s="58">
        <v>0.625</v>
      </c>
      <c r="AL1807" s="61"/>
      <c r="AM1807" s="55" t="s">
        <v>412</v>
      </c>
      <c r="AN1807" s="57">
        <v>1</v>
      </c>
      <c r="AO1807" s="58">
        <v>0.125</v>
      </c>
      <c r="AP1807" s="61"/>
      <c r="AQ1807" s="61"/>
      <c r="AR1807" s="46" t="s">
        <v>182</v>
      </c>
      <c r="AS1807" s="57">
        <v>0</v>
      </c>
      <c r="AT1807" s="58">
        <v>0</v>
      </c>
      <c r="AU1807" s="61"/>
      <c r="AV1807" s="46" t="s">
        <v>187</v>
      </c>
      <c r="AW1807" s="57">
        <v>0</v>
      </c>
      <c r="AX1807" s="58">
        <v>0</v>
      </c>
      <c r="AY1807" s="61"/>
      <c r="AZ1807" s="61"/>
      <c r="BA1807" s="55" t="s">
        <v>340</v>
      </c>
      <c r="BB1807" s="57">
        <v>0</v>
      </c>
      <c r="BC1807" s="58">
        <v>0</v>
      </c>
      <c r="BD1807" s="61"/>
      <c r="BE1807" s="55" t="s">
        <v>359</v>
      </c>
      <c r="BF1807" s="57">
        <v>1</v>
      </c>
      <c r="BG1807" s="58">
        <v>1</v>
      </c>
      <c r="BH1807" s="61"/>
      <c r="BI1807" s="55" t="s">
        <v>412</v>
      </c>
      <c r="BJ1807" s="57">
        <v>0</v>
      </c>
      <c r="BK1807" s="58">
        <v>0</v>
      </c>
    </row>
    <row r="1808" spans="2:63" ht="25.5" customHeight="1" x14ac:dyDescent="0.2">
      <c r="B1808" s="50" t="s">
        <v>183</v>
      </c>
      <c r="C1808" s="57">
        <v>3</v>
      </c>
      <c r="D1808" s="58">
        <v>0.11538461538461539</v>
      </c>
      <c r="E1808" s="64"/>
      <c r="F1808" s="46" t="s">
        <v>188</v>
      </c>
      <c r="G1808" s="57">
        <v>1</v>
      </c>
      <c r="H1808" s="58">
        <v>3.8461538461538464E-2</v>
      </c>
      <c r="I1808" s="61"/>
      <c r="J1808" s="55" t="s">
        <v>341</v>
      </c>
      <c r="K1808" s="57">
        <v>0</v>
      </c>
      <c r="L1808" s="58">
        <v>0</v>
      </c>
      <c r="M1808" s="61"/>
      <c r="N1808" s="50" t="s">
        <v>360</v>
      </c>
      <c r="O1808" s="57">
        <v>0</v>
      </c>
      <c r="P1808" s="58">
        <v>0</v>
      </c>
      <c r="Q1808" s="61"/>
      <c r="R1808" s="50" t="s">
        <v>413</v>
      </c>
      <c r="S1808" s="57">
        <v>1</v>
      </c>
      <c r="T1808" s="58">
        <v>3.8461538461538464E-2</v>
      </c>
      <c r="U1808" s="61"/>
      <c r="V1808" s="46" t="s">
        <v>183</v>
      </c>
      <c r="W1808" s="57">
        <v>1</v>
      </c>
      <c r="X1808" s="58">
        <v>0.125</v>
      </c>
      <c r="Y1808" s="61"/>
      <c r="Z1808" s="46" t="s">
        <v>188</v>
      </c>
      <c r="AA1808" s="57">
        <v>0</v>
      </c>
      <c r="AB1808" s="58">
        <v>0</v>
      </c>
      <c r="AC1808" s="61"/>
      <c r="AD1808" s="61"/>
      <c r="AE1808" s="47" t="s">
        <v>341</v>
      </c>
      <c r="AF1808" s="57">
        <v>0</v>
      </c>
      <c r="AG1808" s="58">
        <v>0</v>
      </c>
      <c r="AH1808" s="61"/>
      <c r="AI1808" s="50" t="s">
        <v>360</v>
      </c>
      <c r="AJ1808" s="57">
        <v>0</v>
      </c>
      <c r="AK1808" s="58">
        <v>0</v>
      </c>
      <c r="AL1808" s="61"/>
      <c r="AM1808" s="50" t="s">
        <v>413</v>
      </c>
      <c r="AN1808" s="57">
        <v>1</v>
      </c>
      <c r="AO1808" s="58">
        <v>0.125</v>
      </c>
      <c r="AP1808" s="61"/>
      <c r="AQ1808" s="61"/>
      <c r="AR1808" s="46" t="s">
        <v>183</v>
      </c>
      <c r="AS1808" s="57">
        <v>0</v>
      </c>
      <c r="AT1808" s="58">
        <v>0</v>
      </c>
      <c r="AU1808" s="61"/>
      <c r="AV1808" s="46" t="s">
        <v>188</v>
      </c>
      <c r="AW1808" s="57">
        <v>0</v>
      </c>
      <c r="AX1808" s="58">
        <v>0</v>
      </c>
      <c r="AY1808" s="61"/>
      <c r="AZ1808" s="61"/>
      <c r="BA1808" s="55" t="s">
        <v>341</v>
      </c>
      <c r="BB1808" s="57">
        <v>0</v>
      </c>
      <c r="BC1808" s="58">
        <v>0</v>
      </c>
      <c r="BD1808" s="61"/>
      <c r="BE1808" s="50" t="s">
        <v>360</v>
      </c>
      <c r="BF1808" s="57">
        <v>0</v>
      </c>
      <c r="BG1808" s="58">
        <v>0</v>
      </c>
      <c r="BH1808" s="61"/>
      <c r="BI1808" s="50" t="s">
        <v>413</v>
      </c>
      <c r="BJ1808" s="57">
        <v>0</v>
      </c>
      <c r="BK1808" s="58">
        <v>0</v>
      </c>
    </row>
    <row r="1809" spans="2:63" ht="25.5" customHeight="1" x14ac:dyDescent="0.2">
      <c r="B1809" s="50" t="s">
        <v>184</v>
      </c>
      <c r="C1809" s="57">
        <v>1</v>
      </c>
      <c r="D1809" s="58">
        <v>3.8461538461538464E-2</v>
      </c>
      <c r="E1809" s="64"/>
      <c r="F1809" s="77"/>
      <c r="G1809" s="54">
        <v>26</v>
      </c>
      <c r="H1809" s="76">
        <v>1</v>
      </c>
      <c r="I1809" s="61"/>
      <c r="J1809" s="50" t="s">
        <v>344</v>
      </c>
      <c r="K1809" s="57">
        <v>6</v>
      </c>
      <c r="L1809" s="58">
        <v>0.23076923076923078</v>
      </c>
      <c r="M1809" s="61"/>
      <c r="N1809" s="50" t="s">
        <v>358</v>
      </c>
      <c r="O1809" s="57">
        <v>6</v>
      </c>
      <c r="P1809" s="58">
        <v>0.23076923076923078</v>
      </c>
      <c r="Q1809" s="61"/>
      <c r="R1809" s="50" t="s">
        <v>414</v>
      </c>
      <c r="S1809" s="57">
        <v>5</v>
      </c>
      <c r="T1809" s="58">
        <v>0.19230769230769232</v>
      </c>
      <c r="U1809" s="61"/>
      <c r="V1809" s="46" t="s">
        <v>184</v>
      </c>
      <c r="W1809" s="57">
        <v>0</v>
      </c>
      <c r="X1809" s="58">
        <v>0</v>
      </c>
      <c r="Y1809" s="61"/>
      <c r="Z1809" s="77"/>
      <c r="AA1809" s="54">
        <v>8</v>
      </c>
      <c r="AB1809" s="76">
        <v>1</v>
      </c>
      <c r="AC1809" s="61"/>
      <c r="AD1809" s="61"/>
      <c r="AE1809" s="50" t="s">
        <v>344</v>
      </c>
      <c r="AF1809" s="57">
        <v>1</v>
      </c>
      <c r="AG1809" s="58">
        <v>0.125</v>
      </c>
      <c r="AH1809" s="61"/>
      <c r="AI1809" s="50" t="s">
        <v>358</v>
      </c>
      <c r="AJ1809" s="57">
        <v>1</v>
      </c>
      <c r="AK1809" s="58">
        <v>0.125</v>
      </c>
      <c r="AL1809" s="61"/>
      <c r="AM1809" s="50" t="s">
        <v>414</v>
      </c>
      <c r="AN1809" s="57">
        <v>0</v>
      </c>
      <c r="AO1809" s="58">
        <v>0</v>
      </c>
      <c r="AP1809" s="61"/>
      <c r="AQ1809" s="61"/>
      <c r="AR1809" s="46" t="s">
        <v>184</v>
      </c>
      <c r="AS1809" s="57">
        <v>0</v>
      </c>
      <c r="AT1809" s="58">
        <v>0</v>
      </c>
      <c r="AU1809" s="61"/>
      <c r="AV1809" s="77"/>
      <c r="AW1809" s="54">
        <v>1</v>
      </c>
      <c r="AX1809" s="76">
        <v>1</v>
      </c>
      <c r="AY1809" s="61"/>
      <c r="AZ1809" s="61"/>
      <c r="BA1809" s="50" t="s">
        <v>344</v>
      </c>
      <c r="BB1809" s="57">
        <v>0</v>
      </c>
      <c r="BC1809" s="58">
        <v>0</v>
      </c>
      <c r="BD1809" s="61"/>
      <c r="BE1809" s="50" t="s">
        <v>358</v>
      </c>
      <c r="BF1809" s="57">
        <v>0</v>
      </c>
      <c r="BG1809" s="58">
        <v>0</v>
      </c>
      <c r="BH1809" s="61"/>
      <c r="BI1809" s="50" t="s">
        <v>414</v>
      </c>
      <c r="BJ1809" s="57">
        <v>0</v>
      </c>
      <c r="BK1809" s="58">
        <v>0</v>
      </c>
    </row>
    <row r="1810" spans="2:63" ht="25.5" customHeight="1" x14ac:dyDescent="0.2">
      <c r="B1810" s="50" t="s">
        <v>185</v>
      </c>
      <c r="C1810" s="57">
        <v>1</v>
      </c>
      <c r="D1810" s="58">
        <v>3.8461538461538464E-2</v>
      </c>
      <c r="E1810" s="64"/>
      <c r="F1810" s="61"/>
      <c r="G1810" s="56" t="s">
        <v>141</v>
      </c>
      <c r="H1810" s="49" t="s">
        <v>140</v>
      </c>
      <c r="I1810" s="61"/>
      <c r="J1810" s="50" t="s">
        <v>343</v>
      </c>
      <c r="K1810" s="57">
        <v>0</v>
      </c>
      <c r="L1810" s="58">
        <v>0</v>
      </c>
      <c r="M1810" s="61"/>
      <c r="N1810" s="50" t="s">
        <v>361</v>
      </c>
      <c r="O1810" s="57">
        <v>1</v>
      </c>
      <c r="P1810" s="58">
        <v>3.8461538461538464E-2</v>
      </c>
      <c r="Q1810" s="61"/>
      <c r="R1810" s="50" t="s">
        <v>415</v>
      </c>
      <c r="S1810" s="57">
        <v>2</v>
      </c>
      <c r="T1810" s="58">
        <v>7.6923076923076927E-2</v>
      </c>
      <c r="U1810" s="61"/>
      <c r="V1810" s="46" t="s">
        <v>185</v>
      </c>
      <c r="W1810" s="57">
        <v>0</v>
      </c>
      <c r="X1810" s="58">
        <v>0</v>
      </c>
      <c r="Y1810" s="61"/>
      <c r="Z1810" s="37"/>
      <c r="AA1810" s="56" t="s">
        <v>141</v>
      </c>
      <c r="AB1810" s="49" t="s">
        <v>140</v>
      </c>
      <c r="AC1810" s="61"/>
      <c r="AD1810" s="61"/>
      <c r="AE1810" s="50" t="s">
        <v>343</v>
      </c>
      <c r="AF1810" s="57">
        <v>0</v>
      </c>
      <c r="AG1810" s="58">
        <v>0</v>
      </c>
      <c r="AH1810" s="61"/>
      <c r="AI1810" s="50" t="s">
        <v>361</v>
      </c>
      <c r="AJ1810" s="57">
        <v>0</v>
      </c>
      <c r="AK1810" s="58">
        <v>0</v>
      </c>
      <c r="AL1810" s="61"/>
      <c r="AM1810" s="50" t="s">
        <v>415</v>
      </c>
      <c r="AN1810" s="57">
        <v>1</v>
      </c>
      <c r="AO1810" s="58">
        <v>0.125</v>
      </c>
      <c r="AP1810" s="61"/>
      <c r="AQ1810" s="61"/>
      <c r="AR1810" s="46" t="s">
        <v>185</v>
      </c>
      <c r="AS1810" s="57">
        <v>0</v>
      </c>
      <c r="AT1810" s="58">
        <v>0</v>
      </c>
      <c r="AU1810" s="61"/>
      <c r="AV1810" s="61"/>
      <c r="AW1810" s="56" t="s">
        <v>141</v>
      </c>
      <c r="AX1810" s="49" t="s">
        <v>140</v>
      </c>
      <c r="AY1810" s="61"/>
      <c r="AZ1810" s="61"/>
      <c r="BA1810" s="50" t="s">
        <v>343</v>
      </c>
      <c r="BB1810" s="57">
        <v>0</v>
      </c>
      <c r="BC1810" s="58">
        <v>0</v>
      </c>
      <c r="BD1810" s="61"/>
      <c r="BE1810" s="50" t="s">
        <v>361</v>
      </c>
      <c r="BF1810" s="57">
        <v>0</v>
      </c>
      <c r="BG1810" s="58">
        <v>0</v>
      </c>
      <c r="BH1810" s="61"/>
      <c r="BI1810" s="50" t="s">
        <v>415</v>
      </c>
      <c r="BJ1810" s="57">
        <v>0</v>
      </c>
      <c r="BK1810" s="58">
        <v>0</v>
      </c>
    </row>
    <row r="1811" spans="2:63" ht="25.5" customHeight="1" x14ac:dyDescent="0.2">
      <c r="B1811" s="46" t="s">
        <v>162</v>
      </c>
      <c r="C1811" s="57">
        <v>0</v>
      </c>
      <c r="D1811" s="58">
        <v>0</v>
      </c>
      <c r="E1811" s="64"/>
      <c r="F1811" s="61"/>
      <c r="G1811" s="61"/>
      <c r="H1811" s="61"/>
      <c r="I1811" s="61"/>
      <c r="J1811" s="50" t="s">
        <v>342</v>
      </c>
      <c r="K1811" s="57">
        <v>0</v>
      </c>
      <c r="L1811" s="58">
        <v>0</v>
      </c>
      <c r="M1811" s="61"/>
      <c r="N1811" s="50" t="s">
        <v>362</v>
      </c>
      <c r="O1811" s="57">
        <v>2</v>
      </c>
      <c r="P1811" s="58">
        <v>7.6923076923076927E-2</v>
      </c>
      <c r="Q1811" s="61"/>
      <c r="R1811" s="50" t="s">
        <v>416</v>
      </c>
      <c r="S1811" s="57">
        <v>1</v>
      </c>
      <c r="T1811" s="58">
        <v>3.8461538461538464E-2</v>
      </c>
      <c r="U1811" s="61"/>
      <c r="V1811" s="46" t="s">
        <v>162</v>
      </c>
      <c r="W1811" s="57">
        <v>0</v>
      </c>
      <c r="X1811" s="58">
        <v>0</v>
      </c>
      <c r="Y1811" s="61"/>
      <c r="Z1811" s="61"/>
      <c r="AA1811" s="61"/>
      <c r="AB1811" s="61"/>
      <c r="AC1811" s="61"/>
      <c r="AD1811" s="61"/>
      <c r="AE1811" s="50" t="s">
        <v>342</v>
      </c>
      <c r="AF1811" s="57">
        <v>0</v>
      </c>
      <c r="AG1811" s="58">
        <v>0</v>
      </c>
      <c r="AH1811" s="61"/>
      <c r="AI1811" s="50" t="s">
        <v>362</v>
      </c>
      <c r="AJ1811" s="57">
        <v>1</v>
      </c>
      <c r="AK1811" s="58">
        <v>0.125</v>
      </c>
      <c r="AL1811" s="61"/>
      <c r="AM1811" s="50" t="s">
        <v>416</v>
      </c>
      <c r="AN1811" s="57">
        <v>0</v>
      </c>
      <c r="AO1811" s="58">
        <v>0</v>
      </c>
      <c r="AP1811" s="61"/>
      <c r="AQ1811" s="61"/>
      <c r="AR1811" s="46" t="s">
        <v>162</v>
      </c>
      <c r="AS1811" s="57">
        <v>0</v>
      </c>
      <c r="AT1811" s="58">
        <v>0</v>
      </c>
      <c r="AU1811" s="61"/>
      <c r="AV1811" s="61"/>
      <c r="AW1811" s="61"/>
      <c r="AX1811" s="61"/>
      <c r="AY1811" s="61"/>
      <c r="AZ1811" s="61"/>
      <c r="BA1811" s="50" t="s">
        <v>342</v>
      </c>
      <c r="BB1811" s="57">
        <v>0</v>
      </c>
      <c r="BC1811" s="58">
        <v>0</v>
      </c>
      <c r="BD1811" s="61"/>
      <c r="BE1811" s="50" t="s">
        <v>362</v>
      </c>
      <c r="BF1811" s="57">
        <v>0</v>
      </c>
      <c r="BG1811" s="58">
        <v>0</v>
      </c>
      <c r="BH1811" s="61"/>
      <c r="BI1811" s="50" t="s">
        <v>416</v>
      </c>
      <c r="BJ1811" s="57">
        <v>0</v>
      </c>
      <c r="BK1811" s="58">
        <v>0</v>
      </c>
    </row>
    <row r="1812" spans="2:63" ht="25.5" customHeight="1" x14ac:dyDescent="0.2">
      <c r="B1812" s="77"/>
      <c r="C1812" s="54">
        <v>26</v>
      </c>
      <c r="D1812" s="76">
        <v>1</v>
      </c>
      <c r="E1812" s="64"/>
      <c r="F1812" s="61"/>
      <c r="G1812" s="61"/>
      <c r="H1812" s="61"/>
      <c r="I1812" s="61"/>
      <c r="J1812" s="50" t="s">
        <v>354</v>
      </c>
      <c r="K1812" s="57">
        <v>2</v>
      </c>
      <c r="L1812" s="58">
        <v>7.6923076923076927E-2</v>
      </c>
      <c r="M1812" s="61"/>
      <c r="N1812" s="50" t="s">
        <v>363</v>
      </c>
      <c r="O1812" s="57">
        <v>0</v>
      </c>
      <c r="P1812" s="58">
        <v>0</v>
      </c>
      <c r="Q1812" s="61"/>
      <c r="R1812" s="50" t="s">
        <v>417</v>
      </c>
      <c r="S1812" s="57">
        <v>0</v>
      </c>
      <c r="T1812" s="58">
        <v>0</v>
      </c>
      <c r="U1812" s="61"/>
      <c r="V1812" s="77"/>
      <c r="W1812" s="54">
        <v>8</v>
      </c>
      <c r="X1812" s="76">
        <v>1</v>
      </c>
      <c r="Y1812" s="61"/>
      <c r="Z1812" s="61"/>
      <c r="AA1812" s="61"/>
      <c r="AB1812" s="61"/>
      <c r="AC1812" s="61"/>
      <c r="AD1812" s="61"/>
      <c r="AE1812" s="50" t="s">
        <v>354</v>
      </c>
      <c r="AF1812" s="57">
        <v>1</v>
      </c>
      <c r="AG1812" s="58">
        <v>0.125</v>
      </c>
      <c r="AH1812" s="61"/>
      <c r="AI1812" s="50" t="s">
        <v>363</v>
      </c>
      <c r="AJ1812" s="57">
        <v>0</v>
      </c>
      <c r="AK1812" s="58">
        <v>0</v>
      </c>
      <c r="AL1812" s="61"/>
      <c r="AM1812" s="50" t="s">
        <v>417</v>
      </c>
      <c r="AN1812" s="57">
        <v>0</v>
      </c>
      <c r="AO1812" s="58">
        <v>0</v>
      </c>
      <c r="AP1812" s="61"/>
      <c r="AQ1812" s="61"/>
      <c r="AR1812" s="77" t="s">
        <v>142</v>
      </c>
      <c r="AS1812" s="54">
        <v>1</v>
      </c>
      <c r="AT1812" s="76">
        <v>1</v>
      </c>
      <c r="AU1812" s="61"/>
      <c r="AV1812" s="61"/>
      <c r="AW1812" s="61"/>
      <c r="AX1812" s="61"/>
      <c r="AY1812" s="61"/>
      <c r="AZ1812" s="61"/>
      <c r="BA1812" s="50" t="s">
        <v>354</v>
      </c>
      <c r="BB1812" s="57">
        <v>0</v>
      </c>
      <c r="BC1812" s="58">
        <v>0</v>
      </c>
      <c r="BD1812" s="61"/>
      <c r="BE1812" s="50" t="s">
        <v>363</v>
      </c>
      <c r="BF1812" s="57">
        <v>0</v>
      </c>
      <c r="BG1812" s="58">
        <v>0</v>
      </c>
      <c r="BH1812" s="61"/>
      <c r="BI1812" s="50" t="s">
        <v>417</v>
      </c>
      <c r="BJ1812" s="57">
        <v>0</v>
      </c>
      <c r="BK1812" s="58">
        <v>0</v>
      </c>
    </row>
    <row r="1813" spans="2:63" ht="25.5" customHeight="1" x14ac:dyDescent="0.2">
      <c r="B1813" s="61"/>
      <c r="C1813" s="80" t="s">
        <v>141</v>
      </c>
      <c r="D1813" s="77" t="s">
        <v>140</v>
      </c>
      <c r="E1813" s="64"/>
      <c r="F1813" s="61"/>
      <c r="G1813" s="61"/>
      <c r="H1813" s="61"/>
      <c r="I1813" s="61"/>
      <c r="J1813" s="50" t="s">
        <v>355</v>
      </c>
      <c r="K1813" s="57">
        <v>0</v>
      </c>
      <c r="L1813" s="58">
        <v>0</v>
      </c>
      <c r="M1813" s="61"/>
      <c r="N1813" s="50" t="s">
        <v>364</v>
      </c>
      <c r="O1813" s="57">
        <v>1</v>
      </c>
      <c r="P1813" s="58">
        <v>3.8461538461538464E-2</v>
      </c>
      <c r="Q1813" s="61"/>
      <c r="R1813" s="50" t="s">
        <v>418</v>
      </c>
      <c r="S1813" s="57">
        <v>1</v>
      </c>
      <c r="T1813" s="58">
        <v>3.8461538461538464E-2</v>
      </c>
      <c r="U1813" s="61"/>
      <c r="V1813" s="61"/>
      <c r="W1813" s="56" t="s">
        <v>141</v>
      </c>
      <c r="X1813" s="49" t="s">
        <v>140</v>
      </c>
      <c r="Y1813" s="61"/>
      <c r="Z1813" s="61"/>
      <c r="AA1813" s="61"/>
      <c r="AB1813" s="61"/>
      <c r="AC1813" s="61"/>
      <c r="AD1813" s="61"/>
      <c r="AE1813" s="50" t="s">
        <v>355</v>
      </c>
      <c r="AF1813" s="57">
        <v>0</v>
      </c>
      <c r="AG1813" s="58">
        <v>0</v>
      </c>
      <c r="AH1813" s="61"/>
      <c r="AI1813" s="50" t="s">
        <v>364</v>
      </c>
      <c r="AJ1813" s="57">
        <v>0</v>
      </c>
      <c r="AK1813" s="58">
        <v>0</v>
      </c>
      <c r="AL1813" s="61"/>
      <c r="AM1813" s="50" t="s">
        <v>418</v>
      </c>
      <c r="AN1813" s="57">
        <v>0</v>
      </c>
      <c r="AO1813" s="58">
        <v>0</v>
      </c>
      <c r="AP1813" s="61"/>
      <c r="AQ1813" s="61"/>
      <c r="AR1813" s="69"/>
      <c r="AS1813" s="56" t="s">
        <v>141</v>
      </c>
      <c r="AT1813" s="49" t="s">
        <v>140</v>
      </c>
      <c r="AU1813" s="61"/>
      <c r="AV1813" s="61"/>
      <c r="AW1813" s="61"/>
      <c r="AX1813" s="61"/>
      <c r="AY1813" s="61"/>
      <c r="AZ1813" s="61"/>
      <c r="BA1813" s="50" t="s">
        <v>355</v>
      </c>
      <c r="BB1813" s="57">
        <v>0</v>
      </c>
      <c r="BC1813" s="58">
        <v>0</v>
      </c>
      <c r="BD1813" s="61"/>
      <c r="BE1813" s="50" t="s">
        <v>364</v>
      </c>
      <c r="BF1813" s="57">
        <v>0</v>
      </c>
      <c r="BG1813" s="58">
        <v>0</v>
      </c>
      <c r="BH1813" s="61"/>
      <c r="BI1813" s="50" t="s">
        <v>418</v>
      </c>
      <c r="BJ1813" s="57">
        <v>0</v>
      </c>
      <c r="BK1813" s="58">
        <v>0</v>
      </c>
    </row>
    <row r="1814" spans="2:63" ht="25.5" customHeight="1" x14ac:dyDescent="0.2">
      <c r="B1814"/>
      <c r="C1814"/>
      <c r="D1814"/>
      <c r="E1814" s="64"/>
      <c r="F1814" s="175" t="s">
        <v>16</v>
      </c>
      <c r="G1814" s="175"/>
      <c r="H1814" s="175"/>
      <c r="I1814" s="61"/>
      <c r="J1814" s="50" t="s">
        <v>356</v>
      </c>
      <c r="K1814" s="57">
        <v>1</v>
      </c>
      <c r="L1814" s="58">
        <v>3.8461538461538464E-2</v>
      </c>
      <c r="M1814" s="61"/>
      <c r="N1814" s="50" t="s">
        <v>365</v>
      </c>
      <c r="O1814" s="57">
        <v>0</v>
      </c>
      <c r="P1814" s="58">
        <v>0</v>
      </c>
      <c r="Q1814" s="61"/>
      <c r="R1814" s="50" t="s">
        <v>419</v>
      </c>
      <c r="S1814" s="57">
        <v>0</v>
      </c>
      <c r="T1814" s="58">
        <v>0</v>
      </c>
      <c r="U1814" s="61"/>
      <c r="V1814"/>
      <c r="W1814"/>
      <c r="X1814"/>
      <c r="Y1814" s="61"/>
      <c r="Z1814" s="61"/>
      <c r="AA1814" s="61"/>
      <c r="AB1814" s="61"/>
      <c r="AC1814" s="61"/>
      <c r="AD1814" s="61"/>
      <c r="AE1814" s="50" t="s">
        <v>356</v>
      </c>
      <c r="AF1814" s="57">
        <v>0</v>
      </c>
      <c r="AG1814" s="58">
        <v>0</v>
      </c>
      <c r="AH1814" s="61"/>
      <c r="AI1814" s="50" t="s">
        <v>365</v>
      </c>
      <c r="AJ1814" s="57">
        <v>0</v>
      </c>
      <c r="AK1814" s="58">
        <v>0</v>
      </c>
      <c r="AL1814" s="61"/>
      <c r="AM1814" s="50" t="s">
        <v>419</v>
      </c>
      <c r="AN1814" s="57">
        <v>0</v>
      </c>
      <c r="AO1814" s="58">
        <v>0</v>
      </c>
      <c r="AP1814" s="61"/>
      <c r="AQ1814" s="61"/>
      <c r="AR1814"/>
      <c r="AS1814"/>
      <c r="AT1814"/>
      <c r="AU1814" s="61"/>
      <c r="AV1814"/>
      <c r="AW1814"/>
      <c r="AX1814"/>
      <c r="AY1814" s="61"/>
      <c r="AZ1814" s="61"/>
      <c r="BA1814" s="50" t="s">
        <v>356</v>
      </c>
      <c r="BB1814" s="57">
        <v>0</v>
      </c>
      <c r="BC1814" s="58">
        <v>0</v>
      </c>
      <c r="BD1814" s="61"/>
      <c r="BE1814" s="50" t="s">
        <v>365</v>
      </c>
      <c r="BF1814" s="57">
        <v>0</v>
      </c>
      <c r="BG1814" s="58">
        <v>0</v>
      </c>
      <c r="BH1814" s="61"/>
      <c r="BI1814" s="50" t="s">
        <v>419</v>
      </c>
      <c r="BJ1814" s="57">
        <v>0</v>
      </c>
      <c r="BK1814" s="58">
        <v>0</v>
      </c>
    </row>
    <row r="1815" spans="2:63" ht="25.5" customHeight="1" x14ac:dyDescent="0.2">
      <c r="B1815"/>
      <c r="C1815"/>
      <c r="D1815"/>
      <c r="E1815" s="64"/>
      <c r="F1815" s="55" t="s">
        <v>191</v>
      </c>
      <c r="G1815" s="57">
        <v>9</v>
      </c>
      <c r="H1815" s="58">
        <v>0.34615384615384615</v>
      </c>
      <c r="I1815" s="61"/>
      <c r="J1815" s="50" t="s">
        <v>345</v>
      </c>
      <c r="K1815" s="57">
        <v>1</v>
      </c>
      <c r="L1815" s="58">
        <v>3.8461538461538464E-2</v>
      </c>
      <c r="M1815" s="61"/>
      <c r="N1815" s="50" t="s">
        <v>366</v>
      </c>
      <c r="O1815" s="57">
        <v>1</v>
      </c>
      <c r="P1815" s="58">
        <v>3.8461538461538464E-2</v>
      </c>
      <c r="Q1815" s="61"/>
      <c r="R1815" s="50" t="s">
        <v>420</v>
      </c>
      <c r="S1815" s="57">
        <v>1</v>
      </c>
      <c r="T1815" s="58">
        <v>3.8461538461538464E-2</v>
      </c>
      <c r="U1815" s="61"/>
      <c r="V1815" s="175" t="s">
        <v>15</v>
      </c>
      <c r="W1815" s="175"/>
      <c r="X1815" s="175"/>
      <c r="Y1815" s="61"/>
      <c r="Z1815" s="175" t="s">
        <v>16</v>
      </c>
      <c r="AA1815" s="175"/>
      <c r="AB1815" s="175"/>
      <c r="AC1815" s="61"/>
      <c r="AD1815" s="61"/>
      <c r="AE1815" s="50" t="s">
        <v>345</v>
      </c>
      <c r="AF1815" s="57">
        <v>0</v>
      </c>
      <c r="AG1815" s="58">
        <v>0</v>
      </c>
      <c r="AH1815" s="61"/>
      <c r="AI1815" s="50" t="s">
        <v>366</v>
      </c>
      <c r="AJ1815" s="57">
        <v>0</v>
      </c>
      <c r="AK1815" s="58">
        <v>0</v>
      </c>
      <c r="AL1815" s="61"/>
      <c r="AM1815" s="50" t="s">
        <v>420</v>
      </c>
      <c r="AN1815" s="57">
        <v>0</v>
      </c>
      <c r="AO1815" s="58">
        <v>0</v>
      </c>
      <c r="AP1815" s="61"/>
      <c r="AQ1815" s="61"/>
      <c r="AR1815" s="178" t="s">
        <v>15</v>
      </c>
      <c r="AS1815" s="179"/>
      <c r="AT1815" s="179"/>
      <c r="AU1815" s="61"/>
      <c r="AV1815" s="176" t="s">
        <v>16</v>
      </c>
      <c r="AW1815" s="177"/>
      <c r="AX1815" s="177"/>
      <c r="AY1815" s="61"/>
      <c r="AZ1815" s="61"/>
      <c r="BA1815" s="50" t="s">
        <v>345</v>
      </c>
      <c r="BB1815" s="57">
        <v>0</v>
      </c>
      <c r="BC1815" s="58">
        <v>0</v>
      </c>
      <c r="BD1815" s="61"/>
      <c r="BE1815" s="50" t="s">
        <v>366</v>
      </c>
      <c r="BF1815" s="57">
        <v>0</v>
      </c>
      <c r="BG1815" s="58">
        <v>0</v>
      </c>
      <c r="BH1815" s="61"/>
      <c r="BI1815" s="50" t="s">
        <v>420</v>
      </c>
      <c r="BJ1815" s="57">
        <v>0</v>
      </c>
      <c r="BK1815" s="58">
        <v>0</v>
      </c>
    </row>
    <row r="1816" spans="2:63" ht="25.5" customHeight="1" x14ac:dyDescent="0.2">
      <c r="B1816"/>
      <c r="C1816"/>
      <c r="D1816"/>
      <c r="E1816" s="64"/>
      <c r="F1816" s="46" t="s">
        <v>192</v>
      </c>
      <c r="G1816" s="57">
        <v>3</v>
      </c>
      <c r="H1816" s="58">
        <v>0.11538461538461539</v>
      </c>
      <c r="I1816" s="61"/>
      <c r="J1816" s="50" t="s">
        <v>347</v>
      </c>
      <c r="K1816" s="57">
        <v>0</v>
      </c>
      <c r="L1816" s="58">
        <v>0</v>
      </c>
      <c r="M1816" s="61"/>
      <c r="N1816" s="50" t="s">
        <v>367</v>
      </c>
      <c r="O1816" s="57">
        <v>0</v>
      </c>
      <c r="P1816" s="58">
        <v>0</v>
      </c>
      <c r="Q1816" s="61"/>
      <c r="R1816" s="50" t="s">
        <v>421</v>
      </c>
      <c r="S1816" s="57">
        <v>0</v>
      </c>
      <c r="T1816" s="58">
        <v>0</v>
      </c>
      <c r="U1816" s="61"/>
      <c r="V1816" s="47" t="s">
        <v>189</v>
      </c>
      <c r="W1816" s="57">
        <v>2</v>
      </c>
      <c r="X1816" s="58">
        <v>0.25</v>
      </c>
      <c r="Y1816" s="61"/>
      <c r="Z1816" s="47" t="s">
        <v>191</v>
      </c>
      <c r="AA1816" s="57">
        <v>7</v>
      </c>
      <c r="AB1816" s="58">
        <v>0.875</v>
      </c>
      <c r="AC1816" s="61"/>
      <c r="AD1816" s="61"/>
      <c r="AE1816" s="50" t="s">
        <v>347</v>
      </c>
      <c r="AF1816" s="57">
        <v>0</v>
      </c>
      <c r="AG1816" s="58">
        <v>0</v>
      </c>
      <c r="AH1816" s="61"/>
      <c r="AI1816" s="50" t="s">
        <v>367</v>
      </c>
      <c r="AJ1816" s="57">
        <v>0</v>
      </c>
      <c r="AK1816" s="58">
        <v>0</v>
      </c>
      <c r="AL1816" s="61"/>
      <c r="AM1816" s="50" t="s">
        <v>421</v>
      </c>
      <c r="AN1816" s="57">
        <v>0</v>
      </c>
      <c r="AO1816" s="58">
        <v>0</v>
      </c>
      <c r="AP1816" s="61"/>
      <c r="AQ1816" s="61"/>
      <c r="AR1816" s="47" t="s">
        <v>189</v>
      </c>
      <c r="AS1816" s="57">
        <v>0</v>
      </c>
      <c r="AT1816" s="58">
        <v>0</v>
      </c>
      <c r="AU1816" s="61"/>
      <c r="AV1816" s="47" t="s">
        <v>191</v>
      </c>
      <c r="AW1816" s="57">
        <v>1</v>
      </c>
      <c r="AX1816" s="58">
        <v>1</v>
      </c>
      <c r="AY1816" s="61"/>
      <c r="AZ1816" s="61"/>
      <c r="BA1816" s="50" t="s">
        <v>347</v>
      </c>
      <c r="BB1816" s="57">
        <v>0</v>
      </c>
      <c r="BC1816" s="58">
        <v>0</v>
      </c>
      <c r="BD1816" s="61"/>
      <c r="BE1816" s="50" t="s">
        <v>367</v>
      </c>
      <c r="BF1816" s="57">
        <v>0</v>
      </c>
      <c r="BG1816" s="58">
        <v>0</v>
      </c>
      <c r="BH1816" s="61"/>
      <c r="BI1816" s="50" t="s">
        <v>421</v>
      </c>
      <c r="BJ1816" s="57">
        <v>0</v>
      </c>
      <c r="BK1816" s="58">
        <v>0</v>
      </c>
    </row>
    <row r="1817" spans="2:63" ht="25.5" customHeight="1" x14ac:dyDescent="0.2">
      <c r="B1817"/>
      <c r="C1817"/>
      <c r="D1817"/>
      <c r="E1817" s="64"/>
      <c r="F1817" s="46" t="s">
        <v>193</v>
      </c>
      <c r="G1817" s="57">
        <v>6</v>
      </c>
      <c r="H1817" s="58">
        <v>0.23076923076923078</v>
      </c>
      <c r="I1817" s="61"/>
      <c r="J1817" s="50" t="s">
        <v>346</v>
      </c>
      <c r="K1817" s="57">
        <v>0</v>
      </c>
      <c r="L1817" s="58">
        <v>0</v>
      </c>
      <c r="M1817" s="61"/>
      <c r="N1817" s="50" t="s">
        <v>368</v>
      </c>
      <c r="O1817" s="57">
        <v>0</v>
      </c>
      <c r="P1817" s="58">
        <v>0</v>
      </c>
      <c r="Q1817" s="61"/>
      <c r="R1817" s="50" t="s">
        <v>422</v>
      </c>
      <c r="S1817" s="57">
        <v>0</v>
      </c>
      <c r="T1817" s="58">
        <v>0</v>
      </c>
      <c r="U1817" s="61"/>
      <c r="V1817" s="46" t="s">
        <v>190</v>
      </c>
      <c r="W1817" s="57">
        <v>6</v>
      </c>
      <c r="X1817" s="58">
        <v>0.75</v>
      </c>
      <c r="Y1817" s="61"/>
      <c r="Z1817" s="46" t="s">
        <v>192</v>
      </c>
      <c r="AA1817" s="57">
        <v>1</v>
      </c>
      <c r="AB1817" s="58">
        <v>0.125</v>
      </c>
      <c r="AC1817" s="61"/>
      <c r="AD1817" s="61"/>
      <c r="AE1817" s="50" t="s">
        <v>346</v>
      </c>
      <c r="AF1817" s="57">
        <v>0</v>
      </c>
      <c r="AG1817" s="58">
        <v>0</v>
      </c>
      <c r="AH1817" s="61"/>
      <c r="AI1817" s="50" t="s">
        <v>368</v>
      </c>
      <c r="AJ1817" s="57">
        <v>0</v>
      </c>
      <c r="AK1817" s="58">
        <v>0</v>
      </c>
      <c r="AL1817" s="61"/>
      <c r="AM1817" s="50" t="s">
        <v>422</v>
      </c>
      <c r="AN1817" s="57">
        <v>0</v>
      </c>
      <c r="AO1817" s="58">
        <v>0</v>
      </c>
      <c r="AP1817" s="61"/>
      <c r="AQ1817" s="61"/>
      <c r="AR1817" s="46" t="s">
        <v>190</v>
      </c>
      <c r="AS1817" s="57">
        <v>1</v>
      </c>
      <c r="AT1817" s="58">
        <v>1</v>
      </c>
      <c r="AU1817" s="61"/>
      <c r="AV1817" s="46" t="s">
        <v>192</v>
      </c>
      <c r="AW1817" s="57">
        <v>0</v>
      </c>
      <c r="AX1817" s="58">
        <v>0</v>
      </c>
      <c r="AY1817" s="61"/>
      <c r="AZ1817" s="61"/>
      <c r="BA1817" s="50" t="s">
        <v>346</v>
      </c>
      <c r="BB1817" s="57">
        <v>0</v>
      </c>
      <c r="BC1817" s="58">
        <v>0</v>
      </c>
      <c r="BD1817" s="61"/>
      <c r="BE1817" s="50" t="s">
        <v>368</v>
      </c>
      <c r="BF1817" s="57">
        <v>0</v>
      </c>
      <c r="BG1817" s="58">
        <v>0</v>
      </c>
      <c r="BH1817" s="61"/>
      <c r="BI1817" s="50" t="s">
        <v>422</v>
      </c>
      <c r="BJ1817" s="57">
        <v>0</v>
      </c>
      <c r="BK1817" s="58">
        <v>0</v>
      </c>
    </row>
    <row r="1818" spans="2:63" ht="25.5" customHeight="1" x14ac:dyDescent="0.2">
      <c r="B1818" s="175" t="s">
        <v>15</v>
      </c>
      <c r="C1818" s="175"/>
      <c r="D1818" s="175"/>
      <c r="E1818" s="64"/>
      <c r="F1818" s="46" t="s">
        <v>194</v>
      </c>
      <c r="G1818" s="57">
        <v>8</v>
      </c>
      <c r="H1818" s="58">
        <v>0.30769230769230771</v>
      </c>
      <c r="I1818" s="61"/>
      <c r="J1818" s="50" t="s">
        <v>350</v>
      </c>
      <c r="K1818" s="57">
        <v>1</v>
      </c>
      <c r="L1818" s="58">
        <v>3.8461538461538464E-2</v>
      </c>
      <c r="M1818" s="61"/>
      <c r="N1818" s="37"/>
      <c r="O1818" s="45">
        <v>26</v>
      </c>
      <c r="P1818" s="58">
        <v>1</v>
      </c>
      <c r="Q1818" s="61"/>
      <c r="R1818" s="37"/>
      <c r="S1818" s="45">
        <v>26</v>
      </c>
      <c r="T1818" s="58">
        <v>1</v>
      </c>
      <c r="U1818" s="61"/>
      <c r="V1818" s="77"/>
      <c r="W1818" s="54">
        <v>8</v>
      </c>
      <c r="X1818" s="76">
        <v>1</v>
      </c>
      <c r="Y1818" s="61"/>
      <c r="Z1818" s="46" t="s">
        <v>193</v>
      </c>
      <c r="AA1818" s="57">
        <v>0</v>
      </c>
      <c r="AB1818" s="58">
        <v>0</v>
      </c>
      <c r="AC1818" s="61"/>
      <c r="AD1818" s="61"/>
      <c r="AE1818" s="50" t="s">
        <v>350</v>
      </c>
      <c r="AF1818" s="57">
        <v>0</v>
      </c>
      <c r="AG1818" s="58">
        <v>0</v>
      </c>
      <c r="AH1818" s="61"/>
      <c r="AI1818" s="37"/>
      <c r="AJ1818" s="45">
        <v>8</v>
      </c>
      <c r="AK1818" s="58">
        <v>1</v>
      </c>
      <c r="AL1818" s="61"/>
      <c r="AM1818" s="37"/>
      <c r="AN1818" s="45">
        <v>8</v>
      </c>
      <c r="AO1818" s="58">
        <v>1</v>
      </c>
      <c r="AP1818" s="61"/>
      <c r="AQ1818" s="61"/>
      <c r="AR1818" s="77"/>
      <c r="AS1818" s="54">
        <v>1</v>
      </c>
      <c r="AT1818" s="76">
        <v>1</v>
      </c>
      <c r="AU1818" s="61"/>
      <c r="AV1818" s="46" t="s">
        <v>193</v>
      </c>
      <c r="AW1818" s="57">
        <v>0</v>
      </c>
      <c r="AX1818" s="58">
        <v>0</v>
      </c>
      <c r="AY1818" s="61"/>
      <c r="AZ1818" s="61"/>
      <c r="BA1818" s="50" t="s">
        <v>350</v>
      </c>
      <c r="BB1818" s="57">
        <v>0</v>
      </c>
      <c r="BC1818" s="58">
        <v>0</v>
      </c>
      <c r="BD1818" s="61"/>
      <c r="BE1818" s="37"/>
      <c r="BF1818" s="45">
        <v>1</v>
      </c>
      <c r="BG1818" s="58">
        <v>1</v>
      </c>
      <c r="BH1818" s="61"/>
      <c r="BI1818" s="37"/>
      <c r="BJ1818" s="45">
        <v>1</v>
      </c>
      <c r="BK1818" s="58">
        <v>1</v>
      </c>
    </row>
    <row r="1819" spans="2:63" ht="25.5" customHeight="1" x14ac:dyDescent="0.2">
      <c r="B1819" s="55" t="s">
        <v>189</v>
      </c>
      <c r="C1819" s="57">
        <v>26</v>
      </c>
      <c r="D1819" s="58">
        <v>1</v>
      </c>
      <c r="E1819" s="64"/>
      <c r="F1819" s="77"/>
      <c r="G1819" s="54">
        <v>26</v>
      </c>
      <c r="H1819" s="76">
        <v>1</v>
      </c>
      <c r="I1819" s="61"/>
      <c r="J1819" s="50" t="s">
        <v>349</v>
      </c>
      <c r="K1819" s="57">
        <v>0</v>
      </c>
      <c r="L1819" s="58">
        <v>0</v>
      </c>
      <c r="M1819" s="61"/>
      <c r="N1819" s="61"/>
      <c r="O1819" s="49" t="s">
        <v>141</v>
      </c>
      <c r="P1819" s="49" t="s">
        <v>140</v>
      </c>
      <c r="Q1819" s="61"/>
      <c r="R1819" s="61"/>
      <c r="S1819" s="49" t="s">
        <v>141</v>
      </c>
      <c r="T1819" s="49" t="s">
        <v>140</v>
      </c>
      <c r="U1819" s="61"/>
      <c r="V1819" s="61"/>
      <c r="W1819" s="56" t="s">
        <v>141</v>
      </c>
      <c r="X1819" s="49" t="s">
        <v>140</v>
      </c>
      <c r="Y1819" s="61"/>
      <c r="Z1819" s="46" t="s">
        <v>194</v>
      </c>
      <c r="AA1819" s="57">
        <v>0</v>
      </c>
      <c r="AB1819" s="58">
        <v>0</v>
      </c>
      <c r="AC1819" s="61"/>
      <c r="AD1819" s="61"/>
      <c r="AE1819" s="50" t="s">
        <v>349</v>
      </c>
      <c r="AF1819" s="57">
        <v>0</v>
      </c>
      <c r="AG1819" s="58">
        <v>0</v>
      </c>
      <c r="AH1819" s="61"/>
      <c r="AI1819" s="61"/>
      <c r="AJ1819" s="49" t="s">
        <v>141</v>
      </c>
      <c r="AK1819" s="49" t="s">
        <v>140</v>
      </c>
      <c r="AL1819" s="61"/>
      <c r="AM1819" s="61"/>
      <c r="AN1819" s="49" t="s">
        <v>141</v>
      </c>
      <c r="AO1819" s="49" t="s">
        <v>140</v>
      </c>
      <c r="AP1819" s="61"/>
      <c r="AQ1819" s="61"/>
      <c r="AR1819" s="61"/>
      <c r="AS1819" s="56" t="s">
        <v>141</v>
      </c>
      <c r="AT1819" s="49" t="s">
        <v>140</v>
      </c>
      <c r="AU1819" s="61"/>
      <c r="AV1819" s="46" t="s">
        <v>194</v>
      </c>
      <c r="AW1819" s="57">
        <v>0</v>
      </c>
      <c r="AX1819" s="58">
        <v>0</v>
      </c>
      <c r="AY1819" s="61"/>
      <c r="AZ1819" s="61"/>
      <c r="BA1819" s="50" t="s">
        <v>349</v>
      </c>
      <c r="BB1819" s="57">
        <v>0</v>
      </c>
      <c r="BC1819" s="58">
        <v>0</v>
      </c>
      <c r="BD1819" s="61"/>
      <c r="BE1819" s="61"/>
      <c r="BF1819" s="49" t="s">
        <v>141</v>
      </c>
      <c r="BG1819" s="49" t="s">
        <v>140</v>
      </c>
      <c r="BH1819" s="61"/>
      <c r="BI1819" s="61"/>
      <c r="BJ1819" s="49" t="s">
        <v>141</v>
      </c>
      <c r="BK1819" s="49" t="s">
        <v>140</v>
      </c>
    </row>
    <row r="1820" spans="2:63" ht="25.5" customHeight="1" x14ac:dyDescent="0.2">
      <c r="B1820" s="46" t="s">
        <v>190</v>
      </c>
      <c r="C1820" s="57">
        <v>0</v>
      </c>
      <c r="D1820" s="58">
        <v>0</v>
      </c>
      <c r="E1820" s="64"/>
      <c r="F1820" s="61"/>
      <c r="G1820" s="56" t="s">
        <v>141</v>
      </c>
      <c r="H1820" s="49" t="s">
        <v>140</v>
      </c>
      <c r="I1820" s="61"/>
      <c r="J1820" s="50" t="s">
        <v>348</v>
      </c>
      <c r="K1820" s="57">
        <v>0</v>
      </c>
      <c r="L1820" s="58">
        <v>0</v>
      </c>
      <c r="M1820" s="61"/>
      <c r="N1820" s="61"/>
      <c r="O1820" s="61"/>
      <c r="P1820" s="61"/>
      <c r="Q1820" s="61"/>
      <c r="R1820" s="61"/>
      <c r="S1820" s="61"/>
      <c r="T1820" s="61"/>
      <c r="U1820" s="61"/>
      <c r="V1820" s="61"/>
      <c r="W1820" s="61"/>
      <c r="X1820" s="61"/>
      <c r="Y1820" s="61"/>
      <c r="Z1820" s="77"/>
      <c r="AA1820" s="54">
        <v>8</v>
      </c>
      <c r="AB1820" s="76">
        <v>1</v>
      </c>
      <c r="AC1820" s="61"/>
      <c r="AD1820" s="61"/>
      <c r="AE1820" s="50" t="s">
        <v>348</v>
      </c>
      <c r="AF1820" s="57">
        <v>0</v>
      </c>
      <c r="AG1820" s="58">
        <v>0</v>
      </c>
      <c r="AH1820" s="61"/>
      <c r="AI1820" s="61"/>
      <c r="AJ1820" s="61"/>
      <c r="AK1820" s="61"/>
      <c r="AL1820" s="61"/>
      <c r="AM1820" s="61"/>
      <c r="AN1820" s="61"/>
      <c r="AO1820" s="61"/>
      <c r="AP1820" s="61"/>
      <c r="AQ1820" s="61"/>
      <c r="AR1820" s="61"/>
      <c r="AS1820" s="61"/>
      <c r="AT1820" s="61"/>
      <c r="AU1820" s="61"/>
      <c r="AV1820" s="77"/>
      <c r="AW1820" s="54">
        <v>1</v>
      </c>
      <c r="AX1820" s="76">
        <v>1</v>
      </c>
      <c r="AY1820" s="61"/>
      <c r="AZ1820" s="61"/>
      <c r="BA1820" s="50" t="s">
        <v>348</v>
      </c>
      <c r="BB1820" s="57">
        <v>0</v>
      </c>
      <c r="BC1820" s="58">
        <v>0</v>
      </c>
      <c r="BD1820" s="61"/>
      <c r="BE1820" s="61"/>
      <c r="BF1820" s="61"/>
      <c r="BG1820" s="61"/>
      <c r="BH1820" s="61"/>
      <c r="BI1820" s="61"/>
      <c r="BJ1820" s="61"/>
      <c r="BK1820" s="61"/>
    </row>
    <row r="1821" spans="2:63" ht="25.5" customHeight="1" x14ac:dyDescent="0.2">
      <c r="B1821" s="77"/>
      <c r="C1821" s="54">
        <v>26</v>
      </c>
      <c r="D1821" s="76">
        <v>1</v>
      </c>
      <c r="E1821" s="64"/>
      <c r="F1821" s="61"/>
      <c r="G1821" s="61"/>
      <c r="H1821" s="61"/>
      <c r="I1821" s="61"/>
      <c r="J1821" s="46" t="s">
        <v>351</v>
      </c>
      <c r="K1821" s="57">
        <v>0</v>
      </c>
      <c r="L1821" s="58">
        <v>0</v>
      </c>
      <c r="M1821" s="61"/>
      <c r="N1821" s="61"/>
      <c r="O1821" s="61"/>
      <c r="P1821" s="61"/>
      <c r="Q1821" s="61"/>
      <c r="R1821" s="61"/>
      <c r="S1821" s="61"/>
      <c r="T1821" s="61"/>
      <c r="U1821" s="61"/>
      <c r="V1821" s="176" t="s">
        <v>17</v>
      </c>
      <c r="W1821" s="177"/>
      <c r="X1821" s="177"/>
      <c r="Y1821"/>
      <c r="Z1821" s="61"/>
      <c r="AA1821" s="56" t="s">
        <v>141</v>
      </c>
      <c r="AB1821" s="49" t="s">
        <v>140</v>
      </c>
      <c r="AC1821" s="61"/>
      <c r="AD1821" s="61"/>
      <c r="AE1821" s="46" t="s">
        <v>351</v>
      </c>
      <c r="AF1821" s="57">
        <v>0</v>
      </c>
      <c r="AG1821" s="58">
        <v>0</v>
      </c>
      <c r="AH1821" s="61"/>
      <c r="AI1821" s="61"/>
      <c r="AJ1821" s="61"/>
      <c r="AK1821" s="61"/>
      <c r="AL1821" s="61"/>
      <c r="AM1821" s="61"/>
      <c r="AN1821" s="61"/>
      <c r="AO1821" s="61"/>
      <c r="AP1821" s="61"/>
      <c r="AQ1821" s="61"/>
      <c r="AR1821" s="175" t="s">
        <v>17</v>
      </c>
      <c r="AS1821" s="175"/>
      <c r="AT1821" s="175"/>
      <c r="AU1821" s="61"/>
      <c r="AV1821" s="61"/>
      <c r="AW1821" s="56" t="s">
        <v>141</v>
      </c>
      <c r="AX1821" s="49" t="s">
        <v>140</v>
      </c>
      <c r="AY1821" s="61"/>
      <c r="AZ1821" s="61"/>
      <c r="BA1821" s="46" t="s">
        <v>351</v>
      </c>
      <c r="BB1821" s="57">
        <v>0</v>
      </c>
      <c r="BC1821" s="58">
        <v>0</v>
      </c>
      <c r="BD1821" s="61"/>
      <c r="BE1821" s="61"/>
      <c r="BF1821" s="61"/>
      <c r="BG1821" s="61"/>
      <c r="BH1821" s="61"/>
      <c r="BI1821" s="61"/>
      <c r="BJ1821" s="61"/>
      <c r="BK1821" s="61"/>
    </row>
    <row r="1822" spans="2:63" ht="25.5" customHeight="1" x14ac:dyDescent="0.2">
      <c r="B1822"/>
      <c r="C1822" s="56" t="s">
        <v>141</v>
      </c>
      <c r="D1822" s="49" t="s">
        <v>140</v>
      </c>
      <c r="E1822" s="64"/>
      <c r="F1822" s="61"/>
      <c r="G1822" s="61"/>
      <c r="H1822" s="61"/>
      <c r="I1822" s="61"/>
      <c r="J1822" s="46" t="s">
        <v>352</v>
      </c>
      <c r="K1822" s="57">
        <v>0</v>
      </c>
      <c r="L1822" s="58">
        <v>0</v>
      </c>
      <c r="M1822" s="61"/>
      <c r="N1822" s="61"/>
      <c r="O1822" s="61"/>
      <c r="P1822" s="61"/>
      <c r="Q1822" s="61"/>
      <c r="R1822" s="61"/>
      <c r="S1822" s="61"/>
      <c r="T1822" s="61"/>
      <c r="U1822" s="61"/>
      <c r="V1822" s="47" t="s">
        <v>195</v>
      </c>
      <c r="W1822" s="57">
        <v>1</v>
      </c>
      <c r="X1822" s="58">
        <v>0.125</v>
      </c>
      <c r="Y1822"/>
      <c r="Z1822" s="61"/>
      <c r="AA1822" s="61"/>
      <c r="AB1822" s="61"/>
      <c r="AC1822" s="61"/>
      <c r="AD1822" s="61"/>
      <c r="AE1822" s="46" t="s">
        <v>352</v>
      </c>
      <c r="AF1822" s="57">
        <v>0</v>
      </c>
      <c r="AG1822" s="58">
        <v>0</v>
      </c>
      <c r="AH1822" s="61"/>
      <c r="AI1822" s="61"/>
      <c r="AJ1822" s="61"/>
      <c r="AK1822" s="61"/>
      <c r="AL1822" s="61"/>
      <c r="AM1822" s="61"/>
      <c r="AN1822" s="61"/>
      <c r="AO1822" s="61"/>
      <c r="AP1822" s="61"/>
      <c r="AQ1822" s="61"/>
      <c r="AR1822" s="55" t="s">
        <v>195</v>
      </c>
      <c r="AS1822" s="57">
        <v>0</v>
      </c>
      <c r="AT1822" s="58">
        <v>0</v>
      </c>
      <c r="AU1822" s="61"/>
      <c r="AV1822" s="61"/>
      <c r="AW1822" s="61"/>
      <c r="AX1822" s="61"/>
      <c r="AY1822" s="61"/>
      <c r="AZ1822" s="61"/>
      <c r="BA1822" s="46" t="s">
        <v>352</v>
      </c>
      <c r="BB1822" s="57">
        <v>0</v>
      </c>
      <c r="BC1822" s="58">
        <v>0</v>
      </c>
      <c r="BD1822" s="61"/>
      <c r="BE1822" s="61"/>
      <c r="BF1822" s="61"/>
      <c r="BG1822" s="61"/>
      <c r="BH1822" s="61"/>
      <c r="BI1822" s="61"/>
      <c r="BJ1822" s="61"/>
      <c r="BK1822" s="61"/>
    </row>
    <row r="1823" spans="2:63" ht="25.5" customHeight="1" x14ac:dyDescent="0.2">
      <c r="B1823"/>
      <c r="C1823"/>
      <c r="D1823"/>
      <c r="E1823" s="64"/>
      <c r="F1823" s="61"/>
      <c r="G1823" s="61"/>
      <c r="H1823" s="61"/>
      <c r="I1823" s="61"/>
      <c r="J1823" s="46" t="s">
        <v>353</v>
      </c>
      <c r="K1823" s="57">
        <v>0</v>
      </c>
      <c r="L1823" s="58">
        <v>0</v>
      </c>
      <c r="M1823" s="61"/>
      <c r="N1823" s="61"/>
      <c r="O1823" s="61"/>
      <c r="P1823" s="61"/>
      <c r="Q1823" s="61"/>
      <c r="R1823" s="61"/>
      <c r="S1823" s="61"/>
      <c r="T1823" s="61"/>
      <c r="U1823" s="61"/>
      <c r="V1823" s="46" t="s">
        <v>196</v>
      </c>
      <c r="W1823" s="57">
        <v>7</v>
      </c>
      <c r="X1823" s="58">
        <v>0.875</v>
      </c>
      <c r="Y1823"/>
      <c r="Z1823" s="61"/>
      <c r="AA1823" s="61"/>
      <c r="AB1823" s="61"/>
      <c r="AC1823" s="61"/>
      <c r="AD1823" s="61"/>
      <c r="AE1823" s="46" t="s">
        <v>353</v>
      </c>
      <c r="AF1823" s="57">
        <v>0</v>
      </c>
      <c r="AG1823" s="58">
        <v>0</v>
      </c>
      <c r="AH1823" s="61"/>
      <c r="AI1823" s="61"/>
      <c r="AJ1823" s="61"/>
      <c r="AK1823" s="61"/>
      <c r="AL1823" s="61"/>
      <c r="AM1823" s="61"/>
      <c r="AN1823" s="61"/>
      <c r="AO1823" s="61"/>
      <c r="AP1823" s="61"/>
      <c r="AQ1823" s="61"/>
      <c r="AR1823" s="46" t="s">
        <v>196</v>
      </c>
      <c r="AS1823" s="57">
        <v>1</v>
      </c>
      <c r="AT1823" s="58">
        <v>1</v>
      </c>
      <c r="AU1823" s="61"/>
      <c r="AV1823" s="61"/>
      <c r="AW1823" s="61"/>
      <c r="AX1823" s="61"/>
      <c r="AY1823" s="61"/>
      <c r="AZ1823" s="61"/>
      <c r="BA1823" s="46" t="s">
        <v>353</v>
      </c>
      <c r="BB1823" s="57">
        <v>0</v>
      </c>
      <c r="BC1823" s="58">
        <v>0</v>
      </c>
      <c r="BD1823" s="61"/>
      <c r="BE1823" s="61"/>
      <c r="BF1823" s="61"/>
      <c r="BG1823" s="61"/>
      <c r="BH1823" s="61"/>
      <c r="BI1823" s="61"/>
      <c r="BJ1823" s="61"/>
      <c r="BK1823" s="61"/>
    </row>
    <row r="1824" spans="2:63" ht="25.5" customHeight="1" x14ac:dyDescent="0.2">
      <c r="B1824" s="175" t="s">
        <v>17</v>
      </c>
      <c r="C1824" s="175"/>
      <c r="D1824" s="175"/>
      <c r="E1824" s="64"/>
      <c r="F1824" s="61"/>
      <c r="G1824" s="61"/>
      <c r="H1824" s="61"/>
      <c r="I1824" s="61"/>
      <c r="J1824" s="37"/>
      <c r="K1824" s="45">
        <v>26</v>
      </c>
      <c r="L1824" s="58">
        <v>1</v>
      </c>
      <c r="M1824" s="61"/>
      <c r="N1824" s="61"/>
      <c r="O1824" s="61"/>
      <c r="P1824" s="61"/>
      <c r="Q1824" s="61"/>
      <c r="R1824" s="61"/>
      <c r="S1824" s="61"/>
      <c r="T1824" s="61"/>
      <c r="U1824" s="61"/>
      <c r="V1824" s="77"/>
      <c r="W1824" s="54">
        <v>8</v>
      </c>
      <c r="X1824" s="76">
        <v>1</v>
      </c>
      <c r="Y1824"/>
      <c r="Z1824" s="61"/>
      <c r="AA1824" s="61"/>
      <c r="AB1824" s="61"/>
      <c r="AC1824" s="61"/>
      <c r="AD1824" s="61"/>
      <c r="AE1824" s="37"/>
      <c r="AF1824" s="45">
        <v>8</v>
      </c>
      <c r="AG1824" s="58">
        <v>1</v>
      </c>
      <c r="AH1824" s="61"/>
      <c r="AI1824" s="61"/>
      <c r="AJ1824" s="61"/>
      <c r="AK1824" s="61"/>
      <c r="AL1824" s="61"/>
      <c r="AM1824" s="61"/>
      <c r="AN1824" s="61"/>
      <c r="AO1824" s="61"/>
      <c r="AP1824" s="61"/>
      <c r="AQ1824" s="61"/>
      <c r="AR1824" s="77"/>
      <c r="AS1824" s="54">
        <v>1</v>
      </c>
      <c r="AT1824" s="76">
        <v>1</v>
      </c>
      <c r="AU1824" s="61"/>
      <c r="AV1824"/>
      <c r="AW1824"/>
      <c r="AX1824"/>
      <c r="AY1824" s="61"/>
      <c r="AZ1824" s="61"/>
      <c r="BA1824" s="37"/>
      <c r="BB1824" s="45">
        <v>1</v>
      </c>
      <c r="BC1824" s="58">
        <v>1</v>
      </c>
      <c r="BD1824" s="61"/>
      <c r="BE1824" s="61"/>
      <c r="BF1824" s="61"/>
      <c r="BG1824" s="61"/>
      <c r="BH1824" s="61"/>
      <c r="BI1824" s="61"/>
      <c r="BJ1824" s="61"/>
      <c r="BK1824" s="61"/>
    </row>
    <row r="1825" spans="2:65" ht="25.5" customHeight="1" x14ac:dyDescent="0.2">
      <c r="B1825" s="55" t="s">
        <v>195</v>
      </c>
      <c r="C1825" s="57">
        <v>1</v>
      </c>
      <c r="D1825" s="58">
        <v>3.8461538461538464E-2</v>
      </c>
      <c r="E1825" s="64"/>
      <c r="F1825" s="61"/>
      <c r="G1825" s="61"/>
      <c r="H1825" s="61"/>
      <c r="I1825" s="61"/>
      <c r="J1825" s="61"/>
      <c r="K1825" s="49" t="s">
        <v>141</v>
      </c>
      <c r="L1825" s="74" t="s">
        <v>140</v>
      </c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  <c r="W1825" s="56" t="s">
        <v>141</v>
      </c>
      <c r="X1825" s="49" t="s">
        <v>140</v>
      </c>
      <c r="Y1825"/>
      <c r="Z1825" s="61"/>
      <c r="AA1825" s="61"/>
      <c r="AB1825" s="61"/>
      <c r="AC1825" s="61"/>
      <c r="AD1825" s="61"/>
      <c r="AE1825" s="61"/>
      <c r="AF1825" s="49" t="s">
        <v>141</v>
      </c>
      <c r="AG1825" s="74" t="s">
        <v>140</v>
      </c>
      <c r="AH1825" s="61"/>
      <c r="AI1825" s="61"/>
      <c r="AJ1825" s="61"/>
      <c r="AK1825" s="61"/>
      <c r="AL1825" s="61"/>
      <c r="AM1825" s="61"/>
      <c r="AN1825" s="61"/>
      <c r="AO1825" s="61"/>
      <c r="AP1825" s="61"/>
      <c r="AQ1825" s="61"/>
      <c r="AR1825"/>
      <c r="AS1825" s="56" t="s">
        <v>141</v>
      </c>
      <c r="AT1825" s="49" t="s">
        <v>140</v>
      </c>
      <c r="AU1825" s="61"/>
      <c r="AV1825"/>
      <c r="AW1825"/>
      <c r="AX1825"/>
      <c r="AY1825" s="61"/>
      <c r="AZ1825" s="61"/>
      <c r="BA1825" s="61"/>
      <c r="BB1825" s="49" t="s">
        <v>141</v>
      </c>
      <c r="BC1825" s="74" t="s">
        <v>140</v>
      </c>
      <c r="BD1825" s="61"/>
      <c r="BE1825" s="61"/>
      <c r="BF1825" s="61"/>
      <c r="BG1825" s="61"/>
      <c r="BH1825" s="61"/>
      <c r="BI1825" s="61"/>
      <c r="BJ1825" s="61"/>
      <c r="BK1825" s="61"/>
    </row>
    <row r="1826" spans="2:65" ht="25.5" customHeight="1" x14ac:dyDescent="0.2">
      <c r="B1826" s="46" t="s">
        <v>196</v>
      </c>
      <c r="C1826" s="57">
        <v>25</v>
      </c>
      <c r="D1826" s="58">
        <v>0.96153846153846156</v>
      </c>
      <c r="E1826" s="64"/>
      <c r="F1826" s="61"/>
      <c r="G1826" s="61"/>
      <c r="H1826" s="61"/>
      <c r="I1826" s="61"/>
      <c r="J1826" s="61"/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/>
      <c r="W1826"/>
      <c r="X1826"/>
      <c r="Y1826" s="61"/>
      <c r="Z1826" s="61"/>
      <c r="AA1826" s="61"/>
      <c r="AB1826" s="61"/>
      <c r="AC1826" s="61"/>
      <c r="AD1826" s="61"/>
      <c r="AE1826"/>
      <c r="AF1826"/>
      <c r="AG1826"/>
      <c r="AH1826" s="61"/>
      <c r="AI1826" s="61"/>
      <c r="AJ1826" s="61"/>
      <c r="AK1826" s="61"/>
      <c r="AL1826" s="61"/>
      <c r="AM1826" s="61"/>
      <c r="AN1826" s="61"/>
      <c r="AO1826" s="61"/>
      <c r="AP1826" s="61"/>
      <c r="AQ1826" s="61"/>
      <c r="AR1826"/>
      <c r="AS1826"/>
      <c r="AT1826"/>
      <c r="AU1826" s="61"/>
      <c r="AV1826"/>
      <c r="AW1826"/>
      <c r="AX1826"/>
      <c r="AY1826" s="61"/>
      <c r="AZ1826" s="61"/>
      <c r="BA1826" s="37"/>
      <c r="BB1826" s="37"/>
      <c r="BC1826" s="37"/>
      <c r="BD1826" s="61"/>
      <c r="BE1826" s="61"/>
      <c r="BF1826" s="61"/>
      <c r="BG1826" s="61"/>
      <c r="BH1826" s="61"/>
      <c r="BI1826" s="61"/>
      <c r="BJ1826" s="61"/>
      <c r="BK1826" s="61"/>
    </row>
    <row r="1827" spans="2:65" ht="25.5" customHeight="1" x14ac:dyDescent="0.2">
      <c r="B1827" s="77"/>
      <c r="C1827" s="54">
        <v>26</v>
      </c>
      <c r="D1827" s="76">
        <v>1</v>
      </c>
      <c r="E1827" s="2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</row>
    <row r="1828" spans="2:65" ht="25.5" customHeight="1" x14ac:dyDescent="0.2">
      <c r="B1828"/>
      <c r="C1828" s="56" t="s">
        <v>141</v>
      </c>
      <c r="D1828" s="49" t="s">
        <v>140</v>
      </c>
      <c r="E1828" s="2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 s="37"/>
      <c r="AF1828" s="37"/>
      <c r="AG1828" s="37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</row>
    <row r="1830" spans="2:65" ht="25.5" customHeight="1" x14ac:dyDescent="0.2">
      <c r="B1830" s="222" t="s">
        <v>3798</v>
      </c>
      <c r="C1830" s="223"/>
      <c r="D1830" s="223"/>
      <c r="E1830" s="223"/>
      <c r="F1830" s="223"/>
      <c r="G1830" s="223"/>
      <c r="H1830" s="223"/>
      <c r="I1830" s="223"/>
      <c r="J1830" s="223"/>
      <c r="K1830" s="223"/>
      <c r="L1830" s="223"/>
      <c r="M1830" s="223"/>
      <c r="N1830" s="223"/>
      <c r="O1830" s="223"/>
      <c r="P1830" s="223"/>
      <c r="Q1830" s="223"/>
      <c r="R1830" s="223"/>
      <c r="S1830" s="223"/>
      <c r="T1830" s="223"/>
      <c r="U1830" s="223"/>
      <c r="V1830" s="223"/>
      <c r="W1830" s="223"/>
      <c r="X1830" s="223"/>
      <c r="Y1830" s="223"/>
      <c r="Z1830" s="223"/>
      <c r="AA1830" s="223"/>
      <c r="AB1830" s="223"/>
      <c r="AC1830" s="223"/>
      <c r="AD1830" s="223"/>
      <c r="AE1830" s="223"/>
      <c r="AF1830" s="223"/>
      <c r="AG1830" s="223"/>
      <c r="AH1830" s="223"/>
      <c r="AI1830" s="223"/>
      <c r="AJ1830" s="223"/>
      <c r="AK1830" s="223"/>
      <c r="AL1830" s="223"/>
      <c r="AM1830" s="223"/>
      <c r="AN1830" s="223"/>
      <c r="AO1830" s="223"/>
      <c r="AP1830" s="223"/>
      <c r="AQ1830" s="223"/>
      <c r="AR1830" s="223"/>
      <c r="AS1830" s="223"/>
      <c r="AT1830" s="223"/>
      <c r="AU1830" s="223"/>
      <c r="AV1830" s="223"/>
      <c r="AW1830" s="223"/>
      <c r="AX1830" s="223"/>
      <c r="AY1830" s="223"/>
      <c r="AZ1830" s="223"/>
      <c r="BA1830" s="223"/>
      <c r="BB1830" s="223"/>
      <c r="BC1830" s="224"/>
    </row>
    <row r="1832" spans="2:65" ht="25.5" customHeight="1" x14ac:dyDescent="0.2">
      <c r="B1832" s="205" t="s">
        <v>423</v>
      </c>
      <c r="C1832" s="205"/>
      <c r="D1832" s="205"/>
      <c r="E1832" s="205"/>
      <c r="F1832" s="205"/>
      <c r="G1832" s="205"/>
      <c r="H1832" s="205"/>
      <c r="I1832" s="205"/>
      <c r="J1832" s="205"/>
      <c r="K1832" s="205"/>
      <c r="L1832" s="205"/>
      <c r="M1832" s="205"/>
      <c r="N1832" s="205"/>
      <c r="O1832" s="205"/>
      <c r="P1832" s="205"/>
      <c r="Q1832" s="205"/>
      <c r="R1832" s="205"/>
      <c r="S1832" s="205"/>
      <c r="T1832" s="205"/>
      <c r="U1832" s="205"/>
      <c r="V1832" s="205"/>
      <c r="W1832" s="205"/>
      <c r="X1832" s="205"/>
      <c r="Y1832" s="205"/>
      <c r="Z1832" s="205"/>
      <c r="AA1832" s="205"/>
      <c r="AB1832" s="205"/>
      <c r="AC1832" s="205"/>
      <c r="AD1832" s="205"/>
      <c r="AE1832" s="205"/>
      <c r="AF1832" s="205"/>
      <c r="AG1832" s="205"/>
      <c r="AH1832" s="205"/>
      <c r="AI1832" s="205"/>
      <c r="AJ1832" s="205"/>
      <c r="AK1832" s="205"/>
      <c r="AL1832" s="205"/>
      <c r="AM1832" s="205"/>
      <c r="AN1832" s="205"/>
      <c r="AO1832" s="205"/>
      <c r="AP1832" s="205"/>
      <c r="AQ1832" s="205"/>
      <c r="AR1832" s="205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 s="8"/>
      <c r="BM1832" s="8"/>
    </row>
    <row r="1833" spans="2:65" ht="25.5" customHeight="1" x14ac:dyDescent="0.2">
      <c r="B1833"/>
      <c r="C1833"/>
      <c r="D1833"/>
      <c r="E1833" s="8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</row>
    <row r="1834" spans="2:65" ht="25.5" customHeight="1" x14ac:dyDescent="0.2">
      <c r="B1834" s="206" t="s">
        <v>138</v>
      </c>
      <c r="C1834" s="206"/>
      <c r="D1834" s="206"/>
      <c r="E1834" s="8"/>
      <c r="F1834" s="187" t="s">
        <v>3</v>
      </c>
      <c r="G1834" s="187"/>
      <c r="H1834" s="187"/>
      <c r="I1834"/>
      <c r="J1834" s="188" t="s">
        <v>145</v>
      </c>
      <c r="K1834" s="188"/>
      <c r="L1834" s="188"/>
      <c r="M1834"/>
      <c r="N1834" s="188" t="s">
        <v>5</v>
      </c>
      <c r="O1834" s="188"/>
      <c r="P1834" s="188"/>
      <c r="Q1834"/>
      <c r="R1834" s="187" t="s">
        <v>158</v>
      </c>
      <c r="S1834" s="187"/>
      <c r="T1834" s="187"/>
      <c r="U1834"/>
      <c r="V1834" s="186" t="s">
        <v>159</v>
      </c>
      <c r="W1834" s="186"/>
      <c r="X1834" s="186"/>
      <c r="Y1834"/>
      <c r="Z1834" s="206" t="s">
        <v>8</v>
      </c>
      <c r="AA1834" s="206"/>
      <c r="AB1834" s="206"/>
      <c r="AC1834"/>
      <c r="AD1834" s="186" t="s">
        <v>9</v>
      </c>
      <c r="AE1834" s="186"/>
      <c r="AF1834" s="186"/>
      <c r="AG1834"/>
      <c r="AH1834" s="186" t="s">
        <v>172</v>
      </c>
      <c r="AI1834" s="186"/>
      <c r="AJ1834" s="186"/>
      <c r="AK1834"/>
      <c r="AL1834" s="186" t="s">
        <v>11</v>
      </c>
      <c r="AM1834" s="186"/>
      <c r="AN1834" s="186"/>
      <c r="AO1834"/>
      <c r="AP1834" s="186" t="s">
        <v>179</v>
      </c>
      <c r="AQ1834" s="186"/>
      <c r="AR1834" s="186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</row>
    <row r="1835" spans="2:65" ht="25.5" customHeight="1" x14ac:dyDescent="0.2">
      <c r="B1835" s="90" t="s">
        <v>40</v>
      </c>
      <c r="C1835" s="42">
        <v>14</v>
      </c>
      <c r="D1835" s="44">
        <v>0.51851851851851849</v>
      </c>
      <c r="E1835" s="8"/>
      <c r="F1835" s="91" t="s">
        <v>143</v>
      </c>
      <c r="G1835" s="43">
        <v>3</v>
      </c>
      <c r="H1835" s="44">
        <v>0.1111111111111111</v>
      </c>
      <c r="I1835"/>
      <c r="J1835" s="92" t="s">
        <v>147</v>
      </c>
      <c r="K1835" s="45">
        <v>0</v>
      </c>
      <c r="L1835" s="44">
        <v>0</v>
      </c>
      <c r="M1835"/>
      <c r="N1835" s="91" t="s">
        <v>154</v>
      </c>
      <c r="O1835" s="43">
        <v>18</v>
      </c>
      <c r="P1835" s="44">
        <v>0.66666666666666663</v>
      </c>
      <c r="Q1835"/>
      <c r="R1835" s="93">
        <v>1</v>
      </c>
      <c r="S1835" s="43">
        <v>21</v>
      </c>
      <c r="T1835" s="44">
        <v>0.77777777777777779</v>
      </c>
      <c r="U1835"/>
      <c r="V1835" s="94" t="s">
        <v>160</v>
      </c>
      <c r="W1835" s="57">
        <v>13</v>
      </c>
      <c r="X1835" s="58">
        <v>0.48148148148148145</v>
      </c>
      <c r="Y1835"/>
      <c r="Z1835" s="95" t="s">
        <v>163</v>
      </c>
      <c r="AA1835" s="42">
        <v>6</v>
      </c>
      <c r="AB1835" s="44">
        <v>0.22222222222222221</v>
      </c>
      <c r="AC1835"/>
      <c r="AD1835" s="95" t="s">
        <v>799</v>
      </c>
      <c r="AE1835" s="57">
        <v>6</v>
      </c>
      <c r="AF1835" s="58">
        <v>0.22222222222222221</v>
      </c>
      <c r="AG1835"/>
      <c r="AH1835" s="95" t="s">
        <v>143</v>
      </c>
      <c r="AI1835" s="42">
        <v>4</v>
      </c>
      <c r="AJ1835" s="44">
        <v>0.14814814814814814</v>
      </c>
      <c r="AK1835"/>
      <c r="AL1835" s="95" t="s">
        <v>175</v>
      </c>
      <c r="AM1835" s="42">
        <v>7</v>
      </c>
      <c r="AN1835" s="44">
        <v>0.25925925925925924</v>
      </c>
      <c r="AO1835"/>
      <c r="AP1835" s="95" t="s">
        <v>143</v>
      </c>
      <c r="AQ1835" s="42">
        <v>17</v>
      </c>
      <c r="AR1835" s="44">
        <v>0.62962962962962965</v>
      </c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</row>
    <row r="1836" spans="2:65" ht="25.5" customHeight="1" x14ac:dyDescent="0.2">
      <c r="B1836" s="90" t="s">
        <v>27</v>
      </c>
      <c r="C1836" s="42">
        <v>5</v>
      </c>
      <c r="D1836" s="44">
        <v>0.18518518518518517</v>
      </c>
      <c r="E1836" s="8"/>
      <c r="F1836" s="91" t="s">
        <v>144</v>
      </c>
      <c r="G1836" s="43">
        <v>24</v>
      </c>
      <c r="H1836" s="44">
        <v>0.88888888888888884</v>
      </c>
      <c r="I1836"/>
      <c r="J1836" s="92" t="s">
        <v>148</v>
      </c>
      <c r="K1836" s="45">
        <v>1</v>
      </c>
      <c r="L1836" s="44">
        <v>3.7037037037037035E-2</v>
      </c>
      <c r="M1836"/>
      <c r="N1836" s="91" t="s">
        <v>155</v>
      </c>
      <c r="O1836" s="43">
        <v>0</v>
      </c>
      <c r="P1836" s="44">
        <v>0</v>
      </c>
      <c r="Q1836"/>
      <c r="R1836" s="93">
        <v>2</v>
      </c>
      <c r="S1836" s="43">
        <v>5</v>
      </c>
      <c r="T1836" s="44">
        <v>0.18518518518518517</v>
      </c>
      <c r="U1836"/>
      <c r="V1836" s="95" t="s">
        <v>161</v>
      </c>
      <c r="W1836" s="57">
        <v>7</v>
      </c>
      <c r="X1836" s="58">
        <v>0.25925925925925924</v>
      </c>
      <c r="Y1836"/>
      <c r="Z1836" s="90" t="s">
        <v>164</v>
      </c>
      <c r="AA1836" s="42">
        <v>9</v>
      </c>
      <c r="AB1836" s="44">
        <v>0.33333333333333331</v>
      </c>
      <c r="AC1836"/>
      <c r="AD1836" s="94" t="s">
        <v>800</v>
      </c>
      <c r="AE1836" s="57">
        <v>2</v>
      </c>
      <c r="AF1836" s="58">
        <v>7.407407407407407E-2</v>
      </c>
      <c r="AG1836"/>
      <c r="AH1836" s="90" t="s">
        <v>173</v>
      </c>
      <c r="AI1836" s="42">
        <v>9</v>
      </c>
      <c r="AJ1836" s="44">
        <v>0.33333333333333331</v>
      </c>
      <c r="AK1836"/>
      <c r="AL1836" s="90" t="s">
        <v>176</v>
      </c>
      <c r="AM1836" s="42">
        <v>17</v>
      </c>
      <c r="AN1836" s="44">
        <v>0.62962962962962965</v>
      </c>
      <c r="AO1836"/>
      <c r="AP1836" s="90" t="s">
        <v>173</v>
      </c>
      <c r="AQ1836" s="42">
        <v>10</v>
      </c>
      <c r="AR1836" s="44">
        <v>0.37037037037037035</v>
      </c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</row>
    <row r="1837" spans="2:65" ht="25.5" customHeight="1" x14ac:dyDescent="0.2">
      <c r="B1837" s="90" t="s">
        <v>31</v>
      </c>
      <c r="C1837" s="42">
        <v>2</v>
      </c>
      <c r="D1837" s="44">
        <v>7.407407407407407E-2</v>
      </c>
      <c r="E1837" s="8"/>
      <c r="F1837" s="83"/>
      <c r="G1837" s="85">
        <v>27</v>
      </c>
      <c r="H1837" s="86">
        <v>1</v>
      </c>
      <c r="I1837"/>
      <c r="J1837" s="92" t="s">
        <v>146</v>
      </c>
      <c r="K1837" s="45">
        <v>6</v>
      </c>
      <c r="L1837" s="44">
        <v>0.22222222222222221</v>
      </c>
      <c r="M1837"/>
      <c r="N1837" s="91" t="s">
        <v>156</v>
      </c>
      <c r="O1837" s="43">
        <v>0</v>
      </c>
      <c r="P1837" s="44">
        <v>0</v>
      </c>
      <c r="Q1837"/>
      <c r="R1837" s="93">
        <v>3</v>
      </c>
      <c r="S1837" s="43">
        <v>1</v>
      </c>
      <c r="T1837" s="44">
        <v>3.7037037037037035E-2</v>
      </c>
      <c r="U1837"/>
      <c r="V1837" s="94" t="s">
        <v>162</v>
      </c>
      <c r="W1837" s="57">
        <v>7</v>
      </c>
      <c r="X1837" s="58">
        <v>0.25925925925925924</v>
      </c>
      <c r="Y1837"/>
      <c r="Z1837" s="90" t="s">
        <v>165</v>
      </c>
      <c r="AA1837" s="42">
        <v>4</v>
      </c>
      <c r="AB1837" s="44">
        <v>0.14814814814814814</v>
      </c>
      <c r="AC1837"/>
      <c r="AD1837" s="94" t="s">
        <v>801</v>
      </c>
      <c r="AE1837" s="57">
        <v>3</v>
      </c>
      <c r="AF1837" s="58">
        <v>0.1111111111111111</v>
      </c>
      <c r="AG1837"/>
      <c r="AH1837" s="90" t="s">
        <v>174</v>
      </c>
      <c r="AI1837" s="42">
        <v>14</v>
      </c>
      <c r="AJ1837" s="44">
        <v>0.51851851851851849</v>
      </c>
      <c r="AK1837"/>
      <c r="AL1837" s="90" t="s">
        <v>177</v>
      </c>
      <c r="AM1837" s="42">
        <v>3</v>
      </c>
      <c r="AN1837" s="44">
        <v>0.1111111111111111</v>
      </c>
      <c r="AO1837"/>
      <c r="AP1837" s="90" t="s">
        <v>171</v>
      </c>
      <c r="AQ1837" s="42">
        <v>0</v>
      </c>
      <c r="AR1837" s="44">
        <v>0</v>
      </c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</row>
    <row r="1838" spans="2:65" ht="25.5" customHeight="1" x14ac:dyDescent="0.2">
      <c r="B1838" s="90" t="s">
        <v>36</v>
      </c>
      <c r="C1838" s="42">
        <v>4</v>
      </c>
      <c r="D1838" s="44">
        <v>0.14814814814814814</v>
      </c>
      <c r="E1838" s="8"/>
      <c r="F1838"/>
      <c r="G1838" s="41" t="s">
        <v>141</v>
      </c>
      <c r="H1838" s="41" t="s">
        <v>140</v>
      </c>
      <c r="I1838"/>
      <c r="J1838" s="92" t="s">
        <v>150</v>
      </c>
      <c r="K1838" s="45">
        <v>1</v>
      </c>
      <c r="L1838" s="44">
        <v>3.7037037037037035E-2</v>
      </c>
      <c r="M1838"/>
      <c r="N1838" s="91" t="s">
        <v>157</v>
      </c>
      <c r="O1838" s="43">
        <v>9</v>
      </c>
      <c r="P1838" s="44">
        <v>0.33333333333333331</v>
      </c>
      <c r="Q1838"/>
      <c r="R1838" s="93">
        <v>4</v>
      </c>
      <c r="S1838" s="43">
        <v>0</v>
      </c>
      <c r="T1838" s="44">
        <v>0</v>
      </c>
      <c r="U1838"/>
      <c r="V1838" s="77"/>
      <c r="W1838" s="54">
        <v>27</v>
      </c>
      <c r="X1838" s="66">
        <v>1</v>
      </c>
      <c r="Y1838"/>
      <c r="Z1838" s="90" t="s">
        <v>166</v>
      </c>
      <c r="AA1838" s="42">
        <v>0</v>
      </c>
      <c r="AB1838" s="44">
        <v>0</v>
      </c>
      <c r="AC1838"/>
      <c r="AD1838" s="94" t="s">
        <v>802</v>
      </c>
      <c r="AE1838" s="57">
        <v>16</v>
      </c>
      <c r="AF1838" s="58">
        <v>0.59259259259259256</v>
      </c>
      <c r="AG1838"/>
      <c r="AH1838" s="90" t="s">
        <v>171</v>
      </c>
      <c r="AI1838" s="42">
        <v>0</v>
      </c>
      <c r="AJ1838" s="44">
        <v>0</v>
      </c>
      <c r="AK1838"/>
      <c r="AL1838" s="90" t="s">
        <v>178</v>
      </c>
      <c r="AM1838" s="42">
        <v>0</v>
      </c>
      <c r="AN1838" s="44">
        <v>0</v>
      </c>
      <c r="AO1838"/>
      <c r="AP1838" s="82"/>
      <c r="AQ1838" s="83">
        <v>27</v>
      </c>
      <c r="AR1838" s="87">
        <v>1</v>
      </c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</row>
    <row r="1839" spans="2:65" ht="25.5" customHeight="1" x14ac:dyDescent="0.2">
      <c r="B1839" s="90" t="s">
        <v>139</v>
      </c>
      <c r="C1839" s="42">
        <v>2</v>
      </c>
      <c r="D1839" s="44">
        <v>7.407407407407407E-2</v>
      </c>
      <c r="E1839" s="8"/>
      <c r="F1839"/>
      <c r="G1839"/>
      <c r="H1839"/>
      <c r="I1839"/>
      <c r="J1839" s="92" t="s">
        <v>151</v>
      </c>
      <c r="K1839" s="45">
        <v>13</v>
      </c>
      <c r="L1839" s="44">
        <v>0.48148148148148145</v>
      </c>
      <c r="M1839"/>
      <c r="N1839" s="83"/>
      <c r="O1839" s="85">
        <v>27</v>
      </c>
      <c r="P1839" s="87">
        <v>1</v>
      </c>
      <c r="Q1839"/>
      <c r="R1839" s="93">
        <v>5</v>
      </c>
      <c r="S1839" s="43">
        <v>0</v>
      </c>
      <c r="T1839" s="44">
        <v>0</v>
      </c>
      <c r="U1839"/>
      <c r="V1839"/>
      <c r="W1839" s="56" t="s">
        <v>141</v>
      </c>
      <c r="X1839" s="49" t="s">
        <v>140</v>
      </c>
      <c r="Y1839"/>
      <c r="Z1839" s="96" t="s">
        <v>167</v>
      </c>
      <c r="AA1839" s="42">
        <v>2</v>
      </c>
      <c r="AB1839" s="44">
        <v>7.407407407407407E-2</v>
      </c>
      <c r="AC1839"/>
      <c r="AD1839" s="77"/>
      <c r="AE1839" s="54">
        <v>27</v>
      </c>
      <c r="AF1839" s="76">
        <v>1</v>
      </c>
      <c r="AG1839"/>
      <c r="AH1839" s="82"/>
      <c r="AI1839" s="83">
        <v>27</v>
      </c>
      <c r="AJ1839" s="87">
        <v>1</v>
      </c>
      <c r="AK1839"/>
      <c r="AL1839" s="82"/>
      <c r="AM1839" s="83">
        <v>27</v>
      </c>
      <c r="AN1839" s="87">
        <v>1</v>
      </c>
      <c r="AO1839"/>
      <c r="AP1839"/>
      <c r="AQ1839" s="40" t="s">
        <v>141</v>
      </c>
      <c r="AR1839" s="41" t="s">
        <v>140</v>
      </c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 s="8"/>
      <c r="BF1839" s="8"/>
      <c r="BG1839" s="8"/>
      <c r="BH1839"/>
      <c r="BI1839"/>
      <c r="BJ1839"/>
      <c r="BK1839"/>
      <c r="BL1839"/>
      <c r="BM1839"/>
    </row>
    <row r="1840" spans="2:65" ht="25.5" customHeight="1" x14ac:dyDescent="0.2">
      <c r="B1840" s="90" t="s">
        <v>50</v>
      </c>
      <c r="C1840" s="42">
        <v>0</v>
      </c>
      <c r="D1840" s="44">
        <v>0</v>
      </c>
      <c r="E1840" s="8"/>
      <c r="F1840"/>
      <c r="G1840"/>
      <c r="H1840"/>
      <c r="I1840"/>
      <c r="J1840" s="92" t="s">
        <v>149</v>
      </c>
      <c r="K1840" s="45">
        <v>3</v>
      </c>
      <c r="L1840" s="44">
        <v>0.1111111111111111</v>
      </c>
      <c r="M1840"/>
      <c r="N1840"/>
      <c r="O1840" s="41" t="s">
        <v>153</v>
      </c>
      <c r="P1840" s="41" t="s">
        <v>140</v>
      </c>
      <c r="Q1840"/>
      <c r="R1840" s="83"/>
      <c r="S1840" s="85">
        <v>34</v>
      </c>
      <c r="T1840" s="87">
        <v>1</v>
      </c>
      <c r="U1840"/>
      <c r="V1840"/>
      <c r="W1840"/>
      <c r="X1840"/>
      <c r="Y1840"/>
      <c r="Z1840" s="96" t="s">
        <v>168</v>
      </c>
      <c r="AA1840" s="42">
        <v>0</v>
      </c>
      <c r="AB1840" s="44">
        <v>0</v>
      </c>
      <c r="AC1840"/>
      <c r="AD1840"/>
      <c r="AE1840" s="56" t="s">
        <v>141</v>
      </c>
      <c r="AF1840" s="49" t="s">
        <v>140</v>
      </c>
      <c r="AG1840"/>
      <c r="AH1840"/>
      <c r="AI1840" s="40" t="s">
        <v>141</v>
      </c>
      <c r="AJ1840" s="41" t="s">
        <v>140</v>
      </c>
      <c r="AK1840"/>
      <c r="AL1840" s="81"/>
      <c r="AM1840" s="40" t="s">
        <v>141</v>
      </c>
      <c r="AN1840" s="41" t="s">
        <v>140</v>
      </c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</row>
    <row r="1841" spans="2:65" ht="25.5" customHeight="1" x14ac:dyDescent="0.2">
      <c r="B1841" s="82"/>
      <c r="C1841" s="83">
        <v>27</v>
      </c>
      <c r="D1841" s="84">
        <v>1</v>
      </c>
      <c r="E1841" s="8"/>
      <c r="F1841"/>
      <c r="G1841"/>
      <c r="H1841"/>
      <c r="I1841"/>
      <c r="J1841" s="92" t="s">
        <v>152</v>
      </c>
      <c r="K1841" s="45">
        <v>3</v>
      </c>
      <c r="L1841" s="44">
        <v>0.1111111111111111</v>
      </c>
      <c r="M1841"/>
      <c r="N1841"/>
      <c r="O1841"/>
      <c r="P1841"/>
      <c r="Q1841"/>
      <c r="R1841"/>
      <c r="S1841" s="49" t="s">
        <v>197</v>
      </c>
      <c r="T1841" s="89" t="s">
        <v>369</v>
      </c>
      <c r="U1841"/>
      <c r="V1841"/>
      <c r="W1841"/>
      <c r="X1841"/>
      <c r="Y1841"/>
      <c r="Z1841" s="96" t="s">
        <v>169</v>
      </c>
      <c r="AA1841" s="42">
        <v>2</v>
      </c>
      <c r="AB1841" s="44">
        <v>7.407407407407407E-2</v>
      </c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 s="48"/>
      <c r="BM1841" s="8"/>
    </row>
    <row r="1842" spans="2:65" ht="25.5" customHeight="1" x14ac:dyDescent="0.2">
      <c r="B1842"/>
      <c r="C1842" s="40" t="s">
        <v>141</v>
      </c>
      <c r="D1842" s="41" t="s">
        <v>140</v>
      </c>
      <c r="E1842" s="8"/>
      <c r="F1842"/>
      <c r="G1842"/>
      <c r="H1842"/>
      <c r="I1842"/>
      <c r="J1842" s="88"/>
      <c r="K1842" s="65">
        <v>27</v>
      </c>
      <c r="L1842" s="87">
        <v>1</v>
      </c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 s="96" t="s">
        <v>170</v>
      </c>
      <c r="AA1842" s="42">
        <v>0</v>
      </c>
      <c r="AB1842" s="44">
        <v>0</v>
      </c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</row>
    <row r="1843" spans="2:65" ht="25.5" customHeight="1" x14ac:dyDescent="0.2">
      <c r="B1843"/>
      <c r="C1843"/>
      <c r="D1843"/>
      <c r="E1843" s="8"/>
      <c r="F1843"/>
      <c r="G1843"/>
      <c r="H1843"/>
      <c r="I1843"/>
      <c r="J1843" s="79"/>
      <c r="K1843" s="41" t="s">
        <v>141</v>
      </c>
      <c r="L1843" s="41" t="s">
        <v>140</v>
      </c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 s="96" t="s">
        <v>162</v>
      </c>
      <c r="AA1843" s="42">
        <v>0</v>
      </c>
      <c r="AB1843" s="44">
        <v>0</v>
      </c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</row>
    <row r="1844" spans="2:65" ht="25.5" customHeight="1" x14ac:dyDescent="0.2">
      <c r="B1844"/>
      <c r="C1844"/>
      <c r="D1844"/>
      <c r="E1844" s="8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 s="96" t="s">
        <v>171</v>
      </c>
      <c r="AA1844" s="42">
        <v>4</v>
      </c>
      <c r="AB1844" s="44">
        <v>0.14814814814814814</v>
      </c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 s="8"/>
      <c r="BJ1844" s="52"/>
      <c r="BK1844" s="52"/>
      <c r="BL1844"/>
      <c r="BM1844"/>
    </row>
    <row r="1845" spans="2:65" ht="25.5" customHeight="1" x14ac:dyDescent="0.2">
      <c r="B1845"/>
      <c r="C1845"/>
      <c r="D1845"/>
      <c r="E1845" s="8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 s="82"/>
      <c r="AA1845" s="83">
        <v>27</v>
      </c>
      <c r="AB1845" s="87">
        <v>1</v>
      </c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 s="8"/>
      <c r="BF1845" s="8"/>
      <c r="BG1845" s="8"/>
      <c r="BH1845"/>
      <c r="BI1845"/>
      <c r="BJ1845"/>
      <c r="BK1845"/>
      <c r="BL1845"/>
      <c r="BM1845"/>
    </row>
    <row r="1846" spans="2:65" ht="25.5" customHeight="1" x14ac:dyDescent="0.2">
      <c r="B1846" s="61"/>
      <c r="C1846" s="61"/>
      <c r="D1846" s="61"/>
      <c r="E1846" s="37"/>
      <c r="F1846" s="61"/>
      <c r="G1846" s="61"/>
      <c r="H1846" s="61"/>
      <c r="I1846" s="61"/>
      <c r="J1846" s="61"/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  <c r="W1846" s="61"/>
      <c r="X1846" s="61"/>
      <c r="Y1846" s="61"/>
      <c r="Z1846" s="78"/>
      <c r="AA1846" s="40" t="s">
        <v>141</v>
      </c>
      <c r="AB1846" s="41" t="s">
        <v>140</v>
      </c>
      <c r="AC1846" s="61"/>
      <c r="AD1846" s="61"/>
      <c r="AE1846" s="61"/>
      <c r="AF1846" s="61"/>
      <c r="AG1846" s="61"/>
      <c r="AH1846" s="61"/>
      <c r="AI1846" s="61"/>
      <c r="AJ1846" s="61"/>
      <c r="AK1846" s="61"/>
      <c r="AL1846" s="61"/>
      <c r="AM1846" s="61"/>
      <c r="AN1846" s="61"/>
      <c r="AO1846" s="61"/>
      <c r="AP1846" s="61"/>
      <c r="AQ1846" s="61"/>
      <c r="AR1846" s="61"/>
      <c r="AS1846" s="61"/>
      <c r="AT1846" s="61"/>
      <c r="AU1846" s="61"/>
      <c r="AV1846" s="61"/>
      <c r="AW1846" s="61"/>
      <c r="AX1846" s="61"/>
      <c r="AY1846" s="61"/>
      <c r="AZ1846" s="61"/>
      <c r="BA1846" s="61"/>
      <c r="BB1846" s="61"/>
      <c r="BC1846" s="61"/>
      <c r="BD1846" s="61"/>
      <c r="BE1846" s="61"/>
      <c r="BF1846" s="61"/>
      <c r="BG1846" s="61"/>
      <c r="BH1846" s="61"/>
      <c r="BI1846" s="61"/>
      <c r="BJ1846" s="61"/>
      <c r="BK1846" s="61"/>
      <c r="BL1846" s="61"/>
      <c r="BM1846" s="61"/>
    </row>
    <row r="1847" spans="2:65" ht="25.5" customHeight="1" x14ac:dyDescent="0.2">
      <c r="B1847" s="182" t="s">
        <v>424</v>
      </c>
      <c r="C1847" s="182"/>
      <c r="D1847" s="182"/>
      <c r="E1847" s="182"/>
      <c r="F1847" s="182"/>
      <c r="G1847" s="182"/>
      <c r="H1847" s="182"/>
      <c r="I1847" s="182"/>
      <c r="J1847" s="182"/>
      <c r="K1847" s="182"/>
      <c r="L1847" s="182"/>
      <c r="M1847" s="182"/>
      <c r="N1847" s="182"/>
      <c r="O1847" s="182"/>
      <c r="P1847" s="182"/>
      <c r="Q1847" s="182"/>
      <c r="R1847" s="182"/>
      <c r="S1847" s="182"/>
      <c r="T1847" s="182"/>
      <c r="U1847" s="182"/>
      <c r="V1847" s="182"/>
      <c r="W1847" s="182"/>
      <c r="X1847" s="182"/>
      <c r="Y1847" s="182"/>
      <c r="Z1847" s="182"/>
      <c r="AA1847" s="182"/>
      <c r="AB1847" s="182"/>
      <c r="AC1847" s="182"/>
      <c r="AD1847" s="182"/>
      <c r="AE1847" s="182"/>
      <c r="AF1847" s="182"/>
      <c r="AG1847" s="182"/>
      <c r="AH1847" s="182"/>
      <c r="AI1847" s="182"/>
      <c r="AJ1847" s="182"/>
      <c r="AK1847" s="182"/>
      <c r="AL1847" s="182"/>
      <c r="AM1847" s="182"/>
      <c r="AN1847" s="182"/>
      <c r="AO1847" s="182"/>
      <c r="AP1847" s="182"/>
      <c r="AQ1847" s="182"/>
      <c r="AR1847" s="182"/>
      <c r="AS1847" s="182"/>
      <c r="AT1847" s="182"/>
      <c r="AU1847" s="182"/>
      <c r="AV1847" s="182"/>
      <c r="AW1847" s="182"/>
      <c r="AX1847" s="182"/>
      <c r="AY1847" s="182"/>
      <c r="AZ1847" s="182"/>
      <c r="BA1847" s="182"/>
      <c r="BB1847" s="182"/>
      <c r="BC1847" s="182"/>
      <c r="BD1847" s="182"/>
      <c r="BE1847" s="182"/>
      <c r="BF1847" s="182"/>
      <c r="BG1847" s="182"/>
      <c r="BH1847" s="182"/>
      <c r="BI1847" s="182"/>
      <c r="BJ1847" s="61"/>
      <c r="BK1847" s="61"/>
      <c r="BL1847" s="37"/>
      <c r="BM1847" s="37"/>
    </row>
    <row r="1848" spans="2:65" ht="25.5" customHeight="1" x14ac:dyDescent="0.2">
      <c r="B1848" s="61"/>
      <c r="C1848" s="61"/>
      <c r="D1848" s="61"/>
      <c r="E1848" s="37"/>
      <c r="F1848" s="61"/>
      <c r="G1848" s="61"/>
      <c r="H1848" s="61"/>
      <c r="I1848" s="61"/>
      <c r="J1848" s="61"/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  <c r="W1848" s="61"/>
      <c r="X1848" s="61"/>
      <c r="Y1848" s="61"/>
      <c r="Z1848" s="61"/>
      <c r="AA1848" s="61"/>
      <c r="AB1848" s="61"/>
      <c r="AC1848" s="61"/>
      <c r="AD1848" s="61"/>
      <c r="AE1848" s="61"/>
      <c r="AF1848" s="61"/>
      <c r="AG1848" s="61"/>
      <c r="AH1848" s="61"/>
      <c r="AI1848" s="61"/>
      <c r="AJ1848" s="61"/>
      <c r="AK1848" s="61"/>
      <c r="AL1848" s="61"/>
      <c r="AM1848" s="61"/>
      <c r="AN1848" s="61"/>
      <c r="AO1848" s="61"/>
      <c r="AP1848" s="61"/>
      <c r="AQ1848" s="61"/>
      <c r="AR1848" s="61"/>
      <c r="AS1848" s="61"/>
      <c r="AT1848" s="61"/>
      <c r="AU1848" s="61"/>
      <c r="AV1848" s="61"/>
      <c r="AW1848" s="61"/>
      <c r="AX1848" s="61"/>
      <c r="AY1848" s="61"/>
      <c r="AZ1848" s="61"/>
      <c r="BA1848" s="61"/>
      <c r="BB1848" s="61"/>
      <c r="BC1848" s="61"/>
      <c r="BD1848" s="61"/>
      <c r="BE1848" s="61"/>
      <c r="BF1848" s="61"/>
      <c r="BG1848" s="61"/>
      <c r="BH1848" s="61"/>
      <c r="BI1848" s="61"/>
      <c r="BJ1848" s="61"/>
      <c r="BK1848" s="61"/>
      <c r="BL1848" s="61"/>
      <c r="BM1848" s="61"/>
    </row>
    <row r="1849" spans="2:65" ht="25.5" customHeight="1" x14ac:dyDescent="0.2">
      <c r="B1849" s="189" t="s">
        <v>373</v>
      </c>
      <c r="C1849" s="192"/>
      <c r="D1849" s="192"/>
      <c r="E1849" s="37"/>
      <c r="F1849" s="189" t="s">
        <v>370</v>
      </c>
      <c r="G1849" s="192"/>
      <c r="H1849" s="192"/>
      <c r="I1849" s="61"/>
      <c r="J1849" s="189" t="s">
        <v>396</v>
      </c>
      <c r="K1849" s="192"/>
      <c r="L1849" s="192"/>
      <c r="M1849" s="61"/>
      <c r="N1849" s="190" t="s">
        <v>198</v>
      </c>
      <c r="O1849" s="191"/>
      <c r="P1849" s="191"/>
      <c r="Q1849" s="61"/>
      <c r="R1849" s="190" t="s">
        <v>207</v>
      </c>
      <c r="S1849" s="191"/>
      <c r="T1849" s="191"/>
      <c r="U1849" s="61"/>
      <c r="V1849" s="61"/>
      <c r="W1849" s="190" t="s">
        <v>212</v>
      </c>
      <c r="X1849" s="191"/>
      <c r="Y1849" s="191"/>
      <c r="Z1849" s="61"/>
      <c r="AA1849" s="190" t="s">
        <v>223</v>
      </c>
      <c r="AB1849" s="191"/>
      <c r="AC1849" s="191"/>
      <c r="AD1849" s="61"/>
      <c r="AE1849" s="190" t="s">
        <v>230</v>
      </c>
      <c r="AF1849" s="190"/>
      <c r="AG1849" s="190"/>
      <c r="AH1849" s="61"/>
      <c r="AI1849" s="190" t="s">
        <v>235</v>
      </c>
      <c r="AJ1849" s="190"/>
      <c r="AK1849" s="190"/>
      <c r="AL1849" s="61"/>
      <c r="AM1849" s="190" t="s">
        <v>252</v>
      </c>
      <c r="AN1849" s="190"/>
      <c r="AO1849" s="190"/>
      <c r="AP1849" s="61"/>
      <c r="AQ1849" s="190" t="s">
        <v>282</v>
      </c>
      <c r="AR1849" s="190"/>
      <c r="AS1849" s="190"/>
      <c r="AT1849" s="61"/>
      <c r="AU1849" s="189" t="s">
        <v>295</v>
      </c>
      <c r="AV1849" s="189"/>
      <c r="AW1849" s="189"/>
      <c r="AX1849" s="61"/>
      <c r="AY1849" s="189" t="s">
        <v>323</v>
      </c>
      <c r="AZ1849" s="189"/>
      <c r="BA1849" s="189"/>
      <c r="BB1849" s="61"/>
      <c r="BC1849" s="189" t="s">
        <v>324</v>
      </c>
      <c r="BD1849" s="189"/>
      <c r="BE1849" s="189"/>
      <c r="BF1849" s="61"/>
      <c r="BG1849" s="189" t="s">
        <v>331</v>
      </c>
      <c r="BH1849" s="189"/>
      <c r="BI1849" s="189"/>
      <c r="BJ1849" s="61"/>
      <c r="BK1849" s="61"/>
      <c r="BL1849" s="61"/>
      <c r="BM1849" s="61"/>
    </row>
    <row r="1850" spans="2:65" ht="25.5" customHeight="1" x14ac:dyDescent="0.2">
      <c r="B1850" s="63" t="s">
        <v>371</v>
      </c>
      <c r="C1850" s="45">
        <v>11</v>
      </c>
      <c r="D1850" s="58">
        <v>0.40740740740740738</v>
      </c>
      <c r="E1850" s="37"/>
      <c r="F1850" s="75" t="s">
        <v>384</v>
      </c>
      <c r="G1850" s="45">
        <v>4</v>
      </c>
      <c r="H1850" s="58">
        <v>0.14814814814814814</v>
      </c>
      <c r="I1850" s="61"/>
      <c r="J1850" s="63" t="s">
        <v>397</v>
      </c>
      <c r="K1850" s="45">
        <v>10</v>
      </c>
      <c r="L1850" s="58">
        <v>0.37037037037037035</v>
      </c>
      <c r="M1850" s="61"/>
      <c r="N1850" s="169" t="s">
        <v>199</v>
      </c>
      <c r="O1850" s="59">
        <v>5</v>
      </c>
      <c r="P1850" s="60">
        <v>0.19230769230769232</v>
      </c>
      <c r="Q1850" s="61"/>
      <c r="R1850" s="169" t="s">
        <v>208</v>
      </c>
      <c r="S1850" s="59">
        <v>13</v>
      </c>
      <c r="T1850" s="60">
        <v>0.48148148148148145</v>
      </c>
      <c r="U1850" s="61"/>
      <c r="V1850" s="61"/>
      <c r="W1850" s="169" t="s">
        <v>213</v>
      </c>
      <c r="X1850" s="59">
        <v>6</v>
      </c>
      <c r="Y1850" s="60">
        <v>0.22222222222222221</v>
      </c>
      <c r="Z1850" s="61"/>
      <c r="AA1850" s="169" t="s">
        <v>224</v>
      </c>
      <c r="AB1850" s="59">
        <v>12</v>
      </c>
      <c r="AC1850" s="60">
        <v>0.44444444444444442</v>
      </c>
      <c r="AD1850" s="61"/>
      <c r="AE1850" s="169" t="s">
        <v>231</v>
      </c>
      <c r="AF1850" s="59">
        <v>0</v>
      </c>
      <c r="AG1850" s="60">
        <v>0</v>
      </c>
      <c r="AH1850" s="61"/>
      <c r="AI1850" s="169" t="s">
        <v>236</v>
      </c>
      <c r="AJ1850" s="59">
        <v>0</v>
      </c>
      <c r="AK1850" s="60">
        <v>0</v>
      </c>
      <c r="AL1850" s="61"/>
      <c r="AM1850" s="169" t="s">
        <v>253</v>
      </c>
      <c r="AN1850" s="59">
        <v>0</v>
      </c>
      <c r="AO1850" s="60">
        <v>0</v>
      </c>
      <c r="AP1850" s="61"/>
      <c r="AQ1850" s="169" t="s">
        <v>283</v>
      </c>
      <c r="AR1850" s="59">
        <v>3</v>
      </c>
      <c r="AS1850" s="60">
        <v>0.1111111111111111</v>
      </c>
      <c r="AT1850" s="61"/>
      <c r="AU1850" s="169" t="s">
        <v>296</v>
      </c>
      <c r="AV1850" s="59">
        <v>2</v>
      </c>
      <c r="AW1850" s="60">
        <v>8.6956521739130432E-2</v>
      </c>
      <c r="AX1850" s="61"/>
      <c r="AY1850" s="169" t="s">
        <v>314</v>
      </c>
      <c r="AZ1850" s="59">
        <v>2</v>
      </c>
      <c r="BA1850" s="60">
        <v>7.407407407407407E-2</v>
      </c>
      <c r="BB1850" s="61"/>
      <c r="BC1850" s="169" t="s">
        <v>325</v>
      </c>
      <c r="BD1850" s="59">
        <v>11</v>
      </c>
      <c r="BE1850" s="60">
        <v>0.40740740740740738</v>
      </c>
      <c r="BF1850" s="61"/>
      <c r="BG1850" s="63" t="s">
        <v>332</v>
      </c>
      <c r="BH1850" s="54">
        <v>4</v>
      </c>
      <c r="BI1850" s="66">
        <v>0.26666666666666666</v>
      </c>
      <c r="BJ1850" s="61"/>
      <c r="BK1850" s="61"/>
      <c r="BL1850" s="61"/>
      <c r="BM1850" s="61"/>
    </row>
    <row r="1851" spans="2:65" ht="25.5" customHeight="1" x14ac:dyDescent="0.2">
      <c r="B1851" s="63" t="s">
        <v>372</v>
      </c>
      <c r="C1851" s="45">
        <v>3</v>
      </c>
      <c r="D1851" s="58">
        <v>0.1111111111111111</v>
      </c>
      <c r="E1851" s="64"/>
      <c r="F1851" s="75" t="s">
        <v>385</v>
      </c>
      <c r="G1851" s="45">
        <v>10</v>
      </c>
      <c r="H1851" s="58">
        <v>0.37037037037037035</v>
      </c>
      <c r="I1851" s="61"/>
      <c r="J1851" s="63" t="s">
        <v>398</v>
      </c>
      <c r="K1851" s="45">
        <v>2</v>
      </c>
      <c r="L1851" s="58">
        <v>7.407407407407407E-2</v>
      </c>
      <c r="M1851" s="61"/>
      <c r="N1851" s="169" t="s">
        <v>200</v>
      </c>
      <c r="O1851" s="45">
        <v>9</v>
      </c>
      <c r="P1851" s="60">
        <v>0.34615384615384615</v>
      </c>
      <c r="Q1851" s="61"/>
      <c r="R1851" s="169" t="s">
        <v>209</v>
      </c>
      <c r="S1851" s="59">
        <v>5</v>
      </c>
      <c r="T1851" s="60">
        <v>0.18518518518518517</v>
      </c>
      <c r="U1851" s="61"/>
      <c r="V1851" s="61"/>
      <c r="W1851" s="169" t="s">
        <v>214</v>
      </c>
      <c r="X1851" s="45">
        <v>0</v>
      </c>
      <c r="Y1851" s="60">
        <v>0</v>
      </c>
      <c r="Z1851" s="61"/>
      <c r="AA1851" s="169" t="s">
        <v>225</v>
      </c>
      <c r="AB1851" s="45">
        <v>1</v>
      </c>
      <c r="AC1851" s="60">
        <v>3.7037037037037035E-2</v>
      </c>
      <c r="AD1851" s="61"/>
      <c r="AE1851" s="169" t="s">
        <v>232</v>
      </c>
      <c r="AF1851" s="45">
        <v>4</v>
      </c>
      <c r="AG1851" s="60">
        <v>0.14814814814814814</v>
      </c>
      <c r="AH1851" s="61"/>
      <c r="AI1851" s="169" t="s">
        <v>238</v>
      </c>
      <c r="AJ1851" s="45">
        <v>1</v>
      </c>
      <c r="AK1851" s="60">
        <v>3.7037037037037035E-2</v>
      </c>
      <c r="AL1851" s="61"/>
      <c r="AM1851" s="169" t="s">
        <v>254</v>
      </c>
      <c r="AN1851" s="45">
        <v>0</v>
      </c>
      <c r="AO1851" s="60">
        <v>0</v>
      </c>
      <c r="AP1851" s="61"/>
      <c r="AQ1851" s="169" t="s">
        <v>284</v>
      </c>
      <c r="AR1851" s="45">
        <v>0</v>
      </c>
      <c r="AS1851" s="60">
        <v>0</v>
      </c>
      <c r="AT1851" s="61"/>
      <c r="AU1851" s="169" t="s">
        <v>297</v>
      </c>
      <c r="AV1851" s="45">
        <v>4</v>
      </c>
      <c r="AW1851" s="60">
        <v>0.17391304347826086</v>
      </c>
      <c r="AX1851" s="61"/>
      <c r="AY1851" s="169" t="s">
        <v>316</v>
      </c>
      <c r="AZ1851" s="45">
        <v>4</v>
      </c>
      <c r="BA1851" s="60">
        <v>0.14814814814814814</v>
      </c>
      <c r="BB1851" s="61"/>
      <c r="BC1851" s="169" t="s">
        <v>326</v>
      </c>
      <c r="BD1851" s="45">
        <v>2</v>
      </c>
      <c r="BE1851" s="60">
        <v>7.407407407407407E-2</v>
      </c>
      <c r="BF1851" s="61"/>
      <c r="BG1851" s="63" t="s">
        <v>333</v>
      </c>
      <c r="BH1851" s="65">
        <v>2</v>
      </c>
      <c r="BI1851" s="66">
        <v>0.13333333333333333</v>
      </c>
      <c r="BJ1851" s="61"/>
      <c r="BK1851" s="61"/>
      <c r="BL1851" s="61"/>
      <c r="BM1851" s="61"/>
    </row>
    <row r="1852" spans="2:65" ht="25.5" customHeight="1" x14ac:dyDescent="0.2">
      <c r="B1852" s="63" t="s">
        <v>374</v>
      </c>
      <c r="C1852" s="45">
        <v>5</v>
      </c>
      <c r="D1852" s="58">
        <v>0.18518518518518517</v>
      </c>
      <c r="E1852" s="64"/>
      <c r="F1852" s="75" t="s">
        <v>386</v>
      </c>
      <c r="G1852" s="45">
        <v>1</v>
      </c>
      <c r="H1852" s="58">
        <v>3.7037037037037035E-2</v>
      </c>
      <c r="I1852" s="61"/>
      <c r="J1852" s="63" t="s">
        <v>385</v>
      </c>
      <c r="K1852" s="45">
        <v>2</v>
      </c>
      <c r="L1852" s="58">
        <v>7.407407407407407E-2</v>
      </c>
      <c r="M1852" s="61"/>
      <c r="N1852" s="169" t="s">
        <v>201</v>
      </c>
      <c r="O1852" s="45">
        <v>2</v>
      </c>
      <c r="P1852" s="60">
        <v>7.6923076923076927E-2</v>
      </c>
      <c r="Q1852" s="61"/>
      <c r="R1852" s="169" t="s">
        <v>210</v>
      </c>
      <c r="S1852" s="59">
        <v>8</v>
      </c>
      <c r="T1852" s="60">
        <v>0.29629629629629628</v>
      </c>
      <c r="U1852" s="61"/>
      <c r="V1852" s="61"/>
      <c r="W1852" s="169" t="s">
        <v>215</v>
      </c>
      <c r="X1852" s="45">
        <v>5</v>
      </c>
      <c r="Y1852" s="60">
        <v>0.18518518518518517</v>
      </c>
      <c r="Z1852" s="61"/>
      <c r="AA1852" s="169" t="s">
        <v>226</v>
      </c>
      <c r="AB1852" s="45">
        <v>5</v>
      </c>
      <c r="AC1852" s="60">
        <v>0.18518518518518517</v>
      </c>
      <c r="AD1852" s="61"/>
      <c r="AE1852" s="169" t="s">
        <v>233</v>
      </c>
      <c r="AF1852" s="45">
        <v>3</v>
      </c>
      <c r="AG1852" s="60">
        <v>0.1111111111111111</v>
      </c>
      <c r="AH1852" s="61"/>
      <c r="AI1852" s="169" t="s">
        <v>239</v>
      </c>
      <c r="AJ1852" s="45">
        <v>5</v>
      </c>
      <c r="AK1852" s="60">
        <v>0.18518518518518517</v>
      </c>
      <c r="AL1852" s="61"/>
      <c r="AM1852" s="169" t="s">
        <v>255</v>
      </c>
      <c r="AN1852" s="45">
        <v>0</v>
      </c>
      <c r="AO1852" s="60">
        <v>0</v>
      </c>
      <c r="AP1852" s="61"/>
      <c r="AQ1852" s="169" t="s">
        <v>285</v>
      </c>
      <c r="AR1852" s="45">
        <v>0</v>
      </c>
      <c r="AS1852" s="60">
        <v>0</v>
      </c>
      <c r="AT1852" s="61"/>
      <c r="AU1852" s="169" t="s">
        <v>298</v>
      </c>
      <c r="AV1852" s="45">
        <v>0</v>
      </c>
      <c r="AW1852" s="60">
        <v>0</v>
      </c>
      <c r="AX1852" s="61"/>
      <c r="AY1852" s="169" t="s">
        <v>315</v>
      </c>
      <c r="AZ1852" s="45">
        <v>0</v>
      </c>
      <c r="BA1852" s="60">
        <v>0</v>
      </c>
      <c r="BB1852" s="61"/>
      <c r="BC1852" s="169" t="s">
        <v>327</v>
      </c>
      <c r="BD1852" s="45">
        <v>6</v>
      </c>
      <c r="BE1852" s="60">
        <v>0.22222222222222221</v>
      </c>
      <c r="BF1852" s="61"/>
      <c r="BG1852" s="63" t="s">
        <v>334</v>
      </c>
      <c r="BH1852" s="65">
        <v>0</v>
      </c>
      <c r="BI1852" s="66">
        <v>0</v>
      </c>
      <c r="BJ1852" s="62"/>
      <c r="BK1852" s="62"/>
      <c r="BL1852" s="61"/>
      <c r="BM1852" s="61"/>
    </row>
    <row r="1853" spans="2:65" ht="25.5" customHeight="1" x14ac:dyDescent="0.2">
      <c r="B1853" s="63" t="s">
        <v>375</v>
      </c>
      <c r="C1853" s="45">
        <v>0</v>
      </c>
      <c r="D1853" s="58">
        <v>0</v>
      </c>
      <c r="E1853" s="64"/>
      <c r="F1853" s="75" t="s">
        <v>387</v>
      </c>
      <c r="G1853" s="45">
        <v>4</v>
      </c>
      <c r="H1853" s="58">
        <v>0.14814814814814814</v>
      </c>
      <c r="I1853" s="61"/>
      <c r="J1853" s="63" t="s">
        <v>399</v>
      </c>
      <c r="K1853" s="45">
        <v>1</v>
      </c>
      <c r="L1853" s="58">
        <v>3.7037037037037035E-2</v>
      </c>
      <c r="M1853" s="61"/>
      <c r="N1853" s="169" t="s">
        <v>202</v>
      </c>
      <c r="O1853" s="45">
        <v>0</v>
      </c>
      <c r="P1853" s="60">
        <v>0</v>
      </c>
      <c r="Q1853" s="61"/>
      <c r="R1853" s="169" t="s">
        <v>211</v>
      </c>
      <c r="S1853" s="59">
        <v>1</v>
      </c>
      <c r="T1853" s="60">
        <v>3.7037037037037035E-2</v>
      </c>
      <c r="U1853" s="61"/>
      <c r="V1853" s="61"/>
      <c r="W1853" s="169" t="s">
        <v>216</v>
      </c>
      <c r="X1853" s="45">
        <v>4</v>
      </c>
      <c r="Y1853" s="60">
        <v>0.14814814814814814</v>
      </c>
      <c r="Z1853" s="61"/>
      <c r="AA1853" s="169" t="s">
        <v>227</v>
      </c>
      <c r="AB1853" s="45">
        <v>2</v>
      </c>
      <c r="AC1853" s="60">
        <v>7.407407407407407E-2</v>
      </c>
      <c r="AD1853" s="61"/>
      <c r="AE1853" s="169" t="s">
        <v>234</v>
      </c>
      <c r="AF1853" s="45">
        <v>1</v>
      </c>
      <c r="AG1853" s="60">
        <v>3.7037037037037035E-2</v>
      </c>
      <c r="AH1853" s="61"/>
      <c r="AI1853" s="169" t="s">
        <v>240</v>
      </c>
      <c r="AJ1853" s="45">
        <v>2</v>
      </c>
      <c r="AK1853" s="60">
        <v>7.407407407407407E-2</v>
      </c>
      <c r="AL1853" s="61"/>
      <c r="AM1853" s="169" t="s">
        <v>276</v>
      </c>
      <c r="AN1853" s="45">
        <v>6</v>
      </c>
      <c r="AO1853" s="60">
        <v>0.2608695652173913</v>
      </c>
      <c r="AP1853" s="61"/>
      <c r="AQ1853" s="169" t="s">
        <v>286</v>
      </c>
      <c r="AR1853" s="45">
        <v>10</v>
      </c>
      <c r="AS1853" s="60">
        <v>0.37037037037037035</v>
      </c>
      <c r="AT1853" s="61"/>
      <c r="AU1853" s="169" t="s">
        <v>299</v>
      </c>
      <c r="AV1853" s="45">
        <v>2</v>
      </c>
      <c r="AW1853" s="60">
        <v>8.6956521739130432E-2</v>
      </c>
      <c r="AX1853" s="61"/>
      <c r="AY1853" s="169" t="s">
        <v>317</v>
      </c>
      <c r="AZ1853" s="45">
        <v>0</v>
      </c>
      <c r="BA1853" s="60">
        <v>0</v>
      </c>
      <c r="BB1853" s="61"/>
      <c r="BC1853" s="169" t="s">
        <v>328</v>
      </c>
      <c r="BD1853" s="59">
        <v>1</v>
      </c>
      <c r="BE1853" s="60">
        <v>3.7037037037037035E-2</v>
      </c>
      <c r="BF1853" s="61"/>
      <c r="BG1853" s="63" t="s">
        <v>335</v>
      </c>
      <c r="BH1853" s="54">
        <v>4</v>
      </c>
      <c r="BI1853" s="66">
        <v>0.26666666666666666</v>
      </c>
      <c r="BJ1853" s="61"/>
      <c r="BK1853" s="61"/>
      <c r="BL1853" s="61"/>
      <c r="BM1853" s="61"/>
    </row>
    <row r="1854" spans="2:65" ht="25.5" customHeight="1" x14ac:dyDescent="0.2">
      <c r="B1854" s="63" t="s">
        <v>376</v>
      </c>
      <c r="C1854" s="45">
        <v>1</v>
      </c>
      <c r="D1854" s="58">
        <v>3.7037037037037035E-2</v>
      </c>
      <c r="E1854" s="64"/>
      <c r="F1854" s="75" t="s">
        <v>388</v>
      </c>
      <c r="G1854" s="45">
        <v>0</v>
      </c>
      <c r="H1854" s="58">
        <v>0</v>
      </c>
      <c r="I1854" s="61"/>
      <c r="J1854" s="63" t="s">
        <v>400</v>
      </c>
      <c r="K1854" s="45">
        <v>3</v>
      </c>
      <c r="L1854" s="58">
        <v>0.1111111111111111</v>
      </c>
      <c r="M1854" s="61"/>
      <c r="N1854" s="169" t="s">
        <v>203</v>
      </c>
      <c r="O1854" s="45">
        <v>1</v>
      </c>
      <c r="P1854" s="60">
        <v>3.8461538461538464E-2</v>
      </c>
      <c r="Q1854" s="61"/>
      <c r="R1854" s="37"/>
      <c r="S1854" s="45">
        <v>27</v>
      </c>
      <c r="T1854" s="60">
        <v>1</v>
      </c>
      <c r="U1854" s="61"/>
      <c r="V1854" s="61"/>
      <c r="W1854" s="169" t="s">
        <v>217</v>
      </c>
      <c r="X1854" s="45">
        <v>4</v>
      </c>
      <c r="Y1854" s="60">
        <v>0.14814814814814814</v>
      </c>
      <c r="Z1854" s="61"/>
      <c r="AA1854" s="169" t="s">
        <v>228</v>
      </c>
      <c r="AB1854" s="45">
        <v>4</v>
      </c>
      <c r="AC1854" s="60">
        <v>0.14814814814814814</v>
      </c>
      <c r="AD1854" s="61"/>
      <c r="AE1854" s="169" t="s">
        <v>237</v>
      </c>
      <c r="AF1854" s="45">
        <v>9</v>
      </c>
      <c r="AG1854" s="60">
        <v>0.33333333333333331</v>
      </c>
      <c r="AH1854" s="61"/>
      <c r="AI1854" s="169" t="s">
        <v>241</v>
      </c>
      <c r="AJ1854" s="45">
        <v>3</v>
      </c>
      <c r="AK1854" s="60">
        <v>0.1111111111111111</v>
      </c>
      <c r="AL1854" s="61"/>
      <c r="AM1854" s="169" t="s">
        <v>257</v>
      </c>
      <c r="AN1854" s="45">
        <v>3</v>
      </c>
      <c r="AO1854" s="60">
        <v>0.13043478260869565</v>
      </c>
      <c r="AP1854" s="61"/>
      <c r="AQ1854" s="169" t="s">
        <v>287</v>
      </c>
      <c r="AR1854" s="45">
        <v>3</v>
      </c>
      <c r="AS1854" s="60">
        <v>0.1111111111111111</v>
      </c>
      <c r="AT1854" s="61"/>
      <c r="AU1854" s="169" t="s">
        <v>300</v>
      </c>
      <c r="AV1854" s="45">
        <v>6</v>
      </c>
      <c r="AW1854" s="60">
        <v>0.2608695652173913</v>
      </c>
      <c r="AX1854" s="61"/>
      <c r="AY1854" s="169" t="s">
        <v>319</v>
      </c>
      <c r="AZ1854" s="45">
        <v>2</v>
      </c>
      <c r="BA1854" s="60">
        <v>7.407407407407407E-2</v>
      </c>
      <c r="BB1854" s="61"/>
      <c r="BC1854" s="169" t="s">
        <v>329</v>
      </c>
      <c r="BD1854" s="59">
        <v>0</v>
      </c>
      <c r="BE1854" s="60">
        <v>0</v>
      </c>
      <c r="BF1854" s="61"/>
      <c r="BG1854" s="63" t="s">
        <v>336</v>
      </c>
      <c r="BH1854" s="54">
        <v>5</v>
      </c>
      <c r="BI1854" s="66">
        <v>0.33333333333333331</v>
      </c>
      <c r="BJ1854" s="61"/>
      <c r="BK1854" s="61"/>
      <c r="BL1854" s="61"/>
      <c r="BM1854" s="61"/>
    </row>
    <row r="1855" spans="2:65" ht="25.5" customHeight="1" x14ac:dyDescent="0.2">
      <c r="B1855" s="63" t="s">
        <v>377</v>
      </c>
      <c r="C1855" s="45">
        <v>1</v>
      </c>
      <c r="D1855" s="58">
        <v>3.7037037037037035E-2</v>
      </c>
      <c r="E1855" s="64"/>
      <c r="F1855" s="75" t="s">
        <v>389</v>
      </c>
      <c r="G1855" s="45">
        <v>2</v>
      </c>
      <c r="H1855" s="58">
        <v>7.407407407407407E-2</v>
      </c>
      <c r="I1855" s="61"/>
      <c r="J1855" s="63" t="s">
        <v>387</v>
      </c>
      <c r="K1855" s="45">
        <v>1</v>
      </c>
      <c r="L1855" s="58">
        <v>3.7037037037037035E-2</v>
      </c>
      <c r="M1855" s="61"/>
      <c r="N1855" s="169" t="s">
        <v>204</v>
      </c>
      <c r="O1855" s="45">
        <v>4</v>
      </c>
      <c r="P1855" s="60">
        <v>0.15384615384615385</v>
      </c>
      <c r="Q1855" s="61"/>
      <c r="R1855" s="61"/>
      <c r="S1855" s="49" t="s">
        <v>141</v>
      </c>
      <c r="T1855" s="49" t="s">
        <v>140</v>
      </c>
      <c r="U1855" s="61"/>
      <c r="V1855" s="61"/>
      <c r="W1855" s="169" t="s">
        <v>218</v>
      </c>
      <c r="X1855" s="45">
        <v>0</v>
      </c>
      <c r="Y1855" s="60">
        <v>0</v>
      </c>
      <c r="Z1855" s="61"/>
      <c r="AA1855" s="169" t="s">
        <v>229</v>
      </c>
      <c r="AB1855" s="45">
        <v>3</v>
      </c>
      <c r="AC1855" s="60">
        <v>0.1111111111111111</v>
      </c>
      <c r="AD1855" s="61"/>
      <c r="AE1855" s="169" t="s">
        <v>251</v>
      </c>
      <c r="AF1855" s="59">
        <v>3</v>
      </c>
      <c r="AG1855" s="60">
        <v>0.1111111111111111</v>
      </c>
      <c r="AH1855" s="61"/>
      <c r="AI1855" s="169" t="s">
        <v>242</v>
      </c>
      <c r="AJ1855" s="45">
        <v>4</v>
      </c>
      <c r="AK1855" s="60">
        <v>0.14814814814814814</v>
      </c>
      <c r="AL1855" s="61"/>
      <c r="AM1855" s="169" t="s">
        <v>256</v>
      </c>
      <c r="AN1855" s="45">
        <v>1</v>
      </c>
      <c r="AO1855" s="60">
        <v>4.3478260869565216E-2</v>
      </c>
      <c r="AP1855" s="61"/>
      <c r="AQ1855" s="169" t="s">
        <v>288</v>
      </c>
      <c r="AR1855" s="59">
        <v>2</v>
      </c>
      <c r="AS1855" s="60">
        <v>7.407407407407407E-2</v>
      </c>
      <c r="AT1855" s="61"/>
      <c r="AU1855" s="169" t="s">
        <v>301</v>
      </c>
      <c r="AV1855" s="45">
        <v>1</v>
      </c>
      <c r="AW1855" s="60">
        <v>4.3478260869565216E-2</v>
      </c>
      <c r="AX1855" s="61"/>
      <c r="AY1855" s="169" t="s">
        <v>320</v>
      </c>
      <c r="AZ1855" s="45">
        <v>0</v>
      </c>
      <c r="BA1855" s="60">
        <v>0</v>
      </c>
      <c r="BB1855" s="61"/>
      <c r="BC1855" s="169" t="s">
        <v>330</v>
      </c>
      <c r="BD1855" s="45">
        <v>7</v>
      </c>
      <c r="BE1855" s="60">
        <v>0.25925925925925924</v>
      </c>
      <c r="BF1855" s="61"/>
      <c r="BG1855" s="63" t="s">
        <v>337</v>
      </c>
      <c r="BH1855" s="65">
        <v>0</v>
      </c>
      <c r="BI1855" s="66">
        <v>0</v>
      </c>
      <c r="BJ1855" s="61"/>
      <c r="BK1855" s="61"/>
      <c r="BL1855" s="61"/>
      <c r="BM1855" s="61"/>
    </row>
    <row r="1856" spans="2:65" ht="25.5" customHeight="1" x14ac:dyDescent="0.2">
      <c r="B1856" s="63" t="s">
        <v>378</v>
      </c>
      <c r="C1856" s="45">
        <v>3</v>
      </c>
      <c r="D1856" s="58">
        <v>0.1111111111111111</v>
      </c>
      <c r="E1856" s="64"/>
      <c r="F1856" s="75" t="s">
        <v>390</v>
      </c>
      <c r="G1856" s="45">
        <v>1</v>
      </c>
      <c r="H1856" s="58">
        <v>3.7037037037037035E-2</v>
      </c>
      <c r="I1856" s="61"/>
      <c r="J1856" s="63" t="s">
        <v>401</v>
      </c>
      <c r="K1856" s="45">
        <v>0</v>
      </c>
      <c r="L1856" s="58">
        <v>0</v>
      </c>
      <c r="M1856" s="61"/>
      <c r="N1856" s="169" t="s">
        <v>205</v>
      </c>
      <c r="O1856" s="45">
        <v>1</v>
      </c>
      <c r="P1856" s="60">
        <v>3.8461538461538464E-2</v>
      </c>
      <c r="Q1856" s="61"/>
      <c r="R1856" s="61"/>
      <c r="S1856" s="61"/>
      <c r="T1856" s="61"/>
      <c r="U1856" s="61"/>
      <c r="V1856" s="61"/>
      <c r="W1856" s="169" t="s">
        <v>219</v>
      </c>
      <c r="X1856" s="45">
        <v>0</v>
      </c>
      <c r="Y1856" s="60">
        <v>0</v>
      </c>
      <c r="Z1856" s="61"/>
      <c r="AA1856" s="37"/>
      <c r="AB1856" s="45">
        <v>27</v>
      </c>
      <c r="AC1856" s="60">
        <v>1</v>
      </c>
      <c r="AD1856" s="61"/>
      <c r="AE1856" s="169" t="s">
        <v>435</v>
      </c>
      <c r="AF1856" s="59">
        <v>1</v>
      </c>
      <c r="AG1856" s="60">
        <v>3.7037037037037035E-2</v>
      </c>
      <c r="AH1856" s="61"/>
      <c r="AI1856" s="169" t="s">
        <v>243</v>
      </c>
      <c r="AJ1856" s="45">
        <v>0</v>
      </c>
      <c r="AK1856" s="60">
        <v>0</v>
      </c>
      <c r="AL1856" s="61"/>
      <c r="AM1856" s="169" t="s">
        <v>258</v>
      </c>
      <c r="AN1856" s="45">
        <v>2</v>
      </c>
      <c r="AO1856" s="60">
        <v>8.6956521739130432E-2</v>
      </c>
      <c r="AP1856" s="61"/>
      <c r="AQ1856" s="169" t="s">
        <v>289</v>
      </c>
      <c r="AR1856" s="59">
        <v>0</v>
      </c>
      <c r="AS1856" s="60">
        <v>0</v>
      </c>
      <c r="AT1856" s="61"/>
      <c r="AU1856" s="169" t="s">
        <v>302</v>
      </c>
      <c r="AV1856" s="45">
        <v>1</v>
      </c>
      <c r="AW1856" s="60">
        <v>4.3478260869565216E-2</v>
      </c>
      <c r="AX1856" s="61"/>
      <c r="AY1856" s="169" t="s">
        <v>322</v>
      </c>
      <c r="AZ1856" s="45">
        <v>0</v>
      </c>
      <c r="BA1856" s="60">
        <v>0</v>
      </c>
      <c r="BB1856" s="61"/>
      <c r="BC1856" s="98"/>
      <c r="BD1856" s="45">
        <v>27</v>
      </c>
      <c r="BE1856" s="60">
        <v>1</v>
      </c>
      <c r="BF1856" s="61"/>
      <c r="BG1856" s="98"/>
      <c r="BH1856" s="65">
        <v>15</v>
      </c>
      <c r="BI1856" s="66">
        <v>1</v>
      </c>
      <c r="BJ1856" s="61"/>
      <c r="BK1856" s="61"/>
      <c r="BL1856" s="61"/>
      <c r="BM1856" s="61"/>
    </row>
    <row r="1857" spans="2:65" ht="25.5" customHeight="1" x14ac:dyDescent="0.2">
      <c r="B1857" s="63" t="s">
        <v>379</v>
      </c>
      <c r="C1857" s="45">
        <v>1</v>
      </c>
      <c r="D1857" s="58">
        <v>3.7037037037037035E-2</v>
      </c>
      <c r="E1857" s="64"/>
      <c r="F1857" s="75" t="s">
        <v>391</v>
      </c>
      <c r="G1857" s="45">
        <v>3</v>
      </c>
      <c r="H1857" s="58">
        <v>0.1111111111111111</v>
      </c>
      <c r="I1857" s="61"/>
      <c r="J1857" s="63" t="s">
        <v>402</v>
      </c>
      <c r="K1857" s="45">
        <v>0</v>
      </c>
      <c r="L1857" s="58">
        <v>0</v>
      </c>
      <c r="M1857" s="61"/>
      <c r="N1857" s="169" t="s">
        <v>206</v>
      </c>
      <c r="O1857" s="45">
        <v>3</v>
      </c>
      <c r="P1857" s="60">
        <v>0.11538461538461539</v>
      </c>
      <c r="Q1857" s="61"/>
      <c r="R1857" s="61"/>
      <c r="S1857" s="61"/>
      <c r="T1857" s="61"/>
      <c r="U1857" s="61"/>
      <c r="V1857" s="61"/>
      <c r="W1857" s="169" t="s">
        <v>220</v>
      </c>
      <c r="X1857" s="45">
        <v>0</v>
      </c>
      <c r="Y1857" s="60">
        <v>0</v>
      </c>
      <c r="Z1857" s="61"/>
      <c r="AA1857" s="61"/>
      <c r="AB1857" s="49" t="s">
        <v>141</v>
      </c>
      <c r="AC1857" s="49" t="s">
        <v>140</v>
      </c>
      <c r="AD1857" s="61"/>
      <c r="AE1857" s="169" t="s">
        <v>436</v>
      </c>
      <c r="AF1857" s="59">
        <v>4</v>
      </c>
      <c r="AG1857" s="60">
        <v>0.14814814814814814</v>
      </c>
      <c r="AH1857" s="61"/>
      <c r="AI1857" s="169" t="s">
        <v>244</v>
      </c>
      <c r="AJ1857" s="45">
        <v>3</v>
      </c>
      <c r="AK1857" s="60">
        <v>0.1111111111111111</v>
      </c>
      <c r="AL1857" s="61"/>
      <c r="AM1857" s="169" t="s">
        <v>277</v>
      </c>
      <c r="AN1857" s="45">
        <v>3</v>
      </c>
      <c r="AO1857" s="60">
        <v>0.13043478260869565</v>
      </c>
      <c r="AP1857" s="61"/>
      <c r="AQ1857" s="169" t="s">
        <v>290</v>
      </c>
      <c r="AR1857" s="45">
        <v>2</v>
      </c>
      <c r="AS1857" s="60">
        <v>7.407407407407407E-2</v>
      </c>
      <c r="AT1857" s="61"/>
      <c r="AU1857" s="169" t="s">
        <v>304</v>
      </c>
      <c r="AV1857" s="45">
        <v>3</v>
      </c>
      <c r="AW1857" s="60">
        <v>0.13043478260869565</v>
      </c>
      <c r="AX1857" s="61"/>
      <c r="AY1857" s="169" t="s">
        <v>321</v>
      </c>
      <c r="AZ1857" s="45">
        <v>1</v>
      </c>
      <c r="BA1857" s="60">
        <v>3.7037037037037035E-2</v>
      </c>
      <c r="BB1857" s="61"/>
      <c r="BC1857" s="61"/>
      <c r="BD1857" s="49" t="s">
        <v>141</v>
      </c>
      <c r="BE1857" s="49" t="s">
        <v>140</v>
      </c>
      <c r="BF1857" s="61"/>
      <c r="BG1857" s="68"/>
      <c r="BH1857" s="77" t="s">
        <v>141</v>
      </c>
      <c r="BI1857" s="77" t="s">
        <v>140</v>
      </c>
      <c r="BJ1857" s="61"/>
      <c r="BK1857" s="61"/>
      <c r="BL1857" s="61"/>
      <c r="BM1857" s="61"/>
    </row>
    <row r="1858" spans="2:65" ht="25.5" customHeight="1" x14ac:dyDescent="0.2">
      <c r="B1858" s="63" t="s">
        <v>380</v>
      </c>
      <c r="C1858" s="45">
        <v>1</v>
      </c>
      <c r="D1858" s="58">
        <v>3.7037037037037035E-2</v>
      </c>
      <c r="E1858" s="64"/>
      <c r="F1858" s="75" t="s">
        <v>392</v>
      </c>
      <c r="G1858" s="45">
        <v>0</v>
      </c>
      <c r="H1858" s="58">
        <v>0</v>
      </c>
      <c r="I1858" s="61"/>
      <c r="J1858" s="63" t="s">
        <v>389</v>
      </c>
      <c r="K1858" s="45">
        <v>2</v>
      </c>
      <c r="L1858" s="58">
        <v>7.407407407407407E-2</v>
      </c>
      <c r="M1858" s="61"/>
      <c r="N1858" s="169" t="s">
        <v>250</v>
      </c>
      <c r="O1858" s="45">
        <v>1</v>
      </c>
      <c r="P1858" s="60">
        <v>3.8461538461538464E-2</v>
      </c>
      <c r="Q1858" s="61"/>
      <c r="R1858" s="61"/>
      <c r="S1858" s="61"/>
      <c r="T1858" s="61"/>
      <c r="U1858" s="61"/>
      <c r="V1858" s="61"/>
      <c r="W1858" s="169" t="s">
        <v>221</v>
      </c>
      <c r="X1858" s="45">
        <v>0</v>
      </c>
      <c r="Y1858" s="60">
        <v>0</v>
      </c>
      <c r="Z1858" s="61"/>
      <c r="AA1858" s="61"/>
      <c r="AB1858" s="61"/>
      <c r="AC1858" s="61"/>
      <c r="AD1858" s="61"/>
      <c r="AE1858" s="169" t="s">
        <v>437</v>
      </c>
      <c r="AF1858" s="59">
        <v>2</v>
      </c>
      <c r="AG1858" s="60">
        <v>7.407407407407407E-2</v>
      </c>
      <c r="AH1858" s="61"/>
      <c r="AI1858" s="169" t="s">
        <v>245</v>
      </c>
      <c r="AJ1858" s="59">
        <v>1</v>
      </c>
      <c r="AK1858" s="60">
        <v>3.7037037037037035E-2</v>
      </c>
      <c r="AL1858" s="61"/>
      <c r="AM1858" s="169" t="s">
        <v>259</v>
      </c>
      <c r="AN1858" s="45">
        <v>2</v>
      </c>
      <c r="AO1858" s="60">
        <v>8.6956521739130432E-2</v>
      </c>
      <c r="AP1858" s="61"/>
      <c r="AQ1858" s="169" t="s">
        <v>291</v>
      </c>
      <c r="AR1858" s="45">
        <v>0</v>
      </c>
      <c r="AS1858" s="60">
        <v>0</v>
      </c>
      <c r="AT1858" s="61"/>
      <c r="AU1858" s="169" t="s">
        <v>303</v>
      </c>
      <c r="AV1858" s="45">
        <v>0</v>
      </c>
      <c r="AW1858" s="60">
        <v>0</v>
      </c>
      <c r="AX1858" s="61"/>
      <c r="AY1858" s="169" t="s">
        <v>318</v>
      </c>
      <c r="AZ1858" s="45">
        <v>2</v>
      </c>
      <c r="BA1858" s="60">
        <v>7.407407407407407E-2</v>
      </c>
      <c r="BB1858" s="61"/>
      <c r="BC1858" s="61"/>
      <c r="BD1858" s="61"/>
      <c r="BE1858" s="61"/>
      <c r="BF1858" s="61"/>
      <c r="BG1858" s="61"/>
      <c r="BH1858" s="61"/>
      <c r="BI1858" s="61"/>
      <c r="BJ1858" s="61"/>
      <c r="BK1858" s="61"/>
      <c r="BL1858" s="61"/>
      <c r="BM1858" s="61"/>
    </row>
    <row r="1859" spans="2:65" ht="25.5" customHeight="1" x14ac:dyDescent="0.2">
      <c r="B1859" s="63" t="s">
        <v>381</v>
      </c>
      <c r="C1859" s="45">
        <v>1</v>
      </c>
      <c r="D1859" s="58">
        <v>3.7037037037037035E-2</v>
      </c>
      <c r="E1859" s="64"/>
      <c r="F1859" s="75" t="s">
        <v>393</v>
      </c>
      <c r="G1859" s="45">
        <v>2</v>
      </c>
      <c r="H1859" s="58">
        <v>7.407407407407407E-2</v>
      </c>
      <c r="I1859" s="61"/>
      <c r="J1859" s="63" t="s">
        <v>403</v>
      </c>
      <c r="K1859" s="45">
        <v>1</v>
      </c>
      <c r="L1859" s="58">
        <v>3.7037037037037035E-2</v>
      </c>
      <c r="M1859" s="61"/>
      <c r="N1859" s="61"/>
      <c r="O1859" s="45">
        <v>26</v>
      </c>
      <c r="P1859" s="60">
        <v>1</v>
      </c>
      <c r="Q1859" s="61"/>
      <c r="R1859" s="61"/>
      <c r="S1859" s="61"/>
      <c r="T1859" s="61"/>
      <c r="U1859" s="61"/>
      <c r="V1859" s="61"/>
      <c r="W1859" s="169" t="s">
        <v>222</v>
      </c>
      <c r="X1859" s="45">
        <v>2</v>
      </c>
      <c r="Y1859" s="60">
        <v>7.407407407407407E-2</v>
      </c>
      <c r="Z1859" s="61"/>
      <c r="AA1859" s="61"/>
      <c r="AB1859" s="61"/>
      <c r="AC1859" s="61"/>
      <c r="AD1859" s="61"/>
      <c r="AE1859" s="37"/>
      <c r="AF1859" s="45">
        <v>27</v>
      </c>
      <c r="AG1859" s="60">
        <v>1</v>
      </c>
      <c r="AH1859" s="61"/>
      <c r="AI1859" s="169" t="s">
        <v>248</v>
      </c>
      <c r="AJ1859" s="45">
        <v>0</v>
      </c>
      <c r="AK1859" s="60">
        <v>0</v>
      </c>
      <c r="AL1859" s="61"/>
      <c r="AM1859" s="169" t="s">
        <v>260</v>
      </c>
      <c r="AN1859" s="45">
        <v>0</v>
      </c>
      <c r="AO1859" s="60">
        <v>0</v>
      </c>
      <c r="AP1859" s="61"/>
      <c r="AQ1859" s="169" t="s">
        <v>292</v>
      </c>
      <c r="AR1859" s="45">
        <v>0</v>
      </c>
      <c r="AS1859" s="60">
        <v>0</v>
      </c>
      <c r="AT1859" s="61"/>
      <c r="AU1859" s="169" t="s">
        <v>305</v>
      </c>
      <c r="AV1859" s="45">
        <v>0</v>
      </c>
      <c r="AW1859" s="60">
        <v>0</v>
      </c>
      <c r="AX1859" s="61"/>
      <c r="AY1859" s="169" t="s">
        <v>439</v>
      </c>
      <c r="AZ1859" s="45">
        <v>5</v>
      </c>
      <c r="BA1859" s="60">
        <v>1</v>
      </c>
      <c r="BB1859" s="61"/>
      <c r="BC1859" s="61"/>
      <c r="BD1859" s="61"/>
      <c r="BE1859" s="61"/>
      <c r="BF1859" s="61"/>
      <c r="BG1859" s="61"/>
      <c r="BH1859" s="61"/>
      <c r="BI1859" s="61"/>
      <c r="BJ1859" s="61"/>
      <c r="BK1859" s="61"/>
      <c r="BL1859" s="61"/>
      <c r="BM1859" s="61"/>
    </row>
    <row r="1860" spans="2:65" ht="25.5" customHeight="1" x14ac:dyDescent="0.2">
      <c r="B1860" s="63" t="s">
        <v>382</v>
      </c>
      <c r="C1860" s="45">
        <v>0</v>
      </c>
      <c r="D1860" s="58">
        <v>0</v>
      </c>
      <c r="E1860" s="64"/>
      <c r="F1860" s="75" t="s">
        <v>394</v>
      </c>
      <c r="G1860" s="45">
        <v>0</v>
      </c>
      <c r="H1860" s="58">
        <v>0</v>
      </c>
      <c r="I1860" s="61"/>
      <c r="J1860" s="63" t="s">
        <v>404</v>
      </c>
      <c r="K1860" s="45">
        <v>2</v>
      </c>
      <c r="L1860" s="58">
        <v>7.407407407407407E-2</v>
      </c>
      <c r="M1860" s="61"/>
      <c r="N1860" s="37"/>
      <c r="O1860" s="49" t="s">
        <v>141</v>
      </c>
      <c r="P1860" s="49" t="s">
        <v>140</v>
      </c>
      <c r="Q1860" s="61"/>
      <c r="R1860" s="61"/>
      <c r="S1860" s="61"/>
      <c r="T1860" s="61"/>
      <c r="U1860" s="61"/>
      <c r="V1860" s="61"/>
      <c r="W1860" s="169" t="s">
        <v>246</v>
      </c>
      <c r="X1860" s="45">
        <v>2</v>
      </c>
      <c r="Y1860" s="60">
        <v>7.407407407407407E-2</v>
      </c>
      <c r="Z1860" s="61"/>
      <c r="AA1860" s="61"/>
      <c r="AB1860" s="61"/>
      <c r="AC1860" s="61"/>
      <c r="AD1860" s="61"/>
      <c r="AE1860" s="61"/>
      <c r="AF1860" s="49" t="s">
        <v>141</v>
      </c>
      <c r="AG1860" s="49" t="s">
        <v>140</v>
      </c>
      <c r="AH1860" s="61"/>
      <c r="AI1860" s="169" t="s">
        <v>249</v>
      </c>
      <c r="AJ1860" s="45">
        <v>1</v>
      </c>
      <c r="AK1860" s="60">
        <v>3.7037037037037035E-2</v>
      </c>
      <c r="AL1860" s="61"/>
      <c r="AM1860" s="169" t="s">
        <v>261</v>
      </c>
      <c r="AN1860" s="59">
        <v>0</v>
      </c>
      <c r="AO1860" s="60">
        <v>0</v>
      </c>
      <c r="AP1860" s="61"/>
      <c r="AQ1860" s="169" t="s">
        <v>293</v>
      </c>
      <c r="AR1860" s="45">
        <v>3</v>
      </c>
      <c r="AS1860" s="60">
        <v>0.1111111111111111</v>
      </c>
      <c r="AT1860" s="61"/>
      <c r="AU1860" s="169" t="s">
        <v>262</v>
      </c>
      <c r="AV1860" s="59">
        <v>0</v>
      </c>
      <c r="AW1860" s="60">
        <v>0</v>
      </c>
      <c r="AX1860" s="61"/>
      <c r="AY1860" s="169" t="s">
        <v>440</v>
      </c>
      <c r="AZ1860" s="45">
        <v>10</v>
      </c>
      <c r="BA1860" s="60">
        <v>2</v>
      </c>
      <c r="BB1860" s="61"/>
      <c r="BC1860" s="61"/>
      <c r="BD1860" s="61"/>
      <c r="BE1860" s="61"/>
      <c r="BF1860" s="61"/>
      <c r="BG1860" s="61"/>
      <c r="BH1860" s="61"/>
      <c r="BI1860" s="61"/>
      <c r="BJ1860" s="61"/>
      <c r="BK1860" s="61"/>
      <c r="BL1860" s="61"/>
      <c r="BM1860" s="61"/>
    </row>
    <row r="1861" spans="2:65" ht="25.5" customHeight="1" x14ac:dyDescent="0.2">
      <c r="B1861" s="63" t="s">
        <v>383</v>
      </c>
      <c r="C1861" s="45">
        <v>0</v>
      </c>
      <c r="D1861" s="58">
        <v>0</v>
      </c>
      <c r="E1861" s="64"/>
      <c r="F1861" s="75" t="s">
        <v>395</v>
      </c>
      <c r="G1861" s="45">
        <v>0</v>
      </c>
      <c r="H1861" s="58">
        <v>0</v>
      </c>
      <c r="I1861" s="61"/>
      <c r="J1861" s="63" t="s">
        <v>391</v>
      </c>
      <c r="K1861" s="45">
        <v>1</v>
      </c>
      <c r="L1861" s="58">
        <v>3.7037037037037035E-2</v>
      </c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  <c r="W1861" s="169" t="s">
        <v>247</v>
      </c>
      <c r="X1861" s="45">
        <v>0</v>
      </c>
      <c r="Y1861" s="60">
        <v>0</v>
      </c>
      <c r="Z1861" s="61"/>
      <c r="AA1861" s="61"/>
      <c r="AB1861" s="61"/>
      <c r="AC1861" s="61"/>
      <c r="AD1861" s="61"/>
      <c r="AE1861" s="61"/>
      <c r="AF1861" s="61"/>
      <c r="AG1861" s="61"/>
      <c r="AH1861" s="61"/>
      <c r="AI1861" s="169" t="s">
        <v>273</v>
      </c>
      <c r="AJ1861" s="45">
        <v>1</v>
      </c>
      <c r="AK1861" s="60">
        <v>3.7037037037037035E-2</v>
      </c>
      <c r="AL1861" s="61"/>
      <c r="AM1861" s="169" t="s">
        <v>278</v>
      </c>
      <c r="AN1861" s="59">
        <v>2</v>
      </c>
      <c r="AO1861" s="60">
        <v>8.6956521739130432E-2</v>
      </c>
      <c r="AP1861" s="61"/>
      <c r="AQ1861" s="169" t="s">
        <v>294</v>
      </c>
      <c r="AR1861" s="45">
        <v>4</v>
      </c>
      <c r="AS1861" s="60">
        <v>0.14814814814814814</v>
      </c>
      <c r="AT1861" s="61"/>
      <c r="AU1861" s="169" t="s">
        <v>307</v>
      </c>
      <c r="AV1861" s="59">
        <v>2</v>
      </c>
      <c r="AW1861" s="60">
        <v>8.6956521739130432E-2</v>
      </c>
      <c r="AX1861" s="61"/>
      <c r="AY1861" s="169" t="s">
        <v>440</v>
      </c>
      <c r="AZ1861" s="45">
        <v>1</v>
      </c>
      <c r="BA1861" s="60">
        <v>0.2</v>
      </c>
      <c r="BB1861" s="61"/>
      <c r="BC1861" s="61"/>
      <c r="BD1861" s="61"/>
      <c r="BE1861" s="61"/>
      <c r="BF1861" s="61"/>
      <c r="BG1861" s="61"/>
      <c r="BH1861" s="61"/>
      <c r="BI1861" s="61"/>
      <c r="BJ1861" s="61"/>
      <c r="BK1861" s="61"/>
      <c r="BL1861" s="61"/>
      <c r="BM1861" s="61"/>
    </row>
    <row r="1862" spans="2:65" ht="25.5" customHeight="1" x14ac:dyDescent="0.2">
      <c r="B1862" s="61"/>
      <c r="C1862" s="45">
        <v>27</v>
      </c>
      <c r="D1862" s="58">
        <v>1</v>
      </c>
      <c r="E1862" s="64"/>
      <c r="F1862" s="61"/>
      <c r="G1862" s="45">
        <v>27</v>
      </c>
      <c r="H1862" s="58">
        <v>1</v>
      </c>
      <c r="I1862" s="61"/>
      <c r="J1862" s="63" t="s">
        <v>405</v>
      </c>
      <c r="K1862" s="45">
        <v>1</v>
      </c>
      <c r="L1862" s="58">
        <v>3.7037037037037035E-2</v>
      </c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  <c r="W1862" s="169" t="s">
        <v>265</v>
      </c>
      <c r="X1862" s="45">
        <v>0</v>
      </c>
      <c r="Y1862" s="60">
        <v>0</v>
      </c>
      <c r="Z1862" s="61"/>
      <c r="AA1862" s="61"/>
      <c r="AB1862" s="61"/>
      <c r="AC1862" s="61"/>
      <c r="AD1862" s="61"/>
      <c r="AE1862" s="61"/>
      <c r="AF1862" s="61"/>
      <c r="AG1862" s="61"/>
      <c r="AH1862" s="61"/>
      <c r="AI1862" s="169" t="s">
        <v>275</v>
      </c>
      <c r="AJ1862" s="45">
        <v>0</v>
      </c>
      <c r="AK1862" s="60">
        <v>0</v>
      </c>
      <c r="AL1862" s="61"/>
      <c r="AM1862" s="169" t="s">
        <v>262</v>
      </c>
      <c r="AN1862" s="45">
        <v>0</v>
      </c>
      <c r="AO1862" s="60">
        <v>0</v>
      </c>
      <c r="AP1862" s="61"/>
      <c r="AQ1862" s="61"/>
      <c r="AR1862" s="45">
        <v>27</v>
      </c>
      <c r="AS1862" s="60">
        <v>1</v>
      </c>
      <c r="AT1862" s="61"/>
      <c r="AU1862" s="169" t="s">
        <v>306</v>
      </c>
      <c r="AV1862" s="45">
        <v>0</v>
      </c>
      <c r="AW1862" s="60">
        <v>0</v>
      </c>
      <c r="AX1862" s="61"/>
      <c r="AY1862" s="98"/>
      <c r="AZ1862" s="45">
        <v>27</v>
      </c>
      <c r="BA1862" s="60">
        <v>1</v>
      </c>
      <c r="BB1862" s="61"/>
      <c r="BC1862" s="61"/>
      <c r="BD1862" s="61"/>
      <c r="BE1862" s="61"/>
      <c r="BF1862" s="61"/>
      <c r="BG1862" s="61"/>
      <c r="BH1862" s="61"/>
      <c r="BI1862" s="61"/>
      <c r="BJ1862" s="61"/>
      <c r="BK1862" s="61"/>
      <c r="BL1862" s="61"/>
      <c r="BM1862" s="61"/>
    </row>
    <row r="1863" spans="2:65" ht="25.5" customHeight="1" x14ac:dyDescent="0.2">
      <c r="B1863" s="61"/>
      <c r="C1863" s="70" t="s">
        <v>141</v>
      </c>
      <c r="D1863" s="70" t="s">
        <v>140</v>
      </c>
      <c r="E1863" s="64"/>
      <c r="F1863" s="61"/>
      <c r="G1863" s="70" t="s">
        <v>141</v>
      </c>
      <c r="H1863" s="70" t="s">
        <v>140</v>
      </c>
      <c r="I1863" s="61"/>
      <c r="J1863" s="63" t="s">
        <v>406</v>
      </c>
      <c r="K1863" s="45">
        <v>0</v>
      </c>
      <c r="L1863" s="58">
        <v>0</v>
      </c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  <c r="W1863" s="169" t="s">
        <v>266</v>
      </c>
      <c r="X1863" s="45">
        <v>0</v>
      </c>
      <c r="Y1863" s="60">
        <v>0</v>
      </c>
      <c r="Z1863" s="61"/>
      <c r="AA1863" s="61"/>
      <c r="AB1863" s="61"/>
      <c r="AC1863" s="61"/>
      <c r="AD1863" s="61"/>
      <c r="AE1863" s="61"/>
      <c r="AF1863" s="61"/>
      <c r="AG1863" s="61"/>
      <c r="AH1863" s="61"/>
      <c r="AI1863" s="169" t="s">
        <v>274</v>
      </c>
      <c r="AJ1863" s="45">
        <v>0</v>
      </c>
      <c r="AK1863" s="60">
        <v>0</v>
      </c>
      <c r="AL1863" s="61"/>
      <c r="AM1863" s="169" t="s">
        <v>263</v>
      </c>
      <c r="AN1863" s="45">
        <v>1</v>
      </c>
      <c r="AO1863" s="60">
        <v>4.3478260869565216E-2</v>
      </c>
      <c r="AP1863" s="61"/>
      <c r="AQ1863" s="61"/>
      <c r="AR1863" s="70" t="s">
        <v>141</v>
      </c>
      <c r="AS1863" s="70" t="s">
        <v>140</v>
      </c>
      <c r="AT1863" s="61"/>
      <c r="AU1863" s="169" t="s">
        <v>308</v>
      </c>
      <c r="AV1863" s="45">
        <v>0</v>
      </c>
      <c r="AW1863" s="60">
        <v>0</v>
      </c>
      <c r="AX1863" s="61"/>
      <c r="AY1863" s="61"/>
      <c r="AZ1863" s="49" t="s">
        <v>141</v>
      </c>
      <c r="BA1863" s="49" t="s">
        <v>140</v>
      </c>
      <c r="BB1863" s="64"/>
      <c r="BC1863" s="61"/>
      <c r="BD1863" s="61"/>
      <c r="BE1863" s="61"/>
      <c r="BF1863" s="61"/>
      <c r="BG1863" s="61"/>
      <c r="BH1863" s="61"/>
      <c r="BI1863" s="61"/>
      <c r="BJ1863" s="61"/>
      <c r="BK1863" s="61"/>
      <c r="BL1863" s="61"/>
      <c r="BM1863" s="61"/>
    </row>
    <row r="1864" spans="2:65" ht="25.5" customHeight="1" x14ac:dyDescent="0.2">
      <c r="B1864" s="61"/>
      <c r="C1864" s="61"/>
      <c r="D1864" s="61"/>
      <c r="E1864" s="64"/>
      <c r="F1864" s="61"/>
      <c r="G1864" s="61"/>
      <c r="H1864" s="61"/>
      <c r="I1864" s="61"/>
      <c r="J1864" s="63" t="s">
        <v>393</v>
      </c>
      <c r="K1864" s="45">
        <v>1</v>
      </c>
      <c r="L1864" s="58">
        <v>3.7037037037037035E-2</v>
      </c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  <c r="W1864" s="169" t="s">
        <v>162</v>
      </c>
      <c r="X1864" s="59">
        <v>4</v>
      </c>
      <c r="Y1864" s="60">
        <v>0.14814814814814814</v>
      </c>
      <c r="Z1864" s="61"/>
      <c r="AA1864" s="61"/>
      <c r="AB1864" s="61"/>
      <c r="AC1864" s="61"/>
      <c r="AD1864" s="61"/>
      <c r="AE1864" s="61"/>
      <c r="AF1864" s="61"/>
      <c r="AG1864" s="61"/>
      <c r="AH1864" s="61"/>
      <c r="AI1864" s="169" t="s">
        <v>273</v>
      </c>
      <c r="AJ1864" s="45">
        <v>0</v>
      </c>
      <c r="AK1864" s="60">
        <v>0</v>
      </c>
      <c r="AL1864" s="61"/>
      <c r="AM1864" s="169" t="s">
        <v>264</v>
      </c>
      <c r="AN1864" s="45">
        <v>0</v>
      </c>
      <c r="AO1864" s="60">
        <v>0</v>
      </c>
      <c r="AP1864" s="61"/>
      <c r="AQ1864" s="61"/>
      <c r="AR1864" s="61"/>
      <c r="AS1864" s="61"/>
      <c r="AT1864" s="61"/>
      <c r="AU1864" s="169" t="s">
        <v>309</v>
      </c>
      <c r="AV1864" s="45">
        <v>0</v>
      </c>
      <c r="AW1864" s="60">
        <v>0</v>
      </c>
      <c r="AX1864" s="61"/>
      <c r="AY1864"/>
      <c r="AZ1864"/>
      <c r="BA1864"/>
      <c r="BB1864" s="61"/>
      <c r="BC1864" s="61"/>
      <c r="BD1864" s="61"/>
      <c r="BE1864" s="61"/>
      <c r="BF1864" s="61"/>
      <c r="BG1864" s="61"/>
      <c r="BH1864" s="61"/>
      <c r="BI1864" s="61"/>
      <c r="BJ1864" s="61"/>
      <c r="BK1864" s="61"/>
      <c r="BL1864" s="61"/>
      <c r="BM1864" s="61"/>
    </row>
    <row r="1865" spans="2:65" ht="25.5" customHeight="1" x14ac:dyDescent="0.2">
      <c r="B1865" s="61"/>
      <c r="C1865" s="61"/>
      <c r="D1865" s="61"/>
      <c r="E1865" s="64"/>
      <c r="F1865" s="61"/>
      <c r="G1865" s="61"/>
      <c r="H1865" s="61"/>
      <c r="I1865" s="61"/>
      <c r="J1865" s="63" t="s">
        <v>407</v>
      </c>
      <c r="K1865" s="45">
        <v>0</v>
      </c>
      <c r="L1865" s="58">
        <v>0</v>
      </c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  <c r="W1865" s="37"/>
      <c r="X1865" s="45">
        <v>27</v>
      </c>
      <c r="Y1865" s="60">
        <v>1</v>
      </c>
      <c r="Z1865" s="61"/>
      <c r="AA1865" s="61"/>
      <c r="AB1865" s="61"/>
      <c r="AC1865" s="61"/>
      <c r="AD1865" s="61"/>
      <c r="AE1865" s="61"/>
      <c r="AF1865" s="61"/>
      <c r="AG1865" s="61"/>
      <c r="AH1865" s="61"/>
      <c r="AI1865" s="169" t="s">
        <v>438</v>
      </c>
      <c r="AJ1865" s="45">
        <v>6</v>
      </c>
      <c r="AK1865" s="60">
        <v>0.22222222222222221</v>
      </c>
      <c r="AL1865" s="61"/>
      <c r="AM1865" s="169" t="s">
        <v>279</v>
      </c>
      <c r="AN1865" s="45">
        <v>1</v>
      </c>
      <c r="AO1865" s="60">
        <v>4.3478260869565216E-2</v>
      </c>
      <c r="AP1865" s="61"/>
      <c r="AQ1865" s="61"/>
      <c r="AR1865" s="61"/>
      <c r="AS1865" s="61"/>
      <c r="AT1865" s="61"/>
      <c r="AU1865" s="169" t="s">
        <v>310</v>
      </c>
      <c r="AV1865" s="45">
        <v>2</v>
      </c>
      <c r="AW1865" s="60">
        <v>8.6956521739130432E-2</v>
      </c>
      <c r="AX1865" s="61"/>
      <c r="AY1865" s="61"/>
      <c r="AZ1865" s="61"/>
      <c r="BA1865" s="61"/>
      <c r="BB1865" s="61"/>
      <c r="BC1865" s="61"/>
      <c r="BD1865" s="61"/>
      <c r="BE1865" s="61"/>
      <c r="BF1865" s="61"/>
      <c r="BG1865" s="61"/>
      <c r="BH1865" s="61"/>
      <c r="BI1865" s="61"/>
      <c r="BJ1865" s="61"/>
      <c r="BK1865" s="61"/>
      <c r="BL1865" s="61"/>
      <c r="BM1865" s="61"/>
    </row>
    <row r="1866" spans="2:65" ht="25.5" customHeight="1" x14ac:dyDescent="0.2">
      <c r="B1866" s="61"/>
      <c r="C1866" s="61"/>
      <c r="D1866" s="61"/>
      <c r="E1866" s="64"/>
      <c r="F1866" s="61"/>
      <c r="G1866" s="61"/>
      <c r="H1866" s="61"/>
      <c r="I1866" s="61"/>
      <c r="J1866" s="63" t="s">
        <v>408</v>
      </c>
      <c r="K1866" s="45">
        <v>0</v>
      </c>
      <c r="L1866" s="58">
        <v>0</v>
      </c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  <c r="W1866" s="61"/>
      <c r="X1866" s="49" t="s">
        <v>141</v>
      </c>
      <c r="Y1866" s="49" t="s">
        <v>140</v>
      </c>
      <c r="Z1866" s="61"/>
      <c r="AA1866" s="61"/>
      <c r="AB1866" s="61"/>
      <c r="AC1866" s="61"/>
      <c r="AD1866" s="61"/>
      <c r="AE1866" s="61"/>
      <c r="AF1866" s="61"/>
      <c r="AG1866" s="61"/>
      <c r="AH1866" s="61"/>
      <c r="AI1866" s="37"/>
      <c r="AJ1866" s="45">
        <v>27</v>
      </c>
      <c r="AK1866" s="60">
        <v>1</v>
      </c>
      <c r="AL1866" s="61"/>
      <c r="AM1866" s="169" t="s">
        <v>267</v>
      </c>
      <c r="AN1866" s="45">
        <v>0</v>
      </c>
      <c r="AO1866" s="60">
        <v>0</v>
      </c>
      <c r="AP1866" s="61"/>
      <c r="AQ1866" s="61"/>
      <c r="AR1866" s="61"/>
      <c r="AS1866" s="61"/>
      <c r="AT1866" s="61"/>
      <c r="AU1866" s="169" t="s">
        <v>311</v>
      </c>
      <c r="AV1866" s="45">
        <v>0</v>
      </c>
      <c r="AW1866" s="60">
        <v>0</v>
      </c>
      <c r="AX1866" s="61"/>
      <c r="AY1866" s="61"/>
      <c r="AZ1866" s="61"/>
      <c r="BA1866" s="61"/>
      <c r="BB1866" s="61"/>
      <c r="BC1866" s="61"/>
      <c r="BD1866" s="61"/>
      <c r="BE1866" s="61"/>
      <c r="BF1866" s="61"/>
      <c r="BG1866" s="61"/>
      <c r="BH1866" s="61"/>
      <c r="BI1866" s="61"/>
      <c r="BJ1866" s="61"/>
      <c r="BK1866" s="61"/>
      <c r="BL1866" s="61"/>
      <c r="BM1866" s="61"/>
    </row>
    <row r="1867" spans="2:65" ht="25.5" customHeight="1" x14ac:dyDescent="0.2">
      <c r="B1867" s="61"/>
      <c r="C1867" s="61"/>
      <c r="D1867" s="61"/>
      <c r="E1867" s="64"/>
      <c r="F1867" s="61"/>
      <c r="G1867" s="61"/>
      <c r="H1867" s="61"/>
      <c r="I1867" s="61"/>
      <c r="J1867" s="63" t="s">
        <v>395</v>
      </c>
      <c r="K1867" s="45">
        <v>0</v>
      </c>
      <c r="L1867" s="58">
        <v>0</v>
      </c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1"/>
      <c r="AB1867" s="61"/>
      <c r="AC1867" s="61"/>
      <c r="AD1867" s="61"/>
      <c r="AE1867" s="61"/>
      <c r="AF1867" s="61"/>
      <c r="AG1867" s="61"/>
      <c r="AH1867" s="61"/>
      <c r="AI1867" s="61"/>
      <c r="AJ1867" s="49" t="s">
        <v>141</v>
      </c>
      <c r="AK1867" s="49" t="s">
        <v>140</v>
      </c>
      <c r="AL1867" s="61"/>
      <c r="AM1867" s="169" t="s">
        <v>268</v>
      </c>
      <c r="AN1867" s="45">
        <v>0</v>
      </c>
      <c r="AO1867" s="60">
        <v>0</v>
      </c>
      <c r="AP1867" s="61"/>
      <c r="AQ1867" s="61"/>
      <c r="AR1867" s="61"/>
      <c r="AS1867" s="61"/>
      <c r="AT1867" s="61"/>
      <c r="AU1867" s="169" t="s">
        <v>312</v>
      </c>
      <c r="AV1867" s="45">
        <v>0</v>
      </c>
      <c r="AW1867" s="60">
        <v>0</v>
      </c>
      <c r="AX1867" s="61"/>
      <c r="AY1867"/>
      <c r="AZ1867"/>
      <c r="BA1867"/>
      <c r="BB1867" s="61"/>
      <c r="BC1867" s="61"/>
      <c r="BD1867" s="61"/>
      <c r="BE1867" s="61"/>
      <c r="BF1867" s="61"/>
      <c r="BG1867" s="61"/>
      <c r="BH1867" s="61"/>
      <c r="BI1867" s="61"/>
      <c r="BJ1867" s="61"/>
      <c r="BK1867" s="61"/>
      <c r="BL1867" s="61"/>
      <c r="BM1867" s="61"/>
    </row>
    <row r="1868" spans="2:65" ht="25.5" customHeight="1" x14ac:dyDescent="0.2">
      <c r="B1868" s="61"/>
      <c r="C1868" s="61"/>
      <c r="D1868" s="61"/>
      <c r="E1868" s="64"/>
      <c r="F1868" s="61"/>
      <c r="G1868" s="61"/>
      <c r="H1868" s="61"/>
      <c r="I1868" s="61"/>
      <c r="J1868" s="61"/>
      <c r="K1868" s="45">
        <v>27</v>
      </c>
      <c r="L1868" s="58">
        <v>1</v>
      </c>
      <c r="M1868" s="61"/>
      <c r="N1868" s="61"/>
      <c r="O1868" s="61"/>
      <c r="P1868" s="61"/>
      <c r="Q1868" s="61"/>
      <c r="R1868" s="61"/>
      <c r="S1868" s="61"/>
      <c r="T1868" s="61"/>
      <c r="U1868" s="61"/>
      <c r="V1868" s="61"/>
      <c r="W1868" s="61"/>
      <c r="X1868" s="61"/>
      <c r="Y1868" s="61"/>
      <c r="Z1868" s="61"/>
      <c r="AA1868" s="61"/>
      <c r="AB1868" s="61"/>
      <c r="AC1868" s="61"/>
      <c r="AD1868" s="61"/>
      <c r="AE1868" s="61"/>
      <c r="AF1868" s="61"/>
      <c r="AG1868" s="61"/>
      <c r="AH1868" s="61"/>
      <c r="AI1868" s="61"/>
      <c r="AJ1868" s="61"/>
      <c r="AK1868" s="61"/>
      <c r="AL1868" s="61"/>
      <c r="AM1868" s="169" t="s">
        <v>269</v>
      </c>
      <c r="AN1868" s="45">
        <v>1</v>
      </c>
      <c r="AO1868" s="60">
        <v>4.3478260869565216E-2</v>
      </c>
      <c r="AP1868" s="61"/>
      <c r="AQ1868" s="61"/>
      <c r="AR1868" s="61"/>
      <c r="AS1868" s="61"/>
      <c r="AT1868" s="61"/>
      <c r="AU1868" s="169" t="s">
        <v>313</v>
      </c>
      <c r="AV1868" s="45">
        <v>0</v>
      </c>
      <c r="AW1868" s="60">
        <v>0</v>
      </c>
      <c r="AX1868" s="61"/>
      <c r="AY1868"/>
      <c r="AZ1868"/>
      <c r="BA1868"/>
      <c r="BB1868" s="61"/>
      <c r="BC1868" s="61"/>
      <c r="BD1868" s="61"/>
      <c r="BE1868" s="61"/>
      <c r="BF1868" s="61"/>
      <c r="BG1868" s="61"/>
      <c r="BH1868" s="61"/>
      <c r="BI1868" s="61"/>
      <c r="BJ1868" s="61"/>
      <c r="BK1868" s="61"/>
      <c r="BL1868" s="61"/>
      <c r="BM1868" s="61"/>
    </row>
    <row r="1869" spans="2:65" ht="25.5" customHeight="1" x14ac:dyDescent="0.2">
      <c r="B1869" s="61"/>
      <c r="C1869" s="61"/>
      <c r="D1869" s="61"/>
      <c r="E1869" s="64"/>
      <c r="F1869" s="61"/>
      <c r="G1869" s="61"/>
      <c r="H1869" s="61"/>
      <c r="I1869" s="61"/>
      <c r="J1869" s="61"/>
      <c r="K1869" s="70" t="s">
        <v>141</v>
      </c>
      <c r="L1869" s="70" t="s">
        <v>140</v>
      </c>
      <c r="M1869" s="61"/>
      <c r="N1869" s="61"/>
      <c r="O1869" s="61"/>
      <c r="P1869" s="61"/>
      <c r="Q1869" s="61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1"/>
      <c r="AB1869" s="61"/>
      <c r="AC1869" s="61"/>
      <c r="AD1869" s="61"/>
      <c r="AE1869" s="61"/>
      <c r="AF1869" s="61"/>
      <c r="AG1869" s="61"/>
      <c r="AH1869" s="61"/>
      <c r="AI1869" s="61"/>
      <c r="AJ1869" s="61"/>
      <c r="AK1869" s="61"/>
      <c r="AL1869" s="61"/>
      <c r="AM1869" s="169" t="s">
        <v>280</v>
      </c>
      <c r="AN1869" s="45">
        <v>1</v>
      </c>
      <c r="AO1869" s="60">
        <v>4.3478260869565216E-2</v>
      </c>
      <c r="AP1869" s="61"/>
      <c r="AQ1869" s="61"/>
      <c r="AR1869" s="61"/>
      <c r="AS1869" s="61"/>
      <c r="AT1869" s="61"/>
      <c r="AU1869" s="98"/>
      <c r="AV1869" s="45">
        <v>23</v>
      </c>
      <c r="AW1869" s="60">
        <v>1</v>
      </c>
      <c r="AX1869" s="61"/>
      <c r="AY1869" s="61"/>
      <c r="AZ1869" s="61"/>
      <c r="BA1869" s="61"/>
      <c r="BB1869" s="61"/>
      <c r="BC1869" s="61"/>
      <c r="BD1869" s="61"/>
      <c r="BE1869" s="61"/>
      <c r="BF1869" s="61"/>
      <c r="BG1869" s="61"/>
      <c r="BH1869" s="61"/>
      <c r="BI1869" s="61"/>
      <c r="BJ1869" s="61"/>
      <c r="BK1869" s="61"/>
      <c r="BL1869" s="61"/>
      <c r="BM1869" s="61"/>
    </row>
    <row r="1870" spans="2:65" ht="25.5" customHeight="1" x14ac:dyDescent="0.2">
      <c r="B1870" s="61"/>
      <c r="C1870" s="61"/>
      <c r="D1870" s="61"/>
      <c r="E1870" s="64"/>
      <c r="F1870" s="61"/>
      <c r="G1870" s="61"/>
      <c r="H1870" s="61"/>
      <c r="I1870" s="61"/>
      <c r="J1870" s="61"/>
      <c r="K1870" s="61"/>
      <c r="L1870" s="61"/>
      <c r="M1870" s="61"/>
      <c r="N1870" s="61"/>
      <c r="O1870" s="61"/>
      <c r="P1870" s="61"/>
      <c r="Q1870" s="61"/>
      <c r="R1870" s="61"/>
      <c r="S1870" s="61"/>
      <c r="T1870" s="61"/>
      <c r="U1870" s="61"/>
      <c r="V1870" s="61"/>
      <c r="W1870" s="61"/>
      <c r="X1870" s="61"/>
      <c r="Y1870" s="61"/>
      <c r="Z1870" s="61"/>
      <c r="AA1870" s="61"/>
      <c r="AB1870" s="61"/>
      <c r="AC1870" s="61"/>
      <c r="AD1870" s="61"/>
      <c r="AE1870" s="61"/>
      <c r="AF1870" s="61"/>
      <c r="AG1870" s="61"/>
      <c r="AH1870" s="61"/>
      <c r="AI1870" s="61"/>
      <c r="AJ1870" s="61"/>
      <c r="AK1870" s="61"/>
      <c r="AL1870" s="61"/>
      <c r="AM1870" s="169" t="s">
        <v>270</v>
      </c>
      <c r="AN1870" s="45">
        <v>0</v>
      </c>
      <c r="AO1870" s="60">
        <v>0</v>
      </c>
      <c r="AP1870" s="61"/>
      <c r="AQ1870" s="61"/>
      <c r="AR1870" s="61"/>
      <c r="AS1870" s="61"/>
      <c r="AT1870" s="61"/>
      <c r="AU1870" s="61"/>
      <c r="AV1870" s="49" t="s">
        <v>141</v>
      </c>
      <c r="AW1870" s="49" t="s">
        <v>140</v>
      </c>
      <c r="AX1870" s="61"/>
      <c r="AY1870" s="61"/>
      <c r="AZ1870" s="61"/>
      <c r="BA1870" s="61"/>
      <c r="BB1870" s="61"/>
      <c r="BC1870" s="61"/>
      <c r="BD1870" s="61"/>
      <c r="BE1870" s="61"/>
      <c r="BF1870" s="61"/>
      <c r="BG1870" s="61"/>
      <c r="BH1870" s="61"/>
      <c r="BI1870" s="61"/>
      <c r="BJ1870" s="61"/>
      <c r="BK1870" s="61"/>
      <c r="BL1870" s="61"/>
      <c r="BM1870" s="61"/>
    </row>
    <row r="1871" spans="2:65" ht="25.5" customHeight="1" x14ac:dyDescent="0.2">
      <c r="B1871" s="61"/>
      <c r="C1871" s="61"/>
      <c r="D1871" s="61"/>
      <c r="E1871" s="64"/>
      <c r="F1871" s="61"/>
      <c r="G1871" s="61"/>
      <c r="H1871" s="61"/>
      <c r="I1871" s="61"/>
      <c r="J1871" s="61"/>
      <c r="K1871" s="61"/>
      <c r="L1871" s="61"/>
      <c r="M1871" s="61"/>
      <c r="N1871" s="61"/>
      <c r="O1871" s="61"/>
      <c r="P1871" s="61"/>
      <c r="Q1871" s="61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1"/>
      <c r="AB1871" s="61"/>
      <c r="AC1871" s="61"/>
      <c r="AD1871" s="61"/>
      <c r="AE1871" s="61"/>
      <c r="AF1871" s="61"/>
      <c r="AG1871" s="61"/>
      <c r="AH1871" s="61"/>
      <c r="AI1871" s="61"/>
      <c r="AJ1871" s="61"/>
      <c r="AK1871" s="61"/>
      <c r="AL1871" s="61"/>
      <c r="AM1871" s="169" t="s">
        <v>271</v>
      </c>
      <c r="AN1871" s="45">
        <v>0</v>
      </c>
      <c r="AO1871" s="60">
        <v>0</v>
      </c>
      <c r="AP1871" s="61"/>
      <c r="AQ1871" s="61"/>
      <c r="AR1871" s="61"/>
      <c r="AS1871" s="61"/>
      <c r="AT1871" s="61"/>
      <c r="AU1871" s="61"/>
      <c r="AV1871" s="61"/>
      <c r="AW1871" s="61"/>
      <c r="AX1871" s="61"/>
      <c r="AY1871" s="61"/>
      <c r="AZ1871" s="61"/>
      <c r="BA1871" s="61"/>
      <c r="BB1871" s="61"/>
      <c r="BC1871" s="61"/>
      <c r="BD1871" s="61"/>
      <c r="BE1871" s="61"/>
      <c r="BF1871" s="61"/>
      <c r="BG1871" s="61"/>
      <c r="BH1871" s="61"/>
      <c r="BI1871" s="61"/>
      <c r="BJ1871" s="62"/>
      <c r="BK1871" s="62"/>
      <c r="BL1871" s="61"/>
      <c r="BM1871" s="61"/>
    </row>
    <row r="1872" spans="2:65" ht="25.5" customHeight="1" x14ac:dyDescent="0.2">
      <c r="B1872" s="37"/>
      <c r="C1872" s="37"/>
      <c r="D1872" s="37"/>
      <c r="E1872" s="64"/>
      <c r="F1872" s="61"/>
      <c r="G1872" s="61"/>
      <c r="H1872" s="61"/>
      <c r="I1872" s="61"/>
      <c r="J1872" s="61"/>
      <c r="K1872" s="61"/>
      <c r="L1872" s="61"/>
      <c r="M1872" s="61"/>
      <c r="N1872" s="61"/>
      <c r="O1872" s="61"/>
      <c r="P1872" s="61"/>
      <c r="Q1872" s="61"/>
      <c r="R1872" s="61"/>
      <c r="S1872" s="61"/>
      <c r="T1872" s="61"/>
      <c r="U1872" s="61"/>
      <c r="V1872" s="61"/>
      <c r="W1872" s="61"/>
      <c r="X1872" s="61"/>
      <c r="Y1872" s="61"/>
      <c r="Z1872" s="61"/>
      <c r="AA1872" s="61"/>
      <c r="AB1872" s="61"/>
      <c r="AC1872" s="61"/>
      <c r="AD1872" s="61"/>
      <c r="AE1872" s="61"/>
      <c r="AF1872" s="61"/>
      <c r="AG1872" s="61"/>
      <c r="AH1872" s="61"/>
      <c r="AI1872" s="61"/>
      <c r="AJ1872" s="61"/>
      <c r="AK1872" s="61"/>
      <c r="AL1872" s="61"/>
      <c r="AM1872" s="169" t="s">
        <v>272</v>
      </c>
      <c r="AN1872" s="45">
        <v>0</v>
      </c>
      <c r="AO1872" s="60">
        <v>0</v>
      </c>
      <c r="AP1872" s="61"/>
      <c r="AQ1872" s="61"/>
      <c r="AR1872" s="61"/>
      <c r="AS1872" s="61"/>
      <c r="AT1872" s="61"/>
      <c r="AU1872" s="61"/>
      <c r="AV1872" s="61"/>
      <c r="AW1872" s="61"/>
      <c r="AX1872" s="61"/>
      <c r="AY1872" s="61"/>
      <c r="AZ1872" s="61"/>
      <c r="BA1872" s="61"/>
      <c r="BB1872" s="61"/>
      <c r="BC1872" s="61"/>
      <c r="BD1872" s="61"/>
      <c r="BE1872" s="61"/>
      <c r="BF1872" s="61"/>
      <c r="BG1872" s="61"/>
      <c r="BH1872" s="61"/>
      <c r="BI1872" s="61"/>
      <c r="BJ1872" s="61"/>
      <c r="BK1872" s="61"/>
      <c r="BL1872" s="61"/>
      <c r="BM1872" s="61"/>
    </row>
    <row r="1873" spans="2:65" ht="25.5" customHeight="1" x14ac:dyDescent="0.2">
      <c r="B1873" s="61"/>
      <c r="C1873" s="61"/>
      <c r="D1873" s="61"/>
      <c r="E1873" s="64"/>
      <c r="F1873" s="61"/>
      <c r="G1873" s="61"/>
      <c r="H1873" s="61"/>
      <c r="I1873" s="61"/>
      <c r="J1873" s="61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61"/>
      <c r="W1873" s="61"/>
      <c r="X1873" s="61"/>
      <c r="Y1873" s="61"/>
      <c r="Z1873" s="61"/>
      <c r="AA1873" s="61"/>
      <c r="AB1873" s="61"/>
      <c r="AC1873" s="61"/>
      <c r="AD1873" s="61"/>
      <c r="AE1873" s="61"/>
      <c r="AF1873" s="61"/>
      <c r="AG1873" s="61"/>
      <c r="AH1873" s="61"/>
      <c r="AI1873" s="61"/>
      <c r="AJ1873" s="61"/>
      <c r="AK1873" s="61"/>
      <c r="AL1873" s="61"/>
      <c r="AM1873" s="169" t="s">
        <v>281</v>
      </c>
      <c r="AN1873" s="30">
        <v>0</v>
      </c>
      <c r="AO1873" s="60">
        <v>0</v>
      </c>
      <c r="AP1873" s="61"/>
      <c r="AQ1873" s="61"/>
      <c r="AR1873" s="61"/>
      <c r="AS1873" s="61"/>
      <c r="AT1873" s="61"/>
      <c r="AU1873" s="61"/>
      <c r="AV1873" s="61"/>
      <c r="AW1873" s="61"/>
      <c r="AX1873" s="61"/>
      <c r="AY1873" s="61"/>
      <c r="AZ1873" s="61"/>
      <c r="BA1873" s="61"/>
      <c r="BB1873" s="61"/>
      <c r="BC1873" s="61"/>
      <c r="BD1873" s="61"/>
      <c r="BE1873" s="61"/>
      <c r="BF1873" s="61"/>
      <c r="BG1873" s="61"/>
      <c r="BH1873" s="61"/>
      <c r="BI1873" s="61"/>
      <c r="BJ1873" s="61"/>
      <c r="BK1873" s="61"/>
      <c r="BL1873" s="61"/>
      <c r="BM1873" s="61"/>
    </row>
    <row r="1874" spans="2:65" ht="25.5" customHeight="1" x14ac:dyDescent="0.2">
      <c r="B1874" s="61"/>
      <c r="C1874" s="61"/>
      <c r="D1874" s="61"/>
      <c r="E1874" s="64"/>
      <c r="F1874" s="61"/>
      <c r="G1874" s="61"/>
      <c r="H1874" s="61"/>
      <c r="I1874" s="61"/>
      <c r="J1874" s="61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  <c r="W1874" s="61"/>
      <c r="X1874" s="61"/>
      <c r="Y1874" s="61"/>
      <c r="Z1874" s="61"/>
      <c r="AA1874" s="61"/>
      <c r="AB1874" s="61"/>
      <c r="AC1874" s="61"/>
      <c r="AD1874" s="61"/>
      <c r="AE1874" s="61"/>
      <c r="AF1874" s="61"/>
      <c r="AG1874" s="61"/>
      <c r="AH1874" s="61"/>
      <c r="AI1874" s="61"/>
      <c r="AJ1874" s="61"/>
      <c r="AK1874" s="61"/>
      <c r="AL1874" s="61"/>
      <c r="AM1874" s="98"/>
      <c r="AN1874" s="45">
        <v>23</v>
      </c>
      <c r="AO1874" s="60">
        <v>1</v>
      </c>
      <c r="AP1874" s="61"/>
      <c r="AQ1874" s="61"/>
      <c r="AR1874" s="61"/>
      <c r="AS1874" s="61"/>
      <c r="AT1874" s="61"/>
      <c r="AU1874" s="61"/>
      <c r="AV1874" s="61"/>
      <c r="AW1874" s="61"/>
      <c r="AX1874" s="61"/>
      <c r="AY1874" s="61"/>
      <c r="AZ1874" s="61"/>
      <c r="BA1874" s="61"/>
      <c r="BB1874" s="61"/>
      <c r="BC1874" s="61"/>
      <c r="BD1874" s="61"/>
      <c r="BE1874" s="61"/>
      <c r="BF1874" s="61"/>
      <c r="BG1874" s="61"/>
      <c r="BH1874" s="61"/>
      <c r="BI1874" s="61"/>
      <c r="BJ1874" s="61"/>
      <c r="BK1874" s="61"/>
      <c r="BL1874" s="61"/>
      <c r="BM1874" s="61"/>
    </row>
    <row r="1875" spans="2:65" ht="25.5" customHeight="1" x14ac:dyDescent="0.2">
      <c r="B1875" s="61"/>
      <c r="C1875" s="61"/>
      <c r="D1875" s="61"/>
      <c r="E1875" s="64"/>
      <c r="F1875" s="61"/>
      <c r="G1875" s="61"/>
      <c r="H1875" s="61"/>
      <c r="I1875" s="61"/>
      <c r="J1875" s="61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  <c r="W1875" s="61"/>
      <c r="X1875" s="61"/>
      <c r="Y1875" s="61"/>
      <c r="Z1875" s="61"/>
      <c r="AA1875" s="61"/>
      <c r="AB1875" s="61"/>
      <c r="AC1875" s="61"/>
      <c r="AD1875" s="61"/>
      <c r="AE1875" s="61"/>
      <c r="AF1875" s="61"/>
      <c r="AG1875" s="61"/>
      <c r="AH1875" s="61"/>
      <c r="AI1875" s="61"/>
      <c r="AJ1875" s="61"/>
      <c r="AK1875" s="61"/>
      <c r="AL1875" s="61"/>
      <c r="AM1875" s="61"/>
      <c r="AN1875" s="49" t="s">
        <v>141</v>
      </c>
      <c r="AO1875" s="49" t="s">
        <v>140</v>
      </c>
      <c r="AP1875" s="61"/>
      <c r="AQ1875" s="61"/>
      <c r="AR1875" s="61"/>
      <c r="AS1875" s="61"/>
      <c r="AT1875" s="61"/>
      <c r="AU1875" s="61"/>
      <c r="AV1875" s="61"/>
      <c r="AW1875" s="61"/>
      <c r="AX1875" s="61"/>
      <c r="AY1875" s="61"/>
      <c r="AZ1875" s="61"/>
      <c r="BA1875" s="61"/>
      <c r="BB1875" s="61"/>
      <c r="BC1875" s="61"/>
      <c r="BD1875" s="61"/>
      <c r="BE1875" s="61"/>
      <c r="BF1875" s="61"/>
      <c r="BG1875" s="61"/>
      <c r="BH1875" s="61"/>
      <c r="BI1875" s="61"/>
      <c r="BJ1875" s="61"/>
      <c r="BK1875" s="61"/>
      <c r="BL1875" s="61"/>
      <c r="BM1875" s="61"/>
    </row>
    <row r="1876" spans="2:65" ht="25.5" customHeight="1" x14ac:dyDescent="0.2">
      <c r="B1876" s="61"/>
      <c r="C1876" s="61"/>
      <c r="D1876" s="61"/>
      <c r="E1876" s="64"/>
      <c r="F1876" s="61"/>
      <c r="G1876" s="61"/>
      <c r="H1876" s="61"/>
      <c r="I1876" s="61"/>
      <c r="J1876" s="61"/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  <c r="W1876" s="61"/>
      <c r="X1876" s="61"/>
      <c r="Y1876" s="61"/>
      <c r="Z1876" s="61"/>
      <c r="AA1876" s="61"/>
      <c r="AB1876" s="61"/>
      <c r="AC1876" s="61"/>
      <c r="AD1876" s="61"/>
      <c r="AE1876" s="61"/>
      <c r="AF1876" s="61"/>
      <c r="AG1876" s="61"/>
      <c r="AH1876" s="61"/>
      <c r="AI1876" s="61"/>
      <c r="AJ1876" s="61"/>
      <c r="AK1876" s="61"/>
      <c r="AL1876" s="61"/>
      <c r="AM1876" s="61"/>
      <c r="AN1876" s="61"/>
      <c r="AO1876" s="61"/>
      <c r="AP1876" s="61"/>
      <c r="AQ1876" s="61"/>
      <c r="AR1876" s="61"/>
      <c r="AS1876" s="61"/>
      <c r="AT1876" s="61"/>
      <c r="AU1876" s="61"/>
      <c r="AV1876" s="61"/>
      <c r="AW1876" s="61"/>
      <c r="AX1876" s="61"/>
      <c r="AY1876" s="61"/>
      <c r="AZ1876" s="61"/>
      <c r="BA1876" s="61"/>
      <c r="BB1876" s="61"/>
      <c r="BC1876" s="61"/>
      <c r="BD1876" s="61"/>
      <c r="BE1876" s="61"/>
      <c r="BF1876" s="61"/>
      <c r="BG1876" s="61"/>
      <c r="BH1876" s="61"/>
      <c r="BI1876" s="61"/>
      <c r="BJ1876" s="61"/>
      <c r="BK1876" s="61"/>
      <c r="BL1876" s="61"/>
      <c r="BM1876" s="61"/>
    </row>
    <row r="1877" spans="2:65" ht="25.5" customHeight="1" x14ac:dyDescent="0.2">
      <c r="B1877" s="170" t="s">
        <v>425</v>
      </c>
      <c r="C1877" s="170"/>
      <c r="D1877" s="170"/>
      <c r="E1877" s="170"/>
      <c r="F1877" s="170"/>
      <c r="G1877" s="170"/>
      <c r="H1877" s="170"/>
      <c r="I1877" s="170"/>
      <c r="J1877" s="170"/>
      <c r="K1877" s="170"/>
      <c r="L1877" s="170"/>
      <c r="M1877" s="170"/>
      <c r="N1877" s="170"/>
      <c r="O1877" s="170"/>
      <c r="P1877" s="170"/>
      <c r="Q1877" s="170"/>
      <c r="R1877" s="170"/>
      <c r="S1877" s="170"/>
      <c r="T1877" s="170"/>
      <c r="U1877" s="170"/>
      <c r="V1877" s="170"/>
      <c r="W1877" s="170"/>
      <c r="X1877" s="170"/>
      <c r="Y1877" s="170"/>
      <c r="Z1877" s="170"/>
      <c r="AA1877" s="170"/>
      <c r="AB1877" s="170"/>
      <c r="AC1877" s="170"/>
      <c r="AD1877" s="170"/>
      <c r="AE1877" s="170"/>
      <c r="AF1877" s="170"/>
      <c r="AG1877" s="170"/>
      <c r="AH1877" s="170"/>
      <c r="AI1877" s="170"/>
      <c r="AJ1877" s="170"/>
      <c r="AK1877" s="170"/>
      <c r="AL1877" s="170"/>
      <c r="AM1877" s="170"/>
      <c r="AN1877" s="170"/>
      <c r="AO1877" s="170"/>
      <c r="AP1877" s="170"/>
      <c r="AQ1877" s="170"/>
      <c r="AR1877" s="170"/>
      <c r="AS1877" s="170"/>
      <c r="AT1877" s="170"/>
      <c r="AU1877" s="170"/>
      <c r="AV1877" s="170"/>
      <c r="AW1877" s="170"/>
      <c r="AX1877" s="170"/>
      <c r="AY1877" s="170"/>
      <c r="AZ1877" s="170"/>
      <c r="BA1877" s="170"/>
      <c r="BB1877" s="170"/>
      <c r="BC1877" s="170"/>
      <c r="BD1877" s="170"/>
      <c r="BE1877" s="170"/>
      <c r="BF1877" s="170"/>
      <c r="BG1877" s="170"/>
      <c r="BH1877" s="170"/>
      <c r="BI1877" s="170"/>
      <c r="BJ1877" s="170"/>
      <c r="BK1877" s="170"/>
      <c r="BL1877" s="170"/>
      <c r="BM1877" s="170"/>
    </row>
    <row r="1878" spans="2:65" ht="25.5" customHeight="1" x14ac:dyDescent="0.2">
      <c r="B1878" s="61"/>
      <c r="C1878" s="61"/>
      <c r="D1878" s="61"/>
      <c r="E1878" s="64"/>
      <c r="F1878" s="61"/>
      <c r="G1878" s="61"/>
      <c r="H1878" s="61"/>
      <c r="I1878" s="61"/>
      <c r="J1878" s="61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1"/>
      <c r="AB1878" s="61"/>
      <c r="AC1878" s="61"/>
      <c r="AD1878" s="61"/>
      <c r="AE1878" s="61"/>
      <c r="AF1878" s="61"/>
      <c r="AG1878" s="61"/>
      <c r="AH1878" s="61"/>
      <c r="AI1878" s="61"/>
      <c r="AJ1878" s="61"/>
      <c r="AK1878" s="61"/>
      <c r="AL1878" s="61"/>
      <c r="AM1878" s="61"/>
      <c r="AN1878" s="61"/>
      <c r="AO1878" s="61"/>
      <c r="AP1878" s="61"/>
      <c r="AQ1878" s="61"/>
      <c r="AR1878" s="61"/>
      <c r="AS1878" s="61"/>
      <c r="AT1878" s="61"/>
      <c r="AU1878" s="61"/>
      <c r="AV1878" s="61"/>
      <c r="AW1878" s="61"/>
      <c r="AX1878" s="61"/>
      <c r="AY1878" s="61"/>
      <c r="AZ1878" s="61"/>
      <c r="BA1878" s="61"/>
      <c r="BB1878" s="61"/>
      <c r="BC1878" s="61"/>
      <c r="BD1878" s="61"/>
      <c r="BE1878" s="61"/>
      <c r="BF1878" s="61"/>
      <c r="BG1878" s="61"/>
      <c r="BH1878" s="61"/>
      <c r="BI1878" s="61"/>
      <c r="BJ1878" s="61"/>
      <c r="BK1878" s="61"/>
      <c r="BL1878" s="61"/>
      <c r="BM1878" s="61"/>
    </row>
    <row r="1879" spans="2:65" ht="25.5" customHeight="1" x14ac:dyDescent="0.2">
      <c r="B1879" s="181" t="s">
        <v>427</v>
      </c>
      <c r="C1879" s="181"/>
      <c r="D1879" s="181"/>
      <c r="E1879" s="181"/>
      <c r="F1879" s="181"/>
      <c r="G1879" s="181"/>
      <c r="H1879" s="181"/>
      <c r="I1879" s="61"/>
      <c r="J1879" s="181" t="s">
        <v>426</v>
      </c>
      <c r="K1879" s="181"/>
      <c r="L1879" s="181"/>
      <c r="M1879" s="181"/>
      <c r="N1879" s="181"/>
      <c r="O1879" s="181"/>
      <c r="P1879" s="181"/>
      <c r="Q1879" s="181"/>
      <c r="R1879" s="181"/>
      <c r="S1879" s="181"/>
      <c r="T1879" s="181"/>
      <c r="U1879" s="73"/>
      <c r="V1879" s="181" t="s">
        <v>428</v>
      </c>
      <c r="W1879" s="181"/>
      <c r="X1879" s="181"/>
      <c r="Y1879" s="181"/>
      <c r="Z1879" s="181"/>
      <c r="AA1879" s="181"/>
      <c r="AB1879" s="181"/>
      <c r="AC1879" s="61"/>
      <c r="AD1879" s="61"/>
      <c r="AE1879" s="181" t="s">
        <v>429</v>
      </c>
      <c r="AF1879" s="181"/>
      <c r="AG1879" s="181"/>
      <c r="AH1879" s="181"/>
      <c r="AI1879" s="181"/>
      <c r="AJ1879" s="181"/>
      <c r="AK1879" s="181"/>
      <c r="AL1879" s="181"/>
      <c r="AM1879" s="181"/>
      <c r="AN1879" s="181"/>
      <c r="AO1879" s="181"/>
      <c r="AP1879" s="61"/>
      <c r="AQ1879" s="61"/>
      <c r="AR1879" s="181" t="s">
        <v>430</v>
      </c>
      <c r="AS1879" s="181"/>
      <c r="AT1879" s="181"/>
      <c r="AU1879" s="181"/>
      <c r="AV1879" s="181"/>
      <c r="AW1879" s="181"/>
      <c r="AX1879" s="181"/>
      <c r="AY1879" s="61"/>
      <c r="AZ1879" s="61"/>
      <c r="BA1879" s="181" t="s">
        <v>431</v>
      </c>
      <c r="BB1879" s="181"/>
      <c r="BC1879" s="181"/>
      <c r="BD1879" s="181"/>
      <c r="BE1879" s="181"/>
      <c r="BF1879" s="181"/>
      <c r="BG1879" s="181"/>
      <c r="BH1879" s="181"/>
      <c r="BI1879" s="181"/>
      <c r="BJ1879" s="181"/>
      <c r="BK1879" s="181"/>
      <c r="BL1879" s="61"/>
      <c r="BM1879" s="61"/>
    </row>
    <row r="1880" spans="2:65" ht="25.5" customHeight="1" x14ac:dyDescent="0.2">
      <c r="B1880" s="61"/>
      <c r="C1880" s="61"/>
      <c r="D1880" s="61"/>
      <c r="E1880" s="64"/>
      <c r="F1880" s="61"/>
      <c r="G1880" s="61"/>
      <c r="H1880" s="61"/>
      <c r="I1880" s="61"/>
      <c r="J1880" s="61"/>
      <c r="K1880" s="61"/>
      <c r="L1880" s="61"/>
      <c r="M1880" s="61"/>
      <c r="N1880" s="61"/>
      <c r="O1880" s="61"/>
      <c r="P1880" s="61"/>
      <c r="Q1880" s="61"/>
      <c r="R1880" s="61"/>
      <c r="S1880" s="61"/>
      <c r="T1880" s="61"/>
      <c r="U1880" s="61"/>
      <c r="V1880" s="61"/>
      <c r="W1880" s="61"/>
      <c r="X1880" s="61"/>
      <c r="Y1880" s="61"/>
      <c r="Z1880" s="61"/>
      <c r="AA1880" s="61"/>
      <c r="AB1880" s="61"/>
      <c r="AC1880" s="61"/>
      <c r="AD1880" s="61"/>
      <c r="AE1880" s="61"/>
      <c r="AF1880" s="61"/>
      <c r="AG1880" s="61"/>
      <c r="AH1880" s="61"/>
      <c r="AI1880" s="61"/>
      <c r="AJ1880" s="61"/>
      <c r="AK1880" s="61"/>
      <c r="AL1880" s="61"/>
      <c r="AM1880" s="61"/>
      <c r="AN1880" s="61"/>
      <c r="AO1880" s="61"/>
      <c r="AP1880" s="61"/>
      <c r="AQ1880" s="61"/>
      <c r="AR1880" s="61"/>
      <c r="AS1880" s="61"/>
      <c r="AT1880" s="61"/>
      <c r="AU1880" s="61"/>
      <c r="AV1880" s="61"/>
      <c r="AW1880" s="61"/>
      <c r="AX1880" s="61"/>
      <c r="AY1880" s="61"/>
      <c r="AZ1880" s="61"/>
      <c r="BA1880" s="61"/>
      <c r="BB1880" s="61"/>
      <c r="BC1880" s="61"/>
      <c r="BD1880" s="61"/>
      <c r="BE1880" s="61"/>
      <c r="BF1880" s="61"/>
      <c r="BG1880" s="61"/>
      <c r="BH1880" s="61"/>
      <c r="BI1880" s="61"/>
      <c r="BJ1880" s="61"/>
      <c r="BK1880" s="61"/>
      <c r="BL1880" s="61"/>
      <c r="BM1880" s="61"/>
    </row>
    <row r="1881" spans="2:65" ht="25.5" customHeight="1" x14ac:dyDescent="0.2">
      <c r="B1881" s="175" t="s">
        <v>180</v>
      </c>
      <c r="C1881" s="175"/>
      <c r="D1881" s="175"/>
      <c r="E1881" s="64"/>
      <c r="F1881" s="175" t="s">
        <v>14</v>
      </c>
      <c r="G1881" s="175"/>
      <c r="H1881" s="175"/>
      <c r="I1881" s="61"/>
      <c r="J1881" s="178" t="s">
        <v>338</v>
      </c>
      <c r="K1881" s="179"/>
      <c r="L1881" s="180"/>
      <c r="M1881" s="61"/>
      <c r="N1881" s="178" t="s">
        <v>409</v>
      </c>
      <c r="O1881" s="179"/>
      <c r="P1881" s="180"/>
      <c r="Q1881" s="61"/>
      <c r="R1881" s="178" t="s">
        <v>410</v>
      </c>
      <c r="S1881" s="179"/>
      <c r="T1881" s="180"/>
      <c r="U1881" s="61"/>
      <c r="V1881" s="175" t="s">
        <v>180</v>
      </c>
      <c r="W1881" s="175"/>
      <c r="X1881" s="175"/>
      <c r="Y1881" s="61"/>
      <c r="Z1881" s="175" t="s">
        <v>14</v>
      </c>
      <c r="AA1881" s="175"/>
      <c r="AB1881" s="175"/>
      <c r="AC1881" s="61"/>
      <c r="AD1881" s="61"/>
      <c r="AE1881" s="178" t="s">
        <v>338</v>
      </c>
      <c r="AF1881" s="179"/>
      <c r="AG1881" s="180"/>
      <c r="AH1881" s="61"/>
      <c r="AI1881" s="178" t="s">
        <v>409</v>
      </c>
      <c r="AJ1881" s="179"/>
      <c r="AK1881" s="180"/>
      <c r="AL1881" s="61"/>
      <c r="AM1881" s="178" t="s">
        <v>410</v>
      </c>
      <c r="AN1881" s="179"/>
      <c r="AO1881" s="180"/>
      <c r="AP1881" s="61"/>
      <c r="AQ1881" s="61"/>
      <c r="AR1881" s="175" t="s">
        <v>180</v>
      </c>
      <c r="AS1881" s="175"/>
      <c r="AT1881" s="175"/>
      <c r="AU1881" s="61"/>
      <c r="AV1881" s="175" t="s">
        <v>14</v>
      </c>
      <c r="AW1881" s="175"/>
      <c r="AX1881" s="175"/>
      <c r="AY1881" s="61"/>
      <c r="AZ1881" s="61"/>
      <c r="BA1881" s="175" t="s">
        <v>338</v>
      </c>
      <c r="BB1881" s="175"/>
      <c r="BC1881" s="175"/>
      <c r="BD1881" s="61"/>
      <c r="BE1881" s="178" t="s">
        <v>409</v>
      </c>
      <c r="BF1881" s="179"/>
      <c r="BG1881" s="180"/>
      <c r="BH1881" s="61"/>
      <c r="BI1881" s="178" t="s">
        <v>410</v>
      </c>
      <c r="BJ1881" s="179"/>
      <c r="BK1881" s="180"/>
      <c r="BL1881" s="61"/>
      <c r="BM1881" s="61"/>
    </row>
    <row r="1882" spans="2:65" ht="25.5" customHeight="1" x14ac:dyDescent="0.2">
      <c r="B1882" s="55" t="s">
        <v>181</v>
      </c>
      <c r="C1882" s="57">
        <v>17</v>
      </c>
      <c r="D1882" s="58">
        <v>0.62962962962962965</v>
      </c>
      <c r="E1882" s="64"/>
      <c r="F1882" s="55" t="s">
        <v>186</v>
      </c>
      <c r="G1882" s="57">
        <v>22</v>
      </c>
      <c r="H1882" s="58">
        <v>0.81481481481481477</v>
      </c>
      <c r="I1882" s="61"/>
      <c r="J1882" s="55" t="s">
        <v>339</v>
      </c>
      <c r="K1882" s="57">
        <v>16</v>
      </c>
      <c r="L1882" s="58">
        <v>0.59259259259259256</v>
      </c>
      <c r="M1882" s="61"/>
      <c r="N1882" s="55" t="s">
        <v>357</v>
      </c>
      <c r="O1882" s="57">
        <v>3</v>
      </c>
      <c r="P1882" s="58">
        <v>0.1111111111111111</v>
      </c>
      <c r="Q1882" s="61"/>
      <c r="R1882" s="55" t="s">
        <v>411</v>
      </c>
      <c r="S1882" s="57">
        <v>3</v>
      </c>
      <c r="T1882" s="58">
        <v>0.1111111111111111</v>
      </c>
      <c r="U1882" s="61"/>
      <c r="V1882" s="47" t="s">
        <v>181</v>
      </c>
      <c r="W1882" s="57">
        <v>2</v>
      </c>
      <c r="X1882" s="58">
        <v>0.33333333333333331</v>
      </c>
      <c r="Y1882" s="61"/>
      <c r="Z1882" s="55" t="s">
        <v>186</v>
      </c>
      <c r="AA1882" s="57">
        <v>5</v>
      </c>
      <c r="AB1882" s="58">
        <v>0.83333333333333337</v>
      </c>
      <c r="AC1882" s="61"/>
      <c r="AD1882" s="61"/>
      <c r="AE1882" s="47" t="s">
        <v>339</v>
      </c>
      <c r="AF1882" s="57">
        <v>2</v>
      </c>
      <c r="AG1882" s="58">
        <v>0.33333333333333331</v>
      </c>
      <c r="AH1882" s="61"/>
      <c r="AI1882" s="55" t="s">
        <v>357</v>
      </c>
      <c r="AJ1882" s="57">
        <v>2</v>
      </c>
      <c r="AK1882" s="58">
        <v>0.33333333333333331</v>
      </c>
      <c r="AL1882" s="61"/>
      <c r="AM1882" s="55" t="s">
        <v>411</v>
      </c>
      <c r="AN1882" s="57">
        <v>2</v>
      </c>
      <c r="AO1882" s="58">
        <v>0.33333333333333331</v>
      </c>
      <c r="AP1882" s="61"/>
      <c r="AQ1882" s="61"/>
      <c r="AR1882" s="55" t="s">
        <v>181</v>
      </c>
      <c r="AS1882" s="57">
        <v>0</v>
      </c>
      <c r="AT1882" s="58">
        <v>0</v>
      </c>
      <c r="AU1882" s="61"/>
      <c r="AV1882" s="47" t="s">
        <v>186</v>
      </c>
      <c r="AW1882" s="57">
        <v>1</v>
      </c>
      <c r="AX1882" s="58">
        <v>0.5</v>
      </c>
      <c r="AY1882" s="61"/>
      <c r="AZ1882" s="61"/>
      <c r="BA1882" s="55" t="s">
        <v>339</v>
      </c>
      <c r="BB1882" s="57">
        <v>0</v>
      </c>
      <c r="BC1882" s="58">
        <v>0</v>
      </c>
      <c r="BD1882" s="61"/>
      <c r="BE1882" s="55" t="s">
        <v>357</v>
      </c>
      <c r="BF1882" s="57">
        <v>0</v>
      </c>
      <c r="BG1882" s="58">
        <v>0</v>
      </c>
      <c r="BH1882" s="61"/>
      <c r="BI1882" s="55" t="s">
        <v>411</v>
      </c>
      <c r="BJ1882" s="57">
        <v>0</v>
      </c>
      <c r="BK1882" s="58">
        <v>0</v>
      </c>
      <c r="BL1882" s="61"/>
      <c r="BM1882" s="61"/>
    </row>
    <row r="1883" spans="2:65" ht="25.5" customHeight="1" x14ac:dyDescent="0.2">
      <c r="B1883" s="46" t="s">
        <v>182</v>
      </c>
      <c r="C1883" s="57">
        <v>3</v>
      </c>
      <c r="D1883" s="58">
        <v>0.1111111111111111</v>
      </c>
      <c r="E1883" s="64"/>
      <c r="F1883" s="46" t="s">
        <v>187</v>
      </c>
      <c r="G1883" s="57">
        <v>3</v>
      </c>
      <c r="H1883" s="58">
        <v>0.1111111111111111</v>
      </c>
      <c r="I1883" s="61"/>
      <c r="J1883" s="55" t="s">
        <v>340</v>
      </c>
      <c r="K1883" s="57">
        <v>0</v>
      </c>
      <c r="L1883" s="58">
        <v>0</v>
      </c>
      <c r="M1883" s="61"/>
      <c r="N1883" s="55" t="s">
        <v>359</v>
      </c>
      <c r="O1883" s="57">
        <v>14</v>
      </c>
      <c r="P1883" s="58">
        <v>0.51851851851851849</v>
      </c>
      <c r="Q1883" s="61"/>
      <c r="R1883" s="55" t="s">
        <v>412</v>
      </c>
      <c r="S1883" s="57">
        <v>14</v>
      </c>
      <c r="T1883" s="58">
        <v>0.51851851851851849</v>
      </c>
      <c r="U1883" s="61"/>
      <c r="V1883" s="46" t="s">
        <v>182</v>
      </c>
      <c r="W1883" s="57">
        <v>1</v>
      </c>
      <c r="X1883" s="58">
        <v>0.16666666666666666</v>
      </c>
      <c r="Y1883" s="61"/>
      <c r="Z1883" s="46" t="s">
        <v>187</v>
      </c>
      <c r="AA1883" s="57">
        <v>0</v>
      </c>
      <c r="AB1883" s="58">
        <v>0</v>
      </c>
      <c r="AC1883" s="61"/>
      <c r="AD1883" s="61"/>
      <c r="AE1883" s="47" t="s">
        <v>340</v>
      </c>
      <c r="AF1883" s="57">
        <v>0</v>
      </c>
      <c r="AG1883" s="58">
        <v>0</v>
      </c>
      <c r="AH1883" s="61"/>
      <c r="AI1883" s="55" t="s">
        <v>359</v>
      </c>
      <c r="AJ1883" s="57">
        <v>0</v>
      </c>
      <c r="AK1883" s="58">
        <v>0</v>
      </c>
      <c r="AL1883" s="61"/>
      <c r="AM1883" s="55" t="s">
        <v>412</v>
      </c>
      <c r="AN1883" s="57">
        <v>0</v>
      </c>
      <c r="AO1883" s="58">
        <v>0</v>
      </c>
      <c r="AP1883" s="61"/>
      <c r="AQ1883" s="61"/>
      <c r="AR1883" s="46" t="s">
        <v>182</v>
      </c>
      <c r="AS1883" s="57">
        <v>0</v>
      </c>
      <c r="AT1883" s="58">
        <v>0</v>
      </c>
      <c r="AU1883" s="61"/>
      <c r="AV1883" s="46" t="s">
        <v>187</v>
      </c>
      <c r="AW1883" s="57">
        <v>0</v>
      </c>
      <c r="AX1883" s="58">
        <v>0</v>
      </c>
      <c r="AY1883" s="61"/>
      <c r="AZ1883" s="61"/>
      <c r="BA1883" s="55" t="s">
        <v>340</v>
      </c>
      <c r="BB1883" s="57">
        <v>0</v>
      </c>
      <c r="BC1883" s="58">
        <v>0</v>
      </c>
      <c r="BD1883" s="61"/>
      <c r="BE1883" s="55" t="s">
        <v>359</v>
      </c>
      <c r="BF1883" s="57">
        <v>0</v>
      </c>
      <c r="BG1883" s="58">
        <v>0</v>
      </c>
      <c r="BH1883" s="61"/>
      <c r="BI1883" s="55" t="s">
        <v>412</v>
      </c>
      <c r="BJ1883" s="57">
        <v>0</v>
      </c>
      <c r="BK1883" s="58">
        <v>0</v>
      </c>
      <c r="BL1883" s="61"/>
      <c r="BM1883" s="61"/>
    </row>
    <row r="1884" spans="2:65" ht="25.5" customHeight="1" x14ac:dyDescent="0.2">
      <c r="B1884" s="50" t="s">
        <v>183</v>
      </c>
      <c r="C1884" s="57">
        <v>2</v>
      </c>
      <c r="D1884" s="58">
        <v>7.407407407407407E-2</v>
      </c>
      <c r="E1884" s="64"/>
      <c r="F1884" s="46" t="s">
        <v>188</v>
      </c>
      <c r="G1884" s="57">
        <v>2</v>
      </c>
      <c r="H1884" s="58">
        <v>7.407407407407407E-2</v>
      </c>
      <c r="I1884" s="61"/>
      <c r="J1884" s="55" t="s">
        <v>341</v>
      </c>
      <c r="K1884" s="57">
        <v>1</v>
      </c>
      <c r="L1884" s="58">
        <v>3.7037037037037035E-2</v>
      </c>
      <c r="M1884" s="61"/>
      <c r="N1884" s="50" t="s">
        <v>360</v>
      </c>
      <c r="O1884" s="57">
        <v>0</v>
      </c>
      <c r="P1884" s="58">
        <v>0</v>
      </c>
      <c r="Q1884" s="61"/>
      <c r="R1884" s="50" t="s">
        <v>413</v>
      </c>
      <c r="S1884" s="57">
        <v>0</v>
      </c>
      <c r="T1884" s="58">
        <v>0</v>
      </c>
      <c r="U1884" s="61"/>
      <c r="V1884" s="46" t="s">
        <v>183</v>
      </c>
      <c r="W1884" s="57">
        <v>1</v>
      </c>
      <c r="X1884" s="58">
        <v>0.16666666666666666</v>
      </c>
      <c r="Y1884" s="61"/>
      <c r="Z1884" s="46" t="s">
        <v>188</v>
      </c>
      <c r="AA1884" s="57">
        <v>1</v>
      </c>
      <c r="AB1884" s="58">
        <v>0.16666666666666666</v>
      </c>
      <c r="AC1884" s="61"/>
      <c r="AD1884" s="61"/>
      <c r="AE1884" s="47" t="s">
        <v>341</v>
      </c>
      <c r="AF1884" s="57">
        <v>0</v>
      </c>
      <c r="AG1884" s="58">
        <v>0</v>
      </c>
      <c r="AH1884" s="61"/>
      <c r="AI1884" s="50" t="s">
        <v>360</v>
      </c>
      <c r="AJ1884" s="57">
        <v>0</v>
      </c>
      <c r="AK1884" s="58">
        <v>0</v>
      </c>
      <c r="AL1884" s="61"/>
      <c r="AM1884" s="50" t="s">
        <v>413</v>
      </c>
      <c r="AN1884" s="57">
        <v>0</v>
      </c>
      <c r="AO1884" s="58">
        <v>0</v>
      </c>
      <c r="AP1884" s="61"/>
      <c r="AQ1884" s="61"/>
      <c r="AR1884" s="46" t="s">
        <v>183</v>
      </c>
      <c r="AS1884" s="57">
        <v>2</v>
      </c>
      <c r="AT1884" s="58">
        <v>1</v>
      </c>
      <c r="AU1884" s="61"/>
      <c r="AV1884" s="46" t="s">
        <v>188</v>
      </c>
      <c r="AW1884" s="57">
        <v>1</v>
      </c>
      <c r="AX1884" s="58">
        <v>0.5</v>
      </c>
      <c r="AY1884" s="61"/>
      <c r="AZ1884" s="61"/>
      <c r="BA1884" s="55" t="s">
        <v>341</v>
      </c>
      <c r="BB1884" s="57">
        <v>0</v>
      </c>
      <c r="BC1884" s="58">
        <v>0</v>
      </c>
      <c r="BD1884" s="61"/>
      <c r="BE1884" s="50" t="s">
        <v>360</v>
      </c>
      <c r="BF1884" s="57">
        <v>0</v>
      </c>
      <c r="BG1884" s="58">
        <v>0</v>
      </c>
      <c r="BH1884" s="61"/>
      <c r="BI1884" s="50" t="s">
        <v>413</v>
      </c>
      <c r="BJ1884" s="57">
        <v>0</v>
      </c>
      <c r="BK1884" s="58">
        <v>0</v>
      </c>
      <c r="BL1884" s="61"/>
      <c r="BM1884" s="61"/>
    </row>
    <row r="1885" spans="2:65" ht="25.5" customHeight="1" x14ac:dyDescent="0.2">
      <c r="B1885" s="50" t="s">
        <v>184</v>
      </c>
      <c r="C1885" s="57">
        <v>3</v>
      </c>
      <c r="D1885" s="58">
        <v>0.1111111111111111</v>
      </c>
      <c r="E1885" s="64"/>
      <c r="F1885" s="77"/>
      <c r="G1885" s="54">
        <v>27</v>
      </c>
      <c r="H1885" s="76">
        <v>1</v>
      </c>
      <c r="I1885" s="61"/>
      <c r="J1885" s="50" t="s">
        <v>344</v>
      </c>
      <c r="K1885" s="57">
        <v>2</v>
      </c>
      <c r="L1885" s="58">
        <v>7.407407407407407E-2</v>
      </c>
      <c r="M1885" s="61"/>
      <c r="N1885" s="50" t="s">
        <v>358</v>
      </c>
      <c r="O1885" s="57">
        <v>3</v>
      </c>
      <c r="P1885" s="58">
        <v>0.1111111111111111</v>
      </c>
      <c r="Q1885" s="61"/>
      <c r="R1885" s="50" t="s">
        <v>414</v>
      </c>
      <c r="S1885" s="57">
        <v>3</v>
      </c>
      <c r="T1885" s="58">
        <v>0.1111111111111111</v>
      </c>
      <c r="U1885" s="61"/>
      <c r="V1885" s="46" t="s">
        <v>184</v>
      </c>
      <c r="W1885" s="57">
        <v>1</v>
      </c>
      <c r="X1885" s="58">
        <v>0.16666666666666666</v>
      </c>
      <c r="Y1885" s="61"/>
      <c r="Z1885" s="77"/>
      <c r="AA1885" s="54">
        <v>6</v>
      </c>
      <c r="AB1885" s="76">
        <v>1</v>
      </c>
      <c r="AC1885" s="61"/>
      <c r="AD1885" s="61"/>
      <c r="AE1885" s="50" t="s">
        <v>344</v>
      </c>
      <c r="AF1885" s="57">
        <v>1</v>
      </c>
      <c r="AG1885" s="58">
        <v>0.16666666666666666</v>
      </c>
      <c r="AH1885" s="61"/>
      <c r="AI1885" s="50" t="s">
        <v>358</v>
      </c>
      <c r="AJ1885" s="57">
        <v>1</v>
      </c>
      <c r="AK1885" s="58">
        <v>0.16666666666666666</v>
      </c>
      <c r="AL1885" s="61"/>
      <c r="AM1885" s="50" t="s">
        <v>414</v>
      </c>
      <c r="AN1885" s="57">
        <v>1</v>
      </c>
      <c r="AO1885" s="58">
        <v>0.16666666666666666</v>
      </c>
      <c r="AP1885" s="61"/>
      <c r="AQ1885" s="61"/>
      <c r="AR1885" s="46" t="s">
        <v>184</v>
      </c>
      <c r="AS1885" s="57">
        <v>0</v>
      </c>
      <c r="AT1885" s="58">
        <v>0</v>
      </c>
      <c r="AU1885" s="61"/>
      <c r="AV1885" s="77"/>
      <c r="AW1885" s="54">
        <v>2</v>
      </c>
      <c r="AX1885" s="76">
        <v>1</v>
      </c>
      <c r="AY1885" s="61"/>
      <c r="AZ1885" s="61"/>
      <c r="BA1885" s="50" t="s">
        <v>344</v>
      </c>
      <c r="BB1885" s="57">
        <v>0</v>
      </c>
      <c r="BC1885" s="58">
        <v>0</v>
      </c>
      <c r="BD1885" s="61"/>
      <c r="BE1885" s="50" t="s">
        <v>358</v>
      </c>
      <c r="BF1885" s="57">
        <v>0</v>
      </c>
      <c r="BG1885" s="58">
        <v>0</v>
      </c>
      <c r="BH1885" s="61"/>
      <c r="BI1885" s="50" t="s">
        <v>414</v>
      </c>
      <c r="BJ1885" s="57">
        <v>0</v>
      </c>
      <c r="BK1885" s="58">
        <v>0</v>
      </c>
      <c r="BL1885" s="61"/>
      <c r="BM1885" s="61"/>
    </row>
    <row r="1886" spans="2:65" ht="25.5" customHeight="1" x14ac:dyDescent="0.2">
      <c r="B1886" s="50" t="s">
        <v>185</v>
      </c>
      <c r="C1886" s="57">
        <v>2</v>
      </c>
      <c r="D1886" s="58">
        <v>7.407407407407407E-2</v>
      </c>
      <c r="E1886" s="64"/>
      <c r="F1886" s="61"/>
      <c r="G1886" s="56" t="s">
        <v>141</v>
      </c>
      <c r="H1886" s="49" t="s">
        <v>140</v>
      </c>
      <c r="I1886" s="61"/>
      <c r="J1886" s="50" t="s">
        <v>343</v>
      </c>
      <c r="K1886" s="57">
        <v>1</v>
      </c>
      <c r="L1886" s="58">
        <v>3.7037037037037035E-2</v>
      </c>
      <c r="M1886" s="61"/>
      <c r="N1886" s="50" t="s">
        <v>361</v>
      </c>
      <c r="O1886" s="57">
        <v>2</v>
      </c>
      <c r="P1886" s="58">
        <v>7.407407407407407E-2</v>
      </c>
      <c r="Q1886" s="61"/>
      <c r="R1886" s="50" t="s">
        <v>415</v>
      </c>
      <c r="S1886" s="57">
        <v>0</v>
      </c>
      <c r="T1886" s="58">
        <v>0</v>
      </c>
      <c r="U1886" s="61"/>
      <c r="V1886" s="46" t="s">
        <v>185</v>
      </c>
      <c r="W1886" s="57">
        <v>1</v>
      </c>
      <c r="X1886" s="58">
        <v>0.16666666666666666</v>
      </c>
      <c r="Y1886" s="61"/>
      <c r="Z1886" s="37"/>
      <c r="AA1886" s="56" t="s">
        <v>141</v>
      </c>
      <c r="AB1886" s="49" t="s">
        <v>140</v>
      </c>
      <c r="AC1886" s="61"/>
      <c r="AD1886" s="61"/>
      <c r="AE1886" s="50" t="s">
        <v>343</v>
      </c>
      <c r="AF1886" s="57">
        <v>0</v>
      </c>
      <c r="AG1886" s="58">
        <v>0</v>
      </c>
      <c r="AH1886" s="61"/>
      <c r="AI1886" s="50" t="s">
        <v>361</v>
      </c>
      <c r="AJ1886" s="57">
        <v>0</v>
      </c>
      <c r="AK1886" s="58">
        <v>0</v>
      </c>
      <c r="AL1886" s="61"/>
      <c r="AM1886" s="50" t="s">
        <v>415</v>
      </c>
      <c r="AN1886" s="57">
        <v>0</v>
      </c>
      <c r="AO1886" s="58">
        <v>0</v>
      </c>
      <c r="AP1886" s="61"/>
      <c r="AQ1886" s="61"/>
      <c r="AR1886" s="46" t="s">
        <v>185</v>
      </c>
      <c r="AS1886" s="57">
        <v>0</v>
      </c>
      <c r="AT1886" s="58">
        <v>0</v>
      </c>
      <c r="AU1886" s="61"/>
      <c r="AV1886" s="61"/>
      <c r="AW1886" s="56" t="s">
        <v>141</v>
      </c>
      <c r="AX1886" s="49" t="s">
        <v>140</v>
      </c>
      <c r="AY1886" s="61"/>
      <c r="AZ1886" s="61"/>
      <c r="BA1886" s="50" t="s">
        <v>343</v>
      </c>
      <c r="BB1886" s="57">
        <v>0</v>
      </c>
      <c r="BC1886" s="58">
        <v>0</v>
      </c>
      <c r="BD1886" s="61"/>
      <c r="BE1886" s="50" t="s">
        <v>361</v>
      </c>
      <c r="BF1886" s="57">
        <v>0</v>
      </c>
      <c r="BG1886" s="58">
        <v>0</v>
      </c>
      <c r="BH1886" s="61"/>
      <c r="BI1886" s="50" t="s">
        <v>415</v>
      </c>
      <c r="BJ1886" s="57">
        <v>0</v>
      </c>
      <c r="BK1886" s="58">
        <v>0</v>
      </c>
      <c r="BL1886" s="61"/>
      <c r="BM1886" s="61"/>
    </row>
    <row r="1887" spans="2:65" ht="25.5" customHeight="1" x14ac:dyDescent="0.2">
      <c r="B1887" s="46" t="s">
        <v>162</v>
      </c>
      <c r="C1887" s="57">
        <v>0</v>
      </c>
      <c r="D1887" s="58">
        <v>0</v>
      </c>
      <c r="E1887" s="64"/>
      <c r="F1887" s="61"/>
      <c r="G1887" s="61"/>
      <c r="H1887" s="61"/>
      <c r="I1887" s="61"/>
      <c r="J1887" s="50" t="s">
        <v>342</v>
      </c>
      <c r="K1887" s="57">
        <v>0</v>
      </c>
      <c r="L1887" s="58">
        <v>0</v>
      </c>
      <c r="M1887" s="61"/>
      <c r="N1887" s="50" t="s">
        <v>362</v>
      </c>
      <c r="O1887" s="57">
        <v>0</v>
      </c>
      <c r="P1887" s="58">
        <v>0</v>
      </c>
      <c r="Q1887" s="61"/>
      <c r="R1887" s="50" t="s">
        <v>416</v>
      </c>
      <c r="S1887" s="57">
        <v>2</v>
      </c>
      <c r="T1887" s="58">
        <v>7.407407407407407E-2</v>
      </c>
      <c r="U1887" s="61"/>
      <c r="V1887" s="46" t="s">
        <v>162</v>
      </c>
      <c r="W1887" s="57">
        <v>0</v>
      </c>
      <c r="X1887" s="58">
        <v>0</v>
      </c>
      <c r="Y1887" s="61"/>
      <c r="Z1887" s="61"/>
      <c r="AA1887" s="61"/>
      <c r="AB1887" s="61"/>
      <c r="AC1887" s="61"/>
      <c r="AD1887" s="61"/>
      <c r="AE1887" s="50" t="s">
        <v>342</v>
      </c>
      <c r="AF1887" s="57">
        <v>0</v>
      </c>
      <c r="AG1887" s="58">
        <v>0</v>
      </c>
      <c r="AH1887" s="61"/>
      <c r="AI1887" s="50" t="s">
        <v>362</v>
      </c>
      <c r="AJ1887" s="57">
        <v>1</v>
      </c>
      <c r="AK1887" s="58">
        <v>0.16666666666666666</v>
      </c>
      <c r="AL1887" s="61"/>
      <c r="AM1887" s="50" t="s">
        <v>416</v>
      </c>
      <c r="AN1887" s="57">
        <v>1</v>
      </c>
      <c r="AO1887" s="58">
        <v>0.16666666666666666</v>
      </c>
      <c r="AP1887" s="61"/>
      <c r="AQ1887" s="61"/>
      <c r="AR1887" s="46" t="s">
        <v>162</v>
      </c>
      <c r="AS1887" s="57">
        <v>0</v>
      </c>
      <c r="AT1887" s="58">
        <v>0</v>
      </c>
      <c r="AU1887" s="61"/>
      <c r="AV1887" s="61"/>
      <c r="AW1887" s="61"/>
      <c r="AX1887" s="61"/>
      <c r="AY1887" s="61"/>
      <c r="AZ1887" s="61"/>
      <c r="BA1887" s="50" t="s">
        <v>342</v>
      </c>
      <c r="BB1887" s="57">
        <v>0</v>
      </c>
      <c r="BC1887" s="58">
        <v>0</v>
      </c>
      <c r="BD1887" s="61"/>
      <c r="BE1887" s="50" t="s">
        <v>362</v>
      </c>
      <c r="BF1887" s="57">
        <v>2</v>
      </c>
      <c r="BG1887" s="58">
        <v>1</v>
      </c>
      <c r="BH1887" s="61"/>
      <c r="BI1887" s="50" t="s">
        <v>416</v>
      </c>
      <c r="BJ1887" s="57">
        <v>2</v>
      </c>
      <c r="BK1887" s="58">
        <v>1</v>
      </c>
      <c r="BL1887" s="61"/>
      <c r="BM1887" s="61"/>
    </row>
    <row r="1888" spans="2:65" ht="25.5" customHeight="1" x14ac:dyDescent="0.2">
      <c r="B1888" s="77"/>
      <c r="C1888" s="54">
        <v>27</v>
      </c>
      <c r="D1888" s="76">
        <v>1</v>
      </c>
      <c r="E1888" s="64"/>
      <c r="F1888" s="61"/>
      <c r="G1888" s="61"/>
      <c r="H1888" s="61"/>
      <c r="I1888" s="61"/>
      <c r="J1888" s="50" t="s">
        <v>354</v>
      </c>
      <c r="K1888" s="57">
        <v>2</v>
      </c>
      <c r="L1888" s="58">
        <v>7.407407407407407E-2</v>
      </c>
      <c r="M1888" s="61"/>
      <c r="N1888" s="50" t="s">
        <v>363</v>
      </c>
      <c r="O1888" s="57">
        <v>3</v>
      </c>
      <c r="P1888" s="58">
        <v>0.1111111111111111</v>
      </c>
      <c r="Q1888" s="61"/>
      <c r="R1888" s="50" t="s">
        <v>417</v>
      </c>
      <c r="S1888" s="57">
        <v>0</v>
      </c>
      <c r="T1888" s="58">
        <v>0</v>
      </c>
      <c r="U1888" s="61"/>
      <c r="V1888" s="77"/>
      <c r="W1888" s="54">
        <v>6</v>
      </c>
      <c r="X1888" s="76">
        <v>1</v>
      </c>
      <c r="Y1888" s="61"/>
      <c r="Z1888" s="61"/>
      <c r="AA1888" s="61"/>
      <c r="AB1888" s="61"/>
      <c r="AC1888" s="61"/>
      <c r="AD1888" s="61"/>
      <c r="AE1888" s="50" t="s">
        <v>354</v>
      </c>
      <c r="AF1888" s="57">
        <v>1</v>
      </c>
      <c r="AG1888" s="58">
        <v>0.16666666666666666</v>
      </c>
      <c r="AH1888" s="61"/>
      <c r="AI1888" s="50" t="s">
        <v>363</v>
      </c>
      <c r="AJ1888" s="57">
        <v>1</v>
      </c>
      <c r="AK1888" s="58">
        <v>0.16666666666666666</v>
      </c>
      <c r="AL1888" s="61"/>
      <c r="AM1888" s="50" t="s">
        <v>417</v>
      </c>
      <c r="AN1888" s="57">
        <v>0</v>
      </c>
      <c r="AO1888" s="58">
        <v>0</v>
      </c>
      <c r="AP1888" s="61"/>
      <c r="AQ1888" s="61"/>
      <c r="AR1888" s="77" t="s">
        <v>142</v>
      </c>
      <c r="AS1888" s="54">
        <v>2</v>
      </c>
      <c r="AT1888" s="76">
        <v>1</v>
      </c>
      <c r="AU1888" s="61"/>
      <c r="AV1888" s="61"/>
      <c r="AW1888" s="61"/>
      <c r="AX1888" s="61"/>
      <c r="AY1888" s="61"/>
      <c r="AZ1888" s="61"/>
      <c r="BA1888" s="50" t="s">
        <v>354</v>
      </c>
      <c r="BB1888" s="57">
        <v>1</v>
      </c>
      <c r="BC1888" s="58">
        <v>0.5</v>
      </c>
      <c r="BD1888" s="61"/>
      <c r="BE1888" s="50" t="s">
        <v>363</v>
      </c>
      <c r="BF1888" s="57">
        <v>0</v>
      </c>
      <c r="BG1888" s="58">
        <v>0</v>
      </c>
      <c r="BH1888" s="61"/>
      <c r="BI1888" s="50" t="s">
        <v>417</v>
      </c>
      <c r="BJ1888" s="57">
        <v>0</v>
      </c>
      <c r="BK1888" s="58">
        <v>0</v>
      </c>
      <c r="BL1888" s="61"/>
      <c r="BM1888" s="61"/>
    </row>
    <row r="1889" spans="2:65" ht="25.5" customHeight="1" x14ac:dyDescent="0.2">
      <c r="B1889" s="61"/>
      <c r="C1889" s="80" t="s">
        <v>141</v>
      </c>
      <c r="D1889" s="77" t="s">
        <v>140</v>
      </c>
      <c r="E1889" s="64"/>
      <c r="F1889" s="61"/>
      <c r="G1889" s="61"/>
      <c r="H1889" s="61"/>
      <c r="I1889" s="61"/>
      <c r="J1889" s="50" t="s">
        <v>355</v>
      </c>
      <c r="K1889" s="57">
        <v>0</v>
      </c>
      <c r="L1889" s="58">
        <v>0</v>
      </c>
      <c r="M1889" s="61"/>
      <c r="N1889" s="50" t="s">
        <v>364</v>
      </c>
      <c r="O1889" s="57">
        <v>0</v>
      </c>
      <c r="P1889" s="58">
        <v>0</v>
      </c>
      <c r="Q1889" s="61"/>
      <c r="R1889" s="50" t="s">
        <v>418</v>
      </c>
      <c r="S1889" s="57">
        <v>3</v>
      </c>
      <c r="T1889" s="58">
        <v>0.1111111111111111</v>
      </c>
      <c r="U1889" s="61"/>
      <c r="V1889" s="61"/>
      <c r="W1889" s="56" t="s">
        <v>141</v>
      </c>
      <c r="X1889" s="49" t="s">
        <v>140</v>
      </c>
      <c r="Y1889" s="61"/>
      <c r="Z1889" s="61"/>
      <c r="AA1889" s="61"/>
      <c r="AB1889" s="61"/>
      <c r="AC1889" s="61"/>
      <c r="AD1889" s="61"/>
      <c r="AE1889" s="50" t="s">
        <v>355</v>
      </c>
      <c r="AF1889" s="57">
        <v>0</v>
      </c>
      <c r="AG1889" s="58">
        <v>0</v>
      </c>
      <c r="AH1889" s="61"/>
      <c r="AI1889" s="50" t="s">
        <v>364</v>
      </c>
      <c r="AJ1889" s="57">
        <v>0</v>
      </c>
      <c r="AK1889" s="58">
        <v>0</v>
      </c>
      <c r="AL1889" s="61"/>
      <c r="AM1889" s="50" t="s">
        <v>418</v>
      </c>
      <c r="AN1889" s="57">
        <v>1</v>
      </c>
      <c r="AO1889" s="58">
        <v>0.16666666666666666</v>
      </c>
      <c r="AP1889" s="61"/>
      <c r="AQ1889" s="61"/>
      <c r="AR1889" s="69"/>
      <c r="AS1889" s="56" t="s">
        <v>141</v>
      </c>
      <c r="AT1889" s="49" t="s">
        <v>140</v>
      </c>
      <c r="AU1889" s="61"/>
      <c r="AV1889" s="61"/>
      <c r="AW1889" s="61"/>
      <c r="AX1889" s="61"/>
      <c r="AY1889" s="61"/>
      <c r="AZ1889" s="61"/>
      <c r="BA1889" s="50" t="s">
        <v>355</v>
      </c>
      <c r="BB1889" s="57">
        <v>0</v>
      </c>
      <c r="BC1889" s="58">
        <v>0</v>
      </c>
      <c r="BD1889" s="61"/>
      <c r="BE1889" s="50" t="s">
        <v>364</v>
      </c>
      <c r="BF1889" s="57">
        <v>0</v>
      </c>
      <c r="BG1889" s="58">
        <v>0</v>
      </c>
      <c r="BH1889" s="61"/>
      <c r="BI1889" s="50" t="s">
        <v>418</v>
      </c>
      <c r="BJ1889" s="57">
        <v>0</v>
      </c>
      <c r="BK1889" s="58">
        <v>0</v>
      </c>
      <c r="BL1889" s="61"/>
      <c r="BM1889" s="61"/>
    </row>
    <row r="1890" spans="2:65" ht="25.5" customHeight="1" x14ac:dyDescent="0.2">
      <c r="B1890"/>
      <c r="C1890"/>
      <c r="D1890"/>
      <c r="E1890" s="64"/>
      <c r="F1890" s="175" t="s">
        <v>16</v>
      </c>
      <c r="G1890" s="175"/>
      <c r="H1890" s="175"/>
      <c r="I1890" s="61"/>
      <c r="J1890" s="50" t="s">
        <v>356</v>
      </c>
      <c r="K1890" s="57">
        <v>0</v>
      </c>
      <c r="L1890" s="58">
        <v>0</v>
      </c>
      <c r="M1890" s="61"/>
      <c r="N1890" s="50" t="s">
        <v>365</v>
      </c>
      <c r="O1890" s="57">
        <v>1</v>
      </c>
      <c r="P1890" s="58">
        <v>3.7037037037037035E-2</v>
      </c>
      <c r="Q1890" s="61"/>
      <c r="R1890" s="50" t="s">
        <v>419</v>
      </c>
      <c r="S1890" s="57">
        <v>2</v>
      </c>
      <c r="T1890" s="58">
        <v>7.407407407407407E-2</v>
      </c>
      <c r="U1890" s="61"/>
      <c r="V1890"/>
      <c r="W1890"/>
      <c r="X1890"/>
      <c r="Y1890" s="61"/>
      <c r="Z1890" s="61"/>
      <c r="AA1890" s="61"/>
      <c r="AB1890" s="61"/>
      <c r="AC1890" s="61"/>
      <c r="AD1890" s="61"/>
      <c r="AE1890" s="50" t="s">
        <v>356</v>
      </c>
      <c r="AF1890" s="57">
        <v>0</v>
      </c>
      <c r="AG1890" s="58">
        <v>0</v>
      </c>
      <c r="AH1890" s="61"/>
      <c r="AI1890" s="50" t="s">
        <v>365</v>
      </c>
      <c r="AJ1890" s="57">
        <v>0</v>
      </c>
      <c r="AK1890" s="58">
        <v>0</v>
      </c>
      <c r="AL1890" s="61"/>
      <c r="AM1890" s="50" t="s">
        <v>419</v>
      </c>
      <c r="AN1890" s="57">
        <v>1</v>
      </c>
      <c r="AO1890" s="58">
        <v>0.16666666666666666</v>
      </c>
      <c r="AP1890" s="61"/>
      <c r="AQ1890" s="61"/>
      <c r="AR1890"/>
      <c r="AS1890"/>
      <c r="AT1890"/>
      <c r="AU1890" s="61"/>
      <c r="AV1890"/>
      <c r="AW1890"/>
      <c r="AX1890"/>
      <c r="AY1890" s="61"/>
      <c r="AZ1890" s="61"/>
      <c r="BA1890" s="50" t="s">
        <v>356</v>
      </c>
      <c r="BB1890" s="57">
        <v>1</v>
      </c>
      <c r="BC1890" s="58">
        <v>0.5</v>
      </c>
      <c r="BD1890" s="61"/>
      <c r="BE1890" s="50" t="s">
        <v>365</v>
      </c>
      <c r="BF1890" s="57">
        <v>0</v>
      </c>
      <c r="BG1890" s="58">
        <v>0</v>
      </c>
      <c r="BH1890" s="61"/>
      <c r="BI1890" s="50" t="s">
        <v>419</v>
      </c>
      <c r="BJ1890" s="57">
        <v>0</v>
      </c>
      <c r="BK1890" s="58">
        <v>0</v>
      </c>
      <c r="BL1890" s="61"/>
      <c r="BM1890" s="61"/>
    </row>
    <row r="1891" spans="2:65" ht="25.5" customHeight="1" x14ac:dyDescent="0.2">
      <c r="B1891"/>
      <c r="C1891"/>
      <c r="D1891"/>
      <c r="E1891" s="64"/>
      <c r="F1891" s="55" t="s">
        <v>191</v>
      </c>
      <c r="G1891" s="57">
        <v>5</v>
      </c>
      <c r="H1891" s="58">
        <v>0.18518518518518517</v>
      </c>
      <c r="I1891" s="61"/>
      <c r="J1891" s="50" t="s">
        <v>345</v>
      </c>
      <c r="K1891" s="57">
        <v>2</v>
      </c>
      <c r="L1891" s="58">
        <v>7.407407407407407E-2</v>
      </c>
      <c r="M1891" s="61"/>
      <c r="N1891" s="50" t="s">
        <v>366</v>
      </c>
      <c r="O1891" s="57">
        <v>1</v>
      </c>
      <c r="P1891" s="58">
        <v>3.7037037037037035E-2</v>
      </c>
      <c r="Q1891" s="61"/>
      <c r="R1891" s="50" t="s">
        <v>420</v>
      </c>
      <c r="S1891" s="57">
        <v>0</v>
      </c>
      <c r="T1891" s="58">
        <v>0</v>
      </c>
      <c r="U1891" s="61"/>
      <c r="V1891" s="175" t="s">
        <v>15</v>
      </c>
      <c r="W1891" s="175"/>
      <c r="X1891" s="175"/>
      <c r="Y1891" s="61"/>
      <c r="Z1891" s="175" t="s">
        <v>16</v>
      </c>
      <c r="AA1891" s="175"/>
      <c r="AB1891" s="175"/>
      <c r="AC1891" s="61"/>
      <c r="AD1891" s="61"/>
      <c r="AE1891" s="50" t="s">
        <v>345</v>
      </c>
      <c r="AF1891" s="57">
        <v>1</v>
      </c>
      <c r="AG1891" s="58">
        <v>0.16666666666666666</v>
      </c>
      <c r="AH1891" s="61"/>
      <c r="AI1891" s="50" t="s">
        <v>366</v>
      </c>
      <c r="AJ1891" s="57">
        <v>1</v>
      </c>
      <c r="AK1891" s="58">
        <v>0.16666666666666666</v>
      </c>
      <c r="AL1891" s="61"/>
      <c r="AM1891" s="50" t="s">
        <v>420</v>
      </c>
      <c r="AN1891" s="57">
        <v>0</v>
      </c>
      <c r="AO1891" s="58">
        <v>0</v>
      </c>
      <c r="AP1891" s="61"/>
      <c r="AQ1891" s="61"/>
      <c r="AR1891" s="178" t="s">
        <v>15</v>
      </c>
      <c r="AS1891" s="179"/>
      <c r="AT1891" s="179"/>
      <c r="AU1891" s="61"/>
      <c r="AV1891" s="176" t="s">
        <v>16</v>
      </c>
      <c r="AW1891" s="177"/>
      <c r="AX1891" s="177"/>
      <c r="AY1891" s="61"/>
      <c r="AZ1891" s="61"/>
      <c r="BA1891" s="50" t="s">
        <v>345</v>
      </c>
      <c r="BB1891" s="57">
        <v>0</v>
      </c>
      <c r="BC1891" s="58">
        <v>0</v>
      </c>
      <c r="BD1891" s="61"/>
      <c r="BE1891" s="50" t="s">
        <v>366</v>
      </c>
      <c r="BF1891" s="57">
        <v>0</v>
      </c>
      <c r="BG1891" s="58">
        <v>0</v>
      </c>
      <c r="BH1891" s="61"/>
      <c r="BI1891" s="50" t="s">
        <v>420</v>
      </c>
      <c r="BJ1891" s="57">
        <v>0</v>
      </c>
      <c r="BK1891" s="58">
        <v>0</v>
      </c>
      <c r="BL1891" s="61"/>
      <c r="BM1891" s="61"/>
    </row>
    <row r="1892" spans="2:65" ht="25.5" customHeight="1" x14ac:dyDescent="0.2">
      <c r="B1892"/>
      <c r="C1892"/>
      <c r="D1892"/>
      <c r="E1892" s="64"/>
      <c r="F1892" s="46" t="s">
        <v>192</v>
      </c>
      <c r="G1892" s="57">
        <v>6</v>
      </c>
      <c r="H1892" s="58">
        <v>0.22222222222222221</v>
      </c>
      <c r="I1892" s="61"/>
      <c r="J1892" s="50" t="s">
        <v>347</v>
      </c>
      <c r="K1892" s="57">
        <v>1</v>
      </c>
      <c r="L1892" s="58">
        <v>3.7037037037037035E-2</v>
      </c>
      <c r="M1892" s="61"/>
      <c r="N1892" s="50" t="s">
        <v>367</v>
      </c>
      <c r="O1892" s="57">
        <v>0</v>
      </c>
      <c r="P1892" s="58">
        <v>0</v>
      </c>
      <c r="Q1892" s="61"/>
      <c r="R1892" s="50" t="s">
        <v>421</v>
      </c>
      <c r="S1892" s="57">
        <v>0</v>
      </c>
      <c r="T1892" s="58">
        <v>0</v>
      </c>
      <c r="U1892" s="61"/>
      <c r="V1892" s="47" t="s">
        <v>189</v>
      </c>
      <c r="W1892" s="57">
        <v>4</v>
      </c>
      <c r="X1892" s="58">
        <v>0.66666666666666663</v>
      </c>
      <c r="Y1892" s="61"/>
      <c r="Z1892" s="47" t="s">
        <v>191</v>
      </c>
      <c r="AA1892" s="57">
        <v>3</v>
      </c>
      <c r="AB1892" s="58">
        <v>0.5</v>
      </c>
      <c r="AC1892" s="61"/>
      <c r="AD1892" s="61"/>
      <c r="AE1892" s="50" t="s">
        <v>347</v>
      </c>
      <c r="AF1892" s="57">
        <v>0</v>
      </c>
      <c r="AG1892" s="58">
        <v>0</v>
      </c>
      <c r="AH1892" s="61"/>
      <c r="AI1892" s="50" t="s">
        <v>367</v>
      </c>
      <c r="AJ1892" s="57">
        <v>0</v>
      </c>
      <c r="AK1892" s="58">
        <v>0</v>
      </c>
      <c r="AL1892" s="61"/>
      <c r="AM1892" s="50" t="s">
        <v>421</v>
      </c>
      <c r="AN1892" s="57">
        <v>0</v>
      </c>
      <c r="AO1892" s="58">
        <v>0</v>
      </c>
      <c r="AP1892" s="61"/>
      <c r="AQ1892" s="61"/>
      <c r="AR1892" s="47" t="s">
        <v>189</v>
      </c>
      <c r="AS1892" s="57">
        <v>1</v>
      </c>
      <c r="AT1892" s="58">
        <v>0.5</v>
      </c>
      <c r="AU1892" s="61"/>
      <c r="AV1892" s="47" t="s">
        <v>191</v>
      </c>
      <c r="AW1892" s="57">
        <v>0</v>
      </c>
      <c r="AX1892" s="58">
        <v>0</v>
      </c>
      <c r="AY1892" s="61"/>
      <c r="AZ1892" s="61"/>
      <c r="BA1892" s="50" t="s">
        <v>347</v>
      </c>
      <c r="BB1892" s="57">
        <v>0</v>
      </c>
      <c r="BC1892" s="58">
        <v>0</v>
      </c>
      <c r="BD1892" s="61"/>
      <c r="BE1892" s="50" t="s">
        <v>367</v>
      </c>
      <c r="BF1892" s="57">
        <v>0</v>
      </c>
      <c r="BG1892" s="58">
        <v>0</v>
      </c>
      <c r="BH1892" s="61"/>
      <c r="BI1892" s="50" t="s">
        <v>421</v>
      </c>
      <c r="BJ1892" s="57">
        <v>0</v>
      </c>
      <c r="BK1892" s="58">
        <v>0</v>
      </c>
      <c r="BL1892" s="61"/>
      <c r="BM1892" s="61"/>
    </row>
    <row r="1893" spans="2:65" ht="25.5" customHeight="1" x14ac:dyDescent="0.2">
      <c r="B1893"/>
      <c r="C1893"/>
      <c r="D1893"/>
      <c r="E1893" s="64"/>
      <c r="F1893" s="46" t="s">
        <v>193</v>
      </c>
      <c r="G1893" s="57">
        <v>7</v>
      </c>
      <c r="H1893" s="58">
        <v>0.25925925925925924</v>
      </c>
      <c r="I1893" s="61"/>
      <c r="J1893" s="50" t="s">
        <v>346</v>
      </c>
      <c r="K1893" s="57">
        <v>0</v>
      </c>
      <c r="L1893" s="58">
        <v>0</v>
      </c>
      <c r="M1893" s="61"/>
      <c r="N1893" s="50" t="s">
        <v>368</v>
      </c>
      <c r="O1893" s="57">
        <v>0</v>
      </c>
      <c r="P1893" s="58">
        <v>0</v>
      </c>
      <c r="Q1893" s="61"/>
      <c r="R1893" s="50" t="s">
        <v>422</v>
      </c>
      <c r="S1893" s="57">
        <v>0</v>
      </c>
      <c r="T1893" s="58">
        <v>0</v>
      </c>
      <c r="U1893" s="61"/>
      <c r="V1893" s="46" t="s">
        <v>190</v>
      </c>
      <c r="W1893" s="57">
        <v>2</v>
      </c>
      <c r="X1893" s="58">
        <v>0.33333333333333331</v>
      </c>
      <c r="Y1893" s="61"/>
      <c r="Z1893" s="46" t="s">
        <v>192</v>
      </c>
      <c r="AA1893" s="57">
        <v>2</v>
      </c>
      <c r="AB1893" s="58">
        <v>0.33333333333333331</v>
      </c>
      <c r="AC1893" s="61"/>
      <c r="AD1893" s="61"/>
      <c r="AE1893" s="50" t="s">
        <v>346</v>
      </c>
      <c r="AF1893" s="57">
        <v>0</v>
      </c>
      <c r="AG1893" s="58">
        <v>0</v>
      </c>
      <c r="AH1893" s="61"/>
      <c r="AI1893" s="50" t="s">
        <v>368</v>
      </c>
      <c r="AJ1893" s="57">
        <v>0</v>
      </c>
      <c r="AK1893" s="58">
        <v>0</v>
      </c>
      <c r="AL1893" s="61"/>
      <c r="AM1893" s="50" t="s">
        <v>422</v>
      </c>
      <c r="AN1893" s="57">
        <v>0</v>
      </c>
      <c r="AO1893" s="58">
        <v>0</v>
      </c>
      <c r="AP1893" s="61"/>
      <c r="AQ1893" s="61"/>
      <c r="AR1893" s="46" t="s">
        <v>190</v>
      </c>
      <c r="AS1893" s="57">
        <v>1</v>
      </c>
      <c r="AT1893" s="58">
        <v>0.5</v>
      </c>
      <c r="AU1893" s="61"/>
      <c r="AV1893" s="46" t="s">
        <v>192</v>
      </c>
      <c r="AW1893" s="57">
        <v>0</v>
      </c>
      <c r="AX1893" s="58">
        <v>0</v>
      </c>
      <c r="AY1893" s="61"/>
      <c r="AZ1893" s="61"/>
      <c r="BA1893" s="50" t="s">
        <v>346</v>
      </c>
      <c r="BB1893" s="57">
        <v>0</v>
      </c>
      <c r="BC1893" s="58">
        <v>0</v>
      </c>
      <c r="BD1893" s="61"/>
      <c r="BE1893" s="50" t="s">
        <v>368</v>
      </c>
      <c r="BF1893" s="57">
        <v>0</v>
      </c>
      <c r="BG1893" s="58">
        <v>0</v>
      </c>
      <c r="BH1893" s="61"/>
      <c r="BI1893" s="50" t="s">
        <v>422</v>
      </c>
      <c r="BJ1893" s="57">
        <v>0</v>
      </c>
      <c r="BK1893" s="58">
        <v>0</v>
      </c>
      <c r="BL1893" s="61"/>
      <c r="BM1893" s="61"/>
    </row>
    <row r="1894" spans="2:65" ht="25.5" customHeight="1" x14ac:dyDescent="0.2">
      <c r="B1894" s="175" t="s">
        <v>15</v>
      </c>
      <c r="C1894" s="175"/>
      <c r="D1894" s="175"/>
      <c r="E1894" s="64"/>
      <c r="F1894" s="46" t="s">
        <v>194</v>
      </c>
      <c r="G1894" s="57">
        <v>9</v>
      </c>
      <c r="H1894" s="58">
        <v>0.33333333333333331</v>
      </c>
      <c r="I1894" s="61"/>
      <c r="J1894" s="50" t="s">
        <v>350</v>
      </c>
      <c r="K1894" s="57">
        <v>0</v>
      </c>
      <c r="L1894" s="58">
        <v>0</v>
      </c>
      <c r="M1894" s="61"/>
      <c r="N1894" s="37"/>
      <c r="O1894" s="45">
        <v>27</v>
      </c>
      <c r="P1894" s="58">
        <v>1</v>
      </c>
      <c r="Q1894" s="61"/>
      <c r="R1894" s="37"/>
      <c r="S1894" s="45">
        <v>27</v>
      </c>
      <c r="T1894" s="58">
        <v>1</v>
      </c>
      <c r="U1894" s="61"/>
      <c r="V1894" s="77"/>
      <c r="W1894" s="54">
        <v>6</v>
      </c>
      <c r="X1894" s="76">
        <v>1</v>
      </c>
      <c r="Y1894" s="61"/>
      <c r="Z1894" s="46" t="s">
        <v>193</v>
      </c>
      <c r="AA1894" s="57">
        <v>1</v>
      </c>
      <c r="AB1894" s="58">
        <v>0.16666666666666666</v>
      </c>
      <c r="AC1894" s="61"/>
      <c r="AD1894" s="61"/>
      <c r="AE1894" s="50" t="s">
        <v>350</v>
      </c>
      <c r="AF1894" s="57">
        <v>0</v>
      </c>
      <c r="AG1894" s="58">
        <v>0</v>
      </c>
      <c r="AH1894" s="61"/>
      <c r="AI1894" s="37"/>
      <c r="AJ1894" s="45">
        <v>6</v>
      </c>
      <c r="AK1894" s="58">
        <v>1</v>
      </c>
      <c r="AL1894" s="61"/>
      <c r="AM1894" s="37"/>
      <c r="AN1894" s="45">
        <v>6</v>
      </c>
      <c r="AO1894" s="58">
        <v>1</v>
      </c>
      <c r="AP1894" s="61"/>
      <c r="AQ1894" s="61"/>
      <c r="AR1894" s="77"/>
      <c r="AS1894" s="54">
        <v>2</v>
      </c>
      <c r="AT1894" s="76">
        <v>1</v>
      </c>
      <c r="AU1894" s="61"/>
      <c r="AV1894" s="46" t="s">
        <v>193</v>
      </c>
      <c r="AW1894" s="57">
        <v>2</v>
      </c>
      <c r="AX1894" s="58">
        <v>1</v>
      </c>
      <c r="AY1894" s="61"/>
      <c r="AZ1894" s="61"/>
      <c r="BA1894" s="50" t="s">
        <v>350</v>
      </c>
      <c r="BB1894" s="57">
        <v>0</v>
      </c>
      <c r="BC1894" s="58">
        <v>0</v>
      </c>
      <c r="BD1894" s="61"/>
      <c r="BE1894" s="37"/>
      <c r="BF1894" s="45">
        <v>2</v>
      </c>
      <c r="BG1894" s="58">
        <v>1</v>
      </c>
      <c r="BH1894" s="61"/>
      <c r="BI1894" s="37"/>
      <c r="BJ1894" s="45">
        <v>2</v>
      </c>
      <c r="BK1894" s="58">
        <v>1</v>
      </c>
      <c r="BL1894" s="61"/>
      <c r="BM1894" s="61"/>
    </row>
    <row r="1895" spans="2:65" ht="25.5" customHeight="1" x14ac:dyDescent="0.2">
      <c r="B1895" s="55" t="s">
        <v>189</v>
      </c>
      <c r="C1895" s="57">
        <v>27</v>
      </c>
      <c r="D1895" s="58">
        <v>1</v>
      </c>
      <c r="E1895" s="64"/>
      <c r="F1895" s="77"/>
      <c r="G1895" s="54">
        <v>27</v>
      </c>
      <c r="H1895" s="76">
        <v>1</v>
      </c>
      <c r="I1895" s="61"/>
      <c r="J1895" s="50" t="s">
        <v>349</v>
      </c>
      <c r="K1895" s="57">
        <v>1</v>
      </c>
      <c r="L1895" s="58">
        <v>3.7037037037037035E-2</v>
      </c>
      <c r="M1895" s="61"/>
      <c r="N1895" s="61"/>
      <c r="O1895" s="49" t="s">
        <v>141</v>
      </c>
      <c r="P1895" s="49" t="s">
        <v>140</v>
      </c>
      <c r="Q1895" s="61"/>
      <c r="R1895" s="61"/>
      <c r="S1895" s="49" t="s">
        <v>141</v>
      </c>
      <c r="T1895" s="49" t="s">
        <v>140</v>
      </c>
      <c r="U1895" s="61"/>
      <c r="V1895" s="61"/>
      <c r="W1895" s="56" t="s">
        <v>141</v>
      </c>
      <c r="X1895" s="49" t="s">
        <v>140</v>
      </c>
      <c r="Y1895" s="61"/>
      <c r="Z1895" s="46" t="s">
        <v>194</v>
      </c>
      <c r="AA1895" s="57">
        <v>0</v>
      </c>
      <c r="AB1895" s="58">
        <v>0</v>
      </c>
      <c r="AC1895" s="61"/>
      <c r="AD1895" s="61"/>
      <c r="AE1895" s="50" t="s">
        <v>349</v>
      </c>
      <c r="AF1895" s="57">
        <v>0</v>
      </c>
      <c r="AG1895" s="58">
        <v>0</v>
      </c>
      <c r="AH1895" s="61"/>
      <c r="AI1895" s="61"/>
      <c r="AJ1895" s="49" t="s">
        <v>141</v>
      </c>
      <c r="AK1895" s="49" t="s">
        <v>140</v>
      </c>
      <c r="AL1895" s="61"/>
      <c r="AM1895" s="61"/>
      <c r="AN1895" s="49" t="s">
        <v>141</v>
      </c>
      <c r="AO1895" s="49" t="s">
        <v>140</v>
      </c>
      <c r="AP1895" s="61"/>
      <c r="AQ1895" s="61"/>
      <c r="AR1895" s="61"/>
      <c r="AS1895" s="56" t="s">
        <v>141</v>
      </c>
      <c r="AT1895" s="49" t="s">
        <v>140</v>
      </c>
      <c r="AU1895" s="61"/>
      <c r="AV1895" s="46" t="s">
        <v>194</v>
      </c>
      <c r="AW1895" s="57">
        <v>0</v>
      </c>
      <c r="AX1895" s="58">
        <v>0</v>
      </c>
      <c r="AY1895" s="61"/>
      <c r="AZ1895" s="61"/>
      <c r="BA1895" s="50" t="s">
        <v>349</v>
      </c>
      <c r="BB1895" s="57">
        <v>0</v>
      </c>
      <c r="BC1895" s="58">
        <v>0</v>
      </c>
      <c r="BD1895" s="61"/>
      <c r="BE1895" s="61"/>
      <c r="BF1895" s="49" t="s">
        <v>141</v>
      </c>
      <c r="BG1895" s="49" t="s">
        <v>140</v>
      </c>
      <c r="BH1895" s="61"/>
      <c r="BI1895" s="61"/>
      <c r="BJ1895" s="49" t="s">
        <v>141</v>
      </c>
      <c r="BK1895" s="49" t="s">
        <v>140</v>
      </c>
      <c r="BL1895" s="61"/>
      <c r="BM1895" s="61"/>
    </row>
    <row r="1896" spans="2:65" ht="25.5" customHeight="1" x14ac:dyDescent="0.2">
      <c r="B1896" s="46" t="s">
        <v>190</v>
      </c>
      <c r="C1896" s="57">
        <v>0</v>
      </c>
      <c r="D1896" s="58">
        <v>0</v>
      </c>
      <c r="E1896" s="64"/>
      <c r="F1896" s="61"/>
      <c r="G1896" s="56" t="s">
        <v>141</v>
      </c>
      <c r="H1896" s="49" t="s">
        <v>140</v>
      </c>
      <c r="I1896" s="61"/>
      <c r="J1896" s="50" t="s">
        <v>348</v>
      </c>
      <c r="K1896" s="57">
        <v>1</v>
      </c>
      <c r="L1896" s="58">
        <v>3.7037037037037035E-2</v>
      </c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  <c r="W1896" s="61"/>
      <c r="X1896" s="61"/>
      <c r="Y1896" s="61"/>
      <c r="Z1896" s="77"/>
      <c r="AA1896" s="54">
        <v>6</v>
      </c>
      <c r="AB1896" s="76">
        <v>1</v>
      </c>
      <c r="AC1896" s="61"/>
      <c r="AD1896" s="61"/>
      <c r="AE1896" s="50" t="s">
        <v>348</v>
      </c>
      <c r="AF1896" s="57">
        <v>1</v>
      </c>
      <c r="AG1896" s="58">
        <v>0.16666666666666666</v>
      </c>
      <c r="AH1896" s="61"/>
      <c r="AI1896" s="61"/>
      <c r="AJ1896" s="61"/>
      <c r="AK1896" s="61"/>
      <c r="AL1896" s="61"/>
      <c r="AM1896" s="61"/>
      <c r="AN1896" s="61"/>
      <c r="AO1896" s="61"/>
      <c r="AP1896" s="61"/>
      <c r="AQ1896" s="61"/>
      <c r="AR1896" s="61"/>
      <c r="AS1896" s="61"/>
      <c r="AT1896" s="61"/>
      <c r="AU1896" s="61"/>
      <c r="AV1896" s="77"/>
      <c r="AW1896" s="54">
        <v>2</v>
      </c>
      <c r="AX1896" s="76">
        <v>1</v>
      </c>
      <c r="AY1896" s="61"/>
      <c r="AZ1896" s="61"/>
      <c r="BA1896" s="50" t="s">
        <v>348</v>
      </c>
      <c r="BB1896" s="57">
        <v>0</v>
      </c>
      <c r="BC1896" s="58">
        <v>0</v>
      </c>
      <c r="BD1896" s="61"/>
      <c r="BE1896" s="61"/>
      <c r="BF1896" s="61"/>
      <c r="BG1896" s="61"/>
      <c r="BH1896" s="61"/>
      <c r="BI1896" s="61"/>
      <c r="BJ1896" s="61"/>
      <c r="BK1896" s="61"/>
      <c r="BL1896" s="61"/>
      <c r="BM1896" s="61"/>
    </row>
    <row r="1897" spans="2:65" ht="25.5" customHeight="1" x14ac:dyDescent="0.2">
      <c r="B1897" s="77"/>
      <c r="C1897" s="54">
        <v>27</v>
      </c>
      <c r="D1897" s="76">
        <v>1</v>
      </c>
      <c r="E1897" s="64"/>
      <c r="F1897" s="61"/>
      <c r="G1897" s="61"/>
      <c r="H1897" s="61"/>
      <c r="I1897" s="61"/>
      <c r="J1897" s="46" t="s">
        <v>351</v>
      </c>
      <c r="K1897" s="57">
        <v>0</v>
      </c>
      <c r="L1897" s="58">
        <v>0</v>
      </c>
      <c r="M1897" s="61"/>
      <c r="N1897" s="61"/>
      <c r="O1897" s="61"/>
      <c r="P1897" s="61"/>
      <c r="Q1897" s="61"/>
      <c r="R1897" s="61"/>
      <c r="S1897" s="61"/>
      <c r="T1897" s="61"/>
      <c r="U1897" s="61"/>
      <c r="V1897" s="176" t="s">
        <v>17</v>
      </c>
      <c r="W1897" s="177"/>
      <c r="X1897" s="177"/>
      <c r="Y1897"/>
      <c r="Z1897" s="61"/>
      <c r="AA1897" s="56" t="s">
        <v>141</v>
      </c>
      <c r="AB1897" s="49" t="s">
        <v>140</v>
      </c>
      <c r="AC1897" s="61"/>
      <c r="AD1897" s="61"/>
      <c r="AE1897" s="46" t="s">
        <v>351</v>
      </c>
      <c r="AF1897" s="57">
        <v>0</v>
      </c>
      <c r="AG1897" s="58">
        <v>0</v>
      </c>
      <c r="AH1897" s="61"/>
      <c r="AI1897" s="61"/>
      <c r="AJ1897" s="61"/>
      <c r="AK1897" s="61"/>
      <c r="AL1897" s="61"/>
      <c r="AM1897" s="61"/>
      <c r="AN1897" s="61"/>
      <c r="AO1897" s="61"/>
      <c r="AP1897" s="61"/>
      <c r="AQ1897" s="61"/>
      <c r="AR1897" s="175" t="s">
        <v>17</v>
      </c>
      <c r="AS1897" s="175"/>
      <c r="AT1897" s="175"/>
      <c r="AU1897" s="61"/>
      <c r="AV1897" s="61"/>
      <c r="AW1897" s="56" t="s">
        <v>141</v>
      </c>
      <c r="AX1897" s="49" t="s">
        <v>140</v>
      </c>
      <c r="AY1897" s="61"/>
      <c r="AZ1897" s="61"/>
      <c r="BA1897" s="46" t="s">
        <v>351</v>
      </c>
      <c r="BB1897" s="57">
        <v>0</v>
      </c>
      <c r="BC1897" s="58">
        <v>0</v>
      </c>
      <c r="BD1897" s="61"/>
      <c r="BE1897" s="61"/>
      <c r="BF1897" s="61"/>
      <c r="BG1897" s="61"/>
      <c r="BH1897" s="61"/>
      <c r="BI1897" s="61"/>
      <c r="BJ1897" s="61"/>
      <c r="BK1897" s="61"/>
      <c r="BL1897" s="61"/>
      <c r="BM1897" s="61"/>
    </row>
    <row r="1898" spans="2:65" ht="25.5" customHeight="1" x14ac:dyDescent="0.2">
      <c r="B1898"/>
      <c r="C1898" s="56" t="s">
        <v>141</v>
      </c>
      <c r="D1898" s="49" t="s">
        <v>140</v>
      </c>
      <c r="E1898" s="64"/>
      <c r="F1898" s="61"/>
      <c r="G1898" s="61"/>
      <c r="H1898" s="61"/>
      <c r="I1898" s="61"/>
      <c r="J1898" s="46" t="s">
        <v>352</v>
      </c>
      <c r="K1898" s="57">
        <v>0</v>
      </c>
      <c r="L1898" s="58">
        <v>0</v>
      </c>
      <c r="M1898" s="61"/>
      <c r="N1898" s="61"/>
      <c r="O1898" s="61"/>
      <c r="P1898" s="61"/>
      <c r="Q1898" s="61"/>
      <c r="R1898" s="61"/>
      <c r="S1898" s="61"/>
      <c r="T1898" s="61"/>
      <c r="U1898" s="61"/>
      <c r="V1898" s="47" t="s">
        <v>195</v>
      </c>
      <c r="W1898" s="57">
        <v>3</v>
      </c>
      <c r="X1898" s="58">
        <v>0.5</v>
      </c>
      <c r="Y1898"/>
      <c r="Z1898" s="61"/>
      <c r="AA1898" s="61"/>
      <c r="AB1898" s="61"/>
      <c r="AC1898" s="61"/>
      <c r="AD1898" s="61"/>
      <c r="AE1898" s="46" t="s">
        <v>352</v>
      </c>
      <c r="AF1898" s="57">
        <v>0</v>
      </c>
      <c r="AG1898" s="58">
        <v>0</v>
      </c>
      <c r="AH1898" s="61"/>
      <c r="AI1898" s="61"/>
      <c r="AJ1898" s="61"/>
      <c r="AK1898" s="61"/>
      <c r="AL1898" s="61"/>
      <c r="AM1898" s="61"/>
      <c r="AN1898" s="61"/>
      <c r="AO1898" s="61"/>
      <c r="AP1898" s="61"/>
      <c r="AQ1898" s="61"/>
      <c r="AR1898" s="55" t="s">
        <v>195</v>
      </c>
      <c r="AS1898" s="57">
        <v>0</v>
      </c>
      <c r="AT1898" s="58">
        <v>0</v>
      </c>
      <c r="AU1898" s="61"/>
      <c r="AV1898" s="61"/>
      <c r="AW1898" s="61"/>
      <c r="AX1898" s="61"/>
      <c r="AY1898" s="61"/>
      <c r="AZ1898" s="61"/>
      <c r="BA1898" s="46" t="s">
        <v>352</v>
      </c>
      <c r="BB1898" s="57">
        <v>0</v>
      </c>
      <c r="BC1898" s="58">
        <v>0</v>
      </c>
      <c r="BD1898" s="61"/>
      <c r="BE1898" s="61"/>
      <c r="BF1898" s="61"/>
      <c r="BG1898" s="61"/>
      <c r="BH1898" s="61"/>
      <c r="BI1898" s="61"/>
      <c r="BJ1898" s="61"/>
      <c r="BK1898" s="61"/>
      <c r="BL1898" s="61"/>
      <c r="BM1898" s="61"/>
    </row>
    <row r="1899" spans="2:65" ht="25.5" customHeight="1" x14ac:dyDescent="0.2">
      <c r="B1899"/>
      <c r="C1899"/>
      <c r="D1899"/>
      <c r="E1899" s="64"/>
      <c r="F1899" s="61"/>
      <c r="G1899" s="61"/>
      <c r="H1899" s="61"/>
      <c r="I1899" s="61"/>
      <c r="J1899" s="46" t="s">
        <v>353</v>
      </c>
      <c r="K1899" s="57">
        <v>0</v>
      </c>
      <c r="L1899" s="58">
        <v>0</v>
      </c>
      <c r="M1899" s="61"/>
      <c r="N1899" s="61"/>
      <c r="O1899" s="61"/>
      <c r="P1899" s="61"/>
      <c r="Q1899" s="61"/>
      <c r="R1899" s="61"/>
      <c r="S1899" s="61"/>
      <c r="T1899" s="61"/>
      <c r="U1899" s="61"/>
      <c r="V1899" s="46" t="s">
        <v>196</v>
      </c>
      <c r="W1899" s="57">
        <v>3</v>
      </c>
      <c r="X1899" s="58">
        <v>0.5</v>
      </c>
      <c r="Y1899"/>
      <c r="Z1899" s="61"/>
      <c r="AA1899" s="61"/>
      <c r="AB1899" s="61"/>
      <c r="AC1899" s="61"/>
      <c r="AD1899" s="61"/>
      <c r="AE1899" s="46" t="s">
        <v>353</v>
      </c>
      <c r="AF1899" s="57">
        <v>0</v>
      </c>
      <c r="AG1899" s="58">
        <v>0</v>
      </c>
      <c r="AH1899" s="61"/>
      <c r="AI1899" s="61"/>
      <c r="AJ1899" s="61"/>
      <c r="AK1899" s="61"/>
      <c r="AL1899" s="61"/>
      <c r="AM1899" s="61"/>
      <c r="AN1899" s="61"/>
      <c r="AO1899" s="61"/>
      <c r="AP1899" s="61"/>
      <c r="AQ1899" s="61"/>
      <c r="AR1899" s="46" t="s">
        <v>196</v>
      </c>
      <c r="AS1899" s="57">
        <v>2</v>
      </c>
      <c r="AT1899" s="58">
        <v>1</v>
      </c>
      <c r="AU1899" s="61"/>
      <c r="AV1899" s="61"/>
      <c r="AW1899" s="61"/>
      <c r="AX1899" s="61"/>
      <c r="AY1899" s="61"/>
      <c r="AZ1899" s="61"/>
      <c r="BA1899" s="46" t="s">
        <v>353</v>
      </c>
      <c r="BB1899" s="57">
        <v>0</v>
      </c>
      <c r="BC1899" s="58">
        <v>0</v>
      </c>
      <c r="BD1899" s="61"/>
      <c r="BE1899" s="61"/>
      <c r="BF1899" s="61"/>
      <c r="BG1899" s="61"/>
      <c r="BH1899" s="61"/>
      <c r="BI1899" s="61"/>
      <c r="BJ1899" s="61"/>
      <c r="BK1899" s="61"/>
      <c r="BL1899" s="61"/>
      <c r="BM1899" s="61"/>
    </row>
    <row r="1900" spans="2:65" ht="25.5" customHeight="1" x14ac:dyDescent="0.2">
      <c r="B1900" s="175" t="s">
        <v>17</v>
      </c>
      <c r="C1900" s="175"/>
      <c r="D1900" s="175"/>
      <c r="E1900" s="64"/>
      <c r="F1900" s="61"/>
      <c r="G1900" s="61"/>
      <c r="H1900" s="61"/>
      <c r="I1900" s="61"/>
      <c r="J1900" s="37"/>
      <c r="K1900" s="45">
        <v>27</v>
      </c>
      <c r="L1900" s="58">
        <v>1</v>
      </c>
      <c r="M1900" s="61"/>
      <c r="N1900" s="61"/>
      <c r="O1900" s="61"/>
      <c r="P1900" s="61"/>
      <c r="Q1900" s="61"/>
      <c r="R1900" s="61"/>
      <c r="S1900" s="61"/>
      <c r="T1900" s="61"/>
      <c r="U1900" s="61"/>
      <c r="V1900" s="77"/>
      <c r="W1900" s="54">
        <v>6</v>
      </c>
      <c r="X1900" s="76">
        <v>1</v>
      </c>
      <c r="Y1900"/>
      <c r="Z1900" s="61"/>
      <c r="AA1900" s="61"/>
      <c r="AB1900" s="61"/>
      <c r="AC1900" s="61"/>
      <c r="AD1900" s="61"/>
      <c r="AE1900" s="37"/>
      <c r="AF1900" s="45">
        <v>6</v>
      </c>
      <c r="AG1900" s="58">
        <v>1</v>
      </c>
      <c r="AH1900" s="61"/>
      <c r="AI1900" s="61"/>
      <c r="AJ1900" s="61"/>
      <c r="AK1900" s="61"/>
      <c r="AL1900" s="61"/>
      <c r="AM1900" s="61"/>
      <c r="AN1900" s="61"/>
      <c r="AO1900" s="61"/>
      <c r="AP1900" s="61"/>
      <c r="AQ1900" s="61"/>
      <c r="AR1900" s="77"/>
      <c r="AS1900" s="54">
        <v>2</v>
      </c>
      <c r="AT1900" s="76">
        <v>1</v>
      </c>
      <c r="AU1900" s="61"/>
      <c r="AV1900"/>
      <c r="AW1900"/>
      <c r="AX1900"/>
      <c r="AY1900" s="61"/>
      <c r="AZ1900" s="61"/>
      <c r="BA1900" s="37"/>
      <c r="BB1900" s="45">
        <v>2</v>
      </c>
      <c r="BC1900" s="58">
        <v>1</v>
      </c>
      <c r="BD1900" s="61"/>
      <c r="BE1900" s="61"/>
      <c r="BF1900" s="61"/>
      <c r="BG1900" s="61"/>
      <c r="BH1900" s="61"/>
      <c r="BI1900" s="61"/>
      <c r="BJ1900" s="61"/>
      <c r="BK1900" s="61"/>
      <c r="BL1900" s="61"/>
      <c r="BM1900" s="61"/>
    </row>
    <row r="1901" spans="2:65" ht="25.5" customHeight="1" x14ac:dyDescent="0.2">
      <c r="B1901" s="55" t="s">
        <v>195</v>
      </c>
      <c r="C1901" s="57">
        <v>9</v>
      </c>
      <c r="D1901" s="58">
        <v>0.33333333333333331</v>
      </c>
      <c r="E1901" s="64"/>
      <c r="F1901" s="61"/>
      <c r="G1901" s="61"/>
      <c r="H1901" s="61"/>
      <c r="I1901" s="61"/>
      <c r="J1901" s="61"/>
      <c r="K1901" s="49" t="s">
        <v>141</v>
      </c>
      <c r="L1901" s="74" t="s">
        <v>140</v>
      </c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56" t="s">
        <v>141</v>
      </c>
      <c r="X1901" s="49" t="s">
        <v>140</v>
      </c>
      <c r="Y1901"/>
      <c r="Z1901" s="61"/>
      <c r="AA1901" s="61"/>
      <c r="AB1901" s="61"/>
      <c r="AC1901" s="61"/>
      <c r="AD1901" s="61"/>
      <c r="AE1901" s="61"/>
      <c r="AF1901" s="49" t="s">
        <v>141</v>
      </c>
      <c r="AG1901" s="74" t="s">
        <v>140</v>
      </c>
      <c r="AH1901" s="61"/>
      <c r="AI1901" s="61"/>
      <c r="AJ1901" s="61"/>
      <c r="AK1901" s="61"/>
      <c r="AL1901" s="61"/>
      <c r="AM1901" s="61"/>
      <c r="AN1901" s="61"/>
      <c r="AO1901" s="61"/>
      <c r="AP1901" s="61"/>
      <c r="AQ1901" s="61"/>
      <c r="AR1901"/>
      <c r="AS1901" s="56" t="s">
        <v>141</v>
      </c>
      <c r="AT1901" s="49" t="s">
        <v>140</v>
      </c>
      <c r="AU1901" s="61"/>
      <c r="AV1901"/>
      <c r="AW1901"/>
      <c r="AX1901"/>
      <c r="AY1901" s="61"/>
      <c r="AZ1901" s="61"/>
      <c r="BA1901" s="61"/>
      <c r="BB1901" s="49" t="s">
        <v>141</v>
      </c>
      <c r="BC1901" s="74" t="s">
        <v>140</v>
      </c>
      <c r="BD1901" s="61"/>
      <c r="BE1901" s="61"/>
      <c r="BF1901" s="61"/>
      <c r="BG1901" s="61"/>
      <c r="BH1901" s="61"/>
      <c r="BI1901" s="61"/>
      <c r="BJ1901" s="61"/>
      <c r="BK1901" s="61"/>
      <c r="BL1901" s="61"/>
      <c r="BM1901" s="61"/>
    </row>
    <row r="1902" spans="2:65" ht="25.5" customHeight="1" x14ac:dyDescent="0.2">
      <c r="B1902" s="46" t="s">
        <v>196</v>
      </c>
      <c r="C1902" s="57">
        <v>18</v>
      </c>
      <c r="D1902" s="58">
        <v>0.66666666666666663</v>
      </c>
      <c r="E1902" s="64"/>
      <c r="F1902" s="61"/>
      <c r="G1902" s="61"/>
      <c r="H1902" s="61"/>
      <c r="I1902" s="61"/>
      <c r="J1902" s="61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/>
      <c r="W1902"/>
      <c r="X1902"/>
      <c r="Y1902" s="61"/>
      <c r="Z1902" s="61"/>
      <c r="AA1902" s="61"/>
      <c r="AB1902" s="61"/>
      <c r="AC1902" s="61"/>
      <c r="AD1902" s="61"/>
      <c r="AE1902"/>
      <c r="AF1902"/>
      <c r="AG1902"/>
      <c r="AH1902" s="61"/>
      <c r="AI1902" s="61"/>
      <c r="AJ1902" s="61"/>
      <c r="AK1902" s="61"/>
      <c r="AL1902" s="61"/>
      <c r="AM1902" s="61"/>
      <c r="AN1902" s="61"/>
      <c r="AO1902" s="61"/>
      <c r="AP1902" s="61"/>
      <c r="AQ1902" s="61"/>
      <c r="AR1902"/>
      <c r="AS1902"/>
      <c r="AT1902"/>
      <c r="AU1902" s="61"/>
      <c r="AV1902"/>
      <c r="AW1902"/>
      <c r="AX1902"/>
      <c r="AY1902" s="61"/>
      <c r="AZ1902" s="61"/>
      <c r="BA1902" s="37"/>
      <c r="BB1902" s="37"/>
      <c r="BC1902" s="37"/>
      <c r="BD1902" s="61"/>
      <c r="BE1902" s="61"/>
      <c r="BF1902" s="61"/>
      <c r="BG1902" s="61"/>
      <c r="BH1902" s="61"/>
      <c r="BI1902" s="61"/>
      <c r="BJ1902" s="61"/>
      <c r="BK1902" s="61"/>
      <c r="BL1902" s="61"/>
      <c r="BM1902" s="61"/>
    </row>
    <row r="1903" spans="2:65" ht="25.5" customHeight="1" x14ac:dyDescent="0.2">
      <c r="B1903" s="77"/>
      <c r="C1903" s="54">
        <v>27</v>
      </c>
      <c r="D1903" s="76">
        <v>1</v>
      </c>
      <c r="E1903" s="2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</row>
    <row r="1904" spans="2:65" ht="25.5" customHeight="1" x14ac:dyDescent="0.2">
      <c r="B1904"/>
      <c r="C1904" s="56" t="s">
        <v>141</v>
      </c>
      <c r="D1904" s="49" t="s">
        <v>140</v>
      </c>
      <c r="E1904" s="2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 s="37"/>
      <c r="AF1904" s="37"/>
      <c r="AG1904" s="37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</row>
    <row r="1906" spans="2:65" ht="25.5" customHeight="1" x14ac:dyDescent="0.2">
      <c r="B1906" s="222" t="s">
        <v>3799</v>
      </c>
      <c r="C1906" s="223"/>
      <c r="D1906" s="223"/>
      <c r="E1906" s="223"/>
      <c r="F1906" s="223"/>
      <c r="G1906" s="223"/>
      <c r="H1906" s="223"/>
      <c r="I1906" s="223"/>
      <c r="J1906" s="223"/>
      <c r="K1906" s="223"/>
      <c r="L1906" s="223"/>
      <c r="M1906" s="223"/>
      <c r="N1906" s="223"/>
      <c r="O1906" s="223"/>
      <c r="P1906" s="223"/>
      <c r="Q1906" s="223"/>
      <c r="R1906" s="223"/>
      <c r="S1906" s="223"/>
      <c r="T1906" s="223"/>
      <c r="U1906" s="223"/>
      <c r="V1906" s="223"/>
      <c r="W1906" s="223"/>
      <c r="X1906" s="223"/>
      <c r="Y1906" s="223"/>
      <c r="Z1906" s="223"/>
      <c r="AA1906" s="223"/>
      <c r="AB1906" s="223"/>
      <c r="AC1906" s="223"/>
      <c r="AD1906" s="223"/>
      <c r="AE1906" s="223"/>
      <c r="AF1906" s="223"/>
      <c r="AG1906" s="223"/>
      <c r="AH1906" s="223"/>
      <c r="AI1906" s="223"/>
      <c r="AJ1906" s="223"/>
      <c r="AK1906" s="223"/>
      <c r="AL1906" s="223"/>
      <c r="AM1906" s="223"/>
      <c r="AN1906" s="223"/>
      <c r="AO1906" s="223"/>
      <c r="AP1906" s="223"/>
      <c r="AQ1906" s="223"/>
      <c r="AR1906" s="223"/>
      <c r="AS1906" s="223"/>
      <c r="AT1906" s="223"/>
      <c r="AU1906" s="223"/>
      <c r="AV1906" s="223"/>
      <c r="AW1906" s="223"/>
      <c r="AX1906" s="223"/>
      <c r="AY1906" s="223"/>
      <c r="AZ1906" s="223"/>
      <c r="BA1906" s="223"/>
      <c r="BB1906" s="223"/>
      <c r="BC1906" s="224"/>
    </row>
    <row r="1908" spans="2:65" ht="25.5" customHeight="1" x14ac:dyDescent="0.2">
      <c r="B1908" s="205" t="s">
        <v>423</v>
      </c>
      <c r="C1908" s="205"/>
      <c r="D1908" s="205"/>
      <c r="E1908" s="205"/>
      <c r="F1908" s="205"/>
      <c r="G1908" s="205"/>
      <c r="H1908" s="205"/>
      <c r="I1908" s="205"/>
      <c r="J1908" s="205"/>
      <c r="K1908" s="205"/>
      <c r="L1908" s="205"/>
      <c r="M1908" s="205"/>
      <c r="N1908" s="205"/>
      <c r="O1908" s="205"/>
      <c r="P1908" s="205"/>
      <c r="Q1908" s="205"/>
      <c r="R1908" s="205"/>
      <c r="S1908" s="205"/>
      <c r="T1908" s="205"/>
      <c r="U1908" s="205"/>
      <c r="V1908" s="205"/>
      <c r="W1908" s="205"/>
      <c r="X1908" s="205"/>
      <c r="Y1908" s="205"/>
      <c r="Z1908" s="205"/>
      <c r="AA1908" s="205"/>
      <c r="AB1908" s="205"/>
      <c r="AC1908" s="205"/>
      <c r="AD1908" s="205"/>
      <c r="AE1908" s="205"/>
      <c r="AF1908" s="205"/>
      <c r="AG1908" s="205"/>
      <c r="AH1908" s="205"/>
      <c r="AI1908" s="205"/>
      <c r="AJ1908" s="205"/>
      <c r="AK1908" s="205"/>
      <c r="AL1908" s="205"/>
      <c r="AM1908" s="205"/>
      <c r="AN1908" s="205"/>
      <c r="AO1908" s="205"/>
      <c r="AP1908" s="205"/>
      <c r="AQ1908" s="205"/>
      <c r="AR1908" s="205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 s="8"/>
      <c r="BM1908" s="8"/>
    </row>
    <row r="1909" spans="2:65" ht="25.5" customHeight="1" x14ac:dyDescent="0.2">
      <c r="B1909"/>
      <c r="C1909"/>
      <c r="D1909"/>
      <c r="E1909" s="8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</row>
    <row r="1910" spans="2:65" ht="25.5" customHeight="1" x14ac:dyDescent="0.2">
      <c r="B1910" s="206" t="s">
        <v>138</v>
      </c>
      <c r="C1910" s="206"/>
      <c r="D1910" s="206"/>
      <c r="E1910" s="8"/>
      <c r="F1910" s="187" t="s">
        <v>3</v>
      </c>
      <c r="G1910" s="187"/>
      <c r="H1910" s="187"/>
      <c r="I1910"/>
      <c r="J1910" s="188" t="s">
        <v>145</v>
      </c>
      <c r="K1910" s="188"/>
      <c r="L1910" s="188"/>
      <c r="M1910"/>
      <c r="N1910" s="188" t="s">
        <v>5</v>
      </c>
      <c r="O1910" s="188"/>
      <c r="P1910" s="188"/>
      <c r="Q1910"/>
      <c r="R1910" s="187" t="s">
        <v>158</v>
      </c>
      <c r="S1910" s="187"/>
      <c r="T1910" s="187"/>
      <c r="U1910"/>
      <c r="V1910" s="186" t="s">
        <v>159</v>
      </c>
      <c r="W1910" s="186"/>
      <c r="X1910" s="186"/>
      <c r="Y1910"/>
      <c r="Z1910" s="206" t="s">
        <v>8</v>
      </c>
      <c r="AA1910" s="206"/>
      <c r="AB1910" s="206"/>
      <c r="AC1910"/>
      <c r="AD1910" s="186" t="s">
        <v>9</v>
      </c>
      <c r="AE1910" s="186"/>
      <c r="AF1910" s="186"/>
      <c r="AG1910"/>
      <c r="AH1910" s="186" t="s">
        <v>172</v>
      </c>
      <c r="AI1910" s="186"/>
      <c r="AJ1910" s="186"/>
      <c r="AK1910"/>
      <c r="AL1910" s="186" t="s">
        <v>11</v>
      </c>
      <c r="AM1910" s="186"/>
      <c r="AN1910" s="186"/>
      <c r="AO1910"/>
      <c r="AP1910" s="186" t="s">
        <v>179</v>
      </c>
      <c r="AQ1910" s="186"/>
      <c r="AR1910" s="186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</row>
    <row r="1911" spans="2:65" ht="25.5" customHeight="1" x14ac:dyDescent="0.2">
      <c r="B1911" s="90" t="s">
        <v>40</v>
      </c>
      <c r="C1911" s="42">
        <v>16</v>
      </c>
      <c r="D1911" s="44">
        <v>0.64</v>
      </c>
      <c r="E1911" s="8"/>
      <c r="F1911" s="91" t="s">
        <v>143</v>
      </c>
      <c r="G1911" s="43">
        <v>3</v>
      </c>
      <c r="H1911" s="44">
        <v>0.12</v>
      </c>
      <c r="I1911"/>
      <c r="J1911" s="92" t="s">
        <v>147</v>
      </c>
      <c r="K1911" s="45">
        <v>0</v>
      </c>
      <c r="L1911" s="44">
        <v>0</v>
      </c>
      <c r="M1911"/>
      <c r="N1911" s="91" t="s">
        <v>154</v>
      </c>
      <c r="O1911" s="43">
        <v>15</v>
      </c>
      <c r="P1911" s="44">
        <v>0.6</v>
      </c>
      <c r="Q1911"/>
      <c r="R1911" s="93">
        <v>1</v>
      </c>
      <c r="S1911" s="43">
        <v>19</v>
      </c>
      <c r="T1911" s="44">
        <v>0.76</v>
      </c>
      <c r="U1911"/>
      <c r="V1911" s="94" t="s">
        <v>160</v>
      </c>
      <c r="W1911" s="57">
        <v>12</v>
      </c>
      <c r="X1911" s="58">
        <v>0.48</v>
      </c>
      <c r="Y1911"/>
      <c r="Z1911" s="95" t="s">
        <v>163</v>
      </c>
      <c r="AA1911" s="42">
        <v>5</v>
      </c>
      <c r="AB1911" s="44">
        <v>0.2</v>
      </c>
      <c r="AC1911"/>
      <c r="AD1911" s="95" t="s">
        <v>799</v>
      </c>
      <c r="AE1911" s="57">
        <v>5</v>
      </c>
      <c r="AF1911" s="58">
        <v>0.2</v>
      </c>
      <c r="AG1911"/>
      <c r="AH1911" s="95" t="s">
        <v>143</v>
      </c>
      <c r="AI1911" s="42">
        <v>3</v>
      </c>
      <c r="AJ1911" s="44">
        <v>0.12</v>
      </c>
      <c r="AK1911"/>
      <c r="AL1911" s="95" t="s">
        <v>175</v>
      </c>
      <c r="AM1911" s="42">
        <v>5</v>
      </c>
      <c r="AN1911" s="44">
        <v>0.2</v>
      </c>
      <c r="AO1911"/>
      <c r="AP1911" s="95" t="s">
        <v>143</v>
      </c>
      <c r="AQ1911" s="42">
        <v>11</v>
      </c>
      <c r="AR1911" s="44">
        <v>0.44</v>
      </c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</row>
    <row r="1912" spans="2:65" ht="25.5" customHeight="1" x14ac:dyDescent="0.2">
      <c r="B1912" s="90" t="s">
        <v>27</v>
      </c>
      <c r="C1912" s="42">
        <v>6</v>
      </c>
      <c r="D1912" s="44">
        <v>0.24</v>
      </c>
      <c r="E1912" s="8"/>
      <c r="F1912" s="91" t="s">
        <v>144</v>
      </c>
      <c r="G1912" s="43">
        <v>22</v>
      </c>
      <c r="H1912" s="44">
        <v>0.88</v>
      </c>
      <c r="I1912"/>
      <c r="J1912" s="92" t="s">
        <v>148</v>
      </c>
      <c r="K1912" s="45">
        <v>0</v>
      </c>
      <c r="L1912" s="44">
        <v>0</v>
      </c>
      <c r="M1912"/>
      <c r="N1912" s="91" t="s">
        <v>155</v>
      </c>
      <c r="O1912" s="43">
        <v>0</v>
      </c>
      <c r="P1912" s="44">
        <v>0</v>
      </c>
      <c r="Q1912"/>
      <c r="R1912" s="93">
        <v>2</v>
      </c>
      <c r="S1912" s="43">
        <v>5</v>
      </c>
      <c r="T1912" s="44">
        <v>0.2</v>
      </c>
      <c r="U1912"/>
      <c r="V1912" s="95" t="s">
        <v>161</v>
      </c>
      <c r="W1912" s="57">
        <v>5</v>
      </c>
      <c r="X1912" s="58">
        <v>0.2</v>
      </c>
      <c r="Y1912"/>
      <c r="Z1912" s="90" t="s">
        <v>164</v>
      </c>
      <c r="AA1912" s="42">
        <v>6</v>
      </c>
      <c r="AB1912" s="44">
        <v>0.24</v>
      </c>
      <c r="AC1912"/>
      <c r="AD1912" s="94" t="s">
        <v>800</v>
      </c>
      <c r="AE1912" s="57">
        <v>3</v>
      </c>
      <c r="AF1912" s="58">
        <v>0.12</v>
      </c>
      <c r="AG1912"/>
      <c r="AH1912" s="90" t="s">
        <v>173</v>
      </c>
      <c r="AI1912" s="42">
        <v>6</v>
      </c>
      <c r="AJ1912" s="44">
        <v>0.24</v>
      </c>
      <c r="AK1912"/>
      <c r="AL1912" s="90" t="s">
        <v>176</v>
      </c>
      <c r="AM1912" s="42">
        <v>18</v>
      </c>
      <c r="AN1912" s="44">
        <v>0.72</v>
      </c>
      <c r="AO1912"/>
      <c r="AP1912" s="90" t="s">
        <v>173</v>
      </c>
      <c r="AQ1912" s="42">
        <v>13</v>
      </c>
      <c r="AR1912" s="44">
        <v>0.52</v>
      </c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</row>
    <row r="1913" spans="2:65" ht="25.5" customHeight="1" x14ac:dyDescent="0.2">
      <c r="B1913" s="90" t="s">
        <v>31</v>
      </c>
      <c r="C1913" s="42">
        <v>1</v>
      </c>
      <c r="D1913" s="44">
        <v>0.04</v>
      </c>
      <c r="E1913" s="8"/>
      <c r="F1913" s="83"/>
      <c r="G1913" s="85">
        <v>25</v>
      </c>
      <c r="H1913" s="86">
        <v>1</v>
      </c>
      <c r="I1913"/>
      <c r="J1913" s="92" t="s">
        <v>146</v>
      </c>
      <c r="K1913" s="45">
        <v>6</v>
      </c>
      <c r="L1913" s="44">
        <v>0.24</v>
      </c>
      <c r="M1913"/>
      <c r="N1913" s="91" t="s">
        <v>156</v>
      </c>
      <c r="O1913" s="43">
        <v>0</v>
      </c>
      <c r="P1913" s="44">
        <v>0</v>
      </c>
      <c r="Q1913"/>
      <c r="R1913" s="93">
        <v>3</v>
      </c>
      <c r="S1913" s="43">
        <v>1</v>
      </c>
      <c r="T1913" s="44">
        <v>0.04</v>
      </c>
      <c r="U1913"/>
      <c r="V1913" s="94" t="s">
        <v>162</v>
      </c>
      <c r="W1913" s="57">
        <v>8</v>
      </c>
      <c r="X1913" s="58">
        <v>0.32</v>
      </c>
      <c r="Y1913"/>
      <c r="Z1913" s="90" t="s">
        <v>165</v>
      </c>
      <c r="AA1913" s="42">
        <v>3</v>
      </c>
      <c r="AB1913" s="44">
        <v>0.12</v>
      </c>
      <c r="AC1913"/>
      <c r="AD1913" s="94" t="s">
        <v>801</v>
      </c>
      <c r="AE1913" s="57">
        <v>3</v>
      </c>
      <c r="AF1913" s="58">
        <v>0.12</v>
      </c>
      <c r="AG1913"/>
      <c r="AH1913" s="90" t="s">
        <v>174</v>
      </c>
      <c r="AI1913" s="42">
        <v>16</v>
      </c>
      <c r="AJ1913" s="44">
        <v>0.64</v>
      </c>
      <c r="AK1913"/>
      <c r="AL1913" s="90" t="s">
        <v>177</v>
      </c>
      <c r="AM1913" s="42">
        <v>2</v>
      </c>
      <c r="AN1913" s="44">
        <v>0.08</v>
      </c>
      <c r="AO1913"/>
      <c r="AP1913" s="90" t="s">
        <v>171</v>
      </c>
      <c r="AQ1913" s="42">
        <v>1</v>
      </c>
      <c r="AR1913" s="44">
        <v>0.04</v>
      </c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</row>
    <row r="1914" spans="2:65" ht="25.5" customHeight="1" x14ac:dyDescent="0.2">
      <c r="B1914" s="90" t="s">
        <v>36</v>
      </c>
      <c r="C1914" s="42">
        <v>0</v>
      </c>
      <c r="D1914" s="44">
        <v>0</v>
      </c>
      <c r="E1914" s="8"/>
      <c r="F1914"/>
      <c r="G1914" s="41" t="s">
        <v>141</v>
      </c>
      <c r="H1914" s="41" t="s">
        <v>140</v>
      </c>
      <c r="I1914"/>
      <c r="J1914" s="92" t="s">
        <v>150</v>
      </c>
      <c r="K1914" s="45">
        <v>1</v>
      </c>
      <c r="L1914" s="44">
        <v>0.04</v>
      </c>
      <c r="M1914"/>
      <c r="N1914" s="91" t="s">
        <v>157</v>
      </c>
      <c r="O1914" s="43">
        <v>10</v>
      </c>
      <c r="P1914" s="44">
        <v>0.4</v>
      </c>
      <c r="Q1914"/>
      <c r="R1914" s="93">
        <v>4</v>
      </c>
      <c r="S1914" s="43">
        <v>0</v>
      </c>
      <c r="T1914" s="44">
        <v>0</v>
      </c>
      <c r="U1914"/>
      <c r="V1914" s="77"/>
      <c r="W1914" s="54">
        <v>25</v>
      </c>
      <c r="X1914" s="66">
        <v>1</v>
      </c>
      <c r="Y1914"/>
      <c r="Z1914" s="90" t="s">
        <v>166</v>
      </c>
      <c r="AA1914" s="42">
        <v>2</v>
      </c>
      <c r="AB1914" s="44">
        <v>0.08</v>
      </c>
      <c r="AC1914"/>
      <c r="AD1914" s="94" t="s">
        <v>802</v>
      </c>
      <c r="AE1914" s="57">
        <v>14</v>
      </c>
      <c r="AF1914" s="58">
        <v>0.56000000000000005</v>
      </c>
      <c r="AG1914"/>
      <c r="AH1914" s="90" t="s">
        <v>171</v>
      </c>
      <c r="AI1914" s="42">
        <v>0</v>
      </c>
      <c r="AJ1914" s="44">
        <v>0</v>
      </c>
      <c r="AK1914"/>
      <c r="AL1914" s="90" t="s">
        <v>178</v>
      </c>
      <c r="AM1914" s="42">
        <v>0</v>
      </c>
      <c r="AN1914" s="44">
        <v>0</v>
      </c>
      <c r="AO1914"/>
      <c r="AP1914" s="82"/>
      <c r="AQ1914" s="83">
        <v>25</v>
      </c>
      <c r="AR1914" s="87">
        <v>1</v>
      </c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</row>
    <row r="1915" spans="2:65" ht="25.5" customHeight="1" x14ac:dyDescent="0.2">
      <c r="B1915" s="90" t="s">
        <v>139</v>
      </c>
      <c r="C1915" s="42">
        <v>2</v>
      </c>
      <c r="D1915" s="44">
        <v>0.08</v>
      </c>
      <c r="E1915" s="8"/>
      <c r="F1915"/>
      <c r="G1915"/>
      <c r="H1915"/>
      <c r="I1915"/>
      <c r="J1915" s="92" t="s">
        <v>151</v>
      </c>
      <c r="K1915" s="45">
        <v>9</v>
      </c>
      <c r="L1915" s="44">
        <v>0.36</v>
      </c>
      <c r="M1915"/>
      <c r="N1915" s="83"/>
      <c r="O1915" s="85">
        <v>25</v>
      </c>
      <c r="P1915" s="87">
        <v>1</v>
      </c>
      <c r="Q1915"/>
      <c r="R1915" s="93">
        <v>5</v>
      </c>
      <c r="S1915" s="43">
        <v>0</v>
      </c>
      <c r="T1915" s="44">
        <v>0</v>
      </c>
      <c r="U1915"/>
      <c r="V1915"/>
      <c r="W1915" s="56" t="s">
        <v>141</v>
      </c>
      <c r="X1915" s="49" t="s">
        <v>140</v>
      </c>
      <c r="Y1915"/>
      <c r="Z1915" s="96" t="s">
        <v>167</v>
      </c>
      <c r="AA1915" s="42">
        <v>3</v>
      </c>
      <c r="AB1915" s="44">
        <v>0.12</v>
      </c>
      <c r="AC1915"/>
      <c r="AD1915" s="77"/>
      <c r="AE1915" s="54">
        <v>25</v>
      </c>
      <c r="AF1915" s="76">
        <v>1</v>
      </c>
      <c r="AG1915"/>
      <c r="AH1915" s="82"/>
      <c r="AI1915" s="83">
        <v>25</v>
      </c>
      <c r="AJ1915" s="87">
        <v>1</v>
      </c>
      <c r="AK1915"/>
      <c r="AL1915" s="82"/>
      <c r="AM1915" s="83">
        <v>25</v>
      </c>
      <c r="AN1915" s="87">
        <v>1</v>
      </c>
      <c r="AO1915"/>
      <c r="AP1915"/>
      <c r="AQ1915" s="40" t="s">
        <v>141</v>
      </c>
      <c r="AR1915" s="41" t="s">
        <v>140</v>
      </c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 s="8"/>
      <c r="BF1915" s="8"/>
      <c r="BG1915" s="8"/>
      <c r="BH1915"/>
      <c r="BI1915"/>
      <c r="BJ1915"/>
      <c r="BK1915"/>
      <c r="BL1915"/>
      <c r="BM1915"/>
    </row>
    <row r="1916" spans="2:65" ht="25.5" customHeight="1" x14ac:dyDescent="0.2">
      <c r="B1916" s="90" t="s">
        <v>50</v>
      </c>
      <c r="C1916" s="42">
        <v>0</v>
      </c>
      <c r="D1916" s="44">
        <v>0</v>
      </c>
      <c r="E1916" s="8"/>
      <c r="F1916"/>
      <c r="G1916"/>
      <c r="H1916"/>
      <c r="I1916"/>
      <c r="J1916" s="92" t="s">
        <v>149</v>
      </c>
      <c r="K1916" s="45">
        <v>7</v>
      </c>
      <c r="L1916" s="44">
        <v>0.28000000000000003</v>
      </c>
      <c r="M1916"/>
      <c r="N1916"/>
      <c r="O1916" s="41" t="s">
        <v>153</v>
      </c>
      <c r="P1916" s="41" t="s">
        <v>140</v>
      </c>
      <c r="Q1916"/>
      <c r="R1916" s="83"/>
      <c r="S1916" s="85">
        <v>32</v>
      </c>
      <c r="T1916" s="87">
        <v>1</v>
      </c>
      <c r="U1916"/>
      <c r="V1916"/>
      <c r="W1916"/>
      <c r="X1916"/>
      <c r="Y1916"/>
      <c r="Z1916" s="96" t="s">
        <v>168</v>
      </c>
      <c r="AA1916" s="42">
        <v>0</v>
      </c>
      <c r="AB1916" s="44">
        <v>0</v>
      </c>
      <c r="AC1916"/>
      <c r="AD1916"/>
      <c r="AE1916" s="56" t="s">
        <v>141</v>
      </c>
      <c r="AF1916" s="49" t="s">
        <v>140</v>
      </c>
      <c r="AG1916"/>
      <c r="AH1916"/>
      <c r="AI1916" s="40" t="s">
        <v>141</v>
      </c>
      <c r="AJ1916" s="41" t="s">
        <v>140</v>
      </c>
      <c r="AK1916"/>
      <c r="AL1916" s="81"/>
      <c r="AM1916" s="40" t="s">
        <v>141</v>
      </c>
      <c r="AN1916" s="41" t="s">
        <v>140</v>
      </c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</row>
    <row r="1917" spans="2:65" ht="25.5" customHeight="1" x14ac:dyDescent="0.2">
      <c r="B1917" s="82"/>
      <c r="C1917" s="83">
        <v>25</v>
      </c>
      <c r="D1917" s="84">
        <v>1</v>
      </c>
      <c r="E1917" s="8"/>
      <c r="F1917"/>
      <c r="G1917"/>
      <c r="H1917"/>
      <c r="I1917"/>
      <c r="J1917" s="92" t="s">
        <v>152</v>
      </c>
      <c r="K1917" s="45">
        <v>2</v>
      </c>
      <c r="L1917" s="44">
        <v>0.08</v>
      </c>
      <c r="M1917"/>
      <c r="N1917"/>
      <c r="O1917"/>
      <c r="P1917"/>
      <c r="Q1917"/>
      <c r="R1917"/>
      <c r="S1917" s="49" t="s">
        <v>197</v>
      </c>
      <c r="T1917" s="89" t="s">
        <v>369</v>
      </c>
      <c r="U1917"/>
      <c r="V1917"/>
      <c r="W1917"/>
      <c r="X1917"/>
      <c r="Y1917"/>
      <c r="Z1917" s="96" t="s">
        <v>169</v>
      </c>
      <c r="AA1917" s="42">
        <v>0</v>
      </c>
      <c r="AB1917" s="44">
        <v>0</v>
      </c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 s="48"/>
      <c r="BM1917" s="8"/>
    </row>
    <row r="1918" spans="2:65" ht="25.5" customHeight="1" x14ac:dyDescent="0.2">
      <c r="B1918"/>
      <c r="C1918" s="40" t="s">
        <v>141</v>
      </c>
      <c r="D1918" s="41" t="s">
        <v>140</v>
      </c>
      <c r="E1918" s="8"/>
      <c r="F1918"/>
      <c r="G1918"/>
      <c r="H1918"/>
      <c r="I1918"/>
      <c r="J1918" s="88"/>
      <c r="K1918" s="65">
        <v>25</v>
      </c>
      <c r="L1918" s="87">
        <v>1</v>
      </c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 s="96" t="s">
        <v>170</v>
      </c>
      <c r="AA1918" s="42">
        <v>1</v>
      </c>
      <c r="AB1918" s="44">
        <v>0.04</v>
      </c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</row>
    <row r="1919" spans="2:65" ht="25.5" customHeight="1" x14ac:dyDescent="0.2">
      <c r="B1919"/>
      <c r="C1919"/>
      <c r="D1919"/>
      <c r="E1919" s="8"/>
      <c r="F1919"/>
      <c r="G1919"/>
      <c r="H1919"/>
      <c r="I1919"/>
      <c r="J1919" s="79"/>
      <c r="K1919" s="41" t="s">
        <v>141</v>
      </c>
      <c r="L1919" s="41" t="s">
        <v>140</v>
      </c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 s="96" t="s">
        <v>162</v>
      </c>
      <c r="AA1919" s="42">
        <v>2</v>
      </c>
      <c r="AB1919" s="44">
        <v>0.08</v>
      </c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</row>
    <row r="1920" spans="2:65" ht="25.5" customHeight="1" x14ac:dyDescent="0.2">
      <c r="B1920"/>
      <c r="C1920"/>
      <c r="D1920"/>
      <c r="E1920" s="8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 s="96" t="s">
        <v>171</v>
      </c>
      <c r="AA1920" s="42">
        <v>3</v>
      </c>
      <c r="AB1920" s="44">
        <v>0.12</v>
      </c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 s="8"/>
      <c r="BJ1920" s="52"/>
      <c r="BK1920" s="52"/>
      <c r="BL1920"/>
      <c r="BM1920"/>
    </row>
    <row r="1921" spans="2:65" ht="25.5" customHeight="1" x14ac:dyDescent="0.2">
      <c r="B1921"/>
      <c r="C1921"/>
      <c r="D1921"/>
      <c r="E1921" s="8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 s="82"/>
      <c r="AA1921" s="83">
        <v>25</v>
      </c>
      <c r="AB1921" s="87">
        <v>1</v>
      </c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 s="8"/>
      <c r="BF1921" s="8"/>
      <c r="BG1921" s="8"/>
      <c r="BH1921"/>
      <c r="BI1921"/>
      <c r="BJ1921"/>
      <c r="BK1921"/>
      <c r="BL1921"/>
      <c r="BM1921"/>
    </row>
    <row r="1922" spans="2:65" ht="25.5" customHeight="1" x14ac:dyDescent="0.2">
      <c r="B1922" s="61"/>
      <c r="C1922" s="61"/>
      <c r="D1922" s="61"/>
      <c r="E1922" s="37"/>
      <c r="F1922" s="61"/>
      <c r="G1922" s="61"/>
      <c r="H1922" s="61"/>
      <c r="I1922" s="61"/>
      <c r="J1922" s="61"/>
      <c r="K1922" s="61"/>
      <c r="L1922" s="61"/>
      <c r="M1922" s="61"/>
      <c r="N1922" s="61"/>
      <c r="O1922" s="61"/>
      <c r="P1922" s="61"/>
      <c r="Q1922" s="61"/>
      <c r="R1922" s="61"/>
      <c r="S1922" s="61"/>
      <c r="T1922" s="61"/>
      <c r="U1922" s="61"/>
      <c r="V1922" s="61"/>
      <c r="W1922" s="61"/>
      <c r="X1922" s="61"/>
      <c r="Y1922" s="61"/>
      <c r="Z1922" s="78"/>
      <c r="AA1922" s="40" t="s">
        <v>141</v>
      </c>
      <c r="AB1922" s="41" t="s">
        <v>140</v>
      </c>
      <c r="AC1922" s="61"/>
      <c r="AD1922" s="61"/>
      <c r="AE1922" s="61"/>
      <c r="AF1922" s="61"/>
      <c r="AG1922" s="61"/>
      <c r="AH1922" s="61"/>
      <c r="AI1922" s="61"/>
      <c r="AJ1922" s="61"/>
      <c r="AK1922" s="61"/>
      <c r="AL1922" s="61"/>
      <c r="AM1922" s="61"/>
      <c r="AN1922" s="61"/>
      <c r="AO1922" s="61"/>
      <c r="AP1922" s="61"/>
      <c r="AQ1922" s="61"/>
      <c r="AR1922" s="61"/>
      <c r="AS1922" s="61"/>
      <c r="AT1922" s="61"/>
      <c r="AU1922" s="61"/>
      <c r="AV1922" s="61"/>
      <c r="AW1922" s="61"/>
      <c r="AX1922" s="61"/>
      <c r="AY1922" s="61"/>
      <c r="AZ1922" s="61"/>
      <c r="BA1922" s="61"/>
      <c r="BB1922" s="61"/>
      <c r="BC1922" s="61"/>
      <c r="BD1922" s="61"/>
      <c r="BE1922" s="61"/>
      <c r="BF1922" s="61"/>
      <c r="BG1922" s="61"/>
      <c r="BH1922" s="61"/>
      <c r="BI1922" s="61"/>
      <c r="BJ1922" s="61"/>
      <c r="BK1922" s="61"/>
      <c r="BL1922" s="61"/>
      <c r="BM1922" s="61"/>
    </row>
    <row r="1923" spans="2:65" ht="25.5" customHeight="1" x14ac:dyDescent="0.2">
      <c r="B1923" s="182" t="s">
        <v>424</v>
      </c>
      <c r="C1923" s="182"/>
      <c r="D1923" s="182"/>
      <c r="E1923" s="182"/>
      <c r="F1923" s="182"/>
      <c r="G1923" s="182"/>
      <c r="H1923" s="182"/>
      <c r="I1923" s="182"/>
      <c r="J1923" s="182"/>
      <c r="K1923" s="182"/>
      <c r="L1923" s="182"/>
      <c r="M1923" s="182"/>
      <c r="N1923" s="182"/>
      <c r="O1923" s="182"/>
      <c r="P1923" s="182"/>
      <c r="Q1923" s="182"/>
      <c r="R1923" s="182"/>
      <c r="S1923" s="182"/>
      <c r="T1923" s="182"/>
      <c r="U1923" s="182"/>
      <c r="V1923" s="182"/>
      <c r="W1923" s="182"/>
      <c r="X1923" s="182"/>
      <c r="Y1923" s="182"/>
      <c r="Z1923" s="182"/>
      <c r="AA1923" s="182"/>
      <c r="AB1923" s="182"/>
      <c r="AC1923" s="182"/>
      <c r="AD1923" s="182"/>
      <c r="AE1923" s="182"/>
      <c r="AF1923" s="182"/>
      <c r="AG1923" s="182"/>
      <c r="AH1923" s="182"/>
      <c r="AI1923" s="182"/>
      <c r="AJ1923" s="182"/>
      <c r="AK1923" s="182"/>
      <c r="AL1923" s="182"/>
      <c r="AM1923" s="182"/>
      <c r="AN1923" s="182"/>
      <c r="AO1923" s="182"/>
      <c r="AP1923" s="182"/>
      <c r="AQ1923" s="182"/>
      <c r="AR1923" s="182"/>
      <c r="AS1923" s="182"/>
      <c r="AT1923" s="182"/>
      <c r="AU1923" s="182"/>
      <c r="AV1923" s="182"/>
      <c r="AW1923" s="182"/>
      <c r="AX1923" s="182"/>
      <c r="AY1923" s="182"/>
      <c r="AZ1923" s="182"/>
      <c r="BA1923" s="182"/>
      <c r="BB1923" s="182"/>
      <c r="BC1923" s="182"/>
      <c r="BD1923" s="182"/>
      <c r="BE1923" s="182"/>
      <c r="BF1923" s="182"/>
      <c r="BG1923" s="182"/>
      <c r="BH1923" s="182"/>
      <c r="BI1923" s="182"/>
      <c r="BJ1923" s="61"/>
      <c r="BK1923" s="61"/>
      <c r="BL1923" s="37"/>
      <c r="BM1923" s="37"/>
    </row>
    <row r="1924" spans="2:65" ht="25.5" customHeight="1" x14ac:dyDescent="0.2">
      <c r="B1924" s="61"/>
      <c r="C1924" s="61"/>
      <c r="D1924" s="61"/>
      <c r="E1924" s="37"/>
      <c r="F1924" s="61"/>
      <c r="G1924" s="61"/>
      <c r="H1924" s="61"/>
      <c r="I1924" s="61"/>
      <c r="J1924" s="61"/>
      <c r="K1924" s="61"/>
      <c r="L1924" s="61"/>
      <c r="M1924" s="61"/>
      <c r="N1924" s="61"/>
      <c r="O1924" s="61"/>
      <c r="P1924" s="61"/>
      <c r="Q1924" s="61"/>
      <c r="R1924" s="61"/>
      <c r="S1924" s="61"/>
      <c r="T1924" s="61"/>
      <c r="U1924" s="61"/>
      <c r="V1924" s="61"/>
      <c r="W1924" s="61"/>
      <c r="X1924" s="61"/>
      <c r="Y1924" s="61"/>
      <c r="Z1924" s="61"/>
      <c r="AA1924" s="61"/>
      <c r="AB1924" s="61"/>
      <c r="AC1924" s="61"/>
      <c r="AD1924" s="61"/>
      <c r="AE1924" s="61"/>
      <c r="AF1924" s="61"/>
      <c r="AG1924" s="61"/>
      <c r="AH1924" s="61"/>
      <c r="AI1924" s="61"/>
      <c r="AJ1924" s="61"/>
      <c r="AK1924" s="61"/>
      <c r="AL1924" s="61"/>
      <c r="AM1924" s="61"/>
      <c r="AN1924" s="61"/>
      <c r="AO1924" s="61"/>
      <c r="AP1924" s="61"/>
      <c r="AQ1924" s="61"/>
      <c r="AR1924" s="61"/>
      <c r="AS1924" s="61"/>
      <c r="AT1924" s="61"/>
      <c r="AU1924" s="61"/>
      <c r="AV1924" s="61"/>
      <c r="AW1924" s="61"/>
      <c r="AX1924" s="61"/>
      <c r="AY1924" s="61"/>
      <c r="AZ1924" s="61"/>
      <c r="BA1924" s="61"/>
      <c r="BB1924" s="61"/>
      <c r="BC1924" s="61"/>
      <c r="BD1924" s="61"/>
      <c r="BE1924" s="61"/>
      <c r="BF1924" s="61"/>
      <c r="BG1924" s="61"/>
      <c r="BH1924" s="61"/>
      <c r="BI1924" s="61"/>
      <c r="BJ1924" s="61"/>
      <c r="BK1924" s="61"/>
      <c r="BL1924" s="61"/>
      <c r="BM1924" s="61"/>
    </row>
    <row r="1925" spans="2:65" ht="25.5" customHeight="1" x14ac:dyDescent="0.2">
      <c r="B1925" s="189" t="s">
        <v>373</v>
      </c>
      <c r="C1925" s="192"/>
      <c r="D1925" s="192"/>
      <c r="E1925" s="37"/>
      <c r="F1925" s="189" t="s">
        <v>370</v>
      </c>
      <c r="G1925" s="192"/>
      <c r="H1925" s="192"/>
      <c r="I1925" s="61"/>
      <c r="J1925" s="189" t="s">
        <v>396</v>
      </c>
      <c r="K1925" s="192"/>
      <c r="L1925" s="192"/>
      <c r="M1925" s="61"/>
      <c r="N1925" s="190" t="s">
        <v>198</v>
      </c>
      <c r="O1925" s="191"/>
      <c r="P1925" s="191"/>
      <c r="Q1925" s="61"/>
      <c r="R1925" s="190" t="s">
        <v>207</v>
      </c>
      <c r="S1925" s="191"/>
      <c r="T1925" s="191"/>
      <c r="U1925" s="61"/>
      <c r="V1925" s="61"/>
      <c r="W1925" s="190" t="s">
        <v>212</v>
      </c>
      <c r="X1925" s="191"/>
      <c r="Y1925" s="191"/>
      <c r="Z1925" s="61"/>
      <c r="AA1925" s="190" t="s">
        <v>223</v>
      </c>
      <c r="AB1925" s="191"/>
      <c r="AC1925" s="191"/>
      <c r="AD1925" s="61"/>
      <c r="AE1925" s="190" t="s">
        <v>230</v>
      </c>
      <c r="AF1925" s="190"/>
      <c r="AG1925" s="190"/>
      <c r="AH1925" s="61"/>
      <c r="AI1925" s="190" t="s">
        <v>235</v>
      </c>
      <c r="AJ1925" s="190"/>
      <c r="AK1925" s="190"/>
      <c r="AL1925" s="61"/>
      <c r="AM1925" s="190" t="s">
        <v>252</v>
      </c>
      <c r="AN1925" s="190"/>
      <c r="AO1925" s="190"/>
      <c r="AP1925" s="61"/>
      <c r="AQ1925" s="190" t="s">
        <v>282</v>
      </c>
      <c r="AR1925" s="190"/>
      <c r="AS1925" s="190"/>
      <c r="AT1925" s="61"/>
      <c r="AU1925" s="189" t="s">
        <v>295</v>
      </c>
      <c r="AV1925" s="189"/>
      <c r="AW1925" s="189"/>
      <c r="AX1925" s="61"/>
      <c r="AY1925" s="189" t="s">
        <v>323</v>
      </c>
      <c r="AZ1925" s="189"/>
      <c r="BA1925" s="189"/>
      <c r="BB1925" s="61"/>
      <c r="BC1925" s="189" t="s">
        <v>324</v>
      </c>
      <c r="BD1925" s="189"/>
      <c r="BE1925" s="189"/>
      <c r="BF1925" s="61"/>
      <c r="BG1925" s="189" t="s">
        <v>331</v>
      </c>
      <c r="BH1925" s="189"/>
      <c r="BI1925" s="189"/>
      <c r="BJ1925" s="61"/>
      <c r="BK1925" s="61"/>
      <c r="BL1925" s="61"/>
      <c r="BM1925" s="61"/>
    </row>
    <row r="1926" spans="2:65" ht="25.5" customHeight="1" x14ac:dyDescent="0.2">
      <c r="B1926" s="63" t="s">
        <v>371</v>
      </c>
      <c r="C1926" s="45">
        <v>14</v>
      </c>
      <c r="D1926" s="58">
        <v>0.56000000000000005</v>
      </c>
      <c r="E1926" s="37"/>
      <c r="F1926" s="75" t="s">
        <v>384</v>
      </c>
      <c r="G1926" s="45">
        <v>3</v>
      </c>
      <c r="H1926" s="58">
        <v>0.12</v>
      </c>
      <c r="I1926" s="61"/>
      <c r="J1926" s="63" t="s">
        <v>397</v>
      </c>
      <c r="K1926" s="45">
        <v>7</v>
      </c>
      <c r="L1926" s="58">
        <v>0.28000000000000003</v>
      </c>
      <c r="M1926" s="61"/>
      <c r="N1926" s="169" t="s">
        <v>199</v>
      </c>
      <c r="O1926" s="59">
        <v>6</v>
      </c>
      <c r="P1926" s="60">
        <v>0.24</v>
      </c>
      <c r="Q1926" s="61"/>
      <c r="R1926" s="169" t="s">
        <v>208</v>
      </c>
      <c r="S1926" s="59">
        <v>12</v>
      </c>
      <c r="T1926" s="60">
        <v>0.48</v>
      </c>
      <c r="U1926" s="61"/>
      <c r="V1926" s="61"/>
      <c r="W1926" s="169" t="s">
        <v>213</v>
      </c>
      <c r="X1926" s="59">
        <v>5</v>
      </c>
      <c r="Y1926" s="60">
        <v>0.2</v>
      </c>
      <c r="Z1926" s="61"/>
      <c r="AA1926" s="169" t="s">
        <v>224</v>
      </c>
      <c r="AB1926" s="59">
        <v>11</v>
      </c>
      <c r="AC1926" s="60">
        <v>0.44</v>
      </c>
      <c r="AD1926" s="61"/>
      <c r="AE1926" s="169" t="s">
        <v>231</v>
      </c>
      <c r="AF1926" s="59">
        <v>0</v>
      </c>
      <c r="AG1926" s="60">
        <v>0</v>
      </c>
      <c r="AH1926" s="61"/>
      <c r="AI1926" s="169" t="s">
        <v>236</v>
      </c>
      <c r="AJ1926" s="59">
        <v>0</v>
      </c>
      <c r="AK1926" s="60">
        <v>0</v>
      </c>
      <c r="AL1926" s="61"/>
      <c r="AM1926" s="169" t="s">
        <v>253</v>
      </c>
      <c r="AN1926" s="59">
        <v>0</v>
      </c>
      <c r="AO1926" s="60">
        <v>0</v>
      </c>
      <c r="AP1926" s="61"/>
      <c r="AQ1926" s="169" t="s">
        <v>283</v>
      </c>
      <c r="AR1926" s="59">
        <v>4</v>
      </c>
      <c r="AS1926" s="60">
        <v>0.16</v>
      </c>
      <c r="AT1926" s="61"/>
      <c r="AU1926" s="169" t="s">
        <v>296</v>
      </c>
      <c r="AV1926" s="59">
        <v>0</v>
      </c>
      <c r="AW1926" s="60">
        <v>0</v>
      </c>
      <c r="AX1926" s="61"/>
      <c r="AY1926" s="169" t="s">
        <v>314</v>
      </c>
      <c r="AZ1926" s="59">
        <v>3</v>
      </c>
      <c r="BA1926" s="60">
        <v>0.12</v>
      </c>
      <c r="BB1926" s="61"/>
      <c r="BC1926" s="169" t="s">
        <v>325</v>
      </c>
      <c r="BD1926" s="59">
        <v>9</v>
      </c>
      <c r="BE1926" s="60">
        <v>0.375</v>
      </c>
      <c r="BF1926" s="61"/>
      <c r="BG1926" s="63" t="s">
        <v>332</v>
      </c>
      <c r="BH1926" s="54">
        <v>1</v>
      </c>
      <c r="BI1926" s="66">
        <v>9.0909090909090912E-2</v>
      </c>
      <c r="BJ1926" s="61"/>
      <c r="BK1926" s="61"/>
      <c r="BL1926" s="61"/>
      <c r="BM1926" s="61"/>
    </row>
    <row r="1927" spans="2:65" ht="25.5" customHeight="1" x14ac:dyDescent="0.2">
      <c r="B1927" s="63" t="s">
        <v>372</v>
      </c>
      <c r="C1927" s="45">
        <v>2</v>
      </c>
      <c r="D1927" s="58">
        <v>0.08</v>
      </c>
      <c r="E1927" s="64"/>
      <c r="F1927" s="75" t="s">
        <v>385</v>
      </c>
      <c r="G1927" s="45">
        <v>13</v>
      </c>
      <c r="H1927" s="58">
        <v>0.52</v>
      </c>
      <c r="I1927" s="61"/>
      <c r="J1927" s="63" t="s">
        <v>398</v>
      </c>
      <c r="K1927" s="45">
        <v>2</v>
      </c>
      <c r="L1927" s="58">
        <v>0.08</v>
      </c>
      <c r="M1927" s="61"/>
      <c r="N1927" s="169" t="s">
        <v>200</v>
      </c>
      <c r="O1927" s="45">
        <v>7</v>
      </c>
      <c r="P1927" s="60">
        <v>0.28000000000000003</v>
      </c>
      <c r="Q1927" s="61"/>
      <c r="R1927" s="169" t="s">
        <v>209</v>
      </c>
      <c r="S1927" s="59">
        <v>3</v>
      </c>
      <c r="T1927" s="60">
        <v>0.12</v>
      </c>
      <c r="U1927" s="61"/>
      <c r="V1927" s="61"/>
      <c r="W1927" s="169" t="s">
        <v>214</v>
      </c>
      <c r="X1927" s="45">
        <v>0</v>
      </c>
      <c r="Y1927" s="60">
        <v>0</v>
      </c>
      <c r="Z1927" s="61"/>
      <c r="AA1927" s="169" t="s">
        <v>225</v>
      </c>
      <c r="AB1927" s="45">
        <v>1</v>
      </c>
      <c r="AC1927" s="60">
        <v>0.04</v>
      </c>
      <c r="AD1927" s="61"/>
      <c r="AE1927" s="169" t="s">
        <v>232</v>
      </c>
      <c r="AF1927" s="45">
        <v>3</v>
      </c>
      <c r="AG1927" s="60">
        <v>0.12</v>
      </c>
      <c r="AH1927" s="61"/>
      <c r="AI1927" s="169" t="s">
        <v>238</v>
      </c>
      <c r="AJ1927" s="45">
        <v>0</v>
      </c>
      <c r="AK1927" s="60">
        <v>0</v>
      </c>
      <c r="AL1927" s="61"/>
      <c r="AM1927" s="169" t="s">
        <v>254</v>
      </c>
      <c r="AN1927" s="45">
        <v>0</v>
      </c>
      <c r="AO1927" s="60">
        <v>0</v>
      </c>
      <c r="AP1927" s="61"/>
      <c r="AQ1927" s="169" t="s">
        <v>284</v>
      </c>
      <c r="AR1927" s="45">
        <v>0</v>
      </c>
      <c r="AS1927" s="60">
        <v>0</v>
      </c>
      <c r="AT1927" s="61"/>
      <c r="AU1927" s="169" t="s">
        <v>297</v>
      </c>
      <c r="AV1927" s="45">
        <v>5</v>
      </c>
      <c r="AW1927" s="60">
        <v>0.27777777777777779</v>
      </c>
      <c r="AX1927" s="61"/>
      <c r="AY1927" s="169" t="s">
        <v>316</v>
      </c>
      <c r="AZ1927" s="45">
        <v>2</v>
      </c>
      <c r="BA1927" s="60">
        <v>0.08</v>
      </c>
      <c r="BB1927" s="61"/>
      <c r="BC1927" s="169" t="s">
        <v>326</v>
      </c>
      <c r="BD1927" s="45">
        <v>3</v>
      </c>
      <c r="BE1927" s="60">
        <v>0.125</v>
      </c>
      <c r="BF1927" s="61"/>
      <c r="BG1927" s="63" t="s">
        <v>333</v>
      </c>
      <c r="BH1927" s="65">
        <v>2</v>
      </c>
      <c r="BI1927" s="66">
        <v>0.18181818181818182</v>
      </c>
      <c r="BJ1927" s="61"/>
      <c r="BK1927" s="61"/>
      <c r="BL1927" s="61"/>
      <c r="BM1927" s="61"/>
    </row>
    <row r="1928" spans="2:65" ht="25.5" customHeight="1" x14ac:dyDescent="0.2">
      <c r="B1928" s="63" t="s">
        <v>374</v>
      </c>
      <c r="C1928" s="45">
        <v>2</v>
      </c>
      <c r="D1928" s="58">
        <v>0.08</v>
      </c>
      <c r="E1928" s="64"/>
      <c r="F1928" s="75" t="s">
        <v>386</v>
      </c>
      <c r="G1928" s="45">
        <v>1</v>
      </c>
      <c r="H1928" s="58">
        <v>0.04</v>
      </c>
      <c r="I1928" s="61"/>
      <c r="J1928" s="63" t="s">
        <v>385</v>
      </c>
      <c r="K1928" s="45">
        <v>7</v>
      </c>
      <c r="L1928" s="58">
        <v>0.28000000000000003</v>
      </c>
      <c r="M1928" s="61"/>
      <c r="N1928" s="169" t="s">
        <v>201</v>
      </c>
      <c r="O1928" s="45">
        <v>0</v>
      </c>
      <c r="P1928" s="60">
        <v>0</v>
      </c>
      <c r="Q1928" s="61"/>
      <c r="R1928" s="169" t="s">
        <v>210</v>
      </c>
      <c r="S1928" s="59">
        <v>7</v>
      </c>
      <c r="T1928" s="60">
        <v>0.28000000000000003</v>
      </c>
      <c r="U1928" s="61"/>
      <c r="V1928" s="61"/>
      <c r="W1928" s="169" t="s">
        <v>215</v>
      </c>
      <c r="X1928" s="45">
        <v>5</v>
      </c>
      <c r="Y1928" s="60">
        <v>0.2</v>
      </c>
      <c r="Z1928" s="61"/>
      <c r="AA1928" s="169" t="s">
        <v>226</v>
      </c>
      <c r="AB1928" s="45">
        <v>0</v>
      </c>
      <c r="AC1928" s="60">
        <v>0</v>
      </c>
      <c r="AD1928" s="61"/>
      <c r="AE1928" s="169" t="s">
        <v>233</v>
      </c>
      <c r="AF1928" s="45">
        <v>3</v>
      </c>
      <c r="AG1928" s="60">
        <v>0.12</v>
      </c>
      <c r="AH1928" s="61"/>
      <c r="AI1928" s="169" t="s">
        <v>239</v>
      </c>
      <c r="AJ1928" s="45">
        <v>5</v>
      </c>
      <c r="AK1928" s="60">
        <v>0.2</v>
      </c>
      <c r="AL1928" s="61"/>
      <c r="AM1928" s="169" t="s">
        <v>255</v>
      </c>
      <c r="AN1928" s="45">
        <v>0</v>
      </c>
      <c r="AO1928" s="60">
        <v>0</v>
      </c>
      <c r="AP1928" s="61"/>
      <c r="AQ1928" s="169" t="s">
        <v>285</v>
      </c>
      <c r="AR1928" s="45">
        <v>0</v>
      </c>
      <c r="AS1928" s="60">
        <v>0</v>
      </c>
      <c r="AT1928" s="61"/>
      <c r="AU1928" s="169" t="s">
        <v>298</v>
      </c>
      <c r="AV1928" s="45">
        <v>0</v>
      </c>
      <c r="AW1928" s="60">
        <v>0</v>
      </c>
      <c r="AX1928" s="61"/>
      <c r="AY1928" s="169" t="s">
        <v>315</v>
      </c>
      <c r="AZ1928" s="45">
        <v>0</v>
      </c>
      <c r="BA1928" s="60">
        <v>0</v>
      </c>
      <c r="BB1928" s="61"/>
      <c r="BC1928" s="169" t="s">
        <v>327</v>
      </c>
      <c r="BD1928" s="45">
        <v>0</v>
      </c>
      <c r="BE1928" s="60">
        <v>0</v>
      </c>
      <c r="BF1928" s="61"/>
      <c r="BG1928" s="63" t="s">
        <v>334</v>
      </c>
      <c r="BH1928" s="65">
        <v>0</v>
      </c>
      <c r="BI1928" s="66">
        <v>0</v>
      </c>
      <c r="BJ1928" s="62"/>
      <c r="BK1928" s="62"/>
      <c r="BL1928" s="61"/>
      <c r="BM1928" s="61"/>
    </row>
    <row r="1929" spans="2:65" ht="25.5" customHeight="1" x14ac:dyDescent="0.2">
      <c r="B1929" s="63" t="s">
        <v>375</v>
      </c>
      <c r="C1929" s="45">
        <v>4</v>
      </c>
      <c r="D1929" s="58">
        <v>0.16</v>
      </c>
      <c r="E1929" s="64"/>
      <c r="F1929" s="75" t="s">
        <v>387</v>
      </c>
      <c r="G1929" s="45">
        <v>5</v>
      </c>
      <c r="H1929" s="58">
        <v>0.2</v>
      </c>
      <c r="I1929" s="61"/>
      <c r="J1929" s="63" t="s">
        <v>399</v>
      </c>
      <c r="K1929" s="45">
        <v>3</v>
      </c>
      <c r="L1929" s="58">
        <v>0.12</v>
      </c>
      <c r="M1929" s="61"/>
      <c r="N1929" s="169" t="s">
        <v>202</v>
      </c>
      <c r="O1929" s="45">
        <v>1</v>
      </c>
      <c r="P1929" s="60">
        <v>0.04</v>
      </c>
      <c r="Q1929" s="61"/>
      <c r="R1929" s="169" t="s">
        <v>211</v>
      </c>
      <c r="S1929" s="59">
        <v>3</v>
      </c>
      <c r="T1929" s="60">
        <v>0.12</v>
      </c>
      <c r="U1929" s="61"/>
      <c r="V1929" s="61"/>
      <c r="W1929" s="169" t="s">
        <v>216</v>
      </c>
      <c r="X1929" s="45">
        <v>1</v>
      </c>
      <c r="Y1929" s="60">
        <v>0.04</v>
      </c>
      <c r="Z1929" s="61"/>
      <c r="AA1929" s="169" t="s">
        <v>227</v>
      </c>
      <c r="AB1929" s="45">
        <v>5</v>
      </c>
      <c r="AC1929" s="60">
        <v>0.2</v>
      </c>
      <c r="AD1929" s="61"/>
      <c r="AE1929" s="169" t="s">
        <v>234</v>
      </c>
      <c r="AF1929" s="45">
        <v>0</v>
      </c>
      <c r="AG1929" s="60">
        <v>0</v>
      </c>
      <c r="AH1929" s="61"/>
      <c r="AI1929" s="169" t="s">
        <v>240</v>
      </c>
      <c r="AJ1929" s="45">
        <v>1</v>
      </c>
      <c r="AK1929" s="60">
        <v>0.04</v>
      </c>
      <c r="AL1929" s="61"/>
      <c r="AM1929" s="169" t="s">
        <v>276</v>
      </c>
      <c r="AN1929" s="45">
        <v>5</v>
      </c>
      <c r="AO1929" s="60">
        <v>0.27777777777777779</v>
      </c>
      <c r="AP1929" s="61"/>
      <c r="AQ1929" s="169" t="s">
        <v>286</v>
      </c>
      <c r="AR1929" s="45">
        <v>8</v>
      </c>
      <c r="AS1929" s="60">
        <v>0.32</v>
      </c>
      <c r="AT1929" s="61"/>
      <c r="AU1929" s="169" t="s">
        <v>299</v>
      </c>
      <c r="AV1929" s="45">
        <v>0</v>
      </c>
      <c r="AW1929" s="60">
        <v>0</v>
      </c>
      <c r="AX1929" s="61"/>
      <c r="AY1929" s="169" t="s">
        <v>317</v>
      </c>
      <c r="AZ1929" s="45">
        <v>0</v>
      </c>
      <c r="BA1929" s="60">
        <v>0</v>
      </c>
      <c r="BB1929" s="61"/>
      <c r="BC1929" s="169" t="s">
        <v>328</v>
      </c>
      <c r="BD1929" s="59">
        <v>5</v>
      </c>
      <c r="BE1929" s="60">
        <v>0.20833333333333334</v>
      </c>
      <c r="BF1929" s="61"/>
      <c r="BG1929" s="63" t="s">
        <v>335</v>
      </c>
      <c r="BH1929" s="54">
        <v>2</v>
      </c>
      <c r="BI1929" s="66">
        <v>0.18181818181818182</v>
      </c>
      <c r="BJ1929" s="61"/>
      <c r="BK1929" s="61"/>
      <c r="BL1929" s="61"/>
      <c r="BM1929" s="61"/>
    </row>
    <row r="1930" spans="2:65" ht="25.5" customHeight="1" x14ac:dyDescent="0.2">
      <c r="B1930" s="63" t="s">
        <v>376</v>
      </c>
      <c r="C1930" s="45">
        <v>1</v>
      </c>
      <c r="D1930" s="58">
        <v>0.04</v>
      </c>
      <c r="E1930" s="64"/>
      <c r="F1930" s="75" t="s">
        <v>388</v>
      </c>
      <c r="G1930" s="45">
        <v>1</v>
      </c>
      <c r="H1930" s="58">
        <v>0.04</v>
      </c>
      <c r="I1930" s="61"/>
      <c r="J1930" s="63" t="s">
        <v>400</v>
      </c>
      <c r="K1930" s="45">
        <v>3</v>
      </c>
      <c r="L1930" s="58">
        <v>0.12</v>
      </c>
      <c r="M1930" s="61"/>
      <c r="N1930" s="169" t="s">
        <v>203</v>
      </c>
      <c r="O1930" s="45">
        <v>0</v>
      </c>
      <c r="P1930" s="60">
        <v>0</v>
      </c>
      <c r="Q1930" s="61"/>
      <c r="R1930" s="37"/>
      <c r="S1930" s="45">
        <v>25</v>
      </c>
      <c r="T1930" s="60">
        <v>1</v>
      </c>
      <c r="U1930" s="61"/>
      <c r="V1930" s="61"/>
      <c r="W1930" s="169" t="s">
        <v>217</v>
      </c>
      <c r="X1930" s="45">
        <v>1</v>
      </c>
      <c r="Y1930" s="60">
        <v>0.04</v>
      </c>
      <c r="Z1930" s="61"/>
      <c r="AA1930" s="169" t="s">
        <v>228</v>
      </c>
      <c r="AB1930" s="45">
        <v>8</v>
      </c>
      <c r="AC1930" s="60">
        <v>0.32</v>
      </c>
      <c r="AD1930" s="61"/>
      <c r="AE1930" s="169" t="s">
        <v>237</v>
      </c>
      <c r="AF1930" s="45">
        <v>9</v>
      </c>
      <c r="AG1930" s="60">
        <v>0.36</v>
      </c>
      <c r="AH1930" s="61"/>
      <c r="AI1930" s="169" t="s">
        <v>241</v>
      </c>
      <c r="AJ1930" s="45">
        <v>3</v>
      </c>
      <c r="AK1930" s="60">
        <v>0.12</v>
      </c>
      <c r="AL1930" s="61"/>
      <c r="AM1930" s="169" t="s">
        <v>257</v>
      </c>
      <c r="AN1930" s="45">
        <v>2</v>
      </c>
      <c r="AO1930" s="60">
        <v>0.1111111111111111</v>
      </c>
      <c r="AP1930" s="61"/>
      <c r="AQ1930" s="169" t="s">
        <v>287</v>
      </c>
      <c r="AR1930" s="45">
        <v>1</v>
      </c>
      <c r="AS1930" s="60">
        <v>0.04</v>
      </c>
      <c r="AT1930" s="61"/>
      <c r="AU1930" s="169" t="s">
        <v>300</v>
      </c>
      <c r="AV1930" s="45">
        <v>5</v>
      </c>
      <c r="AW1930" s="60">
        <v>0.27777777777777779</v>
      </c>
      <c r="AX1930" s="61"/>
      <c r="AY1930" s="169" t="s">
        <v>319</v>
      </c>
      <c r="AZ1930" s="45">
        <v>3</v>
      </c>
      <c r="BA1930" s="60">
        <v>0.12</v>
      </c>
      <c r="BB1930" s="61"/>
      <c r="BC1930" s="169" t="s">
        <v>329</v>
      </c>
      <c r="BD1930" s="59">
        <v>2</v>
      </c>
      <c r="BE1930" s="60">
        <v>8.3333333333333329E-2</v>
      </c>
      <c r="BF1930" s="61"/>
      <c r="BG1930" s="63" t="s">
        <v>336</v>
      </c>
      <c r="BH1930" s="54">
        <v>5</v>
      </c>
      <c r="BI1930" s="66">
        <v>0.45454545454545453</v>
      </c>
      <c r="BJ1930" s="61"/>
      <c r="BK1930" s="61"/>
      <c r="BL1930" s="61"/>
      <c r="BM1930" s="61"/>
    </row>
    <row r="1931" spans="2:65" ht="25.5" customHeight="1" x14ac:dyDescent="0.2">
      <c r="B1931" s="63" t="s">
        <v>377</v>
      </c>
      <c r="C1931" s="45">
        <v>0</v>
      </c>
      <c r="D1931" s="58">
        <v>0</v>
      </c>
      <c r="E1931" s="64"/>
      <c r="F1931" s="75" t="s">
        <v>389</v>
      </c>
      <c r="G1931" s="45">
        <v>0</v>
      </c>
      <c r="H1931" s="58">
        <v>0</v>
      </c>
      <c r="I1931" s="61"/>
      <c r="J1931" s="63" t="s">
        <v>387</v>
      </c>
      <c r="K1931" s="45">
        <v>0</v>
      </c>
      <c r="L1931" s="58">
        <v>0</v>
      </c>
      <c r="M1931" s="61"/>
      <c r="N1931" s="169" t="s">
        <v>204</v>
      </c>
      <c r="O1931" s="45">
        <v>2</v>
      </c>
      <c r="P1931" s="60">
        <v>0.08</v>
      </c>
      <c r="Q1931" s="61"/>
      <c r="R1931" s="61"/>
      <c r="S1931" s="49" t="s">
        <v>141</v>
      </c>
      <c r="T1931" s="49" t="s">
        <v>140</v>
      </c>
      <c r="U1931" s="61"/>
      <c r="V1931" s="61"/>
      <c r="W1931" s="169" t="s">
        <v>218</v>
      </c>
      <c r="X1931" s="45">
        <v>2</v>
      </c>
      <c r="Y1931" s="60">
        <v>0.08</v>
      </c>
      <c r="Z1931" s="61"/>
      <c r="AA1931" s="169" t="s">
        <v>229</v>
      </c>
      <c r="AB1931" s="45">
        <v>0</v>
      </c>
      <c r="AC1931" s="60">
        <v>0</v>
      </c>
      <c r="AD1931" s="61"/>
      <c r="AE1931" s="169" t="s">
        <v>251</v>
      </c>
      <c r="AF1931" s="59">
        <v>2</v>
      </c>
      <c r="AG1931" s="60">
        <v>0.08</v>
      </c>
      <c r="AH1931" s="61"/>
      <c r="AI1931" s="169" t="s">
        <v>242</v>
      </c>
      <c r="AJ1931" s="45">
        <v>2</v>
      </c>
      <c r="AK1931" s="60">
        <v>0.08</v>
      </c>
      <c r="AL1931" s="61"/>
      <c r="AM1931" s="169" t="s">
        <v>256</v>
      </c>
      <c r="AN1931" s="45">
        <v>0</v>
      </c>
      <c r="AO1931" s="60">
        <v>0</v>
      </c>
      <c r="AP1931" s="61"/>
      <c r="AQ1931" s="169" t="s">
        <v>288</v>
      </c>
      <c r="AR1931" s="59">
        <v>3</v>
      </c>
      <c r="AS1931" s="60">
        <v>0.12</v>
      </c>
      <c r="AT1931" s="61"/>
      <c r="AU1931" s="169" t="s">
        <v>301</v>
      </c>
      <c r="AV1931" s="45">
        <v>1</v>
      </c>
      <c r="AW1931" s="60">
        <v>5.5555555555555552E-2</v>
      </c>
      <c r="AX1931" s="61"/>
      <c r="AY1931" s="169" t="s">
        <v>320</v>
      </c>
      <c r="AZ1931" s="45">
        <v>0</v>
      </c>
      <c r="BA1931" s="60">
        <v>0</v>
      </c>
      <c r="BB1931" s="61"/>
      <c r="BC1931" s="169" t="s">
        <v>330</v>
      </c>
      <c r="BD1931" s="45">
        <v>5</v>
      </c>
      <c r="BE1931" s="60">
        <v>0.20833333333333334</v>
      </c>
      <c r="BF1931" s="61"/>
      <c r="BG1931" s="63" t="s">
        <v>337</v>
      </c>
      <c r="BH1931" s="65">
        <v>1</v>
      </c>
      <c r="BI1931" s="66">
        <v>9.0909090909090912E-2</v>
      </c>
      <c r="BJ1931" s="61"/>
      <c r="BK1931" s="61"/>
      <c r="BL1931" s="61"/>
      <c r="BM1931" s="61"/>
    </row>
    <row r="1932" spans="2:65" ht="25.5" customHeight="1" x14ac:dyDescent="0.2">
      <c r="B1932" s="63" t="s">
        <v>378</v>
      </c>
      <c r="C1932" s="45">
        <v>0</v>
      </c>
      <c r="D1932" s="58">
        <v>0</v>
      </c>
      <c r="E1932" s="64"/>
      <c r="F1932" s="75" t="s">
        <v>390</v>
      </c>
      <c r="G1932" s="45">
        <v>0</v>
      </c>
      <c r="H1932" s="58">
        <v>0</v>
      </c>
      <c r="I1932" s="61"/>
      <c r="J1932" s="63" t="s">
        <v>401</v>
      </c>
      <c r="K1932" s="45">
        <v>1</v>
      </c>
      <c r="L1932" s="58">
        <v>0.04</v>
      </c>
      <c r="M1932" s="61"/>
      <c r="N1932" s="169" t="s">
        <v>205</v>
      </c>
      <c r="O1932" s="45">
        <v>7</v>
      </c>
      <c r="P1932" s="60">
        <v>0.28000000000000003</v>
      </c>
      <c r="Q1932" s="61"/>
      <c r="R1932" s="61"/>
      <c r="S1932" s="61"/>
      <c r="T1932" s="61"/>
      <c r="U1932" s="61"/>
      <c r="V1932" s="61"/>
      <c r="W1932" s="169" t="s">
        <v>219</v>
      </c>
      <c r="X1932" s="45">
        <v>0</v>
      </c>
      <c r="Y1932" s="60">
        <v>0</v>
      </c>
      <c r="Z1932" s="61"/>
      <c r="AA1932" s="37"/>
      <c r="AB1932" s="45">
        <v>25</v>
      </c>
      <c r="AC1932" s="60">
        <v>1</v>
      </c>
      <c r="AD1932" s="61"/>
      <c r="AE1932" s="169" t="s">
        <v>435</v>
      </c>
      <c r="AF1932" s="59">
        <v>0</v>
      </c>
      <c r="AG1932" s="60">
        <v>0</v>
      </c>
      <c r="AH1932" s="61"/>
      <c r="AI1932" s="169" t="s">
        <v>243</v>
      </c>
      <c r="AJ1932" s="45">
        <v>0</v>
      </c>
      <c r="AK1932" s="60">
        <v>0</v>
      </c>
      <c r="AL1932" s="61"/>
      <c r="AM1932" s="169" t="s">
        <v>258</v>
      </c>
      <c r="AN1932" s="45">
        <v>1</v>
      </c>
      <c r="AO1932" s="60">
        <v>5.5555555555555552E-2</v>
      </c>
      <c r="AP1932" s="61"/>
      <c r="AQ1932" s="169" t="s">
        <v>289</v>
      </c>
      <c r="AR1932" s="59">
        <v>0</v>
      </c>
      <c r="AS1932" s="60">
        <v>0</v>
      </c>
      <c r="AT1932" s="61"/>
      <c r="AU1932" s="169" t="s">
        <v>302</v>
      </c>
      <c r="AV1932" s="45">
        <v>3</v>
      </c>
      <c r="AW1932" s="60">
        <v>0.16666666666666666</v>
      </c>
      <c r="AX1932" s="61"/>
      <c r="AY1932" s="169" t="s">
        <v>322</v>
      </c>
      <c r="AZ1932" s="45">
        <v>0</v>
      </c>
      <c r="BA1932" s="60">
        <v>0</v>
      </c>
      <c r="BB1932" s="61"/>
      <c r="BC1932" s="98"/>
      <c r="BD1932" s="45">
        <v>24</v>
      </c>
      <c r="BE1932" s="60">
        <v>1</v>
      </c>
      <c r="BF1932" s="61"/>
      <c r="BG1932" s="98"/>
      <c r="BH1932" s="65">
        <v>11</v>
      </c>
      <c r="BI1932" s="66">
        <v>1</v>
      </c>
      <c r="BJ1932" s="61"/>
      <c r="BK1932" s="61"/>
      <c r="BL1932" s="61"/>
      <c r="BM1932" s="61"/>
    </row>
    <row r="1933" spans="2:65" ht="25.5" customHeight="1" x14ac:dyDescent="0.2">
      <c r="B1933" s="63" t="s">
        <v>379</v>
      </c>
      <c r="C1933" s="45">
        <v>0</v>
      </c>
      <c r="D1933" s="58">
        <v>0</v>
      </c>
      <c r="E1933" s="64"/>
      <c r="F1933" s="75" t="s">
        <v>391</v>
      </c>
      <c r="G1933" s="45">
        <v>0</v>
      </c>
      <c r="H1933" s="58">
        <v>0</v>
      </c>
      <c r="I1933" s="61"/>
      <c r="J1933" s="63" t="s">
        <v>402</v>
      </c>
      <c r="K1933" s="45">
        <v>0</v>
      </c>
      <c r="L1933" s="58">
        <v>0</v>
      </c>
      <c r="M1933" s="61"/>
      <c r="N1933" s="169" t="s">
        <v>206</v>
      </c>
      <c r="O1933" s="45">
        <v>1</v>
      </c>
      <c r="P1933" s="60">
        <v>0.04</v>
      </c>
      <c r="Q1933" s="61"/>
      <c r="R1933" s="61"/>
      <c r="S1933" s="61"/>
      <c r="T1933" s="61"/>
      <c r="U1933" s="61"/>
      <c r="V1933" s="61"/>
      <c r="W1933" s="169" t="s">
        <v>220</v>
      </c>
      <c r="X1933" s="45">
        <v>2</v>
      </c>
      <c r="Y1933" s="60">
        <v>0.08</v>
      </c>
      <c r="Z1933" s="61"/>
      <c r="AA1933" s="61"/>
      <c r="AB1933" s="49" t="s">
        <v>141</v>
      </c>
      <c r="AC1933" s="49" t="s">
        <v>140</v>
      </c>
      <c r="AD1933" s="61"/>
      <c r="AE1933" s="169" t="s">
        <v>436</v>
      </c>
      <c r="AF1933" s="59">
        <v>3</v>
      </c>
      <c r="AG1933" s="60">
        <v>0.12</v>
      </c>
      <c r="AH1933" s="61"/>
      <c r="AI1933" s="169" t="s">
        <v>244</v>
      </c>
      <c r="AJ1933" s="45">
        <v>0</v>
      </c>
      <c r="AK1933" s="60">
        <v>0</v>
      </c>
      <c r="AL1933" s="61"/>
      <c r="AM1933" s="169" t="s">
        <v>277</v>
      </c>
      <c r="AN1933" s="45">
        <v>3</v>
      </c>
      <c r="AO1933" s="60">
        <v>0.16666666666666666</v>
      </c>
      <c r="AP1933" s="61"/>
      <c r="AQ1933" s="169" t="s">
        <v>290</v>
      </c>
      <c r="AR1933" s="45">
        <v>1</v>
      </c>
      <c r="AS1933" s="60">
        <v>0.04</v>
      </c>
      <c r="AT1933" s="61"/>
      <c r="AU1933" s="169" t="s">
        <v>304</v>
      </c>
      <c r="AV1933" s="45">
        <v>0</v>
      </c>
      <c r="AW1933" s="60">
        <v>0</v>
      </c>
      <c r="AX1933" s="61"/>
      <c r="AY1933" s="169" t="s">
        <v>321</v>
      </c>
      <c r="AZ1933" s="45">
        <v>2</v>
      </c>
      <c r="BA1933" s="60">
        <v>0.08</v>
      </c>
      <c r="BB1933" s="61"/>
      <c r="BC1933" s="61"/>
      <c r="BD1933" s="49" t="s">
        <v>141</v>
      </c>
      <c r="BE1933" s="49" t="s">
        <v>140</v>
      </c>
      <c r="BF1933" s="61"/>
      <c r="BG1933" s="68"/>
      <c r="BH1933" s="77" t="s">
        <v>141</v>
      </c>
      <c r="BI1933" s="77" t="s">
        <v>140</v>
      </c>
      <c r="BJ1933" s="61"/>
      <c r="BK1933" s="61"/>
      <c r="BL1933" s="61"/>
      <c r="BM1933" s="61"/>
    </row>
    <row r="1934" spans="2:65" ht="25.5" customHeight="1" x14ac:dyDescent="0.2">
      <c r="B1934" s="63" t="s">
        <v>380</v>
      </c>
      <c r="C1934" s="45">
        <v>2</v>
      </c>
      <c r="D1934" s="58">
        <v>0.08</v>
      </c>
      <c r="E1934" s="64"/>
      <c r="F1934" s="75" t="s">
        <v>392</v>
      </c>
      <c r="G1934" s="45">
        <v>0</v>
      </c>
      <c r="H1934" s="58">
        <v>0</v>
      </c>
      <c r="I1934" s="61"/>
      <c r="J1934" s="63" t="s">
        <v>389</v>
      </c>
      <c r="K1934" s="45">
        <v>0</v>
      </c>
      <c r="L1934" s="58">
        <v>0</v>
      </c>
      <c r="M1934" s="61"/>
      <c r="N1934" s="169" t="s">
        <v>250</v>
      </c>
      <c r="O1934" s="45">
        <v>1</v>
      </c>
      <c r="P1934" s="60">
        <v>0.04</v>
      </c>
      <c r="Q1934" s="61"/>
      <c r="R1934" s="61"/>
      <c r="S1934" s="61"/>
      <c r="T1934" s="61"/>
      <c r="U1934" s="61"/>
      <c r="V1934" s="61"/>
      <c r="W1934" s="169" t="s">
        <v>221</v>
      </c>
      <c r="X1934" s="45">
        <v>3</v>
      </c>
      <c r="Y1934" s="60">
        <v>0.12</v>
      </c>
      <c r="Z1934" s="61"/>
      <c r="AA1934" s="61"/>
      <c r="AB1934" s="61"/>
      <c r="AC1934" s="61"/>
      <c r="AD1934" s="61"/>
      <c r="AE1934" s="169" t="s">
        <v>437</v>
      </c>
      <c r="AF1934" s="59">
        <v>5</v>
      </c>
      <c r="AG1934" s="60">
        <v>0.2</v>
      </c>
      <c r="AH1934" s="61"/>
      <c r="AI1934" s="169" t="s">
        <v>245</v>
      </c>
      <c r="AJ1934" s="59">
        <v>3</v>
      </c>
      <c r="AK1934" s="60">
        <v>0.12</v>
      </c>
      <c r="AL1934" s="61"/>
      <c r="AM1934" s="169" t="s">
        <v>259</v>
      </c>
      <c r="AN1934" s="45">
        <v>2</v>
      </c>
      <c r="AO1934" s="60">
        <v>0.1111111111111111</v>
      </c>
      <c r="AP1934" s="61"/>
      <c r="AQ1934" s="169" t="s">
        <v>291</v>
      </c>
      <c r="AR1934" s="45">
        <v>0</v>
      </c>
      <c r="AS1934" s="60">
        <v>0</v>
      </c>
      <c r="AT1934" s="61"/>
      <c r="AU1934" s="169" t="s">
        <v>303</v>
      </c>
      <c r="AV1934" s="45">
        <v>0</v>
      </c>
      <c r="AW1934" s="60">
        <v>0</v>
      </c>
      <c r="AX1934" s="61"/>
      <c r="AY1934" s="169" t="s">
        <v>318</v>
      </c>
      <c r="AZ1934" s="45">
        <v>1</v>
      </c>
      <c r="BA1934" s="60">
        <v>0.04</v>
      </c>
      <c r="BB1934" s="61"/>
      <c r="BC1934" s="61"/>
      <c r="BD1934" s="61"/>
      <c r="BE1934" s="61"/>
      <c r="BF1934" s="61"/>
      <c r="BG1934" s="61"/>
      <c r="BH1934" s="61"/>
      <c r="BI1934" s="61"/>
      <c r="BJ1934" s="61"/>
      <c r="BK1934" s="61"/>
      <c r="BL1934" s="61"/>
      <c r="BM1934" s="61"/>
    </row>
    <row r="1935" spans="2:65" ht="25.5" customHeight="1" x14ac:dyDescent="0.2">
      <c r="B1935" s="63" t="s">
        <v>381</v>
      </c>
      <c r="C1935" s="45">
        <v>0</v>
      </c>
      <c r="D1935" s="58">
        <v>0</v>
      </c>
      <c r="E1935" s="64"/>
      <c r="F1935" s="75" t="s">
        <v>393</v>
      </c>
      <c r="G1935" s="45">
        <v>2</v>
      </c>
      <c r="H1935" s="58">
        <v>0.08</v>
      </c>
      <c r="I1935" s="61"/>
      <c r="J1935" s="63" t="s">
        <v>403</v>
      </c>
      <c r="K1935" s="45">
        <v>0</v>
      </c>
      <c r="L1935" s="58">
        <v>0</v>
      </c>
      <c r="M1935" s="61"/>
      <c r="N1935" s="61"/>
      <c r="O1935" s="45">
        <v>25</v>
      </c>
      <c r="P1935" s="60">
        <v>1</v>
      </c>
      <c r="Q1935" s="61"/>
      <c r="R1935" s="61"/>
      <c r="S1935" s="61"/>
      <c r="T1935" s="61"/>
      <c r="U1935" s="61"/>
      <c r="V1935" s="61"/>
      <c r="W1935" s="169" t="s">
        <v>222</v>
      </c>
      <c r="X1935" s="45">
        <v>0</v>
      </c>
      <c r="Y1935" s="60">
        <v>0</v>
      </c>
      <c r="Z1935" s="61"/>
      <c r="AA1935" s="61"/>
      <c r="AB1935" s="61"/>
      <c r="AC1935" s="61"/>
      <c r="AD1935" s="61"/>
      <c r="AE1935" s="37"/>
      <c r="AF1935" s="45">
        <v>25</v>
      </c>
      <c r="AG1935" s="60">
        <v>1</v>
      </c>
      <c r="AH1935" s="61"/>
      <c r="AI1935" s="169" t="s">
        <v>248</v>
      </c>
      <c r="AJ1935" s="45">
        <v>0</v>
      </c>
      <c r="AK1935" s="60">
        <v>0</v>
      </c>
      <c r="AL1935" s="61"/>
      <c r="AM1935" s="169" t="s">
        <v>260</v>
      </c>
      <c r="AN1935" s="45">
        <v>0</v>
      </c>
      <c r="AO1935" s="60">
        <v>0</v>
      </c>
      <c r="AP1935" s="61"/>
      <c r="AQ1935" s="169" t="s">
        <v>292</v>
      </c>
      <c r="AR1935" s="45">
        <v>0</v>
      </c>
      <c r="AS1935" s="60">
        <v>0</v>
      </c>
      <c r="AT1935" s="61"/>
      <c r="AU1935" s="169" t="s">
        <v>305</v>
      </c>
      <c r="AV1935" s="45">
        <v>0</v>
      </c>
      <c r="AW1935" s="60">
        <v>0</v>
      </c>
      <c r="AX1935" s="61"/>
      <c r="AY1935" s="169" t="s">
        <v>439</v>
      </c>
      <c r="AZ1935" s="45">
        <v>2</v>
      </c>
      <c r="BA1935" s="60">
        <v>1</v>
      </c>
      <c r="BB1935" s="61"/>
      <c r="BC1935" s="61"/>
      <c r="BD1935" s="61"/>
      <c r="BE1935" s="61"/>
      <c r="BF1935" s="61"/>
      <c r="BG1935" s="61"/>
      <c r="BH1935" s="61"/>
      <c r="BI1935" s="61"/>
      <c r="BJ1935" s="61"/>
      <c r="BK1935" s="61"/>
      <c r="BL1935" s="61"/>
      <c r="BM1935" s="61"/>
    </row>
    <row r="1936" spans="2:65" ht="25.5" customHeight="1" x14ac:dyDescent="0.2">
      <c r="B1936" s="63" t="s">
        <v>382</v>
      </c>
      <c r="C1936" s="45">
        <v>0</v>
      </c>
      <c r="D1936" s="58">
        <v>0</v>
      </c>
      <c r="E1936" s="64"/>
      <c r="F1936" s="75" t="s">
        <v>394</v>
      </c>
      <c r="G1936" s="45">
        <v>0</v>
      </c>
      <c r="H1936" s="58">
        <v>0</v>
      </c>
      <c r="I1936" s="61"/>
      <c r="J1936" s="63" t="s">
        <v>404</v>
      </c>
      <c r="K1936" s="45">
        <v>0</v>
      </c>
      <c r="L1936" s="58">
        <v>0</v>
      </c>
      <c r="M1936" s="61"/>
      <c r="N1936" s="37"/>
      <c r="O1936" s="49" t="s">
        <v>141</v>
      </c>
      <c r="P1936" s="49" t="s">
        <v>140</v>
      </c>
      <c r="Q1936" s="61"/>
      <c r="R1936" s="61"/>
      <c r="S1936" s="61"/>
      <c r="T1936" s="61"/>
      <c r="U1936" s="61"/>
      <c r="V1936" s="61"/>
      <c r="W1936" s="169" t="s">
        <v>246</v>
      </c>
      <c r="X1936" s="45">
        <v>0</v>
      </c>
      <c r="Y1936" s="60">
        <v>0</v>
      </c>
      <c r="Z1936" s="61"/>
      <c r="AA1936" s="61"/>
      <c r="AB1936" s="61"/>
      <c r="AC1936" s="61"/>
      <c r="AD1936" s="61"/>
      <c r="AE1936" s="61"/>
      <c r="AF1936" s="49" t="s">
        <v>141</v>
      </c>
      <c r="AG1936" s="49" t="s">
        <v>140</v>
      </c>
      <c r="AH1936" s="61"/>
      <c r="AI1936" s="169" t="s">
        <v>249</v>
      </c>
      <c r="AJ1936" s="45">
        <v>0</v>
      </c>
      <c r="AK1936" s="60">
        <v>0</v>
      </c>
      <c r="AL1936" s="61"/>
      <c r="AM1936" s="169" t="s">
        <v>261</v>
      </c>
      <c r="AN1936" s="59">
        <v>0</v>
      </c>
      <c r="AO1936" s="60">
        <v>0</v>
      </c>
      <c r="AP1936" s="61"/>
      <c r="AQ1936" s="169" t="s">
        <v>293</v>
      </c>
      <c r="AR1936" s="45">
        <v>3</v>
      </c>
      <c r="AS1936" s="60">
        <v>0.12</v>
      </c>
      <c r="AT1936" s="61"/>
      <c r="AU1936" s="169" t="s">
        <v>262</v>
      </c>
      <c r="AV1936" s="59">
        <v>1</v>
      </c>
      <c r="AW1936" s="60">
        <v>5.5555555555555552E-2</v>
      </c>
      <c r="AX1936" s="61"/>
      <c r="AY1936" s="169" t="s">
        <v>440</v>
      </c>
      <c r="AZ1936" s="45">
        <v>11</v>
      </c>
      <c r="BA1936" s="60">
        <v>5.5</v>
      </c>
      <c r="BB1936" s="61"/>
      <c r="BC1936" s="61"/>
      <c r="BD1936" s="61"/>
      <c r="BE1936" s="61"/>
      <c r="BF1936" s="61"/>
      <c r="BG1936" s="61"/>
      <c r="BH1936" s="61"/>
      <c r="BI1936" s="61"/>
      <c r="BJ1936" s="61"/>
      <c r="BK1936" s="61"/>
      <c r="BL1936" s="61"/>
      <c r="BM1936" s="61"/>
    </row>
    <row r="1937" spans="2:65" ht="25.5" customHeight="1" x14ac:dyDescent="0.2">
      <c r="B1937" s="63" t="s">
        <v>383</v>
      </c>
      <c r="C1937" s="45">
        <v>0</v>
      </c>
      <c r="D1937" s="58">
        <v>0</v>
      </c>
      <c r="E1937" s="64"/>
      <c r="F1937" s="75" t="s">
        <v>395</v>
      </c>
      <c r="G1937" s="45">
        <v>0</v>
      </c>
      <c r="H1937" s="58">
        <v>0</v>
      </c>
      <c r="I1937" s="61"/>
      <c r="J1937" s="63" t="s">
        <v>391</v>
      </c>
      <c r="K1937" s="45">
        <v>0</v>
      </c>
      <c r="L1937" s="58">
        <v>0</v>
      </c>
      <c r="M1937" s="61"/>
      <c r="N1937" s="61"/>
      <c r="O1937" s="61"/>
      <c r="P1937" s="61"/>
      <c r="Q1937" s="61"/>
      <c r="R1937" s="61"/>
      <c r="S1937" s="61"/>
      <c r="T1937" s="61"/>
      <c r="U1937" s="61"/>
      <c r="V1937" s="61"/>
      <c r="W1937" s="169" t="s">
        <v>247</v>
      </c>
      <c r="X1937" s="45">
        <v>0</v>
      </c>
      <c r="Y1937" s="60">
        <v>0</v>
      </c>
      <c r="Z1937" s="61"/>
      <c r="AA1937" s="61"/>
      <c r="AB1937" s="61"/>
      <c r="AC1937" s="61"/>
      <c r="AD1937" s="61"/>
      <c r="AE1937" s="61"/>
      <c r="AF1937" s="61"/>
      <c r="AG1937" s="61"/>
      <c r="AH1937" s="61"/>
      <c r="AI1937" s="169" t="s">
        <v>273</v>
      </c>
      <c r="AJ1937" s="45">
        <v>0</v>
      </c>
      <c r="AK1937" s="60">
        <v>0</v>
      </c>
      <c r="AL1937" s="61"/>
      <c r="AM1937" s="169" t="s">
        <v>278</v>
      </c>
      <c r="AN1937" s="59">
        <v>1</v>
      </c>
      <c r="AO1937" s="60">
        <v>5.5555555555555552E-2</v>
      </c>
      <c r="AP1937" s="61"/>
      <c r="AQ1937" s="169" t="s">
        <v>294</v>
      </c>
      <c r="AR1937" s="45">
        <v>5</v>
      </c>
      <c r="AS1937" s="60">
        <v>0.2</v>
      </c>
      <c r="AT1937" s="61"/>
      <c r="AU1937" s="169" t="s">
        <v>307</v>
      </c>
      <c r="AV1937" s="59">
        <v>1</v>
      </c>
      <c r="AW1937" s="60">
        <v>5.5555555555555552E-2</v>
      </c>
      <c r="AX1937" s="61"/>
      <c r="AY1937" s="169" t="s">
        <v>440</v>
      </c>
      <c r="AZ1937" s="45">
        <v>1</v>
      </c>
      <c r="BA1937" s="60">
        <v>0.5</v>
      </c>
      <c r="BB1937" s="61"/>
      <c r="BC1937" s="61"/>
      <c r="BD1937" s="61"/>
      <c r="BE1937" s="61"/>
      <c r="BF1937" s="61"/>
      <c r="BG1937" s="61"/>
      <c r="BH1937" s="61"/>
      <c r="BI1937" s="61"/>
      <c r="BJ1937" s="61"/>
      <c r="BK1937" s="61"/>
      <c r="BL1937" s="61"/>
      <c r="BM1937" s="61"/>
    </row>
    <row r="1938" spans="2:65" ht="25.5" customHeight="1" x14ac:dyDescent="0.2">
      <c r="B1938" s="61"/>
      <c r="C1938" s="45">
        <v>25</v>
      </c>
      <c r="D1938" s="58">
        <v>1</v>
      </c>
      <c r="E1938" s="64"/>
      <c r="F1938" s="61"/>
      <c r="G1938" s="45">
        <v>25</v>
      </c>
      <c r="H1938" s="58">
        <v>1</v>
      </c>
      <c r="I1938" s="61"/>
      <c r="J1938" s="63" t="s">
        <v>405</v>
      </c>
      <c r="K1938" s="45">
        <v>1</v>
      </c>
      <c r="L1938" s="58">
        <v>0.04</v>
      </c>
      <c r="M1938" s="61"/>
      <c r="N1938" s="61"/>
      <c r="O1938" s="61"/>
      <c r="P1938" s="61"/>
      <c r="Q1938" s="61"/>
      <c r="R1938" s="61"/>
      <c r="S1938" s="61"/>
      <c r="T1938" s="61"/>
      <c r="U1938" s="61"/>
      <c r="V1938" s="61"/>
      <c r="W1938" s="169" t="s">
        <v>265</v>
      </c>
      <c r="X1938" s="45">
        <v>0</v>
      </c>
      <c r="Y1938" s="60">
        <v>0</v>
      </c>
      <c r="Z1938" s="61"/>
      <c r="AA1938" s="61"/>
      <c r="AB1938" s="61"/>
      <c r="AC1938" s="61"/>
      <c r="AD1938" s="61"/>
      <c r="AE1938" s="61"/>
      <c r="AF1938" s="61"/>
      <c r="AG1938" s="61"/>
      <c r="AH1938" s="61"/>
      <c r="AI1938" s="169" t="s">
        <v>275</v>
      </c>
      <c r="AJ1938" s="45">
        <v>0</v>
      </c>
      <c r="AK1938" s="60">
        <v>0</v>
      </c>
      <c r="AL1938" s="61"/>
      <c r="AM1938" s="169" t="s">
        <v>262</v>
      </c>
      <c r="AN1938" s="45">
        <v>0</v>
      </c>
      <c r="AO1938" s="60">
        <v>0</v>
      </c>
      <c r="AP1938" s="61"/>
      <c r="AQ1938" s="61"/>
      <c r="AR1938" s="45">
        <v>25</v>
      </c>
      <c r="AS1938" s="60">
        <v>1</v>
      </c>
      <c r="AT1938" s="61"/>
      <c r="AU1938" s="169" t="s">
        <v>306</v>
      </c>
      <c r="AV1938" s="45">
        <v>1</v>
      </c>
      <c r="AW1938" s="60">
        <v>5.5555555555555552E-2</v>
      </c>
      <c r="AX1938" s="61"/>
      <c r="AY1938" s="98"/>
      <c r="AZ1938" s="45">
        <v>25</v>
      </c>
      <c r="BA1938" s="60">
        <v>1</v>
      </c>
      <c r="BB1938" s="61"/>
      <c r="BC1938" s="61"/>
      <c r="BD1938" s="61"/>
      <c r="BE1938" s="61"/>
      <c r="BF1938" s="61"/>
      <c r="BG1938" s="61"/>
      <c r="BH1938" s="61"/>
      <c r="BI1938" s="61"/>
      <c r="BJ1938" s="61"/>
      <c r="BK1938" s="61"/>
      <c r="BL1938" s="61"/>
      <c r="BM1938" s="61"/>
    </row>
    <row r="1939" spans="2:65" ht="25.5" customHeight="1" x14ac:dyDescent="0.2">
      <c r="B1939" s="61"/>
      <c r="C1939" s="70" t="s">
        <v>141</v>
      </c>
      <c r="D1939" s="70" t="s">
        <v>140</v>
      </c>
      <c r="E1939" s="64"/>
      <c r="F1939" s="61"/>
      <c r="G1939" s="70" t="s">
        <v>141</v>
      </c>
      <c r="H1939" s="70" t="s">
        <v>140</v>
      </c>
      <c r="I1939" s="61"/>
      <c r="J1939" s="63" t="s">
        <v>406</v>
      </c>
      <c r="K1939" s="45">
        <v>0</v>
      </c>
      <c r="L1939" s="58">
        <v>0</v>
      </c>
      <c r="M1939" s="61"/>
      <c r="N1939" s="61"/>
      <c r="O1939" s="61"/>
      <c r="P1939" s="61"/>
      <c r="Q1939" s="61"/>
      <c r="R1939" s="61"/>
      <c r="S1939" s="61"/>
      <c r="T1939" s="61"/>
      <c r="U1939" s="61"/>
      <c r="V1939" s="61"/>
      <c r="W1939" s="169" t="s">
        <v>266</v>
      </c>
      <c r="X1939" s="45">
        <v>1</v>
      </c>
      <c r="Y1939" s="60">
        <v>0.04</v>
      </c>
      <c r="Z1939" s="61"/>
      <c r="AA1939" s="61"/>
      <c r="AB1939" s="61"/>
      <c r="AC1939" s="61"/>
      <c r="AD1939" s="61"/>
      <c r="AE1939" s="61"/>
      <c r="AF1939" s="61"/>
      <c r="AG1939" s="61"/>
      <c r="AH1939" s="61"/>
      <c r="AI1939" s="169" t="s">
        <v>274</v>
      </c>
      <c r="AJ1939" s="45">
        <v>0</v>
      </c>
      <c r="AK1939" s="60">
        <v>0</v>
      </c>
      <c r="AL1939" s="61"/>
      <c r="AM1939" s="169" t="s">
        <v>263</v>
      </c>
      <c r="AN1939" s="45">
        <v>0</v>
      </c>
      <c r="AO1939" s="60">
        <v>0</v>
      </c>
      <c r="AP1939" s="61"/>
      <c r="AQ1939" s="61"/>
      <c r="AR1939" s="70" t="s">
        <v>141</v>
      </c>
      <c r="AS1939" s="70" t="s">
        <v>140</v>
      </c>
      <c r="AT1939" s="61"/>
      <c r="AU1939" s="169" t="s">
        <v>308</v>
      </c>
      <c r="AV1939" s="45">
        <v>0</v>
      </c>
      <c r="AW1939" s="60">
        <v>0</v>
      </c>
      <c r="AX1939" s="61"/>
      <c r="AY1939" s="61"/>
      <c r="AZ1939" s="49" t="s">
        <v>141</v>
      </c>
      <c r="BA1939" s="49" t="s">
        <v>140</v>
      </c>
      <c r="BB1939" s="64"/>
      <c r="BC1939" s="61"/>
      <c r="BD1939" s="61"/>
      <c r="BE1939" s="61"/>
      <c r="BF1939" s="61"/>
      <c r="BG1939" s="61"/>
      <c r="BH1939" s="61"/>
      <c r="BI1939" s="61"/>
      <c r="BJ1939" s="61"/>
      <c r="BK1939" s="61"/>
      <c r="BL1939" s="61"/>
      <c r="BM1939" s="61"/>
    </row>
    <row r="1940" spans="2:65" ht="25.5" customHeight="1" x14ac:dyDescent="0.2">
      <c r="B1940" s="61"/>
      <c r="C1940" s="61"/>
      <c r="D1940" s="61"/>
      <c r="E1940" s="64"/>
      <c r="F1940" s="61"/>
      <c r="G1940" s="61"/>
      <c r="H1940" s="61"/>
      <c r="I1940" s="61"/>
      <c r="J1940" s="63" t="s">
        <v>393</v>
      </c>
      <c r="K1940" s="45">
        <v>1</v>
      </c>
      <c r="L1940" s="58">
        <v>0.04</v>
      </c>
      <c r="M1940" s="61"/>
      <c r="N1940" s="61"/>
      <c r="O1940" s="61"/>
      <c r="P1940" s="61"/>
      <c r="Q1940" s="61"/>
      <c r="R1940" s="61"/>
      <c r="S1940" s="61"/>
      <c r="T1940" s="61"/>
      <c r="U1940" s="61"/>
      <c r="V1940" s="61"/>
      <c r="W1940" s="169" t="s">
        <v>162</v>
      </c>
      <c r="X1940" s="59">
        <v>5</v>
      </c>
      <c r="Y1940" s="60">
        <v>0.2</v>
      </c>
      <c r="Z1940" s="61"/>
      <c r="AA1940" s="61"/>
      <c r="AB1940" s="61"/>
      <c r="AC1940" s="61"/>
      <c r="AD1940" s="61"/>
      <c r="AE1940" s="61"/>
      <c r="AF1940" s="61"/>
      <c r="AG1940" s="61"/>
      <c r="AH1940" s="61"/>
      <c r="AI1940" s="169" t="s">
        <v>273</v>
      </c>
      <c r="AJ1940" s="45">
        <v>1</v>
      </c>
      <c r="AK1940" s="60">
        <v>0.04</v>
      </c>
      <c r="AL1940" s="61"/>
      <c r="AM1940" s="169" t="s">
        <v>264</v>
      </c>
      <c r="AN1940" s="45">
        <v>1</v>
      </c>
      <c r="AO1940" s="60">
        <v>5.5555555555555552E-2</v>
      </c>
      <c r="AP1940" s="61"/>
      <c r="AQ1940" s="61"/>
      <c r="AR1940" s="61"/>
      <c r="AS1940" s="61"/>
      <c r="AT1940" s="61"/>
      <c r="AU1940" s="169" t="s">
        <v>309</v>
      </c>
      <c r="AV1940" s="45">
        <v>0</v>
      </c>
      <c r="AW1940" s="60">
        <v>0</v>
      </c>
      <c r="AX1940" s="61"/>
      <c r="AY1940"/>
      <c r="AZ1940"/>
      <c r="BA1940"/>
      <c r="BB1940" s="61"/>
      <c r="BC1940" s="61"/>
      <c r="BD1940" s="61"/>
      <c r="BE1940" s="61"/>
      <c r="BF1940" s="61"/>
      <c r="BG1940" s="61"/>
      <c r="BH1940" s="61"/>
      <c r="BI1940" s="61"/>
      <c r="BJ1940" s="61"/>
      <c r="BK1940" s="61"/>
      <c r="BL1940" s="61"/>
      <c r="BM1940" s="61"/>
    </row>
    <row r="1941" spans="2:65" ht="25.5" customHeight="1" x14ac:dyDescent="0.2">
      <c r="B1941" s="61"/>
      <c r="C1941" s="61"/>
      <c r="D1941" s="61"/>
      <c r="E1941" s="64"/>
      <c r="F1941" s="61"/>
      <c r="G1941" s="61"/>
      <c r="H1941" s="61"/>
      <c r="I1941" s="61"/>
      <c r="J1941" s="63" t="s">
        <v>407</v>
      </c>
      <c r="K1941" s="45">
        <v>0</v>
      </c>
      <c r="L1941" s="58">
        <v>0</v>
      </c>
      <c r="M1941" s="61"/>
      <c r="N1941" s="61"/>
      <c r="O1941" s="61"/>
      <c r="P1941" s="61"/>
      <c r="Q1941" s="61"/>
      <c r="R1941" s="61"/>
      <c r="S1941" s="61"/>
      <c r="T1941" s="61"/>
      <c r="U1941" s="61"/>
      <c r="V1941" s="61"/>
      <c r="W1941" s="37"/>
      <c r="X1941" s="45">
        <v>25</v>
      </c>
      <c r="Y1941" s="60">
        <v>1</v>
      </c>
      <c r="Z1941" s="61"/>
      <c r="AA1941" s="61"/>
      <c r="AB1941" s="61"/>
      <c r="AC1941" s="61"/>
      <c r="AD1941" s="61"/>
      <c r="AE1941" s="61"/>
      <c r="AF1941" s="61"/>
      <c r="AG1941" s="61"/>
      <c r="AH1941" s="61"/>
      <c r="AI1941" s="169" t="s">
        <v>438</v>
      </c>
      <c r="AJ1941" s="45">
        <v>10</v>
      </c>
      <c r="AK1941" s="60">
        <v>0.4</v>
      </c>
      <c r="AL1941" s="61"/>
      <c r="AM1941" s="169" t="s">
        <v>279</v>
      </c>
      <c r="AN1941" s="45">
        <v>2</v>
      </c>
      <c r="AO1941" s="60">
        <v>0.1111111111111111</v>
      </c>
      <c r="AP1941" s="61"/>
      <c r="AQ1941" s="61"/>
      <c r="AR1941" s="61"/>
      <c r="AS1941" s="61"/>
      <c r="AT1941" s="61"/>
      <c r="AU1941" s="169" t="s">
        <v>310</v>
      </c>
      <c r="AV1941" s="45">
        <v>0</v>
      </c>
      <c r="AW1941" s="60">
        <v>0</v>
      </c>
      <c r="AX1941" s="61"/>
      <c r="AY1941" s="61"/>
      <c r="AZ1941" s="61"/>
      <c r="BA1941" s="61"/>
      <c r="BB1941" s="61"/>
      <c r="BC1941" s="61"/>
      <c r="BD1941" s="61"/>
      <c r="BE1941" s="61"/>
      <c r="BF1941" s="61"/>
      <c r="BG1941" s="61"/>
      <c r="BH1941" s="61"/>
      <c r="BI1941" s="61"/>
      <c r="BJ1941" s="61"/>
      <c r="BK1941" s="61"/>
      <c r="BL1941" s="61"/>
      <c r="BM1941" s="61"/>
    </row>
    <row r="1942" spans="2:65" ht="25.5" customHeight="1" x14ac:dyDescent="0.2">
      <c r="B1942" s="61"/>
      <c r="C1942" s="61"/>
      <c r="D1942" s="61"/>
      <c r="E1942" s="64"/>
      <c r="F1942" s="61"/>
      <c r="G1942" s="61"/>
      <c r="H1942" s="61"/>
      <c r="I1942" s="61"/>
      <c r="J1942" s="63" t="s">
        <v>408</v>
      </c>
      <c r="K1942" s="45">
        <v>0</v>
      </c>
      <c r="L1942" s="58">
        <v>0</v>
      </c>
      <c r="M1942" s="61"/>
      <c r="N1942" s="61"/>
      <c r="O1942" s="61"/>
      <c r="P1942" s="61"/>
      <c r="Q1942" s="61"/>
      <c r="R1942" s="61"/>
      <c r="S1942" s="61"/>
      <c r="T1942" s="61"/>
      <c r="U1942" s="61"/>
      <c r="V1942" s="61"/>
      <c r="W1942" s="61"/>
      <c r="X1942" s="49" t="s">
        <v>141</v>
      </c>
      <c r="Y1942" s="49" t="s">
        <v>140</v>
      </c>
      <c r="Z1942" s="61"/>
      <c r="AA1942" s="61"/>
      <c r="AB1942" s="61"/>
      <c r="AC1942" s="61"/>
      <c r="AD1942" s="61"/>
      <c r="AE1942" s="61"/>
      <c r="AF1942" s="61"/>
      <c r="AG1942" s="61"/>
      <c r="AH1942" s="61"/>
      <c r="AI1942" s="37"/>
      <c r="AJ1942" s="45">
        <v>25</v>
      </c>
      <c r="AK1942" s="60">
        <v>1</v>
      </c>
      <c r="AL1942" s="61"/>
      <c r="AM1942" s="169" t="s">
        <v>267</v>
      </c>
      <c r="AN1942" s="45">
        <v>0</v>
      </c>
      <c r="AO1942" s="60">
        <v>0</v>
      </c>
      <c r="AP1942" s="61"/>
      <c r="AQ1942" s="61"/>
      <c r="AR1942" s="61"/>
      <c r="AS1942" s="61"/>
      <c r="AT1942" s="61"/>
      <c r="AU1942" s="169" t="s">
        <v>311</v>
      </c>
      <c r="AV1942" s="45">
        <v>0</v>
      </c>
      <c r="AW1942" s="60">
        <v>0</v>
      </c>
      <c r="AX1942" s="61"/>
      <c r="AY1942" s="61"/>
      <c r="AZ1942" s="61"/>
      <c r="BA1942" s="61"/>
      <c r="BB1942" s="61"/>
      <c r="BC1942" s="61"/>
      <c r="BD1942" s="61"/>
      <c r="BE1942" s="61"/>
      <c r="BF1942" s="61"/>
      <c r="BG1942" s="61"/>
      <c r="BH1942" s="61"/>
      <c r="BI1942" s="61"/>
      <c r="BJ1942" s="61"/>
      <c r="BK1942" s="61"/>
      <c r="BL1942" s="61"/>
      <c r="BM1942" s="61"/>
    </row>
    <row r="1943" spans="2:65" ht="25.5" customHeight="1" x14ac:dyDescent="0.2">
      <c r="B1943" s="61"/>
      <c r="C1943" s="61"/>
      <c r="D1943" s="61"/>
      <c r="E1943" s="64"/>
      <c r="F1943" s="61"/>
      <c r="G1943" s="61"/>
      <c r="H1943" s="61"/>
      <c r="I1943" s="61"/>
      <c r="J1943" s="63" t="s">
        <v>395</v>
      </c>
      <c r="K1943" s="45">
        <v>0</v>
      </c>
      <c r="L1943" s="58">
        <v>0</v>
      </c>
      <c r="M1943" s="61"/>
      <c r="N1943" s="61"/>
      <c r="O1943" s="61"/>
      <c r="P1943" s="61"/>
      <c r="Q1943" s="61"/>
      <c r="R1943" s="61"/>
      <c r="S1943" s="61"/>
      <c r="T1943" s="61"/>
      <c r="U1943" s="61"/>
      <c r="V1943" s="61"/>
      <c r="W1943" s="61"/>
      <c r="X1943" s="61"/>
      <c r="Y1943" s="61"/>
      <c r="Z1943" s="61"/>
      <c r="AA1943" s="61"/>
      <c r="AB1943" s="61"/>
      <c r="AC1943" s="61"/>
      <c r="AD1943" s="61"/>
      <c r="AE1943" s="61"/>
      <c r="AF1943" s="61"/>
      <c r="AG1943" s="61"/>
      <c r="AH1943" s="61"/>
      <c r="AI1943" s="61"/>
      <c r="AJ1943" s="49" t="s">
        <v>141</v>
      </c>
      <c r="AK1943" s="49" t="s">
        <v>140</v>
      </c>
      <c r="AL1943" s="61"/>
      <c r="AM1943" s="169" t="s">
        <v>268</v>
      </c>
      <c r="AN1943" s="45">
        <v>0</v>
      </c>
      <c r="AO1943" s="60">
        <v>0</v>
      </c>
      <c r="AP1943" s="61"/>
      <c r="AQ1943" s="61"/>
      <c r="AR1943" s="61"/>
      <c r="AS1943" s="61"/>
      <c r="AT1943" s="61"/>
      <c r="AU1943" s="169" t="s">
        <v>312</v>
      </c>
      <c r="AV1943" s="45">
        <v>1</v>
      </c>
      <c r="AW1943" s="60">
        <v>5.5555555555555552E-2</v>
      </c>
      <c r="AX1943" s="61"/>
      <c r="AY1943"/>
      <c r="AZ1943"/>
      <c r="BA1943"/>
      <c r="BB1943" s="61"/>
      <c r="BC1943" s="61"/>
      <c r="BD1943" s="61"/>
      <c r="BE1943" s="61"/>
      <c r="BF1943" s="61"/>
      <c r="BG1943" s="61"/>
      <c r="BH1943" s="61"/>
      <c r="BI1943" s="61"/>
      <c r="BJ1943" s="61"/>
      <c r="BK1943" s="61"/>
      <c r="BL1943" s="61"/>
      <c r="BM1943" s="61"/>
    </row>
    <row r="1944" spans="2:65" ht="25.5" customHeight="1" x14ac:dyDescent="0.2">
      <c r="B1944" s="61"/>
      <c r="C1944" s="61"/>
      <c r="D1944" s="61"/>
      <c r="E1944" s="64"/>
      <c r="F1944" s="61"/>
      <c r="G1944" s="61"/>
      <c r="H1944" s="61"/>
      <c r="I1944" s="61"/>
      <c r="J1944" s="61"/>
      <c r="K1944" s="45">
        <v>25</v>
      </c>
      <c r="L1944" s="58">
        <v>1</v>
      </c>
      <c r="M1944" s="61"/>
      <c r="N1944" s="61"/>
      <c r="O1944" s="61"/>
      <c r="P1944" s="61"/>
      <c r="Q1944" s="61"/>
      <c r="R1944" s="61"/>
      <c r="S1944" s="61"/>
      <c r="T1944" s="61"/>
      <c r="U1944" s="61"/>
      <c r="V1944" s="61"/>
      <c r="W1944" s="61"/>
      <c r="X1944" s="61"/>
      <c r="Y1944" s="61"/>
      <c r="Z1944" s="61"/>
      <c r="AA1944" s="61"/>
      <c r="AB1944" s="61"/>
      <c r="AC1944" s="61"/>
      <c r="AD1944" s="61"/>
      <c r="AE1944" s="61"/>
      <c r="AF1944" s="61"/>
      <c r="AG1944" s="61"/>
      <c r="AH1944" s="61"/>
      <c r="AI1944" s="61"/>
      <c r="AJ1944" s="61"/>
      <c r="AK1944" s="61"/>
      <c r="AL1944" s="61"/>
      <c r="AM1944" s="169" t="s">
        <v>269</v>
      </c>
      <c r="AN1944" s="45">
        <v>0</v>
      </c>
      <c r="AO1944" s="60">
        <v>0</v>
      </c>
      <c r="AP1944" s="61"/>
      <c r="AQ1944" s="61"/>
      <c r="AR1944" s="61"/>
      <c r="AS1944" s="61"/>
      <c r="AT1944" s="61"/>
      <c r="AU1944" s="169" t="s">
        <v>313</v>
      </c>
      <c r="AV1944" s="45">
        <v>0</v>
      </c>
      <c r="AW1944" s="60">
        <v>0</v>
      </c>
      <c r="AX1944" s="61"/>
      <c r="AY1944"/>
      <c r="AZ1944"/>
      <c r="BA1944"/>
      <c r="BB1944" s="61"/>
      <c r="BC1944" s="61"/>
      <c r="BD1944" s="61"/>
      <c r="BE1944" s="61"/>
      <c r="BF1944" s="61"/>
      <c r="BG1944" s="61"/>
      <c r="BH1944" s="61"/>
      <c r="BI1944" s="61"/>
      <c r="BJ1944" s="61"/>
      <c r="BK1944" s="61"/>
      <c r="BL1944" s="61"/>
      <c r="BM1944" s="61"/>
    </row>
    <row r="1945" spans="2:65" ht="25.5" customHeight="1" x14ac:dyDescent="0.2">
      <c r="B1945" s="61"/>
      <c r="C1945" s="61"/>
      <c r="D1945" s="61"/>
      <c r="E1945" s="64"/>
      <c r="F1945" s="61"/>
      <c r="G1945" s="61"/>
      <c r="H1945" s="61"/>
      <c r="I1945" s="61"/>
      <c r="J1945" s="61"/>
      <c r="K1945" s="70" t="s">
        <v>141</v>
      </c>
      <c r="L1945" s="70" t="s">
        <v>140</v>
      </c>
      <c r="M1945" s="61"/>
      <c r="N1945" s="61"/>
      <c r="O1945" s="61"/>
      <c r="P1945" s="61"/>
      <c r="Q1945" s="61"/>
      <c r="R1945" s="61"/>
      <c r="S1945" s="61"/>
      <c r="T1945" s="61"/>
      <c r="U1945" s="61"/>
      <c r="V1945" s="61"/>
      <c r="W1945" s="61"/>
      <c r="X1945" s="61"/>
      <c r="Y1945" s="61"/>
      <c r="Z1945" s="61"/>
      <c r="AA1945" s="61"/>
      <c r="AB1945" s="61"/>
      <c r="AC1945" s="61"/>
      <c r="AD1945" s="61"/>
      <c r="AE1945" s="61"/>
      <c r="AF1945" s="61"/>
      <c r="AG1945" s="61"/>
      <c r="AH1945" s="61"/>
      <c r="AI1945" s="61"/>
      <c r="AJ1945" s="61"/>
      <c r="AK1945" s="61"/>
      <c r="AL1945" s="61"/>
      <c r="AM1945" s="169" t="s">
        <v>280</v>
      </c>
      <c r="AN1945" s="45">
        <v>0</v>
      </c>
      <c r="AO1945" s="60">
        <v>0</v>
      </c>
      <c r="AP1945" s="61"/>
      <c r="AQ1945" s="61"/>
      <c r="AR1945" s="61"/>
      <c r="AS1945" s="61"/>
      <c r="AT1945" s="61"/>
      <c r="AU1945" s="98"/>
      <c r="AV1945" s="45">
        <v>18</v>
      </c>
      <c r="AW1945" s="60">
        <v>1</v>
      </c>
      <c r="AX1945" s="61"/>
      <c r="AY1945" s="61"/>
      <c r="AZ1945" s="61"/>
      <c r="BA1945" s="61"/>
      <c r="BB1945" s="61"/>
      <c r="BC1945" s="61"/>
      <c r="BD1945" s="61"/>
      <c r="BE1945" s="61"/>
      <c r="BF1945" s="61"/>
      <c r="BG1945" s="61"/>
      <c r="BH1945" s="61"/>
      <c r="BI1945" s="61"/>
      <c r="BJ1945" s="61"/>
      <c r="BK1945" s="61"/>
      <c r="BL1945" s="61"/>
      <c r="BM1945" s="61"/>
    </row>
    <row r="1946" spans="2:65" ht="25.5" customHeight="1" x14ac:dyDescent="0.2">
      <c r="B1946" s="61"/>
      <c r="C1946" s="61"/>
      <c r="D1946" s="61"/>
      <c r="E1946" s="64"/>
      <c r="F1946" s="61"/>
      <c r="G1946" s="61"/>
      <c r="H1946" s="61"/>
      <c r="I1946" s="61"/>
      <c r="J1946" s="61"/>
      <c r="K1946" s="61"/>
      <c r="L1946" s="61"/>
      <c r="M1946" s="61"/>
      <c r="N1946" s="61"/>
      <c r="O1946" s="61"/>
      <c r="P1946" s="61"/>
      <c r="Q1946" s="61"/>
      <c r="R1946" s="61"/>
      <c r="S1946" s="61"/>
      <c r="T1946" s="61"/>
      <c r="U1946" s="61"/>
      <c r="V1946" s="61"/>
      <c r="W1946" s="61"/>
      <c r="X1946" s="61"/>
      <c r="Y1946" s="61"/>
      <c r="Z1946" s="61"/>
      <c r="AA1946" s="61"/>
      <c r="AB1946" s="61"/>
      <c r="AC1946" s="61"/>
      <c r="AD1946" s="61"/>
      <c r="AE1946" s="61"/>
      <c r="AF1946" s="61"/>
      <c r="AG1946" s="61"/>
      <c r="AH1946" s="61"/>
      <c r="AI1946" s="61"/>
      <c r="AJ1946" s="61"/>
      <c r="AK1946" s="61"/>
      <c r="AL1946" s="61"/>
      <c r="AM1946" s="169" t="s">
        <v>270</v>
      </c>
      <c r="AN1946" s="45">
        <v>0</v>
      </c>
      <c r="AO1946" s="60">
        <v>0</v>
      </c>
      <c r="AP1946" s="61"/>
      <c r="AQ1946" s="61"/>
      <c r="AR1946" s="61"/>
      <c r="AS1946" s="61"/>
      <c r="AT1946" s="61"/>
      <c r="AU1946" s="61"/>
      <c r="AV1946" s="49" t="s">
        <v>141</v>
      </c>
      <c r="AW1946" s="49" t="s">
        <v>140</v>
      </c>
      <c r="AX1946" s="61"/>
      <c r="AY1946" s="61"/>
      <c r="AZ1946" s="61"/>
      <c r="BA1946" s="61"/>
      <c r="BB1946" s="61"/>
      <c r="BC1946" s="61"/>
      <c r="BD1946" s="61"/>
      <c r="BE1946" s="61"/>
      <c r="BF1946" s="61"/>
      <c r="BG1946" s="61"/>
      <c r="BH1946" s="61"/>
      <c r="BI1946" s="61"/>
      <c r="BJ1946" s="61"/>
      <c r="BK1946" s="61"/>
      <c r="BL1946" s="61"/>
      <c r="BM1946" s="61"/>
    </row>
    <row r="1947" spans="2:65" ht="25.5" customHeight="1" x14ac:dyDescent="0.2">
      <c r="B1947" s="61"/>
      <c r="C1947" s="61"/>
      <c r="D1947" s="61"/>
      <c r="E1947" s="64"/>
      <c r="F1947" s="61"/>
      <c r="G1947" s="61"/>
      <c r="H1947" s="61"/>
      <c r="I1947" s="61"/>
      <c r="J1947" s="61"/>
      <c r="K1947" s="61"/>
      <c r="L1947" s="61"/>
      <c r="M1947" s="61"/>
      <c r="N1947" s="61"/>
      <c r="O1947" s="61"/>
      <c r="P1947" s="61"/>
      <c r="Q1947" s="61"/>
      <c r="R1947" s="61"/>
      <c r="S1947" s="61"/>
      <c r="T1947" s="61"/>
      <c r="U1947" s="61"/>
      <c r="V1947" s="61"/>
      <c r="W1947" s="61"/>
      <c r="X1947" s="61"/>
      <c r="Y1947" s="61"/>
      <c r="Z1947" s="61"/>
      <c r="AA1947" s="61"/>
      <c r="AB1947" s="61"/>
      <c r="AC1947" s="61"/>
      <c r="AD1947" s="61"/>
      <c r="AE1947" s="61"/>
      <c r="AF1947" s="61"/>
      <c r="AG1947" s="61"/>
      <c r="AH1947" s="61"/>
      <c r="AI1947" s="61"/>
      <c r="AJ1947" s="61"/>
      <c r="AK1947" s="61"/>
      <c r="AL1947" s="61"/>
      <c r="AM1947" s="169" t="s">
        <v>271</v>
      </c>
      <c r="AN1947" s="45">
        <v>1</v>
      </c>
      <c r="AO1947" s="60">
        <v>5.5555555555555552E-2</v>
      </c>
      <c r="AP1947" s="61"/>
      <c r="AQ1947" s="61"/>
      <c r="AR1947" s="61"/>
      <c r="AS1947" s="61"/>
      <c r="AT1947" s="61"/>
      <c r="AU1947" s="61"/>
      <c r="AV1947" s="61"/>
      <c r="AW1947" s="61"/>
      <c r="AX1947" s="61"/>
      <c r="AY1947" s="61"/>
      <c r="AZ1947" s="61"/>
      <c r="BA1947" s="61"/>
      <c r="BB1947" s="61"/>
      <c r="BC1947" s="61"/>
      <c r="BD1947" s="61"/>
      <c r="BE1947" s="61"/>
      <c r="BF1947" s="61"/>
      <c r="BG1947" s="61"/>
      <c r="BH1947" s="61"/>
      <c r="BI1947" s="61"/>
      <c r="BJ1947" s="62"/>
      <c r="BK1947" s="62"/>
      <c r="BL1947" s="61"/>
      <c r="BM1947" s="61"/>
    </row>
    <row r="1948" spans="2:65" ht="25.5" customHeight="1" x14ac:dyDescent="0.2">
      <c r="B1948" s="37"/>
      <c r="C1948" s="37"/>
      <c r="D1948" s="37"/>
      <c r="E1948" s="64"/>
      <c r="F1948" s="61"/>
      <c r="G1948" s="61"/>
      <c r="H1948" s="61"/>
      <c r="I1948" s="61"/>
      <c r="J1948" s="61"/>
      <c r="K1948" s="61"/>
      <c r="L1948" s="61"/>
      <c r="M1948" s="61"/>
      <c r="N1948" s="61"/>
      <c r="O1948" s="61"/>
      <c r="P1948" s="61"/>
      <c r="Q1948" s="61"/>
      <c r="R1948" s="61"/>
      <c r="S1948" s="61"/>
      <c r="T1948" s="61"/>
      <c r="U1948" s="61"/>
      <c r="V1948" s="61"/>
      <c r="W1948" s="61"/>
      <c r="X1948" s="61"/>
      <c r="Y1948" s="61"/>
      <c r="Z1948" s="61"/>
      <c r="AA1948" s="61"/>
      <c r="AB1948" s="61"/>
      <c r="AC1948" s="61"/>
      <c r="AD1948" s="61"/>
      <c r="AE1948" s="61"/>
      <c r="AF1948" s="61"/>
      <c r="AG1948" s="61"/>
      <c r="AH1948" s="61"/>
      <c r="AI1948" s="61"/>
      <c r="AJ1948" s="61"/>
      <c r="AK1948" s="61"/>
      <c r="AL1948" s="61"/>
      <c r="AM1948" s="169" t="s">
        <v>272</v>
      </c>
      <c r="AN1948" s="45">
        <v>0</v>
      </c>
      <c r="AO1948" s="60">
        <v>0</v>
      </c>
      <c r="AP1948" s="61"/>
      <c r="AQ1948" s="61"/>
      <c r="AR1948" s="61"/>
      <c r="AS1948" s="61"/>
      <c r="AT1948" s="61"/>
      <c r="AU1948" s="61"/>
      <c r="AV1948" s="61"/>
      <c r="AW1948" s="61"/>
      <c r="AX1948" s="61"/>
      <c r="AY1948" s="61"/>
      <c r="AZ1948" s="61"/>
      <c r="BA1948" s="61"/>
      <c r="BB1948" s="61"/>
      <c r="BC1948" s="61"/>
      <c r="BD1948" s="61"/>
      <c r="BE1948" s="61"/>
      <c r="BF1948" s="61"/>
      <c r="BG1948" s="61"/>
      <c r="BH1948" s="61"/>
      <c r="BI1948" s="61"/>
      <c r="BJ1948" s="61"/>
      <c r="BK1948" s="61"/>
      <c r="BL1948" s="61"/>
      <c r="BM1948" s="61"/>
    </row>
    <row r="1949" spans="2:65" ht="25.5" customHeight="1" x14ac:dyDescent="0.2">
      <c r="B1949" s="61"/>
      <c r="C1949" s="61"/>
      <c r="D1949" s="61"/>
      <c r="E1949" s="64"/>
      <c r="F1949" s="61"/>
      <c r="G1949" s="61"/>
      <c r="H1949" s="61"/>
      <c r="I1949" s="61"/>
      <c r="J1949" s="61"/>
      <c r="K1949" s="61"/>
      <c r="L1949" s="61"/>
      <c r="M1949" s="61"/>
      <c r="N1949" s="61"/>
      <c r="O1949" s="61"/>
      <c r="P1949" s="61"/>
      <c r="Q1949" s="61"/>
      <c r="R1949" s="61"/>
      <c r="S1949" s="61"/>
      <c r="T1949" s="61"/>
      <c r="U1949" s="61"/>
      <c r="V1949" s="61"/>
      <c r="W1949" s="61"/>
      <c r="X1949" s="61"/>
      <c r="Y1949" s="61"/>
      <c r="Z1949" s="61"/>
      <c r="AA1949" s="61"/>
      <c r="AB1949" s="61"/>
      <c r="AC1949" s="61"/>
      <c r="AD1949" s="61"/>
      <c r="AE1949" s="61"/>
      <c r="AF1949" s="61"/>
      <c r="AG1949" s="61"/>
      <c r="AH1949" s="61"/>
      <c r="AI1949" s="61"/>
      <c r="AJ1949" s="61"/>
      <c r="AK1949" s="61"/>
      <c r="AL1949" s="61"/>
      <c r="AM1949" s="169" t="s">
        <v>281</v>
      </c>
      <c r="AN1949" s="30">
        <v>0</v>
      </c>
      <c r="AO1949" s="60">
        <v>0</v>
      </c>
      <c r="AP1949" s="61"/>
      <c r="AQ1949" s="61"/>
      <c r="AR1949" s="61"/>
      <c r="AS1949" s="61"/>
      <c r="AT1949" s="61"/>
      <c r="AU1949" s="61"/>
      <c r="AV1949" s="61"/>
      <c r="AW1949" s="61"/>
      <c r="AX1949" s="61"/>
      <c r="AY1949" s="61"/>
      <c r="AZ1949" s="61"/>
      <c r="BA1949" s="61"/>
      <c r="BB1949" s="61"/>
      <c r="BC1949" s="61"/>
      <c r="BD1949" s="61"/>
      <c r="BE1949" s="61"/>
      <c r="BF1949" s="61"/>
      <c r="BG1949" s="61"/>
      <c r="BH1949" s="61"/>
      <c r="BI1949" s="61"/>
      <c r="BJ1949" s="61"/>
      <c r="BK1949" s="61"/>
      <c r="BL1949" s="61"/>
      <c r="BM1949" s="61"/>
    </row>
    <row r="1950" spans="2:65" ht="25.5" customHeight="1" x14ac:dyDescent="0.2">
      <c r="B1950" s="61"/>
      <c r="C1950" s="61"/>
      <c r="D1950" s="61"/>
      <c r="E1950" s="64"/>
      <c r="F1950" s="61"/>
      <c r="G1950" s="61"/>
      <c r="H1950" s="61"/>
      <c r="I1950" s="61"/>
      <c r="J1950" s="61"/>
      <c r="K1950" s="61"/>
      <c r="L1950" s="61"/>
      <c r="M1950" s="61"/>
      <c r="N1950" s="61"/>
      <c r="O1950" s="61"/>
      <c r="P1950" s="61"/>
      <c r="Q1950" s="61"/>
      <c r="R1950" s="61"/>
      <c r="S1950" s="61"/>
      <c r="T1950" s="61"/>
      <c r="U1950" s="61"/>
      <c r="V1950" s="61"/>
      <c r="W1950" s="61"/>
      <c r="X1950" s="61"/>
      <c r="Y1950" s="61"/>
      <c r="Z1950" s="61"/>
      <c r="AA1950" s="61"/>
      <c r="AB1950" s="61"/>
      <c r="AC1950" s="61"/>
      <c r="AD1950" s="61"/>
      <c r="AE1950" s="61"/>
      <c r="AF1950" s="61"/>
      <c r="AG1950" s="61"/>
      <c r="AH1950" s="61"/>
      <c r="AI1950" s="61"/>
      <c r="AJ1950" s="61"/>
      <c r="AK1950" s="61"/>
      <c r="AL1950" s="61"/>
      <c r="AM1950" s="98"/>
      <c r="AN1950" s="45">
        <v>18</v>
      </c>
      <c r="AO1950" s="60">
        <v>1</v>
      </c>
      <c r="AP1950" s="61"/>
      <c r="AQ1950" s="61"/>
      <c r="AR1950" s="61"/>
      <c r="AS1950" s="61"/>
      <c r="AT1950" s="61"/>
      <c r="AU1950" s="61"/>
      <c r="AV1950" s="61"/>
      <c r="AW1950" s="61"/>
      <c r="AX1950" s="61"/>
      <c r="AY1950" s="61"/>
      <c r="AZ1950" s="61"/>
      <c r="BA1950" s="61"/>
      <c r="BB1950" s="61"/>
      <c r="BC1950" s="61"/>
      <c r="BD1950" s="61"/>
      <c r="BE1950" s="61"/>
      <c r="BF1950" s="61"/>
      <c r="BG1950" s="61"/>
      <c r="BH1950" s="61"/>
      <c r="BI1950" s="61"/>
      <c r="BJ1950" s="61"/>
      <c r="BK1950" s="61"/>
      <c r="BL1950" s="61"/>
      <c r="BM1950" s="61"/>
    </row>
    <row r="1951" spans="2:65" ht="25.5" customHeight="1" x14ac:dyDescent="0.2">
      <c r="B1951" s="61"/>
      <c r="C1951" s="61"/>
      <c r="D1951" s="61"/>
      <c r="E1951" s="64"/>
      <c r="F1951" s="61"/>
      <c r="G1951" s="61"/>
      <c r="H1951" s="61"/>
      <c r="I1951" s="61"/>
      <c r="J1951" s="61"/>
      <c r="K1951" s="61"/>
      <c r="L1951" s="61"/>
      <c r="M1951" s="61"/>
      <c r="N1951" s="61"/>
      <c r="O1951" s="61"/>
      <c r="P1951" s="61"/>
      <c r="Q1951" s="61"/>
      <c r="R1951" s="61"/>
      <c r="S1951" s="61"/>
      <c r="T1951" s="61"/>
      <c r="U1951" s="61"/>
      <c r="V1951" s="61"/>
      <c r="W1951" s="61"/>
      <c r="X1951" s="61"/>
      <c r="Y1951" s="61"/>
      <c r="Z1951" s="61"/>
      <c r="AA1951" s="61"/>
      <c r="AB1951" s="61"/>
      <c r="AC1951" s="61"/>
      <c r="AD1951" s="61"/>
      <c r="AE1951" s="61"/>
      <c r="AF1951" s="61"/>
      <c r="AG1951" s="61"/>
      <c r="AH1951" s="61"/>
      <c r="AI1951" s="61"/>
      <c r="AJ1951" s="61"/>
      <c r="AK1951" s="61"/>
      <c r="AL1951" s="61"/>
      <c r="AM1951" s="61"/>
      <c r="AN1951" s="49" t="s">
        <v>141</v>
      </c>
      <c r="AO1951" s="49" t="s">
        <v>140</v>
      </c>
      <c r="AP1951" s="61"/>
      <c r="AQ1951" s="61"/>
      <c r="AR1951" s="61"/>
      <c r="AS1951" s="61"/>
      <c r="AT1951" s="61"/>
      <c r="AU1951" s="61"/>
      <c r="AV1951" s="61"/>
      <c r="AW1951" s="61"/>
      <c r="AX1951" s="61"/>
      <c r="AY1951" s="61"/>
      <c r="AZ1951" s="61"/>
      <c r="BA1951" s="61"/>
      <c r="BB1951" s="61"/>
      <c r="BC1951" s="61"/>
      <c r="BD1951" s="61"/>
      <c r="BE1951" s="61"/>
      <c r="BF1951" s="61"/>
      <c r="BG1951" s="61"/>
      <c r="BH1951" s="61"/>
      <c r="BI1951" s="61"/>
      <c r="BJ1951" s="61"/>
      <c r="BK1951" s="61"/>
      <c r="BL1951" s="61"/>
      <c r="BM1951" s="61"/>
    </row>
    <row r="1952" spans="2:65" ht="25.5" customHeight="1" x14ac:dyDescent="0.2">
      <c r="B1952" s="61"/>
      <c r="C1952" s="61"/>
      <c r="D1952" s="61"/>
      <c r="E1952" s="64"/>
      <c r="F1952" s="61"/>
      <c r="G1952" s="61"/>
      <c r="H1952" s="61"/>
      <c r="I1952" s="61"/>
      <c r="J1952" s="61"/>
      <c r="K1952" s="61"/>
      <c r="L1952" s="61"/>
      <c r="M1952" s="61"/>
      <c r="N1952" s="61"/>
      <c r="O1952" s="61"/>
      <c r="P1952" s="61"/>
      <c r="Q1952" s="61"/>
      <c r="R1952" s="61"/>
      <c r="S1952" s="61"/>
      <c r="T1952" s="61"/>
      <c r="U1952" s="61"/>
      <c r="V1952" s="61"/>
      <c r="W1952" s="61"/>
      <c r="X1952" s="61"/>
      <c r="Y1952" s="61"/>
      <c r="Z1952" s="61"/>
      <c r="AA1952" s="61"/>
      <c r="AB1952" s="61"/>
      <c r="AC1952" s="61"/>
      <c r="AD1952" s="61"/>
      <c r="AE1952" s="61"/>
      <c r="AF1952" s="61"/>
      <c r="AG1952" s="61"/>
      <c r="AH1952" s="61"/>
      <c r="AI1952" s="61"/>
      <c r="AJ1952" s="61"/>
      <c r="AK1952" s="61"/>
      <c r="AL1952" s="61"/>
      <c r="AM1952" s="61"/>
      <c r="AN1952" s="61"/>
      <c r="AO1952" s="61"/>
      <c r="AP1952" s="61"/>
      <c r="AQ1952" s="61"/>
      <c r="AR1952" s="61"/>
      <c r="AS1952" s="61"/>
      <c r="AT1952" s="61"/>
      <c r="AU1952" s="61"/>
      <c r="AV1952" s="61"/>
      <c r="AW1952" s="61"/>
      <c r="AX1952" s="61"/>
      <c r="AY1952" s="61"/>
      <c r="AZ1952" s="61"/>
      <c r="BA1952" s="61"/>
      <c r="BB1952" s="61"/>
      <c r="BC1952" s="61"/>
      <c r="BD1952" s="61"/>
      <c r="BE1952" s="61"/>
      <c r="BF1952" s="61"/>
      <c r="BG1952" s="61"/>
      <c r="BH1952" s="61"/>
      <c r="BI1952" s="61"/>
      <c r="BJ1952" s="61"/>
      <c r="BK1952" s="61"/>
      <c r="BL1952" s="61"/>
      <c r="BM1952" s="61"/>
    </row>
    <row r="1953" spans="2:65" ht="25.5" customHeight="1" x14ac:dyDescent="0.2">
      <c r="B1953" s="170" t="s">
        <v>425</v>
      </c>
      <c r="C1953" s="170"/>
      <c r="D1953" s="170"/>
      <c r="E1953" s="170"/>
      <c r="F1953" s="170"/>
      <c r="G1953" s="170"/>
      <c r="H1953" s="170"/>
      <c r="I1953" s="170"/>
      <c r="J1953" s="170"/>
      <c r="K1953" s="170"/>
      <c r="L1953" s="170"/>
      <c r="M1953" s="170"/>
      <c r="N1953" s="170"/>
      <c r="O1953" s="170"/>
      <c r="P1953" s="170"/>
      <c r="Q1953" s="170"/>
      <c r="R1953" s="170"/>
      <c r="S1953" s="170"/>
      <c r="T1953" s="170"/>
      <c r="U1953" s="170"/>
      <c r="V1953" s="170"/>
      <c r="W1953" s="170"/>
      <c r="X1953" s="170"/>
      <c r="Y1953" s="170"/>
      <c r="Z1953" s="170"/>
      <c r="AA1953" s="170"/>
      <c r="AB1953" s="170"/>
      <c r="AC1953" s="170"/>
      <c r="AD1953" s="170"/>
      <c r="AE1953" s="170"/>
      <c r="AF1953" s="170"/>
      <c r="AG1953" s="170"/>
      <c r="AH1953" s="170"/>
      <c r="AI1953" s="170"/>
      <c r="AJ1953" s="170"/>
      <c r="AK1953" s="170"/>
      <c r="AL1953" s="170"/>
      <c r="AM1953" s="170"/>
      <c r="AN1953" s="170"/>
      <c r="AO1953" s="170"/>
      <c r="AP1953" s="170"/>
      <c r="AQ1953" s="170"/>
      <c r="AR1953" s="170"/>
      <c r="AS1953" s="170"/>
      <c r="AT1953" s="170"/>
      <c r="AU1953" s="170"/>
      <c r="AV1953" s="170"/>
      <c r="AW1953" s="170"/>
      <c r="AX1953" s="170"/>
      <c r="AY1953" s="170"/>
      <c r="AZ1953" s="170"/>
      <c r="BA1953" s="170"/>
      <c r="BB1953" s="170"/>
      <c r="BC1953" s="170"/>
      <c r="BD1953" s="170"/>
      <c r="BE1953" s="170"/>
      <c r="BF1953" s="170"/>
      <c r="BG1953" s="170"/>
      <c r="BH1953" s="170"/>
      <c r="BI1953" s="170"/>
      <c r="BJ1953" s="170"/>
      <c r="BK1953" s="170"/>
      <c r="BL1953" s="170"/>
      <c r="BM1953" s="170"/>
    </row>
    <row r="1954" spans="2:65" ht="25.5" customHeight="1" x14ac:dyDescent="0.2">
      <c r="B1954" s="61"/>
      <c r="C1954" s="61"/>
      <c r="D1954" s="61"/>
      <c r="E1954" s="64"/>
      <c r="F1954" s="61"/>
      <c r="G1954" s="61"/>
      <c r="H1954" s="61"/>
      <c r="I1954" s="61"/>
      <c r="J1954" s="61"/>
      <c r="K1954" s="61"/>
      <c r="L1954" s="61"/>
      <c r="M1954" s="61"/>
      <c r="N1954" s="61"/>
      <c r="O1954" s="61"/>
      <c r="P1954" s="61"/>
      <c r="Q1954" s="61"/>
      <c r="R1954" s="61"/>
      <c r="S1954" s="61"/>
      <c r="T1954" s="61"/>
      <c r="U1954" s="61"/>
      <c r="V1954" s="61"/>
      <c r="W1954" s="61"/>
      <c r="X1954" s="61"/>
      <c r="Y1954" s="61"/>
      <c r="Z1954" s="61"/>
      <c r="AA1954" s="61"/>
      <c r="AB1954" s="61"/>
      <c r="AC1954" s="61"/>
      <c r="AD1954" s="61"/>
      <c r="AE1954" s="61"/>
      <c r="AF1954" s="61"/>
      <c r="AG1954" s="61"/>
      <c r="AH1954" s="61"/>
      <c r="AI1954" s="61"/>
      <c r="AJ1954" s="61"/>
      <c r="AK1954" s="61"/>
      <c r="AL1954" s="61"/>
      <c r="AM1954" s="61"/>
      <c r="AN1954" s="61"/>
      <c r="AO1954" s="61"/>
      <c r="AP1954" s="61"/>
      <c r="AQ1954" s="61"/>
      <c r="AR1954" s="61"/>
      <c r="AS1954" s="61"/>
      <c r="AT1954" s="61"/>
      <c r="AU1954" s="61"/>
      <c r="AV1954" s="61"/>
      <c r="AW1954" s="61"/>
      <c r="AX1954" s="61"/>
      <c r="AY1954" s="61"/>
      <c r="AZ1954" s="61"/>
      <c r="BA1954" s="61"/>
      <c r="BB1954" s="61"/>
      <c r="BC1954" s="61"/>
      <c r="BD1954" s="61"/>
      <c r="BE1954" s="61"/>
      <c r="BF1954" s="61"/>
      <c r="BG1954" s="61"/>
      <c r="BH1954" s="61"/>
      <c r="BI1954" s="61"/>
      <c r="BJ1954" s="61"/>
      <c r="BK1954" s="61"/>
      <c r="BL1954" s="61"/>
      <c r="BM1954" s="61"/>
    </row>
    <row r="1955" spans="2:65" ht="25.5" customHeight="1" x14ac:dyDescent="0.2">
      <c r="B1955" s="181" t="s">
        <v>427</v>
      </c>
      <c r="C1955" s="181"/>
      <c r="D1955" s="181"/>
      <c r="E1955" s="181"/>
      <c r="F1955" s="181"/>
      <c r="G1955" s="181"/>
      <c r="H1955" s="181"/>
      <c r="I1955" s="61"/>
      <c r="J1955" s="181" t="s">
        <v>426</v>
      </c>
      <c r="K1955" s="181"/>
      <c r="L1955" s="181"/>
      <c r="M1955" s="181"/>
      <c r="N1955" s="181"/>
      <c r="O1955" s="181"/>
      <c r="P1955" s="181"/>
      <c r="Q1955" s="181"/>
      <c r="R1955" s="181"/>
      <c r="S1955" s="181"/>
      <c r="T1955" s="181"/>
      <c r="U1955" s="73"/>
      <c r="V1955" s="181" t="s">
        <v>428</v>
      </c>
      <c r="W1955" s="181"/>
      <c r="X1955" s="181"/>
      <c r="Y1955" s="181"/>
      <c r="Z1955" s="181"/>
      <c r="AA1955" s="181"/>
      <c r="AB1955" s="181"/>
      <c r="AC1955" s="61"/>
      <c r="AD1955" s="61"/>
      <c r="AE1955" s="181" t="s">
        <v>429</v>
      </c>
      <c r="AF1955" s="181"/>
      <c r="AG1955" s="181"/>
      <c r="AH1955" s="181"/>
      <c r="AI1955" s="181"/>
      <c r="AJ1955" s="181"/>
      <c r="AK1955" s="181"/>
      <c r="AL1955" s="181"/>
      <c r="AM1955" s="181"/>
      <c r="AN1955" s="181"/>
      <c r="AO1955" s="181"/>
      <c r="AP1955" s="61"/>
      <c r="AQ1955" s="61"/>
      <c r="AR1955" s="181" t="s">
        <v>430</v>
      </c>
      <c r="AS1955" s="181"/>
      <c r="AT1955" s="181"/>
      <c r="AU1955" s="181"/>
      <c r="AV1955" s="181"/>
      <c r="AW1955" s="181"/>
      <c r="AX1955" s="181"/>
      <c r="AY1955" s="61"/>
      <c r="AZ1955" s="61"/>
      <c r="BA1955" s="181" t="s">
        <v>431</v>
      </c>
      <c r="BB1955" s="181"/>
      <c r="BC1955" s="181"/>
      <c r="BD1955" s="181"/>
      <c r="BE1955" s="181"/>
      <c r="BF1955" s="181"/>
      <c r="BG1955" s="181"/>
      <c r="BH1955" s="181"/>
      <c r="BI1955" s="181"/>
      <c r="BJ1955" s="181"/>
      <c r="BK1955" s="181"/>
      <c r="BL1955" s="61"/>
      <c r="BM1955" s="61"/>
    </row>
    <row r="1956" spans="2:65" ht="25.5" customHeight="1" x14ac:dyDescent="0.2">
      <c r="B1956" s="61"/>
      <c r="C1956" s="61"/>
      <c r="D1956" s="61"/>
      <c r="E1956" s="64"/>
      <c r="F1956" s="61"/>
      <c r="G1956" s="61"/>
      <c r="H1956" s="61"/>
      <c r="I1956" s="61"/>
      <c r="J1956" s="61"/>
      <c r="K1956" s="61"/>
      <c r="L1956" s="61"/>
      <c r="M1956" s="61"/>
      <c r="N1956" s="61"/>
      <c r="O1956" s="61"/>
      <c r="P1956" s="61"/>
      <c r="Q1956" s="61"/>
      <c r="R1956" s="61"/>
      <c r="S1956" s="61"/>
      <c r="T1956" s="61"/>
      <c r="U1956" s="61"/>
      <c r="V1956" s="61"/>
      <c r="W1956" s="61"/>
      <c r="X1956" s="61"/>
      <c r="Y1956" s="61"/>
      <c r="Z1956" s="61"/>
      <c r="AA1956" s="61"/>
      <c r="AB1956" s="61"/>
      <c r="AC1956" s="61"/>
      <c r="AD1956" s="61"/>
      <c r="AE1956" s="61"/>
      <c r="AF1956" s="61"/>
      <c r="AG1956" s="61"/>
      <c r="AH1956" s="61"/>
      <c r="AI1956" s="61"/>
      <c r="AJ1956" s="61"/>
      <c r="AK1956" s="61"/>
      <c r="AL1956" s="61"/>
      <c r="AM1956" s="61"/>
      <c r="AN1956" s="61"/>
      <c r="AO1956" s="61"/>
      <c r="AP1956" s="61"/>
      <c r="AQ1956" s="61"/>
      <c r="AR1956" s="61"/>
      <c r="AS1956" s="61"/>
      <c r="AT1956" s="61"/>
      <c r="AU1956" s="61"/>
      <c r="AV1956" s="61"/>
      <c r="AW1956" s="61"/>
      <c r="AX1956" s="61"/>
      <c r="AY1956" s="61"/>
      <c r="AZ1956" s="61"/>
      <c r="BA1956" s="61"/>
      <c r="BB1956" s="61"/>
      <c r="BC1956" s="61"/>
      <c r="BD1956" s="61"/>
      <c r="BE1956" s="61"/>
      <c r="BF1956" s="61"/>
      <c r="BG1956" s="61"/>
      <c r="BH1956" s="61"/>
      <c r="BI1956" s="61"/>
      <c r="BJ1956" s="61"/>
      <c r="BK1956" s="61"/>
      <c r="BL1956" s="61"/>
      <c r="BM1956" s="61"/>
    </row>
    <row r="1957" spans="2:65" ht="25.5" customHeight="1" x14ac:dyDescent="0.2">
      <c r="B1957" s="175" t="s">
        <v>180</v>
      </c>
      <c r="C1957" s="175"/>
      <c r="D1957" s="175"/>
      <c r="E1957" s="64"/>
      <c r="F1957" s="175" t="s">
        <v>14</v>
      </c>
      <c r="G1957" s="175"/>
      <c r="H1957" s="175"/>
      <c r="I1957" s="61"/>
      <c r="J1957" s="178" t="s">
        <v>338</v>
      </c>
      <c r="K1957" s="179"/>
      <c r="L1957" s="180"/>
      <c r="M1957" s="61"/>
      <c r="N1957" s="178" t="s">
        <v>409</v>
      </c>
      <c r="O1957" s="179"/>
      <c r="P1957" s="180"/>
      <c r="Q1957" s="61"/>
      <c r="R1957" s="178" t="s">
        <v>410</v>
      </c>
      <c r="S1957" s="179"/>
      <c r="T1957" s="180"/>
      <c r="U1957" s="61"/>
      <c r="V1957" s="175" t="s">
        <v>180</v>
      </c>
      <c r="W1957" s="175"/>
      <c r="X1957" s="175"/>
      <c r="Y1957" s="61"/>
      <c r="Z1957" s="175" t="s">
        <v>14</v>
      </c>
      <c r="AA1957" s="175"/>
      <c r="AB1957" s="175"/>
      <c r="AC1957" s="61"/>
      <c r="AD1957" s="61"/>
      <c r="AE1957" s="178" t="s">
        <v>338</v>
      </c>
      <c r="AF1957" s="179"/>
      <c r="AG1957" s="180"/>
      <c r="AH1957" s="61"/>
      <c r="AI1957" s="178" t="s">
        <v>409</v>
      </c>
      <c r="AJ1957" s="179"/>
      <c r="AK1957" s="180"/>
      <c r="AL1957" s="61"/>
      <c r="AM1957" s="178" t="s">
        <v>410</v>
      </c>
      <c r="AN1957" s="179"/>
      <c r="AO1957" s="180"/>
      <c r="AP1957" s="61"/>
      <c r="AQ1957" s="61"/>
      <c r="AR1957" s="175" t="s">
        <v>180</v>
      </c>
      <c r="AS1957" s="175"/>
      <c r="AT1957" s="175"/>
      <c r="AU1957" s="61"/>
      <c r="AV1957" s="175" t="s">
        <v>14</v>
      </c>
      <c r="AW1957" s="175"/>
      <c r="AX1957" s="175"/>
      <c r="AY1957" s="61"/>
      <c r="AZ1957" s="61"/>
      <c r="BA1957" s="175" t="s">
        <v>338</v>
      </c>
      <c r="BB1957" s="175"/>
      <c r="BC1957" s="175"/>
      <c r="BD1957" s="61"/>
      <c r="BE1957" s="178" t="s">
        <v>409</v>
      </c>
      <c r="BF1957" s="179"/>
      <c r="BG1957" s="180"/>
      <c r="BH1957" s="61"/>
      <c r="BI1957" s="178" t="s">
        <v>410</v>
      </c>
      <c r="BJ1957" s="179"/>
      <c r="BK1957" s="180"/>
      <c r="BL1957" s="61"/>
      <c r="BM1957" s="61"/>
    </row>
    <row r="1958" spans="2:65" ht="25.5" customHeight="1" x14ac:dyDescent="0.2">
      <c r="B1958" s="55" t="s">
        <v>181</v>
      </c>
      <c r="C1958" s="57">
        <v>13</v>
      </c>
      <c r="D1958" s="58">
        <v>0.52</v>
      </c>
      <c r="E1958" s="64"/>
      <c r="F1958" s="55" t="s">
        <v>186</v>
      </c>
      <c r="G1958" s="57">
        <v>20</v>
      </c>
      <c r="H1958" s="58">
        <v>0.8</v>
      </c>
      <c r="I1958" s="61"/>
      <c r="J1958" s="55" t="s">
        <v>339</v>
      </c>
      <c r="K1958" s="57">
        <v>12</v>
      </c>
      <c r="L1958" s="58">
        <v>0.48</v>
      </c>
      <c r="M1958" s="61"/>
      <c r="N1958" s="55" t="s">
        <v>357</v>
      </c>
      <c r="O1958" s="57">
        <v>6</v>
      </c>
      <c r="P1958" s="58">
        <v>0.24</v>
      </c>
      <c r="Q1958" s="61"/>
      <c r="R1958" s="55" t="s">
        <v>411</v>
      </c>
      <c r="S1958" s="57">
        <v>3</v>
      </c>
      <c r="T1958" s="58">
        <v>0.12</v>
      </c>
      <c r="U1958" s="61"/>
      <c r="V1958" s="47" t="s">
        <v>181</v>
      </c>
      <c r="W1958" s="57">
        <v>6</v>
      </c>
      <c r="X1958" s="58">
        <v>1</v>
      </c>
      <c r="Y1958" s="61"/>
      <c r="Z1958" s="55" t="s">
        <v>186</v>
      </c>
      <c r="AA1958" s="57">
        <v>5</v>
      </c>
      <c r="AB1958" s="58">
        <v>0.83333333333333337</v>
      </c>
      <c r="AC1958" s="61"/>
      <c r="AD1958" s="61"/>
      <c r="AE1958" s="47" t="s">
        <v>339</v>
      </c>
      <c r="AF1958" s="57">
        <v>5</v>
      </c>
      <c r="AG1958" s="58">
        <v>0.83333333333333337</v>
      </c>
      <c r="AH1958" s="61"/>
      <c r="AI1958" s="55" t="s">
        <v>357</v>
      </c>
      <c r="AJ1958" s="57">
        <v>1</v>
      </c>
      <c r="AK1958" s="58">
        <v>0.16666666666666666</v>
      </c>
      <c r="AL1958" s="61"/>
      <c r="AM1958" s="55" t="s">
        <v>411</v>
      </c>
      <c r="AN1958" s="57">
        <v>5</v>
      </c>
      <c r="AO1958" s="58">
        <v>0.83333333333333337</v>
      </c>
      <c r="AP1958" s="61"/>
      <c r="AQ1958" s="61"/>
      <c r="AR1958" s="55" t="s">
        <v>181</v>
      </c>
      <c r="AS1958" s="57">
        <v>1</v>
      </c>
      <c r="AT1958" s="58">
        <v>1</v>
      </c>
      <c r="AU1958" s="61"/>
      <c r="AV1958" s="47" t="s">
        <v>186</v>
      </c>
      <c r="AW1958" s="57">
        <v>1</v>
      </c>
      <c r="AX1958" s="58">
        <v>1</v>
      </c>
      <c r="AY1958" s="61"/>
      <c r="AZ1958" s="61"/>
      <c r="BA1958" s="55" t="s">
        <v>339</v>
      </c>
      <c r="BB1958" s="57">
        <v>1</v>
      </c>
      <c r="BC1958" s="58">
        <v>1</v>
      </c>
      <c r="BD1958" s="61"/>
      <c r="BE1958" s="55" t="s">
        <v>357</v>
      </c>
      <c r="BF1958" s="57">
        <v>0</v>
      </c>
      <c r="BG1958" s="58">
        <v>0</v>
      </c>
      <c r="BH1958" s="61"/>
      <c r="BI1958" s="55" t="s">
        <v>411</v>
      </c>
      <c r="BJ1958" s="57">
        <v>1</v>
      </c>
      <c r="BK1958" s="58">
        <v>1</v>
      </c>
      <c r="BL1958" s="61"/>
      <c r="BM1958" s="61"/>
    </row>
    <row r="1959" spans="2:65" ht="25.5" customHeight="1" x14ac:dyDescent="0.2">
      <c r="B1959" s="46" t="s">
        <v>182</v>
      </c>
      <c r="C1959" s="57">
        <v>3</v>
      </c>
      <c r="D1959" s="58">
        <v>0.12</v>
      </c>
      <c r="E1959" s="64"/>
      <c r="F1959" s="46" t="s">
        <v>187</v>
      </c>
      <c r="G1959" s="57">
        <v>3</v>
      </c>
      <c r="H1959" s="58">
        <v>0.12</v>
      </c>
      <c r="I1959" s="61"/>
      <c r="J1959" s="55" t="s">
        <v>340</v>
      </c>
      <c r="K1959" s="57">
        <v>0</v>
      </c>
      <c r="L1959" s="58">
        <v>0</v>
      </c>
      <c r="M1959" s="61"/>
      <c r="N1959" s="55" t="s">
        <v>359</v>
      </c>
      <c r="O1959" s="57">
        <v>7</v>
      </c>
      <c r="P1959" s="58">
        <v>0.28000000000000003</v>
      </c>
      <c r="Q1959" s="61"/>
      <c r="R1959" s="55" t="s">
        <v>412</v>
      </c>
      <c r="S1959" s="57">
        <v>10</v>
      </c>
      <c r="T1959" s="58">
        <v>0.4</v>
      </c>
      <c r="U1959" s="61"/>
      <c r="V1959" s="46" t="s">
        <v>182</v>
      </c>
      <c r="W1959" s="57">
        <v>0</v>
      </c>
      <c r="X1959" s="58">
        <v>0</v>
      </c>
      <c r="Y1959" s="61"/>
      <c r="Z1959" s="46" t="s">
        <v>187</v>
      </c>
      <c r="AA1959" s="57">
        <v>1</v>
      </c>
      <c r="AB1959" s="58">
        <v>0.16666666666666666</v>
      </c>
      <c r="AC1959" s="61"/>
      <c r="AD1959" s="61"/>
      <c r="AE1959" s="47" t="s">
        <v>340</v>
      </c>
      <c r="AF1959" s="57">
        <v>1</v>
      </c>
      <c r="AG1959" s="58">
        <v>0.16666666666666666</v>
      </c>
      <c r="AH1959" s="61"/>
      <c r="AI1959" s="55" t="s">
        <v>359</v>
      </c>
      <c r="AJ1959" s="57">
        <v>5</v>
      </c>
      <c r="AK1959" s="58">
        <v>0.83333333333333337</v>
      </c>
      <c r="AL1959" s="61"/>
      <c r="AM1959" s="55" t="s">
        <v>412</v>
      </c>
      <c r="AN1959" s="57">
        <v>1</v>
      </c>
      <c r="AO1959" s="58">
        <v>0.16666666666666666</v>
      </c>
      <c r="AP1959" s="61"/>
      <c r="AQ1959" s="61"/>
      <c r="AR1959" s="46" t="s">
        <v>182</v>
      </c>
      <c r="AS1959" s="57">
        <v>0</v>
      </c>
      <c r="AT1959" s="58">
        <v>0</v>
      </c>
      <c r="AU1959" s="61"/>
      <c r="AV1959" s="46" t="s">
        <v>187</v>
      </c>
      <c r="AW1959" s="57">
        <v>0</v>
      </c>
      <c r="AX1959" s="58">
        <v>0</v>
      </c>
      <c r="AY1959" s="61"/>
      <c r="AZ1959" s="61"/>
      <c r="BA1959" s="55" t="s">
        <v>340</v>
      </c>
      <c r="BB1959" s="57">
        <v>0</v>
      </c>
      <c r="BC1959" s="58">
        <v>0</v>
      </c>
      <c r="BD1959" s="61"/>
      <c r="BE1959" s="55" t="s">
        <v>359</v>
      </c>
      <c r="BF1959" s="57">
        <v>1</v>
      </c>
      <c r="BG1959" s="58">
        <v>1</v>
      </c>
      <c r="BH1959" s="61"/>
      <c r="BI1959" s="55" t="s">
        <v>412</v>
      </c>
      <c r="BJ1959" s="57">
        <v>0</v>
      </c>
      <c r="BK1959" s="58">
        <v>0</v>
      </c>
      <c r="BL1959" s="61"/>
      <c r="BM1959" s="61"/>
    </row>
    <row r="1960" spans="2:65" ht="25.5" customHeight="1" x14ac:dyDescent="0.2">
      <c r="B1960" s="50" t="s">
        <v>183</v>
      </c>
      <c r="C1960" s="57">
        <v>4</v>
      </c>
      <c r="D1960" s="58">
        <v>0.16</v>
      </c>
      <c r="E1960" s="64"/>
      <c r="F1960" s="46" t="s">
        <v>188</v>
      </c>
      <c r="G1960" s="57">
        <v>2</v>
      </c>
      <c r="H1960" s="58">
        <v>0.08</v>
      </c>
      <c r="I1960" s="61"/>
      <c r="J1960" s="55" t="s">
        <v>341</v>
      </c>
      <c r="K1960" s="57">
        <v>1</v>
      </c>
      <c r="L1960" s="58">
        <v>0.04</v>
      </c>
      <c r="M1960" s="61"/>
      <c r="N1960" s="50" t="s">
        <v>360</v>
      </c>
      <c r="O1960" s="57">
        <v>1</v>
      </c>
      <c r="P1960" s="58">
        <v>0.04</v>
      </c>
      <c r="Q1960" s="61"/>
      <c r="R1960" s="50" t="s">
        <v>413</v>
      </c>
      <c r="S1960" s="57">
        <v>2</v>
      </c>
      <c r="T1960" s="58">
        <v>0.08</v>
      </c>
      <c r="U1960" s="61"/>
      <c r="V1960" s="46" t="s">
        <v>183</v>
      </c>
      <c r="W1960" s="57">
        <v>0</v>
      </c>
      <c r="X1960" s="58">
        <v>0</v>
      </c>
      <c r="Y1960" s="61"/>
      <c r="Z1960" s="46" t="s">
        <v>188</v>
      </c>
      <c r="AA1960" s="57">
        <v>0</v>
      </c>
      <c r="AB1960" s="58">
        <v>0</v>
      </c>
      <c r="AC1960" s="61"/>
      <c r="AD1960" s="61"/>
      <c r="AE1960" s="47" t="s">
        <v>341</v>
      </c>
      <c r="AF1960" s="57">
        <v>0</v>
      </c>
      <c r="AG1960" s="58">
        <v>0</v>
      </c>
      <c r="AH1960" s="61"/>
      <c r="AI1960" s="50" t="s">
        <v>360</v>
      </c>
      <c r="AJ1960" s="57">
        <v>0</v>
      </c>
      <c r="AK1960" s="58">
        <v>0</v>
      </c>
      <c r="AL1960" s="61"/>
      <c r="AM1960" s="50" t="s">
        <v>413</v>
      </c>
      <c r="AN1960" s="57">
        <v>0</v>
      </c>
      <c r="AO1960" s="58">
        <v>0</v>
      </c>
      <c r="AP1960" s="61"/>
      <c r="AQ1960" s="61"/>
      <c r="AR1960" s="46" t="s">
        <v>183</v>
      </c>
      <c r="AS1960" s="57">
        <v>0</v>
      </c>
      <c r="AT1960" s="58">
        <v>0</v>
      </c>
      <c r="AU1960" s="61"/>
      <c r="AV1960" s="46" t="s">
        <v>188</v>
      </c>
      <c r="AW1960" s="57">
        <v>0</v>
      </c>
      <c r="AX1960" s="58">
        <v>0</v>
      </c>
      <c r="AY1960" s="61"/>
      <c r="AZ1960" s="61"/>
      <c r="BA1960" s="55" t="s">
        <v>341</v>
      </c>
      <c r="BB1960" s="57">
        <v>0</v>
      </c>
      <c r="BC1960" s="58">
        <v>0</v>
      </c>
      <c r="BD1960" s="61"/>
      <c r="BE1960" s="50" t="s">
        <v>360</v>
      </c>
      <c r="BF1960" s="57">
        <v>0</v>
      </c>
      <c r="BG1960" s="58">
        <v>0</v>
      </c>
      <c r="BH1960" s="61"/>
      <c r="BI1960" s="50" t="s">
        <v>413</v>
      </c>
      <c r="BJ1960" s="57">
        <v>0</v>
      </c>
      <c r="BK1960" s="58">
        <v>0</v>
      </c>
      <c r="BL1960" s="61"/>
      <c r="BM1960" s="61"/>
    </row>
    <row r="1961" spans="2:65" ht="25.5" customHeight="1" x14ac:dyDescent="0.2">
      <c r="B1961" s="50" t="s">
        <v>184</v>
      </c>
      <c r="C1961" s="57">
        <v>3</v>
      </c>
      <c r="D1961" s="58">
        <v>0.12</v>
      </c>
      <c r="E1961" s="64"/>
      <c r="F1961" s="77"/>
      <c r="G1961" s="54">
        <v>25</v>
      </c>
      <c r="H1961" s="76">
        <v>1</v>
      </c>
      <c r="I1961" s="61"/>
      <c r="J1961" s="50" t="s">
        <v>344</v>
      </c>
      <c r="K1961" s="57">
        <v>3</v>
      </c>
      <c r="L1961" s="58">
        <v>0.12</v>
      </c>
      <c r="M1961" s="61"/>
      <c r="N1961" s="50" t="s">
        <v>358</v>
      </c>
      <c r="O1961" s="57">
        <v>2</v>
      </c>
      <c r="P1961" s="58">
        <v>0.08</v>
      </c>
      <c r="Q1961" s="61"/>
      <c r="R1961" s="50" t="s">
        <v>414</v>
      </c>
      <c r="S1961" s="57">
        <v>1</v>
      </c>
      <c r="T1961" s="58">
        <v>0.04</v>
      </c>
      <c r="U1961" s="61"/>
      <c r="V1961" s="46" t="s">
        <v>184</v>
      </c>
      <c r="W1961" s="57">
        <v>0</v>
      </c>
      <c r="X1961" s="58">
        <v>0</v>
      </c>
      <c r="Y1961" s="61"/>
      <c r="Z1961" s="77"/>
      <c r="AA1961" s="54">
        <v>6</v>
      </c>
      <c r="AB1961" s="76">
        <v>1</v>
      </c>
      <c r="AC1961" s="61"/>
      <c r="AD1961" s="61"/>
      <c r="AE1961" s="50" t="s">
        <v>344</v>
      </c>
      <c r="AF1961" s="57">
        <v>0</v>
      </c>
      <c r="AG1961" s="58">
        <v>0</v>
      </c>
      <c r="AH1961" s="61"/>
      <c r="AI1961" s="50" t="s">
        <v>358</v>
      </c>
      <c r="AJ1961" s="57">
        <v>0</v>
      </c>
      <c r="AK1961" s="58">
        <v>0</v>
      </c>
      <c r="AL1961" s="61"/>
      <c r="AM1961" s="50" t="s">
        <v>414</v>
      </c>
      <c r="AN1961" s="57">
        <v>0</v>
      </c>
      <c r="AO1961" s="58">
        <v>0</v>
      </c>
      <c r="AP1961" s="61"/>
      <c r="AQ1961" s="61"/>
      <c r="AR1961" s="46" t="s">
        <v>184</v>
      </c>
      <c r="AS1961" s="57">
        <v>0</v>
      </c>
      <c r="AT1961" s="58">
        <v>0</v>
      </c>
      <c r="AU1961" s="61"/>
      <c r="AV1961" s="77"/>
      <c r="AW1961" s="54">
        <v>1</v>
      </c>
      <c r="AX1961" s="76">
        <v>1</v>
      </c>
      <c r="AY1961" s="61"/>
      <c r="AZ1961" s="61"/>
      <c r="BA1961" s="50" t="s">
        <v>344</v>
      </c>
      <c r="BB1961" s="57">
        <v>0</v>
      </c>
      <c r="BC1961" s="58">
        <v>0</v>
      </c>
      <c r="BD1961" s="61"/>
      <c r="BE1961" s="50" t="s">
        <v>358</v>
      </c>
      <c r="BF1961" s="57">
        <v>0</v>
      </c>
      <c r="BG1961" s="58">
        <v>0</v>
      </c>
      <c r="BH1961" s="61"/>
      <c r="BI1961" s="50" t="s">
        <v>414</v>
      </c>
      <c r="BJ1961" s="57">
        <v>0</v>
      </c>
      <c r="BK1961" s="58">
        <v>0</v>
      </c>
      <c r="BL1961" s="61"/>
      <c r="BM1961" s="61"/>
    </row>
    <row r="1962" spans="2:65" ht="25.5" customHeight="1" x14ac:dyDescent="0.2">
      <c r="B1962" s="50" t="s">
        <v>185</v>
      </c>
      <c r="C1962" s="57">
        <v>1</v>
      </c>
      <c r="D1962" s="58">
        <v>0.04</v>
      </c>
      <c r="E1962" s="64"/>
      <c r="F1962" s="61"/>
      <c r="G1962" s="56" t="s">
        <v>141</v>
      </c>
      <c r="H1962" s="49" t="s">
        <v>140</v>
      </c>
      <c r="I1962" s="61"/>
      <c r="J1962" s="50" t="s">
        <v>343</v>
      </c>
      <c r="K1962" s="57">
        <v>0</v>
      </c>
      <c r="L1962" s="58">
        <v>0</v>
      </c>
      <c r="M1962" s="61"/>
      <c r="N1962" s="50" t="s">
        <v>361</v>
      </c>
      <c r="O1962" s="57">
        <v>1</v>
      </c>
      <c r="P1962" s="58">
        <v>0.04</v>
      </c>
      <c r="Q1962" s="61"/>
      <c r="R1962" s="50" t="s">
        <v>415</v>
      </c>
      <c r="S1962" s="57">
        <v>2</v>
      </c>
      <c r="T1962" s="58">
        <v>0.08</v>
      </c>
      <c r="U1962" s="61"/>
      <c r="V1962" s="46" t="s">
        <v>185</v>
      </c>
      <c r="W1962" s="57">
        <v>0</v>
      </c>
      <c r="X1962" s="58">
        <v>0</v>
      </c>
      <c r="Y1962" s="61"/>
      <c r="Z1962" s="37"/>
      <c r="AA1962" s="56" t="s">
        <v>141</v>
      </c>
      <c r="AB1962" s="49" t="s">
        <v>140</v>
      </c>
      <c r="AC1962" s="61"/>
      <c r="AD1962" s="61"/>
      <c r="AE1962" s="50" t="s">
        <v>343</v>
      </c>
      <c r="AF1962" s="57">
        <v>0</v>
      </c>
      <c r="AG1962" s="58">
        <v>0</v>
      </c>
      <c r="AH1962" s="61"/>
      <c r="AI1962" s="50" t="s">
        <v>361</v>
      </c>
      <c r="AJ1962" s="57">
        <v>0</v>
      </c>
      <c r="AK1962" s="58">
        <v>0</v>
      </c>
      <c r="AL1962" s="61"/>
      <c r="AM1962" s="50" t="s">
        <v>415</v>
      </c>
      <c r="AN1962" s="57">
        <v>0</v>
      </c>
      <c r="AO1962" s="58">
        <v>0</v>
      </c>
      <c r="AP1962" s="61"/>
      <c r="AQ1962" s="61"/>
      <c r="AR1962" s="46" t="s">
        <v>185</v>
      </c>
      <c r="AS1962" s="57">
        <v>0</v>
      </c>
      <c r="AT1962" s="58">
        <v>0</v>
      </c>
      <c r="AU1962" s="61"/>
      <c r="AV1962" s="61"/>
      <c r="AW1962" s="56" t="s">
        <v>141</v>
      </c>
      <c r="AX1962" s="49" t="s">
        <v>140</v>
      </c>
      <c r="AY1962" s="61"/>
      <c r="AZ1962" s="61"/>
      <c r="BA1962" s="50" t="s">
        <v>343</v>
      </c>
      <c r="BB1962" s="57">
        <v>0</v>
      </c>
      <c r="BC1962" s="58">
        <v>0</v>
      </c>
      <c r="BD1962" s="61"/>
      <c r="BE1962" s="50" t="s">
        <v>361</v>
      </c>
      <c r="BF1962" s="57">
        <v>0</v>
      </c>
      <c r="BG1962" s="58">
        <v>0</v>
      </c>
      <c r="BH1962" s="61"/>
      <c r="BI1962" s="50" t="s">
        <v>415</v>
      </c>
      <c r="BJ1962" s="57">
        <v>0</v>
      </c>
      <c r="BK1962" s="58">
        <v>0</v>
      </c>
      <c r="BL1962" s="61"/>
      <c r="BM1962" s="61"/>
    </row>
    <row r="1963" spans="2:65" ht="25.5" customHeight="1" x14ac:dyDescent="0.2">
      <c r="B1963" s="46" t="s">
        <v>162</v>
      </c>
      <c r="C1963" s="57">
        <v>1</v>
      </c>
      <c r="D1963" s="58">
        <v>0.04</v>
      </c>
      <c r="E1963" s="64"/>
      <c r="F1963" s="61"/>
      <c r="G1963" s="61"/>
      <c r="H1963" s="61"/>
      <c r="I1963" s="61"/>
      <c r="J1963" s="50" t="s">
        <v>342</v>
      </c>
      <c r="K1963" s="57">
        <v>0</v>
      </c>
      <c r="L1963" s="58">
        <v>0</v>
      </c>
      <c r="M1963" s="61"/>
      <c r="N1963" s="50" t="s">
        <v>362</v>
      </c>
      <c r="O1963" s="57">
        <v>3</v>
      </c>
      <c r="P1963" s="58">
        <v>0.12</v>
      </c>
      <c r="Q1963" s="61"/>
      <c r="R1963" s="50" t="s">
        <v>416</v>
      </c>
      <c r="S1963" s="57">
        <v>2</v>
      </c>
      <c r="T1963" s="58">
        <v>0.08</v>
      </c>
      <c r="U1963" s="61"/>
      <c r="V1963" s="46" t="s">
        <v>162</v>
      </c>
      <c r="W1963" s="57">
        <v>0</v>
      </c>
      <c r="X1963" s="58">
        <v>0</v>
      </c>
      <c r="Y1963" s="61"/>
      <c r="Z1963" s="61"/>
      <c r="AA1963" s="61"/>
      <c r="AB1963" s="61"/>
      <c r="AC1963" s="61"/>
      <c r="AD1963" s="61"/>
      <c r="AE1963" s="50" t="s">
        <v>342</v>
      </c>
      <c r="AF1963" s="57">
        <v>0</v>
      </c>
      <c r="AG1963" s="58">
        <v>0</v>
      </c>
      <c r="AH1963" s="61"/>
      <c r="AI1963" s="50" t="s">
        <v>362</v>
      </c>
      <c r="AJ1963" s="57">
        <v>0</v>
      </c>
      <c r="AK1963" s="58">
        <v>0</v>
      </c>
      <c r="AL1963" s="61"/>
      <c r="AM1963" s="50" t="s">
        <v>416</v>
      </c>
      <c r="AN1963" s="57">
        <v>0</v>
      </c>
      <c r="AO1963" s="58">
        <v>0</v>
      </c>
      <c r="AP1963" s="61"/>
      <c r="AQ1963" s="61"/>
      <c r="AR1963" s="46" t="s">
        <v>162</v>
      </c>
      <c r="AS1963" s="57">
        <v>0</v>
      </c>
      <c r="AT1963" s="58">
        <v>0</v>
      </c>
      <c r="AU1963" s="61"/>
      <c r="AV1963" s="61"/>
      <c r="AW1963" s="61"/>
      <c r="AX1963" s="61"/>
      <c r="AY1963" s="61"/>
      <c r="AZ1963" s="61"/>
      <c r="BA1963" s="50" t="s">
        <v>342</v>
      </c>
      <c r="BB1963" s="57">
        <v>0</v>
      </c>
      <c r="BC1963" s="58">
        <v>0</v>
      </c>
      <c r="BD1963" s="61"/>
      <c r="BE1963" s="50" t="s">
        <v>362</v>
      </c>
      <c r="BF1963" s="57">
        <v>0</v>
      </c>
      <c r="BG1963" s="58">
        <v>0</v>
      </c>
      <c r="BH1963" s="61"/>
      <c r="BI1963" s="50" t="s">
        <v>416</v>
      </c>
      <c r="BJ1963" s="57">
        <v>0</v>
      </c>
      <c r="BK1963" s="58">
        <v>0</v>
      </c>
      <c r="BL1963" s="61"/>
      <c r="BM1963" s="61"/>
    </row>
    <row r="1964" spans="2:65" ht="25.5" customHeight="1" x14ac:dyDescent="0.2">
      <c r="B1964" s="77"/>
      <c r="C1964" s="54">
        <v>25</v>
      </c>
      <c r="D1964" s="76">
        <v>1</v>
      </c>
      <c r="E1964" s="64"/>
      <c r="F1964" s="61"/>
      <c r="G1964" s="61"/>
      <c r="H1964" s="61"/>
      <c r="I1964" s="61"/>
      <c r="J1964" s="50" t="s">
        <v>354</v>
      </c>
      <c r="K1964" s="57">
        <v>3</v>
      </c>
      <c r="L1964" s="58">
        <v>0.12</v>
      </c>
      <c r="M1964" s="61"/>
      <c r="N1964" s="50" t="s">
        <v>363</v>
      </c>
      <c r="O1964" s="57">
        <v>3</v>
      </c>
      <c r="P1964" s="58">
        <v>0.12</v>
      </c>
      <c r="Q1964" s="61"/>
      <c r="R1964" s="50" t="s">
        <v>417</v>
      </c>
      <c r="S1964" s="57">
        <v>1</v>
      </c>
      <c r="T1964" s="58">
        <v>0.04</v>
      </c>
      <c r="U1964" s="61"/>
      <c r="V1964" s="77"/>
      <c r="W1964" s="54">
        <v>6</v>
      </c>
      <c r="X1964" s="76">
        <v>1</v>
      </c>
      <c r="Y1964" s="61"/>
      <c r="Z1964" s="61"/>
      <c r="AA1964" s="61"/>
      <c r="AB1964" s="61"/>
      <c r="AC1964" s="61"/>
      <c r="AD1964" s="61"/>
      <c r="AE1964" s="50" t="s">
        <v>354</v>
      </c>
      <c r="AF1964" s="57">
        <v>0</v>
      </c>
      <c r="AG1964" s="58">
        <v>0</v>
      </c>
      <c r="AH1964" s="61"/>
      <c r="AI1964" s="50" t="s">
        <v>363</v>
      </c>
      <c r="AJ1964" s="57">
        <v>0</v>
      </c>
      <c r="AK1964" s="58">
        <v>0</v>
      </c>
      <c r="AL1964" s="61"/>
      <c r="AM1964" s="50" t="s">
        <v>417</v>
      </c>
      <c r="AN1964" s="57">
        <v>0</v>
      </c>
      <c r="AO1964" s="58">
        <v>0</v>
      </c>
      <c r="AP1964" s="61"/>
      <c r="AQ1964" s="61"/>
      <c r="AR1964" s="77" t="s">
        <v>142</v>
      </c>
      <c r="AS1964" s="54">
        <v>1</v>
      </c>
      <c r="AT1964" s="76">
        <v>1</v>
      </c>
      <c r="AU1964" s="61"/>
      <c r="AV1964" s="61"/>
      <c r="AW1964" s="61"/>
      <c r="AX1964" s="61"/>
      <c r="AY1964" s="61"/>
      <c r="AZ1964" s="61"/>
      <c r="BA1964" s="50" t="s">
        <v>354</v>
      </c>
      <c r="BB1964" s="57">
        <v>0</v>
      </c>
      <c r="BC1964" s="58">
        <v>0</v>
      </c>
      <c r="BD1964" s="61"/>
      <c r="BE1964" s="50" t="s">
        <v>363</v>
      </c>
      <c r="BF1964" s="57">
        <v>0</v>
      </c>
      <c r="BG1964" s="58">
        <v>0</v>
      </c>
      <c r="BH1964" s="61"/>
      <c r="BI1964" s="50" t="s">
        <v>417</v>
      </c>
      <c r="BJ1964" s="57">
        <v>0</v>
      </c>
      <c r="BK1964" s="58">
        <v>0</v>
      </c>
      <c r="BL1964" s="61"/>
      <c r="BM1964" s="61"/>
    </row>
    <row r="1965" spans="2:65" ht="25.5" customHeight="1" x14ac:dyDescent="0.2">
      <c r="B1965" s="61"/>
      <c r="C1965" s="80" t="s">
        <v>141</v>
      </c>
      <c r="D1965" s="77" t="s">
        <v>140</v>
      </c>
      <c r="E1965" s="64"/>
      <c r="F1965" s="61"/>
      <c r="G1965" s="61"/>
      <c r="H1965" s="61"/>
      <c r="I1965" s="61"/>
      <c r="J1965" s="50" t="s">
        <v>355</v>
      </c>
      <c r="K1965" s="57">
        <v>1</v>
      </c>
      <c r="L1965" s="58">
        <v>0.04</v>
      </c>
      <c r="M1965" s="61"/>
      <c r="N1965" s="50" t="s">
        <v>364</v>
      </c>
      <c r="O1965" s="57">
        <v>0</v>
      </c>
      <c r="P1965" s="58">
        <v>0</v>
      </c>
      <c r="Q1965" s="61"/>
      <c r="R1965" s="50" t="s">
        <v>418</v>
      </c>
      <c r="S1965" s="57">
        <v>2</v>
      </c>
      <c r="T1965" s="58">
        <v>0.08</v>
      </c>
      <c r="U1965" s="61"/>
      <c r="V1965" s="61"/>
      <c r="W1965" s="56" t="s">
        <v>141</v>
      </c>
      <c r="X1965" s="49" t="s">
        <v>140</v>
      </c>
      <c r="Y1965" s="61"/>
      <c r="Z1965" s="61"/>
      <c r="AA1965" s="61"/>
      <c r="AB1965" s="61"/>
      <c r="AC1965" s="61"/>
      <c r="AD1965" s="61"/>
      <c r="AE1965" s="50" t="s">
        <v>355</v>
      </c>
      <c r="AF1965" s="57">
        <v>0</v>
      </c>
      <c r="AG1965" s="58">
        <v>0</v>
      </c>
      <c r="AH1965" s="61"/>
      <c r="AI1965" s="50" t="s">
        <v>364</v>
      </c>
      <c r="AJ1965" s="57">
        <v>0</v>
      </c>
      <c r="AK1965" s="58">
        <v>0</v>
      </c>
      <c r="AL1965" s="61"/>
      <c r="AM1965" s="50" t="s">
        <v>418</v>
      </c>
      <c r="AN1965" s="57">
        <v>0</v>
      </c>
      <c r="AO1965" s="58">
        <v>0</v>
      </c>
      <c r="AP1965" s="61"/>
      <c r="AQ1965" s="61"/>
      <c r="AR1965" s="69"/>
      <c r="AS1965" s="56" t="s">
        <v>141</v>
      </c>
      <c r="AT1965" s="49" t="s">
        <v>140</v>
      </c>
      <c r="AU1965" s="61"/>
      <c r="AV1965" s="61"/>
      <c r="AW1965" s="61"/>
      <c r="AX1965" s="61"/>
      <c r="AY1965" s="61"/>
      <c r="AZ1965" s="61"/>
      <c r="BA1965" s="50" t="s">
        <v>355</v>
      </c>
      <c r="BB1965" s="57">
        <v>0</v>
      </c>
      <c r="BC1965" s="58">
        <v>0</v>
      </c>
      <c r="BD1965" s="61"/>
      <c r="BE1965" s="50" t="s">
        <v>364</v>
      </c>
      <c r="BF1965" s="57">
        <v>0</v>
      </c>
      <c r="BG1965" s="58">
        <v>0</v>
      </c>
      <c r="BH1965" s="61"/>
      <c r="BI1965" s="50" t="s">
        <v>418</v>
      </c>
      <c r="BJ1965" s="57">
        <v>0</v>
      </c>
      <c r="BK1965" s="58">
        <v>0</v>
      </c>
      <c r="BL1965" s="61"/>
      <c r="BM1965" s="61"/>
    </row>
    <row r="1966" spans="2:65" ht="25.5" customHeight="1" x14ac:dyDescent="0.2">
      <c r="B1966"/>
      <c r="C1966"/>
      <c r="D1966"/>
      <c r="E1966" s="64"/>
      <c r="F1966" s="175" t="s">
        <v>16</v>
      </c>
      <c r="G1966" s="175"/>
      <c r="H1966" s="175"/>
      <c r="I1966" s="61"/>
      <c r="J1966" s="50" t="s">
        <v>356</v>
      </c>
      <c r="K1966" s="57">
        <v>0</v>
      </c>
      <c r="L1966" s="58">
        <v>0</v>
      </c>
      <c r="M1966" s="61"/>
      <c r="N1966" s="50" t="s">
        <v>365</v>
      </c>
      <c r="O1966" s="57">
        <v>1</v>
      </c>
      <c r="P1966" s="58">
        <v>0.04</v>
      </c>
      <c r="Q1966" s="61"/>
      <c r="R1966" s="50" t="s">
        <v>419</v>
      </c>
      <c r="S1966" s="57">
        <v>0</v>
      </c>
      <c r="T1966" s="58">
        <v>0</v>
      </c>
      <c r="U1966" s="61"/>
      <c r="V1966"/>
      <c r="W1966"/>
      <c r="X1966"/>
      <c r="Y1966" s="61"/>
      <c r="Z1966" s="61"/>
      <c r="AA1966" s="61"/>
      <c r="AB1966" s="61"/>
      <c r="AC1966" s="61"/>
      <c r="AD1966" s="61"/>
      <c r="AE1966" s="50" t="s">
        <v>356</v>
      </c>
      <c r="AF1966" s="57">
        <v>0</v>
      </c>
      <c r="AG1966" s="58">
        <v>0</v>
      </c>
      <c r="AH1966" s="61"/>
      <c r="AI1966" s="50" t="s">
        <v>365</v>
      </c>
      <c r="AJ1966" s="57">
        <v>0</v>
      </c>
      <c r="AK1966" s="58">
        <v>0</v>
      </c>
      <c r="AL1966" s="61"/>
      <c r="AM1966" s="50" t="s">
        <v>419</v>
      </c>
      <c r="AN1966" s="57">
        <v>0</v>
      </c>
      <c r="AO1966" s="58">
        <v>0</v>
      </c>
      <c r="AP1966" s="61"/>
      <c r="AQ1966" s="61"/>
      <c r="AR1966"/>
      <c r="AS1966"/>
      <c r="AT1966"/>
      <c r="AU1966" s="61"/>
      <c r="AV1966"/>
      <c r="AW1966"/>
      <c r="AX1966"/>
      <c r="AY1966" s="61"/>
      <c r="AZ1966" s="61"/>
      <c r="BA1966" s="50" t="s">
        <v>356</v>
      </c>
      <c r="BB1966" s="57">
        <v>0</v>
      </c>
      <c r="BC1966" s="58">
        <v>0</v>
      </c>
      <c r="BD1966" s="61"/>
      <c r="BE1966" s="50" t="s">
        <v>365</v>
      </c>
      <c r="BF1966" s="57">
        <v>0</v>
      </c>
      <c r="BG1966" s="58">
        <v>0</v>
      </c>
      <c r="BH1966" s="61"/>
      <c r="BI1966" s="50" t="s">
        <v>419</v>
      </c>
      <c r="BJ1966" s="57">
        <v>0</v>
      </c>
      <c r="BK1966" s="58">
        <v>0</v>
      </c>
      <c r="BL1966" s="61"/>
      <c r="BM1966" s="61"/>
    </row>
    <row r="1967" spans="2:65" ht="25.5" customHeight="1" x14ac:dyDescent="0.2">
      <c r="B1967"/>
      <c r="C1967"/>
      <c r="D1967"/>
      <c r="E1967" s="64"/>
      <c r="F1967" s="55" t="s">
        <v>191</v>
      </c>
      <c r="G1967" s="57">
        <v>9</v>
      </c>
      <c r="H1967" s="58">
        <v>0.36</v>
      </c>
      <c r="I1967" s="61"/>
      <c r="J1967" s="50" t="s">
        <v>345</v>
      </c>
      <c r="K1967" s="57">
        <v>1</v>
      </c>
      <c r="L1967" s="58">
        <v>0.04</v>
      </c>
      <c r="M1967" s="61"/>
      <c r="N1967" s="50" t="s">
        <v>366</v>
      </c>
      <c r="O1967" s="57">
        <v>0</v>
      </c>
      <c r="P1967" s="58">
        <v>0</v>
      </c>
      <c r="Q1967" s="61"/>
      <c r="R1967" s="50" t="s">
        <v>420</v>
      </c>
      <c r="S1967" s="57">
        <v>1</v>
      </c>
      <c r="T1967" s="58">
        <v>0.04</v>
      </c>
      <c r="U1967" s="61"/>
      <c r="V1967" s="175" t="s">
        <v>15</v>
      </c>
      <c r="W1967" s="175"/>
      <c r="X1967" s="175"/>
      <c r="Y1967" s="61"/>
      <c r="Z1967" s="175" t="s">
        <v>16</v>
      </c>
      <c r="AA1967" s="175"/>
      <c r="AB1967" s="175"/>
      <c r="AC1967" s="61"/>
      <c r="AD1967" s="61"/>
      <c r="AE1967" s="50" t="s">
        <v>345</v>
      </c>
      <c r="AF1967" s="57">
        <v>0</v>
      </c>
      <c r="AG1967" s="58">
        <v>0</v>
      </c>
      <c r="AH1967" s="61"/>
      <c r="AI1967" s="50" t="s">
        <v>366</v>
      </c>
      <c r="AJ1967" s="57">
        <v>0</v>
      </c>
      <c r="AK1967" s="58">
        <v>0</v>
      </c>
      <c r="AL1967" s="61"/>
      <c r="AM1967" s="50" t="s">
        <v>420</v>
      </c>
      <c r="AN1967" s="57">
        <v>0</v>
      </c>
      <c r="AO1967" s="58">
        <v>0</v>
      </c>
      <c r="AP1967" s="61"/>
      <c r="AQ1967" s="61"/>
      <c r="AR1967" s="178" t="s">
        <v>15</v>
      </c>
      <c r="AS1967" s="179"/>
      <c r="AT1967" s="179"/>
      <c r="AU1967" s="61"/>
      <c r="AV1967" s="176" t="s">
        <v>16</v>
      </c>
      <c r="AW1967" s="177"/>
      <c r="AX1967" s="177"/>
      <c r="AY1967" s="61"/>
      <c r="AZ1967" s="61"/>
      <c r="BA1967" s="50" t="s">
        <v>345</v>
      </c>
      <c r="BB1967" s="57">
        <v>0</v>
      </c>
      <c r="BC1967" s="58">
        <v>0</v>
      </c>
      <c r="BD1967" s="61"/>
      <c r="BE1967" s="50" t="s">
        <v>366</v>
      </c>
      <c r="BF1967" s="57">
        <v>0</v>
      </c>
      <c r="BG1967" s="58">
        <v>0</v>
      </c>
      <c r="BH1967" s="61"/>
      <c r="BI1967" s="50" t="s">
        <v>420</v>
      </c>
      <c r="BJ1967" s="57">
        <v>0</v>
      </c>
      <c r="BK1967" s="58">
        <v>0</v>
      </c>
      <c r="BL1967" s="61"/>
      <c r="BM1967" s="61"/>
    </row>
    <row r="1968" spans="2:65" ht="25.5" customHeight="1" x14ac:dyDescent="0.2">
      <c r="B1968"/>
      <c r="C1968"/>
      <c r="D1968"/>
      <c r="E1968" s="64"/>
      <c r="F1968" s="46" t="s">
        <v>192</v>
      </c>
      <c r="G1968" s="57">
        <v>5</v>
      </c>
      <c r="H1968" s="58">
        <v>0.2</v>
      </c>
      <c r="I1968" s="61"/>
      <c r="J1968" s="50" t="s">
        <v>347</v>
      </c>
      <c r="K1968" s="57">
        <v>2</v>
      </c>
      <c r="L1968" s="58">
        <v>0.08</v>
      </c>
      <c r="M1968" s="61"/>
      <c r="N1968" s="50" t="s">
        <v>367</v>
      </c>
      <c r="O1968" s="57">
        <v>0</v>
      </c>
      <c r="P1968" s="58">
        <v>0</v>
      </c>
      <c r="Q1968" s="61"/>
      <c r="R1968" s="50" t="s">
        <v>421</v>
      </c>
      <c r="S1968" s="57">
        <v>1</v>
      </c>
      <c r="T1968" s="58">
        <v>0.04</v>
      </c>
      <c r="U1968" s="61"/>
      <c r="V1968" s="47" t="s">
        <v>189</v>
      </c>
      <c r="W1968" s="57">
        <v>4</v>
      </c>
      <c r="X1968" s="58">
        <v>0.66666666666666663</v>
      </c>
      <c r="Y1968" s="61"/>
      <c r="Z1968" s="47" t="s">
        <v>191</v>
      </c>
      <c r="AA1968" s="57">
        <v>5</v>
      </c>
      <c r="AB1968" s="58">
        <v>0.83333333333333337</v>
      </c>
      <c r="AC1968" s="61"/>
      <c r="AD1968" s="61"/>
      <c r="AE1968" s="50" t="s">
        <v>347</v>
      </c>
      <c r="AF1968" s="57">
        <v>0</v>
      </c>
      <c r="AG1968" s="58">
        <v>0</v>
      </c>
      <c r="AH1968" s="61"/>
      <c r="AI1968" s="50" t="s">
        <v>367</v>
      </c>
      <c r="AJ1968" s="57">
        <v>0</v>
      </c>
      <c r="AK1968" s="58">
        <v>0</v>
      </c>
      <c r="AL1968" s="61"/>
      <c r="AM1968" s="50" t="s">
        <v>421</v>
      </c>
      <c r="AN1968" s="57">
        <v>0</v>
      </c>
      <c r="AO1968" s="58">
        <v>0</v>
      </c>
      <c r="AP1968" s="61"/>
      <c r="AQ1968" s="61"/>
      <c r="AR1968" s="47" t="s">
        <v>189</v>
      </c>
      <c r="AS1968" s="57">
        <v>1</v>
      </c>
      <c r="AT1968" s="58">
        <v>1</v>
      </c>
      <c r="AU1968" s="61"/>
      <c r="AV1968" s="47" t="s">
        <v>191</v>
      </c>
      <c r="AW1968" s="57">
        <v>1</v>
      </c>
      <c r="AX1968" s="58">
        <v>1</v>
      </c>
      <c r="AY1968" s="61"/>
      <c r="AZ1968" s="61"/>
      <c r="BA1968" s="50" t="s">
        <v>347</v>
      </c>
      <c r="BB1968" s="57">
        <v>0</v>
      </c>
      <c r="BC1968" s="58">
        <v>0</v>
      </c>
      <c r="BD1968" s="61"/>
      <c r="BE1968" s="50" t="s">
        <v>367</v>
      </c>
      <c r="BF1968" s="57">
        <v>0</v>
      </c>
      <c r="BG1968" s="58">
        <v>0</v>
      </c>
      <c r="BH1968" s="61"/>
      <c r="BI1968" s="50" t="s">
        <v>421</v>
      </c>
      <c r="BJ1968" s="57">
        <v>0</v>
      </c>
      <c r="BK1968" s="58">
        <v>0</v>
      </c>
      <c r="BL1968" s="61"/>
      <c r="BM1968" s="61"/>
    </row>
    <row r="1969" spans="2:65" ht="25.5" customHeight="1" x14ac:dyDescent="0.2">
      <c r="B1969"/>
      <c r="C1969"/>
      <c r="D1969"/>
      <c r="E1969" s="64"/>
      <c r="F1969" s="46" t="s">
        <v>193</v>
      </c>
      <c r="G1969" s="57">
        <v>4</v>
      </c>
      <c r="H1969" s="58">
        <v>0.16</v>
      </c>
      <c r="I1969" s="61"/>
      <c r="J1969" s="50" t="s">
        <v>346</v>
      </c>
      <c r="K1969" s="57">
        <v>0</v>
      </c>
      <c r="L1969" s="58">
        <v>0</v>
      </c>
      <c r="M1969" s="61"/>
      <c r="N1969" s="50" t="s">
        <v>368</v>
      </c>
      <c r="O1969" s="57">
        <v>1</v>
      </c>
      <c r="P1969" s="58">
        <v>0.04</v>
      </c>
      <c r="Q1969" s="61"/>
      <c r="R1969" s="50" t="s">
        <v>422</v>
      </c>
      <c r="S1969" s="57">
        <v>0</v>
      </c>
      <c r="T1969" s="58">
        <v>0</v>
      </c>
      <c r="U1969" s="61"/>
      <c r="V1969" s="46" t="s">
        <v>190</v>
      </c>
      <c r="W1969" s="57">
        <v>2</v>
      </c>
      <c r="X1969" s="58">
        <v>0.33333333333333331</v>
      </c>
      <c r="Y1969" s="61"/>
      <c r="Z1969" s="46" t="s">
        <v>192</v>
      </c>
      <c r="AA1969" s="57">
        <v>1</v>
      </c>
      <c r="AB1969" s="58">
        <v>0.16666666666666666</v>
      </c>
      <c r="AC1969" s="61"/>
      <c r="AD1969" s="61"/>
      <c r="AE1969" s="50" t="s">
        <v>346</v>
      </c>
      <c r="AF1969" s="57">
        <v>0</v>
      </c>
      <c r="AG1969" s="58">
        <v>0</v>
      </c>
      <c r="AH1969" s="61"/>
      <c r="AI1969" s="50" t="s">
        <v>368</v>
      </c>
      <c r="AJ1969" s="57">
        <v>0</v>
      </c>
      <c r="AK1969" s="58">
        <v>0</v>
      </c>
      <c r="AL1969" s="61"/>
      <c r="AM1969" s="50" t="s">
        <v>422</v>
      </c>
      <c r="AN1969" s="57">
        <v>0</v>
      </c>
      <c r="AO1969" s="58">
        <v>0</v>
      </c>
      <c r="AP1969" s="61"/>
      <c r="AQ1969" s="61"/>
      <c r="AR1969" s="46" t="s">
        <v>190</v>
      </c>
      <c r="AS1969" s="57">
        <v>0</v>
      </c>
      <c r="AT1969" s="58">
        <v>0</v>
      </c>
      <c r="AU1969" s="61"/>
      <c r="AV1969" s="46" t="s">
        <v>192</v>
      </c>
      <c r="AW1969" s="57">
        <v>0</v>
      </c>
      <c r="AX1969" s="58">
        <v>0</v>
      </c>
      <c r="AY1969" s="61"/>
      <c r="AZ1969" s="61"/>
      <c r="BA1969" s="50" t="s">
        <v>346</v>
      </c>
      <c r="BB1969" s="57">
        <v>0</v>
      </c>
      <c r="BC1969" s="58">
        <v>0</v>
      </c>
      <c r="BD1969" s="61"/>
      <c r="BE1969" s="50" t="s">
        <v>368</v>
      </c>
      <c r="BF1969" s="57">
        <v>0</v>
      </c>
      <c r="BG1969" s="58">
        <v>0</v>
      </c>
      <c r="BH1969" s="61"/>
      <c r="BI1969" s="50" t="s">
        <v>422</v>
      </c>
      <c r="BJ1969" s="57">
        <v>0</v>
      </c>
      <c r="BK1969" s="58">
        <v>0</v>
      </c>
      <c r="BL1969" s="61"/>
      <c r="BM1969" s="61"/>
    </row>
    <row r="1970" spans="2:65" ht="25.5" customHeight="1" x14ac:dyDescent="0.2">
      <c r="B1970" s="175" t="s">
        <v>15</v>
      </c>
      <c r="C1970" s="175"/>
      <c r="D1970" s="175"/>
      <c r="E1970" s="64"/>
      <c r="F1970" s="46" t="s">
        <v>194</v>
      </c>
      <c r="G1970" s="57">
        <v>7</v>
      </c>
      <c r="H1970" s="58">
        <v>0.28000000000000003</v>
      </c>
      <c r="I1970" s="61"/>
      <c r="J1970" s="50" t="s">
        <v>350</v>
      </c>
      <c r="K1970" s="57">
        <v>1</v>
      </c>
      <c r="L1970" s="58">
        <v>0.04</v>
      </c>
      <c r="M1970" s="61"/>
      <c r="N1970" s="37"/>
      <c r="O1970" s="45">
        <v>25</v>
      </c>
      <c r="P1970" s="58">
        <v>1</v>
      </c>
      <c r="Q1970" s="61"/>
      <c r="R1970" s="37"/>
      <c r="S1970" s="45">
        <v>25</v>
      </c>
      <c r="T1970" s="58">
        <v>1</v>
      </c>
      <c r="U1970" s="61"/>
      <c r="V1970" s="77"/>
      <c r="W1970" s="54">
        <v>6</v>
      </c>
      <c r="X1970" s="76">
        <v>1</v>
      </c>
      <c r="Y1970" s="61"/>
      <c r="Z1970" s="46" t="s">
        <v>193</v>
      </c>
      <c r="AA1970" s="57">
        <v>0</v>
      </c>
      <c r="AB1970" s="58">
        <v>0</v>
      </c>
      <c r="AC1970" s="61"/>
      <c r="AD1970" s="61"/>
      <c r="AE1970" s="50" t="s">
        <v>350</v>
      </c>
      <c r="AF1970" s="57">
        <v>0</v>
      </c>
      <c r="AG1970" s="58">
        <v>0</v>
      </c>
      <c r="AH1970" s="61"/>
      <c r="AI1970" s="37"/>
      <c r="AJ1970" s="45">
        <v>6</v>
      </c>
      <c r="AK1970" s="58">
        <v>1</v>
      </c>
      <c r="AL1970" s="61"/>
      <c r="AM1970" s="37"/>
      <c r="AN1970" s="45">
        <v>6</v>
      </c>
      <c r="AO1970" s="58">
        <v>1</v>
      </c>
      <c r="AP1970" s="61"/>
      <c r="AQ1970" s="61"/>
      <c r="AR1970" s="77"/>
      <c r="AS1970" s="54">
        <v>1</v>
      </c>
      <c r="AT1970" s="76">
        <v>1</v>
      </c>
      <c r="AU1970" s="61"/>
      <c r="AV1970" s="46" t="s">
        <v>193</v>
      </c>
      <c r="AW1970" s="57">
        <v>0</v>
      </c>
      <c r="AX1970" s="58">
        <v>0</v>
      </c>
      <c r="AY1970" s="61"/>
      <c r="AZ1970" s="61"/>
      <c r="BA1970" s="50" t="s">
        <v>350</v>
      </c>
      <c r="BB1970" s="57">
        <v>0</v>
      </c>
      <c r="BC1970" s="58">
        <v>0</v>
      </c>
      <c r="BD1970" s="61"/>
      <c r="BE1970" s="37"/>
      <c r="BF1970" s="45">
        <v>1</v>
      </c>
      <c r="BG1970" s="58">
        <v>1</v>
      </c>
      <c r="BH1970" s="61"/>
      <c r="BI1970" s="37"/>
      <c r="BJ1970" s="45">
        <v>1</v>
      </c>
      <c r="BK1970" s="58">
        <v>1</v>
      </c>
      <c r="BL1970" s="61"/>
      <c r="BM1970" s="61"/>
    </row>
    <row r="1971" spans="2:65" ht="25.5" customHeight="1" x14ac:dyDescent="0.2">
      <c r="B1971" s="55" t="s">
        <v>189</v>
      </c>
      <c r="C1971" s="57">
        <v>25</v>
      </c>
      <c r="D1971" s="58">
        <v>1</v>
      </c>
      <c r="E1971" s="64"/>
      <c r="F1971" s="77"/>
      <c r="G1971" s="54">
        <v>25</v>
      </c>
      <c r="H1971" s="76">
        <v>1</v>
      </c>
      <c r="I1971" s="61"/>
      <c r="J1971" s="50" t="s">
        <v>349</v>
      </c>
      <c r="K1971" s="57">
        <v>0</v>
      </c>
      <c r="L1971" s="58">
        <v>0</v>
      </c>
      <c r="M1971" s="61"/>
      <c r="N1971" s="61"/>
      <c r="O1971" s="49" t="s">
        <v>141</v>
      </c>
      <c r="P1971" s="49" t="s">
        <v>140</v>
      </c>
      <c r="Q1971" s="61"/>
      <c r="R1971" s="61"/>
      <c r="S1971" s="49" t="s">
        <v>141</v>
      </c>
      <c r="T1971" s="49" t="s">
        <v>140</v>
      </c>
      <c r="U1971" s="61"/>
      <c r="V1971" s="61"/>
      <c r="W1971" s="56" t="s">
        <v>141</v>
      </c>
      <c r="X1971" s="49" t="s">
        <v>140</v>
      </c>
      <c r="Y1971" s="61"/>
      <c r="Z1971" s="46" t="s">
        <v>194</v>
      </c>
      <c r="AA1971" s="57">
        <v>0</v>
      </c>
      <c r="AB1971" s="58">
        <v>0</v>
      </c>
      <c r="AC1971" s="61"/>
      <c r="AD1971" s="61"/>
      <c r="AE1971" s="50" t="s">
        <v>349</v>
      </c>
      <c r="AF1971" s="57">
        <v>0</v>
      </c>
      <c r="AG1971" s="58">
        <v>0</v>
      </c>
      <c r="AH1971" s="61"/>
      <c r="AI1971" s="61"/>
      <c r="AJ1971" s="49" t="s">
        <v>141</v>
      </c>
      <c r="AK1971" s="49" t="s">
        <v>140</v>
      </c>
      <c r="AL1971" s="61"/>
      <c r="AM1971" s="61"/>
      <c r="AN1971" s="49" t="s">
        <v>141</v>
      </c>
      <c r="AO1971" s="49" t="s">
        <v>140</v>
      </c>
      <c r="AP1971" s="61"/>
      <c r="AQ1971" s="61"/>
      <c r="AR1971" s="61"/>
      <c r="AS1971" s="56" t="s">
        <v>141</v>
      </c>
      <c r="AT1971" s="49" t="s">
        <v>140</v>
      </c>
      <c r="AU1971" s="61"/>
      <c r="AV1971" s="46" t="s">
        <v>194</v>
      </c>
      <c r="AW1971" s="57">
        <v>0</v>
      </c>
      <c r="AX1971" s="58">
        <v>0</v>
      </c>
      <c r="AY1971" s="61"/>
      <c r="AZ1971" s="61"/>
      <c r="BA1971" s="50" t="s">
        <v>349</v>
      </c>
      <c r="BB1971" s="57">
        <v>0</v>
      </c>
      <c r="BC1971" s="58">
        <v>0</v>
      </c>
      <c r="BD1971" s="61"/>
      <c r="BE1971" s="61"/>
      <c r="BF1971" s="49" t="s">
        <v>141</v>
      </c>
      <c r="BG1971" s="49" t="s">
        <v>140</v>
      </c>
      <c r="BH1971" s="61"/>
      <c r="BI1971" s="61"/>
      <c r="BJ1971" s="49" t="s">
        <v>141</v>
      </c>
      <c r="BK1971" s="49" t="s">
        <v>140</v>
      </c>
      <c r="BL1971" s="61"/>
      <c r="BM1971" s="61"/>
    </row>
    <row r="1972" spans="2:65" ht="25.5" customHeight="1" x14ac:dyDescent="0.2">
      <c r="B1972" s="46" t="s">
        <v>190</v>
      </c>
      <c r="C1972" s="57">
        <v>0</v>
      </c>
      <c r="D1972" s="58">
        <v>0</v>
      </c>
      <c r="E1972" s="64"/>
      <c r="F1972" s="61"/>
      <c r="G1972" s="56" t="s">
        <v>141</v>
      </c>
      <c r="H1972" s="49" t="s">
        <v>140</v>
      </c>
      <c r="I1972" s="61"/>
      <c r="J1972" s="50" t="s">
        <v>348</v>
      </c>
      <c r="K1972" s="57">
        <v>0</v>
      </c>
      <c r="L1972" s="58">
        <v>0</v>
      </c>
      <c r="M1972" s="61"/>
      <c r="N1972" s="61"/>
      <c r="O1972" s="61"/>
      <c r="P1972" s="61"/>
      <c r="Q1972" s="61"/>
      <c r="R1972" s="61"/>
      <c r="S1972" s="61"/>
      <c r="T1972" s="61"/>
      <c r="U1972" s="61"/>
      <c r="V1972" s="61"/>
      <c r="W1972" s="61"/>
      <c r="X1972" s="61"/>
      <c r="Y1972" s="61"/>
      <c r="Z1972" s="77"/>
      <c r="AA1972" s="54">
        <v>6</v>
      </c>
      <c r="AB1972" s="76">
        <v>1</v>
      </c>
      <c r="AC1972" s="61"/>
      <c r="AD1972" s="61"/>
      <c r="AE1972" s="50" t="s">
        <v>348</v>
      </c>
      <c r="AF1972" s="57">
        <v>0</v>
      </c>
      <c r="AG1972" s="58">
        <v>0</v>
      </c>
      <c r="AH1972" s="61"/>
      <c r="AI1972" s="61"/>
      <c r="AJ1972" s="61"/>
      <c r="AK1972" s="61"/>
      <c r="AL1972" s="61"/>
      <c r="AM1972" s="61"/>
      <c r="AN1972" s="61"/>
      <c r="AO1972" s="61"/>
      <c r="AP1972" s="61"/>
      <c r="AQ1972" s="61"/>
      <c r="AR1972" s="61"/>
      <c r="AS1972" s="61"/>
      <c r="AT1972" s="61"/>
      <c r="AU1972" s="61"/>
      <c r="AV1972" s="77"/>
      <c r="AW1972" s="54">
        <v>1</v>
      </c>
      <c r="AX1972" s="76">
        <v>1</v>
      </c>
      <c r="AY1972" s="61"/>
      <c r="AZ1972" s="61"/>
      <c r="BA1972" s="50" t="s">
        <v>348</v>
      </c>
      <c r="BB1972" s="57">
        <v>0</v>
      </c>
      <c r="BC1972" s="58">
        <v>0</v>
      </c>
      <c r="BD1972" s="61"/>
      <c r="BE1972" s="61"/>
      <c r="BF1972" s="61"/>
      <c r="BG1972" s="61"/>
      <c r="BH1972" s="61"/>
      <c r="BI1972" s="61"/>
      <c r="BJ1972" s="61"/>
      <c r="BK1972" s="61"/>
      <c r="BL1972" s="61"/>
      <c r="BM1972" s="61"/>
    </row>
    <row r="1973" spans="2:65" ht="25.5" customHeight="1" x14ac:dyDescent="0.2">
      <c r="B1973" s="77"/>
      <c r="C1973" s="54">
        <v>25</v>
      </c>
      <c r="D1973" s="76">
        <v>1</v>
      </c>
      <c r="E1973" s="64"/>
      <c r="F1973" s="61"/>
      <c r="G1973" s="61"/>
      <c r="H1973" s="61"/>
      <c r="I1973" s="61"/>
      <c r="J1973" s="46" t="s">
        <v>351</v>
      </c>
      <c r="K1973" s="57">
        <v>0</v>
      </c>
      <c r="L1973" s="58">
        <v>0</v>
      </c>
      <c r="M1973" s="61"/>
      <c r="N1973" s="61"/>
      <c r="O1973" s="61"/>
      <c r="P1973" s="61"/>
      <c r="Q1973" s="61"/>
      <c r="R1973" s="61"/>
      <c r="S1973" s="61"/>
      <c r="T1973" s="61"/>
      <c r="U1973" s="61"/>
      <c r="V1973" s="176" t="s">
        <v>17</v>
      </c>
      <c r="W1973" s="177"/>
      <c r="X1973" s="177"/>
      <c r="Y1973"/>
      <c r="Z1973" s="61"/>
      <c r="AA1973" s="56" t="s">
        <v>141</v>
      </c>
      <c r="AB1973" s="49" t="s">
        <v>140</v>
      </c>
      <c r="AC1973" s="61"/>
      <c r="AD1973" s="61"/>
      <c r="AE1973" s="46" t="s">
        <v>351</v>
      </c>
      <c r="AF1973" s="57">
        <v>0</v>
      </c>
      <c r="AG1973" s="58">
        <v>0</v>
      </c>
      <c r="AH1973" s="61"/>
      <c r="AI1973" s="61"/>
      <c r="AJ1973" s="61"/>
      <c r="AK1973" s="61"/>
      <c r="AL1973" s="61"/>
      <c r="AM1973" s="61"/>
      <c r="AN1973" s="61"/>
      <c r="AO1973" s="61"/>
      <c r="AP1973" s="61"/>
      <c r="AQ1973" s="61"/>
      <c r="AR1973" s="175" t="s">
        <v>17</v>
      </c>
      <c r="AS1973" s="175"/>
      <c r="AT1973" s="175"/>
      <c r="AU1973" s="61"/>
      <c r="AV1973" s="61"/>
      <c r="AW1973" s="56" t="s">
        <v>141</v>
      </c>
      <c r="AX1973" s="49" t="s">
        <v>140</v>
      </c>
      <c r="AY1973" s="61"/>
      <c r="AZ1973" s="61"/>
      <c r="BA1973" s="46" t="s">
        <v>351</v>
      </c>
      <c r="BB1973" s="57">
        <v>0</v>
      </c>
      <c r="BC1973" s="58">
        <v>0</v>
      </c>
      <c r="BD1973" s="61"/>
      <c r="BE1973" s="61"/>
      <c r="BF1973" s="61"/>
      <c r="BG1973" s="61"/>
      <c r="BH1973" s="61"/>
      <c r="BI1973" s="61"/>
      <c r="BJ1973" s="61"/>
      <c r="BK1973" s="61"/>
      <c r="BL1973" s="61"/>
      <c r="BM1973" s="61"/>
    </row>
    <row r="1974" spans="2:65" ht="25.5" customHeight="1" x14ac:dyDescent="0.2">
      <c r="B1974"/>
      <c r="C1974" s="56" t="s">
        <v>141</v>
      </c>
      <c r="D1974" s="49" t="s">
        <v>140</v>
      </c>
      <c r="E1974" s="64"/>
      <c r="F1974" s="61"/>
      <c r="G1974" s="61"/>
      <c r="H1974" s="61"/>
      <c r="I1974" s="61"/>
      <c r="J1974" s="46" t="s">
        <v>352</v>
      </c>
      <c r="K1974" s="57">
        <v>0</v>
      </c>
      <c r="L1974" s="58">
        <v>0</v>
      </c>
      <c r="M1974" s="61"/>
      <c r="N1974" s="61"/>
      <c r="O1974" s="61"/>
      <c r="P1974" s="61"/>
      <c r="Q1974" s="61"/>
      <c r="R1974" s="61"/>
      <c r="S1974" s="61"/>
      <c r="T1974" s="61"/>
      <c r="U1974" s="61"/>
      <c r="V1974" s="47" t="s">
        <v>195</v>
      </c>
      <c r="W1974" s="57">
        <v>1</v>
      </c>
      <c r="X1974" s="58">
        <v>0.16666666666666666</v>
      </c>
      <c r="Y1974"/>
      <c r="Z1974" s="61"/>
      <c r="AA1974" s="61"/>
      <c r="AB1974" s="61"/>
      <c r="AC1974" s="61"/>
      <c r="AD1974" s="61"/>
      <c r="AE1974" s="46" t="s">
        <v>352</v>
      </c>
      <c r="AF1974" s="57">
        <v>0</v>
      </c>
      <c r="AG1974" s="58">
        <v>0</v>
      </c>
      <c r="AH1974" s="61"/>
      <c r="AI1974" s="61"/>
      <c r="AJ1974" s="61"/>
      <c r="AK1974" s="61"/>
      <c r="AL1974" s="61"/>
      <c r="AM1974" s="61"/>
      <c r="AN1974" s="61"/>
      <c r="AO1974" s="61"/>
      <c r="AP1974" s="61"/>
      <c r="AQ1974" s="61"/>
      <c r="AR1974" s="55" t="s">
        <v>195</v>
      </c>
      <c r="AS1974" s="57">
        <v>0</v>
      </c>
      <c r="AT1974" s="58">
        <v>0</v>
      </c>
      <c r="AU1974" s="61"/>
      <c r="AV1974" s="61"/>
      <c r="AW1974" s="61"/>
      <c r="AX1974" s="61"/>
      <c r="AY1974" s="61"/>
      <c r="AZ1974" s="61"/>
      <c r="BA1974" s="46" t="s">
        <v>352</v>
      </c>
      <c r="BB1974" s="57">
        <v>0</v>
      </c>
      <c r="BC1974" s="58">
        <v>0</v>
      </c>
      <c r="BD1974" s="61"/>
      <c r="BE1974" s="61"/>
      <c r="BF1974" s="61"/>
      <c r="BG1974" s="61"/>
      <c r="BH1974" s="61"/>
      <c r="BI1974" s="61"/>
      <c r="BJ1974" s="61"/>
      <c r="BK1974" s="61"/>
      <c r="BL1974" s="61"/>
      <c r="BM1974" s="61"/>
    </row>
    <row r="1975" spans="2:65" ht="25.5" customHeight="1" x14ac:dyDescent="0.2">
      <c r="B1975"/>
      <c r="C1975"/>
      <c r="D1975"/>
      <c r="E1975" s="64"/>
      <c r="F1975" s="61"/>
      <c r="G1975" s="61"/>
      <c r="H1975" s="61"/>
      <c r="I1975" s="61"/>
      <c r="J1975" s="46" t="s">
        <v>353</v>
      </c>
      <c r="K1975" s="57">
        <v>1</v>
      </c>
      <c r="L1975" s="58">
        <v>0.04</v>
      </c>
      <c r="M1975" s="61"/>
      <c r="N1975" s="61"/>
      <c r="O1975" s="61"/>
      <c r="P1975" s="61"/>
      <c r="Q1975" s="61"/>
      <c r="R1975" s="61"/>
      <c r="S1975" s="61"/>
      <c r="T1975" s="61"/>
      <c r="U1975" s="61"/>
      <c r="V1975" s="46" t="s">
        <v>196</v>
      </c>
      <c r="W1975" s="57">
        <v>5</v>
      </c>
      <c r="X1975" s="58">
        <v>0.83333333333333337</v>
      </c>
      <c r="Y1975"/>
      <c r="Z1975" s="61"/>
      <c r="AA1975" s="61"/>
      <c r="AB1975" s="61"/>
      <c r="AC1975" s="61"/>
      <c r="AD1975" s="61"/>
      <c r="AE1975" s="46" t="s">
        <v>353</v>
      </c>
      <c r="AF1975" s="57">
        <v>0</v>
      </c>
      <c r="AG1975" s="58">
        <v>0</v>
      </c>
      <c r="AH1975" s="61"/>
      <c r="AI1975" s="61"/>
      <c r="AJ1975" s="61"/>
      <c r="AK1975" s="61"/>
      <c r="AL1975" s="61"/>
      <c r="AM1975" s="61"/>
      <c r="AN1975" s="61"/>
      <c r="AO1975" s="61"/>
      <c r="AP1975" s="61"/>
      <c r="AQ1975" s="61"/>
      <c r="AR1975" s="46" t="s">
        <v>196</v>
      </c>
      <c r="AS1975" s="57">
        <v>1</v>
      </c>
      <c r="AT1975" s="58">
        <v>1</v>
      </c>
      <c r="AU1975" s="61"/>
      <c r="AV1975" s="61"/>
      <c r="AW1975" s="61"/>
      <c r="AX1975" s="61"/>
      <c r="AY1975" s="61"/>
      <c r="AZ1975" s="61"/>
      <c r="BA1975" s="46" t="s">
        <v>353</v>
      </c>
      <c r="BB1975" s="57">
        <v>0</v>
      </c>
      <c r="BC1975" s="58">
        <v>0</v>
      </c>
      <c r="BD1975" s="61"/>
      <c r="BE1975" s="61"/>
      <c r="BF1975" s="61"/>
      <c r="BG1975" s="61"/>
      <c r="BH1975" s="61"/>
      <c r="BI1975" s="61"/>
      <c r="BJ1975" s="61"/>
      <c r="BK1975" s="61"/>
      <c r="BL1975" s="61"/>
      <c r="BM1975" s="61"/>
    </row>
    <row r="1976" spans="2:65" ht="25.5" customHeight="1" x14ac:dyDescent="0.2">
      <c r="B1976" s="175" t="s">
        <v>17</v>
      </c>
      <c r="C1976" s="175"/>
      <c r="D1976" s="175"/>
      <c r="E1976" s="64"/>
      <c r="F1976" s="61"/>
      <c r="G1976" s="61"/>
      <c r="H1976" s="61"/>
      <c r="I1976" s="61"/>
      <c r="J1976" s="37"/>
      <c r="K1976" s="45">
        <v>25</v>
      </c>
      <c r="L1976" s="58">
        <v>1</v>
      </c>
      <c r="M1976" s="61"/>
      <c r="N1976" s="61"/>
      <c r="O1976" s="61"/>
      <c r="P1976" s="61"/>
      <c r="Q1976" s="61"/>
      <c r="R1976" s="61"/>
      <c r="S1976" s="61"/>
      <c r="T1976" s="61"/>
      <c r="U1976" s="61"/>
      <c r="V1976" s="77"/>
      <c r="W1976" s="54">
        <v>6</v>
      </c>
      <c r="X1976" s="76">
        <v>1</v>
      </c>
      <c r="Y1976"/>
      <c r="Z1976" s="61"/>
      <c r="AA1976" s="61"/>
      <c r="AB1976" s="61"/>
      <c r="AC1976" s="61"/>
      <c r="AD1976" s="61"/>
      <c r="AE1976" s="37"/>
      <c r="AF1976" s="45">
        <v>6</v>
      </c>
      <c r="AG1976" s="58">
        <v>1</v>
      </c>
      <c r="AH1976" s="61"/>
      <c r="AI1976" s="61"/>
      <c r="AJ1976" s="61"/>
      <c r="AK1976" s="61"/>
      <c r="AL1976" s="61"/>
      <c r="AM1976" s="61"/>
      <c r="AN1976" s="61"/>
      <c r="AO1976" s="61"/>
      <c r="AP1976" s="61"/>
      <c r="AQ1976" s="61"/>
      <c r="AR1976" s="77"/>
      <c r="AS1976" s="54">
        <v>1</v>
      </c>
      <c r="AT1976" s="76">
        <v>1</v>
      </c>
      <c r="AU1976" s="61"/>
      <c r="AV1976"/>
      <c r="AW1976"/>
      <c r="AX1976"/>
      <c r="AY1976" s="61"/>
      <c r="AZ1976" s="61"/>
      <c r="BA1976" s="37"/>
      <c r="BB1976" s="45">
        <v>1</v>
      </c>
      <c r="BC1976" s="58">
        <v>1</v>
      </c>
      <c r="BD1976" s="61"/>
      <c r="BE1976" s="61"/>
      <c r="BF1976" s="61"/>
      <c r="BG1976" s="61"/>
      <c r="BH1976" s="61"/>
      <c r="BI1976" s="61"/>
      <c r="BJ1976" s="61"/>
      <c r="BK1976" s="61"/>
      <c r="BL1976" s="61"/>
      <c r="BM1976" s="61"/>
    </row>
    <row r="1977" spans="2:65" ht="25.5" customHeight="1" x14ac:dyDescent="0.2">
      <c r="B1977" s="55" t="s">
        <v>195</v>
      </c>
      <c r="C1977" s="57">
        <v>12</v>
      </c>
      <c r="D1977" s="58">
        <v>0.48</v>
      </c>
      <c r="E1977" s="64"/>
      <c r="F1977" s="61"/>
      <c r="G1977" s="61"/>
      <c r="H1977" s="61"/>
      <c r="I1977" s="61"/>
      <c r="J1977" s="61"/>
      <c r="K1977" s="49" t="s">
        <v>141</v>
      </c>
      <c r="L1977" s="74" t="s">
        <v>140</v>
      </c>
      <c r="M1977" s="61"/>
      <c r="N1977" s="61"/>
      <c r="O1977" s="61"/>
      <c r="P1977" s="61"/>
      <c r="Q1977" s="61"/>
      <c r="R1977" s="61"/>
      <c r="S1977" s="61"/>
      <c r="T1977" s="61"/>
      <c r="U1977" s="61"/>
      <c r="V1977" s="61"/>
      <c r="W1977" s="56" t="s">
        <v>141</v>
      </c>
      <c r="X1977" s="49" t="s">
        <v>140</v>
      </c>
      <c r="Y1977"/>
      <c r="Z1977" s="61"/>
      <c r="AA1977" s="61"/>
      <c r="AB1977" s="61"/>
      <c r="AC1977" s="61"/>
      <c r="AD1977" s="61"/>
      <c r="AE1977" s="61"/>
      <c r="AF1977" s="49" t="s">
        <v>141</v>
      </c>
      <c r="AG1977" s="74" t="s">
        <v>140</v>
      </c>
      <c r="AH1977" s="61"/>
      <c r="AI1977" s="61"/>
      <c r="AJ1977" s="61"/>
      <c r="AK1977" s="61"/>
      <c r="AL1977" s="61"/>
      <c r="AM1977" s="61"/>
      <c r="AN1977" s="61"/>
      <c r="AO1977" s="61"/>
      <c r="AP1977" s="61"/>
      <c r="AQ1977" s="61"/>
      <c r="AR1977"/>
      <c r="AS1977" s="56" t="s">
        <v>141</v>
      </c>
      <c r="AT1977" s="49" t="s">
        <v>140</v>
      </c>
      <c r="AU1977" s="61"/>
      <c r="AV1977"/>
      <c r="AW1977"/>
      <c r="AX1977"/>
      <c r="AY1977" s="61"/>
      <c r="AZ1977" s="61"/>
      <c r="BA1977" s="61"/>
      <c r="BB1977" s="49" t="s">
        <v>141</v>
      </c>
      <c r="BC1977" s="74" t="s">
        <v>140</v>
      </c>
      <c r="BD1977" s="61"/>
      <c r="BE1977" s="61"/>
      <c r="BF1977" s="61"/>
      <c r="BG1977" s="61"/>
      <c r="BH1977" s="61"/>
      <c r="BI1977" s="61"/>
      <c r="BJ1977" s="61"/>
      <c r="BK1977" s="61"/>
      <c r="BL1977" s="61"/>
      <c r="BM1977" s="61"/>
    </row>
    <row r="1978" spans="2:65" ht="25.5" customHeight="1" x14ac:dyDescent="0.2">
      <c r="B1978" s="46" t="s">
        <v>196</v>
      </c>
      <c r="C1978" s="57">
        <v>13</v>
      </c>
      <c r="D1978" s="58">
        <v>0.52</v>
      </c>
      <c r="E1978" s="64"/>
      <c r="F1978" s="61"/>
      <c r="G1978" s="61"/>
      <c r="H1978" s="61"/>
      <c r="I1978" s="61"/>
      <c r="J1978" s="61"/>
      <c r="K1978" s="61"/>
      <c r="L1978" s="61"/>
      <c r="M1978" s="61"/>
      <c r="N1978" s="61"/>
      <c r="O1978" s="61"/>
      <c r="P1978" s="61"/>
      <c r="Q1978" s="61"/>
      <c r="R1978" s="61"/>
      <c r="S1978" s="61"/>
      <c r="T1978" s="61"/>
      <c r="U1978" s="61"/>
      <c r="V1978"/>
      <c r="W1978"/>
      <c r="X1978"/>
      <c r="Y1978" s="61"/>
      <c r="Z1978" s="61"/>
      <c r="AA1978" s="61"/>
      <c r="AB1978" s="61"/>
      <c r="AC1978" s="61"/>
      <c r="AD1978" s="61"/>
      <c r="AE1978"/>
      <c r="AF1978"/>
      <c r="AG1978"/>
      <c r="AH1978" s="61"/>
      <c r="AI1978" s="61"/>
      <c r="AJ1978" s="61"/>
      <c r="AK1978" s="61"/>
      <c r="AL1978" s="61"/>
      <c r="AM1978" s="61"/>
      <c r="AN1978" s="61"/>
      <c r="AO1978" s="61"/>
      <c r="AP1978" s="61"/>
      <c r="AQ1978" s="61"/>
      <c r="AR1978"/>
      <c r="AS1978"/>
      <c r="AT1978"/>
      <c r="AU1978" s="61"/>
      <c r="AV1978"/>
      <c r="AW1978"/>
      <c r="AX1978"/>
      <c r="AY1978" s="61"/>
      <c r="AZ1978" s="61"/>
      <c r="BA1978" s="37"/>
      <c r="BB1978" s="37"/>
      <c r="BC1978" s="37"/>
      <c r="BD1978" s="61"/>
      <c r="BE1978" s="61"/>
      <c r="BF1978" s="61"/>
      <c r="BG1978" s="61"/>
      <c r="BH1978" s="61"/>
      <c r="BI1978" s="61"/>
      <c r="BJ1978" s="61"/>
      <c r="BK1978" s="61"/>
      <c r="BL1978" s="61"/>
      <c r="BM1978" s="61"/>
    </row>
    <row r="1979" spans="2:65" ht="25.5" customHeight="1" x14ac:dyDescent="0.2">
      <c r="B1979" s="77"/>
      <c r="C1979" s="54">
        <v>25</v>
      </c>
      <c r="D1979" s="76">
        <v>1</v>
      </c>
      <c r="E1979" s="2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</row>
    <row r="1980" spans="2:65" ht="25.5" customHeight="1" x14ac:dyDescent="0.2">
      <c r="B1980"/>
      <c r="C1980" s="56" t="s">
        <v>141</v>
      </c>
      <c r="D1980" s="49" t="s">
        <v>140</v>
      </c>
      <c r="E1980" s="2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 s="37"/>
      <c r="AF1980" s="37"/>
      <c r="AG1980" s="37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</row>
    <row r="1982" spans="2:65" ht="25.5" customHeight="1" x14ac:dyDescent="0.2">
      <c r="B1982" s="222" t="s">
        <v>3800</v>
      </c>
      <c r="C1982" s="223"/>
      <c r="D1982" s="223"/>
      <c r="E1982" s="223"/>
      <c r="F1982" s="223"/>
      <c r="G1982" s="223"/>
      <c r="H1982" s="223"/>
      <c r="I1982" s="223"/>
      <c r="J1982" s="223"/>
      <c r="K1982" s="223"/>
      <c r="L1982" s="223"/>
      <c r="M1982" s="223"/>
      <c r="N1982" s="223"/>
      <c r="O1982" s="223"/>
      <c r="P1982" s="223"/>
      <c r="Q1982" s="223"/>
      <c r="R1982" s="223"/>
      <c r="S1982" s="223"/>
      <c r="T1982" s="223"/>
      <c r="U1982" s="223"/>
      <c r="V1982" s="223"/>
      <c r="W1982" s="223"/>
      <c r="X1982" s="223"/>
      <c r="Y1982" s="223"/>
      <c r="Z1982" s="223"/>
      <c r="AA1982" s="223"/>
      <c r="AB1982" s="223"/>
      <c r="AC1982" s="223"/>
      <c r="AD1982" s="223"/>
      <c r="AE1982" s="223"/>
      <c r="AF1982" s="223"/>
      <c r="AG1982" s="223"/>
      <c r="AH1982" s="223"/>
      <c r="AI1982" s="223"/>
      <c r="AJ1982" s="223"/>
      <c r="AK1982" s="223"/>
      <c r="AL1982" s="223"/>
      <c r="AM1982" s="223"/>
      <c r="AN1982" s="223"/>
      <c r="AO1982" s="223"/>
      <c r="AP1982" s="223"/>
      <c r="AQ1982" s="223"/>
      <c r="AR1982" s="223"/>
      <c r="AS1982" s="223"/>
      <c r="AT1982" s="223"/>
      <c r="AU1982" s="223"/>
      <c r="AV1982" s="223"/>
      <c r="AW1982" s="223"/>
      <c r="AX1982" s="223"/>
      <c r="AY1982" s="223"/>
      <c r="AZ1982" s="223"/>
      <c r="BA1982" s="223"/>
      <c r="BB1982" s="223"/>
      <c r="BC1982" s="224"/>
    </row>
    <row r="1984" spans="2:65" ht="25.5" customHeight="1" x14ac:dyDescent="0.2">
      <c r="B1984" s="205" t="s">
        <v>423</v>
      </c>
      <c r="C1984" s="205"/>
      <c r="D1984" s="205"/>
      <c r="E1984" s="205"/>
      <c r="F1984" s="205"/>
      <c r="G1984" s="205"/>
      <c r="H1984" s="205"/>
      <c r="I1984" s="205"/>
      <c r="J1984" s="205"/>
      <c r="K1984" s="205"/>
      <c r="L1984" s="205"/>
      <c r="M1984" s="205"/>
      <c r="N1984" s="205"/>
      <c r="O1984" s="205"/>
      <c r="P1984" s="205"/>
      <c r="Q1984" s="205"/>
      <c r="R1984" s="205"/>
      <c r="S1984" s="205"/>
      <c r="T1984" s="205"/>
      <c r="U1984" s="205"/>
      <c r="V1984" s="205"/>
      <c r="W1984" s="205"/>
      <c r="X1984" s="205"/>
      <c r="Y1984" s="205"/>
      <c r="Z1984" s="205"/>
      <c r="AA1984" s="205"/>
      <c r="AB1984" s="205"/>
      <c r="AC1984" s="205"/>
      <c r="AD1984" s="205"/>
      <c r="AE1984" s="205"/>
      <c r="AF1984" s="205"/>
      <c r="AG1984" s="205"/>
      <c r="AH1984" s="205"/>
      <c r="AI1984" s="205"/>
      <c r="AJ1984" s="205"/>
      <c r="AK1984" s="205"/>
      <c r="AL1984" s="205"/>
      <c r="AM1984" s="205"/>
      <c r="AN1984" s="205"/>
      <c r="AO1984" s="205"/>
      <c r="AP1984" s="205"/>
      <c r="AQ1984" s="205"/>
      <c r="AR1984" s="205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 s="8"/>
      <c r="BM1984" s="8"/>
    </row>
    <row r="1985" spans="2:65" ht="25.5" customHeight="1" x14ac:dyDescent="0.2">
      <c r="B1985"/>
      <c r="C1985"/>
      <c r="D1985"/>
      <c r="E1985" s="8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</row>
    <row r="1986" spans="2:65" ht="25.5" customHeight="1" x14ac:dyDescent="0.2">
      <c r="B1986" s="206" t="s">
        <v>138</v>
      </c>
      <c r="C1986" s="206"/>
      <c r="D1986" s="206"/>
      <c r="E1986" s="8"/>
      <c r="F1986" s="187" t="s">
        <v>3</v>
      </c>
      <c r="G1986" s="187"/>
      <c r="H1986" s="187"/>
      <c r="I1986"/>
      <c r="J1986" s="188" t="s">
        <v>145</v>
      </c>
      <c r="K1986" s="188"/>
      <c r="L1986" s="188"/>
      <c r="M1986"/>
      <c r="N1986" s="188" t="s">
        <v>5</v>
      </c>
      <c r="O1986" s="188"/>
      <c r="P1986" s="188"/>
      <c r="Q1986"/>
      <c r="R1986" s="187" t="s">
        <v>158</v>
      </c>
      <c r="S1986" s="187"/>
      <c r="T1986" s="187"/>
      <c r="U1986"/>
      <c r="V1986" s="186" t="s">
        <v>159</v>
      </c>
      <c r="W1986" s="186"/>
      <c r="X1986" s="186"/>
      <c r="Y1986"/>
      <c r="Z1986" s="206" t="s">
        <v>8</v>
      </c>
      <c r="AA1986" s="206"/>
      <c r="AB1986" s="206"/>
      <c r="AC1986"/>
      <c r="AD1986" s="186" t="s">
        <v>9</v>
      </c>
      <c r="AE1986" s="186"/>
      <c r="AF1986" s="186"/>
      <c r="AG1986"/>
      <c r="AH1986" s="186" t="s">
        <v>172</v>
      </c>
      <c r="AI1986" s="186"/>
      <c r="AJ1986" s="186"/>
      <c r="AK1986"/>
      <c r="AL1986" s="186" t="s">
        <v>11</v>
      </c>
      <c r="AM1986" s="186"/>
      <c r="AN1986" s="186"/>
      <c r="AO1986"/>
      <c r="AP1986" s="186" t="s">
        <v>179</v>
      </c>
      <c r="AQ1986" s="186"/>
      <c r="AR1986" s="1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</row>
    <row r="1987" spans="2:65" ht="25.5" customHeight="1" x14ac:dyDescent="0.2">
      <c r="B1987" s="90" t="s">
        <v>40</v>
      </c>
      <c r="C1987" s="42">
        <v>13</v>
      </c>
      <c r="D1987" s="44">
        <v>0.4642857142857143</v>
      </c>
      <c r="E1987" s="8"/>
      <c r="F1987" s="91" t="s">
        <v>143</v>
      </c>
      <c r="G1987" s="43">
        <v>4</v>
      </c>
      <c r="H1987" s="44">
        <v>0.14285714285714285</v>
      </c>
      <c r="I1987"/>
      <c r="J1987" s="92" t="s">
        <v>147</v>
      </c>
      <c r="K1987" s="45">
        <v>0</v>
      </c>
      <c r="L1987" s="44">
        <v>0</v>
      </c>
      <c r="M1987"/>
      <c r="N1987" s="91" t="s">
        <v>154</v>
      </c>
      <c r="O1987" s="43">
        <v>19</v>
      </c>
      <c r="P1987" s="44">
        <v>0.6785714285714286</v>
      </c>
      <c r="Q1987"/>
      <c r="R1987" s="93">
        <v>1</v>
      </c>
      <c r="S1987" s="43">
        <v>18</v>
      </c>
      <c r="T1987" s="44">
        <v>0.6428571428571429</v>
      </c>
      <c r="U1987"/>
      <c r="V1987" s="94" t="s">
        <v>160</v>
      </c>
      <c r="W1987" s="57">
        <v>16</v>
      </c>
      <c r="X1987" s="58">
        <v>0.5714285714285714</v>
      </c>
      <c r="Y1987"/>
      <c r="Z1987" s="95" t="s">
        <v>163</v>
      </c>
      <c r="AA1987" s="42">
        <v>6</v>
      </c>
      <c r="AB1987" s="44">
        <v>0.21428571428571427</v>
      </c>
      <c r="AC1987"/>
      <c r="AD1987" s="95" t="s">
        <v>799</v>
      </c>
      <c r="AE1987" s="57">
        <v>5</v>
      </c>
      <c r="AF1987" s="58">
        <v>0.17857142857142858</v>
      </c>
      <c r="AG1987"/>
      <c r="AH1987" s="95" t="s">
        <v>143</v>
      </c>
      <c r="AI1987" s="42">
        <v>8</v>
      </c>
      <c r="AJ1987" s="44">
        <v>0.2857142857142857</v>
      </c>
      <c r="AK1987"/>
      <c r="AL1987" s="95" t="s">
        <v>175</v>
      </c>
      <c r="AM1987" s="42">
        <v>6</v>
      </c>
      <c r="AN1987" s="44">
        <v>0.21428571428571427</v>
      </c>
      <c r="AO1987"/>
      <c r="AP1987" s="95" t="s">
        <v>143</v>
      </c>
      <c r="AQ1987" s="42">
        <v>17</v>
      </c>
      <c r="AR1987" s="44">
        <v>0.6071428571428571</v>
      </c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</row>
    <row r="1988" spans="2:65" ht="25.5" customHeight="1" x14ac:dyDescent="0.2">
      <c r="B1988" s="90" t="s">
        <v>27</v>
      </c>
      <c r="C1988" s="42">
        <v>12</v>
      </c>
      <c r="D1988" s="44">
        <v>0.42857142857142855</v>
      </c>
      <c r="E1988" s="8"/>
      <c r="F1988" s="91" t="s">
        <v>144</v>
      </c>
      <c r="G1988" s="43">
        <v>24</v>
      </c>
      <c r="H1988" s="44">
        <v>0.8571428571428571</v>
      </c>
      <c r="I1988"/>
      <c r="J1988" s="92" t="s">
        <v>148</v>
      </c>
      <c r="K1988" s="45">
        <v>1</v>
      </c>
      <c r="L1988" s="44">
        <v>3.5714285714285712E-2</v>
      </c>
      <c r="M1988"/>
      <c r="N1988" s="91" t="s">
        <v>155</v>
      </c>
      <c r="O1988" s="43">
        <v>0</v>
      </c>
      <c r="P1988" s="44">
        <v>0</v>
      </c>
      <c r="Q1988"/>
      <c r="R1988" s="93">
        <v>2</v>
      </c>
      <c r="S1988" s="43">
        <v>9</v>
      </c>
      <c r="T1988" s="44">
        <v>0.32142857142857145</v>
      </c>
      <c r="U1988"/>
      <c r="V1988" s="95" t="s">
        <v>161</v>
      </c>
      <c r="W1988" s="57">
        <v>9</v>
      </c>
      <c r="X1988" s="58">
        <v>0.32142857142857145</v>
      </c>
      <c r="Y1988"/>
      <c r="Z1988" s="90" t="s">
        <v>164</v>
      </c>
      <c r="AA1988" s="42">
        <v>9</v>
      </c>
      <c r="AB1988" s="44">
        <v>0.32142857142857145</v>
      </c>
      <c r="AC1988"/>
      <c r="AD1988" s="94" t="s">
        <v>800</v>
      </c>
      <c r="AE1988" s="57">
        <v>9</v>
      </c>
      <c r="AF1988" s="58">
        <v>0.32142857142857145</v>
      </c>
      <c r="AG1988"/>
      <c r="AH1988" s="90" t="s">
        <v>173</v>
      </c>
      <c r="AI1988" s="42">
        <v>8</v>
      </c>
      <c r="AJ1988" s="44">
        <v>0.2857142857142857</v>
      </c>
      <c r="AK1988"/>
      <c r="AL1988" s="90" t="s">
        <v>176</v>
      </c>
      <c r="AM1988" s="42">
        <v>19</v>
      </c>
      <c r="AN1988" s="44">
        <v>0.6785714285714286</v>
      </c>
      <c r="AO1988"/>
      <c r="AP1988" s="90" t="s">
        <v>173</v>
      </c>
      <c r="AQ1988" s="42">
        <v>11</v>
      </c>
      <c r="AR1988" s="44">
        <v>0.39285714285714285</v>
      </c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</row>
    <row r="1989" spans="2:65" ht="25.5" customHeight="1" x14ac:dyDescent="0.2">
      <c r="B1989" s="90" t="s">
        <v>31</v>
      </c>
      <c r="C1989" s="42">
        <v>1</v>
      </c>
      <c r="D1989" s="44">
        <v>3.5714285714285712E-2</v>
      </c>
      <c r="E1989" s="8"/>
      <c r="F1989" s="83"/>
      <c r="G1989" s="85">
        <v>28</v>
      </c>
      <c r="H1989" s="86">
        <v>1</v>
      </c>
      <c r="I1989"/>
      <c r="J1989" s="92" t="s">
        <v>146</v>
      </c>
      <c r="K1989" s="45">
        <v>11</v>
      </c>
      <c r="L1989" s="44">
        <v>0.39285714285714285</v>
      </c>
      <c r="M1989"/>
      <c r="N1989" s="91" t="s">
        <v>156</v>
      </c>
      <c r="O1989" s="43">
        <v>0</v>
      </c>
      <c r="P1989" s="44">
        <v>0</v>
      </c>
      <c r="Q1989"/>
      <c r="R1989" s="93">
        <v>3</v>
      </c>
      <c r="S1989" s="43">
        <v>1</v>
      </c>
      <c r="T1989" s="44">
        <v>3.5714285714285712E-2</v>
      </c>
      <c r="U1989"/>
      <c r="V1989" s="94" t="s">
        <v>162</v>
      </c>
      <c r="W1989" s="57">
        <v>3</v>
      </c>
      <c r="X1989" s="58">
        <v>0.10714285714285714</v>
      </c>
      <c r="Y1989"/>
      <c r="Z1989" s="90" t="s">
        <v>165</v>
      </c>
      <c r="AA1989" s="42">
        <v>4</v>
      </c>
      <c r="AB1989" s="44">
        <v>0.14285714285714285</v>
      </c>
      <c r="AC1989"/>
      <c r="AD1989" s="94" t="s">
        <v>801</v>
      </c>
      <c r="AE1989" s="57">
        <v>3</v>
      </c>
      <c r="AF1989" s="58">
        <v>0.10714285714285714</v>
      </c>
      <c r="AG1989"/>
      <c r="AH1989" s="90" t="s">
        <v>174</v>
      </c>
      <c r="AI1989" s="42">
        <v>11</v>
      </c>
      <c r="AJ1989" s="44">
        <v>0.39285714285714285</v>
      </c>
      <c r="AK1989"/>
      <c r="AL1989" s="90" t="s">
        <v>177</v>
      </c>
      <c r="AM1989" s="42">
        <v>3</v>
      </c>
      <c r="AN1989" s="44">
        <v>0.10714285714285714</v>
      </c>
      <c r="AO1989"/>
      <c r="AP1989" s="90" t="s">
        <v>171</v>
      </c>
      <c r="AQ1989" s="42">
        <v>0</v>
      </c>
      <c r="AR1989" s="44">
        <v>0</v>
      </c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</row>
    <row r="1990" spans="2:65" ht="25.5" customHeight="1" x14ac:dyDescent="0.2">
      <c r="B1990" s="90" t="s">
        <v>36</v>
      </c>
      <c r="C1990" s="42">
        <v>1</v>
      </c>
      <c r="D1990" s="44">
        <v>3.5714285714285712E-2</v>
      </c>
      <c r="E1990" s="8"/>
      <c r="F1990"/>
      <c r="G1990" s="41" t="s">
        <v>141</v>
      </c>
      <c r="H1990" s="41" t="s">
        <v>140</v>
      </c>
      <c r="I1990"/>
      <c r="J1990" s="92" t="s">
        <v>150</v>
      </c>
      <c r="K1990" s="45">
        <v>0</v>
      </c>
      <c r="L1990" s="44">
        <v>0</v>
      </c>
      <c r="M1990"/>
      <c r="N1990" s="91" t="s">
        <v>157</v>
      </c>
      <c r="O1990" s="43">
        <v>9</v>
      </c>
      <c r="P1990" s="44">
        <v>0.32142857142857145</v>
      </c>
      <c r="Q1990"/>
      <c r="R1990" s="93">
        <v>4</v>
      </c>
      <c r="S1990" s="43">
        <v>0</v>
      </c>
      <c r="T1990" s="44">
        <v>0</v>
      </c>
      <c r="U1990"/>
      <c r="V1990" s="77"/>
      <c r="W1990" s="54">
        <v>28</v>
      </c>
      <c r="X1990" s="66">
        <v>1</v>
      </c>
      <c r="Y1990"/>
      <c r="Z1990" s="90" t="s">
        <v>166</v>
      </c>
      <c r="AA1990" s="42">
        <v>0</v>
      </c>
      <c r="AB1990" s="44">
        <v>0</v>
      </c>
      <c r="AC1990"/>
      <c r="AD1990" s="94" t="s">
        <v>802</v>
      </c>
      <c r="AE1990" s="57">
        <v>11</v>
      </c>
      <c r="AF1990" s="58">
        <v>0.39285714285714285</v>
      </c>
      <c r="AG1990"/>
      <c r="AH1990" s="90" t="s">
        <v>171</v>
      </c>
      <c r="AI1990" s="42">
        <v>1</v>
      </c>
      <c r="AJ1990" s="44">
        <v>3.5714285714285712E-2</v>
      </c>
      <c r="AK1990"/>
      <c r="AL1990" s="90" t="s">
        <v>178</v>
      </c>
      <c r="AM1990" s="42">
        <v>0</v>
      </c>
      <c r="AN1990" s="44">
        <v>0</v>
      </c>
      <c r="AO1990"/>
      <c r="AP1990" s="82"/>
      <c r="AQ1990" s="83">
        <v>28</v>
      </c>
      <c r="AR1990" s="87">
        <v>1</v>
      </c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</row>
    <row r="1991" spans="2:65" ht="25.5" customHeight="1" x14ac:dyDescent="0.2">
      <c r="B1991" s="90" t="s">
        <v>139</v>
      </c>
      <c r="C1991" s="42">
        <v>1</v>
      </c>
      <c r="D1991" s="44">
        <v>3.5714285714285712E-2</v>
      </c>
      <c r="E1991" s="8"/>
      <c r="F1991"/>
      <c r="G1991"/>
      <c r="H1991"/>
      <c r="I1991"/>
      <c r="J1991" s="92" t="s">
        <v>151</v>
      </c>
      <c r="K1991" s="45">
        <v>9</v>
      </c>
      <c r="L1991" s="44">
        <v>0.32142857142857145</v>
      </c>
      <c r="M1991"/>
      <c r="N1991" s="83"/>
      <c r="O1991" s="85">
        <v>28</v>
      </c>
      <c r="P1991" s="87">
        <v>1</v>
      </c>
      <c r="Q1991"/>
      <c r="R1991" s="93">
        <v>5</v>
      </c>
      <c r="S1991" s="43">
        <v>0</v>
      </c>
      <c r="T1991" s="44">
        <v>0</v>
      </c>
      <c r="U1991"/>
      <c r="V1991"/>
      <c r="W1991" s="56" t="s">
        <v>141</v>
      </c>
      <c r="X1991" s="49" t="s">
        <v>140</v>
      </c>
      <c r="Y1991"/>
      <c r="Z1991" s="96" t="s">
        <v>167</v>
      </c>
      <c r="AA1991" s="42">
        <v>1</v>
      </c>
      <c r="AB1991" s="44">
        <v>3.5714285714285712E-2</v>
      </c>
      <c r="AC1991"/>
      <c r="AD1991" s="77"/>
      <c r="AE1991" s="54">
        <v>28</v>
      </c>
      <c r="AF1991" s="76">
        <v>1</v>
      </c>
      <c r="AG1991"/>
      <c r="AH1991" s="82"/>
      <c r="AI1991" s="83">
        <v>28</v>
      </c>
      <c r="AJ1991" s="87">
        <v>1</v>
      </c>
      <c r="AK1991"/>
      <c r="AL1991" s="82"/>
      <c r="AM1991" s="83">
        <v>28</v>
      </c>
      <c r="AN1991" s="87">
        <v>1</v>
      </c>
      <c r="AO1991"/>
      <c r="AP1991"/>
      <c r="AQ1991" s="40" t="s">
        <v>141</v>
      </c>
      <c r="AR1991" s="41" t="s">
        <v>140</v>
      </c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 s="8"/>
      <c r="BF1991" s="8"/>
      <c r="BG1991" s="8"/>
      <c r="BH1991"/>
      <c r="BI1991"/>
      <c r="BJ1991"/>
      <c r="BK1991"/>
      <c r="BL1991"/>
      <c r="BM1991"/>
    </row>
    <row r="1992" spans="2:65" ht="25.5" customHeight="1" x14ac:dyDescent="0.2">
      <c r="B1992" s="90" t="s">
        <v>50</v>
      </c>
      <c r="C1992" s="42">
        <v>0</v>
      </c>
      <c r="D1992" s="44">
        <v>0</v>
      </c>
      <c r="E1992" s="8"/>
      <c r="F1992"/>
      <c r="G1992"/>
      <c r="H1992"/>
      <c r="I1992"/>
      <c r="J1992" s="92" t="s">
        <v>149</v>
      </c>
      <c r="K1992" s="45">
        <v>4</v>
      </c>
      <c r="L1992" s="44">
        <v>0.14285714285714285</v>
      </c>
      <c r="M1992"/>
      <c r="N1992"/>
      <c r="O1992" s="41" t="s">
        <v>153</v>
      </c>
      <c r="P1992" s="41" t="s">
        <v>140</v>
      </c>
      <c r="Q1992"/>
      <c r="R1992" s="83"/>
      <c r="S1992" s="85">
        <v>39</v>
      </c>
      <c r="T1992" s="87">
        <v>1.0000000000000002</v>
      </c>
      <c r="U1992"/>
      <c r="V1992"/>
      <c r="W1992"/>
      <c r="X1992"/>
      <c r="Y1992"/>
      <c r="Z1992" s="96" t="s">
        <v>168</v>
      </c>
      <c r="AA1992" s="42">
        <v>1</v>
      </c>
      <c r="AB1992" s="44">
        <v>3.5714285714285712E-2</v>
      </c>
      <c r="AC1992"/>
      <c r="AD1992"/>
      <c r="AE1992" s="56" t="s">
        <v>141</v>
      </c>
      <c r="AF1992" s="49" t="s">
        <v>140</v>
      </c>
      <c r="AG1992"/>
      <c r="AH1992"/>
      <c r="AI1992" s="40" t="s">
        <v>141</v>
      </c>
      <c r="AJ1992" s="41" t="s">
        <v>140</v>
      </c>
      <c r="AK1992"/>
      <c r="AL1992" s="81"/>
      <c r="AM1992" s="40" t="s">
        <v>141</v>
      </c>
      <c r="AN1992" s="41" t="s">
        <v>140</v>
      </c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</row>
    <row r="1993" spans="2:65" ht="25.5" customHeight="1" x14ac:dyDescent="0.2">
      <c r="B1993" s="82"/>
      <c r="C1993" s="83">
        <v>28</v>
      </c>
      <c r="D1993" s="84">
        <v>1</v>
      </c>
      <c r="E1993" s="8"/>
      <c r="F1993"/>
      <c r="G1993"/>
      <c r="H1993"/>
      <c r="I1993"/>
      <c r="J1993" s="92" t="s">
        <v>152</v>
      </c>
      <c r="K1993" s="45">
        <v>3</v>
      </c>
      <c r="L1993" s="44">
        <v>0.10714285714285714</v>
      </c>
      <c r="M1993"/>
      <c r="N1993"/>
      <c r="O1993"/>
      <c r="P1993"/>
      <c r="Q1993"/>
      <c r="R1993"/>
      <c r="S1993" s="49" t="s">
        <v>197</v>
      </c>
      <c r="T1993" s="89" t="s">
        <v>369</v>
      </c>
      <c r="U1993"/>
      <c r="V1993"/>
      <c r="W1993"/>
      <c r="X1993"/>
      <c r="Y1993"/>
      <c r="Z1993" s="96" t="s">
        <v>169</v>
      </c>
      <c r="AA1993" s="42">
        <v>0</v>
      </c>
      <c r="AB1993" s="44">
        <v>0</v>
      </c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 s="48"/>
      <c r="BM1993" s="8"/>
    </row>
    <row r="1994" spans="2:65" ht="25.5" customHeight="1" x14ac:dyDescent="0.2">
      <c r="B1994"/>
      <c r="C1994" s="40" t="s">
        <v>141</v>
      </c>
      <c r="D1994" s="41" t="s">
        <v>140</v>
      </c>
      <c r="E1994" s="8"/>
      <c r="F1994"/>
      <c r="G1994"/>
      <c r="H1994"/>
      <c r="I1994"/>
      <c r="J1994" s="88"/>
      <c r="K1994" s="65">
        <v>28</v>
      </c>
      <c r="L1994" s="87">
        <v>1</v>
      </c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 s="96" t="s">
        <v>170</v>
      </c>
      <c r="AA1994" s="42">
        <v>1</v>
      </c>
      <c r="AB1994" s="44">
        <v>3.5714285714285712E-2</v>
      </c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</row>
    <row r="1995" spans="2:65" ht="25.5" customHeight="1" x14ac:dyDescent="0.2">
      <c r="B1995"/>
      <c r="C1995"/>
      <c r="D1995"/>
      <c r="E1995" s="8"/>
      <c r="F1995"/>
      <c r="G1995"/>
      <c r="H1995"/>
      <c r="I1995"/>
      <c r="J1995" s="79"/>
      <c r="K1995" s="41" t="s">
        <v>141</v>
      </c>
      <c r="L1995" s="41" t="s">
        <v>140</v>
      </c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 s="96" t="s">
        <v>162</v>
      </c>
      <c r="AA1995" s="42">
        <v>0</v>
      </c>
      <c r="AB1995" s="44">
        <v>0</v>
      </c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</row>
    <row r="1996" spans="2:65" ht="25.5" customHeight="1" x14ac:dyDescent="0.2">
      <c r="B1996"/>
      <c r="C1996"/>
      <c r="D1996"/>
      <c r="E1996" s="8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 s="96" t="s">
        <v>171</v>
      </c>
      <c r="AA1996" s="42">
        <v>6</v>
      </c>
      <c r="AB1996" s="44">
        <v>0.21428571428571427</v>
      </c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 s="8"/>
      <c r="BJ1996" s="52"/>
      <c r="BK1996" s="52"/>
      <c r="BL1996"/>
      <c r="BM1996"/>
    </row>
    <row r="1997" spans="2:65" ht="25.5" customHeight="1" x14ac:dyDescent="0.2">
      <c r="B1997"/>
      <c r="C1997"/>
      <c r="D1997"/>
      <c r="E1997" s="8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 s="82"/>
      <c r="AA1997" s="83">
        <v>28</v>
      </c>
      <c r="AB1997" s="87">
        <v>1</v>
      </c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 s="8"/>
      <c r="BF1997" s="8"/>
      <c r="BG1997" s="8"/>
      <c r="BH1997"/>
      <c r="BI1997"/>
      <c r="BJ1997"/>
      <c r="BK1997"/>
      <c r="BL1997"/>
      <c r="BM1997"/>
    </row>
    <row r="1998" spans="2:65" ht="25.5" customHeight="1" x14ac:dyDescent="0.2">
      <c r="B1998" s="61"/>
      <c r="C1998" s="61"/>
      <c r="D1998" s="61"/>
      <c r="E1998" s="37"/>
      <c r="F1998" s="61"/>
      <c r="G1998" s="61"/>
      <c r="H1998" s="61"/>
      <c r="I1998" s="61"/>
      <c r="J1998" s="61"/>
      <c r="K1998" s="61"/>
      <c r="L1998" s="61"/>
      <c r="M1998" s="61"/>
      <c r="N1998" s="61"/>
      <c r="O1998" s="61"/>
      <c r="P1998" s="61"/>
      <c r="Q1998" s="61"/>
      <c r="R1998" s="61"/>
      <c r="S1998" s="61"/>
      <c r="T1998" s="61"/>
      <c r="U1998" s="61"/>
      <c r="V1998" s="61"/>
      <c r="W1998" s="61"/>
      <c r="X1998" s="61"/>
      <c r="Y1998" s="61"/>
      <c r="Z1998" s="78"/>
      <c r="AA1998" s="40" t="s">
        <v>141</v>
      </c>
      <c r="AB1998" s="41" t="s">
        <v>140</v>
      </c>
      <c r="AC1998" s="61"/>
      <c r="AD1998" s="61"/>
      <c r="AE1998" s="61"/>
      <c r="AF1998" s="61"/>
      <c r="AG1998" s="61"/>
      <c r="AH1998" s="61"/>
      <c r="AI1998" s="61"/>
      <c r="AJ1998" s="61"/>
      <c r="AK1998" s="61"/>
      <c r="AL1998" s="61"/>
      <c r="AM1998" s="61"/>
      <c r="AN1998" s="61"/>
      <c r="AO1998" s="61"/>
      <c r="AP1998" s="61"/>
      <c r="AQ1998" s="61"/>
      <c r="AR1998" s="61"/>
      <c r="AS1998" s="61"/>
      <c r="AT1998" s="61"/>
      <c r="AU1998" s="61"/>
      <c r="AV1998" s="61"/>
      <c r="AW1998" s="61"/>
      <c r="AX1998" s="61"/>
      <c r="AY1998" s="61"/>
      <c r="AZ1998" s="61"/>
      <c r="BA1998" s="61"/>
      <c r="BB1998" s="61"/>
      <c r="BC1998" s="61"/>
      <c r="BD1998" s="61"/>
      <c r="BE1998" s="61"/>
      <c r="BF1998" s="61"/>
      <c r="BG1998" s="61"/>
      <c r="BH1998" s="61"/>
      <c r="BI1998" s="61"/>
      <c r="BJ1998" s="61"/>
      <c r="BK1998" s="61"/>
      <c r="BL1998" s="61"/>
      <c r="BM1998" s="61"/>
    </row>
    <row r="1999" spans="2:65" ht="25.5" customHeight="1" x14ac:dyDescent="0.2">
      <c r="B1999" s="182" t="s">
        <v>424</v>
      </c>
      <c r="C1999" s="182"/>
      <c r="D1999" s="182"/>
      <c r="E1999" s="182"/>
      <c r="F1999" s="182"/>
      <c r="G1999" s="182"/>
      <c r="H1999" s="182"/>
      <c r="I1999" s="182"/>
      <c r="J1999" s="182"/>
      <c r="K1999" s="182"/>
      <c r="L1999" s="182"/>
      <c r="M1999" s="182"/>
      <c r="N1999" s="182"/>
      <c r="O1999" s="182"/>
      <c r="P1999" s="182"/>
      <c r="Q1999" s="182"/>
      <c r="R1999" s="182"/>
      <c r="S1999" s="182"/>
      <c r="T1999" s="182"/>
      <c r="U1999" s="182"/>
      <c r="V1999" s="182"/>
      <c r="W1999" s="182"/>
      <c r="X1999" s="182"/>
      <c r="Y1999" s="182"/>
      <c r="Z1999" s="182"/>
      <c r="AA1999" s="182"/>
      <c r="AB1999" s="182"/>
      <c r="AC1999" s="182"/>
      <c r="AD1999" s="182"/>
      <c r="AE1999" s="182"/>
      <c r="AF1999" s="182"/>
      <c r="AG1999" s="182"/>
      <c r="AH1999" s="182"/>
      <c r="AI1999" s="182"/>
      <c r="AJ1999" s="182"/>
      <c r="AK1999" s="182"/>
      <c r="AL1999" s="182"/>
      <c r="AM1999" s="182"/>
      <c r="AN1999" s="182"/>
      <c r="AO1999" s="182"/>
      <c r="AP1999" s="182"/>
      <c r="AQ1999" s="182"/>
      <c r="AR1999" s="182"/>
      <c r="AS1999" s="182"/>
      <c r="AT1999" s="182"/>
      <c r="AU1999" s="182"/>
      <c r="AV1999" s="182"/>
      <c r="AW1999" s="182"/>
      <c r="AX1999" s="182"/>
      <c r="AY1999" s="182"/>
      <c r="AZ1999" s="182"/>
      <c r="BA1999" s="182"/>
      <c r="BB1999" s="182"/>
      <c r="BC1999" s="182"/>
      <c r="BD1999" s="182"/>
      <c r="BE1999" s="182"/>
      <c r="BF1999" s="182"/>
      <c r="BG1999" s="182"/>
      <c r="BH1999" s="182"/>
      <c r="BI1999" s="182"/>
      <c r="BJ1999" s="61"/>
      <c r="BK1999" s="61"/>
      <c r="BL1999" s="37"/>
      <c r="BM1999" s="37"/>
    </row>
    <row r="2000" spans="2:65" ht="25.5" customHeight="1" x14ac:dyDescent="0.2">
      <c r="B2000" s="61"/>
      <c r="C2000" s="61"/>
      <c r="D2000" s="61"/>
      <c r="E2000" s="37"/>
      <c r="F2000" s="61"/>
      <c r="G2000" s="61"/>
      <c r="H2000" s="61"/>
      <c r="I2000" s="61"/>
      <c r="J2000" s="61"/>
      <c r="K2000" s="61"/>
      <c r="L2000" s="61"/>
      <c r="M2000" s="61"/>
      <c r="N2000" s="61"/>
      <c r="O2000" s="61"/>
      <c r="P2000" s="61"/>
      <c r="Q2000" s="61"/>
      <c r="R2000" s="61"/>
      <c r="S2000" s="61"/>
      <c r="T2000" s="61"/>
      <c r="U2000" s="61"/>
      <c r="V2000" s="61"/>
      <c r="W2000" s="61"/>
      <c r="X2000" s="61"/>
      <c r="Y2000" s="61"/>
      <c r="Z2000" s="61"/>
      <c r="AA2000" s="61"/>
      <c r="AB2000" s="61"/>
      <c r="AC2000" s="61"/>
      <c r="AD2000" s="61"/>
      <c r="AE2000" s="61"/>
      <c r="AF2000" s="61"/>
      <c r="AG2000" s="61"/>
      <c r="AH2000" s="61"/>
      <c r="AI2000" s="61"/>
      <c r="AJ2000" s="61"/>
      <c r="AK2000" s="61"/>
      <c r="AL2000" s="61"/>
      <c r="AM2000" s="61"/>
      <c r="AN2000" s="61"/>
      <c r="AO2000" s="61"/>
      <c r="AP2000" s="61"/>
      <c r="AQ2000" s="61"/>
      <c r="AR2000" s="61"/>
      <c r="AS2000" s="61"/>
      <c r="AT2000" s="61"/>
      <c r="AU2000" s="61"/>
      <c r="AV2000" s="61"/>
      <c r="AW2000" s="61"/>
      <c r="AX2000" s="61"/>
      <c r="AY2000" s="61"/>
      <c r="AZ2000" s="61"/>
      <c r="BA2000" s="61"/>
      <c r="BB2000" s="61"/>
      <c r="BC2000" s="61"/>
      <c r="BD2000" s="61"/>
      <c r="BE2000" s="61"/>
      <c r="BF2000" s="61"/>
      <c r="BG2000" s="61"/>
      <c r="BH2000" s="61"/>
      <c r="BI2000" s="61"/>
      <c r="BJ2000" s="61"/>
      <c r="BK2000" s="61"/>
      <c r="BL2000" s="61"/>
      <c r="BM2000" s="61"/>
    </row>
    <row r="2001" spans="2:65" ht="25.5" customHeight="1" x14ac:dyDescent="0.2">
      <c r="B2001" s="189" t="s">
        <v>373</v>
      </c>
      <c r="C2001" s="192"/>
      <c r="D2001" s="192"/>
      <c r="E2001" s="37"/>
      <c r="F2001" s="189" t="s">
        <v>370</v>
      </c>
      <c r="G2001" s="192"/>
      <c r="H2001" s="192"/>
      <c r="I2001" s="61"/>
      <c r="J2001" s="189" t="s">
        <v>396</v>
      </c>
      <c r="K2001" s="192"/>
      <c r="L2001" s="192"/>
      <c r="M2001" s="61"/>
      <c r="N2001" s="190" t="s">
        <v>198</v>
      </c>
      <c r="O2001" s="191"/>
      <c r="P2001" s="191"/>
      <c r="Q2001" s="61"/>
      <c r="R2001" s="190" t="s">
        <v>207</v>
      </c>
      <c r="S2001" s="191"/>
      <c r="T2001" s="191"/>
      <c r="U2001" s="61"/>
      <c r="V2001" s="61"/>
      <c r="W2001" s="190" t="s">
        <v>212</v>
      </c>
      <c r="X2001" s="191"/>
      <c r="Y2001" s="191"/>
      <c r="Z2001" s="61"/>
      <c r="AA2001" s="190" t="s">
        <v>223</v>
      </c>
      <c r="AB2001" s="191"/>
      <c r="AC2001" s="191"/>
      <c r="AD2001" s="61"/>
      <c r="AE2001" s="190" t="s">
        <v>230</v>
      </c>
      <c r="AF2001" s="190"/>
      <c r="AG2001" s="190"/>
      <c r="AH2001" s="61"/>
      <c r="AI2001" s="190" t="s">
        <v>235</v>
      </c>
      <c r="AJ2001" s="190"/>
      <c r="AK2001" s="190"/>
      <c r="AL2001" s="61"/>
      <c r="AM2001" s="190" t="s">
        <v>252</v>
      </c>
      <c r="AN2001" s="190"/>
      <c r="AO2001" s="190"/>
      <c r="AP2001" s="61"/>
      <c r="AQ2001" s="190" t="s">
        <v>282</v>
      </c>
      <c r="AR2001" s="190"/>
      <c r="AS2001" s="190"/>
      <c r="AT2001" s="61"/>
      <c r="AU2001" s="189" t="s">
        <v>295</v>
      </c>
      <c r="AV2001" s="189"/>
      <c r="AW2001" s="189"/>
      <c r="AX2001" s="61"/>
      <c r="AY2001" s="189" t="s">
        <v>323</v>
      </c>
      <c r="AZ2001" s="189"/>
      <c r="BA2001" s="189"/>
      <c r="BB2001" s="61"/>
      <c r="BC2001" s="189" t="s">
        <v>324</v>
      </c>
      <c r="BD2001" s="189"/>
      <c r="BE2001" s="189"/>
      <c r="BF2001" s="61"/>
      <c r="BG2001" s="189" t="s">
        <v>331</v>
      </c>
      <c r="BH2001" s="189"/>
      <c r="BI2001" s="189"/>
      <c r="BJ2001" s="61"/>
      <c r="BK2001" s="61"/>
      <c r="BL2001" s="61"/>
      <c r="BM2001" s="61"/>
    </row>
    <row r="2002" spans="2:65" ht="25.5" customHeight="1" x14ac:dyDescent="0.2">
      <c r="B2002" s="63" t="s">
        <v>371</v>
      </c>
      <c r="C2002" s="45">
        <v>7</v>
      </c>
      <c r="D2002" s="58">
        <v>0.25</v>
      </c>
      <c r="E2002" s="37"/>
      <c r="F2002" s="75" t="s">
        <v>384</v>
      </c>
      <c r="G2002" s="45">
        <v>2</v>
      </c>
      <c r="H2002" s="58">
        <v>7.1428571428571425E-2</v>
      </c>
      <c r="I2002" s="61"/>
      <c r="J2002" s="63" t="s">
        <v>397</v>
      </c>
      <c r="K2002" s="45">
        <v>6</v>
      </c>
      <c r="L2002" s="58">
        <v>0.21428571428571427</v>
      </c>
      <c r="M2002" s="61"/>
      <c r="N2002" s="169" t="s">
        <v>199</v>
      </c>
      <c r="O2002" s="59">
        <v>10</v>
      </c>
      <c r="P2002" s="60">
        <v>0.37037037037037035</v>
      </c>
      <c r="Q2002" s="61"/>
      <c r="R2002" s="169" t="s">
        <v>208</v>
      </c>
      <c r="S2002" s="59">
        <v>9</v>
      </c>
      <c r="T2002" s="60">
        <v>0.32142857142857145</v>
      </c>
      <c r="U2002" s="61"/>
      <c r="V2002" s="61"/>
      <c r="W2002" s="169" t="s">
        <v>213</v>
      </c>
      <c r="X2002" s="59">
        <v>6</v>
      </c>
      <c r="Y2002" s="60">
        <v>0.21428571428571427</v>
      </c>
      <c r="Z2002" s="61"/>
      <c r="AA2002" s="169" t="s">
        <v>224</v>
      </c>
      <c r="AB2002" s="59">
        <v>13</v>
      </c>
      <c r="AC2002" s="60">
        <v>0.4642857142857143</v>
      </c>
      <c r="AD2002" s="61"/>
      <c r="AE2002" s="169" t="s">
        <v>231</v>
      </c>
      <c r="AF2002" s="59">
        <v>2</v>
      </c>
      <c r="AG2002" s="60">
        <v>0.08</v>
      </c>
      <c r="AH2002" s="61"/>
      <c r="AI2002" s="169" t="s">
        <v>236</v>
      </c>
      <c r="AJ2002" s="59">
        <v>1</v>
      </c>
      <c r="AK2002" s="60">
        <v>3.5714285714285712E-2</v>
      </c>
      <c r="AL2002" s="61"/>
      <c r="AM2002" s="169" t="s">
        <v>253</v>
      </c>
      <c r="AN2002" s="59">
        <v>0</v>
      </c>
      <c r="AO2002" s="60">
        <v>0</v>
      </c>
      <c r="AP2002" s="61"/>
      <c r="AQ2002" s="169" t="s">
        <v>283</v>
      </c>
      <c r="AR2002" s="59">
        <v>4</v>
      </c>
      <c r="AS2002" s="60">
        <v>0.16</v>
      </c>
      <c r="AT2002" s="61"/>
      <c r="AU2002" s="169" t="s">
        <v>296</v>
      </c>
      <c r="AV2002" s="59">
        <v>1</v>
      </c>
      <c r="AW2002" s="60">
        <v>4.7619047619047616E-2</v>
      </c>
      <c r="AX2002" s="61"/>
      <c r="AY2002" s="169" t="s">
        <v>314</v>
      </c>
      <c r="AZ2002" s="59">
        <v>2</v>
      </c>
      <c r="BA2002" s="60">
        <v>7.1428571428571425E-2</v>
      </c>
      <c r="BB2002" s="61"/>
      <c r="BC2002" s="169" t="s">
        <v>325</v>
      </c>
      <c r="BD2002" s="59">
        <v>14</v>
      </c>
      <c r="BE2002" s="60">
        <v>0.5</v>
      </c>
      <c r="BF2002" s="61"/>
      <c r="BG2002" s="63" t="s">
        <v>332</v>
      </c>
      <c r="BH2002" s="54">
        <v>4</v>
      </c>
      <c r="BI2002" s="66">
        <v>0.23529411764705882</v>
      </c>
      <c r="BJ2002" s="61"/>
      <c r="BK2002" s="61"/>
      <c r="BL2002" s="61"/>
      <c r="BM2002" s="61"/>
    </row>
    <row r="2003" spans="2:65" ht="25.5" customHeight="1" x14ac:dyDescent="0.2">
      <c r="B2003" s="63" t="s">
        <v>372</v>
      </c>
      <c r="C2003" s="45">
        <v>6</v>
      </c>
      <c r="D2003" s="58">
        <v>0.21428571428571427</v>
      </c>
      <c r="E2003" s="64"/>
      <c r="F2003" s="75" t="s">
        <v>385</v>
      </c>
      <c r="G2003" s="45">
        <v>11</v>
      </c>
      <c r="H2003" s="58">
        <v>0.39285714285714285</v>
      </c>
      <c r="I2003" s="61"/>
      <c r="J2003" s="63" t="s">
        <v>398</v>
      </c>
      <c r="K2003" s="45">
        <v>4</v>
      </c>
      <c r="L2003" s="58">
        <v>0.14285714285714285</v>
      </c>
      <c r="M2003" s="61"/>
      <c r="N2003" s="169" t="s">
        <v>200</v>
      </c>
      <c r="O2003" s="45">
        <v>7</v>
      </c>
      <c r="P2003" s="60">
        <v>0.25925925925925924</v>
      </c>
      <c r="Q2003" s="61"/>
      <c r="R2003" s="169" t="s">
        <v>209</v>
      </c>
      <c r="S2003" s="59">
        <v>10</v>
      </c>
      <c r="T2003" s="60">
        <v>0.35714285714285715</v>
      </c>
      <c r="U2003" s="61"/>
      <c r="V2003" s="61"/>
      <c r="W2003" s="169" t="s">
        <v>214</v>
      </c>
      <c r="X2003" s="45">
        <v>0</v>
      </c>
      <c r="Y2003" s="60">
        <v>0</v>
      </c>
      <c r="Z2003" s="61"/>
      <c r="AA2003" s="169" t="s">
        <v>225</v>
      </c>
      <c r="AB2003" s="45">
        <v>3</v>
      </c>
      <c r="AC2003" s="60">
        <v>0.10714285714285714</v>
      </c>
      <c r="AD2003" s="61"/>
      <c r="AE2003" s="169" t="s">
        <v>232</v>
      </c>
      <c r="AF2003" s="45">
        <v>5</v>
      </c>
      <c r="AG2003" s="60">
        <v>0.2</v>
      </c>
      <c r="AH2003" s="61"/>
      <c r="AI2003" s="169" t="s">
        <v>238</v>
      </c>
      <c r="AJ2003" s="45">
        <v>0</v>
      </c>
      <c r="AK2003" s="60">
        <v>0</v>
      </c>
      <c r="AL2003" s="61"/>
      <c r="AM2003" s="169" t="s">
        <v>254</v>
      </c>
      <c r="AN2003" s="45">
        <v>1</v>
      </c>
      <c r="AO2003" s="60">
        <v>4.7619047619047616E-2</v>
      </c>
      <c r="AP2003" s="61"/>
      <c r="AQ2003" s="169" t="s">
        <v>284</v>
      </c>
      <c r="AR2003" s="45">
        <v>2</v>
      </c>
      <c r="AS2003" s="60">
        <v>0.08</v>
      </c>
      <c r="AT2003" s="61"/>
      <c r="AU2003" s="169" t="s">
        <v>297</v>
      </c>
      <c r="AV2003" s="45">
        <v>5</v>
      </c>
      <c r="AW2003" s="60">
        <v>0.23809523809523808</v>
      </c>
      <c r="AX2003" s="61"/>
      <c r="AY2003" s="169" t="s">
        <v>316</v>
      </c>
      <c r="AZ2003" s="45">
        <v>3</v>
      </c>
      <c r="BA2003" s="60">
        <v>0.10714285714285714</v>
      </c>
      <c r="BB2003" s="61"/>
      <c r="BC2003" s="169" t="s">
        <v>326</v>
      </c>
      <c r="BD2003" s="45">
        <v>2</v>
      </c>
      <c r="BE2003" s="60">
        <v>7.1428571428571425E-2</v>
      </c>
      <c r="BF2003" s="61"/>
      <c r="BG2003" s="63" t="s">
        <v>333</v>
      </c>
      <c r="BH2003" s="65">
        <v>1</v>
      </c>
      <c r="BI2003" s="66">
        <v>5.8823529411764705E-2</v>
      </c>
      <c r="BJ2003" s="61"/>
      <c r="BK2003" s="61"/>
      <c r="BL2003" s="61"/>
      <c r="BM2003" s="61"/>
    </row>
    <row r="2004" spans="2:65" ht="25.5" customHeight="1" x14ac:dyDescent="0.2">
      <c r="B2004" s="63" t="s">
        <v>374</v>
      </c>
      <c r="C2004" s="45">
        <v>10</v>
      </c>
      <c r="D2004" s="58">
        <v>0.35714285714285715</v>
      </c>
      <c r="E2004" s="64"/>
      <c r="F2004" s="75" t="s">
        <v>386</v>
      </c>
      <c r="G2004" s="45">
        <v>4</v>
      </c>
      <c r="H2004" s="58">
        <v>0.14285714285714285</v>
      </c>
      <c r="I2004" s="61"/>
      <c r="J2004" s="63" t="s">
        <v>385</v>
      </c>
      <c r="K2004" s="45">
        <v>3</v>
      </c>
      <c r="L2004" s="58">
        <v>0.10714285714285714</v>
      </c>
      <c r="M2004" s="61"/>
      <c r="N2004" s="169" t="s">
        <v>201</v>
      </c>
      <c r="O2004" s="45">
        <v>1</v>
      </c>
      <c r="P2004" s="60">
        <v>3.7037037037037035E-2</v>
      </c>
      <c r="Q2004" s="61"/>
      <c r="R2004" s="169" t="s">
        <v>210</v>
      </c>
      <c r="S2004" s="59">
        <v>9</v>
      </c>
      <c r="T2004" s="60">
        <v>0.32142857142857145</v>
      </c>
      <c r="U2004" s="61"/>
      <c r="V2004" s="61"/>
      <c r="W2004" s="169" t="s">
        <v>215</v>
      </c>
      <c r="X2004" s="45">
        <v>5</v>
      </c>
      <c r="Y2004" s="60">
        <v>0.17857142857142858</v>
      </c>
      <c r="Z2004" s="61"/>
      <c r="AA2004" s="169" t="s">
        <v>226</v>
      </c>
      <c r="AB2004" s="45">
        <v>3</v>
      </c>
      <c r="AC2004" s="60">
        <v>0.10714285714285714</v>
      </c>
      <c r="AD2004" s="61"/>
      <c r="AE2004" s="169" t="s">
        <v>233</v>
      </c>
      <c r="AF2004" s="45">
        <v>5</v>
      </c>
      <c r="AG2004" s="60">
        <v>0.2</v>
      </c>
      <c r="AH2004" s="61"/>
      <c r="AI2004" s="169" t="s">
        <v>239</v>
      </c>
      <c r="AJ2004" s="45">
        <v>5</v>
      </c>
      <c r="AK2004" s="60">
        <v>0.17857142857142858</v>
      </c>
      <c r="AL2004" s="61"/>
      <c r="AM2004" s="169" t="s">
        <v>255</v>
      </c>
      <c r="AN2004" s="45">
        <v>0</v>
      </c>
      <c r="AO2004" s="60">
        <v>0</v>
      </c>
      <c r="AP2004" s="61"/>
      <c r="AQ2004" s="169" t="s">
        <v>285</v>
      </c>
      <c r="AR2004" s="45">
        <v>1</v>
      </c>
      <c r="AS2004" s="60">
        <v>0.04</v>
      </c>
      <c r="AT2004" s="61"/>
      <c r="AU2004" s="169" t="s">
        <v>298</v>
      </c>
      <c r="AV2004" s="45">
        <v>0</v>
      </c>
      <c r="AW2004" s="60">
        <v>0</v>
      </c>
      <c r="AX2004" s="61"/>
      <c r="AY2004" s="169" t="s">
        <v>315</v>
      </c>
      <c r="AZ2004" s="45">
        <v>0</v>
      </c>
      <c r="BA2004" s="60">
        <v>0</v>
      </c>
      <c r="BB2004" s="61"/>
      <c r="BC2004" s="169" t="s">
        <v>327</v>
      </c>
      <c r="BD2004" s="45">
        <v>3</v>
      </c>
      <c r="BE2004" s="60">
        <v>0.10714285714285714</v>
      </c>
      <c r="BF2004" s="61"/>
      <c r="BG2004" s="63" t="s">
        <v>334</v>
      </c>
      <c r="BH2004" s="65">
        <v>0</v>
      </c>
      <c r="BI2004" s="66">
        <v>0</v>
      </c>
      <c r="BJ2004" s="62"/>
      <c r="BK2004" s="62"/>
      <c r="BL2004" s="61"/>
      <c r="BM2004" s="61"/>
    </row>
    <row r="2005" spans="2:65" ht="25.5" customHeight="1" x14ac:dyDescent="0.2">
      <c r="B2005" s="63" t="s">
        <v>375</v>
      </c>
      <c r="C2005" s="45">
        <v>2</v>
      </c>
      <c r="D2005" s="58">
        <v>7.1428571428571425E-2</v>
      </c>
      <c r="E2005" s="64"/>
      <c r="F2005" s="75" t="s">
        <v>387</v>
      </c>
      <c r="G2005" s="45">
        <v>8</v>
      </c>
      <c r="H2005" s="58">
        <v>0.2857142857142857</v>
      </c>
      <c r="I2005" s="61"/>
      <c r="J2005" s="63" t="s">
        <v>399</v>
      </c>
      <c r="K2005" s="45">
        <v>8</v>
      </c>
      <c r="L2005" s="58">
        <v>0.2857142857142857</v>
      </c>
      <c r="M2005" s="61"/>
      <c r="N2005" s="169" t="s">
        <v>202</v>
      </c>
      <c r="O2005" s="45">
        <v>0</v>
      </c>
      <c r="P2005" s="60">
        <v>0</v>
      </c>
      <c r="Q2005" s="61"/>
      <c r="R2005" s="169" t="s">
        <v>211</v>
      </c>
      <c r="S2005" s="59">
        <v>0</v>
      </c>
      <c r="T2005" s="60">
        <v>0</v>
      </c>
      <c r="U2005" s="61"/>
      <c r="V2005" s="61"/>
      <c r="W2005" s="169" t="s">
        <v>216</v>
      </c>
      <c r="X2005" s="45">
        <v>4</v>
      </c>
      <c r="Y2005" s="60">
        <v>0.14285714285714285</v>
      </c>
      <c r="Z2005" s="61"/>
      <c r="AA2005" s="169" t="s">
        <v>227</v>
      </c>
      <c r="AB2005" s="45">
        <v>6</v>
      </c>
      <c r="AC2005" s="60">
        <v>0.21428571428571427</v>
      </c>
      <c r="AD2005" s="61"/>
      <c r="AE2005" s="169" t="s">
        <v>234</v>
      </c>
      <c r="AF2005" s="45">
        <v>1</v>
      </c>
      <c r="AG2005" s="60">
        <v>0.04</v>
      </c>
      <c r="AH2005" s="61"/>
      <c r="AI2005" s="169" t="s">
        <v>240</v>
      </c>
      <c r="AJ2005" s="45">
        <v>3</v>
      </c>
      <c r="AK2005" s="60">
        <v>0.10714285714285714</v>
      </c>
      <c r="AL2005" s="61"/>
      <c r="AM2005" s="169" t="s">
        <v>276</v>
      </c>
      <c r="AN2005" s="45">
        <v>5</v>
      </c>
      <c r="AO2005" s="60">
        <v>0.23809523809523808</v>
      </c>
      <c r="AP2005" s="61"/>
      <c r="AQ2005" s="169" t="s">
        <v>286</v>
      </c>
      <c r="AR2005" s="45">
        <v>9</v>
      </c>
      <c r="AS2005" s="60">
        <v>0.36</v>
      </c>
      <c r="AT2005" s="61"/>
      <c r="AU2005" s="169" t="s">
        <v>299</v>
      </c>
      <c r="AV2005" s="45">
        <v>1</v>
      </c>
      <c r="AW2005" s="60">
        <v>4.7619047619047616E-2</v>
      </c>
      <c r="AX2005" s="61"/>
      <c r="AY2005" s="169" t="s">
        <v>317</v>
      </c>
      <c r="AZ2005" s="45">
        <v>1</v>
      </c>
      <c r="BA2005" s="60">
        <v>3.5714285714285712E-2</v>
      </c>
      <c r="BB2005" s="61"/>
      <c r="BC2005" s="169" t="s">
        <v>328</v>
      </c>
      <c r="BD2005" s="59">
        <v>6</v>
      </c>
      <c r="BE2005" s="60">
        <v>0.21428571428571427</v>
      </c>
      <c r="BF2005" s="61"/>
      <c r="BG2005" s="63" t="s">
        <v>335</v>
      </c>
      <c r="BH2005" s="54">
        <v>8</v>
      </c>
      <c r="BI2005" s="66">
        <v>0.47058823529411764</v>
      </c>
      <c r="BJ2005" s="61"/>
      <c r="BK2005" s="61"/>
      <c r="BL2005" s="61"/>
      <c r="BM2005" s="61"/>
    </row>
    <row r="2006" spans="2:65" ht="25.5" customHeight="1" x14ac:dyDescent="0.2">
      <c r="B2006" s="63" t="s">
        <v>376</v>
      </c>
      <c r="C2006" s="45">
        <v>1</v>
      </c>
      <c r="D2006" s="58">
        <v>3.5714285714285712E-2</v>
      </c>
      <c r="E2006" s="64"/>
      <c r="F2006" s="75" t="s">
        <v>388</v>
      </c>
      <c r="G2006" s="45">
        <v>0</v>
      </c>
      <c r="H2006" s="58">
        <v>0</v>
      </c>
      <c r="I2006" s="61"/>
      <c r="J2006" s="63" t="s">
        <v>400</v>
      </c>
      <c r="K2006" s="45">
        <v>4</v>
      </c>
      <c r="L2006" s="58">
        <v>0.14285714285714285</v>
      </c>
      <c r="M2006" s="61"/>
      <c r="N2006" s="169" t="s">
        <v>203</v>
      </c>
      <c r="O2006" s="45">
        <v>1</v>
      </c>
      <c r="P2006" s="60">
        <v>3.7037037037037035E-2</v>
      </c>
      <c r="Q2006" s="61"/>
      <c r="R2006" s="37"/>
      <c r="S2006" s="45">
        <v>28</v>
      </c>
      <c r="T2006" s="60">
        <v>1</v>
      </c>
      <c r="U2006" s="61"/>
      <c r="V2006" s="61"/>
      <c r="W2006" s="169" t="s">
        <v>217</v>
      </c>
      <c r="X2006" s="45">
        <v>1</v>
      </c>
      <c r="Y2006" s="60">
        <v>3.5714285714285712E-2</v>
      </c>
      <c r="Z2006" s="61"/>
      <c r="AA2006" s="169" t="s">
        <v>228</v>
      </c>
      <c r="AB2006" s="45">
        <v>2</v>
      </c>
      <c r="AC2006" s="60">
        <v>7.1428571428571425E-2</v>
      </c>
      <c r="AD2006" s="61"/>
      <c r="AE2006" s="169" t="s">
        <v>237</v>
      </c>
      <c r="AF2006" s="45">
        <v>9</v>
      </c>
      <c r="AG2006" s="60">
        <v>0.36</v>
      </c>
      <c r="AH2006" s="61"/>
      <c r="AI2006" s="169" t="s">
        <v>241</v>
      </c>
      <c r="AJ2006" s="45">
        <v>4</v>
      </c>
      <c r="AK2006" s="60">
        <v>0.14285714285714285</v>
      </c>
      <c r="AL2006" s="61"/>
      <c r="AM2006" s="169" t="s">
        <v>257</v>
      </c>
      <c r="AN2006" s="45">
        <v>3</v>
      </c>
      <c r="AO2006" s="60">
        <v>0.14285714285714285</v>
      </c>
      <c r="AP2006" s="61"/>
      <c r="AQ2006" s="169" t="s">
        <v>287</v>
      </c>
      <c r="AR2006" s="45">
        <v>1</v>
      </c>
      <c r="AS2006" s="60">
        <v>0.04</v>
      </c>
      <c r="AT2006" s="61"/>
      <c r="AU2006" s="169" t="s">
        <v>300</v>
      </c>
      <c r="AV2006" s="45">
        <v>7</v>
      </c>
      <c r="AW2006" s="60">
        <v>0.33333333333333331</v>
      </c>
      <c r="AX2006" s="61"/>
      <c r="AY2006" s="169" t="s">
        <v>319</v>
      </c>
      <c r="AZ2006" s="45">
        <v>7</v>
      </c>
      <c r="BA2006" s="60">
        <v>0.25</v>
      </c>
      <c r="BB2006" s="61"/>
      <c r="BC2006" s="169" t="s">
        <v>329</v>
      </c>
      <c r="BD2006" s="59">
        <v>0</v>
      </c>
      <c r="BE2006" s="60">
        <v>0</v>
      </c>
      <c r="BF2006" s="61"/>
      <c r="BG2006" s="63" t="s">
        <v>336</v>
      </c>
      <c r="BH2006" s="54">
        <v>4</v>
      </c>
      <c r="BI2006" s="66">
        <v>0.23529411764705882</v>
      </c>
      <c r="BJ2006" s="61"/>
      <c r="BK2006" s="61"/>
      <c r="BL2006" s="61"/>
      <c r="BM2006" s="61"/>
    </row>
    <row r="2007" spans="2:65" ht="25.5" customHeight="1" x14ac:dyDescent="0.2">
      <c r="B2007" s="63" t="s">
        <v>377</v>
      </c>
      <c r="C2007" s="45">
        <v>0</v>
      </c>
      <c r="D2007" s="58">
        <v>0</v>
      </c>
      <c r="E2007" s="64"/>
      <c r="F2007" s="75" t="s">
        <v>389</v>
      </c>
      <c r="G2007" s="45">
        <v>1</v>
      </c>
      <c r="H2007" s="58">
        <v>3.5714285714285712E-2</v>
      </c>
      <c r="I2007" s="61"/>
      <c r="J2007" s="63" t="s">
        <v>387</v>
      </c>
      <c r="K2007" s="45">
        <v>0</v>
      </c>
      <c r="L2007" s="58">
        <v>0</v>
      </c>
      <c r="M2007" s="61"/>
      <c r="N2007" s="169" t="s">
        <v>204</v>
      </c>
      <c r="O2007" s="45">
        <v>2</v>
      </c>
      <c r="P2007" s="60">
        <v>7.407407407407407E-2</v>
      </c>
      <c r="Q2007" s="61"/>
      <c r="R2007" s="61"/>
      <c r="S2007" s="49" t="s">
        <v>141</v>
      </c>
      <c r="T2007" s="49" t="s">
        <v>140</v>
      </c>
      <c r="U2007" s="61"/>
      <c r="V2007" s="61"/>
      <c r="W2007" s="169" t="s">
        <v>218</v>
      </c>
      <c r="X2007" s="45">
        <v>3</v>
      </c>
      <c r="Y2007" s="60">
        <v>0.10714285714285714</v>
      </c>
      <c r="Z2007" s="61"/>
      <c r="AA2007" s="169" t="s">
        <v>229</v>
      </c>
      <c r="AB2007" s="45">
        <v>1</v>
      </c>
      <c r="AC2007" s="60">
        <v>3.5714285714285712E-2</v>
      </c>
      <c r="AD2007" s="61"/>
      <c r="AE2007" s="169" t="s">
        <v>251</v>
      </c>
      <c r="AF2007" s="59">
        <v>2</v>
      </c>
      <c r="AG2007" s="60">
        <v>0.08</v>
      </c>
      <c r="AH2007" s="61"/>
      <c r="AI2007" s="169" t="s">
        <v>242</v>
      </c>
      <c r="AJ2007" s="45">
        <v>1</v>
      </c>
      <c r="AK2007" s="60">
        <v>3.5714285714285712E-2</v>
      </c>
      <c r="AL2007" s="61"/>
      <c r="AM2007" s="169" t="s">
        <v>256</v>
      </c>
      <c r="AN2007" s="45">
        <v>4</v>
      </c>
      <c r="AO2007" s="60">
        <v>0.19047619047619047</v>
      </c>
      <c r="AP2007" s="61"/>
      <c r="AQ2007" s="169" t="s">
        <v>288</v>
      </c>
      <c r="AR2007" s="59">
        <v>6</v>
      </c>
      <c r="AS2007" s="60">
        <v>0.24</v>
      </c>
      <c r="AT2007" s="61"/>
      <c r="AU2007" s="169" t="s">
        <v>301</v>
      </c>
      <c r="AV2007" s="45">
        <v>1</v>
      </c>
      <c r="AW2007" s="60">
        <v>4.7619047619047616E-2</v>
      </c>
      <c r="AX2007" s="61"/>
      <c r="AY2007" s="169" t="s">
        <v>320</v>
      </c>
      <c r="AZ2007" s="45">
        <v>1</v>
      </c>
      <c r="BA2007" s="60">
        <v>3.5714285714285712E-2</v>
      </c>
      <c r="BB2007" s="61"/>
      <c r="BC2007" s="169" t="s">
        <v>330</v>
      </c>
      <c r="BD2007" s="45">
        <v>3</v>
      </c>
      <c r="BE2007" s="60">
        <v>0.10714285714285714</v>
      </c>
      <c r="BF2007" s="61"/>
      <c r="BG2007" s="63" t="s">
        <v>337</v>
      </c>
      <c r="BH2007" s="65">
        <v>0</v>
      </c>
      <c r="BI2007" s="66">
        <v>0</v>
      </c>
      <c r="BJ2007" s="61"/>
      <c r="BK2007" s="61"/>
      <c r="BL2007" s="61"/>
      <c r="BM2007" s="61"/>
    </row>
    <row r="2008" spans="2:65" ht="25.5" customHeight="1" x14ac:dyDescent="0.2">
      <c r="B2008" s="63" t="s">
        <v>378</v>
      </c>
      <c r="C2008" s="45">
        <v>0</v>
      </c>
      <c r="D2008" s="58">
        <v>0</v>
      </c>
      <c r="E2008" s="64"/>
      <c r="F2008" s="75" t="s">
        <v>390</v>
      </c>
      <c r="G2008" s="45">
        <v>0</v>
      </c>
      <c r="H2008" s="58">
        <v>0</v>
      </c>
      <c r="I2008" s="61"/>
      <c r="J2008" s="63" t="s">
        <v>401</v>
      </c>
      <c r="K2008" s="45">
        <v>1</v>
      </c>
      <c r="L2008" s="58">
        <v>3.5714285714285712E-2</v>
      </c>
      <c r="M2008" s="61"/>
      <c r="N2008" s="169" t="s">
        <v>205</v>
      </c>
      <c r="O2008" s="45">
        <v>3</v>
      </c>
      <c r="P2008" s="60">
        <v>0.1111111111111111</v>
      </c>
      <c r="Q2008" s="61"/>
      <c r="R2008" s="61"/>
      <c r="S2008" s="61"/>
      <c r="T2008" s="61"/>
      <c r="U2008" s="61"/>
      <c r="V2008" s="61"/>
      <c r="W2008" s="169" t="s">
        <v>219</v>
      </c>
      <c r="X2008" s="45">
        <v>0</v>
      </c>
      <c r="Y2008" s="60">
        <v>0</v>
      </c>
      <c r="Z2008" s="61"/>
      <c r="AA2008" s="37"/>
      <c r="AB2008" s="45">
        <v>28</v>
      </c>
      <c r="AC2008" s="60">
        <v>1</v>
      </c>
      <c r="AD2008" s="61"/>
      <c r="AE2008" s="169" t="s">
        <v>435</v>
      </c>
      <c r="AF2008" s="59">
        <v>1</v>
      </c>
      <c r="AG2008" s="60">
        <v>0.04</v>
      </c>
      <c r="AH2008" s="61"/>
      <c r="AI2008" s="169" t="s">
        <v>243</v>
      </c>
      <c r="AJ2008" s="45">
        <v>1</v>
      </c>
      <c r="AK2008" s="60">
        <v>3.5714285714285712E-2</v>
      </c>
      <c r="AL2008" s="61"/>
      <c r="AM2008" s="169" t="s">
        <v>258</v>
      </c>
      <c r="AN2008" s="45">
        <v>1</v>
      </c>
      <c r="AO2008" s="60">
        <v>4.7619047619047616E-2</v>
      </c>
      <c r="AP2008" s="61"/>
      <c r="AQ2008" s="169" t="s">
        <v>289</v>
      </c>
      <c r="AR2008" s="59">
        <v>0</v>
      </c>
      <c r="AS2008" s="60">
        <v>0</v>
      </c>
      <c r="AT2008" s="61"/>
      <c r="AU2008" s="169" t="s">
        <v>302</v>
      </c>
      <c r="AV2008" s="45">
        <v>3</v>
      </c>
      <c r="AW2008" s="60">
        <v>0.14285714285714285</v>
      </c>
      <c r="AX2008" s="61"/>
      <c r="AY2008" s="169" t="s">
        <v>322</v>
      </c>
      <c r="AZ2008" s="45">
        <v>0</v>
      </c>
      <c r="BA2008" s="60">
        <v>0</v>
      </c>
      <c r="BB2008" s="61"/>
      <c r="BC2008" s="98"/>
      <c r="BD2008" s="45">
        <v>28</v>
      </c>
      <c r="BE2008" s="60">
        <v>1</v>
      </c>
      <c r="BF2008" s="61"/>
      <c r="BG2008" s="98"/>
      <c r="BH2008" s="65">
        <v>17</v>
      </c>
      <c r="BI2008" s="66">
        <v>1</v>
      </c>
      <c r="BJ2008" s="61"/>
      <c r="BK2008" s="61"/>
      <c r="BL2008" s="61"/>
      <c r="BM2008" s="61"/>
    </row>
    <row r="2009" spans="2:65" ht="25.5" customHeight="1" x14ac:dyDescent="0.2">
      <c r="B2009" s="63" t="s">
        <v>379</v>
      </c>
      <c r="C2009" s="45">
        <v>1</v>
      </c>
      <c r="D2009" s="58">
        <v>3.5714285714285712E-2</v>
      </c>
      <c r="E2009" s="64"/>
      <c r="F2009" s="75" t="s">
        <v>391</v>
      </c>
      <c r="G2009" s="45">
        <v>1</v>
      </c>
      <c r="H2009" s="58">
        <v>3.5714285714285712E-2</v>
      </c>
      <c r="I2009" s="61"/>
      <c r="J2009" s="63" t="s">
        <v>402</v>
      </c>
      <c r="K2009" s="45">
        <v>0</v>
      </c>
      <c r="L2009" s="58">
        <v>0</v>
      </c>
      <c r="M2009" s="61"/>
      <c r="N2009" s="169" t="s">
        <v>206</v>
      </c>
      <c r="O2009" s="45">
        <v>3</v>
      </c>
      <c r="P2009" s="60">
        <v>0.1111111111111111</v>
      </c>
      <c r="Q2009" s="61"/>
      <c r="R2009" s="61"/>
      <c r="S2009" s="61"/>
      <c r="T2009" s="61"/>
      <c r="U2009" s="61"/>
      <c r="V2009" s="61"/>
      <c r="W2009" s="169" t="s">
        <v>220</v>
      </c>
      <c r="X2009" s="45">
        <v>0</v>
      </c>
      <c r="Y2009" s="60">
        <v>0</v>
      </c>
      <c r="Z2009" s="61"/>
      <c r="AA2009" s="61"/>
      <c r="AB2009" s="49" t="s">
        <v>141</v>
      </c>
      <c r="AC2009" s="49" t="s">
        <v>140</v>
      </c>
      <c r="AD2009" s="61"/>
      <c r="AE2009" s="169" t="s">
        <v>436</v>
      </c>
      <c r="AF2009" s="59">
        <v>2</v>
      </c>
      <c r="AG2009" s="60">
        <v>0.08</v>
      </c>
      <c r="AH2009" s="61"/>
      <c r="AI2009" s="169" t="s">
        <v>244</v>
      </c>
      <c r="AJ2009" s="45">
        <v>2</v>
      </c>
      <c r="AK2009" s="60">
        <v>7.1428571428571425E-2</v>
      </c>
      <c r="AL2009" s="61"/>
      <c r="AM2009" s="169" t="s">
        <v>277</v>
      </c>
      <c r="AN2009" s="45">
        <v>1</v>
      </c>
      <c r="AO2009" s="60">
        <v>4.7619047619047616E-2</v>
      </c>
      <c r="AP2009" s="61"/>
      <c r="AQ2009" s="169" t="s">
        <v>290</v>
      </c>
      <c r="AR2009" s="45">
        <v>2</v>
      </c>
      <c r="AS2009" s="60">
        <v>7.1428571428571425E-2</v>
      </c>
      <c r="AT2009" s="61"/>
      <c r="AU2009" s="169" t="s">
        <v>304</v>
      </c>
      <c r="AV2009" s="45">
        <v>1</v>
      </c>
      <c r="AW2009" s="60">
        <v>4.7619047619047616E-2</v>
      </c>
      <c r="AX2009" s="61"/>
      <c r="AY2009" s="169" t="s">
        <v>321</v>
      </c>
      <c r="AZ2009" s="45">
        <v>1</v>
      </c>
      <c r="BA2009" s="60">
        <v>3.5714285714285712E-2</v>
      </c>
      <c r="BB2009" s="61"/>
      <c r="BC2009" s="61"/>
      <c r="BD2009" s="49" t="s">
        <v>141</v>
      </c>
      <c r="BE2009" s="49" t="s">
        <v>140</v>
      </c>
      <c r="BF2009" s="61"/>
      <c r="BG2009" s="68"/>
      <c r="BH2009" s="77" t="s">
        <v>141</v>
      </c>
      <c r="BI2009" s="77" t="s">
        <v>140</v>
      </c>
      <c r="BJ2009" s="61"/>
      <c r="BK2009" s="61"/>
      <c r="BL2009" s="61"/>
      <c r="BM2009" s="61"/>
    </row>
    <row r="2010" spans="2:65" ht="25.5" customHeight="1" x14ac:dyDescent="0.2">
      <c r="B2010" s="63" t="s">
        <v>380</v>
      </c>
      <c r="C2010" s="45">
        <v>0</v>
      </c>
      <c r="D2010" s="58">
        <v>0</v>
      </c>
      <c r="E2010" s="64"/>
      <c r="F2010" s="75" t="s">
        <v>392</v>
      </c>
      <c r="G2010" s="45">
        <v>0</v>
      </c>
      <c r="H2010" s="58">
        <v>0</v>
      </c>
      <c r="I2010" s="61"/>
      <c r="J2010" s="63" t="s">
        <v>389</v>
      </c>
      <c r="K2010" s="45">
        <v>0</v>
      </c>
      <c r="L2010" s="58">
        <v>0</v>
      </c>
      <c r="M2010" s="61"/>
      <c r="N2010" s="169" t="s">
        <v>250</v>
      </c>
      <c r="O2010" s="45">
        <v>0</v>
      </c>
      <c r="P2010" s="60">
        <v>0</v>
      </c>
      <c r="Q2010" s="61"/>
      <c r="R2010" s="61"/>
      <c r="S2010" s="61"/>
      <c r="T2010" s="61"/>
      <c r="U2010" s="61"/>
      <c r="V2010" s="61"/>
      <c r="W2010" s="169" t="s">
        <v>221</v>
      </c>
      <c r="X2010" s="45">
        <v>0</v>
      </c>
      <c r="Y2010" s="60">
        <v>0</v>
      </c>
      <c r="Z2010" s="61"/>
      <c r="AA2010" s="61"/>
      <c r="AB2010" s="61"/>
      <c r="AC2010" s="61"/>
      <c r="AD2010" s="61"/>
      <c r="AE2010" s="169" t="s">
        <v>437</v>
      </c>
      <c r="AF2010" s="59">
        <v>0</v>
      </c>
      <c r="AG2010" s="60">
        <v>0</v>
      </c>
      <c r="AH2010" s="61"/>
      <c r="AI2010" s="169" t="s">
        <v>245</v>
      </c>
      <c r="AJ2010" s="59">
        <v>1</v>
      </c>
      <c r="AK2010" s="60">
        <v>3.5714285714285712E-2</v>
      </c>
      <c r="AL2010" s="61"/>
      <c r="AM2010" s="169" t="s">
        <v>259</v>
      </c>
      <c r="AN2010" s="45">
        <v>2</v>
      </c>
      <c r="AO2010" s="60">
        <v>9.5238095238095233E-2</v>
      </c>
      <c r="AP2010" s="61"/>
      <c r="AQ2010" s="169" t="s">
        <v>291</v>
      </c>
      <c r="AR2010" s="45">
        <v>0</v>
      </c>
      <c r="AS2010" s="60">
        <v>0</v>
      </c>
      <c r="AT2010" s="61"/>
      <c r="AU2010" s="169" t="s">
        <v>303</v>
      </c>
      <c r="AV2010" s="45">
        <v>0</v>
      </c>
      <c r="AW2010" s="60">
        <v>0</v>
      </c>
      <c r="AX2010" s="61"/>
      <c r="AY2010" s="169" t="s">
        <v>318</v>
      </c>
      <c r="AZ2010" s="45">
        <v>2</v>
      </c>
      <c r="BA2010" s="60">
        <v>7.1428571428571425E-2</v>
      </c>
      <c r="BB2010" s="61"/>
      <c r="BC2010" s="61"/>
      <c r="BD2010" s="61"/>
      <c r="BE2010" s="61"/>
      <c r="BF2010" s="61"/>
      <c r="BG2010" s="61"/>
      <c r="BH2010" s="61"/>
      <c r="BI2010" s="61"/>
      <c r="BJ2010" s="61"/>
      <c r="BK2010" s="61"/>
      <c r="BL2010" s="61"/>
      <c r="BM2010" s="61"/>
    </row>
    <row r="2011" spans="2:65" ht="25.5" customHeight="1" x14ac:dyDescent="0.2">
      <c r="B2011" s="63" t="s">
        <v>381</v>
      </c>
      <c r="C2011" s="45">
        <v>1</v>
      </c>
      <c r="D2011" s="58">
        <v>3.5714285714285712E-2</v>
      </c>
      <c r="E2011" s="64"/>
      <c r="F2011" s="75" t="s">
        <v>393</v>
      </c>
      <c r="G2011" s="45">
        <v>1</v>
      </c>
      <c r="H2011" s="58">
        <v>3.5714285714285712E-2</v>
      </c>
      <c r="I2011" s="61"/>
      <c r="J2011" s="63" t="s">
        <v>403</v>
      </c>
      <c r="K2011" s="45">
        <v>0</v>
      </c>
      <c r="L2011" s="58">
        <v>0</v>
      </c>
      <c r="M2011" s="61"/>
      <c r="N2011" s="61"/>
      <c r="O2011" s="45">
        <v>27</v>
      </c>
      <c r="P2011" s="60">
        <v>1</v>
      </c>
      <c r="Q2011" s="61"/>
      <c r="R2011" s="61"/>
      <c r="S2011" s="61"/>
      <c r="T2011" s="61"/>
      <c r="U2011" s="61"/>
      <c r="V2011" s="61"/>
      <c r="W2011" s="169" t="s">
        <v>222</v>
      </c>
      <c r="X2011" s="45">
        <v>1</v>
      </c>
      <c r="Y2011" s="60">
        <v>3.5714285714285712E-2</v>
      </c>
      <c r="Z2011" s="61"/>
      <c r="AA2011" s="61"/>
      <c r="AB2011" s="61"/>
      <c r="AC2011" s="61"/>
      <c r="AD2011" s="61"/>
      <c r="AE2011" s="37"/>
      <c r="AF2011" s="45">
        <v>25</v>
      </c>
      <c r="AG2011" s="60">
        <v>1</v>
      </c>
      <c r="AH2011" s="61"/>
      <c r="AI2011" s="169" t="s">
        <v>248</v>
      </c>
      <c r="AJ2011" s="45">
        <v>0</v>
      </c>
      <c r="AK2011" s="60">
        <v>0</v>
      </c>
      <c r="AL2011" s="61"/>
      <c r="AM2011" s="169" t="s">
        <v>260</v>
      </c>
      <c r="AN2011" s="45">
        <v>1</v>
      </c>
      <c r="AO2011" s="60">
        <v>4.7619047619047616E-2</v>
      </c>
      <c r="AP2011" s="61"/>
      <c r="AQ2011" s="169" t="s">
        <v>292</v>
      </c>
      <c r="AR2011" s="45">
        <v>1</v>
      </c>
      <c r="AS2011" s="60">
        <v>3.5714285714285712E-2</v>
      </c>
      <c r="AT2011" s="61"/>
      <c r="AU2011" s="169" t="s">
        <v>305</v>
      </c>
      <c r="AV2011" s="45">
        <v>0</v>
      </c>
      <c r="AW2011" s="60">
        <v>0</v>
      </c>
      <c r="AX2011" s="61"/>
      <c r="AY2011" s="169" t="s">
        <v>439</v>
      </c>
      <c r="AZ2011" s="45">
        <v>3</v>
      </c>
      <c r="BA2011" s="60">
        <v>1</v>
      </c>
      <c r="BB2011" s="61"/>
      <c r="BC2011" s="61"/>
      <c r="BD2011" s="61"/>
      <c r="BE2011" s="61"/>
      <c r="BF2011" s="61"/>
      <c r="BG2011" s="61"/>
      <c r="BH2011" s="61"/>
      <c r="BI2011" s="61"/>
      <c r="BJ2011" s="61"/>
      <c r="BK2011" s="61"/>
      <c r="BL2011" s="61"/>
      <c r="BM2011" s="61"/>
    </row>
    <row r="2012" spans="2:65" ht="25.5" customHeight="1" x14ac:dyDescent="0.2">
      <c r="B2012" s="63" t="s">
        <v>382</v>
      </c>
      <c r="C2012" s="45">
        <v>0</v>
      </c>
      <c r="D2012" s="58">
        <v>0</v>
      </c>
      <c r="E2012" s="64"/>
      <c r="F2012" s="75" t="s">
        <v>394</v>
      </c>
      <c r="G2012" s="45">
        <v>0</v>
      </c>
      <c r="H2012" s="58">
        <v>0</v>
      </c>
      <c r="I2012" s="61"/>
      <c r="J2012" s="63" t="s">
        <v>404</v>
      </c>
      <c r="K2012" s="45">
        <v>1</v>
      </c>
      <c r="L2012" s="58">
        <v>3.5714285714285712E-2</v>
      </c>
      <c r="M2012" s="61"/>
      <c r="N2012" s="37"/>
      <c r="O2012" s="49" t="s">
        <v>141</v>
      </c>
      <c r="P2012" s="49" t="s">
        <v>140</v>
      </c>
      <c r="Q2012" s="61"/>
      <c r="R2012" s="61"/>
      <c r="S2012" s="61"/>
      <c r="T2012" s="61"/>
      <c r="U2012" s="61"/>
      <c r="V2012" s="61"/>
      <c r="W2012" s="169" t="s">
        <v>246</v>
      </c>
      <c r="X2012" s="45">
        <v>0</v>
      </c>
      <c r="Y2012" s="60">
        <v>0</v>
      </c>
      <c r="Z2012" s="61"/>
      <c r="AA2012" s="61"/>
      <c r="AB2012" s="61"/>
      <c r="AC2012" s="61"/>
      <c r="AD2012" s="61"/>
      <c r="AE2012" s="61"/>
      <c r="AF2012" s="49" t="s">
        <v>141</v>
      </c>
      <c r="AG2012" s="49" t="s">
        <v>140</v>
      </c>
      <c r="AH2012" s="61"/>
      <c r="AI2012" s="169" t="s">
        <v>249</v>
      </c>
      <c r="AJ2012" s="45">
        <v>0</v>
      </c>
      <c r="AK2012" s="60">
        <v>0</v>
      </c>
      <c r="AL2012" s="61"/>
      <c r="AM2012" s="169" t="s">
        <v>261</v>
      </c>
      <c r="AN2012" s="59">
        <v>0</v>
      </c>
      <c r="AO2012" s="60">
        <v>0</v>
      </c>
      <c r="AP2012" s="61"/>
      <c r="AQ2012" s="169" t="s">
        <v>293</v>
      </c>
      <c r="AR2012" s="45">
        <v>2</v>
      </c>
      <c r="AS2012" s="60">
        <v>7.1428571428571425E-2</v>
      </c>
      <c r="AT2012" s="61"/>
      <c r="AU2012" s="169" t="s">
        <v>262</v>
      </c>
      <c r="AV2012" s="59">
        <v>0</v>
      </c>
      <c r="AW2012" s="60">
        <v>0</v>
      </c>
      <c r="AX2012" s="61"/>
      <c r="AY2012" s="169" t="s">
        <v>440</v>
      </c>
      <c r="AZ2012" s="45">
        <v>8</v>
      </c>
      <c r="BA2012" s="60">
        <v>2.6666666666666665</v>
      </c>
      <c r="BB2012" s="61"/>
      <c r="BC2012" s="61"/>
      <c r="BD2012" s="61"/>
      <c r="BE2012" s="61"/>
      <c r="BF2012" s="61"/>
      <c r="BG2012" s="61"/>
      <c r="BH2012" s="61"/>
      <c r="BI2012" s="61"/>
      <c r="BJ2012" s="61"/>
      <c r="BK2012" s="61"/>
      <c r="BL2012" s="61"/>
      <c r="BM2012" s="61"/>
    </row>
    <row r="2013" spans="2:65" ht="25.5" customHeight="1" x14ac:dyDescent="0.2">
      <c r="B2013" s="63" t="s">
        <v>383</v>
      </c>
      <c r="C2013" s="45">
        <v>0</v>
      </c>
      <c r="D2013" s="58">
        <v>0</v>
      </c>
      <c r="E2013" s="64"/>
      <c r="F2013" s="75" t="s">
        <v>395</v>
      </c>
      <c r="G2013" s="45">
        <v>0</v>
      </c>
      <c r="H2013" s="58">
        <v>0</v>
      </c>
      <c r="I2013" s="61"/>
      <c r="J2013" s="63" t="s">
        <v>391</v>
      </c>
      <c r="K2013" s="45">
        <v>0</v>
      </c>
      <c r="L2013" s="58">
        <v>0</v>
      </c>
      <c r="M2013" s="61"/>
      <c r="N2013" s="61"/>
      <c r="O2013" s="61"/>
      <c r="P2013" s="61"/>
      <c r="Q2013" s="61"/>
      <c r="R2013" s="61"/>
      <c r="S2013" s="61"/>
      <c r="T2013" s="61"/>
      <c r="U2013" s="61"/>
      <c r="V2013" s="61"/>
      <c r="W2013" s="169" t="s">
        <v>247</v>
      </c>
      <c r="X2013" s="45">
        <v>0</v>
      </c>
      <c r="Y2013" s="60">
        <v>0</v>
      </c>
      <c r="Z2013" s="61"/>
      <c r="AA2013" s="61"/>
      <c r="AB2013" s="61"/>
      <c r="AC2013" s="61"/>
      <c r="AD2013" s="61"/>
      <c r="AE2013" s="61"/>
      <c r="AF2013" s="61"/>
      <c r="AG2013" s="61"/>
      <c r="AH2013" s="61"/>
      <c r="AI2013" s="169" t="s">
        <v>273</v>
      </c>
      <c r="AJ2013" s="45">
        <v>0</v>
      </c>
      <c r="AK2013" s="60">
        <v>0</v>
      </c>
      <c r="AL2013" s="61"/>
      <c r="AM2013" s="169" t="s">
        <v>278</v>
      </c>
      <c r="AN2013" s="59">
        <v>1</v>
      </c>
      <c r="AO2013" s="60">
        <v>4.7619047619047616E-2</v>
      </c>
      <c r="AP2013" s="61"/>
      <c r="AQ2013" s="169" t="s">
        <v>294</v>
      </c>
      <c r="AR2013" s="45">
        <v>0</v>
      </c>
      <c r="AS2013" s="60">
        <v>0</v>
      </c>
      <c r="AT2013" s="61"/>
      <c r="AU2013" s="169" t="s">
        <v>307</v>
      </c>
      <c r="AV2013" s="59">
        <v>1</v>
      </c>
      <c r="AW2013" s="60">
        <v>4.7619047619047616E-2</v>
      </c>
      <c r="AX2013" s="61"/>
      <c r="AY2013" s="169" t="s">
        <v>440</v>
      </c>
      <c r="AZ2013" s="45">
        <v>0</v>
      </c>
      <c r="BA2013" s="60">
        <v>0</v>
      </c>
      <c r="BB2013" s="61"/>
      <c r="BC2013" s="61"/>
      <c r="BD2013" s="61"/>
      <c r="BE2013" s="61"/>
      <c r="BF2013" s="61"/>
      <c r="BG2013" s="61"/>
      <c r="BH2013" s="61"/>
      <c r="BI2013" s="61"/>
      <c r="BJ2013" s="61"/>
      <c r="BK2013" s="61"/>
      <c r="BL2013" s="61"/>
      <c r="BM2013" s="61"/>
    </row>
    <row r="2014" spans="2:65" ht="25.5" customHeight="1" x14ac:dyDescent="0.2">
      <c r="B2014" s="61"/>
      <c r="C2014" s="45">
        <v>28</v>
      </c>
      <c r="D2014" s="58">
        <v>1</v>
      </c>
      <c r="E2014" s="64"/>
      <c r="F2014" s="61"/>
      <c r="G2014" s="45">
        <v>28</v>
      </c>
      <c r="H2014" s="58">
        <v>1</v>
      </c>
      <c r="I2014" s="61"/>
      <c r="J2014" s="63" t="s">
        <v>405</v>
      </c>
      <c r="K2014" s="45">
        <v>1</v>
      </c>
      <c r="L2014" s="58">
        <v>3.5714285714285712E-2</v>
      </c>
      <c r="M2014" s="61"/>
      <c r="N2014" s="61"/>
      <c r="O2014" s="61"/>
      <c r="P2014" s="61"/>
      <c r="Q2014" s="61"/>
      <c r="R2014" s="61"/>
      <c r="S2014" s="61"/>
      <c r="T2014" s="61"/>
      <c r="U2014" s="61"/>
      <c r="V2014" s="61"/>
      <c r="W2014" s="169" t="s">
        <v>265</v>
      </c>
      <c r="X2014" s="45">
        <v>1</v>
      </c>
      <c r="Y2014" s="60">
        <v>3.5714285714285712E-2</v>
      </c>
      <c r="Z2014" s="61"/>
      <c r="AA2014" s="61"/>
      <c r="AB2014" s="61"/>
      <c r="AC2014" s="61"/>
      <c r="AD2014" s="61"/>
      <c r="AE2014" s="61"/>
      <c r="AF2014" s="61"/>
      <c r="AG2014" s="61"/>
      <c r="AH2014" s="61"/>
      <c r="AI2014" s="169" t="s">
        <v>275</v>
      </c>
      <c r="AJ2014" s="45">
        <v>0</v>
      </c>
      <c r="AK2014" s="60">
        <v>0</v>
      </c>
      <c r="AL2014" s="61"/>
      <c r="AM2014" s="169" t="s">
        <v>262</v>
      </c>
      <c r="AN2014" s="45">
        <v>0</v>
      </c>
      <c r="AO2014" s="60">
        <v>0</v>
      </c>
      <c r="AP2014" s="61"/>
      <c r="AQ2014" s="61"/>
      <c r="AR2014" s="45">
        <v>28</v>
      </c>
      <c r="AS2014" s="60">
        <v>1</v>
      </c>
      <c r="AT2014" s="61"/>
      <c r="AU2014" s="169" t="s">
        <v>306</v>
      </c>
      <c r="AV2014" s="45">
        <v>0</v>
      </c>
      <c r="AW2014" s="60">
        <v>0</v>
      </c>
      <c r="AX2014" s="61"/>
      <c r="AY2014" s="98"/>
      <c r="AZ2014" s="45">
        <v>28</v>
      </c>
      <c r="BA2014" s="60">
        <v>1</v>
      </c>
      <c r="BB2014" s="61"/>
      <c r="BC2014" s="61"/>
      <c r="BD2014" s="61"/>
      <c r="BE2014" s="61"/>
      <c r="BF2014" s="61"/>
      <c r="BG2014" s="61"/>
      <c r="BH2014" s="61"/>
      <c r="BI2014" s="61"/>
      <c r="BJ2014" s="61"/>
      <c r="BK2014" s="61"/>
      <c r="BL2014" s="61"/>
      <c r="BM2014" s="61"/>
    </row>
    <row r="2015" spans="2:65" ht="25.5" customHeight="1" x14ac:dyDescent="0.2">
      <c r="B2015" s="61"/>
      <c r="C2015" s="70" t="s">
        <v>141</v>
      </c>
      <c r="D2015" s="70" t="s">
        <v>140</v>
      </c>
      <c r="E2015" s="64"/>
      <c r="F2015" s="61"/>
      <c r="G2015" s="70" t="s">
        <v>141</v>
      </c>
      <c r="H2015" s="70" t="s">
        <v>140</v>
      </c>
      <c r="I2015" s="61"/>
      <c r="J2015" s="63" t="s">
        <v>406</v>
      </c>
      <c r="K2015" s="45">
        <v>0</v>
      </c>
      <c r="L2015" s="58">
        <v>0</v>
      </c>
      <c r="M2015" s="61"/>
      <c r="N2015" s="61"/>
      <c r="O2015" s="61"/>
      <c r="P2015" s="61"/>
      <c r="Q2015" s="61"/>
      <c r="R2015" s="61"/>
      <c r="S2015" s="61"/>
      <c r="T2015" s="61"/>
      <c r="U2015" s="61"/>
      <c r="V2015" s="61"/>
      <c r="W2015" s="169" t="s">
        <v>266</v>
      </c>
      <c r="X2015" s="45">
        <v>0</v>
      </c>
      <c r="Y2015" s="60">
        <v>0</v>
      </c>
      <c r="Z2015" s="61"/>
      <c r="AA2015" s="61"/>
      <c r="AB2015" s="61"/>
      <c r="AC2015" s="61"/>
      <c r="AD2015" s="61"/>
      <c r="AE2015" s="61"/>
      <c r="AF2015" s="61"/>
      <c r="AG2015" s="61"/>
      <c r="AH2015" s="61"/>
      <c r="AI2015" s="169" t="s">
        <v>274</v>
      </c>
      <c r="AJ2015" s="45">
        <v>1</v>
      </c>
      <c r="AK2015" s="60">
        <v>3.5714285714285712E-2</v>
      </c>
      <c r="AL2015" s="61"/>
      <c r="AM2015" s="169" t="s">
        <v>263</v>
      </c>
      <c r="AN2015" s="45">
        <v>1</v>
      </c>
      <c r="AO2015" s="60">
        <v>4.7619047619047616E-2</v>
      </c>
      <c r="AP2015" s="61"/>
      <c r="AQ2015" s="61"/>
      <c r="AR2015" s="70" t="s">
        <v>141</v>
      </c>
      <c r="AS2015" s="70" t="s">
        <v>140</v>
      </c>
      <c r="AT2015" s="61"/>
      <c r="AU2015" s="169" t="s">
        <v>308</v>
      </c>
      <c r="AV2015" s="45">
        <v>0</v>
      </c>
      <c r="AW2015" s="60">
        <v>0</v>
      </c>
      <c r="AX2015" s="61"/>
      <c r="AY2015" s="61"/>
      <c r="AZ2015" s="49" t="s">
        <v>141</v>
      </c>
      <c r="BA2015" s="49" t="s">
        <v>140</v>
      </c>
      <c r="BB2015" s="64"/>
      <c r="BC2015" s="61"/>
      <c r="BD2015" s="61"/>
      <c r="BE2015" s="61"/>
      <c r="BF2015" s="61"/>
      <c r="BG2015" s="61"/>
      <c r="BH2015" s="61"/>
      <c r="BI2015" s="61"/>
      <c r="BJ2015" s="61"/>
      <c r="BK2015" s="61"/>
      <c r="BL2015" s="61"/>
      <c r="BM2015" s="61"/>
    </row>
    <row r="2016" spans="2:65" ht="25.5" customHeight="1" x14ac:dyDescent="0.2">
      <c r="B2016" s="61"/>
      <c r="C2016" s="61"/>
      <c r="D2016" s="61"/>
      <c r="E2016" s="64"/>
      <c r="F2016" s="61"/>
      <c r="G2016" s="61"/>
      <c r="H2016" s="61"/>
      <c r="I2016" s="61"/>
      <c r="J2016" s="63" t="s">
        <v>393</v>
      </c>
      <c r="K2016" s="45">
        <v>0</v>
      </c>
      <c r="L2016" s="58">
        <v>0</v>
      </c>
      <c r="M2016" s="61"/>
      <c r="N2016" s="61"/>
      <c r="O2016" s="61"/>
      <c r="P2016" s="61"/>
      <c r="Q2016" s="61"/>
      <c r="R2016" s="61"/>
      <c r="S2016" s="61"/>
      <c r="T2016" s="61"/>
      <c r="U2016" s="61"/>
      <c r="V2016" s="61"/>
      <c r="W2016" s="169" t="s">
        <v>162</v>
      </c>
      <c r="X2016" s="59">
        <v>7</v>
      </c>
      <c r="Y2016" s="60">
        <v>0.25</v>
      </c>
      <c r="Z2016" s="61"/>
      <c r="AA2016" s="61"/>
      <c r="AB2016" s="61"/>
      <c r="AC2016" s="61"/>
      <c r="AD2016" s="61"/>
      <c r="AE2016" s="61"/>
      <c r="AF2016" s="61"/>
      <c r="AG2016" s="61"/>
      <c r="AH2016" s="61"/>
      <c r="AI2016" s="169" t="s">
        <v>273</v>
      </c>
      <c r="AJ2016" s="45">
        <v>0</v>
      </c>
      <c r="AK2016" s="60">
        <v>0</v>
      </c>
      <c r="AL2016" s="61"/>
      <c r="AM2016" s="169" t="s">
        <v>264</v>
      </c>
      <c r="AN2016" s="45">
        <v>0</v>
      </c>
      <c r="AO2016" s="60">
        <v>0</v>
      </c>
      <c r="AP2016" s="61"/>
      <c r="AQ2016" s="61"/>
      <c r="AR2016" s="61"/>
      <c r="AS2016" s="61"/>
      <c r="AT2016" s="61"/>
      <c r="AU2016" s="169" t="s">
        <v>309</v>
      </c>
      <c r="AV2016" s="45">
        <v>0</v>
      </c>
      <c r="AW2016" s="60">
        <v>0</v>
      </c>
      <c r="AX2016" s="61"/>
      <c r="AY2016"/>
      <c r="AZ2016"/>
      <c r="BA2016"/>
      <c r="BB2016" s="61"/>
      <c r="BC2016" s="61"/>
      <c r="BD2016" s="61"/>
      <c r="BE2016" s="61"/>
      <c r="BF2016" s="61"/>
      <c r="BG2016" s="61"/>
      <c r="BH2016" s="61"/>
      <c r="BI2016" s="61"/>
      <c r="BJ2016" s="61"/>
      <c r="BK2016" s="61"/>
      <c r="BL2016" s="61"/>
      <c r="BM2016" s="61"/>
    </row>
    <row r="2017" spans="2:65" ht="25.5" customHeight="1" x14ac:dyDescent="0.2">
      <c r="B2017" s="61"/>
      <c r="C2017" s="61"/>
      <c r="D2017" s="61"/>
      <c r="E2017" s="64"/>
      <c r="F2017" s="61"/>
      <c r="G2017" s="61"/>
      <c r="H2017" s="61"/>
      <c r="I2017" s="61"/>
      <c r="J2017" s="63" t="s">
        <v>407</v>
      </c>
      <c r="K2017" s="45">
        <v>0</v>
      </c>
      <c r="L2017" s="58">
        <v>0</v>
      </c>
      <c r="M2017" s="61"/>
      <c r="N2017" s="61"/>
      <c r="O2017" s="61"/>
      <c r="P2017" s="61"/>
      <c r="Q2017" s="61"/>
      <c r="R2017" s="61"/>
      <c r="S2017" s="61"/>
      <c r="T2017" s="61"/>
      <c r="U2017" s="61"/>
      <c r="V2017" s="61"/>
      <c r="W2017" s="37"/>
      <c r="X2017" s="45">
        <v>28</v>
      </c>
      <c r="Y2017" s="60">
        <v>1</v>
      </c>
      <c r="Z2017" s="61"/>
      <c r="AA2017" s="61"/>
      <c r="AB2017" s="61"/>
      <c r="AC2017" s="61"/>
      <c r="AD2017" s="61"/>
      <c r="AE2017" s="61"/>
      <c r="AF2017" s="61"/>
      <c r="AG2017" s="61"/>
      <c r="AH2017" s="61"/>
      <c r="AI2017" s="169" t="s">
        <v>438</v>
      </c>
      <c r="AJ2017" s="45">
        <v>9</v>
      </c>
      <c r="AK2017" s="60">
        <v>0.32142857142857145</v>
      </c>
      <c r="AL2017" s="61"/>
      <c r="AM2017" s="169" t="s">
        <v>279</v>
      </c>
      <c r="AN2017" s="45">
        <v>0</v>
      </c>
      <c r="AO2017" s="60">
        <v>0</v>
      </c>
      <c r="AP2017" s="61"/>
      <c r="AQ2017" s="61"/>
      <c r="AR2017" s="61"/>
      <c r="AS2017" s="61"/>
      <c r="AT2017" s="61"/>
      <c r="AU2017" s="169" t="s">
        <v>310</v>
      </c>
      <c r="AV2017" s="45">
        <v>0</v>
      </c>
      <c r="AW2017" s="60">
        <v>0</v>
      </c>
      <c r="AX2017" s="61"/>
      <c r="AY2017" s="61"/>
      <c r="AZ2017" s="61"/>
      <c r="BA2017" s="61"/>
      <c r="BB2017" s="61"/>
      <c r="BC2017" s="61"/>
      <c r="BD2017" s="61"/>
      <c r="BE2017" s="61"/>
      <c r="BF2017" s="61"/>
      <c r="BG2017" s="61"/>
      <c r="BH2017" s="61"/>
      <c r="BI2017" s="61"/>
      <c r="BJ2017" s="61"/>
      <c r="BK2017" s="61"/>
      <c r="BL2017" s="61"/>
      <c r="BM2017" s="61"/>
    </row>
    <row r="2018" spans="2:65" ht="25.5" customHeight="1" x14ac:dyDescent="0.2">
      <c r="B2018" s="61"/>
      <c r="C2018" s="61"/>
      <c r="D2018" s="61"/>
      <c r="E2018" s="64"/>
      <c r="F2018" s="61"/>
      <c r="G2018" s="61"/>
      <c r="H2018" s="61"/>
      <c r="I2018" s="61"/>
      <c r="J2018" s="63" t="s">
        <v>408</v>
      </c>
      <c r="K2018" s="45">
        <v>0</v>
      </c>
      <c r="L2018" s="58">
        <v>0</v>
      </c>
      <c r="M2018" s="61"/>
      <c r="N2018" s="61"/>
      <c r="O2018" s="61"/>
      <c r="P2018" s="61"/>
      <c r="Q2018" s="61"/>
      <c r="R2018" s="61"/>
      <c r="S2018" s="61"/>
      <c r="T2018" s="61"/>
      <c r="U2018" s="61"/>
      <c r="V2018" s="61"/>
      <c r="W2018" s="61"/>
      <c r="X2018" s="49" t="s">
        <v>141</v>
      </c>
      <c r="Y2018" s="49" t="s">
        <v>140</v>
      </c>
      <c r="Z2018" s="61"/>
      <c r="AA2018" s="61"/>
      <c r="AB2018" s="61"/>
      <c r="AC2018" s="61"/>
      <c r="AD2018" s="61"/>
      <c r="AE2018" s="61"/>
      <c r="AF2018" s="61"/>
      <c r="AG2018" s="61"/>
      <c r="AH2018" s="61"/>
      <c r="AI2018" s="37"/>
      <c r="AJ2018" s="45">
        <v>28</v>
      </c>
      <c r="AK2018" s="60">
        <v>1</v>
      </c>
      <c r="AL2018" s="61"/>
      <c r="AM2018" s="169" t="s">
        <v>267</v>
      </c>
      <c r="AN2018" s="45">
        <v>0</v>
      </c>
      <c r="AO2018" s="60">
        <v>0</v>
      </c>
      <c r="AP2018" s="61"/>
      <c r="AQ2018" s="61"/>
      <c r="AR2018" s="61"/>
      <c r="AS2018" s="61"/>
      <c r="AT2018" s="61"/>
      <c r="AU2018" s="169" t="s">
        <v>311</v>
      </c>
      <c r="AV2018" s="45">
        <v>0</v>
      </c>
      <c r="AW2018" s="60">
        <v>0</v>
      </c>
      <c r="AX2018" s="61"/>
      <c r="AY2018" s="61"/>
      <c r="AZ2018" s="61"/>
      <c r="BA2018" s="61"/>
      <c r="BB2018" s="61"/>
      <c r="BC2018" s="61"/>
      <c r="BD2018" s="61"/>
      <c r="BE2018" s="61"/>
      <c r="BF2018" s="61"/>
      <c r="BG2018" s="61"/>
      <c r="BH2018" s="61"/>
      <c r="BI2018" s="61"/>
      <c r="BJ2018" s="61"/>
      <c r="BK2018" s="61"/>
      <c r="BL2018" s="61"/>
      <c r="BM2018" s="61"/>
    </row>
    <row r="2019" spans="2:65" ht="25.5" customHeight="1" x14ac:dyDescent="0.2">
      <c r="B2019" s="61"/>
      <c r="C2019" s="61"/>
      <c r="D2019" s="61"/>
      <c r="E2019" s="64"/>
      <c r="F2019" s="61"/>
      <c r="G2019" s="61"/>
      <c r="H2019" s="61"/>
      <c r="I2019" s="61"/>
      <c r="J2019" s="63" t="s">
        <v>395</v>
      </c>
      <c r="K2019" s="45">
        <v>0</v>
      </c>
      <c r="L2019" s="58">
        <v>0</v>
      </c>
      <c r="M2019" s="61"/>
      <c r="N2019" s="61"/>
      <c r="O2019" s="61"/>
      <c r="P2019" s="61"/>
      <c r="Q2019" s="61"/>
      <c r="R2019" s="61"/>
      <c r="S2019" s="61"/>
      <c r="T2019" s="61"/>
      <c r="U2019" s="61"/>
      <c r="V2019" s="61"/>
      <c r="W2019" s="61"/>
      <c r="X2019" s="61"/>
      <c r="Y2019" s="61"/>
      <c r="Z2019" s="61"/>
      <c r="AA2019" s="61"/>
      <c r="AB2019" s="61"/>
      <c r="AC2019" s="61"/>
      <c r="AD2019" s="61"/>
      <c r="AE2019" s="61"/>
      <c r="AF2019" s="61"/>
      <c r="AG2019" s="61"/>
      <c r="AH2019" s="61"/>
      <c r="AI2019" s="61"/>
      <c r="AJ2019" s="49" t="s">
        <v>141</v>
      </c>
      <c r="AK2019" s="49" t="s">
        <v>140</v>
      </c>
      <c r="AL2019" s="61"/>
      <c r="AM2019" s="169" t="s">
        <v>268</v>
      </c>
      <c r="AN2019" s="45">
        <v>0</v>
      </c>
      <c r="AO2019" s="60">
        <v>0</v>
      </c>
      <c r="AP2019" s="61"/>
      <c r="AQ2019" s="61"/>
      <c r="AR2019" s="61"/>
      <c r="AS2019" s="61"/>
      <c r="AT2019" s="61"/>
      <c r="AU2019" s="169" t="s">
        <v>312</v>
      </c>
      <c r="AV2019" s="45">
        <v>1</v>
      </c>
      <c r="AW2019" s="60">
        <v>4.7619047619047616E-2</v>
      </c>
      <c r="AX2019" s="61"/>
      <c r="AY2019"/>
      <c r="AZ2019"/>
      <c r="BA2019"/>
      <c r="BB2019" s="61"/>
      <c r="BC2019" s="61"/>
      <c r="BD2019" s="61"/>
      <c r="BE2019" s="61"/>
      <c r="BF2019" s="61"/>
      <c r="BG2019" s="61"/>
      <c r="BH2019" s="61"/>
      <c r="BI2019" s="61"/>
      <c r="BJ2019" s="61"/>
      <c r="BK2019" s="61"/>
      <c r="BL2019" s="61"/>
      <c r="BM2019" s="61"/>
    </row>
    <row r="2020" spans="2:65" ht="25.5" customHeight="1" x14ac:dyDescent="0.2">
      <c r="B2020" s="61"/>
      <c r="C2020" s="61"/>
      <c r="D2020" s="61"/>
      <c r="E2020" s="64"/>
      <c r="F2020" s="61"/>
      <c r="G2020" s="61"/>
      <c r="H2020" s="61"/>
      <c r="I2020" s="61"/>
      <c r="J2020" s="61"/>
      <c r="K2020" s="45">
        <v>28</v>
      </c>
      <c r="L2020" s="58">
        <v>1</v>
      </c>
      <c r="M2020" s="61"/>
      <c r="N2020" s="61"/>
      <c r="O2020" s="61"/>
      <c r="P2020" s="61"/>
      <c r="Q2020" s="61"/>
      <c r="R2020" s="61"/>
      <c r="S2020" s="61"/>
      <c r="T2020" s="61"/>
      <c r="U2020" s="61"/>
      <c r="V2020" s="61"/>
      <c r="W2020" s="61"/>
      <c r="X2020" s="61"/>
      <c r="Y2020" s="61"/>
      <c r="Z2020" s="61"/>
      <c r="AA2020" s="61"/>
      <c r="AB2020" s="61"/>
      <c r="AC2020" s="61"/>
      <c r="AD2020" s="61"/>
      <c r="AE2020" s="61"/>
      <c r="AF2020" s="61"/>
      <c r="AG2020" s="61"/>
      <c r="AH2020" s="61"/>
      <c r="AI2020" s="61"/>
      <c r="AJ2020" s="61"/>
      <c r="AK2020" s="61"/>
      <c r="AL2020" s="61"/>
      <c r="AM2020" s="169" t="s">
        <v>269</v>
      </c>
      <c r="AN2020" s="45">
        <v>0</v>
      </c>
      <c r="AO2020" s="60">
        <v>0</v>
      </c>
      <c r="AP2020" s="61"/>
      <c r="AQ2020" s="61"/>
      <c r="AR2020" s="61"/>
      <c r="AS2020" s="61"/>
      <c r="AT2020" s="61"/>
      <c r="AU2020" s="169" t="s">
        <v>313</v>
      </c>
      <c r="AV2020" s="45">
        <v>0</v>
      </c>
      <c r="AW2020" s="60">
        <v>0</v>
      </c>
      <c r="AX2020" s="61"/>
      <c r="AY2020"/>
      <c r="AZ2020"/>
      <c r="BA2020"/>
      <c r="BB2020" s="61"/>
      <c r="BC2020" s="61"/>
      <c r="BD2020" s="61"/>
      <c r="BE2020" s="61"/>
      <c r="BF2020" s="61"/>
      <c r="BG2020" s="61"/>
      <c r="BH2020" s="61"/>
      <c r="BI2020" s="61"/>
      <c r="BJ2020" s="61"/>
      <c r="BK2020" s="61"/>
      <c r="BL2020" s="61"/>
      <c r="BM2020" s="61"/>
    </row>
    <row r="2021" spans="2:65" ht="25.5" customHeight="1" x14ac:dyDescent="0.2">
      <c r="B2021" s="61"/>
      <c r="C2021" s="61"/>
      <c r="D2021" s="61"/>
      <c r="E2021" s="64"/>
      <c r="F2021" s="61"/>
      <c r="G2021" s="61"/>
      <c r="H2021" s="61"/>
      <c r="I2021" s="61"/>
      <c r="J2021" s="61"/>
      <c r="K2021" s="70" t="s">
        <v>141</v>
      </c>
      <c r="L2021" s="70" t="s">
        <v>140</v>
      </c>
      <c r="M2021" s="61"/>
      <c r="N2021" s="61"/>
      <c r="O2021" s="61"/>
      <c r="P2021" s="61"/>
      <c r="Q2021" s="61"/>
      <c r="R2021" s="61"/>
      <c r="S2021" s="61"/>
      <c r="T2021" s="61"/>
      <c r="U2021" s="61"/>
      <c r="V2021" s="61"/>
      <c r="W2021" s="61"/>
      <c r="X2021" s="61"/>
      <c r="Y2021" s="61"/>
      <c r="Z2021" s="61"/>
      <c r="AA2021" s="61"/>
      <c r="AB2021" s="61"/>
      <c r="AC2021" s="61"/>
      <c r="AD2021" s="61"/>
      <c r="AE2021" s="61"/>
      <c r="AF2021" s="61"/>
      <c r="AG2021" s="61"/>
      <c r="AH2021" s="61"/>
      <c r="AI2021" s="61"/>
      <c r="AJ2021" s="61"/>
      <c r="AK2021" s="61"/>
      <c r="AL2021" s="61"/>
      <c r="AM2021" s="169" t="s">
        <v>280</v>
      </c>
      <c r="AN2021" s="45">
        <v>0</v>
      </c>
      <c r="AO2021" s="60">
        <v>0</v>
      </c>
      <c r="AP2021" s="61"/>
      <c r="AQ2021" s="61"/>
      <c r="AR2021" s="61"/>
      <c r="AS2021" s="61"/>
      <c r="AT2021" s="61"/>
      <c r="AU2021" s="98"/>
      <c r="AV2021" s="45">
        <v>21</v>
      </c>
      <c r="AW2021" s="60">
        <v>1</v>
      </c>
      <c r="AX2021" s="61"/>
      <c r="AY2021" s="61"/>
      <c r="AZ2021" s="61"/>
      <c r="BA2021" s="61"/>
      <c r="BB2021" s="61"/>
      <c r="BC2021" s="61"/>
      <c r="BD2021" s="61"/>
      <c r="BE2021" s="61"/>
      <c r="BF2021" s="61"/>
      <c r="BG2021" s="61"/>
      <c r="BH2021" s="61"/>
      <c r="BI2021" s="61"/>
      <c r="BJ2021" s="61"/>
      <c r="BK2021" s="61"/>
      <c r="BL2021" s="61"/>
      <c r="BM2021" s="61"/>
    </row>
    <row r="2022" spans="2:65" ht="25.5" customHeight="1" x14ac:dyDescent="0.2">
      <c r="B2022" s="61"/>
      <c r="C2022" s="61"/>
      <c r="D2022" s="61"/>
      <c r="E2022" s="64"/>
      <c r="F2022" s="61"/>
      <c r="G2022" s="61"/>
      <c r="H2022" s="61"/>
      <c r="I2022" s="61"/>
      <c r="J2022" s="61"/>
      <c r="K2022" s="61"/>
      <c r="L2022" s="61"/>
      <c r="M2022" s="61"/>
      <c r="N2022" s="61"/>
      <c r="O2022" s="61"/>
      <c r="P2022" s="61"/>
      <c r="Q2022" s="61"/>
      <c r="R2022" s="61"/>
      <c r="S2022" s="61"/>
      <c r="T2022" s="61"/>
      <c r="U2022" s="61"/>
      <c r="V2022" s="61"/>
      <c r="W2022" s="61"/>
      <c r="X2022" s="61"/>
      <c r="Y2022" s="61"/>
      <c r="Z2022" s="61"/>
      <c r="AA2022" s="61"/>
      <c r="AB2022" s="61"/>
      <c r="AC2022" s="61"/>
      <c r="AD2022" s="61"/>
      <c r="AE2022" s="61"/>
      <c r="AF2022" s="61"/>
      <c r="AG2022" s="61"/>
      <c r="AH2022" s="61"/>
      <c r="AI2022" s="61"/>
      <c r="AJ2022" s="61"/>
      <c r="AK2022" s="61"/>
      <c r="AL2022" s="61"/>
      <c r="AM2022" s="169" t="s">
        <v>270</v>
      </c>
      <c r="AN2022" s="45">
        <v>0</v>
      </c>
      <c r="AO2022" s="60">
        <v>0</v>
      </c>
      <c r="AP2022" s="61"/>
      <c r="AQ2022" s="61"/>
      <c r="AR2022" s="61"/>
      <c r="AS2022" s="61"/>
      <c r="AT2022" s="61"/>
      <c r="AU2022" s="61"/>
      <c r="AV2022" s="49" t="s">
        <v>141</v>
      </c>
      <c r="AW2022" s="49" t="s">
        <v>140</v>
      </c>
      <c r="AX2022" s="61"/>
      <c r="AY2022" s="61"/>
      <c r="AZ2022" s="61"/>
      <c r="BA2022" s="61"/>
      <c r="BB2022" s="61"/>
      <c r="BC2022" s="61"/>
      <c r="BD2022" s="61"/>
      <c r="BE2022" s="61"/>
      <c r="BF2022" s="61"/>
      <c r="BG2022" s="61"/>
      <c r="BH2022" s="61"/>
      <c r="BI2022" s="61"/>
      <c r="BJ2022" s="61"/>
      <c r="BK2022" s="61"/>
      <c r="BL2022" s="61"/>
      <c r="BM2022" s="61"/>
    </row>
    <row r="2023" spans="2:65" ht="25.5" customHeight="1" x14ac:dyDescent="0.2">
      <c r="B2023" s="61"/>
      <c r="C2023" s="61"/>
      <c r="D2023" s="61"/>
      <c r="E2023" s="64"/>
      <c r="F2023" s="61"/>
      <c r="G2023" s="61"/>
      <c r="H2023" s="61"/>
      <c r="I2023" s="61"/>
      <c r="J2023" s="61"/>
      <c r="K2023" s="61"/>
      <c r="L2023" s="61"/>
      <c r="M2023" s="61"/>
      <c r="N2023" s="61"/>
      <c r="O2023" s="61"/>
      <c r="P2023" s="61"/>
      <c r="Q2023" s="61"/>
      <c r="R2023" s="61"/>
      <c r="S2023" s="61"/>
      <c r="T2023" s="61"/>
      <c r="U2023" s="61"/>
      <c r="V2023" s="61"/>
      <c r="W2023" s="61"/>
      <c r="X2023" s="61"/>
      <c r="Y2023" s="61"/>
      <c r="Z2023" s="61"/>
      <c r="AA2023" s="61"/>
      <c r="AB2023" s="61"/>
      <c r="AC2023" s="61"/>
      <c r="AD2023" s="61"/>
      <c r="AE2023" s="61"/>
      <c r="AF2023" s="61"/>
      <c r="AG2023" s="61"/>
      <c r="AH2023" s="61"/>
      <c r="AI2023" s="61"/>
      <c r="AJ2023" s="61"/>
      <c r="AK2023" s="61"/>
      <c r="AL2023" s="61"/>
      <c r="AM2023" s="169" t="s">
        <v>271</v>
      </c>
      <c r="AN2023" s="45">
        <v>0</v>
      </c>
      <c r="AO2023" s="60">
        <v>0</v>
      </c>
      <c r="AP2023" s="61"/>
      <c r="AQ2023" s="61"/>
      <c r="AR2023" s="61"/>
      <c r="AS2023" s="61"/>
      <c r="AT2023" s="61"/>
      <c r="AU2023" s="61"/>
      <c r="AV2023" s="61"/>
      <c r="AW2023" s="61"/>
      <c r="AX2023" s="61"/>
      <c r="AY2023" s="61"/>
      <c r="AZ2023" s="61"/>
      <c r="BA2023" s="61"/>
      <c r="BB2023" s="61"/>
      <c r="BC2023" s="61"/>
      <c r="BD2023" s="61"/>
      <c r="BE2023" s="61"/>
      <c r="BF2023" s="61"/>
      <c r="BG2023" s="61"/>
      <c r="BH2023" s="61"/>
      <c r="BI2023" s="61"/>
      <c r="BJ2023" s="62"/>
      <c r="BK2023" s="62"/>
      <c r="BL2023" s="61"/>
      <c r="BM2023" s="61"/>
    </row>
    <row r="2024" spans="2:65" ht="25.5" customHeight="1" x14ac:dyDescent="0.2">
      <c r="B2024" s="37"/>
      <c r="C2024" s="37"/>
      <c r="D2024" s="37"/>
      <c r="E2024" s="64"/>
      <c r="F2024" s="61"/>
      <c r="G2024" s="61"/>
      <c r="H2024" s="61"/>
      <c r="I2024" s="61"/>
      <c r="J2024" s="61"/>
      <c r="K2024" s="61"/>
      <c r="L2024" s="61"/>
      <c r="M2024" s="61"/>
      <c r="N2024" s="61"/>
      <c r="O2024" s="61"/>
      <c r="P2024" s="61"/>
      <c r="Q2024" s="61"/>
      <c r="R2024" s="61"/>
      <c r="S2024" s="61"/>
      <c r="T2024" s="61"/>
      <c r="U2024" s="61"/>
      <c r="V2024" s="61"/>
      <c r="W2024" s="61"/>
      <c r="X2024" s="61"/>
      <c r="Y2024" s="61"/>
      <c r="Z2024" s="61"/>
      <c r="AA2024" s="61"/>
      <c r="AB2024" s="61"/>
      <c r="AC2024" s="61"/>
      <c r="AD2024" s="61"/>
      <c r="AE2024" s="61"/>
      <c r="AF2024" s="61"/>
      <c r="AG2024" s="61"/>
      <c r="AH2024" s="61"/>
      <c r="AI2024" s="61"/>
      <c r="AJ2024" s="61"/>
      <c r="AK2024" s="61"/>
      <c r="AL2024" s="61"/>
      <c r="AM2024" s="169" t="s">
        <v>272</v>
      </c>
      <c r="AN2024" s="45">
        <v>1</v>
      </c>
      <c r="AO2024" s="60">
        <v>4.7619047619047616E-2</v>
      </c>
      <c r="AP2024" s="61"/>
      <c r="AQ2024" s="61"/>
      <c r="AR2024" s="61"/>
      <c r="AS2024" s="61"/>
      <c r="AT2024" s="61"/>
      <c r="AU2024" s="61"/>
      <c r="AV2024" s="61"/>
      <c r="AW2024" s="61"/>
      <c r="AX2024" s="61"/>
      <c r="AY2024" s="61"/>
      <c r="AZ2024" s="61"/>
      <c r="BA2024" s="61"/>
      <c r="BB2024" s="61"/>
      <c r="BC2024" s="61"/>
      <c r="BD2024" s="61"/>
      <c r="BE2024" s="61"/>
      <c r="BF2024" s="61"/>
      <c r="BG2024" s="61"/>
      <c r="BH2024" s="61"/>
      <c r="BI2024" s="61"/>
      <c r="BJ2024" s="61"/>
      <c r="BK2024" s="61"/>
      <c r="BL2024" s="61"/>
      <c r="BM2024" s="61"/>
    </row>
    <row r="2025" spans="2:65" ht="25.5" customHeight="1" x14ac:dyDescent="0.2">
      <c r="B2025" s="61"/>
      <c r="C2025" s="61"/>
      <c r="D2025" s="61"/>
      <c r="E2025" s="64"/>
      <c r="F2025" s="61"/>
      <c r="G2025" s="61"/>
      <c r="H2025" s="61"/>
      <c r="I2025" s="61"/>
      <c r="J2025" s="61"/>
      <c r="K2025" s="61"/>
      <c r="L2025" s="61"/>
      <c r="M2025" s="61"/>
      <c r="N2025" s="61"/>
      <c r="O2025" s="61"/>
      <c r="P2025" s="61"/>
      <c r="Q2025" s="61"/>
      <c r="R2025" s="61"/>
      <c r="S2025" s="61"/>
      <c r="T2025" s="61"/>
      <c r="U2025" s="61"/>
      <c r="V2025" s="61"/>
      <c r="W2025" s="61"/>
      <c r="X2025" s="61"/>
      <c r="Y2025" s="61"/>
      <c r="Z2025" s="61"/>
      <c r="AA2025" s="61"/>
      <c r="AB2025" s="61"/>
      <c r="AC2025" s="61"/>
      <c r="AD2025" s="61"/>
      <c r="AE2025" s="61"/>
      <c r="AF2025" s="61"/>
      <c r="AG2025" s="61"/>
      <c r="AH2025" s="61"/>
      <c r="AI2025" s="61"/>
      <c r="AJ2025" s="61"/>
      <c r="AK2025" s="61"/>
      <c r="AL2025" s="61"/>
      <c r="AM2025" s="169" t="s">
        <v>281</v>
      </c>
      <c r="AN2025" s="30">
        <v>0</v>
      </c>
      <c r="AO2025" s="60">
        <v>0</v>
      </c>
      <c r="AP2025" s="61"/>
      <c r="AQ2025" s="61"/>
      <c r="AR2025" s="61"/>
      <c r="AS2025" s="61"/>
      <c r="AT2025" s="61"/>
      <c r="AU2025" s="61"/>
      <c r="AV2025" s="61"/>
      <c r="AW2025" s="61"/>
      <c r="AX2025" s="61"/>
      <c r="AY2025" s="61"/>
      <c r="AZ2025" s="61"/>
      <c r="BA2025" s="61"/>
      <c r="BB2025" s="61"/>
      <c r="BC2025" s="61"/>
      <c r="BD2025" s="61"/>
      <c r="BE2025" s="61"/>
      <c r="BF2025" s="61"/>
      <c r="BG2025" s="61"/>
      <c r="BH2025" s="61"/>
      <c r="BI2025" s="61"/>
      <c r="BJ2025" s="61"/>
      <c r="BK2025" s="61"/>
      <c r="BL2025" s="61"/>
      <c r="BM2025" s="61"/>
    </row>
    <row r="2026" spans="2:65" ht="25.5" customHeight="1" x14ac:dyDescent="0.2">
      <c r="B2026" s="61"/>
      <c r="C2026" s="61"/>
      <c r="D2026" s="61"/>
      <c r="E2026" s="64"/>
      <c r="F2026" s="61"/>
      <c r="G2026" s="61"/>
      <c r="H2026" s="61"/>
      <c r="I2026" s="61"/>
      <c r="J2026" s="61"/>
      <c r="K2026" s="61"/>
      <c r="L2026" s="61"/>
      <c r="M2026" s="61"/>
      <c r="N2026" s="61"/>
      <c r="O2026" s="61"/>
      <c r="P2026" s="61"/>
      <c r="Q2026" s="61"/>
      <c r="R2026" s="61"/>
      <c r="S2026" s="61"/>
      <c r="T2026" s="61"/>
      <c r="U2026" s="61"/>
      <c r="V2026" s="61"/>
      <c r="W2026" s="61"/>
      <c r="X2026" s="61"/>
      <c r="Y2026" s="61"/>
      <c r="Z2026" s="61"/>
      <c r="AA2026" s="61"/>
      <c r="AB2026" s="61"/>
      <c r="AC2026" s="61"/>
      <c r="AD2026" s="61"/>
      <c r="AE2026" s="61"/>
      <c r="AF2026" s="61"/>
      <c r="AG2026" s="61"/>
      <c r="AH2026" s="61"/>
      <c r="AI2026" s="61"/>
      <c r="AJ2026" s="61"/>
      <c r="AK2026" s="61"/>
      <c r="AL2026" s="61"/>
      <c r="AM2026" s="98"/>
      <c r="AN2026" s="45">
        <v>21</v>
      </c>
      <c r="AO2026" s="60">
        <v>1</v>
      </c>
      <c r="AP2026" s="61"/>
      <c r="AQ2026" s="61"/>
      <c r="AR2026" s="61"/>
      <c r="AS2026" s="61"/>
      <c r="AT2026" s="61"/>
      <c r="AU2026" s="61"/>
      <c r="AV2026" s="61"/>
      <c r="AW2026" s="61"/>
      <c r="AX2026" s="61"/>
      <c r="AY2026" s="61"/>
      <c r="AZ2026" s="61"/>
      <c r="BA2026" s="61"/>
      <c r="BB2026" s="61"/>
      <c r="BC2026" s="61"/>
      <c r="BD2026" s="61"/>
      <c r="BE2026" s="61"/>
      <c r="BF2026" s="61"/>
      <c r="BG2026" s="61"/>
      <c r="BH2026" s="61"/>
      <c r="BI2026" s="61"/>
      <c r="BJ2026" s="61"/>
      <c r="BK2026" s="61"/>
      <c r="BL2026" s="61"/>
      <c r="BM2026" s="61"/>
    </row>
    <row r="2027" spans="2:65" ht="25.5" customHeight="1" x14ac:dyDescent="0.2">
      <c r="B2027" s="61"/>
      <c r="C2027" s="61"/>
      <c r="D2027" s="61"/>
      <c r="E2027" s="64"/>
      <c r="F2027" s="61"/>
      <c r="G2027" s="61"/>
      <c r="H2027" s="61"/>
      <c r="I2027" s="61"/>
      <c r="J2027" s="61"/>
      <c r="K2027" s="61"/>
      <c r="L2027" s="61"/>
      <c r="M2027" s="61"/>
      <c r="N2027" s="61"/>
      <c r="O2027" s="61"/>
      <c r="P2027" s="61"/>
      <c r="Q2027" s="61"/>
      <c r="R2027" s="61"/>
      <c r="S2027" s="61"/>
      <c r="T2027" s="61"/>
      <c r="U2027" s="61"/>
      <c r="V2027" s="61"/>
      <c r="W2027" s="61"/>
      <c r="X2027" s="61"/>
      <c r="Y2027" s="61"/>
      <c r="Z2027" s="61"/>
      <c r="AA2027" s="61"/>
      <c r="AB2027" s="61"/>
      <c r="AC2027" s="61"/>
      <c r="AD2027" s="61"/>
      <c r="AE2027" s="61"/>
      <c r="AF2027" s="61"/>
      <c r="AG2027" s="61"/>
      <c r="AH2027" s="61"/>
      <c r="AI2027" s="61"/>
      <c r="AJ2027" s="61"/>
      <c r="AK2027" s="61"/>
      <c r="AL2027" s="61"/>
      <c r="AM2027" s="61"/>
      <c r="AN2027" s="49" t="s">
        <v>141</v>
      </c>
      <c r="AO2027" s="49" t="s">
        <v>140</v>
      </c>
      <c r="AP2027" s="61"/>
      <c r="AQ2027" s="61"/>
      <c r="AR2027" s="61"/>
      <c r="AS2027" s="61"/>
      <c r="AT2027" s="61"/>
      <c r="AU2027" s="61"/>
      <c r="AV2027" s="61"/>
      <c r="AW2027" s="61"/>
      <c r="AX2027" s="61"/>
      <c r="AY2027" s="61"/>
      <c r="AZ2027" s="61"/>
      <c r="BA2027" s="61"/>
      <c r="BB2027" s="61"/>
      <c r="BC2027" s="61"/>
      <c r="BD2027" s="61"/>
      <c r="BE2027" s="61"/>
      <c r="BF2027" s="61"/>
      <c r="BG2027" s="61"/>
      <c r="BH2027" s="61"/>
      <c r="BI2027" s="61"/>
      <c r="BJ2027" s="61"/>
      <c r="BK2027" s="61"/>
      <c r="BL2027" s="61"/>
      <c r="BM2027" s="61"/>
    </row>
    <row r="2028" spans="2:65" ht="25.5" customHeight="1" x14ac:dyDescent="0.2">
      <c r="B2028" s="61"/>
      <c r="C2028" s="61"/>
      <c r="D2028" s="61"/>
      <c r="E2028" s="64"/>
      <c r="F2028" s="61"/>
      <c r="G2028" s="61"/>
      <c r="H2028" s="61"/>
      <c r="I2028" s="61"/>
      <c r="J2028" s="61"/>
      <c r="K2028" s="61"/>
      <c r="L2028" s="61"/>
      <c r="M2028" s="61"/>
      <c r="N2028" s="61"/>
      <c r="O2028" s="61"/>
      <c r="P2028" s="61"/>
      <c r="Q2028" s="61"/>
      <c r="R2028" s="61"/>
      <c r="S2028" s="61"/>
      <c r="T2028" s="61"/>
      <c r="U2028" s="61"/>
      <c r="V2028" s="61"/>
      <c r="W2028" s="61"/>
      <c r="X2028" s="61"/>
      <c r="Y2028" s="61"/>
      <c r="Z2028" s="61"/>
      <c r="AA2028" s="61"/>
      <c r="AB2028" s="61"/>
      <c r="AC2028" s="61"/>
      <c r="AD2028" s="61"/>
      <c r="AE2028" s="61"/>
      <c r="AF2028" s="61"/>
      <c r="AG2028" s="61"/>
      <c r="AH2028" s="61"/>
      <c r="AI2028" s="61"/>
      <c r="AJ2028" s="61"/>
      <c r="AK2028" s="61"/>
      <c r="AL2028" s="61"/>
      <c r="AM2028" s="61"/>
      <c r="AN2028" s="61"/>
      <c r="AO2028" s="61"/>
      <c r="AP2028" s="61"/>
      <c r="AQ2028" s="61"/>
      <c r="AR2028" s="61"/>
      <c r="AS2028" s="61"/>
      <c r="AT2028" s="61"/>
      <c r="AU2028" s="61"/>
      <c r="AV2028" s="61"/>
      <c r="AW2028" s="61"/>
      <c r="AX2028" s="61"/>
      <c r="AY2028" s="61"/>
      <c r="AZ2028" s="61"/>
      <c r="BA2028" s="61"/>
      <c r="BB2028" s="61"/>
      <c r="BC2028" s="61"/>
      <c r="BD2028" s="61"/>
      <c r="BE2028" s="61"/>
      <c r="BF2028" s="61"/>
      <c r="BG2028" s="61"/>
      <c r="BH2028" s="61"/>
      <c r="BI2028" s="61"/>
      <c r="BJ2028" s="61"/>
      <c r="BK2028" s="61"/>
      <c r="BL2028" s="61"/>
      <c r="BM2028" s="61"/>
    </row>
    <row r="2029" spans="2:65" ht="25.5" customHeight="1" x14ac:dyDescent="0.2">
      <c r="B2029" s="170" t="s">
        <v>425</v>
      </c>
      <c r="C2029" s="170"/>
      <c r="D2029" s="170"/>
      <c r="E2029" s="170"/>
      <c r="F2029" s="170"/>
      <c r="G2029" s="170"/>
      <c r="H2029" s="170"/>
      <c r="I2029" s="170"/>
      <c r="J2029" s="170"/>
      <c r="K2029" s="170"/>
      <c r="L2029" s="170"/>
      <c r="M2029" s="170"/>
      <c r="N2029" s="170"/>
      <c r="O2029" s="170"/>
      <c r="P2029" s="170"/>
      <c r="Q2029" s="170"/>
      <c r="R2029" s="170"/>
      <c r="S2029" s="170"/>
      <c r="T2029" s="170"/>
      <c r="U2029" s="170"/>
      <c r="V2029" s="170"/>
      <c r="W2029" s="170"/>
      <c r="X2029" s="170"/>
      <c r="Y2029" s="170"/>
      <c r="Z2029" s="170"/>
      <c r="AA2029" s="170"/>
      <c r="AB2029" s="170"/>
      <c r="AC2029" s="170"/>
      <c r="AD2029" s="170"/>
      <c r="AE2029" s="170"/>
      <c r="AF2029" s="170"/>
      <c r="AG2029" s="170"/>
      <c r="AH2029" s="170"/>
      <c r="AI2029" s="170"/>
      <c r="AJ2029" s="170"/>
      <c r="AK2029" s="170"/>
      <c r="AL2029" s="170"/>
      <c r="AM2029" s="170"/>
      <c r="AN2029" s="170"/>
      <c r="AO2029" s="170"/>
      <c r="AP2029" s="170"/>
      <c r="AQ2029" s="170"/>
      <c r="AR2029" s="170"/>
      <c r="AS2029" s="170"/>
      <c r="AT2029" s="170"/>
      <c r="AU2029" s="170"/>
      <c r="AV2029" s="170"/>
      <c r="AW2029" s="170"/>
      <c r="AX2029" s="170"/>
      <c r="AY2029" s="170"/>
      <c r="AZ2029" s="170"/>
      <c r="BA2029" s="170"/>
      <c r="BB2029" s="170"/>
      <c r="BC2029" s="170"/>
      <c r="BD2029" s="170"/>
      <c r="BE2029" s="170"/>
      <c r="BF2029" s="170"/>
      <c r="BG2029" s="170"/>
      <c r="BH2029" s="170"/>
      <c r="BI2029" s="170"/>
      <c r="BJ2029" s="170"/>
      <c r="BK2029" s="170"/>
      <c r="BL2029" s="170"/>
      <c r="BM2029" s="170"/>
    </row>
    <row r="2030" spans="2:65" ht="25.5" customHeight="1" x14ac:dyDescent="0.2">
      <c r="B2030" s="61"/>
      <c r="C2030" s="61"/>
      <c r="D2030" s="61"/>
      <c r="E2030" s="64"/>
      <c r="F2030" s="61"/>
      <c r="G2030" s="61"/>
      <c r="H2030" s="61"/>
      <c r="I2030" s="61"/>
      <c r="J2030" s="61"/>
      <c r="K2030" s="61"/>
      <c r="L2030" s="61"/>
      <c r="M2030" s="61"/>
      <c r="N2030" s="61"/>
      <c r="O2030" s="61"/>
      <c r="P2030" s="61"/>
      <c r="Q2030" s="61"/>
      <c r="R2030" s="61"/>
      <c r="S2030" s="61"/>
      <c r="T2030" s="61"/>
      <c r="U2030" s="61"/>
      <c r="V2030" s="61"/>
      <c r="W2030" s="61"/>
      <c r="X2030" s="61"/>
      <c r="Y2030" s="61"/>
      <c r="Z2030" s="61"/>
      <c r="AA2030" s="61"/>
      <c r="AB2030" s="61"/>
      <c r="AC2030" s="61"/>
      <c r="AD2030" s="61"/>
      <c r="AE2030" s="61"/>
      <c r="AF2030" s="61"/>
      <c r="AG2030" s="61"/>
      <c r="AH2030" s="61"/>
      <c r="AI2030" s="61"/>
      <c r="AJ2030" s="61"/>
      <c r="AK2030" s="61"/>
      <c r="AL2030" s="61"/>
      <c r="AM2030" s="61"/>
      <c r="AN2030" s="61"/>
      <c r="AO2030" s="61"/>
      <c r="AP2030" s="61"/>
      <c r="AQ2030" s="61"/>
      <c r="AR2030" s="61"/>
      <c r="AS2030" s="61"/>
      <c r="AT2030" s="61"/>
      <c r="AU2030" s="61"/>
      <c r="AV2030" s="61"/>
      <c r="AW2030" s="61"/>
      <c r="AX2030" s="61"/>
      <c r="AY2030" s="61"/>
      <c r="AZ2030" s="61"/>
      <c r="BA2030" s="61"/>
      <c r="BB2030" s="61"/>
      <c r="BC2030" s="61"/>
      <c r="BD2030" s="61"/>
      <c r="BE2030" s="61"/>
      <c r="BF2030" s="61"/>
      <c r="BG2030" s="61"/>
      <c r="BH2030" s="61"/>
      <c r="BI2030" s="61"/>
      <c r="BJ2030" s="61"/>
      <c r="BK2030" s="61"/>
      <c r="BL2030" s="61"/>
      <c r="BM2030" s="61"/>
    </row>
    <row r="2031" spans="2:65" ht="25.5" customHeight="1" x14ac:dyDescent="0.2">
      <c r="B2031" s="181" t="s">
        <v>427</v>
      </c>
      <c r="C2031" s="181"/>
      <c r="D2031" s="181"/>
      <c r="E2031" s="181"/>
      <c r="F2031" s="181"/>
      <c r="G2031" s="181"/>
      <c r="H2031" s="181"/>
      <c r="I2031" s="61"/>
      <c r="J2031" s="181" t="s">
        <v>426</v>
      </c>
      <c r="K2031" s="181"/>
      <c r="L2031" s="181"/>
      <c r="M2031" s="181"/>
      <c r="N2031" s="181"/>
      <c r="O2031" s="181"/>
      <c r="P2031" s="181"/>
      <c r="Q2031" s="181"/>
      <c r="R2031" s="181"/>
      <c r="S2031" s="181"/>
      <c r="T2031" s="181"/>
      <c r="U2031" s="73"/>
      <c r="V2031" s="181" t="s">
        <v>428</v>
      </c>
      <c r="W2031" s="181"/>
      <c r="X2031" s="181"/>
      <c r="Y2031" s="181"/>
      <c r="Z2031" s="181"/>
      <c r="AA2031" s="181"/>
      <c r="AB2031" s="181"/>
      <c r="AC2031" s="61"/>
      <c r="AD2031" s="61"/>
      <c r="AE2031" s="181" t="s">
        <v>429</v>
      </c>
      <c r="AF2031" s="181"/>
      <c r="AG2031" s="181"/>
      <c r="AH2031" s="181"/>
      <c r="AI2031" s="181"/>
      <c r="AJ2031" s="181"/>
      <c r="AK2031" s="181"/>
      <c r="AL2031" s="181"/>
      <c r="AM2031" s="181"/>
      <c r="AN2031" s="181"/>
      <c r="AO2031" s="181"/>
      <c r="AP2031" s="61"/>
      <c r="AQ2031" s="61"/>
      <c r="AR2031" s="181" t="s">
        <v>430</v>
      </c>
      <c r="AS2031" s="181"/>
      <c r="AT2031" s="181"/>
      <c r="AU2031" s="181"/>
      <c r="AV2031" s="181"/>
      <c r="AW2031" s="181"/>
      <c r="AX2031" s="181"/>
      <c r="AY2031" s="61"/>
      <c r="AZ2031" s="61"/>
      <c r="BA2031" s="181" t="s">
        <v>431</v>
      </c>
      <c r="BB2031" s="181"/>
      <c r="BC2031" s="181"/>
      <c r="BD2031" s="181"/>
      <c r="BE2031" s="181"/>
      <c r="BF2031" s="181"/>
      <c r="BG2031" s="181"/>
      <c r="BH2031" s="181"/>
      <c r="BI2031" s="181"/>
      <c r="BJ2031" s="181"/>
      <c r="BK2031" s="181"/>
      <c r="BL2031" s="61"/>
      <c r="BM2031" s="61"/>
    </row>
    <row r="2032" spans="2:65" ht="25.5" customHeight="1" x14ac:dyDescent="0.2">
      <c r="B2032" s="61"/>
      <c r="C2032" s="61"/>
      <c r="D2032" s="61"/>
      <c r="E2032" s="64"/>
      <c r="F2032" s="61"/>
      <c r="G2032" s="61"/>
      <c r="H2032" s="61"/>
      <c r="I2032" s="61"/>
      <c r="J2032" s="61"/>
      <c r="K2032" s="61"/>
      <c r="L2032" s="61"/>
      <c r="M2032" s="61"/>
      <c r="N2032" s="61"/>
      <c r="O2032" s="61"/>
      <c r="P2032" s="61"/>
      <c r="Q2032" s="61"/>
      <c r="R2032" s="61"/>
      <c r="S2032" s="61"/>
      <c r="T2032" s="61"/>
      <c r="U2032" s="61"/>
      <c r="V2032" s="61"/>
      <c r="W2032" s="61"/>
      <c r="X2032" s="61"/>
      <c r="Y2032" s="61"/>
      <c r="Z2032" s="61"/>
      <c r="AA2032" s="61"/>
      <c r="AB2032" s="61"/>
      <c r="AC2032" s="61"/>
      <c r="AD2032" s="61"/>
      <c r="AE2032" s="61"/>
      <c r="AF2032" s="61"/>
      <c r="AG2032" s="61"/>
      <c r="AH2032" s="61"/>
      <c r="AI2032" s="61"/>
      <c r="AJ2032" s="61"/>
      <c r="AK2032" s="61"/>
      <c r="AL2032" s="61"/>
      <c r="AM2032" s="61"/>
      <c r="AN2032" s="61"/>
      <c r="AO2032" s="61"/>
      <c r="AP2032" s="61"/>
      <c r="AQ2032" s="61"/>
      <c r="AR2032" s="61"/>
      <c r="AS2032" s="61"/>
      <c r="AT2032" s="61"/>
      <c r="AU2032" s="61"/>
      <c r="AV2032" s="61"/>
      <c r="AW2032" s="61"/>
      <c r="AX2032" s="61"/>
      <c r="AY2032" s="61"/>
      <c r="AZ2032" s="61"/>
      <c r="BA2032" s="61"/>
      <c r="BB2032" s="61"/>
      <c r="BC2032" s="61"/>
      <c r="BD2032" s="61"/>
      <c r="BE2032" s="61"/>
      <c r="BF2032" s="61"/>
      <c r="BG2032" s="61"/>
      <c r="BH2032" s="61"/>
      <c r="BI2032" s="61"/>
      <c r="BJ2032" s="61"/>
      <c r="BK2032" s="61"/>
      <c r="BL2032" s="61"/>
      <c r="BM2032" s="61"/>
    </row>
    <row r="2033" spans="2:65" ht="25.5" customHeight="1" x14ac:dyDescent="0.2">
      <c r="B2033" s="175" t="s">
        <v>180</v>
      </c>
      <c r="C2033" s="175"/>
      <c r="D2033" s="175"/>
      <c r="E2033" s="64"/>
      <c r="F2033" s="175" t="s">
        <v>14</v>
      </c>
      <c r="G2033" s="175"/>
      <c r="H2033" s="175"/>
      <c r="I2033" s="61"/>
      <c r="J2033" s="178" t="s">
        <v>338</v>
      </c>
      <c r="K2033" s="179"/>
      <c r="L2033" s="180"/>
      <c r="M2033" s="61"/>
      <c r="N2033" s="178" t="s">
        <v>409</v>
      </c>
      <c r="O2033" s="179"/>
      <c r="P2033" s="180"/>
      <c r="Q2033" s="61"/>
      <c r="R2033" s="178" t="s">
        <v>410</v>
      </c>
      <c r="S2033" s="179"/>
      <c r="T2033" s="180"/>
      <c r="U2033" s="61"/>
      <c r="V2033" s="175" t="s">
        <v>180</v>
      </c>
      <c r="W2033" s="175"/>
      <c r="X2033" s="175"/>
      <c r="Y2033" s="61"/>
      <c r="Z2033" s="175" t="s">
        <v>14</v>
      </c>
      <c r="AA2033" s="175"/>
      <c r="AB2033" s="175"/>
      <c r="AC2033" s="61"/>
      <c r="AD2033" s="61"/>
      <c r="AE2033" s="178" t="s">
        <v>338</v>
      </c>
      <c r="AF2033" s="179"/>
      <c r="AG2033" s="180"/>
      <c r="AH2033" s="61"/>
      <c r="AI2033" s="178" t="s">
        <v>409</v>
      </c>
      <c r="AJ2033" s="179"/>
      <c r="AK2033" s="180"/>
      <c r="AL2033" s="61"/>
      <c r="AM2033" s="178" t="s">
        <v>410</v>
      </c>
      <c r="AN2033" s="179"/>
      <c r="AO2033" s="180"/>
      <c r="AP2033" s="61"/>
      <c r="AQ2033" s="61"/>
      <c r="AR2033" s="175" t="s">
        <v>180</v>
      </c>
      <c r="AS2033" s="175"/>
      <c r="AT2033" s="175"/>
      <c r="AU2033" s="61"/>
      <c r="AV2033" s="175" t="s">
        <v>14</v>
      </c>
      <c r="AW2033" s="175"/>
      <c r="AX2033" s="175"/>
      <c r="AY2033" s="61"/>
      <c r="AZ2033" s="61"/>
      <c r="BA2033" s="175" t="s">
        <v>338</v>
      </c>
      <c r="BB2033" s="175"/>
      <c r="BC2033" s="175"/>
      <c r="BD2033" s="61"/>
      <c r="BE2033" s="178" t="s">
        <v>409</v>
      </c>
      <c r="BF2033" s="179"/>
      <c r="BG2033" s="180"/>
      <c r="BH2033" s="61"/>
      <c r="BI2033" s="178" t="s">
        <v>410</v>
      </c>
      <c r="BJ2033" s="179"/>
      <c r="BK2033" s="180"/>
      <c r="BL2033" s="61"/>
      <c r="BM2033" s="61"/>
    </row>
    <row r="2034" spans="2:65" ht="25.5" customHeight="1" x14ac:dyDescent="0.2">
      <c r="B2034" s="55" t="s">
        <v>181</v>
      </c>
      <c r="C2034" s="57">
        <v>18</v>
      </c>
      <c r="D2034" s="58">
        <v>0.6428571428571429</v>
      </c>
      <c r="E2034" s="64"/>
      <c r="F2034" s="55" t="s">
        <v>186</v>
      </c>
      <c r="G2034" s="57">
        <v>23</v>
      </c>
      <c r="H2034" s="58">
        <v>0.8214285714285714</v>
      </c>
      <c r="I2034" s="61"/>
      <c r="J2034" s="55" t="s">
        <v>339</v>
      </c>
      <c r="K2034" s="57">
        <v>16</v>
      </c>
      <c r="L2034" s="58">
        <v>0.5714285714285714</v>
      </c>
      <c r="M2034" s="61"/>
      <c r="N2034" s="55" t="s">
        <v>357</v>
      </c>
      <c r="O2034" s="57">
        <v>6</v>
      </c>
      <c r="P2034" s="58">
        <v>0.21428571428571427</v>
      </c>
      <c r="Q2034" s="61"/>
      <c r="R2034" s="55" t="s">
        <v>411</v>
      </c>
      <c r="S2034" s="57">
        <v>5</v>
      </c>
      <c r="T2034" s="58">
        <v>0.17857142857142858</v>
      </c>
      <c r="U2034" s="61"/>
      <c r="V2034" s="47" t="s">
        <v>181</v>
      </c>
      <c r="W2034" s="57">
        <v>9</v>
      </c>
      <c r="X2034" s="58">
        <v>0.81818181818181823</v>
      </c>
      <c r="Y2034" s="61"/>
      <c r="Z2034" s="55" t="s">
        <v>186</v>
      </c>
      <c r="AA2034" s="57">
        <v>11</v>
      </c>
      <c r="AB2034" s="58">
        <v>1</v>
      </c>
      <c r="AC2034" s="61"/>
      <c r="AD2034" s="61"/>
      <c r="AE2034" s="47" t="s">
        <v>339</v>
      </c>
      <c r="AF2034" s="57">
        <v>9</v>
      </c>
      <c r="AG2034" s="58">
        <v>0.81818181818181823</v>
      </c>
      <c r="AH2034" s="61"/>
      <c r="AI2034" s="55" t="s">
        <v>357</v>
      </c>
      <c r="AJ2034" s="57">
        <v>2</v>
      </c>
      <c r="AK2034" s="58">
        <v>0.18181818181818182</v>
      </c>
      <c r="AL2034" s="61"/>
      <c r="AM2034" s="55" t="s">
        <v>411</v>
      </c>
      <c r="AN2034" s="57">
        <v>5</v>
      </c>
      <c r="AO2034" s="58">
        <v>0.45454545454545453</v>
      </c>
      <c r="AP2034" s="61"/>
      <c r="AQ2034" s="61"/>
      <c r="AR2034" s="55" t="s">
        <v>181</v>
      </c>
      <c r="AS2034" s="57">
        <v>1</v>
      </c>
      <c r="AT2034" s="58">
        <v>1</v>
      </c>
      <c r="AU2034" s="61"/>
      <c r="AV2034" s="47" t="s">
        <v>186</v>
      </c>
      <c r="AW2034" s="57">
        <v>1</v>
      </c>
      <c r="AX2034" s="58">
        <v>1</v>
      </c>
      <c r="AY2034" s="61"/>
      <c r="AZ2034" s="61"/>
      <c r="BA2034" s="55" t="s">
        <v>339</v>
      </c>
      <c r="BB2034" s="57">
        <v>1</v>
      </c>
      <c r="BC2034" s="58">
        <v>1</v>
      </c>
      <c r="BD2034" s="61"/>
      <c r="BE2034" s="55" t="s">
        <v>357</v>
      </c>
      <c r="BF2034" s="57">
        <v>0</v>
      </c>
      <c r="BG2034" s="58">
        <v>0</v>
      </c>
      <c r="BH2034" s="61"/>
      <c r="BI2034" s="55" t="s">
        <v>411</v>
      </c>
      <c r="BJ2034" s="57">
        <v>0</v>
      </c>
      <c r="BK2034" s="58">
        <v>0</v>
      </c>
      <c r="BL2034" s="61"/>
      <c r="BM2034" s="61"/>
    </row>
    <row r="2035" spans="2:65" ht="25.5" customHeight="1" x14ac:dyDescent="0.2">
      <c r="B2035" s="46" t="s">
        <v>182</v>
      </c>
      <c r="C2035" s="57">
        <v>2</v>
      </c>
      <c r="D2035" s="58">
        <v>7.1428571428571425E-2</v>
      </c>
      <c r="E2035" s="64"/>
      <c r="F2035" s="46" t="s">
        <v>187</v>
      </c>
      <c r="G2035" s="57">
        <v>4</v>
      </c>
      <c r="H2035" s="58">
        <v>0.14285714285714285</v>
      </c>
      <c r="I2035" s="61"/>
      <c r="J2035" s="55" t="s">
        <v>340</v>
      </c>
      <c r="K2035" s="57">
        <v>1</v>
      </c>
      <c r="L2035" s="58">
        <v>3.5714285714285712E-2</v>
      </c>
      <c r="M2035" s="61"/>
      <c r="N2035" s="55" t="s">
        <v>359</v>
      </c>
      <c r="O2035" s="57">
        <v>12</v>
      </c>
      <c r="P2035" s="58">
        <v>0.42857142857142855</v>
      </c>
      <c r="Q2035" s="61"/>
      <c r="R2035" s="55" t="s">
        <v>412</v>
      </c>
      <c r="S2035" s="57">
        <v>13</v>
      </c>
      <c r="T2035" s="58">
        <v>0.4642857142857143</v>
      </c>
      <c r="U2035" s="61"/>
      <c r="V2035" s="46" t="s">
        <v>182</v>
      </c>
      <c r="W2035" s="57">
        <v>1</v>
      </c>
      <c r="X2035" s="58">
        <v>9.0909090909090912E-2</v>
      </c>
      <c r="Y2035" s="61"/>
      <c r="Z2035" s="46" t="s">
        <v>187</v>
      </c>
      <c r="AA2035" s="57">
        <v>0</v>
      </c>
      <c r="AB2035" s="58">
        <v>0</v>
      </c>
      <c r="AC2035" s="61"/>
      <c r="AD2035" s="61"/>
      <c r="AE2035" s="47" t="s">
        <v>340</v>
      </c>
      <c r="AF2035" s="57">
        <v>0</v>
      </c>
      <c r="AG2035" s="58">
        <v>0</v>
      </c>
      <c r="AH2035" s="61"/>
      <c r="AI2035" s="55" t="s">
        <v>359</v>
      </c>
      <c r="AJ2035" s="57">
        <v>7</v>
      </c>
      <c r="AK2035" s="58">
        <v>0.63636363636363635</v>
      </c>
      <c r="AL2035" s="61"/>
      <c r="AM2035" s="55" t="s">
        <v>412</v>
      </c>
      <c r="AN2035" s="57">
        <v>4</v>
      </c>
      <c r="AO2035" s="58">
        <v>0.36363636363636365</v>
      </c>
      <c r="AP2035" s="61"/>
      <c r="AQ2035" s="61"/>
      <c r="AR2035" s="46" t="s">
        <v>182</v>
      </c>
      <c r="AS2035" s="57">
        <v>0</v>
      </c>
      <c r="AT2035" s="58">
        <v>0</v>
      </c>
      <c r="AU2035" s="61"/>
      <c r="AV2035" s="46" t="s">
        <v>187</v>
      </c>
      <c r="AW2035" s="57">
        <v>0</v>
      </c>
      <c r="AX2035" s="58">
        <v>0</v>
      </c>
      <c r="AY2035" s="61"/>
      <c r="AZ2035" s="61"/>
      <c r="BA2035" s="55" t="s">
        <v>340</v>
      </c>
      <c r="BB2035" s="57">
        <v>0</v>
      </c>
      <c r="BC2035" s="58">
        <v>0</v>
      </c>
      <c r="BD2035" s="61"/>
      <c r="BE2035" s="55" t="s">
        <v>359</v>
      </c>
      <c r="BF2035" s="57">
        <v>1</v>
      </c>
      <c r="BG2035" s="58">
        <v>1</v>
      </c>
      <c r="BH2035" s="61"/>
      <c r="BI2035" s="55" t="s">
        <v>412</v>
      </c>
      <c r="BJ2035" s="57">
        <v>1</v>
      </c>
      <c r="BK2035" s="58">
        <v>1</v>
      </c>
      <c r="BL2035" s="61"/>
      <c r="BM2035" s="61"/>
    </row>
    <row r="2036" spans="2:65" ht="25.5" customHeight="1" x14ac:dyDescent="0.2">
      <c r="B2036" s="50" t="s">
        <v>183</v>
      </c>
      <c r="C2036" s="57">
        <v>2</v>
      </c>
      <c r="D2036" s="58">
        <v>7.1428571428571425E-2</v>
      </c>
      <c r="E2036" s="64"/>
      <c r="F2036" s="46" t="s">
        <v>188</v>
      </c>
      <c r="G2036" s="57">
        <v>1</v>
      </c>
      <c r="H2036" s="58">
        <v>3.5714285714285712E-2</v>
      </c>
      <c r="I2036" s="61"/>
      <c r="J2036" s="55" t="s">
        <v>341</v>
      </c>
      <c r="K2036" s="57">
        <v>1</v>
      </c>
      <c r="L2036" s="58">
        <v>3.5714285714285712E-2</v>
      </c>
      <c r="M2036" s="61"/>
      <c r="N2036" s="50" t="s">
        <v>360</v>
      </c>
      <c r="O2036" s="57">
        <v>0</v>
      </c>
      <c r="P2036" s="58">
        <v>0</v>
      </c>
      <c r="Q2036" s="61"/>
      <c r="R2036" s="50" t="s">
        <v>413</v>
      </c>
      <c r="S2036" s="57">
        <v>0</v>
      </c>
      <c r="T2036" s="58">
        <v>0</v>
      </c>
      <c r="U2036" s="61"/>
      <c r="V2036" s="46" t="s">
        <v>183</v>
      </c>
      <c r="W2036" s="57">
        <v>0</v>
      </c>
      <c r="X2036" s="58">
        <v>0</v>
      </c>
      <c r="Y2036" s="61"/>
      <c r="Z2036" s="46" t="s">
        <v>188</v>
      </c>
      <c r="AA2036" s="57">
        <v>0</v>
      </c>
      <c r="AB2036" s="58">
        <v>0</v>
      </c>
      <c r="AC2036" s="61"/>
      <c r="AD2036" s="61"/>
      <c r="AE2036" s="47" t="s">
        <v>341</v>
      </c>
      <c r="AF2036" s="57">
        <v>0</v>
      </c>
      <c r="AG2036" s="58">
        <v>0</v>
      </c>
      <c r="AH2036" s="61"/>
      <c r="AI2036" s="50" t="s">
        <v>360</v>
      </c>
      <c r="AJ2036" s="57">
        <v>0</v>
      </c>
      <c r="AK2036" s="58">
        <v>0</v>
      </c>
      <c r="AL2036" s="61"/>
      <c r="AM2036" s="50" t="s">
        <v>413</v>
      </c>
      <c r="AN2036" s="57">
        <v>1</v>
      </c>
      <c r="AO2036" s="58">
        <v>9.0909090909090912E-2</v>
      </c>
      <c r="AP2036" s="61"/>
      <c r="AQ2036" s="61"/>
      <c r="AR2036" s="46" t="s">
        <v>183</v>
      </c>
      <c r="AS2036" s="57">
        <v>0</v>
      </c>
      <c r="AT2036" s="58">
        <v>0</v>
      </c>
      <c r="AU2036" s="61"/>
      <c r="AV2036" s="46" t="s">
        <v>188</v>
      </c>
      <c r="AW2036" s="57">
        <v>0</v>
      </c>
      <c r="AX2036" s="58">
        <v>0</v>
      </c>
      <c r="AY2036" s="61"/>
      <c r="AZ2036" s="61"/>
      <c r="BA2036" s="55" t="s">
        <v>341</v>
      </c>
      <c r="BB2036" s="57">
        <v>0</v>
      </c>
      <c r="BC2036" s="58">
        <v>0</v>
      </c>
      <c r="BD2036" s="61"/>
      <c r="BE2036" s="50" t="s">
        <v>360</v>
      </c>
      <c r="BF2036" s="57">
        <v>0</v>
      </c>
      <c r="BG2036" s="58">
        <v>0</v>
      </c>
      <c r="BH2036" s="61"/>
      <c r="BI2036" s="50" t="s">
        <v>413</v>
      </c>
      <c r="BJ2036" s="57">
        <v>0</v>
      </c>
      <c r="BK2036" s="58">
        <v>0</v>
      </c>
      <c r="BL2036" s="61"/>
      <c r="BM2036" s="61"/>
    </row>
    <row r="2037" spans="2:65" ht="25.5" customHeight="1" x14ac:dyDescent="0.2">
      <c r="B2037" s="50" t="s">
        <v>184</v>
      </c>
      <c r="C2037" s="57">
        <v>4</v>
      </c>
      <c r="D2037" s="58">
        <v>0.14285714285714285</v>
      </c>
      <c r="E2037" s="64"/>
      <c r="F2037" s="77"/>
      <c r="G2037" s="54">
        <v>28</v>
      </c>
      <c r="H2037" s="76">
        <v>1</v>
      </c>
      <c r="I2037" s="61"/>
      <c r="J2037" s="50" t="s">
        <v>344</v>
      </c>
      <c r="K2037" s="57">
        <v>2</v>
      </c>
      <c r="L2037" s="58">
        <v>7.1428571428571425E-2</v>
      </c>
      <c r="M2037" s="61"/>
      <c r="N2037" s="50" t="s">
        <v>358</v>
      </c>
      <c r="O2037" s="57">
        <v>2</v>
      </c>
      <c r="P2037" s="58">
        <v>7.1428571428571425E-2</v>
      </c>
      <c r="Q2037" s="61"/>
      <c r="R2037" s="50" t="s">
        <v>414</v>
      </c>
      <c r="S2037" s="57">
        <v>2</v>
      </c>
      <c r="T2037" s="58">
        <v>7.1428571428571425E-2</v>
      </c>
      <c r="U2037" s="61"/>
      <c r="V2037" s="46" t="s">
        <v>184</v>
      </c>
      <c r="W2037" s="57">
        <v>1</v>
      </c>
      <c r="X2037" s="58">
        <v>9.0909090909090912E-2</v>
      </c>
      <c r="Y2037" s="61"/>
      <c r="Z2037" s="77"/>
      <c r="AA2037" s="54">
        <v>11</v>
      </c>
      <c r="AB2037" s="76">
        <v>1</v>
      </c>
      <c r="AC2037" s="61"/>
      <c r="AD2037" s="61"/>
      <c r="AE2037" s="50" t="s">
        <v>344</v>
      </c>
      <c r="AF2037" s="57">
        <v>1</v>
      </c>
      <c r="AG2037" s="58">
        <v>9.0909090909090912E-2</v>
      </c>
      <c r="AH2037" s="61"/>
      <c r="AI2037" s="50" t="s">
        <v>358</v>
      </c>
      <c r="AJ2037" s="57">
        <v>1</v>
      </c>
      <c r="AK2037" s="58">
        <v>9.0909090909090912E-2</v>
      </c>
      <c r="AL2037" s="61"/>
      <c r="AM2037" s="50" t="s">
        <v>414</v>
      </c>
      <c r="AN2037" s="57">
        <v>0</v>
      </c>
      <c r="AO2037" s="58">
        <v>0</v>
      </c>
      <c r="AP2037" s="61"/>
      <c r="AQ2037" s="61"/>
      <c r="AR2037" s="46" t="s">
        <v>184</v>
      </c>
      <c r="AS2037" s="57">
        <v>0</v>
      </c>
      <c r="AT2037" s="58">
        <v>0</v>
      </c>
      <c r="AU2037" s="61"/>
      <c r="AV2037" s="77"/>
      <c r="AW2037" s="54">
        <v>1</v>
      </c>
      <c r="AX2037" s="76">
        <v>1</v>
      </c>
      <c r="AY2037" s="61"/>
      <c r="AZ2037" s="61"/>
      <c r="BA2037" s="50" t="s">
        <v>344</v>
      </c>
      <c r="BB2037" s="57">
        <v>0</v>
      </c>
      <c r="BC2037" s="58">
        <v>0</v>
      </c>
      <c r="BD2037" s="61"/>
      <c r="BE2037" s="50" t="s">
        <v>358</v>
      </c>
      <c r="BF2037" s="57">
        <v>0</v>
      </c>
      <c r="BG2037" s="58">
        <v>0</v>
      </c>
      <c r="BH2037" s="61"/>
      <c r="BI2037" s="50" t="s">
        <v>414</v>
      </c>
      <c r="BJ2037" s="57">
        <v>0</v>
      </c>
      <c r="BK2037" s="58">
        <v>0</v>
      </c>
      <c r="BL2037" s="61"/>
      <c r="BM2037" s="61"/>
    </row>
    <row r="2038" spans="2:65" ht="25.5" customHeight="1" x14ac:dyDescent="0.2">
      <c r="B2038" s="50" t="s">
        <v>185</v>
      </c>
      <c r="C2038" s="57">
        <v>2</v>
      </c>
      <c r="D2038" s="58">
        <v>7.1428571428571425E-2</v>
      </c>
      <c r="E2038" s="64"/>
      <c r="F2038" s="61"/>
      <c r="G2038" s="56" t="s">
        <v>141</v>
      </c>
      <c r="H2038" s="49" t="s">
        <v>140</v>
      </c>
      <c r="I2038" s="61"/>
      <c r="J2038" s="50" t="s">
        <v>343</v>
      </c>
      <c r="K2038" s="57">
        <v>0</v>
      </c>
      <c r="L2038" s="58">
        <v>0</v>
      </c>
      <c r="M2038" s="61"/>
      <c r="N2038" s="50" t="s">
        <v>361</v>
      </c>
      <c r="O2038" s="57">
        <v>2</v>
      </c>
      <c r="P2038" s="58">
        <v>7.1428571428571425E-2</v>
      </c>
      <c r="Q2038" s="61"/>
      <c r="R2038" s="50" t="s">
        <v>415</v>
      </c>
      <c r="S2038" s="57">
        <v>0</v>
      </c>
      <c r="T2038" s="58">
        <v>0</v>
      </c>
      <c r="U2038" s="61"/>
      <c r="V2038" s="46" t="s">
        <v>185</v>
      </c>
      <c r="W2038" s="57">
        <v>0</v>
      </c>
      <c r="X2038" s="58">
        <v>0</v>
      </c>
      <c r="Y2038" s="61"/>
      <c r="Z2038" s="37"/>
      <c r="AA2038" s="56" t="s">
        <v>141</v>
      </c>
      <c r="AB2038" s="49" t="s">
        <v>140</v>
      </c>
      <c r="AC2038" s="61"/>
      <c r="AD2038" s="61"/>
      <c r="AE2038" s="50" t="s">
        <v>343</v>
      </c>
      <c r="AF2038" s="57">
        <v>0</v>
      </c>
      <c r="AG2038" s="58">
        <v>0</v>
      </c>
      <c r="AH2038" s="61"/>
      <c r="AI2038" s="50" t="s">
        <v>361</v>
      </c>
      <c r="AJ2038" s="57">
        <v>0</v>
      </c>
      <c r="AK2038" s="58">
        <v>0</v>
      </c>
      <c r="AL2038" s="61"/>
      <c r="AM2038" s="50" t="s">
        <v>415</v>
      </c>
      <c r="AN2038" s="57">
        <v>0</v>
      </c>
      <c r="AO2038" s="58">
        <v>0</v>
      </c>
      <c r="AP2038" s="61"/>
      <c r="AQ2038" s="61"/>
      <c r="AR2038" s="46" t="s">
        <v>185</v>
      </c>
      <c r="AS2038" s="57">
        <v>0</v>
      </c>
      <c r="AT2038" s="58">
        <v>0</v>
      </c>
      <c r="AU2038" s="61"/>
      <c r="AV2038" s="61"/>
      <c r="AW2038" s="56" t="s">
        <v>141</v>
      </c>
      <c r="AX2038" s="49" t="s">
        <v>140</v>
      </c>
      <c r="AY2038" s="61"/>
      <c r="AZ2038" s="61"/>
      <c r="BA2038" s="50" t="s">
        <v>343</v>
      </c>
      <c r="BB2038" s="57">
        <v>0</v>
      </c>
      <c r="BC2038" s="58">
        <v>0</v>
      </c>
      <c r="BD2038" s="61"/>
      <c r="BE2038" s="50" t="s">
        <v>361</v>
      </c>
      <c r="BF2038" s="57">
        <v>0</v>
      </c>
      <c r="BG2038" s="58">
        <v>0</v>
      </c>
      <c r="BH2038" s="61"/>
      <c r="BI2038" s="50" t="s">
        <v>415</v>
      </c>
      <c r="BJ2038" s="57">
        <v>0</v>
      </c>
      <c r="BK2038" s="58">
        <v>0</v>
      </c>
      <c r="BL2038" s="61"/>
      <c r="BM2038" s="61"/>
    </row>
    <row r="2039" spans="2:65" ht="25.5" customHeight="1" x14ac:dyDescent="0.2">
      <c r="B2039" s="46" t="s">
        <v>162</v>
      </c>
      <c r="C2039" s="57">
        <v>0</v>
      </c>
      <c r="D2039" s="58">
        <v>0</v>
      </c>
      <c r="E2039" s="64"/>
      <c r="F2039" s="61"/>
      <c r="G2039" s="61"/>
      <c r="H2039" s="61"/>
      <c r="I2039" s="61"/>
      <c r="J2039" s="50" t="s">
        <v>342</v>
      </c>
      <c r="K2039" s="57">
        <v>0</v>
      </c>
      <c r="L2039" s="58">
        <v>0</v>
      </c>
      <c r="M2039" s="61"/>
      <c r="N2039" s="50" t="s">
        <v>362</v>
      </c>
      <c r="O2039" s="57">
        <v>0</v>
      </c>
      <c r="P2039" s="58">
        <v>0</v>
      </c>
      <c r="Q2039" s="61"/>
      <c r="R2039" s="50" t="s">
        <v>416</v>
      </c>
      <c r="S2039" s="57">
        <v>2</v>
      </c>
      <c r="T2039" s="58">
        <v>7.1428571428571425E-2</v>
      </c>
      <c r="U2039" s="61"/>
      <c r="V2039" s="46" t="s">
        <v>162</v>
      </c>
      <c r="W2039" s="57">
        <v>0</v>
      </c>
      <c r="X2039" s="58">
        <v>0</v>
      </c>
      <c r="Y2039" s="61"/>
      <c r="Z2039" s="61"/>
      <c r="AA2039" s="61"/>
      <c r="AB2039" s="61"/>
      <c r="AC2039" s="61"/>
      <c r="AD2039" s="61"/>
      <c r="AE2039" s="50" t="s">
        <v>342</v>
      </c>
      <c r="AF2039" s="57">
        <v>0</v>
      </c>
      <c r="AG2039" s="58">
        <v>0</v>
      </c>
      <c r="AH2039" s="61"/>
      <c r="AI2039" s="50" t="s">
        <v>362</v>
      </c>
      <c r="AJ2039" s="57">
        <v>0</v>
      </c>
      <c r="AK2039" s="58">
        <v>0</v>
      </c>
      <c r="AL2039" s="61"/>
      <c r="AM2039" s="50" t="s">
        <v>416</v>
      </c>
      <c r="AN2039" s="57">
        <v>0</v>
      </c>
      <c r="AO2039" s="58">
        <v>0</v>
      </c>
      <c r="AP2039" s="61"/>
      <c r="AQ2039" s="61"/>
      <c r="AR2039" s="46" t="s">
        <v>162</v>
      </c>
      <c r="AS2039" s="57">
        <v>0</v>
      </c>
      <c r="AT2039" s="58">
        <v>0</v>
      </c>
      <c r="AU2039" s="61"/>
      <c r="AV2039" s="61"/>
      <c r="AW2039" s="61"/>
      <c r="AX2039" s="61"/>
      <c r="AY2039" s="61"/>
      <c r="AZ2039" s="61"/>
      <c r="BA2039" s="50" t="s">
        <v>342</v>
      </c>
      <c r="BB2039" s="57">
        <v>0</v>
      </c>
      <c r="BC2039" s="58">
        <v>0</v>
      </c>
      <c r="BD2039" s="61"/>
      <c r="BE2039" s="50" t="s">
        <v>362</v>
      </c>
      <c r="BF2039" s="57">
        <v>0</v>
      </c>
      <c r="BG2039" s="58">
        <v>0</v>
      </c>
      <c r="BH2039" s="61"/>
      <c r="BI2039" s="50" t="s">
        <v>416</v>
      </c>
      <c r="BJ2039" s="57">
        <v>0</v>
      </c>
      <c r="BK2039" s="58">
        <v>0</v>
      </c>
      <c r="BL2039" s="61"/>
      <c r="BM2039" s="61"/>
    </row>
    <row r="2040" spans="2:65" ht="25.5" customHeight="1" x14ac:dyDescent="0.2">
      <c r="B2040" s="77"/>
      <c r="C2040" s="54">
        <v>28</v>
      </c>
      <c r="D2040" s="76">
        <v>1</v>
      </c>
      <c r="E2040" s="64"/>
      <c r="F2040" s="61"/>
      <c r="G2040" s="61"/>
      <c r="H2040" s="61"/>
      <c r="I2040" s="61"/>
      <c r="J2040" s="50" t="s">
        <v>354</v>
      </c>
      <c r="K2040" s="57">
        <v>2</v>
      </c>
      <c r="L2040" s="58">
        <v>7.1428571428571425E-2</v>
      </c>
      <c r="M2040" s="61"/>
      <c r="N2040" s="50" t="s">
        <v>363</v>
      </c>
      <c r="O2040" s="57">
        <v>3</v>
      </c>
      <c r="P2040" s="58">
        <v>0.10714285714285714</v>
      </c>
      <c r="Q2040" s="61"/>
      <c r="R2040" s="50" t="s">
        <v>417</v>
      </c>
      <c r="S2040" s="57">
        <v>0</v>
      </c>
      <c r="T2040" s="58">
        <v>0</v>
      </c>
      <c r="U2040" s="61"/>
      <c r="V2040" s="77"/>
      <c r="W2040" s="54">
        <v>11</v>
      </c>
      <c r="X2040" s="76">
        <v>1</v>
      </c>
      <c r="Y2040" s="61"/>
      <c r="Z2040" s="61"/>
      <c r="AA2040" s="61"/>
      <c r="AB2040" s="61"/>
      <c r="AC2040" s="61"/>
      <c r="AD2040" s="61"/>
      <c r="AE2040" s="50" t="s">
        <v>354</v>
      </c>
      <c r="AF2040" s="57">
        <v>0</v>
      </c>
      <c r="AG2040" s="58">
        <v>0</v>
      </c>
      <c r="AH2040" s="61"/>
      <c r="AI2040" s="50" t="s">
        <v>363</v>
      </c>
      <c r="AJ2040" s="57">
        <v>0</v>
      </c>
      <c r="AK2040" s="58">
        <v>0</v>
      </c>
      <c r="AL2040" s="61"/>
      <c r="AM2040" s="50" t="s">
        <v>417</v>
      </c>
      <c r="AN2040" s="57">
        <v>1</v>
      </c>
      <c r="AO2040" s="58">
        <v>9.0909090909090912E-2</v>
      </c>
      <c r="AP2040" s="61"/>
      <c r="AQ2040" s="61"/>
      <c r="AR2040" s="77" t="s">
        <v>142</v>
      </c>
      <c r="AS2040" s="54">
        <v>1</v>
      </c>
      <c r="AT2040" s="76">
        <v>1</v>
      </c>
      <c r="AU2040" s="61"/>
      <c r="AV2040" s="61"/>
      <c r="AW2040" s="61"/>
      <c r="AX2040" s="61"/>
      <c r="AY2040" s="61"/>
      <c r="AZ2040" s="61"/>
      <c r="BA2040" s="50" t="s">
        <v>354</v>
      </c>
      <c r="BB2040" s="57">
        <v>0</v>
      </c>
      <c r="BC2040" s="58">
        <v>0</v>
      </c>
      <c r="BD2040" s="61"/>
      <c r="BE2040" s="50" t="s">
        <v>363</v>
      </c>
      <c r="BF2040" s="57">
        <v>0</v>
      </c>
      <c r="BG2040" s="58">
        <v>0</v>
      </c>
      <c r="BH2040" s="61"/>
      <c r="BI2040" s="50" t="s">
        <v>417</v>
      </c>
      <c r="BJ2040" s="57">
        <v>0</v>
      </c>
      <c r="BK2040" s="58">
        <v>0</v>
      </c>
      <c r="BL2040" s="61"/>
      <c r="BM2040" s="61"/>
    </row>
    <row r="2041" spans="2:65" ht="25.5" customHeight="1" x14ac:dyDescent="0.2">
      <c r="B2041" s="61"/>
      <c r="C2041" s="80" t="s">
        <v>141</v>
      </c>
      <c r="D2041" s="77" t="s">
        <v>140</v>
      </c>
      <c r="E2041" s="64"/>
      <c r="F2041" s="61"/>
      <c r="G2041" s="61"/>
      <c r="H2041" s="61"/>
      <c r="I2041" s="61"/>
      <c r="J2041" s="50" t="s">
        <v>355</v>
      </c>
      <c r="K2041" s="57">
        <v>0</v>
      </c>
      <c r="L2041" s="58">
        <v>0</v>
      </c>
      <c r="M2041" s="61"/>
      <c r="N2041" s="50" t="s">
        <v>364</v>
      </c>
      <c r="O2041" s="57">
        <v>1</v>
      </c>
      <c r="P2041" s="58">
        <v>3.5714285714285712E-2</v>
      </c>
      <c r="Q2041" s="61"/>
      <c r="R2041" s="50" t="s">
        <v>418</v>
      </c>
      <c r="S2041" s="57">
        <v>4</v>
      </c>
      <c r="T2041" s="58">
        <v>0.14285714285714285</v>
      </c>
      <c r="U2041" s="61"/>
      <c r="V2041" s="61"/>
      <c r="W2041" s="56" t="s">
        <v>141</v>
      </c>
      <c r="X2041" s="49" t="s">
        <v>140</v>
      </c>
      <c r="Y2041" s="61"/>
      <c r="Z2041" s="61"/>
      <c r="AA2041" s="61"/>
      <c r="AB2041" s="61"/>
      <c r="AC2041" s="61"/>
      <c r="AD2041" s="61"/>
      <c r="AE2041" s="50" t="s">
        <v>355</v>
      </c>
      <c r="AF2041" s="57">
        <v>0</v>
      </c>
      <c r="AG2041" s="58">
        <v>0</v>
      </c>
      <c r="AH2041" s="61"/>
      <c r="AI2041" s="50" t="s">
        <v>364</v>
      </c>
      <c r="AJ2041" s="57">
        <v>1</v>
      </c>
      <c r="AK2041" s="58">
        <v>9.0909090909090912E-2</v>
      </c>
      <c r="AL2041" s="61"/>
      <c r="AM2041" s="50" t="s">
        <v>418</v>
      </c>
      <c r="AN2041" s="57">
        <v>0</v>
      </c>
      <c r="AO2041" s="58">
        <v>0</v>
      </c>
      <c r="AP2041" s="61"/>
      <c r="AQ2041" s="61"/>
      <c r="AR2041" s="69"/>
      <c r="AS2041" s="56" t="s">
        <v>141</v>
      </c>
      <c r="AT2041" s="49" t="s">
        <v>140</v>
      </c>
      <c r="AU2041" s="61"/>
      <c r="AV2041" s="61"/>
      <c r="AW2041" s="61"/>
      <c r="AX2041" s="61"/>
      <c r="AY2041" s="61"/>
      <c r="AZ2041" s="61"/>
      <c r="BA2041" s="50" t="s">
        <v>355</v>
      </c>
      <c r="BB2041" s="57">
        <v>0</v>
      </c>
      <c r="BC2041" s="58">
        <v>0</v>
      </c>
      <c r="BD2041" s="61"/>
      <c r="BE2041" s="50" t="s">
        <v>364</v>
      </c>
      <c r="BF2041" s="57">
        <v>0</v>
      </c>
      <c r="BG2041" s="58">
        <v>0</v>
      </c>
      <c r="BH2041" s="61"/>
      <c r="BI2041" s="50" t="s">
        <v>418</v>
      </c>
      <c r="BJ2041" s="57">
        <v>0</v>
      </c>
      <c r="BK2041" s="58">
        <v>0</v>
      </c>
      <c r="BL2041" s="61"/>
      <c r="BM2041" s="61"/>
    </row>
    <row r="2042" spans="2:65" ht="25.5" customHeight="1" x14ac:dyDescent="0.2">
      <c r="B2042"/>
      <c r="C2042"/>
      <c r="D2042"/>
      <c r="E2042" s="64"/>
      <c r="F2042" s="175" t="s">
        <v>16</v>
      </c>
      <c r="G2042" s="175"/>
      <c r="H2042" s="175"/>
      <c r="I2042" s="61"/>
      <c r="J2042" s="50" t="s">
        <v>356</v>
      </c>
      <c r="K2042" s="57">
        <v>0</v>
      </c>
      <c r="L2042" s="58">
        <v>0</v>
      </c>
      <c r="M2042" s="61"/>
      <c r="N2042" s="50" t="s">
        <v>365</v>
      </c>
      <c r="O2042" s="57">
        <v>1</v>
      </c>
      <c r="P2042" s="58">
        <v>3.5714285714285712E-2</v>
      </c>
      <c r="Q2042" s="61"/>
      <c r="R2042" s="50" t="s">
        <v>419</v>
      </c>
      <c r="S2042" s="57">
        <v>1</v>
      </c>
      <c r="T2042" s="58">
        <v>3.5714285714285712E-2</v>
      </c>
      <c r="U2042" s="61"/>
      <c r="V2042"/>
      <c r="W2042"/>
      <c r="X2042"/>
      <c r="Y2042" s="61"/>
      <c r="Z2042" s="61"/>
      <c r="AA2042" s="61"/>
      <c r="AB2042" s="61"/>
      <c r="AC2042" s="61"/>
      <c r="AD2042" s="61"/>
      <c r="AE2042" s="50" t="s">
        <v>356</v>
      </c>
      <c r="AF2042" s="57">
        <v>0</v>
      </c>
      <c r="AG2042" s="58">
        <v>0</v>
      </c>
      <c r="AH2042" s="61"/>
      <c r="AI2042" s="50" t="s">
        <v>365</v>
      </c>
      <c r="AJ2042" s="57">
        <v>0</v>
      </c>
      <c r="AK2042" s="58">
        <v>0</v>
      </c>
      <c r="AL2042" s="61"/>
      <c r="AM2042" s="50" t="s">
        <v>419</v>
      </c>
      <c r="AN2042" s="57">
        <v>0</v>
      </c>
      <c r="AO2042" s="58">
        <v>0</v>
      </c>
      <c r="AP2042" s="61"/>
      <c r="AQ2042" s="61"/>
      <c r="AR2042"/>
      <c r="AS2042"/>
      <c r="AT2042"/>
      <c r="AU2042" s="61"/>
      <c r="AV2042"/>
      <c r="AW2042"/>
      <c r="AX2042"/>
      <c r="AY2042" s="61"/>
      <c r="AZ2042" s="61"/>
      <c r="BA2042" s="50" t="s">
        <v>356</v>
      </c>
      <c r="BB2042" s="57">
        <v>0</v>
      </c>
      <c r="BC2042" s="58">
        <v>0</v>
      </c>
      <c r="BD2042" s="61"/>
      <c r="BE2042" s="50" t="s">
        <v>365</v>
      </c>
      <c r="BF2042" s="57">
        <v>0</v>
      </c>
      <c r="BG2042" s="58">
        <v>0</v>
      </c>
      <c r="BH2042" s="61"/>
      <c r="BI2042" s="50" t="s">
        <v>419</v>
      </c>
      <c r="BJ2042" s="57">
        <v>0</v>
      </c>
      <c r="BK2042" s="58">
        <v>0</v>
      </c>
      <c r="BL2042" s="61"/>
      <c r="BM2042" s="61"/>
    </row>
    <row r="2043" spans="2:65" ht="25.5" customHeight="1" x14ac:dyDescent="0.2">
      <c r="B2043"/>
      <c r="C2043"/>
      <c r="D2043"/>
      <c r="E2043" s="64"/>
      <c r="F2043" s="55" t="s">
        <v>191</v>
      </c>
      <c r="G2043" s="57">
        <v>6</v>
      </c>
      <c r="H2043" s="58">
        <v>0.21428571428571427</v>
      </c>
      <c r="I2043" s="61"/>
      <c r="J2043" s="50" t="s">
        <v>345</v>
      </c>
      <c r="K2043" s="57">
        <v>2</v>
      </c>
      <c r="L2043" s="58">
        <v>7.1428571428571425E-2</v>
      </c>
      <c r="M2043" s="61"/>
      <c r="N2043" s="50" t="s">
        <v>366</v>
      </c>
      <c r="O2043" s="57">
        <v>1</v>
      </c>
      <c r="P2043" s="58">
        <v>3.5714285714285712E-2</v>
      </c>
      <c r="Q2043" s="61"/>
      <c r="R2043" s="50" t="s">
        <v>420</v>
      </c>
      <c r="S2043" s="57">
        <v>1</v>
      </c>
      <c r="T2043" s="58">
        <v>3.5714285714285712E-2</v>
      </c>
      <c r="U2043" s="61"/>
      <c r="V2043" s="175" t="s">
        <v>15</v>
      </c>
      <c r="W2043" s="175"/>
      <c r="X2043" s="175"/>
      <c r="Y2043" s="61"/>
      <c r="Z2043" s="175" t="s">
        <v>16</v>
      </c>
      <c r="AA2043" s="175"/>
      <c r="AB2043" s="175"/>
      <c r="AC2043" s="61"/>
      <c r="AD2043" s="61"/>
      <c r="AE2043" s="50" t="s">
        <v>345</v>
      </c>
      <c r="AF2043" s="57">
        <v>1</v>
      </c>
      <c r="AG2043" s="58">
        <v>9.0909090909090912E-2</v>
      </c>
      <c r="AH2043" s="61"/>
      <c r="AI2043" s="50" t="s">
        <v>366</v>
      </c>
      <c r="AJ2043" s="57">
        <v>0</v>
      </c>
      <c r="AK2043" s="58">
        <v>0</v>
      </c>
      <c r="AL2043" s="61"/>
      <c r="AM2043" s="50" t="s">
        <v>420</v>
      </c>
      <c r="AN2043" s="57">
        <v>0</v>
      </c>
      <c r="AO2043" s="58">
        <v>0</v>
      </c>
      <c r="AP2043" s="61"/>
      <c r="AQ2043" s="61"/>
      <c r="AR2043" s="178" t="s">
        <v>15</v>
      </c>
      <c r="AS2043" s="179"/>
      <c r="AT2043" s="179"/>
      <c r="AU2043" s="61"/>
      <c r="AV2043" s="176" t="s">
        <v>16</v>
      </c>
      <c r="AW2043" s="177"/>
      <c r="AX2043" s="177"/>
      <c r="AY2043" s="61"/>
      <c r="AZ2043" s="61"/>
      <c r="BA2043" s="50" t="s">
        <v>345</v>
      </c>
      <c r="BB2043" s="57">
        <v>0</v>
      </c>
      <c r="BC2043" s="58">
        <v>0</v>
      </c>
      <c r="BD2043" s="61"/>
      <c r="BE2043" s="50" t="s">
        <v>366</v>
      </c>
      <c r="BF2043" s="57">
        <v>0</v>
      </c>
      <c r="BG2043" s="58">
        <v>0</v>
      </c>
      <c r="BH2043" s="61"/>
      <c r="BI2043" s="50" t="s">
        <v>420</v>
      </c>
      <c r="BJ2043" s="57">
        <v>0</v>
      </c>
      <c r="BK2043" s="58">
        <v>0</v>
      </c>
      <c r="BL2043" s="61"/>
      <c r="BM2043" s="61"/>
    </row>
    <row r="2044" spans="2:65" ht="25.5" customHeight="1" x14ac:dyDescent="0.2">
      <c r="B2044"/>
      <c r="C2044"/>
      <c r="D2044"/>
      <c r="E2044" s="64"/>
      <c r="F2044" s="46" t="s">
        <v>192</v>
      </c>
      <c r="G2044" s="57">
        <v>3</v>
      </c>
      <c r="H2044" s="58">
        <v>0.10714285714285714</v>
      </c>
      <c r="I2044" s="61"/>
      <c r="J2044" s="50" t="s">
        <v>347</v>
      </c>
      <c r="K2044" s="57">
        <v>2</v>
      </c>
      <c r="L2044" s="58">
        <v>7.1428571428571425E-2</v>
      </c>
      <c r="M2044" s="61"/>
      <c r="N2044" s="50" t="s">
        <v>367</v>
      </c>
      <c r="O2044" s="57">
        <v>0</v>
      </c>
      <c r="P2044" s="58">
        <v>0</v>
      </c>
      <c r="Q2044" s="61"/>
      <c r="R2044" s="50" t="s">
        <v>421</v>
      </c>
      <c r="S2044" s="57">
        <v>0</v>
      </c>
      <c r="T2044" s="58">
        <v>0</v>
      </c>
      <c r="U2044" s="61"/>
      <c r="V2044" s="47" t="s">
        <v>189</v>
      </c>
      <c r="W2044" s="57">
        <v>3</v>
      </c>
      <c r="X2044" s="58">
        <v>0.27272727272727271</v>
      </c>
      <c r="Y2044" s="61"/>
      <c r="Z2044" s="47" t="s">
        <v>191</v>
      </c>
      <c r="AA2044" s="57">
        <v>7</v>
      </c>
      <c r="AB2044" s="58">
        <v>0.63636363636363635</v>
      </c>
      <c r="AC2044" s="61"/>
      <c r="AD2044" s="61"/>
      <c r="AE2044" s="50" t="s">
        <v>347</v>
      </c>
      <c r="AF2044" s="57">
        <v>0</v>
      </c>
      <c r="AG2044" s="58">
        <v>0</v>
      </c>
      <c r="AH2044" s="61"/>
      <c r="AI2044" s="50" t="s">
        <v>367</v>
      </c>
      <c r="AJ2044" s="57">
        <v>0</v>
      </c>
      <c r="AK2044" s="58">
        <v>0</v>
      </c>
      <c r="AL2044" s="61"/>
      <c r="AM2044" s="50" t="s">
        <v>421</v>
      </c>
      <c r="AN2044" s="57">
        <v>0</v>
      </c>
      <c r="AO2044" s="58">
        <v>0</v>
      </c>
      <c r="AP2044" s="61"/>
      <c r="AQ2044" s="61"/>
      <c r="AR2044" s="47" t="s">
        <v>189</v>
      </c>
      <c r="AS2044" s="57">
        <v>1</v>
      </c>
      <c r="AT2044" s="58">
        <v>1</v>
      </c>
      <c r="AU2044" s="61"/>
      <c r="AV2044" s="47" t="s">
        <v>191</v>
      </c>
      <c r="AW2044" s="57">
        <v>0</v>
      </c>
      <c r="AX2044" s="58">
        <v>0</v>
      </c>
      <c r="AY2044" s="61"/>
      <c r="AZ2044" s="61"/>
      <c r="BA2044" s="50" t="s">
        <v>347</v>
      </c>
      <c r="BB2044" s="57">
        <v>0</v>
      </c>
      <c r="BC2044" s="58">
        <v>0</v>
      </c>
      <c r="BD2044" s="61"/>
      <c r="BE2044" s="50" t="s">
        <v>367</v>
      </c>
      <c r="BF2044" s="57">
        <v>0</v>
      </c>
      <c r="BG2044" s="58">
        <v>0</v>
      </c>
      <c r="BH2044" s="61"/>
      <c r="BI2044" s="50" t="s">
        <v>421</v>
      </c>
      <c r="BJ2044" s="57">
        <v>0</v>
      </c>
      <c r="BK2044" s="58">
        <v>0</v>
      </c>
      <c r="BL2044" s="61"/>
      <c r="BM2044" s="61"/>
    </row>
    <row r="2045" spans="2:65" ht="25.5" customHeight="1" x14ac:dyDescent="0.2">
      <c r="B2045"/>
      <c r="C2045"/>
      <c r="D2045"/>
      <c r="E2045" s="64"/>
      <c r="F2045" s="46" t="s">
        <v>193</v>
      </c>
      <c r="G2045" s="57">
        <v>7</v>
      </c>
      <c r="H2045" s="58">
        <v>0.25</v>
      </c>
      <c r="I2045" s="61"/>
      <c r="J2045" s="50" t="s">
        <v>346</v>
      </c>
      <c r="K2045" s="57">
        <v>0</v>
      </c>
      <c r="L2045" s="58">
        <v>0</v>
      </c>
      <c r="M2045" s="61"/>
      <c r="N2045" s="50" t="s">
        <v>368</v>
      </c>
      <c r="O2045" s="57">
        <v>0</v>
      </c>
      <c r="P2045" s="58">
        <v>0</v>
      </c>
      <c r="Q2045" s="61"/>
      <c r="R2045" s="50" t="s">
        <v>422</v>
      </c>
      <c r="S2045" s="57">
        <v>0</v>
      </c>
      <c r="T2045" s="58">
        <v>0</v>
      </c>
      <c r="U2045" s="61"/>
      <c r="V2045" s="46" t="s">
        <v>190</v>
      </c>
      <c r="W2045" s="57">
        <v>8</v>
      </c>
      <c r="X2045" s="58">
        <v>0.72727272727272729</v>
      </c>
      <c r="Y2045" s="61"/>
      <c r="Z2045" s="46" t="s">
        <v>192</v>
      </c>
      <c r="AA2045" s="57">
        <v>3</v>
      </c>
      <c r="AB2045" s="58">
        <v>0.27272727272727271</v>
      </c>
      <c r="AC2045" s="61"/>
      <c r="AD2045" s="61"/>
      <c r="AE2045" s="50" t="s">
        <v>346</v>
      </c>
      <c r="AF2045" s="57">
        <v>0</v>
      </c>
      <c r="AG2045" s="58">
        <v>0</v>
      </c>
      <c r="AH2045" s="61"/>
      <c r="AI2045" s="50" t="s">
        <v>368</v>
      </c>
      <c r="AJ2045" s="57">
        <v>0</v>
      </c>
      <c r="AK2045" s="58">
        <v>0</v>
      </c>
      <c r="AL2045" s="61"/>
      <c r="AM2045" s="50" t="s">
        <v>422</v>
      </c>
      <c r="AN2045" s="57">
        <v>0</v>
      </c>
      <c r="AO2045" s="58">
        <v>0</v>
      </c>
      <c r="AP2045" s="61"/>
      <c r="AQ2045" s="61"/>
      <c r="AR2045" s="46" t="s">
        <v>190</v>
      </c>
      <c r="AS2045" s="57">
        <v>0</v>
      </c>
      <c r="AT2045" s="58">
        <v>0</v>
      </c>
      <c r="AU2045" s="61"/>
      <c r="AV2045" s="46" t="s">
        <v>192</v>
      </c>
      <c r="AW2045" s="57">
        <v>0</v>
      </c>
      <c r="AX2045" s="58">
        <v>0</v>
      </c>
      <c r="AY2045" s="61"/>
      <c r="AZ2045" s="61"/>
      <c r="BA2045" s="50" t="s">
        <v>346</v>
      </c>
      <c r="BB2045" s="57">
        <v>0</v>
      </c>
      <c r="BC2045" s="58">
        <v>0</v>
      </c>
      <c r="BD2045" s="61"/>
      <c r="BE2045" s="50" t="s">
        <v>368</v>
      </c>
      <c r="BF2045" s="57">
        <v>0</v>
      </c>
      <c r="BG2045" s="58">
        <v>0</v>
      </c>
      <c r="BH2045" s="61"/>
      <c r="BI2045" s="50" t="s">
        <v>422</v>
      </c>
      <c r="BJ2045" s="57">
        <v>0</v>
      </c>
      <c r="BK2045" s="58">
        <v>0</v>
      </c>
      <c r="BL2045" s="61"/>
      <c r="BM2045" s="61"/>
    </row>
    <row r="2046" spans="2:65" ht="25.5" customHeight="1" x14ac:dyDescent="0.2">
      <c r="B2046" s="175" t="s">
        <v>15</v>
      </c>
      <c r="C2046" s="175"/>
      <c r="D2046" s="175"/>
      <c r="E2046" s="64"/>
      <c r="F2046" s="46" t="s">
        <v>194</v>
      </c>
      <c r="G2046" s="57">
        <v>12</v>
      </c>
      <c r="H2046" s="58">
        <v>0.42857142857142855</v>
      </c>
      <c r="I2046" s="61"/>
      <c r="J2046" s="50" t="s">
        <v>350</v>
      </c>
      <c r="K2046" s="57">
        <v>1</v>
      </c>
      <c r="L2046" s="58">
        <v>3.5714285714285712E-2</v>
      </c>
      <c r="M2046" s="61"/>
      <c r="N2046" s="37"/>
      <c r="O2046" s="45">
        <v>28</v>
      </c>
      <c r="P2046" s="58">
        <v>1</v>
      </c>
      <c r="Q2046" s="61"/>
      <c r="R2046" s="37"/>
      <c r="S2046" s="45">
        <v>28</v>
      </c>
      <c r="T2046" s="58">
        <v>1</v>
      </c>
      <c r="U2046" s="61"/>
      <c r="V2046" s="77"/>
      <c r="W2046" s="54">
        <v>11</v>
      </c>
      <c r="X2046" s="76">
        <v>1</v>
      </c>
      <c r="Y2046" s="61"/>
      <c r="Z2046" s="46" t="s">
        <v>193</v>
      </c>
      <c r="AA2046" s="57">
        <v>0</v>
      </c>
      <c r="AB2046" s="58">
        <v>0</v>
      </c>
      <c r="AC2046" s="61"/>
      <c r="AD2046" s="61"/>
      <c r="AE2046" s="50" t="s">
        <v>350</v>
      </c>
      <c r="AF2046" s="57">
        <v>0</v>
      </c>
      <c r="AG2046" s="58">
        <v>0</v>
      </c>
      <c r="AH2046" s="61"/>
      <c r="AI2046" s="37"/>
      <c r="AJ2046" s="45">
        <v>11</v>
      </c>
      <c r="AK2046" s="58">
        <v>1</v>
      </c>
      <c r="AL2046" s="61"/>
      <c r="AM2046" s="37"/>
      <c r="AN2046" s="45">
        <v>11</v>
      </c>
      <c r="AO2046" s="58">
        <v>1</v>
      </c>
      <c r="AP2046" s="61"/>
      <c r="AQ2046" s="61"/>
      <c r="AR2046" s="77"/>
      <c r="AS2046" s="54">
        <v>1</v>
      </c>
      <c r="AT2046" s="76">
        <v>1</v>
      </c>
      <c r="AU2046" s="61"/>
      <c r="AV2046" s="46" t="s">
        <v>193</v>
      </c>
      <c r="AW2046" s="57">
        <v>1</v>
      </c>
      <c r="AX2046" s="58">
        <v>1</v>
      </c>
      <c r="AY2046" s="61"/>
      <c r="AZ2046" s="61"/>
      <c r="BA2046" s="50" t="s">
        <v>350</v>
      </c>
      <c r="BB2046" s="57">
        <v>0</v>
      </c>
      <c r="BC2046" s="58">
        <v>0</v>
      </c>
      <c r="BD2046" s="61"/>
      <c r="BE2046" s="37"/>
      <c r="BF2046" s="45">
        <v>1</v>
      </c>
      <c r="BG2046" s="58">
        <v>1</v>
      </c>
      <c r="BH2046" s="61"/>
      <c r="BI2046" s="37"/>
      <c r="BJ2046" s="45">
        <v>1</v>
      </c>
      <c r="BK2046" s="58">
        <v>1</v>
      </c>
      <c r="BL2046" s="61"/>
      <c r="BM2046" s="61"/>
    </row>
    <row r="2047" spans="2:65" ht="25.5" customHeight="1" x14ac:dyDescent="0.2">
      <c r="B2047" s="55" t="s">
        <v>189</v>
      </c>
      <c r="C2047" s="57">
        <v>28</v>
      </c>
      <c r="D2047" s="58">
        <v>1</v>
      </c>
      <c r="E2047" s="64"/>
      <c r="F2047" s="77"/>
      <c r="G2047" s="54">
        <v>28</v>
      </c>
      <c r="H2047" s="76">
        <v>1</v>
      </c>
      <c r="I2047" s="61"/>
      <c r="J2047" s="50" t="s">
        <v>349</v>
      </c>
      <c r="K2047" s="57">
        <v>1</v>
      </c>
      <c r="L2047" s="58">
        <v>3.5714285714285712E-2</v>
      </c>
      <c r="M2047" s="61"/>
      <c r="N2047" s="61"/>
      <c r="O2047" s="49" t="s">
        <v>141</v>
      </c>
      <c r="P2047" s="49" t="s">
        <v>140</v>
      </c>
      <c r="Q2047" s="61"/>
      <c r="R2047" s="61"/>
      <c r="S2047" s="49" t="s">
        <v>141</v>
      </c>
      <c r="T2047" s="49" t="s">
        <v>140</v>
      </c>
      <c r="U2047" s="61"/>
      <c r="V2047" s="61"/>
      <c r="W2047" s="56" t="s">
        <v>141</v>
      </c>
      <c r="X2047" s="49" t="s">
        <v>140</v>
      </c>
      <c r="Y2047" s="61"/>
      <c r="Z2047" s="46" t="s">
        <v>194</v>
      </c>
      <c r="AA2047" s="57">
        <v>1</v>
      </c>
      <c r="AB2047" s="58">
        <v>9.0909090909090912E-2</v>
      </c>
      <c r="AC2047" s="61"/>
      <c r="AD2047" s="61"/>
      <c r="AE2047" s="50" t="s">
        <v>349</v>
      </c>
      <c r="AF2047" s="57">
        <v>0</v>
      </c>
      <c r="AG2047" s="58">
        <v>0</v>
      </c>
      <c r="AH2047" s="61"/>
      <c r="AI2047" s="61"/>
      <c r="AJ2047" s="49" t="s">
        <v>141</v>
      </c>
      <c r="AK2047" s="49" t="s">
        <v>140</v>
      </c>
      <c r="AL2047" s="61"/>
      <c r="AM2047" s="61"/>
      <c r="AN2047" s="49" t="s">
        <v>141</v>
      </c>
      <c r="AO2047" s="49" t="s">
        <v>140</v>
      </c>
      <c r="AP2047" s="61"/>
      <c r="AQ2047" s="61"/>
      <c r="AR2047" s="61"/>
      <c r="AS2047" s="56" t="s">
        <v>141</v>
      </c>
      <c r="AT2047" s="49" t="s">
        <v>140</v>
      </c>
      <c r="AU2047" s="61"/>
      <c r="AV2047" s="46" t="s">
        <v>194</v>
      </c>
      <c r="AW2047" s="57">
        <v>0</v>
      </c>
      <c r="AX2047" s="58">
        <v>0</v>
      </c>
      <c r="AY2047" s="61"/>
      <c r="AZ2047" s="61"/>
      <c r="BA2047" s="50" t="s">
        <v>349</v>
      </c>
      <c r="BB2047" s="57">
        <v>0</v>
      </c>
      <c r="BC2047" s="58">
        <v>0</v>
      </c>
      <c r="BD2047" s="61"/>
      <c r="BE2047" s="61"/>
      <c r="BF2047" s="49" t="s">
        <v>141</v>
      </c>
      <c r="BG2047" s="49" t="s">
        <v>140</v>
      </c>
      <c r="BH2047" s="61"/>
      <c r="BI2047" s="61"/>
      <c r="BJ2047" s="49" t="s">
        <v>141</v>
      </c>
      <c r="BK2047" s="49" t="s">
        <v>140</v>
      </c>
      <c r="BL2047" s="61"/>
      <c r="BM2047" s="61"/>
    </row>
    <row r="2048" spans="2:65" ht="25.5" customHeight="1" x14ac:dyDescent="0.2">
      <c r="B2048" s="46" t="s">
        <v>190</v>
      </c>
      <c r="C2048" s="57">
        <v>0</v>
      </c>
      <c r="D2048" s="58">
        <v>0</v>
      </c>
      <c r="E2048" s="64"/>
      <c r="F2048" s="61"/>
      <c r="G2048" s="56" t="s">
        <v>141</v>
      </c>
      <c r="H2048" s="49" t="s">
        <v>140</v>
      </c>
      <c r="I2048" s="61"/>
      <c r="J2048" s="50" t="s">
        <v>348</v>
      </c>
      <c r="K2048" s="57">
        <v>0</v>
      </c>
      <c r="L2048" s="58">
        <v>0</v>
      </c>
      <c r="M2048" s="61"/>
      <c r="N2048" s="61"/>
      <c r="O2048" s="61"/>
      <c r="P2048" s="61"/>
      <c r="Q2048" s="61"/>
      <c r="R2048" s="61"/>
      <c r="S2048" s="61"/>
      <c r="T2048" s="61"/>
      <c r="U2048" s="61"/>
      <c r="V2048" s="61"/>
      <c r="W2048" s="61"/>
      <c r="X2048" s="61"/>
      <c r="Y2048" s="61"/>
      <c r="Z2048" s="77"/>
      <c r="AA2048" s="54">
        <v>11</v>
      </c>
      <c r="AB2048" s="76">
        <v>1</v>
      </c>
      <c r="AC2048" s="61"/>
      <c r="AD2048" s="61"/>
      <c r="AE2048" s="50" t="s">
        <v>348</v>
      </c>
      <c r="AF2048" s="57">
        <v>0</v>
      </c>
      <c r="AG2048" s="58">
        <v>0</v>
      </c>
      <c r="AH2048" s="61"/>
      <c r="AI2048" s="61"/>
      <c r="AJ2048" s="61"/>
      <c r="AK2048" s="61"/>
      <c r="AL2048" s="61"/>
      <c r="AM2048" s="61"/>
      <c r="AN2048" s="61"/>
      <c r="AO2048" s="61"/>
      <c r="AP2048" s="61"/>
      <c r="AQ2048" s="61"/>
      <c r="AR2048" s="61"/>
      <c r="AS2048" s="61"/>
      <c r="AT2048" s="61"/>
      <c r="AU2048" s="61"/>
      <c r="AV2048" s="77"/>
      <c r="AW2048" s="54">
        <v>1</v>
      </c>
      <c r="AX2048" s="76">
        <v>1</v>
      </c>
      <c r="AY2048" s="61"/>
      <c r="AZ2048" s="61"/>
      <c r="BA2048" s="50" t="s">
        <v>348</v>
      </c>
      <c r="BB2048" s="57">
        <v>0</v>
      </c>
      <c r="BC2048" s="58">
        <v>0</v>
      </c>
      <c r="BD2048" s="61"/>
      <c r="BE2048" s="61"/>
      <c r="BF2048" s="61"/>
      <c r="BG2048" s="61"/>
      <c r="BH2048" s="61"/>
      <c r="BI2048" s="61"/>
      <c r="BJ2048" s="61"/>
      <c r="BK2048" s="61"/>
      <c r="BL2048" s="61"/>
      <c r="BM2048" s="61"/>
    </row>
    <row r="2049" spans="2:65" ht="25.5" customHeight="1" x14ac:dyDescent="0.2">
      <c r="B2049" s="77"/>
      <c r="C2049" s="54">
        <v>28</v>
      </c>
      <c r="D2049" s="76">
        <v>1</v>
      </c>
      <c r="E2049" s="64"/>
      <c r="F2049" s="61"/>
      <c r="G2049" s="61"/>
      <c r="H2049" s="61"/>
      <c r="I2049" s="61"/>
      <c r="J2049" s="46" t="s">
        <v>351</v>
      </c>
      <c r="K2049" s="57">
        <v>0</v>
      </c>
      <c r="L2049" s="58">
        <v>0</v>
      </c>
      <c r="M2049" s="61"/>
      <c r="N2049" s="61"/>
      <c r="O2049" s="61"/>
      <c r="P2049" s="61"/>
      <c r="Q2049" s="61"/>
      <c r="R2049" s="61"/>
      <c r="S2049" s="61"/>
      <c r="T2049" s="61"/>
      <c r="U2049" s="61"/>
      <c r="V2049" s="176" t="s">
        <v>17</v>
      </c>
      <c r="W2049" s="177"/>
      <c r="X2049" s="177"/>
      <c r="Y2049"/>
      <c r="Z2049" s="61"/>
      <c r="AA2049" s="56" t="s">
        <v>141</v>
      </c>
      <c r="AB2049" s="49" t="s">
        <v>140</v>
      </c>
      <c r="AC2049" s="61"/>
      <c r="AD2049" s="61"/>
      <c r="AE2049" s="46" t="s">
        <v>351</v>
      </c>
      <c r="AF2049" s="57">
        <v>0</v>
      </c>
      <c r="AG2049" s="58">
        <v>0</v>
      </c>
      <c r="AH2049" s="61"/>
      <c r="AI2049" s="61"/>
      <c r="AJ2049" s="61"/>
      <c r="AK2049" s="61"/>
      <c r="AL2049" s="61"/>
      <c r="AM2049" s="61"/>
      <c r="AN2049" s="61"/>
      <c r="AO2049" s="61"/>
      <c r="AP2049" s="61"/>
      <c r="AQ2049" s="61"/>
      <c r="AR2049" s="175" t="s">
        <v>17</v>
      </c>
      <c r="AS2049" s="175"/>
      <c r="AT2049" s="175"/>
      <c r="AU2049" s="61"/>
      <c r="AV2049" s="61"/>
      <c r="AW2049" s="56" t="s">
        <v>141</v>
      </c>
      <c r="AX2049" s="49" t="s">
        <v>140</v>
      </c>
      <c r="AY2049" s="61"/>
      <c r="AZ2049" s="61"/>
      <c r="BA2049" s="46" t="s">
        <v>351</v>
      </c>
      <c r="BB2049" s="57">
        <v>0</v>
      </c>
      <c r="BC2049" s="58">
        <v>0</v>
      </c>
      <c r="BD2049" s="61"/>
      <c r="BE2049" s="61"/>
      <c r="BF2049" s="61"/>
      <c r="BG2049" s="61"/>
      <c r="BH2049" s="61"/>
      <c r="BI2049" s="61"/>
      <c r="BJ2049" s="61"/>
      <c r="BK2049" s="61"/>
      <c r="BL2049" s="61"/>
      <c r="BM2049" s="61"/>
    </row>
    <row r="2050" spans="2:65" ht="25.5" customHeight="1" x14ac:dyDescent="0.2">
      <c r="B2050"/>
      <c r="C2050" s="56" t="s">
        <v>141</v>
      </c>
      <c r="D2050" s="49" t="s">
        <v>140</v>
      </c>
      <c r="E2050" s="64"/>
      <c r="F2050" s="61"/>
      <c r="G2050" s="61"/>
      <c r="H2050" s="61"/>
      <c r="I2050" s="61"/>
      <c r="J2050" s="46" t="s">
        <v>352</v>
      </c>
      <c r="K2050" s="57">
        <v>0</v>
      </c>
      <c r="L2050" s="58">
        <v>0</v>
      </c>
      <c r="M2050" s="61"/>
      <c r="N2050" s="61"/>
      <c r="O2050" s="61"/>
      <c r="P2050" s="61"/>
      <c r="Q2050" s="61"/>
      <c r="R2050" s="61"/>
      <c r="S2050" s="61"/>
      <c r="T2050" s="61"/>
      <c r="U2050" s="61"/>
      <c r="V2050" s="47" t="s">
        <v>195</v>
      </c>
      <c r="W2050" s="57">
        <v>2</v>
      </c>
      <c r="X2050" s="58">
        <v>0.18181818181818182</v>
      </c>
      <c r="Y2050"/>
      <c r="Z2050" s="61"/>
      <c r="AA2050" s="61"/>
      <c r="AB2050" s="61"/>
      <c r="AC2050" s="61"/>
      <c r="AD2050" s="61"/>
      <c r="AE2050" s="46" t="s">
        <v>352</v>
      </c>
      <c r="AF2050" s="57">
        <v>0</v>
      </c>
      <c r="AG2050" s="58">
        <v>0</v>
      </c>
      <c r="AH2050" s="61"/>
      <c r="AI2050" s="61"/>
      <c r="AJ2050" s="61"/>
      <c r="AK2050" s="61"/>
      <c r="AL2050" s="61"/>
      <c r="AM2050" s="61"/>
      <c r="AN2050" s="61"/>
      <c r="AO2050" s="61"/>
      <c r="AP2050" s="61"/>
      <c r="AQ2050" s="61"/>
      <c r="AR2050" s="55" t="s">
        <v>195</v>
      </c>
      <c r="AS2050" s="57">
        <v>0</v>
      </c>
      <c r="AT2050" s="58">
        <v>0</v>
      </c>
      <c r="AU2050" s="61"/>
      <c r="AV2050" s="61"/>
      <c r="AW2050" s="61"/>
      <c r="AX2050" s="61"/>
      <c r="AY2050" s="61"/>
      <c r="AZ2050" s="61"/>
      <c r="BA2050" s="46" t="s">
        <v>352</v>
      </c>
      <c r="BB2050" s="57">
        <v>0</v>
      </c>
      <c r="BC2050" s="58">
        <v>0</v>
      </c>
      <c r="BD2050" s="61"/>
      <c r="BE2050" s="61"/>
      <c r="BF2050" s="61"/>
      <c r="BG2050" s="61"/>
      <c r="BH2050" s="61"/>
      <c r="BI2050" s="61"/>
      <c r="BJ2050" s="61"/>
      <c r="BK2050" s="61"/>
      <c r="BL2050" s="61"/>
      <c r="BM2050" s="61"/>
    </row>
    <row r="2051" spans="2:65" ht="25.5" customHeight="1" x14ac:dyDescent="0.2">
      <c r="B2051"/>
      <c r="C2051"/>
      <c r="D2051"/>
      <c r="E2051" s="64"/>
      <c r="F2051" s="61"/>
      <c r="G2051" s="61"/>
      <c r="H2051" s="61"/>
      <c r="I2051" s="61"/>
      <c r="J2051" s="46" t="s">
        <v>353</v>
      </c>
      <c r="K2051" s="57">
        <v>0</v>
      </c>
      <c r="L2051" s="58">
        <v>0</v>
      </c>
      <c r="M2051" s="61"/>
      <c r="N2051" s="61"/>
      <c r="O2051" s="61"/>
      <c r="P2051" s="61"/>
      <c r="Q2051" s="61"/>
      <c r="R2051" s="61"/>
      <c r="S2051" s="61"/>
      <c r="T2051" s="61"/>
      <c r="U2051" s="61"/>
      <c r="V2051" s="46" t="s">
        <v>196</v>
      </c>
      <c r="W2051" s="57">
        <v>9</v>
      </c>
      <c r="X2051" s="58">
        <v>0.81818181818181823</v>
      </c>
      <c r="Y2051"/>
      <c r="Z2051" s="61"/>
      <c r="AA2051" s="61"/>
      <c r="AB2051" s="61"/>
      <c r="AC2051" s="61"/>
      <c r="AD2051" s="61"/>
      <c r="AE2051" s="46" t="s">
        <v>353</v>
      </c>
      <c r="AF2051" s="57">
        <v>0</v>
      </c>
      <c r="AG2051" s="58">
        <v>0</v>
      </c>
      <c r="AH2051" s="61"/>
      <c r="AI2051" s="61"/>
      <c r="AJ2051" s="61"/>
      <c r="AK2051" s="61"/>
      <c r="AL2051" s="61"/>
      <c r="AM2051" s="61"/>
      <c r="AN2051" s="61"/>
      <c r="AO2051" s="61"/>
      <c r="AP2051" s="61"/>
      <c r="AQ2051" s="61"/>
      <c r="AR2051" s="46" t="s">
        <v>196</v>
      </c>
      <c r="AS2051" s="57">
        <v>1</v>
      </c>
      <c r="AT2051" s="58">
        <v>1</v>
      </c>
      <c r="AU2051" s="61"/>
      <c r="AV2051" s="61"/>
      <c r="AW2051" s="61"/>
      <c r="AX2051" s="61"/>
      <c r="AY2051" s="61"/>
      <c r="AZ2051" s="61"/>
      <c r="BA2051" s="46" t="s">
        <v>353</v>
      </c>
      <c r="BB2051" s="57">
        <v>0</v>
      </c>
      <c r="BC2051" s="58">
        <v>0</v>
      </c>
      <c r="BD2051" s="61"/>
      <c r="BE2051" s="61"/>
      <c r="BF2051" s="61"/>
      <c r="BG2051" s="61"/>
      <c r="BH2051" s="61"/>
      <c r="BI2051" s="61"/>
      <c r="BJ2051" s="61"/>
      <c r="BK2051" s="61"/>
      <c r="BL2051" s="61"/>
      <c r="BM2051" s="61"/>
    </row>
    <row r="2052" spans="2:65" ht="25.5" customHeight="1" x14ac:dyDescent="0.2">
      <c r="B2052" s="175" t="s">
        <v>17</v>
      </c>
      <c r="C2052" s="175"/>
      <c r="D2052" s="175"/>
      <c r="E2052" s="64"/>
      <c r="F2052" s="61"/>
      <c r="G2052" s="61"/>
      <c r="H2052" s="61"/>
      <c r="I2052" s="61"/>
      <c r="J2052" s="37"/>
      <c r="K2052" s="45">
        <v>28</v>
      </c>
      <c r="L2052" s="58">
        <v>1</v>
      </c>
      <c r="M2052" s="61"/>
      <c r="N2052" s="61"/>
      <c r="O2052" s="61"/>
      <c r="P2052" s="61"/>
      <c r="Q2052" s="61"/>
      <c r="R2052" s="61"/>
      <c r="S2052" s="61"/>
      <c r="T2052" s="61"/>
      <c r="U2052" s="61"/>
      <c r="V2052" s="77"/>
      <c r="W2052" s="54">
        <v>11</v>
      </c>
      <c r="X2052" s="76">
        <v>1</v>
      </c>
      <c r="Y2052"/>
      <c r="Z2052" s="61"/>
      <c r="AA2052" s="61"/>
      <c r="AB2052" s="61"/>
      <c r="AC2052" s="61"/>
      <c r="AD2052" s="61"/>
      <c r="AE2052" s="37"/>
      <c r="AF2052" s="45">
        <v>11</v>
      </c>
      <c r="AG2052" s="58">
        <v>1</v>
      </c>
      <c r="AH2052" s="61"/>
      <c r="AI2052" s="61"/>
      <c r="AJ2052" s="61"/>
      <c r="AK2052" s="61"/>
      <c r="AL2052" s="61"/>
      <c r="AM2052" s="61"/>
      <c r="AN2052" s="61"/>
      <c r="AO2052" s="61"/>
      <c r="AP2052" s="61"/>
      <c r="AQ2052" s="61"/>
      <c r="AR2052" s="77"/>
      <c r="AS2052" s="54">
        <v>1</v>
      </c>
      <c r="AT2052" s="76">
        <v>1</v>
      </c>
      <c r="AU2052" s="61"/>
      <c r="AV2052"/>
      <c r="AW2052"/>
      <c r="AX2052"/>
      <c r="AY2052" s="61"/>
      <c r="AZ2052" s="61"/>
      <c r="BA2052" s="37"/>
      <c r="BB2052" s="45">
        <v>1</v>
      </c>
      <c r="BC2052" s="58">
        <v>1</v>
      </c>
      <c r="BD2052" s="61"/>
      <c r="BE2052" s="61"/>
      <c r="BF2052" s="61"/>
      <c r="BG2052" s="61"/>
      <c r="BH2052" s="61"/>
      <c r="BI2052" s="61"/>
      <c r="BJ2052" s="61"/>
      <c r="BK2052" s="61"/>
      <c r="BL2052" s="61"/>
      <c r="BM2052" s="61"/>
    </row>
    <row r="2053" spans="2:65" ht="25.5" customHeight="1" x14ac:dyDescent="0.2">
      <c r="B2053" s="55" t="s">
        <v>195</v>
      </c>
      <c r="C2053" s="57">
        <v>12</v>
      </c>
      <c r="D2053" s="58">
        <v>0.42857142857142855</v>
      </c>
      <c r="E2053" s="64"/>
      <c r="F2053" s="61"/>
      <c r="G2053" s="61"/>
      <c r="H2053" s="61"/>
      <c r="I2053" s="61"/>
      <c r="J2053" s="61"/>
      <c r="K2053" s="49" t="s">
        <v>141</v>
      </c>
      <c r="L2053" s="74" t="s">
        <v>140</v>
      </c>
      <c r="M2053" s="61"/>
      <c r="N2053" s="61"/>
      <c r="O2053" s="61"/>
      <c r="P2053" s="61"/>
      <c r="Q2053" s="61"/>
      <c r="R2053" s="61"/>
      <c r="S2053" s="61"/>
      <c r="T2053" s="61"/>
      <c r="U2053" s="61"/>
      <c r="V2053" s="61"/>
      <c r="W2053" s="56" t="s">
        <v>141</v>
      </c>
      <c r="X2053" s="49" t="s">
        <v>140</v>
      </c>
      <c r="Y2053"/>
      <c r="Z2053" s="61"/>
      <c r="AA2053" s="61"/>
      <c r="AB2053" s="61"/>
      <c r="AC2053" s="61"/>
      <c r="AD2053" s="61"/>
      <c r="AE2053" s="61"/>
      <c r="AF2053" s="49" t="s">
        <v>141</v>
      </c>
      <c r="AG2053" s="74" t="s">
        <v>140</v>
      </c>
      <c r="AH2053" s="61"/>
      <c r="AI2053" s="61"/>
      <c r="AJ2053" s="61"/>
      <c r="AK2053" s="61"/>
      <c r="AL2053" s="61"/>
      <c r="AM2053" s="61"/>
      <c r="AN2053" s="61"/>
      <c r="AO2053" s="61"/>
      <c r="AP2053" s="61"/>
      <c r="AQ2053" s="61"/>
      <c r="AR2053"/>
      <c r="AS2053" s="56" t="s">
        <v>141</v>
      </c>
      <c r="AT2053" s="49" t="s">
        <v>140</v>
      </c>
      <c r="AU2053" s="61"/>
      <c r="AV2053"/>
      <c r="AW2053"/>
      <c r="AX2053"/>
      <c r="AY2053" s="61"/>
      <c r="AZ2053" s="61"/>
      <c r="BA2053" s="61"/>
      <c r="BB2053" s="49" t="s">
        <v>141</v>
      </c>
      <c r="BC2053" s="74" t="s">
        <v>140</v>
      </c>
      <c r="BD2053" s="61"/>
      <c r="BE2053" s="61"/>
      <c r="BF2053" s="61"/>
      <c r="BG2053" s="61"/>
      <c r="BH2053" s="61"/>
      <c r="BI2053" s="61"/>
      <c r="BJ2053" s="61"/>
      <c r="BK2053" s="61"/>
      <c r="BL2053" s="61"/>
      <c r="BM2053" s="61"/>
    </row>
    <row r="2054" spans="2:65" ht="25.5" customHeight="1" x14ac:dyDescent="0.2">
      <c r="B2054" s="46" t="s">
        <v>196</v>
      </c>
      <c r="C2054" s="57">
        <v>16</v>
      </c>
      <c r="D2054" s="58">
        <v>0.5714285714285714</v>
      </c>
      <c r="E2054" s="64"/>
      <c r="F2054" s="61"/>
      <c r="G2054" s="61"/>
      <c r="H2054" s="61"/>
      <c r="I2054" s="61"/>
      <c r="J2054" s="61"/>
      <c r="K2054" s="61"/>
      <c r="L2054" s="61"/>
      <c r="M2054" s="61"/>
      <c r="N2054" s="61"/>
      <c r="O2054" s="61"/>
      <c r="P2054" s="61"/>
      <c r="Q2054" s="61"/>
      <c r="R2054" s="61"/>
      <c r="S2054" s="61"/>
      <c r="T2054" s="61"/>
      <c r="U2054" s="61"/>
      <c r="V2054"/>
      <c r="W2054"/>
      <c r="X2054"/>
      <c r="Y2054" s="61"/>
      <c r="Z2054" s="61"/>
      <c r="AA2054" s="61"/>
      <c r="AB2054" s="61"/>
      <c r="AC2054" s="61"/>
      <c r="AD2054" s="61"/>
      <c r="AE2054"/>
      <c r="AF2054"/>
      <c r="AG2054"/>
      <c r="AH2054" s="61"/>
      <c r="AI2054" s="61"/>
      <c r="AJ2054" s="61"/>
      <c r="AK2054" s="61"/>
      <c r="AL2054" s="61"/>
      <c r="AM2054" s="61"/>
      <c r="AN2054" s="61"/>
      <c r="AO2054" s="61"/>
      <c r="AP2054" s="61"/>
      <c r="AQ2054" s="61"/>
      <c r="AR2054"/>
      <c r="AS2054"/>
      <c r="AT2054"/>
      <c r="AU2054" s="61"/>
      <c r="AV2054"/>
      <c r="AW2054"/>
      <c r="AX2054"/>
      <c r="AY2054" s="61"/>
      <c r="AZ2054" s="61"/>
      <c r="BA2054" s="37"/>
      <c r="BB2054" s="37"/>
      <c r="BC2054" s="37"/>
      <c r="BD2054" s="61"/>
      <c r="BE2054" s="61"/>
      <c r="BF2054" s="61"/>
      <c r="BG2054" s="61"/>
      <c r="BH2054" s="61"/>
      <c r="BI2054" s="61"/>
      <c r="BJ2054" s="61"/>
      <c r="BK2054" s="61"/>
      <c r="BL2054" s="61"/>
      <c r="BM2054" s="61"/>
    </row>
    <row r="2055" spans="2:65" ht="25.5" customHeight="1" x14ac:dyDescent="0.2">
      <c r="B2055" s="77"/>
      <c r="C2055" s="54">
        <v>28</v>
      </c>
      <c r="D2055" s="76">
        <v>1</v>
      </c>
      <c r="E2055" s="2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</row>
    <row r="2056" spans="2:65" ht="25.5" customHeight="1" x14ac:dyDescent="0.2">
      <c r="B2056"/>
      <c r="C2056" s="56" t="s">
        <v>141</v>
      </c>
      <c r="D2056" s="49" t="s">
        <v>140</v>
      </c>
      <c r="E2056" s="2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 s="37"/>
      <c r="AF2056" s="37"/>
      <c r="AG2056" s="37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</row>
    <row r="2057" spans="2:65" ht="25.5" customHeight="1" x14ac:dyDescent="0.2">
      <c r="B2057" s="103"/>
      <c r="C2057" s="103"/>
      <c r="D2057" s="103"/>
      <c r="E2057" s="103"/>
      <c r="F2057" s="103"/>
      <c r="G2057" s="102"/>
      <c r="H2057" s="102"/>
      <c r="I2057" s="102"/>
      <c r="J2057" s="102"/>
      <c r="K2057" s="102"/>
      <c r="L2057" s="102"/>
      <c r="M2057" s="102"/>
      <c r="N2057" s="102"/>
      <c r="O2057" s="102"/>
      <c r="P2057" s="102"/>
      <c r="Q2057" s="102"/>
      <c r="R2057" s="102"/>
      <c r="S2057" s="102"/>
      <c r="T2057" s="102"/>
      <c r="U2057" s="102"/>
      <c r="V2057" s="102"/>
      <c r="W2057" s="102"/>
      <c r="X2057" s="102"/>
      <c r="Y2057" s="102"/>
      <c r="Z2057" s="102"/>
      <c r="AA2057" s="102"/>
      <c r="AB2057" s="102"/>
      <c r="AC2057" s="102"/>
      <c r="AD2057" s="102"/>
      <c r="AE2057" s="102"/>
      <c r="AF2057" s="102"/>
      <c r="AG2057" s="102"/>
      <c r="AH2057" s="102"/>
      <c r="AI2057" s="102"/>
      <c r="AJ2057" s="102"/>
      <c r="AK2057" s="102"/>
      <c r="AL2057" s="102"/>
      <c r="AM2057" s="102"/>
      <c r="AN2057" s="102"/>
      <c r="AO2057" s="102"/>
      <c r="AP2057" s="102"/>
      <c r="AQ2057" s="102"/>
      <c r="AR2057" s="102"/>
      <c r="AS2057" s="102"/>
      <c r="AT2057" s="102"/>
      <c r="AU2057" s="102"/>
      <c r="AV2057" s="102"/>
      <c r="AW2057" s="102"/>
      <c r="AX2057" s="102"/>
      <c r="AY2057" s="102"/>
      <c r="AZ2057" s="102"/>
      <c r="BA2057" s="102"/>
      <c r="BB2057" s="102"/>
      <c r="BC2057" s="102"/>
      <c r="BD2057" s="102"/>
      <c r="BE2057" s="102"/>
      <c r="BF2057" s="102"/>
      <c r="BG2057" s="102"/>
      <c r="BH2057" s="102"/>
      <c r="BI2057" s="102"/>
      <c r="BJ2057" s="102"/>
      <c r="BK2057" s="102"/>
      <c r="BL2057" s="102"/>
      <c r="BM2057" s="102"/>
    </row>
    <row r="2058" spans="2:65" ht="25.5" customHeight="1" x14ac:dyDescent="0.2">
      <c r="B2058" s="222" t="s">
        <v>3801</v>
      </c>
      <c r="C2058" s="223"/>
      <c r="D2058" s="223"/>
      <c r="E2058" s="223"/>
      <c r="F2058" s="223"/>
      <c r="G2058" s="223"/>
      <c r="H2058" s="223"/>
      <c r="I2058" s="223"/>
      <c r="J2058" s="223"/>
      <c r="K2058" s="223"/>
      <c r="L2058" s="223"/>
      <c r="M2058" s="223"/>
      <c r="N2058" s="223"/>
      <c r="O2058" s="223"/>
      <c r="P2058" s="223"/>
      <c r="Q2058" s="223"/>
      <c r="R2058" s="223"/>
      <c r="S2058" s="223"/>
      <c r="T2058" s="223"/>
      <c r="U2058" s="223"/>
      <c r="V2058" s="223"/>
      <c r="W2058" s="223"/>
      <c r="X2058" s="223"/>
      <c r="Y2058" s="223"/>
      <c r="Z2058" s="223"/>
      <c r="AA2058" s="223"/>
      <c r="AB2058" s="223"/>
      <c r="AC2058" s="223"/>
      <c r="AD2058" s="223"/>
      <c r="AE2058" s="223"/>
      <c r="AF2058" s="223"/>
      <c r="AG2058" s="223"/>
      <c r="AH2058" s="223"/>
      <c r="AI2058" s="223"/>
      <c r="AJ2058" s="223"/>
      <c r="AK2058" s="223"/>
      <c r="AL2058" s="223"/>
      <c r="AM2058" s="223"/>
      <c r="AN2058" s="223"/>
      <c r="AO2058" s="223"/>
      <c r="AP2058" s="223"/>
      <c r="AQ2058" s="223"/>
      <c r="AR2058" s="223"/>
      <c r="AS2058" s="223"/>
      <c r="AT2058" s="223"/>
      <c r="AU2058" s="223"/>
      <c r="AV2058" s="223"/>
      <c r="AW2058" s="223"/>
      <c r="AX2058" s="223"/>
      <c r="AY2058" s="223"/>
      <c r="AZ2058" s="223"/>
      <c r="BA2058" s="223"/>
      <c r="BB2058" s="223"/>
      <c r="BC2058" s="224"/>
    </row>
    <row r="2060" spans="2:65" ht="25.5" customHeight="1" x14ac:dyDescent="0.2">
      <c r="B2060" s="205" t="s">
        <v>423</v>
      </c>
      <c r="C2060" s="205"/>
      <c r="D2060" s="205"/>
      <c r="E2060" s="205"/>
      <c r="F2060" s="205"/>
      <c r="G2060" s="205"/>
      <c r="H2060" s="205"/>
      <c r="I2060" s="205"/>
      <c r="J2060" s="205"/>
      <c r="K2060" s="205"/>
      <c r="L2060" s="205"/>
      <c r="M2060" s="205"/>
      <c r="N2060" s="205"/>
      <c r="O2060" s="205"/>
      <c r="P2060" s="205"/>
      <c r="Q2060" s="205"/>
      <c r="R2060" s="205"/>
      <c r="S2060" s="205"/>
      <c r="T2060" s="205"/>
      <c r="U2060" s="205"/>
      <c r="V2060" s="205"/>
      <c r="W2060" s="205"/>
      <c r="X2060" s="205"/>
      <c r="Y2060" s="205"/>
      <c r="Z2060" s="205"/>
      <c r="AA2060" s="205"/>
      <c r="AB2060" s="205"/>
      <c r="AC2060" s="205"/>
      <c r="AD2060" s="205"/>
      <c r="AE2060" s="205"/>
      <c r="AF2060" s="205"/>
      <c r="AG2060" s="205"/>
      <c r="AH2060" s="205"/>
      <c r="AI2060" s="205"/>
      <c r="AJ2060" s="205"/>
      <c r="AK2060" s="205"/>
      <c r="AL2060" s="205"/>
      <c r="AM2060" s="205"/>
      <c r="AN2060" s="205"/>
      <c r="AO2060" s="205"/>
      <c r="AP2060" s="205"/>
      <c r="AQ2060" s="205"/>
      <c r="AR2060" s="205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 s="8"/>
      <c r="BM2060" s="8"/>
    </row>
    <row r="2061" spans="2:65" ht="25.5" customHeight="1" x14ac:dyDescent="0.2">
      <c r="B2061"/>
      <c r="C2061"/>
      <c r="D2061"/>
      <c r="E2061" s="8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</row>
    <row r="2062" spans="2:65" ht="25.5" customHeight="1" x14ac:dyDescent="0.2">
      <c r="B2062" s="206" t="s">
        <v>138</v>
      </c>
      <c r="C2062" s="206"/>
      <c r="D2062" s="206"/>
      <c r="E2062" s="8"/>
      <c r="F2062" s="187" t="s">
        <v>3</v>
      </c>
      <c r="G2062" s="187"/>
      <c r="H2062" s="187"/>
      <c r="I2062"/>
      <c r="J2062" s="188" t="s">
        <v>145</v>
      </c>
      <c r="K2062" s="188"/>
      <c r="L2062" s="188"/>
      <c r="M2062"/>
      <c r="N2062" s="188" t="s">
        <v>5</v>
      </c>
      <c r="O2062" s="188"/>
      <c r="P2062" s="188"/>
      <c r="Q2062"/>
      <c r="R2062" s="187" t="s">
        <v>158</v>
      </c>
      <c r="S2062" s="187"/>
      <c r="T2062" s="187"/>
      <c r="U2062"/>
      <c r="V2062" s="186" t="s">
        <v>159</v>
      </c>
      <c r="W2062" s="186"/>
      <c r="X2062" s="186"/>
      <c r="Y2062"/>
      <c r="Z2062" s="206" t="s">
        <v>8</v>
      </c>
      <c r="AA2062" s="206"/>
      <c r="AB2062" s="206"/>
      <c r="AC2062"/>
      <c r="AD2062" s="186" t="s">
        <v>9</v>
      </c>
      <c r="AE2062" s="186"/>
      <c r="AF2062" s="186"/>
      <c r="AG2062"/>
      <c r="AH2062" s="186" t="s">
        <v>172</v>
      </c>
      <c r="AI2062" s="186"/>
      <c r="AJ2062" s="186"/>
      <c r="AK2062"/>
      <c r="AL2062" s="186" t="s">
        <v>11</v>
      </c>
      <c r="AM2062" s="186"/>
      <c r="AN2062" s="186"/>
      <c r="AO2062"/>
      <c r="AP2062" s="186" t="s">
        <v>179</v>
      </c>
      <c r="AQ2062" s="186"/>
      <c r="AR2062" s="186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</row>
    <row r="2063" spans="2:65" ht="25.5" customHeight="1" x14ac:dyDescent="0.2">
      <c r="B2063" s="90" t="s">
        <v>40</v>
      </c>
      <c r="C2063" s="42">
        <v>13</v>
      </c>
      <c r="D2063" s="44">
        <v>0.4642857142857143</v>
      </c>
      <c r="E2063" s="8"/>
      <c r="F2063" s="91" t="s">
        <v>143</v>
      </c>
      <c r="G2063" s="43">
        <v>4</v>
      </c>
      <c r="H2063" s="44">
        <v>0.14285714285714285</v>
      </c>
      <c r="I2063"/>
      <c r="J2063" s="92" t="s">
        <v>147</v>
      </c>
      <c r="K2063" s="45">
        <v>0</v>
      </c>
      <c r="L2063" s="44">
        <v>0</v>
      </c>
      <c r="M2063"/>
      <c r="N2063" s="91" t="s">
        <v>154</v>
      </c>
      <c r="O2063" s="43">
        <v>19</v>
      </c>
      <c r="P2063" s="44">
        <v>0.6785714285714286</v>
      </c>
      <c r="Q2063"/>
      <c r="R2063" s="93">
        <v>1</v>
      </c>
      <c r="S2063" s="43">
        <v>17</v>
      </c>
      <c r="T2063" s="44">
        <v>0.6071428571428571</v>
      </c>
      <c r="U2063"/>
      <c r="V2063" s="94" t="s">
        <v>160</v>
      </c>
      <c r="W2063" s="57">
        <v>10</v>
      </c>
      <c r="X2063" s="58">
        <v>0.35714285714285715</v>
      </c>
      <c r="Y2063"/>
      <c r="Z2063" s="95" t="s">
        <v>163</v>
      </c>
      <c r="AA2063" s="42">
        <v>4</v>
      </c>
      <c r="AB2063" s="44">
        <v>0.14285714285714285</v>
      </c>
      <c r="AC2063"/>
      <c r="AD2063" s="95" t="s">
        <v>799</v>
      </c>
      <c r="AE2063" s="57">
        <v>2</v>
      </c>
      <c r="AF2063" s="58">
        <v>7.1428571428571425E-2</v>
      </c>
      <c r="AG2063"/>
      <c r="AH2063" s="95" t="s">
        <v>143</v>
      </c>
      <c r="AI2063" s="42">
        <v>10</v>
      </c>
      <c r="AJ2063" s="44">
        <v>0.35714285714285715</v>
      </c>
      <c r="AK2063"/>
      <c r="AL2063" s="95" t="s">
        <v>175</v>
      </c>
      <c r="AM2063" s="42">
        <v>2</v>
      </c>
      <c r="AN2063" s="44">
        <v>7.1428571428571425E-2</v>
      </c>
      <c r="AO2063"/>
      <c r="AP2063" s="95" t="s">
        <v>143</v>
      </c>
      <c r="AQ2063" s="42">
        <v>12</v>
      </c>
      <c r="AR2063" s="44">
        <v>0.42857142857142855</v>
      </c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</row>
    <row r="2064" spans="2:65" ht="25.5" customHeight="1" x14ac:dyDescent="0.2">
      <c r="B2064" s="90" t="s">
        <v>27</v>
      </c>
      <c r="C2064" s="42">
        <v>3</v>
      </c>
      <c r="D2064" s="44">
        <v>0.10714285714285714</v>
      </c>
      <c r="E2064" s="8"/>
      <c r="F2064" s="91" t="s">
        <v>144</v>
      </c>
      <c r="G2064" s="43">
        <v>24</v>
      </c>
      <c r="H2064" s="44">
        <v>0.8571428571428571</v>
      </c>
      <c r="I2064"/>
      <c r="J2064" s="92" t="s">
        <v>148</v>
      </c>
      <c r="K2064" s="45">
        <v>0</v>
      </c>
      <c r="L2064" s="44">
        <v>0</v>
      </c>
      <c r="M2064"/>
      <c r="N2064" s="91" t="s">
        <v>155</v>
      </c>
      <c r="O2064" s="43">
        <v>1</v>
      </c>
      <c r="P2064" s="44">
        <v>3.5714285714285712E-2</v>
      </c>
      <c r="Q2064"/>
      <c r="R2064" s="93">
        <v>2</v>
      </c>
      <c r="S2064" s="43">
        <v>8</v>
      </c>
      <c r="T2064" s="44">
        <v>0.2857142857142857</v>
      </c>
      <c r="U2064"/>
      <c r="V2064" s="95" t="s">
        <v>161</v>
      </c>
      <c r="W2064" s="57">
        <v>6</v>
      </c>
      <c r="X2064" s="58">
        <v>0.21428571428571427</v>
      </c>
      <c r="Y2064"/>
      <c r="Z2064" s="90" t="s">
        <v>164</v>
      </c>
      <c r="AA2064" s="42">
        <v>6</v>
      </c>
      <c r="AB2064" s="44">
        <v>0.21428571428571427</v>
      </c>
      <c r="AC2064"/>
      <c r="AD2064" s="94" t="s">
        <v>800</v>
      </c>
      <c r="AE2064" s="57">
        <v>9</v>
      </c>
      <c r="AF2064" s="58">
        <v>0.32142857142857145</v>
      </c>
      <c r="AG2064"/>
      <c r="AH2064" s="90" t="s">
        <v>173</v>
      </c>
      <c r="AI2064" s="42">
        <v>6</v>
      </c>
      <c r="AJ2064" s="44">
        <v>0.21428571428571427</v>
      </c>
      <c r="AK2064"/>
      <c r="AL2064" s="90" t="s">
        <v>176</v>
      </c>
      <c r="AM2064" s="42">
        <v>23</v>
      </c>
      <c r="AN2064" s="44">
        <v>0.8214285714285714</v>
      </c>
      <c r="AO2064"/>
      <c r="AP2064" s="90" t="s">
        <v>173</v>
      </c>
      <c r="AQ2064" s="42">
        <v>16</v>
      </c>
      <c r="AR2064" s="44">
        <v>0.5714285714285714</v>
      </c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</row>
    <row r="2065" spans="2:65" ht="25.5" customHeight="1" x14ac:dyDescent="0.2">
      <c r="B2065" s="90" t="s">
        <v>31</v>
      </c>
      <c r="C2065" s="42">
        <v>3</v>
      </c>
      <c r="D2065" s="44">
        <v>0.10714285714285714</v>
      </c>
      <c r="E2065" s="8"/>
      <c r="F2065" s="83"/>
      <c r="G2065" s="85">
        <v>28</v>
      </c>
      <c r="H2065" s="86">
        <v>1</v>
      </c>
      <c r="I2065"/>
      <c r="J2065" s="92" t="s">
        <v>146</v>
      </c>
      <c r="K2065" s="45">
        <v>7</v>
      </c>
      <c r="L2065" s="44">
        <v>0.25</v>
      </c>
      <c r="M2065"/>
      <c r="N2065" s="91" t="s">
        <v>156</v>
      </c>
      <c r="O2065" s="43">
        <v>0</v>
      </c>
      <c r="P2065" s="44">
        <v>0</v>
      </c>
      <c r="Q2065"/>
      <c r="R2065" s="93">
        <v>3</v>
      </c>
      <c r="S2065" s="43">
        <v>1</v>
      </c>
      <c r="T2065" s="44">
        <v>3.5714285714285712E-2</v>
      </c>
      <c r="U2065"/>
      <c r="V2065" s="94" t="s">
        <v>162</v>
      </c>
      <c r="W2065" s="57">
        <v>12</v>
      </c>
      <c r="X2065" s="58">
        <v>0.42857142857142855</v>
      </c>
      <c r="Y2065"/>
      <c r="Z2065" s="90" t="s">
        <v>165</v>
      </c>
      <c r="AA2065" s="42">
        <v>4</v>
      </c>
      <c r="AB2065" s="44">
        <v>0.14285714285714285</v>
      </c>
      <c r="AC2065"/>
      <c r="AD2065" s="94" t="s">
        <v>801</v>
      </c>
      <c r="AE2065" s="57">
        <v>6</v>
      </c>
      <c r="AF2065" s="58">
        <v>0.21428571428571427</v>
      </c>
      <c r="AG2065"/>
      <c r="AH2065" s="90" t="s">
        <v>174</v>
      </c>
      <c r="AI2065" s="42">
        <v>12</v>
      </c>
      <c r="AJ2065" s="44">
        <v>0.42857142857142855</v>
      </c>
      <c r="AK2065"/>
      <c r="AL2065" s="90" t="s">
        <v>177</v>
      </c>
      <c r="AM2065" s="42">
        <v>3</v>
      </c>
      <c r="AN2065" s="44">
        <v>0.10714285714285714</v>
      </c>
      <c r="AO2065"/>
      <c r="AP2065" s="90" t="s">
        <v>171</v>
      </c>
      <c r="AQ2065" s="42">
        <v>0</v>
      </c>
      <c r="AR2065" s="44">
        <v>0</v>
      </c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</row>
    <row r="2066" spans="2:65" ht="25.5" customHeight="1" x14ac:dyDescent="0.2">
      <c r="B2066" s="90" t="s">
        <v>36</v>
      </c>
      <c r="C2066" s="42">
        <v>7</v>
      </c>
      <c r="D2066" s="44">
        <v>0.25</v>
      </c>
      <c r="E2066" s="8"/>
      <c r="F2066"/>
      <c r="G2066" s="41" t="s">
        <v>141</v>
      </c>
      <c r="H2066" s="41" t="s">
        <v>140</v>
      </c>
      <c r="I2066"/>
      <c r="J2066" s="92" t="s">
        <v>150</v>
      </c>
      <c r="K2066" s="45">
        <v>1</v>
      </c>
      <c r="L2066" s="44">
        <v>3.5714285714285712E-2</v>
      </c>
      <c r="M2066"/>
      <c r="N2066" s="91" t="s">
        <v>157</v>
      </c>
      <c r="O2066" s="43">
        <v>8</v>
      </c>
      <c r="P2066" s="44">
        <v>0.2857142857142857</v>
      </c>
      <c r="Q2066"/>
      <c r="R2066" s="93">
        <v>4</v>
      </c>
      <c r="S2066" s="43">
        <v>2</v>
      </c>
      <c r="T2066" s="44">
        <v>7.1428571428571425E-2</v>
      </c>
      <c r="U2066"/>
      <c r="V2066" s="77"/>
      <c r="W2066" s="54">
        <v>28</v>
      </c>
      <c r="X2066" s="66">
        <v>1</v>
      </c>
      <c r="Y2066"/>
      <c r="Z2066" s="90" t="s">
        <v>166</v>
      </c>
      <c r="AA2066" s="42">
        <v>0</v>
      </c>
      <c r="AB2066" s="44">
        <v>0</v>
      </c>
      <c r="AC2066"/>
      <c r="AD2066" s="94" t="s">
        <v>802</v>
      </c>
      <c r="AE2066" s="57">
        <v>11</v>
      </c>
      <c r="AF2066" s="58">
        <v>0.39285714285714285</v>
      </c>
      <c r="AG2066"/>
      <c r="AH2066" s="90" t="s">
        <v>171</v>
      </c>
      <c r="AI2066" s="42">
        <v>0</v>
      </c>
      <c r="AJ2066" s="44">
        <v>0</v>
      </c>
      <c r="AK2066"/>
      <c r="AL2066" s="90" t="s">
        <v>178</v>
      </c>
      <c r="AM2066" s="42">
        <v>0</v>
      </c>
      <c r="AN2066" s="44">
        <v>0</v>
      </c>
      <c r="AO2066"/>
      <c r="AP2066" s="82"/>
      <c r="AQ2066" s="83">
        <v>28</v>
      </c>
      <c r="AR2066" s="87">
        <v>1</v>
      </c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</row>
    <row r="2067" spans="2:65" ht="25.5" customHeight="1" x14ac:dyDescent="0.2">
      <c r="B2067" s="90" t="s">
        <v>139</v>
      </c>
      <c r="C2067" s="42">
        <v>1</v>
      </c>
      <c r="D2067" s="44">
        <v>3.5714285714285712E-2</v>
      </c>
      <c r="E2067" s="8"/>
      <c r="F2067"/>
      <c r="G2067"/>
      <c r="H2067"/>
      <c r="I2067"/>
      <c r="J2067" s="92" t="s">
        <v>151</v>
      </c>
      <c r="K2067" s="45">
        <v>12</v>
      </c>
      <c r="L2067" s="44">
        <v>0.42857142857142855</v>
      </c>
      <c r="M2067"/>
      <c r="N2067" s="83"/>
      <c r="O2067" s="85">
        <v>28</v>
      </c>
      <c r="P2067" s="87">
        <v>1</v>
      </c>
      <c r="Q2067"/>
      <c r="R2067" s="93">
        <v>5</v>
      </c>
      <c r="S2067" s="43">
        <v>0</v>
      </c>
      <c r="T2067" s="44">
        <v>0</v>
      </c>
      <c r="U2067"/>
      <c r="V2067"/>
      <c r="W2067" s="56" t="s">
        <v>141</v>
      </c>
      <c r="X2067" s="49" t="s">
        <v>140</v>
      </c>
      <c r="Y2067"/>
      <c r="Z2067" s="96" t="s">
        <v>167</v>
      </c>
      <c r="AA2067" s="42">
        <v>4</v>
      </c>
      <c r="AB2067" s="44">
        <v>0.14285714285714285</v>
      </c>
      <c r="AC2067"/>
      <c r="AD2067" s="77"/>
      <c r="AE2067" s="54">
        <v>28</v>
      </c>
      <c r="AF2067" s="76">
        <v>1</v>
      </c>
      <c r="AG2067"/>
      <c r="AH2067" s="82"/>
      <c r="AI2067" s="83">
        <v>28</v>
      </c>
      <c r="AJ2067" s="87">
        <v>1</v>
      </c>
      <c r="AK2067"/>
      <c r="AL2067" s="82"/>
      <c r="AM2067" s="83">
        <v>28</v>
      </c>
      <c r="AN2067" s="87">
        <v>1</v>
      </c>
      <c r="AO2067"/>
      <c r="AP2067"/>
      <c r="AQ2067" s="40" t="s">
        <v>141</v>
      </c>
      <c r="AR2067" s="41" t="s">
        <v>140</v>
      </c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 s="8"/>
      <c r="BF2067" s="8"/>
      <c r="BG2067" s="8"/>
      <c r="BH2067"/>
      <c r="BI2067"/>
      <c r="BJ2067"/>
      <c r="BK2067"/>
      <c r="BL2067"/>
      <c r="BM2067"/>
    </row>
    <row r="2068" spans="2:65" ht="25.5" customHeight="1" x14ac:dyDescent="0.2">
      <c r="B2068" s="90" t="s">
        <v>50</v>
      </c>
      <c r="C2068" s="42">
        <v>1</v>
      </c>
      <c r="D2068" s="44">
        <v>3.5714285714285712E-2</v>
      </c>
      <c r="E2068" s="8"/>
      <c r="F2068"/>
      <c r="G2068"/>
      <c r="H2068"/>
      <c r="I2068"/>
      <c r="J2068" s="92" t="s">
        <v>149</v>
      </c>
      <c r="K2068" s="45">
        <v>8</v>
      </c>
      <c r="L2068" s="44">
        <v>0.2857142857142857</v>
      </c>
      <c r="M2068"/>
      <c r="N2068"/>
      <c r="O2068" s="41" t="s">
        <v>153</v>
      </c>
      <c r="P2068" s="41" t="s">
        <v>140</v>
      </c>
      <c r="Q2068"/>
      <c r="R2068" s="83"/>
      <c r="S2068" s="85">
        <v>44</v>
      </c>
      <c r="T2068" s="87">
        <v>0.99999999999999989</v>
      </c>
      <c r="U2068"/>
      <c r="V2068"/>
      <c r="W2068"/>
      <c r="X2068"/>
      <c r="Y2068"/>
      <c r="Z2068" s="96" t="s">
        <v>168</v>
      </c>
      <c r="AA2068" s="42">
        <v>0</v>
      </c>
      <c r="AB2068" s="44">
        <v>0</v>
      </c>
      <c r="AC2068"/>
      <c r="AD2068"/>
      <c r="AE2068" s="56" t="s">
        <v>141</v>
      </c>
      <c r="AF2068" s="49" t="s">
        <v>140</v>
      </c>
      <c r="AG2068"/>
      <c r="AH2068"/>
      <c r="AI2068" s="40" t="s">
        <v>141</v>
      </c>
      <c r="AJ2068" s="41" t="s">
        <v>140</v>
      </c>
      <c r="AK2068"/>
      <c r="AL2068" s="81"/>
      <c r="AM2068" s="40" t="s">
        <v>141</v>
      </c>
      <c r="AN2068" s="41" t="s">
        <v>140</v>
      </c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</row>
    <row r="2069" spans="2:65" ht="25.5" customHeight="1" x14ac:dyDescent="0.2">
      <c r="B2069" s="82"/>
      <c r="C2069" s="83">
        <v>28</v>
      </c>
      <c r="D2069" s="84">
        <v>1</v>
      </c>
      <c r="E2069" s="8"/>
      <c r="F2069"/>
      <c r="G2069"/>
      <c r="H2069"/>
      <c r="I2069"/>
      <c r="J2069" s="92" t="s">
        <v>152</v>
      </c>
      <c r="K2069" s="45">
        <v>0</v>
      </c>
      <c r="L2069" s="44">
        <v>0</v>
      </c>
      <c r="M2069"/>
      <c r="N2069"/>
      <c r="O2069"/>
      <c r="P2069"/>
      <c r="Q2069"/>
      <c r="R2069"/>
      <c r="S2069" s="49" t="s">
        <v>197</v>
      </c>
      <c r="T2069" s="89" t="s">
        <v>369</v>
      </c>
      <c r="U2069"/>
      <c r="V2069"/>
      <c r="W2069"/>
      <c r="X2069"/>
      <c r="Y2069"/>
      <c r="Z2069" s="96" t="s">
        <v>169</v>
      </c>
      <c r="AA2069" s="42">
        <v>3</v>
      </c>
      <c r="AB2069" s="44">
        <v>0.10714285714285714</v>
      </c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 s="48"/>
      <c r="BM2069" s="8"/>
    </row>
    <row r="2070" spans="2:65" ht="25.5" customHeight="1" x14ac:dyDescent="0.2">
      <c r="B2070"/>
      <c r="C2070" s="40" t="s">
        <v>141</v>
      </c>
      <c r="D2070" s="41" t="s">
        <v>140</v>
      </c>
      <c r="E2070" s="8"/>
      <c r="F2070"/>
      <c r="G2070"/>
      <c r="H2070"/>
      <c r="I2070"/>
      <c r="J2070" s="88"/>
      <c r="K2070" s="65">
        <v>28</v>
      </c>
      <c r="L2070" s="87">
        <v>1</v>
      </c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 s="96" t="s">
        <v>170</v>
      </c>
      <c r="AA2070" s="42">
        <v>3</v>
      </c>
      <c r="AB2070" s="44">
        <v>0.10714285714285714</v>
      </c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</row>
    <row r="2071" spans="2:65" ht="25.5" customHeight="1" x14ac:dyDescent="0.2">
      <c r="B2071"/>
      <c r="C2071"/>
      <c r="D2071"/>
      <c r="E2071" s="8"/>
      <c r="F2071"/>
      <c r="G2071"/>
      <c r="H2071"/>
      <c r="I2071"/>
      <c r="J2071" s="79"/>
      <c r="K2071" s="41" t="s">
        <v>141</v>
      </c>
      <c r="L2071" s="41" t="s">
        <v>140</v>
      </c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 s="96" t="s">
        <v>162</v>
      </c>
      <c r="AA2071" s="42">
        <v>0</v>
      </c>
      <c r="AB2071" s="44">
        <v>0</v>
      </c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</row>
    <row r="2072" spans="2:65" ht="25.5" customHeight="1" x14ac:dyDescent="0.2">
      <c r="B2072"/>
      <c r="C2072"/>
      <c r="D2072"/>
      <c r="E2072" s="8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 s="96" t="s">
        <v>171</v>
      </c>
      <c r="AA2072" s="42">
        <v>4</v>
      </c>
      <c r="AB2072" s="44">
        <v>0.14285714285714285</v>
      </c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 s="8"/>
      <c r="BJ2072" s="52"/>
      <c r="BK2072" s="52"/>
      <c r="BL2072"/>
      <c r="BM2072"/>
    </row>
    <row r="2073" spans="2:65" ht="25.5" customHeight="1" x14ac:dyDescent="0.2">
      <c r="B2073"/>
      <c r="C2073"/>
      <c r="D2073"/>
      <c r="E2073" s="8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 s="82"/>
      <c r="AA2073" s="83">
        <v>28</v>
      </c>
      <c r="AB2073" s="87">
        <v>1</v>
      </c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 s="8"/>
      <c r="BF2073" s="8"/>
      <c r="BG2073" s="8"/>
      <c r="BH2073"/>
      <c r="BI2073"/>
      <c r="BJ2073"/>
      <c r="BK2073"/>
      <c r="BL2073"/>
      <c r="BM2073"/>
    </row>
    <row r="2074" spans="2:65" ht="25.5" customHeight="1" x14ac:dyDescent="0.2">
      <c r="B2074" s="61"/>
      <c r="C2074" s="61"/>
      <c r="D2074" s="61"/>
      <c r="E2074" s="37"/>
      <c r="F2074" s="61"/>
      <c r="G2074" s="61"/>
      <c r="H2074" s="61"/>
      <c r="I2074" s="61"/>
      <c r="J2074" s="61"/>
      <c r="K2074" s="61"/>
      <c r="L2074" s="61"/>
      <c r="M2074" s="61"/>
      <c r="N2074" s="61"/>
      <c r="O2074" s="61"/>
      <c r="P2074" s="61"/>
      <c r="Q2074" s="61"/>
      <c r="R2074" s="61"/>
      <c r="S2074" s="61"/>
      <c r="T2074" s="61"/>
      <c r="U2074" s="61"/>
      <c r="V2074" s="61"/>
      <c r="W2074" s="61"/>
      <c r="X2074" s="61"/>
      <c r="Y2074" s="61"/>
      <c r="Z2074" s="78"/>
      <c r="AA2074" s="40" t="s">
        <v>141</v>
      </c>
      <c r="AB2074" s="41" t="s">
        <v>140</v>
      </c>
      <c r="AC2074" s="61"/>
      <c r="AD2074" s="61"/>
      <c r="AE2074" s="61"/>
      <c r="AF2074" s="61"/>
      <c r="AG2074" s="61"/>
      <c r="AH2074" s="61"/>
      <c r="AI2074" s="61"/>
      <c r="AJ2074" s="61"/>
      <c r="AK2074" s="61"/>
      <c r="AL2074" s="61"/>
      <c r="AM2074" s="61"/>
      <c r="AN2074" s="61"/>
      <c r="AO2074" s="61"/>
      <c r="AP2074" s="61"/>
      <c r="AQ2074" s="61"/>
      <c r="AR2074" s="61"/>
      <c r="AS2074" s="61"/>
      <c r="AT2074" s="61"/>
      <c r="AU2074" s="61"/>
      <c r="AV2074" s="61"/>
      <c r="AW2074" s="61"/>
      <c r="AX2074" s="61"/>
      <c r="AY2074" s="61"/>
      <c r="AZ2074" s="61"/>
      <c r="BA2074" s="61"/>
      <c r="BB2074" s="61"/>
      <c r="BC2074" s="61"/>
      <c r="BD2074" s="61"/>
      <c r="BE2074" s="61"/>
      <c r="BF2074" s="61"/>
      <c r="BG2074" s="61"/>
      <c r="BH2074" s="61"/>
      <c r="BI2074" s="61"/>
      <c r="BJ2074" s="61"/>
      <c r="BK2074" s="61"/>
      <c r="BL2074" s="61"/>
      <c r="BM2074" s="61"/>
    </row>
    <row r="2075" spans="2:65" ht="25.5" customHeight="1" x14ac:dyDescent="0.2">
      <c r="B2075" s="182" t="s">
        <v>424</v>
      </c>
      <c r="C2075" s="182"/>
      <c r="D2075" s="182"/>
      <c r="E2075" s="182"/>
      <c r="F2075" s="182"/>
      <c r="G2075" s="182"/>
      <c r="H2075" s="182"/>
      <c r="I2075" s="182"/>
      <c r="J2075" s="182"/>
      <c r="K2075" s="182"/>
      <c r="L2075" s="182"/>
      <c r="M2075" s="182"/>
      <c r="N2075" s="182"/>
      <c r="O2075" s="182"/>
      <c r="P2075" s="182"/>
      <c r="Q2075" s="182"/>
      <c r="R2075" s="182"/>
      <c r="S2075" s="182"/>
      <c r="T2075" s="182"/>
      <c r="U2075" s="182"/>
      <c r="V2075" s="182"/>
      <c r="W2075" s="182"/>
      <c r="X2075" s="182"/>
      <c r="Y2075" s="182"/>
      <c r="Z2075" s="182"/>
      <c r="AA2075" s="182"/>
      <c r="AB2075" s="182"/>
      <c r="AC2075" s="182"/>
      <c r="AD2075" s="182"/>
      <c r="AE2075" s="182"/>
      <c r="AF2075" s="182"/>
      <c r="AG2075" s="182"/>
      <c r="AH2075" s="182"/>
      <c r="AI2075" s="182"/>
      <c r="AJ2075" s="182"/>
      <c r="AK2075" s="182"/>
      <c r="AL2075" s="182"/>
      <c r="AM2075" s="182"/>
      <c r="AN2075" s="182"/>
      <c r="AO2075" s="182"/>
      <c r="AP2075" s="182"/>
      <c r="AQ2075" s="182"/>
      <c r="AR2075" s="182"/>
      <c r="AS2075" s="182"/>
      <c r="AT2075" s="182"/>
      <c r="AU2075" s="182"/>
      <c r="AV2075" s="182"/>
      <c r="AW2075" s="182"/>
      <c r="AX2075" s="182"/>
      <c r="AY2075" s="182"/>
      <c r="AZ2075" s="182"/>
      <c r="BA2075" s="182"/>
      <c r="BB2075" s="182"/>
      <c r="BC2075" s="182"/>
      <c r="BD2075" s="182"/>
      <c r="BE2075" s="182"/>
      <c r="BF2075" s="182"/>
      <c r="BG2075" s="182"/>
      <c r="BH2075" s="182"/>
      <c r="BI2075" s="182"/>
      <c r="BJ2075" s="61"/>
      <c r="BK2075" s="61"/>
      <c r="BL2075" s="37"/>
      <c r="BM2075" s="37"/>
    </row>
    <row r="2076" spans="2:65" ht="25.5" customHeight="1" x14ac:dyDescent="0.2">
      <c r="B2076" s="61"/>
      <c r="C2076" s="61"/>
      <c r="D2076" s="61"/>
      <c r="E2076" s="37"/>
      <c r="F2076" s="61"/>
      <c r="G2076" s="61"/>
      <c r="H2076" s="61"/>
      <c r="I2076" s="61"/>
      <c r="J2076" s="61"/>
      <c r="K2076" s="61"/>
      <c r="L2076" s="61"/>
      <c r="M2076" s="61"/>
      <c r="N2076" s="61"/>
      <c r="O2076" s="61"/>
      <c r="P2076" s="61"/>
      <c r="Q2076" s="61"/>
      <c r="R2076" s="61"/>
      <c r="S2076" s="61"/>
      <c r="T2076" s="61"/>
      <c r="U2076" s="61"/>
      <c r="V2076" s="61"/>
      <c r="W2076" s="61"/>
      <c r="X2076" s="61"/>
      <c r="Y2076" s="61"/>
      <c r="Z2076" s="61"/>
      <c r="AA2076" s="61"/>
      <c r="AB2076" s="61"/>
      <c r="AC2076" s="61"/>
      <c r="AD2076" s="61"/>
      <c r="AE2076" s="61"/>
      <c r="AF2076" s="61"/>
      <c r="AG2076" s="61"/>
      <c r="AH2076" s="61"/>
      <c r="AI2076" s="61"/>
      <c r="AJ2076" s="61"/>
      <c r="AK2076" s="61"/>
      <c r="AL2076" s="61"/>
      <c r="AM2076" s="61"/>
      <c r="AN2076" s="61"/>
      <c r="AO2076" s="61"/>
      <c r="AP2076" s="61"/>
      <c r="AQ2076" s="61"/>
      <c r="AR2076" s="61"/>
      <c r="AS2076" s="61"/>
      <c r="AT2076" s="61"/>
      <c r="AU2076" s="61"/>
      <c r="AV2076" s="61"/>
      <c r="AW2076" s="61"/>
      <c r="AX2076" s="61"/>
      <c r="AY2076" s="61"/>
      <c r="AZ2076" s="61"/>
      <c r="BA2076" s="61"/>
      <c r="BB2076" s="61"/>
      <c r="BC2076" s="61"/>
      <c r="BD2076" s="61"/>
      <c r="BE2076" s="61"/>
      <c r="BF2076" s="61"/>
      <c r="BG2076" s="61"/>
      <c r="BH2076" s="61"/>
      <c r="BI2076" s="61"/>
      <c r="BJ2076" s="61"/>
      <c r="BK2076" s="61"/>
      <c r="BL2076" s="61"/>
      <c r="BM2076" s="61"/>
    </row>
    <row r="2077" spans="2:65" ht="25.5" customHeight="1" x14ac:dyDescent="0.2">
      <c r="B2077" s="189" t="s">
        <v>373</v>
      </c>
      <c r="C2077" s="192"/>
      <c r="D2077" s="192"/>
      <c r="E2077" s="37"/>
      <c r="F2077" s="189" t="s">
        <v>370</v>
      </c>
      <c r="G2077" s="192"/>
      <c r="H2077" s="192"/>
      <c r="I2077" s="61"/>
      <c r="J2077" s="189" t="s">
        <v>396</v>
      </c>
      <c r="K2077" s="192"/>
      <c r="L2077" s="192"/>
      <c r="M2077" s="61"/>
      <c r="N2077" s="190" t="s">
        <v>198</v>
      </c>
      <c r="O2077" s="191"/>
      <c r="P2077" s="191"/>
      <c r="Q2077" s="61"/>
      <c r="R2077" s="190" t="s">
        <v>207</v>
      </c>
      <c r="S2077" s="191"/>
      <c r="T2077" s="191"/>
      <c r="U2077" s="61"/>
      <c r="V2077" s="61"/>
      <c r="W2077" s="190" t="s">
        <v>212</v>
      </c>
      <c r="X2077" s="191"/>
      <c r="Y2077" s="191"/>
      <c r="Z2077" s="61"/>
      <c r="AA2077" s="190" t="s">
        <v>223</v>
      </c>
      <c r="AB2077" s="191"/>
      <c r="AC2077" s="191"/>
      <c r="AD2077" s="61"/>
      <c r="AE2077" s="190" t="s">
        <v>230</v>
      </c>
      <c r="AF2077" s="190"/>
      <c r="AG2077" s="190"/>
      <c r="AH2077" s="61"/>
      <c r="AI2077" s="190" t="s">
        <v>235</v>
      </c>
      <c r="AJ2077" s="190"/>
      <c r="AK2077" s="190"/>
      <c r="AL2077" s="61"/>
      <c r="AM2077" s="190" t="s">
        <v>252</v>
      </c>
      <c r="AN2077" s="190"/>
      <c r="AO2077" s="190"/>
      <c r="AP2077" s="61"/>
      <c r="AQ2077" s="190" t="s">
        <v>282</v>
      </c>
      <c r="AR2077" s="190"/>
      <c r="AS2077" s="190"/>
      <c r="AT2077" s="61"/>
      <c r="AU2077" s="189" t="s">
        <v>295</v>
      </c>
      <c r="AV2077" s="189"/>
      <c r="AW2077" s="189"/>
      <c r="AX2077" s="61"/>
      <c r="AY2077" s="189" t="s">
        <v>323</v>
      </c>
      <c r="AZ2077" s="189"/>
      <c r="BA2077" s="189"/>
      <c r="BB2077" s="61"/>
      <c r="BC2077" s="189" t="s">
        <v>324</v>
      </c>
      <c r="BD2077" s="189"/>
      <c r="BE2077" s="189"/>
      <c r="BF2077" s="61"/>
      <c r="BG2077" s="189" t="s">
        <v>331</v>
      </c>
      <c r="BH2077" s="189"/>
      <c r="BI2077" s="189"/>
      <c r="BJ2077" s="61"/>
      <c r="BK2077" s="61"/>
      <c r="BL2077" s="61"/>
      <c r="BM2077" s="61"/>
    </row>
    <row r="2078" spans="2:65" ht="25.5" customHeight="1" x14ac:dyDescent="0.2">
      <c r="B2078" s="63" t="s">
        <v>371</v>
      </c>
      <c r="C2078" s="45">
        <v>6</v>
      </c>
      <c r="D2078" s="58">
        <v>0.21428571428571427</v>
      </c>
      <c r="E2078" s="37"/>
      <c r="F2078" s="75" t="s">
        <v>384</v>
      </c>
      <c r="G2078" s="45">
        <v>0</v>
      </c>
      <c r="H2078" s="58">
        <v>0</v>
      </c>
      <c r="I2078" s="61"/>
      <c r="J2078" s="63" t="s">
        <v>397</v>
      </c>
      <c r="K2078" s="45">
        <v>4</v>
      </c>
      <c r="L2078" s="58">
        <v>0.14285714285714285</v>
      </c>
      <c r="M2078" s="61"/>
      <c r="N2078" s="169" t="s">
        <v>199</v>
      </c>
      <c r="O2078" s="59">
        <v>6</v>
      </c>
      <c r="P2078" s="60">
        <v>0.23076923076923078</v>
      </c>
      <c r="Q2078" s="61"/>
      <c r="R2078" s="169" t="s">
        <v>208</v>
      </c>
      <c r="S2078" s="59">
        <v>13</v>
      </c>
      <c r="T2078" s="60">
        <v>0.48148148148148145</v>
      </c>
      <c r="U2078" s="61"/>
      <c r="V2078" s="61"/>
      <c r="W2078" s="169" t="s">
        <v>213</v>
      </c>
      <c r="X2078" s="59">
        <v>4</v>
      </c>
      <c r="Y2078" s="60">
        <v>0.14285714285714285</v>
      </c>
      <c r="Z2078" s="61"/>
      <c r="AA2078" s="169" t="s">
        <v>224</v>
      </c>
      <c r="AB2078" s="59">
        <v>7</v>
      </c>
      <c r="AC2078" s="60">
        <v>0.25</v>
      </c>
      <c r="AD2078" s="61"/>
      <c r="AE2078" s="169" t="s">
        <v>231</v>
      </c>
      <c r="AF2078" s="59">
        <v>2</v>
      </c>
      <c r="AG2078" s="60">
        <v>7.6923076923076927E-2</v>
      </c>
      <c r="AH2078" s="61"/>
      <c r="AI2078" s="169" t="s">
        <v>236</v>
      </c>
      <c r="AJ2078" s="59">
        <v>0</v>
      </c>
      <c r="AK2078" s="60">
        <v>0</v>
      </c>
      <c r="AL2078" s="61"/>
      <c r="AM2078" s="169" t="s">
        <v>253</v>
      </c>
      <c r="AN2078" s="59">
        <v>0</v>
      </c>
      <c r="AO2078" s="60">
        <v>0</v>
      </c>
      <c r="AP2078" s="61"/>
      <c r="AQ2078" s="169" t="s">
        <v>283</v>
      </c>
      <c r="AR2078" s="59">
        <v>2</v>
      </c>
      <c r="AS2078" s="60">
        <v>7.6923076923076927E-2</v>
      </c>
      <c r="AT2078" s="61"/>
      <c r="AU2078" s="169" t="s">
        <v>296</v>
      </c>
      <c r="AV2078" s="59">
        <v>2</v>
      </c>
      <c r="AW2078" s="60">
        <v>8.3333333333333329E-2</v>
      </c>
      <c r="AX2078" s="61"/>
      <c r="AY2078" s="169" t="s">
        <v>314</v>
      </c>
      <c r="AZ2078" s="59">
        <v>0</v>
      </c>
      <c r="BA2078" s="60">
        <v>0</v>
      </c>
      <c r="BB2078" s="61"/>
      <c r="BC2078" s="169" t="s">
        <v>325</v>
      </c>
      <c r="BD2078" s="59">
        <v>8</v>
      </c>
      <c r="BE2078" s="60">
        <v>0.2857142857142857</v>
      </c>
      <c r="BF2078" s="61"/>
      <c r="BG2078" s="63" t="s">
        <v>332</v>
      </c>
      <c r="BH2078" s="54">
        <v>1</v>
      </c>
      <c r="BI2078" s="66">
        <v>5.8823529411764705E-2</v>
      </c>
      <c r="BJ2078" s="61"/>
      <c r="BK2078" s="61"/>
      <c r="BL2078" s="61"/>
      <c r="BM2078" s="61"/>
    </row>
    <row r="2079" spans="2:65" ht="25.5" customHeight="1" x14ac:dyDescent="0.2">
      <c r="B2079" s="63" t="s">
        <v>372</v>
      </c>
      <c r="C2079" s="45">
        <v>7</v>
      </c>
      <c r="D2079" s="58">
        <v>0.25</v>
      </c>
      <c r="E2079" s="64"/>
      <c r="F2079" s="75" t="s">
        <v>385</v>
      </c>
      <c r="G2079" s="45">
        <v>13</v>
      </c>
      <c r="H2079" s="58">
        <v>0.4642857142857143</v>
      </c>
      <c r="I2079" s="61"/>
      <c r="J2079" s="63" t="s">
        <v>398</v>
      </c>
      <c r="K2079" s="45">
        <v>4</v>
      </c>
      <c r="L2079" s="58">
        <v>0.14285714285714285</v>
      </c>
      <c r="M2079" s="61"/>
      <c r="N2079" s="169" t="s">
        <v>200</v>
      </c>
      <c r="O2079" s="45">
        <v>10</v>
      </c>
      <c r="P2079" s="60">
        <v>0.38461538461538464</v>
      </c>
      <c r="Q2079" s="61"/>
      <c r="R2079" s="169" t="s">
        <v>209</v>
      </c>
      <c r="S2079" s="59">
        <v>6</v>
      </c>
      <c r="T2079" s="60">
        <v>0.22222222222222221</v>
      </c>
      <c r="U2079" s="61"/>
      <c r="V2079" s="61"/>
      <c r="W2079" s="169" t="s">
        <v>214</v>
      </c>
      <c r="X2079" s="45">
        <v>0</v>
      </c>
      <c r="Y2079" s="60">
        <v>0</v>
      </c>
      <c r="Z2079" s="61"/>
      <c r="AA2079" s="169" t="s">
        <v>225</v>
      </c>
      <c r="AB2079" s="45">
        <v>3</v>
      </c>
      <c r="AC2079" s="60">
        <v>0.10714285714285714</v>
      </c>
      <c r="AD2079" s="61"/>
      <c r="AE2079" s="169" t="s">
        <v>232</v>
      </c>
      <c r="AF2079" s="45">
        <v>2</v>
      </c>
      <c r="AG2079" s="60">
        <v>7.6923076923076927E-2</v>
      </c>
      <c r="AH2079" s="61"/>
      <c r="AI2079" s="169" t="s">
        <v>238</v>
      </c>
      <c r="AJ2079" s="45">
        <v>0</v>
      </c>
      <c r="AK2079" s="60">
        <v>0</v>
      </c>
      <c r="AL2079" s="61"/>
      <c r="AM2079" s="169" t="s">
        <v>254</v>
      </c>
      <c r="AN2079" s="45">
        <v>0</v>
      </c>
      <c r="AO2079" s="60">
        <v>0</v>
      </c>
      <c r="AP2079" s="61"/>
      <c r="AQ2079" s="169" t="s">
        <v>284</v>
      </c>
      <c r="AR2079" s="45">
        <v>2</v>
      </c>
      <c r="AS2079" s="60">
        <v>7.6923076923076927E-2</v>
      </c>
      <c r="AT2079" s="61"/>
      <c r="AU2079" s="169" t="s">
        <v>297</v>
      </c>
      <c r="AV2079" s="45">
        <v>2</v>
      </c>
      <c r="AW2079" s="60">
        <v>8.3333333333333329E-2</v>
      </c>
      <c r="AX2079" s="61"/>
      <c r="AY2079" s="169" t="s">
        <v>316</v>
      </c>
      <c r="AZ2079" s="45">
        <v>2</v>
      </c>
      <c r="BA2079" s="60">
        <v>7.1428571428571425E-2</v>
      </c>
      <c r="BB2079" s="61"/>
      <c r="BC2079" s="169" t="s">
        <v>326</v>
      </c>
      <c r="BD2079" s="45">
        <v>2</v>
      </c>
      <c r="BE2079" s="60">
        <v>7.1428571428571425E-2</v>
      </c>
      <c r="BF2079" s="61"/>
      <c r="BG2079" s="63" t="s">
        <v>333</v>
      </c>
      <c r="BH2079" s="65">
        <v>1</v>
      </c>
      <c r="BI2079" s="66">
        <v>5.8823529411764705E-2</v>
      </c>
      <c r="BJ2079" s="61"/>
      <c r="BK2079" s="61"/>
      <c r="BL2079" s="61"/>
      <c r="BM2079" s="61"/>
    </row>
    <row r="2080" spans="2:65" ht="25.5" customHeight="1" x14ac:dyDescent="0.2">
      <c r="B2080" s="63" t="s">
        <v>374</v>
      </c>
      <c r="C2080" s="45">
        <v>3</v>
      </c>
      <c r="D2080" s="58">
        <v>0.10714285714285714</v>
      </c>
      <c r="E2080" s="64"/>
      <c r="F2080" s="75" t="s">
        <v>386</v>
      </c>
      <c r="G2080" s="45">
        <v>1</v>
      </c>
      <c r="H2080" s="58">
        <v>3.5714285714285712E-2</v>
      </c>
      <c r="I2080" s="61"/>
      <c r="J2080" s="63" t="s">
        <v>385</v>
      </c>
      <c r="K2080" s="45">
        <v>5</v>
      </c>
      <c r="L2080" s="58">
        <v>0.17857142857142858</v>
      </c>
      <c r="M2080" s="61"/>
      <c r="N2080" s="169" t="s">
        <v>201</v>
      </c>
      <c r="O2080" s="45">
        <v>3</v>
      </c>
      <c r="P2080" s="60">
        <v>0.11538461538461539</v>
      </c>
      <c r="Q2080" s="61"/>
      <c r="R2080" s="169" t="s">
        <v>210</v>
      </c>
      <c r="S2080" s="59">
        <v>4</v>
      </c>
      <c r="T2080" s="60">
        <v>0.14814814814814814</v>
      </c>
      <c r="U2080" s="61"/>
      <c r="V2080" s="61"/>
      <c r="W2080" s="169" t="s">
        <v>215</v>
      </c>
      <c r="X2080" s="45">
        <v>2</v>
      </c>
      <c r="Y2080" s="60">
        <v>7.1428571428571425E-2</v>
      </c>
      <c r="Z2080" s="61"/>
      <c r="AA2080" s="169" t="s">
        <v>226</v>
      </c>
      <c r="AB2080" s="45">
        <v>0</v>
      </c>
      <c r="AC2080" s="60">
        <v>0</v>
      </c>
      <c r="AD2080" s="61"/>
      <c r="AE2080" s="169" t="s">
        <v>233</v>
      </c>
      <c r="AF2080" s="45">
        <v>6</v>
      </c>
      <c r="AG2080" s="60">
        <v>0.23076923076923078</v>
      </c>
      <c r="AH2080" s="61"/>
      <c r="AI2080" s="169" t="s">
        <v>239</v>
      </c>
      <c r="AJ2080" s="45">
        <v>4</v>
      </c>
      <c r="AK2080" s="60">
        <v>0.14285714285714285</v>
      </c>
      <c r="AL2080" s="61"/>
      <c r="AM2080" s="169" t="s">
        <v>255</v>
      </c>
      <c r="AN2080" s="45">
        <v>0</v>
      </c>
      <c r="AO2080" s="60">
        <v>0</v>
      </c>
      <c r="AP2080" s="61"/>
      <c r="AQ2080" s="169" t="s">
        <v>285</v>
      </c>
      <c r="AR2080" s="45">
        <v>0</v>
      </c>
      <c r="AS2080" s="60">
        <v>0</v>
      </c>
      <c r="AT2080" s="61"/>
      <c r="AU2080" s="169" t="s">
        <v>298</v>
      </c>
      <c r="AV2080" s="45">
        <v>0</v>
      </c>
      <c r="AW2080" s="60">
        <v>0</v>
      </c>
      <c r="AX2080" s="61"/>
      <c r="AY2080" s="169" t="s">
        <v>315</v>
      </c>
      <c r="AZ2080" s="45">
        <v>0</v>
      </c>
      <c r="BA2080" s="60">
        <v>0</v>
      </c>
      <c r="BB2080" s="61"/>
      <c r="BC2080" s="169" t="s">
        <v>327</v>
      </c>
      <c r="BD2080" s="45">
        <v>2</v>
      </c>
      <c r="BE2080" s="60">
        <v>7.1428571428571425E-2</v>
      </c>
      <c r="BF2080" s="61"/>
      <c r="BG2080" s="63" t="s">
        <v>334</v>
      </c>
      <c r="BH2080" s="65">
        <v>0</v>
      </c>
      <c r="BI2080" s="66">
        <v>0</v>
      </c>
      <c r="BJ2080" s="62"/>
      <c r="BK2080" s="62"/>
      <c r="BL2080" s="61"/>
      <c r="BM2080" s="61"/>
    </row>
    <row r="2081" spans="2:65" ht="25.5" customHeight="1" x14ac:dyDescent="0.2">
      <c r="B2081" s="63" t="s">
        <v>375</v>
      </c>
      <c r="C2081" s="45">
        <v>0</v>
      </c>
      <c r="D2081" s="58">
        <v>0</v>
      </c>
      <c r="E2081" s="64"/>
      <c r="F2081" s="75" t="s">
        <v>387</v>
      </c>
      <c r="G2081" s="45">
        <v>2</v>
      </c>
      <c r="H2081" s="58">
        <v>7.1428571428571425E-2</v>
      </c>
      <c r="I2081" s="61"/>
      <c r="J2081" s="63" t="s">
        <v>399</v>
      </c>
      <c r="K2081" s="45">
        <v>1</v>
      </c>
      <c r="L2081" s="58">
        <v>3.5714285714285712E-2</v>
      </c>
      <c r="M2081" s="61"/>
      <c r="N2081" s="169" t="s">
        <v>202</v>
      </c>
      <c r="O2081" s="45">
        <v>0</v>
      </c>
      <c r="P2081" s="60">
        <v>0</v>
      </c>
      <c r="Q2081" s="61"/>
      <c r="R2081" s="169" t="s">
        <v>211</v>
      </c>
      <c r="S2081" s="59">
        <v>4</v>
      </c>
      <c r="T2081" s="60">
        <v>0.14814814814814814</v>
      </c>
      <c r="U2081" s="61"/>
      <c r="V2081" s="61"/>
      <c r="W2081" s="169" t="s">
        <v>216</v>
      </c>
      <c r="X2081" s="45">
        <v>4</v>
      </c>
      <c r="Y2081" s="60">
        <v>0.14285714285714285</v>
      </c>
      <c r="Z2081" s="61"/>
      <c r="AA2081" s="169" t="s">
        <v>227</v>
      </c>
      <c r="AB2081" s="45">
        <v>6</v>
      </c>
      <c r="AC2081" s="60">
        <v>0.21428571428571427</v>
      </c>
      <c r="AD2081" s="61"/>
      <c r="AE2081" s="169" t="s">
        <v>234</v>
      </c>
      <c r="AF2081" s="45">
        <v>0</v>
      </c>
      <c r="AG2081" s="60">
        <v>0</v>
      </c>
      <c r="AH2081" s="61"/>
      <c r="AI2081" s="169" t="s">
        <v>240</v>
      </c>
      <c r="AJ2081" s="45">
        <v>2</v>
      </c>
      <c r="AK2081" s="60">
        <v>7.1428571428571425E-2</v>
      </c>
      <c r="AL2081" s="61"/>
      <c r="AM2081" s="169" t="s">
        <v>276</v>
      </c>
      <c r="AN2081" s="45">
        <v>4</v>
      </c>
      <c r="AO2081" s="60">
        <v>0.16666666666666666</v>
      </c>
      <c r="AP2081" s="61"/>
      <c r="AQ2081" s="169" t="s">
        <v>286</v>
      </c>
      <c r="AR2081" s="45">
        <v>6</v>
      </c>
      <c r="AS2081" s="60">
        <v>0.23076923076923078</v>
      </c>
      <c r="AT2081" s="61"/>
      <c r="AU2081" s="169" t="s">
        <v>299</v>
      </c>
      <c r="AV2081" s="45">
        <v>0</v>
      </c>
      <c r="AW2081" s="60">
        <v>0</v>
      </c>
      <c r="AX2081" s="61"/>
      <c r="AY2081" s="169" t="s">
        <v>317</v>
      </c>
      <c r="AZ2081" s="45">
        <v>0</v>
      </c>
      <c r="BA2081" s="60">
        <v>0</v>
      </c>
      <c r="BB2081" s="61"/>
      <c r="BC2081" s="169" t="s">
        <v>328</v>
      </c>
      <c r="BD2081" s="59">
        <v>4</v>
      </c>
      <c r="BE2081" s="60">
        <v>0.14285714285714285</v>
      </c>
      <c r="BF2081" s="61"/>
      <c r="BG2081" s="63" t="s">
        <v>335</v>
      </c>
      <c r="BH2081" s="54">
        <v>8</v>
      </c>
      <c r="BI2081" s="66">
        <v>0.47058823529411764</v>
      </c>
      <c r="BJ2081" s="61"/>
      <c r="BK2081" s="61"/>
      <c r="BL2081" s="61"/>
      <c r="BM2081" s="61"/>
    </row>
    <row r="2082" spans="2:65" ht="25.5" customHeight="1" x14ac:dyDescent="0.2">
      <c r="B2082" s="63" t="s">
        <v>376</v>
      </c>
      <c r="C2082" s="45">
        <v>3</v>
      </c>
      <c r="D2082" s="58">
        <v>0.10714285714285714</v>
      </c>
      <c r="E2082" s="64"/>
      <c r="F2082" s="75" t="s">
        <v>388</v>
      </c>
      <c r="G2082" s="45">
        <v>1</v>
      </c>
      <c r="H2082" s="58">
        <v>3.5714285714285712E-2</v>
      </c>
      <c r="I2082" s="61"/>
      <c r="J2082" s="63" t="s">
        <v>400</v>
      </c>
      <c r="K2082" s="45">
        <v>0</v>
      </c>
      <c r="L2082" s="58">
        <v>0</v>
      </c>
      <c r="M2082" s="61"/>
      <c r="N2082" s="169" t="s">
        <v>203</v>
      </c>
      <c r="O2082" s="45">
        <v>1</v>
      </c>
      <c r="P2082" s="60">
        <v>3.8461538461538464E-2</v>
      </c>
      <c r="Q2082" s="61"/>
      <c r="R2082" s="37"/>
      <c r="S2082" s="45">
        <v>27</v>
      </c>
      <c r="T2082" s="60">
        <v>1</v>
      </c>
      <c r="U2082" s="61"/>
      <c r="V2082" s="61"/>
      <c r="W2082" s="169" t="s">
        <v>217</v>
      </c>
      <c r="X2082" s="45">
        <v>3</v>
      </c>
      <c r="Y2082" s="60">
        <v>0.10714285714285714</v>
      </c>
      <c r="Z2082" s="61"/>
      <c r="AA2082" s="169" t="s">
        <v>228</v>
      </c>
      <c r="AB2082" s="45">
        <v>10</v>
      </c>
      <c r="AC2082" s="60">
        <v>0.35714285714285715</v>
      </c>
      <c r="AD2082" s="61"/>
      <c r="AE2082" s="169" t="s">
        <v>237</v>
      </c>
      <c r="AF2082" s="45">
        <v>6</v>
      </c>
      <c r="AG2082" s="60">
        <v>0.23076923076923078</v>
      </c>
      <c r="AH2082" s="61"/>
      <c r="AI2082" s="169" t="s">
        <v>241</v>
      </c>
      <c r="AJ2082" s="45">
        <v>2</v>
      </c>
      <c r="AK2082" s="60">
        <v>7.1428571428571425E-2</v>
      </c>
      <c r="AL2082" s="61"/>
      <c r="AM2082" s="169" t="s">
        <v>257</v>
      </c>
      <c r="AN2082" s="45">
        <v>1</v>
      </c>
      <c r="AO2082" s="60">
        <v>4.1666666666666664E-2</v>
      </c>
      <c r="AP2082" s="61"/>
      <c r="AQ2082" s="169" t="s">
        <v>287</v>
      </c>
      <c r="AR2082" s="45">
        <v>0</v>
      </c>
      <c r="AS2082" s="60">
        <v>0</v>
      </c>
      <c r="AT2082" s="61"/>
      <c r="AU2082" s="169" t="s">
        <v>300</v>
      </c>
      <c r="AV2082" s="45">
        <v>6</v>
      </c>
      <c r="AW2082" s="60">
        <v>0.25</v>
      </c>
      <c r="AX2082" s="61"/>
      <c r="AY2082" s="169" t="s">
        <v>319</v>
      </c>
      <c r="AZ2082" s="45">
        <v>9</v>
      </c>
      <c r="BA2082" s="60">
        <v>0.32142857142857145</v>
      </c>
      <c r="BB2082" s="61"/>
      <c r="BC2082" s="169" t="s">
        <v>329</v>
      </c>
      <c r="BD2082" s="59">
        <v>2</v>
      </c>
      <c r="BE2082" s="60">
        <v>7.1428571428571425E-2</v>
      </c>
      <c r="BF2082" s="61"/>
      <c r="BG2082" s="63" t="s">
        <v>336</v>
      </c>
      <c r="BH2082" s="54">
        <v>7</v>
      </c>
      <c r="BI2082" s="66">
        <v>0.41176470588235292</v>
      </c>
      <c r="BJ2082" s="61"/>
      <c r="BK2082" s="61"/>
      <c r="BL2082" s="61"/>
      <c r="BM2082" s="61"/>
    </row>
    <row r="2083" spans="2:65" ht="25.5" customHeight="1" x14ac:dyDescent="0.2">
      <c r="B2083" s="63" t="s">
        <v>377</v>
      </c>
      <c r="C2083" s="45">
        <v>0</v>
      </c>
      <c r="D2083" s="58">
        <v>0</v>
      </c>
      <c r="E2083" s="64"/>
      <c r="F2083" s="75" t="s">
        <v>389</v>
      </c>
      <c r="G2083" s="45">
        <v>2</v>
      </c>
      <c r="H2083" s="58">
        <v>7.1428571428571425E-2</v>
      </c>
      <c r="I2083" s="61"/>
      <c r="J2083" s="63" t="s">
        <v>387</v>
      </c>
      <c r="K2083" s="45">
        <v>2</v>
      </c>
      <c r="L2083" s="58">
        <v>7.1428571428571425E-2</v>
      </c>
      <c r="M2083" s="61"/>
      <c r="N2083" s="169" t="s">
        <v>204</v>
      </c>
      <c r="O2083" s="45">
        <v>1</v>
      </c>
      <c r="P2083" s="60">
        <v>3.8461538461538464E-2</v>
      </c>
      <c r="Q2083" s="61"/>
      <c r="R2083" s="61"/>
      <c r="S2083" s="49" t="s">
        <v>141</v>
      </c>
      <c r="T2083" s="49" t="s">
        <v>140</v>
      </c>
      <c r="U2083" s="61"/>
      <c r="V2083" s="61"/>
      <c r="W2083" s="169" t="s">
        <v>218</v>
      </c>
      <c r="X2083" s="45">
        <v>1</v>
      </c>
      <c r="Y2083" s="60">
        <v>3.5714285714285712E-2</v>
      </c>
      <c r="Z2083" s="61"/>
      <c r="AA2083" s="169" t="s">
        <v>229</v>
      </c>
      <c r="AB2083" s="45">
        <v>2</v>
      </c>
      <c r="AC2083" s="60">
        <v>7.1428571428571425E-2</v>
      </c>
      <c r="AD2083" s="61"/>
      <c r="AE2083" s="169" t="s">
        <v>251</v>
      </c>
      <c r="AF2083" s="59">
        <v>0</v>
      </c>
      <c r="AG2083" s="60">
        <v>0</v>
      </c>
      <c r="AH2083" s="61"/>
      <c r="AI2083" s="169" t="s">
        <v>242</v>
      </c>
      <c r="AJ2083" s="45">
        <v>2</v>
      </c>
      <c r="AK2083" s="60">
        <v>7.1428571428571425E-2</v>
      </c>
      <c r="AL2083" s="61"/>
      <c r="AM2083" s="169" t="s">
        <v>256</v>
      </c>
      <c r="AN2083" s="45">
        <v>2</v>
      </c>
      <c r="AO2083" s="60">
        <v>8.3333333333333329E-2</v>
      </c>
      <c r="AP2083" s="61"/>
      <c r="AQ2083" s="169" t="s">
        <v>288</v>
      </c>
      <c r="AR2083" s="59">
        <v>6</v>
      </c>
      <c r="AS2083" s="60">
        <v>0.23076923076923078</v>
      </c>
      <c r="AT2083" s="61"/>
      <c r="AU2083" s="169" t="s">
        <v>301</v>
      </c>
      <c r="AV2083" s="45">
        <v>0</v>
      </c>
      <c r="AW2083" s="60">
        <v>0</v>
      </c>
      <c r="AX2083" s="61"/>
      <c r="AY2083" s="169" t="s">
        <v>320</v>
      </c>
      <c r="AZ2083" s="45">
        <v>0</v>
      </c>
      <c r="BA2083" s="60">
        <v>0</v>
      </c>
      <c r="BB2083" s="61"/>
      <c r="BC2083" s="169" t="s">
        <v>330</v>
      </c>
      <c r="BD2083" s="45">
        <v>10</v>
      </c>
      <c r="BE2083" s="60">
        <v>0.35714285714285715</v>
      </c>
      <c r="BF2083" s="61"/>
      <c r="BG2083" s="63" t="s">
        <v>337</v>
      </c>
      <c r="BH2083" s="65">
        <v>0</v>
      </c>
      <c r="BI2083" s="66">
        <v>0</v>
      </c>
      <c r="BJ2083" s="61"/>
      <c r="BK2083" s="61"/>
      <c r="BL2083" s="61"/>
      <c r="BM2083" s="61"/>
    </row>
    <row r="2084" spans="2:65" ht="25.5" customHeight="1" x14ac:dyDescent="0.2">
      <c r="B2084" s="63" t="s">
        <v>378</v>
      </c>
      <c r="C2084" s="45">
        <v>3</v>
      </c>
      <c r="D2084" s="58">
        <v>0.10714285714285714</v>
      </c>
      <c r="E2084" s="64"/>
      <c r="F2084" s="75" t="s">
        <v>390</v>
      </c>
      <c r="G2084" s="45">
        <v>2</v>
      </c>
      <c r="H2084" s="58">
        <v>7.1428571428571425E-2</v>
      </c>
      <c r="I2084" s="61"/>
      <c r="J2084" s="63" t="s">
        <v>401</v>
      </c>
      <c r="K2084" s="45">
        <v>2</v>
      </c>
      <c r="L2084" s="58">
        <v>7.1428571428571425E-2</v>
      </c>
      <c r="M2084" s="61"/>
      <c r="N2084" s="169" t="s">
        <v>205</v>
      </c>
      <c r="O2084" s="45">
        <v>5</v>
      </c>
      <c r="P2084" s="60">
        <v>0.19230769230769232</v>
      </c>
      <c r="Q2084" s="61"/>
      <c r="R2084" s="61"/>
      <c r="S2084" s="61"/>
      <c r="T2084" s="61"/>
      <c r="U2084" s="61"/>
      <c r="V2084" s="61"/>
      <c r="W2084" s="169" t="s">
        <v>219</v>
      </c>
      <c r="X2084" s="45">
        <v>0</v>
      </c>
      <c r="Y2084" s="60">
        <v>0</v>
      </c>
      <c r="Z2084" s="61"/>
      <c r="AA2084" s="37"/>
      <c r="AB2084" s="45">
        <v>28</v>
      </c>
      <c r="AC2084" s="60">
        <v>1</v>
      </c>
      <c r="AD2084" s="61"/>
      <c r="AE2084" s="169" t="s">
        <v>435</v>
      </c>
      <c r="AF2084" s="59">
        <v>2</v>
      </c>
      <c r="AG2084" s="60">
        <v>7.6923076923076927E-2</v>
      </c>
      <c r="AH2084" s="61"/>
      <c r="AI2084" s="169" t="s">
        <v>243</v>
      </c>
      <c r="AJ2084" s="45">
        <v>2</v>
      </c>
      <c r="AK2084" s="60">
        <v>7.1428571428571425E-2</v>
      </c>
      <c r="AL2084" s="61"/>
      <c r="AM2084" s="169" t="s">
        <v>258</v>
      </c>
      <c r="AN2084" s="45">
        <v>1</v>
      </c>
      <c r="AO2084" s="60">
        <v>4.1666666666666664E-2</v>
      </c>
      <c r="AP2084" s="61"/>
      <c r="AQ2084" s="169" t="s">
        <v>289</v>
      </c>
      <c r="AR2084" s="59">
        <v>0</v>
      </c>
      <c r="AS2084" s="60">
        <v>0</v>
      </c>
      <c r="AT2084" s="61"/>
      <c r="AU2084" s="169" t="s">
        <v>302</v>
      </c>
      <c r="AV2084" s="45">
        <v>0</v>
      </c>
      <c r="AW2084" s="60">
        <v>0</v>
      </c>
      <c r="AX2084" s="61"/>
      <c r="AY2084" s="169" t="s">
        <v>322</v>
      </c>
      <c r="AZ2084" s="45">
        <v>0</v>
      </c>
      <c r="BA2084" s="60">
        <v>0</v>
      </c>
      <c r="BB2084" s="61"/>
      <c r="BC2084" s="98"/>
      <c r="BD2084" s="45">
        <v>28</v>
      </c>
      <c r="BE2084" s="60">
        <v>1</v>
      </c>
      <c r="BF2084" s="61"/>
      <c r="BG2084" s="98"/>
      <c r="BH2084" s="65">
        <v>17</v>
      </c>
      <c r="BI2084" s="66">
        <v>1</v>
      </c>
      <c r="BJ2084" s="61"/>
      <c r="BK2084" s="61"/>
      <c r="BL2084" s="61"/>
      <c r="BM2084" s="61"/>
    </row>
    <row r="2085" spans="2:65" ht="25.5" customHeight="1" x14ac:dyDescent="0.2">
      <c r="B2085" s="63" t="s">
        <v>379</v>
      </c>
      <c r="C2085" s="45">
        <v>4</v>
      </c>
      <c r="D2085" s="58">
        <v>0.14285714285714285</v>
      </c>
      <c r="E2085" s="64"/>
      <c r="F2085" s="75" t="s">
        <v>391</v>
      </c>
      <c r="G2085" s="45">
        <v>5</v>
      </c>
      <c r="H2085" s="58">
        <v>0.17857142857142858</v>
      </c>
      <c r="I2085" s="61"/>
      <c r="J2085" s="63" t="s">
        <v>402</v>
      </c>
      <c r="K2085" s="45">
        <v>0</v>
      </c>
      <c r="L2085" s="58">
        <v>0</v>
      </c>
      <c r="M2085" s="61"/>
      <c r="N2085" s="169" t="s">
        <v>206</v>
      </c>
      <c r="O2085" s="45">
        <v>0</v>
      </c>
      <c r="P2085" s="60">
        <v>0</v>
      </c>
      <c r="Q2085" s="61"/>
      <c r="R2085" s="61"/>
      <c r="S2085" s="61"/>
      <c r="T2085" s="61"/>
      <c r="U2085" s="61"/>
      <c r="V2085" s="61"/>
      <c r="W2085" s="169" t="s">
        <v>220</v>
      </c>
      <c r="X2085" s="45">
        <v>0</v>
      </c>
      <c r="Y2085" s="60">
        <v>0</v>
      </c>
      <c r="Z2085" s="61"/>
      <c r="AA2085" s="61"/>
      <c r="AB2085" s="49" t="s">
        <v>141</v>
      </c>
      <c r="AC2085" s="49" t="s">
        <v>140</v>
      </c>
      <c r="AD2085" s="61"/>
      <c r="AE2085" s="169" t="s">
        <v>436</v>
      </c>
      <c r="AF2085" s="59">
        <v>4</v>
      </c>
      <c r="AG2085" s="60">
        <v>0.15384615384615385</v>
      </c>
      <c r="AH2085" s="61"/>
      <c r="AI2085" s="169" t="s">
        <v>244</v>
      </c>
      <c r="AJ2085" s="45">
        <v>2</v>
      </c>
      <c r="AK2085" s="60">
        <v>7.1428571428571425E-2</v>
      </c>
      <c r="AL2085" s="61"/>
      <c r="AM2085" s="169" t="s">
        <v>277</v>
      </c>
      <c r="AN2085" s="45">
        <v>2</v>
      </c>
      <c r="AO2085" s="60">
        <v>8.3333333333333329E-2</v>
      </c>
      <c r="AP2085" s="61"/>
      <c r="AQ2085" s="169" t="s">
        <v>290</v>
      </c>
      <c r="AR2085" s="45">
        <v>0</v>
      </c>
      <c r="AS2085" s="60">
        <v>0</v>
      </c>
      <c r="AT2085" s="61"/>
      <c r="AU2085" s="169" t="s">
        <v>304</v>
      </c>
      <c r="AV2085" s="45">
        <v>4</v>
      </c>
      <c r="AW2085" s="60">
        <v>0.16666666666666666</v>
      </c>
      <c r="AX2085" s="61"/>
      <c r="AY2085" s="169" t="s">
        <v>321</v>
      </c>
      <c r="AZ2085" s="45">
        <v>4</v>
      </c>
      <c r="BA2085" s="60">
        <v>0.14285714285714285</v>
      </c>
      <c r="BB2085" s="61"/>
      <c r="BC2085" s="61"/>
      <c r="BD2085" s="49" t="s">
        <v>141</v>
      </c>
      <c r="BE2085" s="49" t="s">
        <v>140</v>
      </c>
      <c r="BF2085" s="61"/>
      <c r="BG2085" s="68"/>
      <c r="BH2085" s="77" t="s">
        <v>141</v>
      </c>
      <c r="BI2085" s="77" t="s">
        <v>140</v>
      </c>
      <c r="BJ2085" s="61"/>
      <c r="BK2085" s="61"/>
      <c r="BL2085" s="61"/>
      <c r="BM2085" s="61"/>
    </row>
    <row r="2086" spans="2:65" ht="25.5" customHeight="1" x14ac:dyDescent="0.2">
      <c r="B2086" s="63" t="s">
        <v>380</v>
      </c>
      <c r="C2086" s="45">
        <v>1</v>
      </c>
      <c r="D2086" s="58">
        <v>3.5714285714285712E-2</v>
      </c>
      <c r="E2086" s="64"/>
      <c r="F2086" s="75" t="s">
        <v>392</v>
      </c>
      <c r="G2086" s="45">
        <v>0</v>
      </c>
      <c r="H2086" s="58">
        <v>0</v>
      </c>
      <c r="I2086" s="61"/>
      <c r="J2086" s="63" t="s">
        <v>389</v>
      </c>
      <c r="K2086" s="45">
        <v>1</v>
      </c>
      <c r="L2086" s="58">
        <v>3.5714285714285712E-2</v>
      </c>
      <c r="M2086" s="61"/>
      <c r="N2086" s="169" t="s">
        <v>250</v>
      </c>
      <c r="O2086" s="45">
        <v>0</v>
      </c>
      <c r="P2086" s="60">
        <v>0</v>
      </c>
      <c r="Q2086" s="61"/>
      <c r="R2086" s="61"/>
      <c r="S2086" s="61"/>
      <c r="T2086" s="61"/>
      <c r="U2086" s="61"/>
      <c r="V2086" s="61"/>
      <c r="W2086" s="169" t="s">
        <v>221</v>
      </c>
      <c r="X2086" s="45">
        <v>3</v>
      </c>
      <c r="Y2086" s="60">
        <v>0.10714285714285714</v>
      </c>
      <c r="Z2086" s="61"/>
      <c r="AA2086" s="61"/>
      <c r="AB2086" s="61"/>
      <c r="AC2086" s="61"/>
      <c r="AD2086" s="61"/>
      <c r="AE2086" s="169" t="s">
        <v>437</v>
      </c>
      <c r="AF2086" s="59">
        <v>6</v>
      </c>
      <c r="AG2086" s="60">
        <v>0.23076923076923078</v>
      </c>
      <c r="AH2086" s="61"/>
      <c r="AI2086" s="169" t="s">
        <v>245</v>
      </c>
      <c r="AJ2086" s="59">
        <v>0</v>
      </c>
      <c r="AK2086" s="60">
        <v>0</v>
      </c>
      <c r="AL2086" s="61"/>
      <c r="AM2086" s="169" t="s">
        <v>259</v>
      </c>
      <c r="AN2086" s="45">
        <v>1</v>
      </c>
      <c r="AO2086" s="60">
        <v>4.1666666666666664E-2</v>
      </c>
      <c r="AP2086" s="61"/>
      <c r="AQ2086" s="169" t="s">
        <v>291</v>
      </c>
      <c r="AR2086" s="45">
        <v>0</v>
      </c>
      <c r="AS2086" s="60">
        <v>0</v>
      </c>
      <c r="AT2086" s="61"/>
      <c r="AU2086" s="169" t="s">
        <v>303</v>
      </c>
      <c r="AV2086" s="45">
        <v>0</v>
      </c>
      <c r="AW2086" s="60">
        <v>0</v>
      </c>
      <c r="AX2086" s="61"/>
      <c r="AY2086" s="169" t="s">
        <v>318</v>
      </c>
      <c r="AZ2086" s="45">
        <v>2</v>
      </c>
      <c r="BA2086" s="60">
        <v>7.1428571428571425E-2</v>
      </c>
      <c r="BB2086" s="61"/>
      <c r="BC2086" s="61"/>
      <c r="BD2086" s="61"/>
      <c r="BE2086" s="61"/>
      <c r="BF2086" s="61"/>
      <c r="BG2086" s="61"/>
      <c r="BH2086" s="61"/>
      <c r="BI2086" s="61"/>
      <c r="BJ2086" s="61"/>
      <c r="BK2086" s="61"/>
      <c r="BL2086" s="61"/>
      <c r="BM2086" s="61"/>
    </row>
    <row r="2087" spans="2:65" ht="25.5" customHeight="1" x14ac:dyDescent="0.2">
      <c r="B2087" s="63" t="s">
        <v>381</v>
      </c>
      <c r="C2087" s="45">
        <v>0</v>
      </c>
      <c r="D2087" s="58">
        <v>0</v>
      </c>
      <c r="E2087" s="64"/>
      <c r="F2087" s="75" t="s">
        <v>393</v>
      </c>
      <c r="G2087" s="45">
        <v>1</v>
      </c>
      <c r="H2087" s="58">
        <v>3.5714285714285712E-2</v>
      </c>
      <c r="I2087" s="61"/>
      <c r="J2087" s="63" t="s">
        <v>403</v>
      </c>
      <c r="K2087" s="45">
        <v>3</v>
      </c>
      <c r="L2087" s="58">
        <v>0.10714285714285714</v>
      </c>
      <c r="M2087" s="61"/>
      <c r="N2087" s="61"/>
      <c r="O2087" s="45">
        <v>26</v>
      </c>
      <c r="P2087" s="60">
        <v>1</v>
      </c>
      <c r="Q2087" s="61"/>
      <c r="R2087" s="61"/>
      <c r="S2087" s="61"/>
      <c r="T2087" s="61"/>
      <c r="U2087" s="61"/>
      <c r="V2087" s="61"/>
      <c r="W2087" s="169" t="s">
        <v>222</v>
      </c>
      <c r="X2087" s="45">
        <v>1</v>
      </c>
      <c r="Y2087" s="60">
        <v>3.5714285714285712E-2</v>
      </c>
      <c r="Z2087" s="61"/>
      <c r="AA2087" s="61"/>
      <c r="AB2087" s="61"/>
      <c r="AC2087" s="61"/>
      <c r="AD2087" s="61"/>
      <c r="AE2087" s="37"/>
      <c r="AF2087" s="45">
        <v>26</v>
      </c>
      <c r="AG2087" s="60">
        <v>1</v>
      </c>
      <c r="AH2087" s="61"/>
      <c r="AI2087" s="169" t="s">
        <v>248</v>
      </c>
      <c r="AJ2087" s="45">
        <v>0</v>
      </c>
      <c r="AK2087" s="60">
        <v>0</v>
      </c>
      <c r="AL2087" s="61"/>
      <c r="AM2087" s="169" t="s">
        <v>260</v>
      </c>
      <c r="AN2087" s="45">
        <v>1</v>
      </c>
      <c r="AO2087" s="60">
        <v>4.1666666666666664E-2</v>
      </c>
      <c r="AP2087" s="61"/>
      <c r="AQ2087" s="169" t="s">
        <v>292</v>
      </c>
      <c r="AR2087" s="45">
        <v>1</v>
      </c>
      <c r="AS2087" s="60">
        <v>3.5714285714285712E-2</v>
      </c>
      <c r="AT2087" s="61"/>
      <c r="AU2087" s="169" t="s">
        <v>305</v>
      </c>
      <c r="AV2087" s="45">
        <v>0</v>
      </c>
      <c r="AW2087" s="60">
        <v>0</v>
      </c>
      <c r="AX2087" s="61"/>
      <c r="AY2087" s="169" t="s">
        <v>439</v>
      </c>
      <c r="AZ2087" s="45">
        <v>2</v>
      </c>
      <c r="BA2087" s="60">
        <v>1</v>
      </c>
      <c r="BB2087" s="61"/>
      <c r="BC2087" s="61"/>
      <c r="BD2087" s="61"/>
      <c r="BE2087" s="61"/>
      <c r="BF2087" s="61"/>
      <c r="BG2087" s="61"/>
      <c r="BH2087" s="61"/>
      <c r="BI2087" s="61"/>
      <c r="BJ2087" s="61"/>
      <c r="BK2087" s="61"/>
      <c r="BL2087" s="61"/>
      <c r="BM2087" s="61"/>
    </row>
    <row r="2088" spans="2:65" ht="25.5" customHeight="1" x14ac:dyDescent="0.2">
      <c r="B2088" s="63" t="s">
        <v>382</v>
      </c>
      <c r="C2088" s="45">
        <v>1</v>
      </c>
      <c r="D2088" s="58">
        <v>3.5714285714285712E-2</v>
      </c>
      <c r="E2088" s="64"/>
      <c r="F2088" s="75" t="s">
        <v>394</v>
      </c>
      <c r="G2088" s="45">
        <v>0</v>
      </c>
      <c r="H2088" s="58">
        <v>0</v>
      </c>
      <c r="I2088" s="61"/>
      <c r="J2088" s="63" t="s">
        <v>404</v>
      </c>
      <c r="K2088" s="45">
        <v>2</v>
      </c>
      <c r="L2088" s="58">
        <v>7.1428571428571425E-2</v>
      </c>
      <c r="M2088" s="61"/>
      <c r="N2088" s="37"/>
      <c r="O2088" s="49" t="s">
        <v>141</v>
      </c>
      <c r="P2088" s="49" t="s">
        <v>140</v>
      </c>
      <c r="Q2088" s="61"/>
      <c r="R2088" s="61"/>
      <c r="S2088" s="61"/>
      <c r="T2088" s="61"/>
      <c r="U2088" s="61"/>
      <c r="V2088" s="61"/>
      <c r="W2088" s="169" t="s">
        <v>246</v>
      </c>
      <c r="X2088" s="45">
        <v>3</v>
      </c>
      <c r="Y2088" s="60">
        <v>0.10714285714285714</v>
      </c>
      <c r="Z2088" s="61"/>
      <c r="AA2088" s="61"/>
      <c r="AB2088" s="61"/>
      <c r="AC2088" s="61"/>
      <c r="AD2088" s="61"/>
      <c r="AE2088" s="61"/>
      <c r="AF2088" s="49" t="s">
        <v>141</v>
      </c>
      <c r="AG2088" s="49" t="s">
        <v>140</v>
      </c>
      <c r="AH2088" s="61"/>
      <c r="AI2088" s="169" t="s">
        <v>249</v>
      </c>
      <c r="AJ2088" s="45">
        <v>1</v>
      </c>
      <c r="AK2088" s="60">
        <v>3.5714285714285712E-2</v>
      </c>
      <c r="AL2088" s="61"/>
      <c r="AM2088" s="169" t="s">
        <v>261</v>
      </c>
      <c r="AN2088" s="59">
        <v>2</v>
      </c>
      <c r="AO2088" s="60">
        <v>8.3333333333333329E-2</v>
      </c>
      <c r="AP2088" s="61"/>
      <c r="AQ2088" s="169" t="s">
        <v>293</v>
      </c>
      <c r="AR2088" s="45">
        <v>6</v>
      </c>
      <c r="AS2088" s="60">
        <v>0.21428571428571427</v>
      </c>
      <c r="AT2088" s="61"/>
      <c r="AU2088" s="169" t="s">
        <v>262</v>
      </c>
      <c r="AV2088" s="59">
        <v>0</v>
      </c>
      <c r="AW2088" s="60">
        <v>0</v>
      </c>
      <c r="AX2088" s="61"/>
      <c r="AY2088" s="169" t="s">
        <v>440</v>
      </c>
      <c r="AZ2088" s="45">
        <v>8</v>
      </c>
      <c r="BA2088" s="60">
        <v>4</v>
      </c>
      <c r="BB2088" s="61"/>
      <c r="BC2088" s="61"/>
      <c r="BD2088" s="61"/>
      <c r="BE2088" s="61"/>
      <c r="BF2088" s="61"/>
      <c r="BG2088" s="61"/>
      <c r="BH2088" s="61"/>
      <c r="BI2088" s="61"/>
      <c r="BJ2088" s="61"/>
      <c r="BK2088" s="61"/>
      <c r="BL2088" s="61"/>
      <c r="BM2088" s="61"/>
    </row>
    <row r="2089" spans="2:65" ht="25.5" customHeight="1" x14ac:dyDescent="0.2">
      <c r="B2089" s="63" t="s">
        <v>383</v>
      </c>
      <c r="C2089" s="45">
        <v>0</v>
      </c>
      <c r="D2089" s="58">
        <v>0</v>
      </c>
      <c r="E2089" s="64"/>
      <c r="F2089" s="75" t="s">
        <v>395</v>
      </c>
      <c r="G2089" s="45">
        <v>1</v>
      </c>
      <c r="H2089" s="58">
        <v>3.5714285714285712E-2</v>
      </c>
      <c r="I2089" s="61"/>
      <c r="J2089" s="63" t="s">
        <v>391</v>
      </c>
      <c r="K2089" s="45">
        <v>2</v>
      </c>
      <c r="L2089" s="58">
        <v>7.1428571428571425E-2</v>
      </c>
      <c r="M2089" s="61"/>
      <c r="N2089" s="61"/>
      <c r="O2089" s="61"/>
      <c r="P2089" s="61"/>
      <c r="Q2089" s="61"/>
      <c r="R2089" s="61"/>
      <c r="S2089" s="61"/>
      <c r="T2089" s="61"/>
      <c r="U2089" s="61"/>
      <c r="V2089" s="61"/>
      <c r="W2089" s="169" t="s">
        <v>247</v>
      </c>
      <c r="X2089" s="45">
        <v>0</v>
      </c>
      <c r="Y2089" s="60">
        <v>0</v>
      </c>
      <c r="Z2089" s="61"/>
      <c r="AA2089" s="61"/>
      <c r="AB2089" s="61"/>
      <c r="AC2089" s="61"/>
      <c r="AD2089" s="61"/>
      <c r="AE2089" s="61"/>
      <c r="AF2089" s="61"/>
      <c r="AG2089" s="61"/>
      <c r="AH2089" s="61"/>
      <c r="AI2089" s="169" t="s">
        <v>273</v>
      </c>
      <c r="AJ2089" s="45">
        <v>2</v>
      </c>
      <c r="AK2089" s="60">
        <v>7.1428571428571425E-2</v>
      </c>
      <c r="AL2089" s="61"/>
      <c r="AM2089" s="169" t="s">
        <v>278</v>
      </c>
      <c r="AN2089" s="59">
        <v>0</v>
      </c>
      <c r="AO2089" s="60">
        <v>0</v>
      </c>
      <c r="AP2089" s="61"/>
      <c r="AQ2089" s="169" t="s">
        <v>294</v>
      </c>
      <c r="AR2089" s="45">
        <v>5</v>
      </c>
      <c r="AS2089" s="60">
        <v>0.17857142857142858</v>
      </c>
      <c r="AT2089" s="61"/>
      <c r="AU2089" s="169" t="s">
        <v>307</v>
      </c>
      <c r="AV2089" s="59">
        <v>4</v>
      </c>
      <c r="AW2089" s="60">
        <v>0.16666666666666666</v>
      </c>
      <c r="AX2089" s="61"/>
      <c r="AY2089" s="169" t="s">
        <v>440</v>
      </c>
      <c r="AZ2089" s="45">
        <v>1</v>
      </c>
      <c r="BA2089" s="60">
        <v>0.5</v>
      </c>
      <c r="BB2089" s="61"/>
      <c r="BC2089" s="61"/>
      <c r="BD2089" s="61"/>
      <c r="BE2089" s="61"/>
      <c r="BF2089" s="61"/>
      <c r="BG2089" s="61"/>
      <c r="BH2089" s="61"/>
      <c r="BI2089" s="61"/>
      <c r="BJ2089" s="61"/>
      <c r="BK2089" s="61"/>
      <c r="BL2089" s="61"/>
      <c r="BM2089" s="61"/>
    </row>
    <row r="2090" spans="2:65" ht="25.5" customHeight="1" x14ac:dyDescent="0.2">
      <c r="B2090" s="61"/>
      <c r="C2090" s="45">
        <v>28</v>
      </c>
      <c r="D2090" s="58">
        <v>1</v>
      </c>
      <c r="E2090" s="64"/>
      <c r="F2090" s="61"/>
      <c r="G2090" s="45">
        <v>28</v>
      </c>
      <c r="H2090" s="58">
        <v>1</v>
      </c>
      <c r="I2090" s="61"/>
      <c r="J2090" s="63" t="s">
        <v>405</v>
      </c>
      <c r="K2090" s="45">
        <v>0</v>
      </c>
      <c r="L2090" s="58">
        <v>0</v>
      </c>
      <c r="M2090" s="61"/>
      <c r="N2090" s="61"/>
      <c r="O2090" s="61"/>
      <c r="P2090" s="61"/>
      <c r="Q2090" s="61"/>
      <c r="R2090" s="61"/>
      <c r="S2090" s="61"/>
      <c r="T2090" s="61"/>
      <c r="U2090" s="61"/>
      <c r="V2090" s="61"/>
      <c r="W2090" s="169" t="s">
        <v>265</v>
      </c>
      <c r="X2090" s="45">
        <v>2</v>
      </c>
      <c r="Y2090" s="60">
        <v>7.1428571428571425E-2</v>
      </c>
      <c r="Z2090" s="61"/>
      <c r="AA2090" s="61"/>
      <c r="AB2090" s="61"/>
      <c r="AC2090" s="61"/>
      <c r="AD2090" s="61"/>
      <c r="AE2090" s="61"/>
      <c r="AF2090" s="61"/>
      <c r="AG2090" s="61"/>
      <c r="AH2090" s="61"/>
      <c r="AI2090" s="169" t="s">
        <v>275</v>
      </c>
      <c r="AJ2090" s="45">
        <v>1</v>
      </c>
      <c r="AK2090" s="60">
        <v>3.5714285714285712E-2</v>
      </c>
      <c r="AL2090" s="61"/>
      <c r="AM2090" s="169" t="s">
        <v>262</v>
      </c>
      <c r="AN2090" s="45">
        <v>0</v>
      </c>
      <c r="AO2090" s="60">
        <v>0</v>
      </c>
      <c r="AP2090" s="61"/>
      <c r="AQ2090" s="61"/>
      <c r="AR2090" s="45">
        <v>28</v>
      </c>
      <c r="AS2090" s="60">
        <v>1</v>
      </c>
      <c r="AT2090" s="61"/>
      <c r="AU2090" s="169" t="s">
        <v>306</v>
      </c>
      <c r="AV2090" s="45">
        <v>0</v>
      </c>
      <c r="AW2090" s="60">
        <v>0</v>
      </c>
      <c r="AX2090" s="61"/>
      <c r="AY2090" s="98"/>
      <c r="AZ2090" s="45">
        <v>28</v>
      </c>
      <c r="BA2090" s="60">
        <v>1</v>
      </c>
      <c r="BB2090" s="61"/>
      <c r="BC2090" s="61"/>
      <c r="BD2090" s="61"/>
      <c r="BE2090" s="61"/>
      <c r="BF2090" s="61"/>
      <c r="BG2090" s="61"/>
      <c r="BH2090" s="61"/>
      <c r="BI2090" s="61"/>
      <c r="BJ2090" s="61"/>
      <c r="BK2090" s="61"/>
      <c r="BL2090" s="61"/>
      <c r="BM2090" s="61"/>
    </row>
    <row r="2091" spans="2:65" ht="25.5" customHeight="1" x14ac:dyDescent="0.2">
      <c r="B2091" s="61"/>
      <c r="C2091" s="70" t="s">
        <v>141</v>
      </c>
      <c r="D2091" s="70" t="s">
        <v>140</v>
      </c>
      <c r="E2091" s="64"/>
      <c r="F2091" s="61"/>
      <c r="G2091" s="70" t="s">
        <v>141</v>
      </c>
      <c r="H2091" s="70" t="s">
        <v>140</v>
      </c>
      <c r="I2091" s="61"/>
      <c r="J2091" s="63" t="s">
        <v>406</v>
      </c>
      <c r="K2091" s="45">
        <v>0</v>
      </c>
      <c r="L2091" s="58">
        <v>0</v>
      </c>
      <c r="M2091" s="61"/>
      <c r="N2091" s="61"/>
      <c r="O2091" s="61"/>
      <c r="P2091" s="61"/>
      <c r="Q2091" s="61"/>
      <c r="R2091" s="61"/>
      <c r="S2091" s="61"/>
      <c r="T2091" s="61"/>
      <c r="U2091" s="61"/>
      <c r="V2091" s="61"/>
      <c r="W2091" s="169" t="s">
        <v>266</v>
      </c>
      <c r="X2091" s="45">
        <v>1</v>
      </c>
      <c r="Y2091" s="60">
        <v>3.5714285714285712E-2</v>
      </c>
      <c r="Z2091" s="61"/>
      <c r="AA2091" s="61"/>
      <c r="AB2091" s="61"/>
      <c r="AC2091" s="61"/>
      <c r="AD2091" s="61"/>
      <c r="AE2091" s="61"/>
      <c r="AF2091" s="61"/>
      <c r="AG2091" s="61"/>
      <c r="AH2091" s="61"/>
      <c r="AI2091" s="169" t="s">
        <v>274</v>
      </c>
      <c r="AJ2091" s="45">
        <v>1</v>
      </c>
      <c r="AK2091" s="60">
        <v>3.5714285714285712E-2</v>
      </c>
      <c r="AL2091" s="61"/>
      <c r="AM2091" s="169" t="s">
        <v>263</v>
      </c>
      <c r="AN2091" s="45">
        <v>1</v>
      </c>
      <c r="AO2091" s="60">
        <v>4.1666666666666664E-2</v>
      </c>
      <c r="AP2091" s="61"/>
      <c r="AQ2091" s="61"/>
      <c r="AR2091" s="70" t="s">
        <v>141</v>
      </c>
      <c r="AS2091" s="70" t="s">
        <v>140</v>
      </c>
      <c r="AT2091" s="61"/>
      <c r="AU2091" s="169" t="s">
        <v>308</v>
      </c>
      <c r="AV2091" s="45">
        <v>0</v>
      </c>
      <c r="AW2091" s="60">
        <v>0</v>
      </c>
      <c r="AX2091" s="61"/>
      <c r="AY2091" s="61"/>
      <c r="AZ2091" s="49" t="s">
        <v>141</v>
      </c>
      <c r="BA2091" s="49" t="s">
        <v>140</v>
      </c>
      <c r="BB2091" s="64"/>
      <c r="BC2091" s="61"/>
      <c r="BD2091" s="61"/>
      <c r="BE2091" s="61"/>
      <c r="BF2091" s="61"/>
      <c r="BG2091" s="61"/>
      <c r="BH2091" s="61"/>
      <c r="BI2091" s="61"/>
      <c r="BJ2091" s="61"/>
      <c r="BK2091" s="61"/>
      <c r="BL2091" s="61"/>
      <c r="BM2091" s="61"/>
    </row>
    <row r="2092" spans="2:65" ht="25.5" customHeight="1" x14ac:dyDescent="0.2">
      <c r="B2092" s="61"/>
      <c r="C2092" s="61"/>
      <c r="D2092" s="61"/>
      <c r="E2092" s="64"/>
      <c r="F2092" s="61"/>
      <c r="G2092" s="61"/>
      <c r="H2092" s="61"/>
      <c r="I2092" s="61"/>
      <c r="J2092" s="63" t="s">
        <v>393</v>
      </c>
      <c r="K2092" s="45">
        <v>1</v>
      </c>
      <c r="L2092" s="58">
        <v>3.5714285714285712E-2</v>
      </c>
      <c r="M2092" s="61"/>
      <c r="N2092" s="61"/>
      <c r="O2092" s="61"/>
      <c r="P2092" s="61"/>
      <c r="Q2092" s="61"/>
      <c r="R2092" s="61"/>
      <c r="S2092" s="61"/>
      <c r="T2092" s="61"/>
      <c r="U2092" s="61"/>
      <c r="V2092" s="61"/>
      <c r="W2092" s="169" t="s">
        <v>162</v>
      </c>
      <c r="X2092" s="59">
        <v>4</v>
      </c>
      <c r="Y2092" s="60">
        <v>0.14285714285714285</v>
      </c>
      <c r="Z2092" s="61"/>
      <c r="AA2092" s="61"/>
      <c r="AB2092" s="61"/>
      <c r="AC2092" s="61"/>
      <c r="AD2092" s="61"/>
      <c r="AE2092" s="61"/>
      <c r="AF2092" s="61"/>
      <c r="AG2092" s="61"/>
      <c r="AH2092" s="61"/>
      <c r="AI2092" s="169" t="s">
        <v>273</v>
      </c>
      <c r="AJ2092" s="45">
        <v>1</v>
      </c>
      <c r="AK2092" s="60">
        <v>3.5714285714285712E-2</v>
      </c>
      <c r="AL2092" s="61"/>
      <c r="AM2092" s="169" t="s">
        <v>264</v>
      </c>
      <c r="AN2092" s="45">
        <v>0</v>
      </c>
      <c r="AO2092" s="60">
        <v>0</v>
      </c>
      <c r="AP2092" s="61"/>
      <c r="AQ2092" s="61"/>
      <c r="AR2092" s="61"/>
      <c r="AS2092" s="61"/>
      <c r="AT2092" s="61"/>
      <c r="AU2092" s="169" t="s">
        <v>309</v>
      </c>
      <c r="AV2092" s="45">
        <v>1</v>
      </c>
      <c r="AW2092" s="60">
        <v>4.1666666666666664E-2</v>
      </c>
      <c r="AX2092" s="61"/>
      <c r="AY2092"/>
      <c r="AZ2092"/>
      <c r="BA2092"/>
      <c r="BB2092" s="61"/>
      <c r="BC2092" s="61"/>
      <c r="BD2092" s="61"/>
      <c r="BE2092" s="61"/>
      <c r="BF2092" s="61"/>
      <c r="BG2092" s="61"/>
      <c r="BH2092" s="61"/>
      <c r="BI2092" s="61"/>
      <c r="BJ2092" s="61"/>
      <c r="BK2092" s="61"/>
      <c r="BL2092" s="61"/>
      <c r="BM2092" s="61"/>
    </row>
    <row r="2093" spans="2:65" ht="25.5" customHeight="1" x14ac:dyDescent="0.2">
      <c r="B2093" s="61"/>
      <c r="C2093" s="61"/>
      <c r="D2093" s="61"/>
      <c r="E2093" s="64"/>
      <c r="F2093" s="61"/>
      <c r="G2093" s="61"/>
      <c r="H2093" s="61"/>
      <c r="I2093" s="61"/>
      <c r="J2093" s="63" t="s">
        <v>407</v>
      </c>
      <c r="K2093" s="45">
        <v>0</v>
      </c>
      <c r="L2093" s="58">
        <v>0</v>
      </c>
      <c r="M2093" s="61"/>
      <c r="N2093" s="61"/>
      <c r="O2093" s="61"/>
      <c r="P2093" s="61"/>
      <c r="Q2093" s="61"/>
      <c r="R2093" s="61"/>
      <c r="S2093" s="61"/>
      <c r="T2093" s="61"/>
      <c r="U2093" s="61"/>
      <c r="V2093" s="61"/>
      <c r="W2093" s="37"/>
      <c r="X2093" s="45">
        <v>28</v>
      </c>
      <c r="Y2093" s="60">
        <v>1</v>
      </c>
      <c r="Z2093" s="61"/>
      <c r="AA2093" s="61"/>
      <c r="AB2093" s="61"/>
      <c r="AC2093" s="61"/>
      <c r="AD2093" s="61"/>
      <c r="AE2093" s="61"/>
      <c r="AF2093" s="61"/>
      <c r="AG2093" s="61"/>
      <c r="AH2093" s="61"/>
      <c r="AI2093" s="169" t="s">
        <v>438</v>
      </c>
      <c r="AJ2093" s="45">
        <v>8</v>
      </c>
      <c r="AK2093" s="60">
        <v>0.2857142857142857</v>
      </c>
      <c r="AL2093" s="61"/>
      <c r="AM2093" s="169" t="s">
        <v>279</v>
      </c>
      <c r="AN2093" s="45">
        <v>3</v>
      </c>
      <c r="AO2093" s="60">
        <v>0.125</v>
      </c>
      <c r="AP2093" s="61"/>
      <c r="AQ2093" s="61"/>
      <c r="AR2093" s="61"/>
      <c r="AS2093" s="61"/>
      <c r="AT2093" s="61"/>
      <c r="AU2093" s="169" t="s">
        <v>310</v>
      </c>
      <c r="AV2093" s="45">
        <v>2</v>
      </c>
      <c r="AW2093" s="60">
        <v>8.3333333333333329E-2</v>
      </c>
      <c r="AX2093" s="61"/>
      <c r="AY2093" s="61"/>
      <c r="AZ2093" s="61"/>
      <c r="BA2093" s="61"/>
      <c r="BB2093" s="61"/>
      <c r="BC2093" s="61"/>
      <c r="BD2093" s="61"/>
      <c r="BE2093" s="61"/>
      <c r="BF2093" s="61"/>
      <c r="BG2093" s="61"/>
      <c r="BH2093" s="61"/>
      <c r="BI2093" s="61"/>
      <c r="BJ2093" s="61"/>
      <c r="BK2093" s="61"/>
      <c r="BL2093" s="61"/>
      <c r="BM2093" s="61"/>
    </row>
    <row r="2094" spans="2:65" ht="25.5" customHeight="1" x14ac:dyDescent="0.2">
      <c r="B2094" s="61"/>
      <c r="C2094" s="61"/>
      <c r="D2094" s="61"/>
      <c r="E2094" s="64"/>
      <c r="F2094" s="61"/>
      <c r="G2094" s="61"/>
      <c r="H2094" s="61"/>
      <c r="I2094" s="61"/>
      <c r="J2094" s="63" t="s">
        <v>408</v>
      </c>
      <c r="K2094" s="45">
        <v>0</v>
      </c>
      <c r="L2094" s="58">
        <v>0</v>
      </c>
      <c r="M2094" s="61"/>
      <c r="N2094" s="61"/>
      <c r="O2094" s="61"/>
      <c r="P2094" s="61"/>
      <c r="Q2094" s="61"/>
      <c r="R2094" s="61"/>
      <c r="S2094" s="61"/>
      <c r="T2094" s="61"/>
      <c r="U2094" s="61"/>
      <c r="V2094" s="61"/>
      <c r="W2094" s="61"/>
      <c r="X2094" s="49" t="s">
        <v>141</v>
      </c>
      <c r="Y2094" s="49" t="s">
        <v>140</v>
      </c>
      <c r="Z2094" s="61"/>
      <c r="AA2094" s="61"/>
      <c r="AB2094" s="61"/>
      <c r="AC2094" s="61"/>
      <c r="AD2094" s="61"/>
      <c r="AE2094" s="61"/>
      <c r="AF2094" s="61"/>
      <c r="AG2094" s="61"/>
      <c r="AH2094" s="61"/>
      <c r="AI2094" s="37"/>
      <c r="AJ2094" s="45">
        <v>28</v>
      </c>
      <c r="AK2094" s="60">
        <v>1</v>
      </c>
      <c r="AL2094" s="61"/>
      <c r="AM2094" s="169" t="s">
        <v>267</v>
      </c>
      <c r="AN2094" s="45">
        <v>0</v>
      </c>
      <c r="AO2094" s="60">
        <v>0</v>
      </c>
      <c r="AP2094" s="61"/>
      <c r="AQ2094" s="61"/>
      <c r="AR2094" s="61"/>
      <c r="AS2094" s="61"/>
      <c r="AT2094" s="61"/>
      <c r="AU2094" s="169" t="s">
        <v>311</v>
      </c>
      <c r="AV2094" s="45">
        <v>0</v>
      </c>
      <c r="AW2094" s="60">
        <v>0</v>
      </c>
      <c r="AX2094" s="61"/>
      <c r="AY2094" s="61"/>
      <c r="AZ2094" s="61"/>
      <c r="BA2094" s="61"/>
      <c r="BB2094" s="61"/>
      <c r="BC2094" s="61"/>
      <c r="BD2094" s="61"/>
      <c r="BE2094" s="61"/>
      <c r="BF2094" s="61"/>
      <c r="BG2094" s="61"/>
      <c r="BH2094" s="61"/>
      <c r="BI2094" s="61"/>
      <c r="BJ2094" s="61"/>
      <c r="BK2094" s="61"/>
      <c r="BL2094" s="61"/>
      <c r="BM2094" s="61"/>
    </row>
    <row r="2095" spans="2:65" ht="25.5" customHeight="1" x14ac:dyDescent="0.2">
      <c r="B2095" s="61"/>
      <c r="C2095" s="61"/>
      <c r="D2095" s="61"/>
      <c r="E2095" s="64"/>
      <c r="F2095" s="61"/>
      <c r="G2095" s="61"/>
      <c r="H2095" s="61"/>
      <c r="I2095" s="61"/>
      <c r="J2095" s="63" t="s">
        <v>395</v>
      </c>
      <c r="K2095" s="45">
        <v>1</v>
      </c>
      <c r="L2095" s="58">
        <v>3.5714285714285712E-2</v>
      </c>
      <c r="M2095" s="61"/>
      <c r="N2095" s="61"/>
      <c r="O2095" s="61"/>
      <c r="P2095" s="61"/>
      <c r="Q2095" s="61"/>
      <c r="R2095" s="61"/>
      <c r="S2095" s="61"/>
      <c r="T2095" s="61"/>
      <c r="U2095" s="61"/>
      <c r="V2095" s="61"/>
      <c r="W2095" s="61"/>
      <c r="X2095" s="61"/>
      <c r="Y2095" s="61"/>
      <c r="Z2095" s="61"/>
      <c r="AA2095" s="61"/>
      <c r="AB2095" s="61"/>
      <c r="AC2095" s="61"/>
      <c r="AD2095" s="61"/>
      <c r="AE2095" s="61"/>
      <c r="AF2095" s="61"/>
      <c r="AG2095" s="61"/>
      <c r="AH2095" s="61"/>
      <c r="AI2095" s="61"/>
      <c r="AJ2095" s="49" t="s">
        <v>141</v>
      </c>
      <c r="AK2095" s="49" t="s">
        <v>140</v>
      </c>
      <c r="AL2095" s="61"/>
      <c r="AM2095" s="169" t="s">
        <v>268</v>
      </c>
      <c r="AN2095" s="45">
        <v>0</v>
      </c>
      <c r="AO2095" s="60">
        <v>0</v>
      </c>
      <c r="AP2095" s="61"/>
      <c r="AQ2095" s="61"/>
      <c r="AR2095" s="61"/>
      <c r="AS2095" s="61"/>
      <c r="AT2095" s="61"/>
      <c r="AU2095" s="169" t="s">
        <v>312</v>
      </c>
      <c r="AV2095" s="45">
        <v>2</v>
      </c>
      <c r="AW2095" s="60">
        <v>8.3333333333333329E-2</v>
      </c>
      <c r="AX2095" s="61"/>
      <c r="AY2095"/>
      <c r="AZ2095"/>
      <c r="BA2095"/>
      <c r="BB2095" s="61"/>
      <c r="BC2095" s="61"/>
      <c r="BD2095" s="61"/>
      <c r="BE2095" s="61"/>
      <c r="BF2095" s="61"/>
      <c r="BG2095" s="61"/>
      <c r="BH2095" s="61"/>
      <c r="BI2095" s="61"/>
      <c r="BJ2095" s="61"/>
      <c r="BK2095" s="61"/>
      <c r="BL2095" s="61"/>
      <c r="BM2095" s="61"/>
    </row>
    <row r="2096" spans="2:65" ht="25.5" customHeight="1" x14ac:dyDescent="0.2">
      <c r="B2096" s="61"/>
      <c r="C2096" s="61"/>
      <c r="D2096" s="61"/>
      <c r="E2096" s="64"/>
      <c r="F2096" s="61"/>
      <c r="G2096" s="61"/>
      <c r="H2096" s="61"/>
      <c r="I2096" s="61"/>
      <c r="J2096" s="61"/>
      <c r="K2096" s="45">
        <v>28</v>
      </c>
      <c r="L2096" s="58">
        <v>1</v>
      </c>
      <c r="M2096" s="61"/>
      <c r="N2096" s="61"/>
      <c r="O2096" s="61"/>
      <c r="P2096" s="61"/>
      <c r="Q2096" s="61"/>
      <c r="R2096" s="61"/>
      <c r="S2096" s="61"/>
      <c r="T2096" s="61"/>
      <c r="U2096" s="61"/>
      <c r="V2096" s="61"/>
      <c r="W2096" s="61"/>
      <c r="X2096" s="61"/>
      <c r="Y2096" s="61"/>
      <c r="Z2096" s="61"/>
      <c r="AA2096" s="61"/>
      <c r="AB2096" s="61"/>
      <c r="AC2096" s="61"/>
      <c r="AD2096" s="61"/>
      <c r="AE2096" s="61"/>
      <c r="AF2096" s="61"/>
      <c r="AG2096" s="61"/>
      <c r="AH2096" s="61"/>
      <c r="AI2096" s="61"/>
      <c r="AJ2096" s="61"/>
      <c r="AK2096" s="61"/>
      <c r="AL2096" s="61"/>
      <c r="AM2096" s="169" t="s">
        <v>269</v>
      </c>
      <c r="AN2096" s="45">
        <v>2</v>
      </c>
      <c r="AO2096" s="60">
        <v>8.3333333333333329E-2</v>
      </c>
      <c r="AP2096" s="61"/>
      <c r="AQ2096" s="61"/>
      <c r="AR2096" s="61"/>
      <c r="AS2096" s="61"/>
      <c r="AT2096" s="61"/>
      <c r="AU2096" s="169" t="s">
        <v>313</v>
      </c>
      <c r="AV2096" s="45">
        <v>1</v>
      </c>
      <c r="AW2096" s="60">
        <v>4.1666666666666664E-2</v>
      </c>
      <c r="AX2096" s="61"/>
      <c r="AY2096"/>
      <c r="AZ2096"/>
      <c r="BA2096"/>
      <c r="BB2096" s="61"/>
      <c r="BC2096" s="61"/>
      <c r="BD2096" s="61"/>
      <c r="BE2096" s="61"/>
      <c r="BF2096" s="61"/>
      <c r="BG2096" s="61"/>
      <c r="BH2096" s="61"/>
      <c r="BI2096" s="61"/>
      <c r="BJ2096" s="61"/>
      <c r="BK2096" s="61"/>
      <c r="BL2096" s="61"/>
      <c r="BM2096" s="61"/>
    </row>
    <row r="2097" spans="2:65" ht="25.5" customHeight="1" x14ac:dyDescent="0.2">
      <c r="B2097" s="61"/>
      <c r="C2097" s="61"/>
      <c r="D2097" s="61"/>
      <c r="E2097" s="64"/>
      <c r="F2097" s="61"/>
      <c r="G2097" s="61"/>
      <c r="H2097" s="61"/>
      <c r="I2097" s="61"/>
      <c r="J2097" s="61"/>
      <c r="K2097" s="70" t="s">
        <v>141</v>
      </c>
      <c r="L2097" s="70" t="s">
        <v>140</v>
      </c>
      <c r="M2097" s="61"/>
      <c r="N2097" s="61"/>
      <c r="O2097" s="61"/>
      <c r="P2097" s="61"/>
      <c r="Q2097" s="61"/>
      <c r="R2097" s="61"/>
      <c r="S2097" s="61"/>
      <c r="T2097" s="61"/>
      <c r="U2097" s="61"/>
      <c r="V2097" s="61"/>
      <c r="W2097" s="61"/>
      <c r="X2097" s="61"/>
      <c r="Y2097" s="61"/>
      <c r="Z2097" s="61"/>
      <c r="AA2097" s="61"/>
      <c r="AB2097" s="61"/>
      <c r="AC2097" s="61"/>
      <c r="AD2097" s="61"/>
      <c r="AE2097" s="61"/>
      <c r="AF2097" s="61"/>
      <c r="AG2097" s="61"/>
      <c r="AH2097" s="61"/>
      <c r="AI2097" s="61"/>
      <c r="AJ2097" s="61"/>
      <c r="AK2097" s="61"/>
      <c r="AL2097" s="61"/>
      <c r="AM2097" s="169" t="s">
        <v>280</v>
      </c>
      <c r="AN2097" s="45">
        <v>1</v>
      </c>
      <c r="AO2097" s="60">
        <v>4.1666666666666664E-2</v>
      </c>
      <c r="AP2097" s="61"/>
      <c r="AQ2097" s="61"/>
      <c r="AR2097" s="61"/>
      <c r="AS2097" s="61"/>
      <c r="AT2097" s="61"/>
      <c r="AU2097" s="98"/>
      <c r="AV2097" s="45">
        <v>24</v>
      </c>
      <c r="AW2097" s="60">
        <v>1</v>
      </c>
      <c r="AX2097" s="61"/>
      <c r="AY2097" s="61"/>
      <c r="AZ2097" s="61"/>
      <c r="BA2097" s="61"/>
      <c r="BB2097" s="61"/>
      <c r="BC2097" s="61"/>
      <c r="BD2097" s="61"/>
      <c r="BE2097" s="61"/>
      <c r="BF2097" s="61"/>
      <c r="BG2097" s="61"/>
      <c r="BH2097" s="61"/>
      <c r="BI2097" s="61"/>
      <c r="BJ2097" s="61"/>
      <c r="BK2097" s="61"/>
      <c r="BL2097" s="61"/>
      <c r="BM2097" s="61"/>
    </row>
    <row r="2098" spans="2:65" ht="25.5" customHeight="1" x14ac:dyDescent="0.2">
      <c r="B2098" s="61"/>
      <c r="C2098" s="61"/>
      <c r="D2098" s="61"/>
      <c r="E2098" s="64"/>
      <c r="F2098" s="61"/>
      <c r="G2098" s="61"/>
      <c r="H2098" s="61"/>
      <c r="I2098" s="61"/>
      <c r="J2098" s="61"/>
      <c r="K2098" s="61"/>
      <c r="L2098" s="61"/>
      <c r="M2098" s="61"/>
      <c r="N2098" s="61"/>
      <c r="O2098" s="61"/>
      <c r="P2098" s="61"/>
      <c r="Q2098" s="61"/>
      <c r="R2098" s="61"/>
      <c r="S2098" s="61"/>
      <c r="T2098" s="61"/>
      <c r="U2098" s="61"/>
      <c r="V2098" s="61"/>
      <c r="W2098" s="61"/>
      <c r="X2098" s="61"/>
      <c r="Y2098" s="61"/>
      <c r="Z2098" s="61"/>
      <c r="AA2098" s="61"/>
      <c r="AB2098" s="61"/>
      <c r="AC2098" s="61"/>
      <c r="AD2098" s="61"/>
      <c r="AE2098" s="61"/>
      <c r="AF2098" s="61"/>
      <c r="AG2098" s="61"/>
      <c r="AH2098" s="61"/>
      <c r="AI2098" s="61"/>
      <c r="AJ2098" s="61"/>
      <c r="AK2098" s="61"/>
      <c r="AL2098" s="61"/>
      <c r="AM2098" s="169" t="s">
        <v>270</v>
      </c>
      <c r="AN2098" s="45">
        <v>0</v>
      </c>
      <c r="AO2098" s="60">
        <v>0</v>
      </c>
      <c r="AP2098" s="61"/>
      <c r="AQ2098" s="61"/>
      <c r="AR2098" s="61"/>
      <c r="AS2098" s="61"/>
      <c r="AT2098" s="61"/>
      <c r="AU2098" s="61"/>
      <c r="AV2098" s="49" t="s">
        <v>141</v>
      </c>
      <c r="AW2098" s="49" t="s">
        <v>140</v>
      </c>
      <c r="AX2098" s="61"/>
      <c r="AY2098" s="61"/>
      <c r="AZ2098" s="61"/>
      <c r="BA2098" s="61"/>
      <c r="BB2098" s="61"/>
      <c r="BC2098" s="61"/>
      <c r="BD2098" s="61"/>
      <c r="BE2098" s="61"/>
      <c r="BF2098" s="61"/>
      <c r="BG2098" s="61"/>
      <c r="BH2098" s="61"/>
      <c r="BI2098" s="61"/>
      <c r="BJ2098" s="61"/>
      <c r="BK2098" s="61"/>
      <c r="BL2098" s="61"/>
      <c r="BM2098" s="61"/>
    </row>
    <row r="2099" spans="2:65" ht="25.5" customHeight="1" x14ac:dyDescent="0.2">
      <c r="B2099" s="61"/>
      <c r="C2099" s="61"/>
      <c r="D2099" s="61"/>
      <c r="E2099" s="64"/>
      <c r="F2099" s="61"/>
      <c r="G2099" s="61"/>
      <c r="H2099" s="61"/>
      <c r="I2099" s="61"/>
      <c r="J2099" s="61"/>
      <c r="K2099" s="61"/>
      <c r="L2099" s="61"/>
      <c r="M2099" s="61"/>
      <c r="N2099" s="61"/>
      <c r="O2099" s="61"/>
      <c r="P2099" s="61"/>
      <c r="Q2099" s="61"/>
      <c r="R2099" s="61"/>
      <c r="S2099" s="61"/>
      <c r="T2099" s="61"/>
      <c r="U2099" s="61"/>
      <c r="V2099" s="61"/>
      <c r="W2099" s="61"/>
      <c r="X2099" s="61"/>
      <c r="Y2099" s="61"/>
      <c r="Z2099" s="61"/>
      <c r="AA2099" s="61"/>
      <c r="AB2099" s="61"/>
      <c r="AC2099" s="61"/>
      <c r="AD2099" s="61"/>
      <c r="AE2099" s="61"/>
      <c r="AF2099" s="61"/>
      <c r="AG2099" s="61"/>
      <c r="AH2099" s="61"/>
      <c r="AI2099" s="61"/>
      <c r="AJ2099" s="61"/>
      <c r="AK2099" s="61"/>
      <c r="AL2099" s="61"/>
      <c r="AM2099" s="169" t="s">
        <v>271</v>
      </c>
      <c r="AN2099" s="45">
        <v>1</v>
      </c>
      <c r="AO2099" s="60">
        <v>4.1666666666666664E-2</v>
      </c>
      <c r="AP2099" s="61"/>
      <c r="AQ2099" s="61"/>
      <c r="AR2099" s="61"/>
      <c r="AS2099" s="61"/>
      <c r="AT2099" s="61"/>
      <c r="AU2099" s="61"/>
      <c r="AV2099" s="61"/>
      <c r="AW2099" s="61"/>
      <c r="AX2099" s="61"/>
      <c r="AY2099" s="61"/>
      <c r="AZ2099" s="61"/>
      <c r="BA2099" s="61"/>
      <c r="BB2099" s="61"/>
      <c r="BC2099" s="61"/>
      <c r="BD2099" s="61"/>
      <c r="BE2099" s="61"/>
      <c r="BF2099" s="61"/>
      <c r="BG2099" s="61"/>
      <c r="BH2099" s="61"/>
      <c r="BI2099" s="61"/>
      <c r="BJ2099" s="62"/>
      <c r="BK2099" s="62"/>
      <c r="BL2099" s="61"/>
      <c r="BM2099" s="61"/>
    </row>
    <row r="2100" spans="2:65" ht="25.5" customHeight="1" x14ac:dyDescent="0.2">
      <c r="B2100" s="37"/>
      <c r="C2100" s="37"/>
      <c r="D2100" s="37"/>
      <c r="E2100" s="64"/>
      <c r="F2100" s="61"/>
      <c r="G2100" s="61"/>
      <c r="H2100" s="61"/>
      <c r="I2100" s="61"/>
      <c r="J2100" s="61"/>
      <c r="K2100" s="61"/>
      <c r="L2100" s="61"/>
      <c r="M2100" s="61"/>
      <c r="N2100" s="61"/>
      <c r="O2100" s="61"/>
      <c r="P2100" s="61"/>
      <c r="Q2100" s="61"/>
      <c r="R2100" s="61"/>
      <c r="S2100" s="61"/>
      <c r="T2100" s="61"/>
      <c r="U2100" s="61"/>
      <c r="V2100" s="61"/>
      <c r="W2100" s="61"/>
      <c r="X2100" s="61"/>
      <c r="Y2100" s="61"/>
      <c r="Z2100" s="61"/>
      <c r="AA2100" s="61"/>
      <c r="AB2100" s="61"/>
      <c r="AC2100" s="61"/>
      <c r="AD2100" s="61"/>
      <c r="AE2100" s="61"/>
      <c r="AF2100" s="61"/>
      <c r="AG2100" s="61"/>
      <c r="AH2100" s="61"/>
      <c r="AI2100" s="61"/>
      <c r="AJ2100" s="61"/>
      <c r="AK2100" s="61"/>
      <c r="AL2100" s="61"/>
      <c r="AM2100" s="169" t="s">
        <v>272</v>
      </c>
      <c r="AN2100" s="45">
        <v>1</v>
      </c>
      <c r="AO2100" s="60">
        <v>4.1666666666666664E-2</v>
      </c>
      <c r="AP2100" s="61"/>
      <c r="AQ2100" s="61"/>
      <c r="AR2100" s="61"/>
      <c r="AS2100" s="61"/>
      <c r="AT2100" s="61"/>
      <c r="AU2100" s="61"/>
      <c r="AV2100" s="61"/>
      <c r="AW2100" s="61"/>
      <c r="AX2100" s="61"/>
      <c r="AY2100" s="61"/>
      <c r="AZ2100" s="61"/>
      <c r="BA2100" s="61"/>
      <c r="BB2100" s="61"/>
      <c r="BC2100" s="61"/>
      <c r="BD2100" s="61"/>
      <c r="BE2100" s="61"/>
      <c r="BF2100" s="61"/>
      <c r="BG2100" s="61"/>
      <c r="BH2100" s="61"/>
      <c r="BI2100" s="61"/>
      <c r="BJ2100" s="61"/>
      <c r="BK2100" s="61"/>
      <c r="BL2100" s="61"/>
      <c r="BM2100" s="61"/>
    </row>
    <row r="2101" spans="2:65" ht="25.5" customHeight="1" x14ac:dyDescent="0.2">
      <c r="B2101" s="61"/>
      <c r="C2101" s="61"/>
      <c r="D2101" s="61"/>
      <c r="E2101" s="64"/>
      <c r="F2101" s="61"/>
      <c r="G2101" s="61"/>
      <c r="H2101" s="61"/>
      <c r="I2101" s="61"/>
      <c r="J2101" s="61"/>
      <c r="K2101" s="61"/>
      <c r="L2101" s="61"/>
      <c r="M2101" s="61"/>
      <c r="N2101" s="61"/>
      <c r="O2101" s="61"/>
      <c r="P2101" s="61"/>
      <c r="Q2101" s="61"/>
      <c r="R2101" s="61"/>
      <c r="S2101" s="61"/>
      <c r="T2101" s="61"/>
      <c r="U2101" s="61"/>
      <c r="V2101" s="61"/>
      <c r="W2101" s="61"/>
      <c r="X2101" s="61"/>
      <c r="Y2101" s="61"/>
      <c r="Z2101" s="61"/>
      <c r="AA2101" s="61"/>
      <c r="AB2101" s="61"/>
      <c r="AC2101" s="61"/>
      <c r="AD2101" s="61"/>
      <c r="AE2101" s="61"/>
      <c r="AF2101" s="61"/>
      <c r="AG2101" s="61"/>
      <c r="AH2101" s="61"/>
      <c r="AI2101" s="61"/>
      <c r="AJ2101" s="61"/>
      <c r="AK2101" s="61"/>
      <c r="AL2101" s="61"/>
      <c r="AM2101" s="169" t="s">
        <v>281</v>
      </c>
      <c r="AN2101" s="30">
        <v>1</v>
      </c>
      <c r="AO2101" s="60">
        <v>4.1666666666666664E-2</v>
      </c>
      <c r="AP2101" s="61"/>
      <c r="AQ2101" s="61"/>
      <c r="AR2101" s="61"/>
      <c r="AS2101" s="61"/>
      <c r="AT2101" s="61"/>
      <c r="AU2101" s="61"/>
      <c r="AV2101" s="61"/>
      <c r="AW2101" s="61"/>
      <c r="AX2101" s="61"/>
      <c r="AY2101" s="61"/>
      <c r="AZ2101" s="61"/>
      <c r="BA2101" s="61"/>
      <c r="BB2101" s="61"/>
      <c r="BC2101" s="61"/>
      <c r="BD2101" s="61"/>
      <c r="BE2101" s="61"/>
      <c r="BF2101" s="61"/>
      <c r="BG2101" s="61"/>
      <c r="BH2101" s="61"/>
      <c r="BI2101" s="61"/>
      <c r="BJ2101" s="61"/>
      <c r="BK2101" s="61"/>
      <c r="BL2101" s="61"/>
      <c r="BM2101" s="61"/>
    </row>
    <row r="2102" spans="2:65" ht="25.5" customHeight="1" x14ac:dyDescent="0.2">
      <c r="B2102" s="61"/>
      <c r="C2102" s="61"/>
      <c r="D2102" s="61"/>
      <c r="E2102" s="64"/>
      <c r="F2102" s="61"/>
      <c r="G2102" s="61"/>
      <c r="H2102" s="61"/>
      <c r="I2102" s="61"/>
      <c r="J2102" s="61"/>
      <c r="K2102" s="61"/>
      <c r="L2102" s="61"/>
      <c r="M2102" s="61"/>
      <c r="N2102" s="61"/>
      <c r="O2102" s="61"/>
      <c r="P2102" s="61"/>
      <c r="Q2102" s="61"/>
      <c r="R2102" s="61"/>
      <c r="S2102" s="61"/>
      <c r="T2102" s="61"/>
      <c r="U2102" s="61"/>
      <c r="V2102" s="61"/>
      <c r="W2102" s="61"/>
      <c r="X2102" s="61"/>
      <c r="Y2102" s="61"/>
      <c r="Z2102" s="61"/>
      <c r="AA2102" s="61"/>
      <c r="AB2102" s="61"/>
      <c r="AC2102" s="61"/>
      <c r="AD2102" s="61"/>
      <c r="AE2102" s="61"/>
      <c r="AF2102" s="61"/>
      <c r="AG2102" s="61"/>
      <c r="AH2102" s="61"/>
      <c r="AI2102" s="61"/>
      <c r="AJ2102" s="61"/>
      <c r="AK2102" s="61"/>
      <c r="AL2102" s="61"/>
      <c r="AM2102" s="98"/>
      <c r="AN2102" s="45">
        <v>24</v>
      </c>
      <c r="AO2102" s="60">
        <v>1</v>
      </c>
      <c r="AP2102" s="61"/>
      <c r="AQ2102" s="61"/>
      <c r="AR2102" s="61"/>
      <c r="AS2102" s="61"/>
      <c r="AT2102" s="61"/>
      <c r="AU2102" s="61"/>
      <c r="AV2102" s="61"/>
      <c r="AW2102" s="61"/>
      <c r="AX2102" s="61"/>
      <c r="AY2102" s="61"/>
      <c r="AZ2102" s="61"/>
      <c r="BA2102" s="61"/>
      <c r="BB2102" s="61"/>
      <c r="BC2102" s="61"/>
      <c r="BD2102" s="61"/>
      <c r="BE2102" s="61"/>
      <c r="BF2102" s="61"/>
      <c r="BG2102" s="61"/>
      <c r="BH2102" s="61"/>
      <c r="BI2102" s="61"/>
      <c r="BJ2102" s="61"/>
      <c r="BK2102" s="61"/>
      <c r="BL2102" s="61"/>
      <c r="BM2102" s="61"/>
    </row>
    <row r="2103" spans="2:65" ht="25.5" customHeight="1" x14ac:dyDescent="0.2">
      <c r="B2103" s="61"/>
      <c r="C2103" s="61"/>
      <c r="D2103" s="61"/>
      <c r="E2103" s="64"/>
      <c r="F2103" s="61"/>
      <c r="G2103" s="61"/>
      <c r="H2103" s="61"/>
      <c r="I2103" s="61"/>
      <c r="J2103" s="61"/>
      <c r="K2103" s="61"/>
      <c r="L2103" s="61"/>
      <c r="M2103" s="61"/>
      <c r="N2103" s="61"/>
      <c r="O2103" s="61"/>
      <c r="P2103" s="61"/>
      <c r="Q2103" s="61"/>
      <c r="R2103" s="61"/>
      <c r="S2103" s="61"/>
      <c r="T2103" s="61"/>
      <c r="U2103" s="61"/>
      <c r="V2103" s="61"/>
      <c r="W2103" s="61"/>
      <c r="X2103" s="61"/>
      <c r="Y2103" s="61"/>
      <c r="Z2103" s="61"/>
      <c r="AA2103" s="61"/>
      <c r="AB2103" s="61"/>
      <c r="AC2103" s="61"/>
      <c r="AD2103" s="61"/>
      <c r="AE2103" s="61"/>
      <c r="AF2103" s="61"/>
      <c r="AG2103" s="61"/>
      <c r="AH2103" s="61"/>
      <c r="AI2103" s="61"/>
      <c r="AJ2103" s="61"/>
      <c r="AK2103" s="61"/>
      <c r="AL2103" s="61"/>
      <c r="AM2103" s="61"/>
      <c r="AN2103" s="49" t="s">
        <v>141</v>
      </c>
      <c r="AO2103" s="49" t="s">
        <v>140</v>
      </c>
      <c r="AP2103" s="61"/>
      <c r="AQ2103" s="61"/>
      <c r="AR2103" s="61"/>
      <c r="AS2103" s="61"/>
      <c r="AT2103" s="61"/>
      <c r="AU2103" s="61"/>
      <c r="AV2103" s="61"/>
      <c r="AW2103" s="61"/>
      <c r="AX2103" s="61"/>
      <c r="AY2103" s="61"/>
      <c r="AZ2103" s="61"/>
      <c r="BA2103" s="61"/>
      <c r="BB2103" s="61"/>
      <c r="BC2103" s="61"/>
      <c r="BD2103" s="61"/>
      <c r="BE2103" s="61"/>
      <c r="BF2103" s="61"/>
      <c r="BG2103" s="61"/>
      <c r="BH2103" s="61"/>
      <c r="BI2103" s="61"/>
      <c r="BJ2103" s="61"/>
      <c r="BK2103" s="61"/>
      <c r="BL2103" s="61"/>
      <c r="BM2103" s="61"/>
    </row>
    <row r="2104" spans="2:65" ht="25.5" customHeight="1" x14ac:dyDescent="0.2">
      <c r="B2104" s="61"/>
      <c r="C2104" s="61"/>
      <c r="D2104" s="61"/>
      <c r="E2104" s="64"/>
      <c r="F2104" s="61"/>
      <c r="G2104" s="61"/>
      <c r="H2104" s="61"/>
      <c r="I2104" s="61"/>
      <c r="J2104" s="61"/>
      <c r="K2104" s="61"/>
      <c r="L2104" s="61"/>
      <c r="M2104" s="61"/>
      <c r="N2104" s="61"/>
      <c r="O2104" s="61"/>
      <c r="P2104" s="61"/>
      <c r="Q2104" s="61"/>
      <c r="R2104" s="61"/>
      <c r="S2104" s="61"/>
      <c r="T2104" s="61"/>
      <c r="U2104" s="61"/>
      <c r="V2104" s="61"/>
      <c r="W2104" s="61"/>
      <c r="X2104" s="61"/>
      <c r="Y2104" s="61"/>
      <c r="Z2104" s="61"/>
      <c r="AA2104" s="61"/>
      <c r="AB2104" s="61"/>
      <c r="AC2104" s="61"/>
      <c r="AD2104" s="61"/>
      <c r="AE2104" s="61"/>
      <c r="AF2104" s="61"/>
      <c r="AG2104" s="61"/>
      <c r="AH2104" s="61"/>
      <c r="AI2104" s="61"/>
      <c r="AJ2104" s="61"/>
      <c r="AK2104" s="61"/>
      <c r="AL2104" s="61"/>
      <c r="AM2104" s="61"/>
      <c r="AN2104" s="61"/>
      <c r="AO2104" s="61"/>
      <c r="AP2104" s="61"/>
      <c r="AQ2104" s="61"/>
      <c r="AR2104" s="61"/>
      <c r="AS2104" s="61"/>
      <c r="AT2104" s="61"/>
      <c r="AU2104" s="61"/>
      <c r="AV2104" s="61"/>
      <c r="AW2104" s="61"/>
      <c r="AX2104" s="61"/>
      <c r="AY2104" s="61"/>
      <c r="AZ2104" s="61"/>
      <c r="BA2104" s="61"/>
      <c r="BB2104" s="61"/>
      <c r="BC2104" s="61"/>
      <c r="BD2104" s="61"/>
      <c r="BE2104" s="61"/>
      <c r="BF2104" s="61"/>
      <c r="BG2104" s="61"/>
      <c r="BH2104" s="61"/>
      <c r="BI2104" s="61"/>
      <c r="BJ2104" s="61"/>
      <c r="BK2104" s="61"/>
      <c r="BL2104" s="61"/>
      <c r="BM2104" s="61"/>
    </row>
    <row r="2105" spans="2:65" ht="25.5" customHeight="1" x14ac:dyDescent="0.2">
      <c r="B2105" s="170" t="s">
        <v>425</v>
      </c>
      <c r="C2105" s="170"/>
      <c r="D2105" s="170"/>
      <c r="E2105" s="170"/>
      <c r="F2105" s="170"/>
      <c r="G2105" s="170"/>
      <c r="H2105" s="170"/>
      <c r="I2105" s="170"/>
      <c r="J2105" s="170"/>
      <c r="K2105" s="170"/>
      <c r="L2105" s="170"/>
      <c r="M2105" s="170"/>
      <c r="N2105" s="170"/>
      <c r="O2105" s="170"/>
      <c r="P2105" s="170"/>
      <c r="Q2105" s="170"/>
      <c r="R2105" s="170"/>
      <c r="S2105" s="170"/>
      <c r="T2105" s="170"/>
      <c r="U2105" s="170"/>
      <c r="V2105" s="170"/>
      <c r="W2105" s="170"/>
      <c r="X2105" s="170"/>
      <c r="Y2105" s="170"/>
      <c r="Z2105" s="170"/>
      <c r="AA2105" s="170"/>
      <c r="AB2105" s="170"/>
      <c r="AC2105" s="170"/>
      <c r="AD2105" s="170"/>
      <c r="AE2105" s="170"/>
      <c r="AF2105" s="170"/>
      <c r="AG2105" s="170"/>
      <c r="AH2105" s="170"/>
      <c r="AI2105" s="170"/>
      <c r="AJ2105" s="170"/>
      <c r="AK2105" s="170"/>
      <c r="AL2105" s="170"/>
      <c r="AM2105" s="170"/>
      <c r="AN2105" s="170"/>
      <c r="AO2105" s="170"/>
      <c r="AP2105" s="170"/>
      <c r="AQ2105" s="170"/>
      <c r="AR2105" s="170"/>
      <c r="AS2105" s="170"/>
      <c r="AT2105" s="170"/>
      <c r="AU2105" s="170"/>
      <c r="AV2105" s="170"/>
      <c r="AW2105" s="170"/>
      <c r="AX2105" s="170"/>
      <c r="AY2105" s="170"/>
      <c r="AZ2105" s="170"/>
      <c r="BA2105" s="170"/>
      <c r="BB2105" s="170"/>
      <c r="BC2105" s="170"/>
      <c r="BD2105" s="170"/>
      <c r="BE2105" s="170"/>
      <c r="BF2105" s="170"/>
      <c r="BG2105" s="170"/>
      <c r="BH2105" s="170"/>
      <c r="BI2105" s="170"/>
      <c r="BJ2105" s="170"/>
      <c r="BK2105" s="170"/>
      <c r="BL2105" s="170"/>
      <c r="BM2105" s="170"/>
    </row>
    <row r="2106" spans="2:65" ht="25.5" customHeight="1" x14ac:dyDescent="0.2">
      <c r="B2106" s="61"/>
      <c r="C2106" s="61"/>
      <c r="D2106" s="61"/>
      <c r="E2106" s="64"/>
      <c r="F2106" s="61"/>
      <c r="G2106" s="61"/>
      <c r="H2106" s="61"/>
      <c r="I2106" s="61"/>
      <c r="J2106" s="61"/>
      <c r="K2106" s="61"/>
      <c r="L2106" s="61"/>
      <c r="M2106" s="61"/>
      <c r="N2106" s="61"/>
      <c r="O2106" s="61"/>
      <c r="P2106" s="61"/>
      <c r="Q2106" s="61"/>
      <c r="R2106" s="61"/>
      <c r="S2106" s="61"/>
      <c r="T2106" s="61"/>
      <c r="U2106" s="61"/>
      <c r="V2106" s="61"/>
      <c r="W2106" s="61"/>
      <c r="X2106" s="61"/>
      <c r="Y2106" s="61"/>
      <c r="Z2106" s="61"/>
      <c r="AA2106" s="61"/>
      <c r="AB2106" s="61"/>
      <c r="AC2106" s="61"/>
      <c r="AD2106" s="61"/>
      <c r="AE2106" s="61"/>
      <c r="AF2106" s="61"/>
      <c r="AG2106" s="61"/>
      <c r="AH2106" s="61"/>
      <c r="AI2106" s="61"/>
      <c r="AJ2106" s="61"/>
      <c r="AK2106" s="61"/>
      <c r="AL2106" s="61"/>
      <c r="AM2106" s="61"/>
      <c r="AN2106" s="61"/>
      <c r="AO2106" s="61"/>
      <c r="AP2106" s="61"/>
      <c r="AQ2106" s="61"/>
      <c r="AR2106" s="61"/>
      <c r="AS2106" s="61"/>
      <c r="AT2106" s="61"/>
      <c r="AU2106" s="61"/>
      <c r="AV2106" s="61"/>
      <c r="AW2106" s="61"/>
      <c r="AX2106" s="61"/>
      <c r="AY2106" s="61"/>
      <c r="AZ2106" s="61"/>
      <c r="BA2106" s="61"/>
      <c r="BB2106" s="61"/>
      <c r="BC2106" s="61"/>
      <c r="BD2106" s="61"/>
      <c r="BE2106" s="61"/>
      <c r="BF2106" s="61"/>
      <c r="BG2106" s="61"/>
      <c r="BH2106" s="61"/>
      <c r="BI2106" s="61"/>
      <c r="BJ2106" s="61"/>
      <c r="BK2106" s="61"/>
      <c r="BL2106" s="61"/>
      <c r="BM2106" s="61"/>
    </row>
    <row r="2107" spans="2:65" ht="25.5" customHeight="1" x14ac:dyDescent="0.2">
      <c r="B2107" s="181" t="s">
        <v>427</v>
      </c>
      <c r="C2107" s="181"/>
      <c r="D2107" s="181"/>
      <c r="E2107" s="181"/>
      <c r="F2107" s="181"/>
      <c r="G2107" s="181"/>
      <c r="H2107" s="181"/>
      <c r="I2107" s="61"/>
      <c r="J2107" s="181" t="s">
        <v>426</v>
      </c>
      <c r="K2107" s="181"/>
      <c r="L2107" s="181"/>
      <c r="M2107" s="181"/>
      <c r="N2107" s="181"/>
      <c r="O2107" s="181"/>
      <c r="P2107" s="181"/>
      <c r="Q2107" s="181"/>
      <c r="R2107" s="181"/>
      <c r="S2107" s="181"/>
      <c r="T2107" s="181"/>
      <c r="U2107" s="73"/>
      <c r="V2107" s="181" t="s">
        <v>428</v>
      </c>
      <c r="W2107" s="181"/>
      <c r="X2107" s="181"/>
      <c r="Y2107" s="181"/>
      <c r="Z2107" s="181"/>
      <c r="AA2107" s="181"/>
      <c r="AB2107" s="181"/>
      <c r="AC2107" s="61"/>
      <c r="AD2107" s="61"/>
      <c r="AE2107" s="181" t="s">
        <v>429</v>
      </c>
      <c r="AF2107" s="181"/>
      <c r="AG2107" s="181"/>
      <c r="AH2107" s="181"/>
      <c r="AI2107" s="181"/>
      <c r="AJ2107" s="181"/>
      <c r="AK2107" s="181"/>
      <c r="AL2107" s="181"/>
      <c r="AM2107" s="181"/>
      <c r="AN2107" s="181"/>
      <c r="AO2107" s="181"/>
      <c r="AP2107" s="61"/>
      <c r="AQ2107" s="61"/>
      <c r="AR2107" s="181" t="s">
        <v>430</v>
      </c>
      <c r="AS2107" s="181"/>
      <c r="AT2107" s="181"/>
      <c r="AU2107" s="181"/>
      <c r="AV2107" s="181"/>
      <c r="AW2107" s="181"/>
      <c r="AX2107" s="181"/>
      <c r="AY2107" s="61"/>
      <c r="AZ2107" s="61"/>
      <c r="BA2107" s="181" t="s">
        <v>431</v>
      </c>
      <c r="BB2107" s="181"/>
      <c r="BC2107" s="181"/>
      <c r="BD2107" s="181"/>
      <c r="BE2107" s="181"/>
      <c r="BF2107" s="181"/>
      <c r="BG2107" s="181"/>
      <c r="BH2107" s="181"/>
      <c r="BI2107" s="181"/>
      <c r="BJ2107" s="181"/>
      <c r="BK2107" s="181"/>
      <c r="BL2107" s="61"/>
      <c r="BM2107" s="61"/>
    </row>
    <row r="2108" spans="2:65" ht="25.5" customHeight="1" x14ac:dyDescent="0.2">
      <c r="B2108" s="61"/>
      <c r="C2108" s="61"/>
      <c r="D2108" s="61"/>
      <c r="E2108" s="64"/>
      <c r="F2108" s="61"/>
      <c r="G2108" s="61"/>
      <c r="H2108" s="61"/>
      <c r="I2108" s="61"/>
      <c r="J2108" s="61"/>
      <c r="K2108" s="61"/>
      <c r="L2108" s="61"/>
      <c r="M2108" s="61"/>
      <c r="N2108" s="61"/>
      <c r="O2108" s="61"/>
      <c r="P2108" s="61"/>
      <c r="Q2108" s="61"/>
      <c r="R2108" s="61"/>
      <c r="S2108" s="61"/>
      <c r="T2108" s="61"/>
      <c r="U2108" s="61"/>
      <c r="V2108" s="61"/>
      <c r="W2108" s="61"/>
      <c r="X2108" s="61"/>
      <c r="Y2108" s="61"/>
      <c r="Z2108" s="61"/>
      <c r="AA2108" s="61"/>
      <c r="AB2108" s="61"/>
      <c r="AC2108" s="61"/>
      <c r="AD2108" s="61"/>
      <c r="AE2108" s="61"/>
      <c r="AF2108" s="61"/>
      <c r="AG2108" s="61"/>
      <c r="AH2108" s="61"/>
      <c r="AI2108" s="61"/>
      <c r="AJ2108" s="61"/>
      <c r="AK2108" s="61"/>
      <c r="AL2108" s="61"/>
      <c r="AM2108" s="61"/>
      <c r="AN2108" s="61"/>
      <c r="AO2108" s="61"/>
      <c r="AP2108" s="61"/>
      <c r="AQ2108" s="61"/>
      <c r="AR2108" s="61"/>
      <c r="AS2108" s="61"/>
      <c r="AT2108" s="61"/>
      <c r="AU2108" s="61"/>
      <c r="AV2108" s="61"/>
      <c r="AW2108" s="61"/>
      <c r="AX2108" s="61"/>
      <c r="AY2108" s="61"/>
      <c r="AZ2108" s="61"/>
      <c r="BA2108" s="61"/>
      <c r="BB2108" s="61"/>
      <c r="BC2108" s="61"/>
      <c r="BD2108" s="61"/>
      <c r="BE2108" s="61"/>
      <c r="BF2108" s="61"/>
      <c r="BG2108" s="61"/>
      <c r="BH2108" s="61"/>
      <c r="BI2108" s="61"/>
      <c r="BJ2108" s="61"/>
      <c r="BK2108" s="61"/>
      <c r="BL2108" s="61"/>
      <c r="BM2108" s="61"/>
    </row>
    <row r="2109" spans="2:65" ht="25.5" customHeight="1" x14ac:dyDescent="0.2">
      <c r="B2109" s="175" t="s">
        <v>180</v>
      </c>
      <c r="C2109" s="175"/>
      <c r="D2109" s="175"/>
      <c r="E2109" s="64"/>
      <c r="F2109" s="175" t="s">
        <v>14</v>
      </c>
      <c r="G2109" s="175"/>
      <c r="H2109" s="175"/>
      <c r="I2109" s="61"/>
      <c r="J2109" s="178" t="s">
        <v>338</v>
      </c>
      <c r="K2109" s="179"/>
      <c r="L2109" s="180"/>
      <c r="M2109" s="61"/>
      <c r="N2109" s="178" t="s">
        <v>409</v>
      </c>
      <c r="O2109" s="179"/>
      <c r="P2109" s="180"/>
      <c r="Q2109" s="61"/>
      <c r="R2109" s="178" t="s">
        <v>410</v>
      </c>
      <c r="S2109" s="179"/>
      <c r="T2109" s="180"/>
      <c r="U2109" s="61"/>
      <c r="V2109" s="175" t="s">
        <v>180</v>
      </c>
      <c r="W2109" s="175"/>
      <c r="X2109" s="175"/>
      <c r="Y2109" s="61"/>
      <c r="Z2109" s="175" t="s">
        <v>14</v>
      </c>
      <c r="AA2109" s="175"/>
      <c r="AB2109" s="175"/>
      <c r="AC2109" s="61"/>
      <c r="AD2109" s="61"/>
      <c r="AE2109" s="178" t="s">
        <v>338</v>
      </c>
      <c r="AF2109" s="179"/>
      <c r="AG2109" s="180"/>
      <c r="AH2109" s="61"/>
      <c r="AI2109" s="178" t="s">
        <v>409</v>
      </c>
      <c r="AJ2109" s="179"/>
      <c r="AK2109" s="180"/>
      <c r="AL2109" s="61"/>
      <c r="AM2109" s="178" t="s">
        <v>410</v>
      </c>
      <c r="AN2109" s="179"/>
      <c r="AO2109" s="180"/>
      <c r="AP2109" s="61"/>
      <c r="AQ2109" s="61"/>
      <c r="AR2109" s="175" t="s">
        <v>180</v>
      </c>
      <c r="AS2109" s="175"/>
      <c r="AT2109" s="175"/>
      <c r="AU2109" s="61"/>
      <c r="AV2109" s="175" t="s">
        <v>14</v>
      </c>
      <c r="AW2109" s="175"/>
      <c r="AX2109" s="175"/>
      <c r="AY2109" s="61"/>
      <c r="AZ2109" s="61"/>
      <c r="BA2109" s="175" t="s">
        <v>338</v>
      </c>
      <c r="BB2109" s="175"/>
      <c r="BC2109" s="175"/>
      <c r="BD2109" s="61"/>
      <c r="BE2109" s="178" t="s">
        <v>409</v>
      </c>
      <c r="BF2109" s="179"/>
      <c r="BG2109" s="180"/>
      <c r="BH2109" s="61"/>
      <c r="BI2109" s="178" t="s">
        <v>410</v>
      </c>
      <c r="BJ2109" s="179"/>
      <c r="BK2109" s="180"/>
      <c r="BL2109" s="61"/>
      <c r="BM2109" s="61"/>
    </row>
    <row r="2110" spans="2:65" ht="25.5" customHeight="1" x14ac:dyDescent="0.2">
      <c r="B2110" s="55" t="s">
        <v>181</v>
      </c>
      <c r="C2110" s="57">
        <v>11</v>
      </c>
      <c r="D2110" s="58">
        <v>0.39285714285714285</v>
      </c>
      <c r="E2110" s="64"/>
      <c r="F2110" s="55" t="s">
        <v>186</v>
      </c>
      <c r="G2110" s="57">
        <v>25</v>
      </c>
      <c r="H2110" s="58">
        <v>0.8928571428571429</v>
      </c>
      <c r="I2110" s="61"/>
      <c r="J2110" s="55" t="s">
        <v>339</v>
      </c>
      <c r="K2110" s="57">
        <v>10</v>
      </c>
      <c r="L2110" s="58">
        <v>0.35714285714285715</v>
      </c>
      <c r="M2110" s="61"/>
      <c r="N2110" s="55" t="s">
        <v>357</v>
      </c>
      <c r="O2110" s="57">
        <v>2</v>
      </c>
      <c r="P2110" s="58">
        <v>7.1428571428571425E-2</v>
      </c>
      <c r="Q2110" s="61"/>
      <c r="R2110" s="55" t="s">
        <v>411</v>
      </c>
      <c r="S2110" s="57">
        <v>0</v>
      </c>
      <c r="T2110" s="58">
        <v>0</v>
      </c>
      <c r="U2110" s="61"/>
      <c r="V2110" s="47" t="s">
        <v>181</v>
      </c>
      <c r="W2110" s="57">
        <v>6</v>
      </c>
      <c r="X2110" s="58">
        <v>0.54545454545454541</v>
      </c>
      <c r="Y2110" s="61"/>
      <c r="Z2110" s="55" t="s">
        <v>186</v>
      </c>
      <c r="AA2110" s="57">
        <v>9</v>
      </c>
      <c r="AB2110" s="58">
        <v>0.81818181818181823</v>
      </c>
      <c r="AC2110" s="61"/>
      <c r="AD2110" s="61"/>
      <c r="AE2110" s="47" t="s">
        <v>339</v>
      </c>
      <c r="AF2110" s="57">
        <v>6</v>
      </c>
      <c r="AG2110" s="58">
        <v>0.54545454545454541</v>
      </c>
      <c r="AH2110" s="61"/>
      <c r="AI2110" s="55" t="s">
        <v>357</v>
      </c>
      <c r="AJ2110" s="57">
        <v>1</v>
      </c>
      <c r="AK2110" s="58">
        <v>9.0909090909090912E-2</v>
      </c>
      <c r="AL2110" s="61"/>
      <c r="AM2110" s="55" t="s">
        <v>411</v>
      </c>
      <c r="AN2110" s="57">
        <v>4</v>
      </c>
      <c r="AO2110" s="58">
        <v>0.36363636363636365</v>
      </c>
      <c r="AP2110" s="61"/>
      <c r="AQ2110" s="61"/>
      <c r="AR2110" s="55" t="s">
        <v>181</v>
      </c>
      <c r="AS2110" s="57">
        <v>1</v>
      </c>
      <c r="AT2110" s="58">
        <v>0.33333333333333331</v>
      </c>
      <c r="AU2110" s="61"/>
      <c r="AV2110" s="47" t="s">
        <v>186</v>
      </c>
      <c r="AW2110" s="57">
        <v>3</v>
      </c>
      <c r="AX2110" s="58">
        <v>1</v>
      </c>
      <c r="AY2110" s="61"/>
      <c r="AZ2110" s="61"/>
      <c r="BA2110" s="55" t="s">
        <v>339</v>
      </c>
      <c r="BB2110" s="57">
        <v>1</v>
      </c>
      <c r="BC2110" s="58">
        <v>0.33333333333333331</v>
      </c>
      <c r="BD2110" s="61"/>
      <c r="BE2110" s="55" t="s">
        <v>357</v>
      </c>
      <c r="BF2110" s="57">
        <v>0</v>
      </c>
      <c r="BG2110" s="58">
        <v>0</v>
      </c>
      <c r="BH2110" s="61"/>
      <c r="BI2110" s="55" t="s">
        <v>411</v>
      </c>
      <c r="BJ2110" s="57">
        <v>0</v>
      </c>
      <c r="BK2110" s="58">
        <v>0</v>
      </c>
      <c r="BL2110" s="61"/>
      <c r="BM2110" s="61"/>
    </row>
    <row r="2111" spans="2:65" ht="25.5" customHeight="1" x14ac:dyDescent="0.2">
      <c r="B2111" s="46" t="s">
        <v>182</v>
      </c>
      <c r="C2111" s="57">
        <v>5</v>
      </c>
      <c r="D2111" s="58">
        <v>0.17857142857142858</v>
      </c>
      <c r="E2111" s="64"/>
      <c r="F2111" s="46" t="s">
        <v>187</v>
      </c>
      <c r="G2111" s="57">
        <v>3</v>
      </c>
      <c r="H2111" s="58">
        <v>0.10714285714285714</v>
      </c>
      <c r="I2111" s="61"/>
      <c r="J2111" s="55" t="s">
        <v>340</v>
      </c>
      <c r="K2111" s="57">
        <v>1</v>
      </c>
      <c r="L2111" s="58">
        <v>3.5714285714285712E-2</v>
      </c>
      <c r="M2111" s="61"/>
      <c r="N2111" s="55" t="s">
        <v>359</v>
      </c>
      <c r="O2111" s="57">
        <v>9</v>
      </c>
      <c r="P2111" s="58">
        <v>0.32142857142857145</v>
      </c>
      <c r="Q2111" s="61"/>
      <c r="R2111" s="55" t="s">
        <v>412</v>
      </c>
      <c r="S2111" s="57">
        <v>11</v>
      </c>
      <c r="T2111" s="58">
        <v>0.39285714285714285</v>
      </c>
      <c r="U2111" s="61"/>
      <c r="V2111" s="46" t="s">
        <v>182</v>
      </c>
      <c r="W2111" s="57">
        <v>2</v>
      </c>
      <c r="X2111" s="58">
        <v>0.18181818181818182</v>
      </c>
      <c r="Y2111" s="61"/>
      <c r="Z2111" s="46" t="s">
        <v>187</v>
      </c>
      <c r="AA2111" s="57">
        <v>2</v>
      </c>
      <c r="AB2111" s="58">
        <v>0.18181818181818182</v>
      </c>
      <c r="AC2111" s="61"/>
      <c r="AD2111" s="61"/>
      <c r="AE2111" s="47" t="s">
        <v>340</v>
      </c>
      <c r="AF2111" s="57">
        <v>0</v>
      </c>
      <c r="AG2111" s="58">
        <v>0</v>
      </c>
      <c r="AH2111" s="61"/>
      <c r="AI2111" s="55" t="s">
        <v>359</v>
      </c>
      <c r="AJ2111" s="57">
        <v>5</v>
      </c>
      <c r="AK2111" s="58">
        <v>0.45454545454545453</v>
      </c>
      <c r="AL2111" s="61"/>
      <c r="AM2111" s="55" t="s">
        <v>412</v>
      </c>
      <c r="AN2111" s="57">
        <v>2</v>
      </c>
      <c r="AO2111" s="58">
        <v>0.18181818181818182</v>
      </c>
      <c r="AP2111" s="61"/>
      <c r="AQ2111" s="61"/>
      <c r="AR2111" s="46" t="s">
        <v>182</v>
      </c>
      <c r="AS2111" s="57">
        <v>1</v>
      </c>
      <c r="AT2111" s="58">
        <v>0.33333333333333331</v>
      </c>
      <c r="AU2111" s="61"/>
      <c r="AV2111" s="46" t="s">
        <v>187</v>
      </c>
      <c r="AW2111" s="57">
        <v>0</v>
      </c>
      <c r="AX2111" s="58">
        <v>0</v>
      </c>
      <c r="AY2111" s="61"/>
      <c r="AZ2111" s="61"/>
      <c r="BA2111" s="55" t="s">
        <v>340</v>
      </c>
      <c r="BB2111" s="57">
        <v>0</v>
      </c>
      <c r="BC2111" s="58">
        <v>0</v>
      </c>
      <c r="BD2111" s="61"/>
      <c r="BE2111" s="55" t="s">
        <v>359</v>
      </c>
      <c r="BF2111" s="57">
        <v>1</v>
      </c>
      <c r="BG2111" s="58">
        <v>0.33333333333333331</v>
      </c>
      <c r="BH2111" s="61"/>
      <c r="BI2111" s="55" t="s">
        <v>412</v>
      </c>
      <c r="BJ2111" s="57">
        <v>1</v>
      </c>
      <c r="BK2111" s="58">
        <v>0.33333333333333331</v>
      </c>
      <c r="BL2111" s="61"/>
      <c r="BM2111" s="61"/>
    </row>
    <row r="2112" spans="2:65" ht="25.5" customHeight="1" x14ac:dyDescent="0.2">
      <c r="B2112" s="50" t="s">
        <v>183</v>
      </c>
      <c r="C2112" s="57">
        <v>5</v>
      </c>
      <c r="D2112" s="58">
        <v>0.17857142857142858</v>
      </c>
      <c r="E2112" s="64"/>
      <c r="F2112" s="46" t="s">
        <v>188</v>
      </c>
      <c r="G2112" s="57">
        <v>0</v>
      </c>
      <c r="H2112" s="58">
        <v>0</v>
      </c>
      <c r="I2112" s="61"/>
      <c r="J2112" s="55" t="s">
        <v>341</v>
      </c>
      <c r="K2112" s="57">
        <v>0</v>
      </c>
      <c r="L2112" s="58">
        <v>0</v>
      </c>
      <c r="M2112" s="61"/>
      <c r="N2112" s="50" t="s">
        <v>360</v>
      </c>
      <c r="O2112" s="57">
        <v>0</v>
      </c>
      <c r="P2112" s="58">
        <v>0</v>
      </c>
      <c r="Q2112" s="61"/>
      <c r="R2112" s="50" t="s">
        <v>413</v>
      </c>
      <c r="S2112" s="57">
        <v>1</v>
      </c>
      <c r="T2112" s="58">
        <v>3.5714285714285712E-2</v>
      </c>
      <c r="U2112" s="61"/>
      <c r="V2112" s="46" t="s">
        <v>183</v>
      </c>
      <c r="W2112" s="57">
        <v>0</v>
      </c>
      <c r="X2112" s="58">
        <v>0</v>
      </c>
      <c r="Y2112" s="61"/>
      <c r="Z2112" s="46" t="s">
        <v>188</v>
      </c>
      <c r="AA2112" s="57">
        <v>0</v>
      </c>
      <c r="AB2112" s="58">
        <v>0</v>
      </c>
      <c r="AC2112" s="61"/>
      <c r="AD2112" s="61"/>
      <c r="AE2112" s="47" t="s">
        <v>341</v>
      </c>
      <c r="AF2112" s="57">
        <v>0</v>
      </c>
      <c r="AG2112" s="58">
        <v>0</v>
      </c>
      <c r="AH2112" s="61"/>
      <c r="AI2112" s="50" t="s">
        <v>360</v>
      </c>
      <c r="AJ2112" s="57">
        <v>0</v>
      </c>
      <c r="AK2112" s="58">
        <v>0</v>
      </c>
      <c r="AL2112" s="61"/>
      <c r="AM2112" s="50" t="s">
        <v>413</v>
      </c>
      <c r="AN2112" s="57">
        <v>2</v>
      </c>
      <c r="AO2112" s="58">
        <v>0.18181818181818182</v>
      </c>
      <c r="AP2112" s="61"/>
      <c r="AQ2112" s="61"/>
      <c r="AR2112" s="46" t="s">
        <v>183</v>
      </c>
      <c r="AS2112" s="57">
        <v>0</v>
      </c>
      <c r="AT2112" s="58">
        <v>0</v>
      </c>
      <c r="AU2112" s="61"/>
      <c r="AV2112" s="46" t="s">
        <v>188</v>
      </c>
      <c r="AW2112" s="57">
        <v>0</v>
      </c>
      <c r="AX2112" s="58">
        <v>0</v>
      </c>
      <c r="AY2112" s="61"/>
      <c r="AZ2112" s="61"/>
      <c r="BA2112" s="55" t="s">
        <v>341</v>
      </c>
      <c r="BB2112" s="57">
        <v>0</v>
      </c>
      <c r="BC2112" s="58">
        <v>0</v>
      </c>
      <c r="BD2112" s="61"/>
      <c r="BE2112" s="50" t="s">
        <v>360</v>
      </c>
      <c r="BF2112" s="57">
        <v>0</v>
      </c>
      <c r="BG2112" s="58">
        <v>0</v>
      </c>
      <c r="BH2112" s="61"/>
      <c r="BI2112" s="50" t="s">
        <v>413</v>
      </c>
      <c r="BJ2112" s="57">
        <v>1</v>
      </c>
      <c r="BK2112" s="58">
        <v>0.33333333333333331</v>
      </c>
      <c r="BL2112" s="61"/>
      <c r="BM2112" s="61"/>
    </row>
    <row r="2113" spans="2:65" ht="25.5" customHeight="1" x14ac:dyDescent="0.2">
      <c r="B2113" s="50" t="s">
        <v>184</v>
      </c>
      <c r="C2113" s="57">
        <v>5</v>
      </c>
      <c r="D2113" s="58">
        <v>0.17857142857142858</v>
      </c>
      <c r="E2113" s="64"/>
      <c r="F2113" s="77"/>
      <c r="G2113" s="54">
        <v>28</v>
      </c>
      <c r="H2113" s="76">
        <v>1</v>
      </c>
      <c r="I2113" s="61"/>
      <c r="J2113" s="50" t="s">
        <v>344</v>
      </c>
      <c r="K2113" s="57">
        <v>5</v>
      </c>
      <c r="L2113" s="58">
        <v>0.17857142857142858</v>
      </c>
      <c r="M2113" s="61"/>
      <c r="N2113" s="50" t="s">
        <v>358</v>
      </c>
      <c r="O2113" s="57">
        <v>5</v>
      </c>
      <c r="P2113" s="58">
        <v>0.17857142857142858</v>
      </c>
      <c r="Q2113" s="61"/>
      <c r="R2113" s="50" t="s">
        <v>414</v>
      </c>
      <c r="S2113" s="57">
        <v>4</v>
      </c>
      <c r="T2113" s="58">
        <v>0.14285714285714285</v>
      </c>
      <c r="U2113" s="61"/>
      <c r="V2113" s="46" t="s">
        <v>184</v>
      </c>
      <c r="W2113" s="57">
        <v>2</v>
      </c>
      <c r="X2113" s="58">
        <v>0.18181818181818182</v>
      </c>
      <c r="Y2113" s="61"/>
      <c r="Z2113" s="77"/>
      <c r="AA2113" s="54">
        <v>11</v>
      </c>
      <c r="AB2113" s="76">
        <v>1</v>
      </c>
      <c r="AC2113" s="61"/>
      <c r="AD2113" s="61"/>
      <c r="AE2113" s="50" t="s">
        <v>344</v>
      </c>
      <c r="AF2113" s="57">
        <v>2</v>
      </c>
      <c r="AG2113" s="58">
        <v>0.18181818181818182</v>
      </c>
      <c r="AH2113" s="61"/>
      <c r="AI2113" s="50" t="s">
        <v>358</v>
      </c>
      <c r="AJ2113" s="57">
        <v>2</v>
      </c>
      <c r="AK2113" s="58">
        <v>0.18181818181818182</v>
      </c>
      <c r="AL2113" s="61"/>
      <c r="AM2113" s="50" t="s">
        <v>414</v>
      </c>
      <c r="AN2113" s="57">
        <v>0</v>
      </c>
      <c r="AO2113" s="58">
        <v>0</v>
      </c>
      <c r="AP2113" s="61"/>
      <c r="AQ2113" s="61"/>
      <c r="AR2113" s="46" t="s">
        <v>184</v>
      </c>
      <c r="AS2113" s="57">
        <v>0</v>
      </c>
      <c r="AT2113" s="58">
        <v>0</v>
      </c>
      <c r="AU2113" s="61"/>
      <c r="AV2113" s="77"/>
      <c r="AW2113" s="54">
        <v>3</v>
      </c>
      <c r="AX2113" s="76">
        <v>1</v>
      </c>
      <c r="AY2113" s="61"/>
      <c r="AZ2113" s="61"/>
      <c r="BA2113" s="50" t="s">
        <v>344</v>
      </c>
      <c r="BB2113" s="57">
        <v>1</v>
      </c>
      <c r="BC2113" s="58">
        <v>0.33333333333333331</v>
      </c>
      <c r="BD2113" s="61"/>
      <c r="BE2113" s="50" t="s">
        <v>358</v>
      </c>
      <c r="BF2113" s="57">
        <v>1</v>
      </c>
      <c r="BG2113" s="58">
        <v>0.33333333333333331</v>
      </c>
      <c r="BH2113" s="61"/>
      <c r="BI2113" s="50" t="s">
        <v>414</v>
      </c>
      <c r="BJ2113" s="57">
        <v>0</v>
      </c>
      <c r="BK2113" s="58">
        <v>0</v>
      </c>
      <c r="BL2113" s="61"/>
      <c r="BM2113" s="61"/>
    </row>
    <row r="2114" spans="2:65" ht="25.5" customHeight="1" x14ac:dyDescent="0.2">
      <c r="B2114" s="50" t="s">
        <v>185</v>
      </c>
      <c r="C2114" s="57">
        <v>2</v>
      </c>
      <c r="D2114" s="58">
        <v>7.1428571428571425E-2</v>
      </c>
      <c r="E2114" s="64"/>
      <c r="F2114" s="61"/>
      <c r="G2114" s="56" t="s">
        <v>141</v>
      </c>
      <c r="H2114" s="49" t="s">
        <v>140</v>
      </c>
      <c r="I2114" s="61"/>
      <c r="J2114" s="50" t="s">
        <v>343</v>
      </c>
      <c r="K2114" s="57">
        <v>0</v>
      </c>
      <c r="L2114" s="58">
        <v>0</v>
      </c>
      <c r="M2114" s="61"/>
      <c r="N2114" s="50" t="s">
        <v>361</v>
      </c>
      <c r="O2114" s="57">
        <v>1</v>
      </c>
      <c r="P2114" s="58">
        <v>3.5714285714285712E-2</v>
      </c>
      <c r="Q2114" s="61"/>
      <c r="R2114" s="50" t="s">
        <v>415</v>
      </c>
      <c r="S2114" s="57">
        <v>1</v>
      </c>
      <c r="T2114" s="58">
        <v>3.5714285714285712E-2</v>
      </c>
      <c r="U2114" s="61"/>
      <c r="V2114" s="46" t="s">
        <v>185</v>
      </c>
      <c r="W2114" s="57">
        <v>1</v>
      </c>
      <c r="X2114" s="58">
        <v>9.0909090909090912E-2</v>
      </c>
      <c r="Y2114" s="61"/>
      <c r="Z2114" s="37"/>
      <c r="AA2114" s="56" t="s">
        <v>141</v>
      </c>
      <c r="AB2114" s="49" t="s">
        <v>140</v>
      </c>
      <c r="AC2114" s="61"/>
      <c r="AD2114" s="61"/>
      <c r="AE2114" s="50" t="s">
        <v>343</v>
      </c>
      <c r="AF2114" s="57">
        <v>0</v>
      </c>
      <c r="AG2114" s="58">
        <v>0</v>
      </c>
      <c r="AH2114" s="61"/>
      <c r="AI2114" s="50" t="s">
        <v>361</v>
      </c>
      <c r="AJ2114" s="57">
        <v>0</v>
      </c>
      <c r="AK2114" s="58">
        <v>0</v>
      </c>
      <c r="AL2114" s="61"/>
      <c r="AM2114" s="50" t="s">
        <v>415</v>
      </c>
      <c r="AN2114" s="57">
        <v>0</v>
      </c>
      <c r="AO2114" s="58">
        <v>0</v>
      </c>
      <c r="AP2114" s="61"/>
      <c r="AQ2114" s="61"/>
      <c r="AR2114" s="46" t="s">
        <v>185</v>
      </c>
      <c r="AS2114" s="57">
        <v>1</v>
      </c>
      <c r="AT2114" s="58">
        <v>0.33333333333333331</v>
      </c>
      <c r="AU2114" s="61"/>
      <c r="AV2114" s="61"/>
      <c r="AW2114" s="56" t="s">
        <v>141</v>
      </c>
      <c r="AX2114" s="49" t="s">
        <v>140</v>
      </c>
      <c r="AY2114" s="61"/>
      <c r="AZ2114" s="61"/>
      <c r="BA2114" s="50" t="s">
        <v>343</v>
      </c>
      <c r="BB2114" s="57">
        <v>0</v>
      </c>
      <c r="BC2114" s="58">
        <v>0</v>
      </c>
      <c r="BD2114" s="61"/>
      <c r="BE2114" s="50" t="s">
        <v>361</v>
      </c>
      <c r="BF2114" s="57">
        <v>0</v>
      </c>
      <c r="BG2114" s="58">
        <v>0</v>
      </c>
      <c r="BH2114" s="61"/>
      <c r="BI2114" s="50" t="s">
        <v>415</v>
      </c>
      <c r="BJ2114" s="57">
        <v>0</v>
      </c>
      <c r="BK2114" s="58">
        <v>0</v>
      </c>
      <c r="BL2114" s="61"/>
      <c r="BM2114" s="61"/>
    </row>
    <row r="2115" spans="2:65" ht="25.5" customHeight="1" x14ac:dyDescent="0.2">
      <c r="B2115" s="46" t="s">
        <v>162</v>
      </c>
      <c r="C2115" s="57">
        <v>0</v>
      </c>
      <c r="D2115" s="58">
        <v>0</v>
      </c>
      <c r="E2115" s="64"/>
      <c r="F2115" s="61"/>
      <c r="G2115" s="61"/>
      <c r="H2115" s="61"/>
      <c r="I2115" s="61"/>
      <c r="J2115" s="50" t="s">
        <v>342</v>
      </c>
      <c r="K2115" s="57">
        <v>0</v>
      </c>
      <c r="L2115" s="58">
        <v>0</v>
      </c>
      <c r="M2115" s="61"/>
      <c r="N2115" s="50" t="s">
        <v>362</v>
      </c>
      <c r="O2115" s="57">
        <v>4</v>
      </c>
      <c r="P2115" s="58">
        <v>0.14285714285714285</v>
      </c>
      <c r="Q2115" s="61"/>
      <c r="R2115" s="50" t="s">
        <v>416</v>
      </c>
      <c r="S2115" s="57">
        <v>4</v>
      </c>
      <c r="T2115" s="58">
        <v>0.14285714285714285</v>
      </c>
      <c r="U2115" s="61"/>
      <c r="V2115" s="46" t="s">
        <v>162</v>
      </c>
      <c r="W2115" s="57">
        <v>0</v>
      </c>
      <c r="X2115" s="58">
        <v>0</v>
      </c>
      <c r="Y2115" s="61"/>
      <c r="Z2115" s="61"/>
      <c r="AA2115" s="61"/>
      <c r="AB2115" s="61"/>
      <c r="AC2115" s="61"/>
      <c r="AD2115" s="61"/>
      <c r="AE2115" s="50" t="s">
        <v>342</v>
      </c>
      <c r="AF2115" s="57">
        <v>0</v>
      </c>
      <c r="AG2115" s="58">
        <v>0</v>
      </c>
      <c r="AH2115" s="61"/>
      <c r="AI2115" s="50" t="s">
        <v>362</v>
      </c>
      <c r="AJ2115" s="57">
        <v>0</v>
      </c>
      <c r="AK2115" s="58">
        <v>0</v>
      </c>
      <c r="AL2115" s="61"/>
      <c r="AM2115" s="50" t="s">
        <v>416</v>
      </c>
      <c r="AN2115" s="57">
        <v>0</v>
      </c>
      <c r="AO2115" s="58">
        <v>0</v>
      </c>
      <c r="AP2115" s="61"/>
      <c r="AQ2115" s="61"/>
      <c r="AR2115" s="46" t="s">
        <v>162</v>
      </c>
      <c r="AS2115" s="57">
        <v>0</v>
      </c>
      <c r="AT2115" s="58">
        <v>0</v>
      </c>
      <c r="AU2115" s="61"/>
      <c r="AV2115" s="61"/>
      <c r="AW2115" s="61"/>
      <c r="AX2115" s="61"/>
      <c r="AY2115" s="61"/>
      <c r="AZ2115" s="61"/>
      <c r="BA2115" s="50" t="s">
        <v>342</v>
      </c>
      <c r="BB2115" s="57">
        <v>0</v>
      </c>
      <c r="BC2115" s="58">
        <v>0</v>
      </c>
      <c r="BD2115" s="61"/>
      <c r="BE2115" s="50" t="s">
        <v>362</v>
      </c>
      <c r="BF2115" s="57">
        <v>0</v>
      </c>
      <c r="BG2115" s="58">
        <v>0</v>
      </c>
      <c r="BH2115" s="61"/>
      <c r="BI2115" s="50" t="s">
        <v>416</v>
      </c>
      <c r="BJ2115" s="57">
        <v>0</v>
      </c>
      <c r="BK2115" s="58">
        <v>0</v>
      </c>
      <c r="BL2115" s="61"/>
      <c r="BM2115" s="61"/>
    </row>
    <row r="2116" spans="2:65" ht="25.5" customHeight="1" x14ac:dyDescent="0.2">
      <c r="B2116" s="77"/>
      <c r="C2116" s="54">
        <v>28</v>
      </c>
      <c r="D2116" s="76">
        <v>1</v>
      </c>
      <c r="E2116" s="64"/>
      <c r="F2116" s="61"/>
      <c r="G2116" s="61"/>
      <c r="H2116" s="61"/>
      <c r="I2116" s="61"/>
      <c r="J2116" s="50" t="s">
        <v>354</v>
      </c>
      <c r="K2116" s="57">
        <v>5</v>
      </c>
      <c r="L2116" s="58">
        <v>0.17857142857142858</v>
      </c>
      <c r="M2116" s="61"/>
      <c r="N2116" s="50" t="s">
        <v>363</v>
      </c>
      <c r="O2116" s="57">
        <v>3</v>
      </c>
      <c r="P2116" s="58">
        <v>0.10714285714285714</v>
      </c>
      <c r="Q2116" s="61"/>
      <c r="R2116" s="50" t="s">
        <v>417</v>
      </c>
      <c r="S2116" s="57">
        <v>1</v>
      </c>
      <c r="T2116" s="58">
        <v>3.5714285714285712E-2</v>
      </c>
      <c r="U2116" s="61"/>
      <c r="V2116" s="77"/>
      <c r="W2116" s="54">
        <v>11</v>
      </c>
      <c r="X2116" s="76">
        <v>1</v>
      </c>
      <c r="Y2116" s="61"/>
      <c r="Z2116" s="61"/>
      <c r="AA2116" s="61"/>
      <c r="AB2116" s="61"/>
      <c r="AC2116" s="61"/>
      <c r="AD2116" s="61"/>
      <c r="AE2116" s="50" t="s">
        <v>354</v>
      </c>
      <c r="AF2116" s="57">
        <v>0</v>
      </c>
      <c r="AG2116" s="58">
        <v>0</v>
      </c>
      <c r="AH2116" s="61"/>
      <c r="AI2116" s="50" t="s">
        <v>363</v>
      </c>
      <c r="AJ2116" s="57">
        <v>0</v>
      </c>
      <c r="AK2116" s="58">
        <v>0</v>
      </c>
      <c r="AL2116" s="61"/>
      <c r="AM2116" s="50" t="s">
        <v>417</v>
      </c>
      <c r="AN2116" s="57">
        <v>2</v>
      </c>
      <c r="AO2116" s="58">
        <v>0.18181818181818182</v>
      </c>
      <c r="AP2116" s="61"/>
      <c r="AQ2116" s="61"/>
      <c r="AR2116" s="77" t="s">
        <v>142</v>
      </c>
      <c r="AS2116" s="54">
        <v>3</v>
      </c>
      <c r="AT2116" s="76">
        <v>1</v>
      </c>
      <c r="AU2116" s="61"/>
      <c r="AV2116" s="61"/>
      <c r="AW2116" s="61"/>
      <c r="AX2116" s="61"/>
      <c r="AY2116" s="61"/>
      <c r="AZ2116" s="61"/>
      <c r="BA2116" s="50" t="s">
        <v>354</v>
      </c>
      <c r="BB2116" s="57">
        <v>0</v>
      </c>
      <c r="BC2116" s="58">
        <v>0</v>
      </c>
      <c r="BD2116" s="61"/>
      <c r="BE2116" s="50" t="s">
        <v>363</v>
      </c>
      <c r="BF2116" s="57">
        <v>0</v>
      </c>
      <c r="BG2116" s="58">
        <v>0</v>
      </c>
      <c r="BH2116" s="61"/>
      <c r="BI2116" s="50" t="s">
        <v>417</v>
      </c>
      <c r="BJ2116" s="57">
        <v>0</v>
      </c>
      <c r="BK2116" s="58">
        <v>0</v>
      </c>
      <c r="BL2116" s="61"/>
      <c r="BM2116" s="61"/>
    </row>
    <row r="2117" spans="2:65" ht="25.5" customHeight="1" x14ac:dyDescent="0.2">
      <c r="B2117" s="61"/>
      <c r="C2117" s="80" t="s">
        <v>141</v>
      </c>
      <c r="D2117" s="77" t="s">
        <v>140</v>
      </c>
      <c r="E2117" s="64"/>
      <c r="F2117" s="61"/>
      <c r="G2117" s="61"/>
      <c r="H2117" s="61"/>
      <c r="I2117" s="61"/>
      <c r="J2117" s="50" t="s">
        <v>355</v>
      </c>
      <c r="K2117" s="57">
        <v>0</v>
      </c>
      <c r="L2117" s="58">
        <v>0</v>
      </c>
      <c r="M2117" s="61"/>
      <c r="N2117" s="50" t="s">
        <v>364</v>
      </c>
      <c r="O2117" s="57">
        <v>2</v>
      </c>
      <c r="P2117" s="58">
        <v>7.1428571428571425E-2</v>
      </c>
      <c r="Q2117" s="61"/>
      <c r="R2117" s="50" t="s">
        <v>418</v>
      </c>
      <c r="S2117" s="57">
        <v>4</v>
      </c>
      <c r="T2117" s="58">
        <v>0.14285714285714285</v>
      </c>
      <c r="U2117" s="61"/>
      <c r="V2117" s="61"/>
      <c r="W2117" s="56" t="s">
        <v>141</v>
      </c>
      <c r="X2117" s="49" t="s">
        <v>140</v>
      </c>
      <c r="Y2117" s="61"/>
      <c r="Z2117" s="61"/>
      <c r="AA2117" s="61"/>
      <c r="AB2117" s="61"/>
      <c r="AC2117" s="61"/>
      <c r="AD2117" s="61"/>
      <c r="AE2117" s="50" t="s">
        <v>355</v>
      </c>
      <c r="AF2117" s="57">
        <v>0</v>
      </c>
      <c r="AG2117" s="58">
        <v>0</v>
      </c>
      <c r="AH2117" s="61"/>
      <c r="AI2117" s="50" t="s">
        <v>364</v>
      </c>
      <c r="AJ2117" s="57">
        <v>2</v>
      </c>
      <c r="AK2117" s="58">
        <v>0.18181818181818182</v>
      </c>
      <c r="AL2117" s="61"/>
      <c r="AM2117" s="50" t="s">
        <v>418</v>
      </c>
      <c r="AN2117" s="57">
        <v>0</v>
      </c>
      <c r="AO2117" s="58">
        <v>0</v>
      </c>
      <c r="AP2117" s="61"/>
      <c r="AQ2117" s="61"/>
      <c r="AR2117" s="69"/>
      <c r="AS2117" s="56" t="s">
        <v>141</v>
      </c>
      <c r="AT2117" s="49" t="s">
        <v>140</v>
      </c>
      <c r="AU2117" s="61"/>
      <c r="AV2117" s="61"/>
      <c r="AW2117" s="61"/>
      <c r="AX2117" s="61"/>
      <c r="AY2117" s="61"/>
      <c r="AZ2117" s="61"/>
      <c r="BA2117" s="50" t="s">
        <v>355</v>
      </c>
      <c r="BB2117" s="57">
        <v>0</v>
      </c>
      <c r="BC2117" s="58">
        <v>0</v>
      </c>
      <c r="BD2117" s="61"/>
      <c r="BE2117" s="50" t="s">
        <v>364</v>
      </c>
      <c r="BF2117" s="57">
        <v>0</v>
      </c>
      <c r="BG2117" s="58">
        <v>0</v>
      </c>
      <c r="BH2117" s="61"/>
      <c r="BI2117" s="50" t="s">
        <v>418</v>
      </c>
      <c r="BJ2117" s="57">
        <v>0</v>
      </c>
      <c r="BK2117" s="58">
        <v>0</v>
      </c>
      <c r="BL2117" s="61"/>
      <c r="BM2117" s="61"/>
    </row>
    <row r="2118" spans="2:65" ht="25.5" customHeight="1" x14ac:dyDescent="0.2">
      <c r="B2118"/>
      <c r="C2118"/>
      <c r="D2118"/>
      <c r="E2118" s="64"/>
      <c r="F2118" s="175" t="s">
        <v>16</v>
      </c>
      <c r="G2118" s="175"/>
      <c r="H2118" s="175"/>
      <c r="I2118" s="61"/>
      <c r="J2118" s="50" t="s">
        <v>356</v>
      </c>
      <c r="K2118" s="57">
        <v>0</v>
      </c>
      <c r="L2118" s="58">
        <v>0</v>
      </c>
      <c r="M2118" s="61"/>
      <c r="N2118" s="50" t="s">
        <v>365</v>
      </c>
      <c r="O2118" s="57">
        <v>1</v>
      </c>
      <c r="P2118" s="58">
        <v>3.5714285714285712E-2</v>
      </c>
      <c r="Q2118" s="61"/>
      <c r="R2118" s="50" t="s">
        <v>419</v>
      </c>
      <c r="S2118" s="57">
        <v>2</v>
      </c>
      <c r="T2118" s="58">
        <v>7.1428571428571425E-2</v>
      </c>
      <c r="U2118" s="61"/>
      <c r="V2118"/>
      <c r="W2118"/>
      <c r="X2118"/>
      <c r="Y2118" s="61"/>
      <c r="Z2118" s="61"/>
      <c r="AA2118" s="61"/>
      <c r="AB2118" s="61"/>
      <c r="AC2118" s="61"/>
      <c r="AD2118" s="61"/>
      <c r="AE2118" s="50" t="s">
        <v>356</v>
      </c>
      <c r="AF2118" s="57">
        <v>0</v>
      </c>
      <c r="AG2118" s="58">
        <v>0</v>
      </c>
      <c r="AH2118" s="61"/>
      <c r="AI2118" s="50" t="s">
        <v>365</v>
      </c>
      <c r="AJ2118" s="57">
        <v>0</v>
      </c>
      <c r="AK2118" s="58">
        <v>0</v>
      </c>
      <c r="AL2118" s="61"/>
      <c r="AM2118" s="50" t="s">
        <v>419</v>
      </c>
      <c r="AN2118" s="57">
        <v>0</v>
      </c>
      <c r="AO2118" s="58">
        <v>0</v>
      </c>
      <c r="AP2118" s="61"/>
      <c r="AQ2118" s="61"/>
      <c r="AR2118"/>
      <c r="AS2118"/>
      <c r="AT2118"/>
      <c r="AU2118" s="61"/>
      <c r="AV2118"/>
      <c r="AW2118"/>
      <c r="AX2118"/>
      <c r="AY2118" s="61"/>
      <c r="AZ2118" s="61"/>
      <c r="BA2118" s="50" t="s">
        <v>356</v>
      </c>
      <c r="BB2118" s="57">
        <v>0</v>
      </c>
      <c r="BC2118" s="58">
        <v>0</v>
      </c>
      <c r="BD2118" s="61"/>
      <c r="BE2118" s="50" t="s">
        <v>365</v>
      </c>
      <c r="BF2118" s="57">
        <v>0</v>
      </c>
      <c r="BG2118" s="58">
        <v>0</v>
      </c>
      <c r="BH2118" s="61"/>
      <c r="BI2118" s="50" t="s">
        <v>419</v>
      </c>
      <c r="BJ2118" s="57">
        <v>0</v>
      </c>
      <c r="BK2118" s="58">
        <v>0</v>
      </c>
      <c r="BL2118" s="61"/>
      <c r="BM2118" s="61"/>
    </row>
    <row r="2119" spans="2:65" ht="25.5" customHeight="1" x14ac:dyDescent="0.2">
      <c r="B2119"/>
      <c r="C2119"/>
      <c r="D2119"/>
      <c r="E2119" s="64"/>
      <c r="F2119" s="55" t="s">
        <v>191</v>
      </c>
      <c r="G2119" s="57">
        <v>5</v>
      </c>
      <c r="H2119" s="58">
        <v>0.17857142857142858</v>
      </c>
      <c r="I2119" s="61"/>
      <c r="J2119" s="50" t="s">
        <v>345</v>
      </c>
      <c r="K2119" s="57">
        <v>5</v>
      </c>
      <c r="L2119" s="58">
        <v>0.17857142857142858</v>
      </c>
      <c r="M2119" s="61"/>
      <c r="N2119" s="50" t="s">
        <v>366</v>
      </c>
      <c r="O2119" s="57">
        <v>1</v>
      </c>
      <c r="P2119" s="58">
        <v>3.5714285714285712E-2</v>
      </c>
      <c r="Q2119" s="61"/>
      <c r="R2119" s="50" t="s">
        <v>420</v>
      </c>
      <c r="S2119" s="57">
        <v>0</v>
      </c>
      <c r="T2119" s="58">
        <v>0</v>
      </c>
      <c r="U2119" s="61"/>
      <c r="V2119" s="175" t="s">
        <v>15</v>
      </c>
      <c r="W2119" s="175"/>
      <c r="X2119" s="175"/>
      <c r="Y2119" s="61"/>
      <c r="Z2119" s="175" t="s">
        <v>16</v>
      </c>
      <c r="AA2119" s="175"/>
      <c r="AB2119" s="175"/>
      <c r="AC2119" s="61"/>
      <c r="AD2119" s="61"/>
      <c r="AE2119" s="50" t="s">
        <v>345</v>
      </c>
      <c r="AF2119" s="57">
        <v>1</v>
      </c>
      <c r="AG2119" s="58">
        <v>9.0909090909090912E-2</v>
      </c>
      <c r="AH2119" s="61"/>
      <c r="AI2119" s="50" t="s">
        <v>366</v>
      </c>
      <c r="AJ2119" s="57">
        <v>1</v>
      </c>
      <c r="AK2119" s="58">
        <v>9.0909090909090912E-2</v>
      </c>
      <c r="AL2119" s="61"/>
      <c r="AM2119" s="50" t="s">
        <v>420</v>
      </c>
      <c r="AN2119" s="57">
        <v>1</v>
      </c>
      <c r="AO2119" s="58">
        <v>9.0909090909090912E-2</v>
      </c>
      <c r="AP2119" s="61"/>
      <c r="AQ2119" s="61"/>
      <c r="AR2119" s="178" t="s">
        <v>15</v>
      </c>
      <c r="AS2119" s="179"/>
      <c r="AT2119" s="179"/>
      <c r="AU2119" s="61"/>
      <c r="AV2119" s="176" t="s">
        <v>16</v>
      </c>
      <c r="AW2119" s="177"/>
      <c r="AX2119" s="177"/>
      <c r="AY2119" s="61"/>
      <c r="AZ2119" s="61"/>
      <c r="BA2119" s="50" t="s">
        <v>345</v>
      </c>
      <c r="BB2119" s="57">
        <v>0</v>
      </c>
      <c r="BC2119" s="58">
        <v>0</v>
      </c>
      <c r="BD2119" s="61"/>
      <c r="BE2119" s="50" t="s">
        <v>366</v>
      </c>
      <c r="BF2119" s="57">
        <v>1</v>
      </c>
      <c r="BG2119" s="58">
        <v>0.33333333333333331</v>
      </c>
      <c r="BH2119" s="61"/>
      <c r="BI2119" s="50" t="s">
        <v>420</v>
      </c>
      <c r="BJ2119" s="57">
        <v>1</v>
      </c>
      <c r="BK2119" s="58">
        <v>0.33333333333333331</v>
      </c>
      <c r="BL2119" s="61"/>
      <c r="BM2119" s="61"/>
    </row>
    <row r="2120" spans="2:65" ht="25.5" customHeight="1" x14ac:dyDescent="0.2">
      <c r="B2120"/>
      <c r="C2120"/>
      <c r="D2120"/>
      <c r="E2120" s="64"/>
      <c r="F2120" s="46" t="s">
        <v>192</v>
      </c>
      <c r="G2120" s="57">
        <v>6</v>
      </c>
      <c r="H2120" s="58">
        <v>0.21428571428571427</v>
      </c>
      <c r="I2120" s="61"/>
      <c r="J2120" s="50" t="s">
        <v>347</v>
      </c>
      <c r="K2120" s="57">
        <v>0</v>
      </c>
      <c r="L2120" s="58">
        <v>0</v>
      </c>
      <c r="M2120" s="61"/>
      <c r="N2120" s="50" t="s">
        <v>367</v>
      </c>
      <c r="O2120" s="57">
        <v>0</v>
      </c>
      <c r="P2120" s="58">
        <v>0</v>
      </c>
      <c r="Q2120" s="61"/>
      <c r="R2120" s="50" t="s">
        <v>421</v>
      </c>
      <c r="S2120" s="57">
        <v>0</v>
      </c>
      <c r="T2120" s="58">
        <v>0</v>
      </c>
      <c r="U2120" s="61"/>
      <c r="V2120" s="47" t="s">
        <v>189</v>
      </c>
      <c r="W2120" s="57">
        <v>2</v>
      </c>
      <c r="X2120" s="58">
        <v>0.18181818181818182</v>
      </c>
      <c r="Y2120" s="61"/>
      <c r="Z2120" s="47" t="s">
        <v>191</v>
      </c>
      <c r="AA2120" s="57">
        <v>8</v>
      </c>
      <c r="AB2120" s="58">
        <v>0.72727272727272729</v>
      </c>
      <c r="AC2120" s="61"/>
      <c r="AD2120" s="61"/>
      <c r="AE2120" s="50" t="s">
        <v>347</v>
      </c>
      <c r="AF2120" s="57">
        <v>1</v>
      </c>
      <c r="AG2120" s="58">
        <v>9.0909090909090912E-2</v>
      </c>
      <c r="AH2120" s="61"/>
      <c r="AI2120" s="50" t="s">
        <v>367</v>
      </c>
      <c r="AJ2120" s="57">
        <v>0</v>
      </c>
      <c r="AK2120" s="58">
        <v>0</v>
      </c>
      <c r="AL2120" s="61"/>
      <c r="AM2120" s="50" t="s">
        <v>421</v>
      </c>
      <c r="AN2120" s="57">
        <v>0</v>
      </c>
      <c r="AO2120" s="58">
        <v>0</v>
      </c>
      <c r="AP2120" s="61"/>
      <c r="AQ2120" s="61"/>
      <c r="AR2120" s="47" t="s">
        <v>189</v>
      </c>
      <c r="AS2120" s="57">
        <v>0</v>
      </c>
      <c r="AT2120" s="58">
        <v>0</v>
      </c>
      <c r="AU2120" s="61"/>
      <c r="AV2120" s="47" t="s">
        <v>191</v>
      </c>
      <c r="AW2120" s="57">
        <v>1</v>
      </c>
      <c r="AX2120" s="58">
        <v>0.33333333333333331</v>
      </c>
      <c r="AY2120" s="61"/>
      <c r="AZ2120" s="61"/>
      <c r="BA2120" s="50" t="s">
        <v>347</v>
      </c>
      <c r="BB2120" s="57">
        <v>0</v>
      </c>
      <c r="BC2120" s="58">
        <v>0</v>
      </c>
      <c r="BD2120" s="61"/>
      <c r="BE2120" s="50" t="s">
        <v>367</v>
      </c>
      <c r="BF2120" s="57">
        <v>0</v>
      </c>
      <c r="BG2120" s="58">
        <v>0</v>
      </c>
      <c r="BH2120" s="61"/>
      <c r="BI2120" s="50" t="s">
        <v>421</v>
      </c>
      <c r="BJ2120" s="57">
        <v>0</v>
      </c>
      <c r="BK2120" s="58">
        <v>0</v>
      </c>
      <c r="BL2120" s="61"/>
      <c r="BM2120" s="61"/>
    </row>
    <row r="2121" spans="2:65" ht="25.5" customHeight="1" x14ac:dyDescent="0.2">
      <c r="B2121"/>
      <c r="C2121"/>
      <c r="D2121"/>
      <c r="E2121" s="64"/>
      <c r="F2121" s="46" t="s">
        <v>193</v>
      </c>
      <c r="G2121" s="57">
        <v>7</v>
      </c>
      <c r="H2121" s="58">
        <v>0.25</v>
      </c>
      <c r="I2121" s="61"/>
      <c r="J2121" s="50" t="s">
        <v>346</v>
      </c>
      <c r="K2121" s="57">
        <v>0</v>
      </c>
      <c r="L2121" s="58">
        <v>0</v>
      </c>
      <c r="M2121" s="61"/>
      <c r="N2121" s="50" t="s">
        <v>368</v>
      </c>
      <c r="O2121" s="57">
        <v>0</v>
      </c>
      <c r="P2121" s="58">
        <v>0</v>
      </c>
      <c r="Q2121" s="61"/>
      <c r="R2121" s="50" t="s">
        <v>422</v>
      </c>
      <c r="S2121" s="57">
        <v>0</v>
      </c>
      <c r="T2121" s="58">
        <v>0</v>
      </c>
      <c r="U2121" s="61"/>
      <c r="V2121" s="46" t="s">
        <v>190</v>
      </c>
      <c r="W2121" s="57">
        <v>9</v>
      </c>
      <c r="X2121" s="58">
        <v>0.81818181818181823</v>
      </c>
      <c r="Y2121" s="61"/>
      <c r="Z2121" s="46" t="s">
        <v>192</v>
      </c>
      <c r="AA2121" s="57">
        <v>2</v>
      </c>
      <c r="AB2121" s="58">
        <v>0.18181818181818182</v>
      </c>
      <c r="AC2121" s="61"/>
      <c r="AD2121" s="61"/>
      <c r="AE2121" s="50" t="s">
        <v>346</v>
      </c>
      <c r="AF2121" s="57">
        <v>0</v>
      </c>
      <c r="AG2121" s="58">
        <v>0</v>
      </c>
      <c r="AH2121" s="61"/>
      <c r="AI2121" s="50" t="s">
        <v>368</v>
      </c>
      <c r="AJ2121" s="57">
        <v>0</v>
      </c>
      <c r="AK2121" s="58">
        <v>0</v>
      </c>
      <c r="AL2121" s="61"/>
      <c r="AM2121" s="50" t="s">
        <v>422</v>
      </c>
      <c r="AN2121" s="57">
        <v>0</v>
      </c>
      <c r="AO2121" s="58">
        <v>0</v>
      </c>
      <c r="AP2121" s="61"/>
      <c r="AQ2121" s="61"/>
      <c r="AR2121" s="46" t="s">
        <v>190</v>
      </c>
      <c r="AS2121" s="57">
        <v>3</v>
      </c>
      <c r="AT2121" s="58">
        <v>1</v>
      </c>
      <c r="AU2121" s="61"/>
      <c r="AV2121" s="46" t="s">
        <v>192</v>
      </c>
      <c r="AW2121" s="57">
        <v>0</v>
      </c>
      <c r="AX2121" s="58">
        <v>0</v>
      </c>
      <c r="AY2121" s="61"/>
      <c r="AZ2121" s="61"/>
      <c r="BA2121" s="50" t="s">
        <v>346</v>
      </c>
      <c r="BB2121" s="57">
        <v>0</v>
      </c>
      <c r="BC2121" s="58">
        <v>0</v>
      </c>
      <c r="BD2121" s="61"/>
      <c r="BE2121" s="50" t="s">
        <v>368</v>
      </c>
      <c r="BF2121" s="57">
        <v>0</v>
      </c>
      <c r="BG2121" s="58">
        <v>0</v>
      </c>
      <c r="BH2121" s="61"/>
      <c r="BI2121" s="50" t="s">
        <v>422</v>
      </c>
      <c r="BJ2121" s="57">
        <v>0</v>
      </c>
      <c r="BK2121" s="58">
        <v>0</v>
      </c>
      <c r="BL2121" s="61"/>
      <c r="BM2121" s="61"/>
    </row>
    <row r="2122" spans="2:65" ht="25.5" customHeight="1" x14ac:dyDescent="0.2">
      <c r="B2122" s="175" t="s">
        <v>15</v>
      </c>
      <c r="C2122" s="175"/>
      <c r="D2122" s="175"/>
      <c r="E2122" s="64"/>
      <c r="F2122" s="46" t="s">
        <v>194</v>
      </c>
      <c r="G2122" s="57">
        <v>10</v>
      </c>
      <c r="H2122" s="58">
        <v>0.35714285714285715</v>
      </c>
      <c r="I2122" s="61"/>
      <c r="J2122" s="50" t="s">
        <v>350</v>
      </c>
      <c r="K2122" s="57">
        <v>0</v>
      </c>
      <c r="L2122" s="58">
        <v>0</v>
      </c>
      <c r="M2122" s="61"/>
      <c r="N2122" s="37"/>
      <c r="O2122" s="45">
        <v>28</v>
      </c>
      <c r="P2122" s="58">
        <v>1</v>
      </c>
      <c r="Q2122" s="61"/>
      <c r="R2122" s="37"/>
      <c r="S2122" s="45">
        <v>28</v>
      </c>
      <c r="T2122" s="58">
        <v>1</v>
      </c>
      <c r="U2122" s="61"/>
      <c r="V2122" s="77"/>
      <c r="W2122" s="54">
        <v>11</v>
      </c>
      <c r="X2122" s="76">
        <v>1</v>
      </c>
      <c r="Y2122" s="61"/>
      <c r="Z2122" s="46" t="s">
        <v>193</v>
      </c>
      <c r="AA2122" s="57">
        <v>1</v>
      </c>
      <c r="AB2122" s="58">
        <v>9.0909090909090912E-2</v>
      </c>
      <c r="AC2122" s="61"/>
      <c r="AD2122" s="61"/>
      <c r="AE2122" s="50" t="s">
        <v>350</v>
      </c>
      <c r="AF2122" s="57">
        <v>0</v>
      </c>
      <c r="AG2122" s="58">
        <v>0</v>
      </c>
      <c r="AH2122" s="61"/>
      <c r="AI2122" s="37"/>
      <c r="AJ2122" s="45">
        <v>11</v>
      </c>
      <c r="AK2122" s="58">
        <v>1</v>
      </c>
      <c r="AL2122" s="61"/>
      <c r="AM2122" s="37"/>
      <c r="AN2122" s="45">
        <v>11</v>
      </c>
      <c r="AO2122" s="58">
        <v>1</v>
      </c>
      <c r="AP2122" s="61"/>
      <c r="AQ2122" s="61"/>
      <c r="AR2122" s="77"/>
      <c r="AS2122" s="54">
        <v>3</v>
      </c>
      <c r="AT2122" s="76">
        <v>1</v>
      </c>
      <c r="AU2122" s="61"/>
      <c r="AV2122" s="46" t="s">
        <v>193</v>
      </c>
      <c r="AW2122" s="57">
        <v>2</v>
      </c>
      <c r="AX2122" s="58">
        <v>0.66666666666666663</v>
      </c>
      <c r="AY2122" s="61"/>
      <c r="AZ2122" s="61"/>
      <c r="BA2122" s="50" t="s">
        <v>350</v>
      </c>
      <c r="BB2122" s="57">
        <v>1</v>
      </c>
      <c r="BC2122" s="58">
        <v>0.33333333333333331</v>
      </c>
      <c r="BD2122" s="61"/>
      <c r="BE2122" s="37"/>
      <c r="BF2122" s="45">
        <v>3</v>
      </c>
      <c r="BG2122" s="58">
        <v>1</v>
      </c>
      <c r="BH2122" s="61"/>
      <c r="BI2122" s="37"/>
      <c r="BJ2122" s="45">
        <v>3</v>
      </c>
      <c r="BK2122" s="58">
        <v>1</v>
      </c>
      <c r="BL2122" s="61"/>
      <c r="BM2122" s="61"/>
    </row>
    <row r="2123" spans="2:65" ht="25.5" customHeight="1" x14ac:dyDescent="0.2">
      <c r="B2123" s="55" t="s">
        <v>189</v>
      </c>
      <c r="C2123" s="57">
        <v>28</v>
      </c>
      <c r="D2123" s="58">
        <v>1</v>
      </c>
      <c r="E2123" s="64"/>
      <c r="F2123" s="77"/>
      <c r="G2123" s="54">
        <v>28</v>
      </c>
      <c r="H2123" s="76">
        <v>1</v>
      </c>
      <c r="I2123" s="61"/>
      <c r="J2123" s="50" t="s">
        <v>349</v>
      </c>
      <c r="K2123" s="57">
        <v>2</v>
      </c>
      <c r="L2123" s="58">
        <v>7.1428571428571425E-2</v>
      </c>
      <c r="M2123" s="61"/>
      <c r="N2123" s="61"/>
      <c r="O2123" s="49" t="s">
        <v>141</v>
      </c>
      <c r="P2123" s="49" t="s">
        <v>140</v>
      </c>
      <c r="Q2123" s="61"/>
      <c r="R2123" s="61"/>
      <c r="S2123" s="49" t="s">
        <v>141</v>
      </c>
      <c r="T2123" s="49" t="s">
        <v>140</v>
      </c>
      <c r="U2123" s="61"/>
      <c r="V2123" s="61"/>
      <c r="W2123" s="56" t="s">
        <v>141</v>
      </c>
      <c r="X2123" s="49" t="s">
        <v>140</v>
      </c>
      <c r="Y2123" s="61"/>
      <c r="Z2123" s="46" t="s">
        <v>194</v>
      </c>
      <c r="AA2123" s="57">
        <v>0</v>
      </c>
      <c r="AB2123" s="58">
        <v>0</v>
      </c>
      <c r="AC2123" s="61"/>
      <c r="AD2123" s="61"/>
      <c r="AE2123" s="50" t="s">
        <v>349</v>
      </c>
      <c r="AF2123" s="57">
        <v>1</v>
      </c>
      <c r="AG2123" s="58">
        <v>9.0909090909090912E-2</v>
      </c>
      <c r="AH2123" s="61"/>
      <c r="AI2123" s="61"/>
      <c r="AJ2123" s="49" t="s">
        <v>141</v>
      </c>
      <c r="AK2123" s="49" t="s">
        <v>140</v>
      </c>
      <c r="AL2123" s="61"/>
      <c r="AM2123" s="61"/>
      <c r="AN2123" s="49" t="s">
        <v>141</v>
      </c>
      <c r="AO2123" s="49" t="s">
        <v>140</v>
      </c>
      <c r="AP2123" s="61"/>
      <c r="AQ2123" s="61"/>
      <c r="AR2123" s="61"/>
      <c r="AS2123" s="56" t="s">
        <v>141</v>
      </c>
      <c r="AT2123" s="49" t="s">
        <v>140</v>
      </c>
      <c r="AU2123" s="61"/>
      <c r="AV2123" s="46" t="s">
        <v>194</v>
      </c>
      <c r="AW2123" s="57">
        <v>0</v>
      </c>
      <c r="AX2123" s="58">
        <v>0</v>
      </c>
      <c r="AY2123" s="61"/>
      <c r="AZ2123" s="61"/>
      <c r="BA2123" s="50" t="s">
        <v>349</v>
      </c>
      <c r="BB2123" s="57">
        <v>0</v>
      </c>
      <c r="BC2123" s="58">
        <v>0</v>
      </c>
      <c r="BD2123" s="61"/>
      <c r="BE2123" s="61"/>
      <c r="BF2123" s="49" t="s">
        <v>141</v>
      </c>
      <c r="BG2123" s="49" t="s">
        <v>140</v>
      </c>
      <c r="BH2123" s="61"/>
      <c r="BI2123" s="61"/>
      <c r="BJ2123" s="49" t="s">
        <v>141</v>
      </c>
      <c r="BK2123" s="49" t="s">
        <v>140</v>
      </c>
      <c r="BL2123" s="61"/>
      <c r="BM2123" s="61"/>
    </row>
    <row r="2124" spans="2:65" ht="25.5" customHeight="1" x14ac:dyDescent="0.2">
      <c r="B2124" s="46" t="s">
        <v>190</v>
      </c>
      <c r="C2124" s="57">
        <v>0</v>
      </c>
      <c r="D2124" s="58">
        <v>0</v>
      </c>
      <c r="E2124" s="64"/>
      <c r="F2124" s="61"/>
      <c r="G2124" s="56" t="s">
        <v>141</v>
      </c>
      <c r="H2124" s="49" t="s">
        <v>140</v>
      </c>
      <c r="I2124" s="61"/>
      <c r="J2124" s="50" t="s">
        <v>348</v>
      </c>
      <c r="K2124" s="57">
        <v>0</v>
      </c>
      <c r="L2124" s="58">
        <v>0</v>
      </c>
      <c r="M2124" s="61"/>
      <c r="N2124" s="61"/>
      <c r="O2124" s="61"/>
      <c r="P2124" s="61"/>
      <c r="Q2124" s="61"/>
      <c r="R2124" s="61"/>
      <c r="S2124" s="61"/>
      <c r="T2124" s="61"/>
      <c r="U2124" s="61"/>
      <c r="V2124" s="61"/>
      <c r="W2124" s="61"/>
      <c r="X2124" s="61"/>
      <c r="Y2124" s="61"/>
      <c r="Z2124" s="77"/>
      <c r="AA2124" s="54">
        <v>11</v>
      </c>
      <c r="AB2124" s="76">
        <v>1</v>
      </c>
      <c r="AC2124" s="61"/>
      <c r="AD2124" s="61"/>
      <c r="AE2124" s="50" t="s">
        <v>348</v>
      </c>
      <c r="AF2124" s="57">
        <v>0</v>
      </c>
      <c r="AG2124" s="58">
        <v>0</v>
      </c>
      <c r="AH2124" s="61"/>
      <c r="AI2124" s="61"/>
      <c r="AJ2124" s="61"/>
      <c r="AK2124" s="61"/>
      <c r="AL2124" s="61"/>
      <c r="AM2124" s="61"/>
      <c r="AN2124" s="61"/>
      <c r="AO2124" s="61"/>
      <c r="AP2124" s="61"/>
      <c r="AQ2124" s="61"/>
      <c r="AR2124" s="61"/>
      <c r="AS2124" s="61"/>
      <c r="AT2124" s="61"/>
      <c r="AU2124" s="61"/>
      <c r="AV2124" s="77"/>
      <c r="AW2124" s="54">
        <v>3</v>
      </c>
      <c r="AX2124" s="76">
        <v>1</v>
      </c>
      <c r="AY2124" s="61"/>
      <c r="AZ2124" s="61"/>
      <c r="BA2124" s="50" t="s">
        <v>348</v>
      </c>
      <c r="BB2124" s="57">
        <v>0</v>
      </c>
      <c r="BC2124" s="58">
        <v>0</v>
      </c>
      <c r="BD2124" s="61"/>
      <c r="BE2124" s="61"/>
      <c r="BF2124" s="61"/>
      <c r="BG2124" s="61"/>
      <c r="BH2124" s="61"/>
      <c r="BI2124" s="61"/>
      <c r="BJ2124" s="61"/>
      <c r="BK2124" s="61"/>
      <c r="BL2124" s="61"/>
      <c r="BM2124" s="61"/>
    </row>
    <row r="2125" spans="2:65" ht="25.5" customHeight="1" x14ac:dyDescent="0.2">
      <c r="B2125" s="77"/>
      <c r="C2125" s="54">
        <v>28</v>
      </c>
      <c r="D2125" s="76">
        <v>1</v>
      </c>
      <c r="E2125" s="64"/>
      <c r="F2125" s="61"/>
      <c r="G2125" s="61"/>
      <c r="H2125" s="61"/>
      <c r="I2125" s="61"/>
      <c r="J2125" s="46" t="s">
        <v>351</v>
      </c>
      <c r="K2125" s="57">
        <v>0</v>
      </c>
      <c r="L2125" s="58">
        <v>0</v>
      </c>
      <c r="M2125" s="61"/>
      <c r="N2125" s="61"/>
      <c r="O2125" s="61"/>
      <c r="P2125" s="61"/>
      <c r="Q2125" s="61"/>
      <c r="R2125" s="61"/>
      <c r="S2125" s="61"/>
      <c r="T2125" s="61"/>
      <c r="U2125" s="61"/>
      <c r="V2125" s="176" t="s">
        <v>17</v>
      </c>
      <c r="W2125" s="177"/>
      <c r="X2125" s="177"/>
      <c r="Y2125"/>
      <c r="Z2125" s="61"/>
      <c r="AA2125" s="56" t="s">
        <v>141</v>
      </c>
      <c r="AB2125" s="49" t="s">
        <v>140</v>
      </c>
      <c r="AC2125" s="61"/>
      <c r="AD2125" s="61"/>
      <c r="AE2125" s="46" t="s">
        <v>351</v>
      </c>
      <c r="AF2125" s="57">
        <v>0</v>
      </c>
      <c r="AG2125" s="58">
        <v>0</v>
      </c>
      <c r="AH2125" s="61"/>
      <c r="AI2125" s="61"/>
      <c r="AJ2125" s="61"/>
      <c r="AK2125" s="61"/>
      <c r="AL2125" s="61"/>
      <c r="AM2125" s="61"/>
      <c r="AN2125" s="61"/>
      <c r="AO2125" s="61"/>
      <c r="AP2125" s="61"/>
      <c r="AQ2125" s="61"/>
      <c r="AR2125" s="175" t="s">
        <v>17</v>
      </c>
      <c r="AS2125" s="175"/>
      <c r="AT2125" s="175"/>
      <c r="AU2125" s="61"/>
      <c r="AV2125" s="61"/>
      <c r="AW2125" s="56" t="s">
        <v>141</v>
      </c>
      <c r="AX2125" s="49" t="s">
        <v>140</v>
      </c>
      <c r="AY2125" s="61"/>
      <c r="AZ2125" s="61"/>
      <c r="BA2125" s="46" t="s">
        <v>351</v>
      </c>
      <c r="BB2125" s="57">
        <v>0</v>
      </c>
      <c r="BC2125" s="58">
        <v>0</v>
      </c>
      <c r="BD2125" s="61"/>
      <c r="BE2125" s="61"/>
      <c r="BF2125" s="61"/>
      <c r="BG2125" s="61"/>
      <c r="BH2125" s="61"/>
      <c r="BI2125" s="61"/>
      <c r="BJ2125" s="61"/>
      <c r="BK2125" s="61"/>
      <c r="BL2125" s="61"/>
      <c r="BM2125" s="61"/>
    </row>
    <row r="2126" spans="2:65" ht="25.5" customHeight="1" x14ac:dyDescent="0.2">
      <c r="B2126"/>
      <c r="C2126" s="56" t="s">
        <v>141</v>
      </c>
      <c r="D2126" s="49" t="s">
        <v>140</v>
      </c>
      <c r="E2126" s="64"/>
      <c r="F2126" s="61"/>
      <c r="G2126" s="61"/>
      <c r="H2126" s="61"/>
      <c r="I2126" s="61"/>
      <c r="J2126" s="46" t="s">
        <v>352</v>
      </c>
      <c r="K2126" s="57">
        <v>0</v>
      </c>
      <c r="L2126" s="58">
        <v>0</v>
      </c>
      <c r="M2126" s="61"/>
      <c r="N2126" s="61"/>
      <c r="O2126" s="61"/>
      <c r="P2126" s="61"/>
      <c r="Q2126" s="61"/>
      <c r="R2126" s="61"/>
      <c r="S2126" s="61"/>
      <c r="T2126" s="61"/>
      <c r="U2126" s="61"/>
      <c r="V2126" s="47" t="s">
        <v>195</v>
      </c>
      <c r="W2126" s="57">
        <v>1</v>
      </c>
      <c r="X2126" s="58">
        <v>9.0909090909090912E-2</v>
      </c>
      <c r="Y2126"/>
      <c r="Z2126" s="61"/>
      <c r="AA2126" s="61"/>
      <c r="AB2126" s="61"/>
      <c r="AC2126" s="61"/>
      <c r="AD2126" s="61"/>
      <c r="AE2126" s="46" t="s">
        <v>352</v>
      </c>
      <c r="AF2126" s="57">
        <v>0</v>
      </c>
      <c r="AG2126" s="58">
        <v>0</v>
      </c>
      <c r="AH2126" s="61"/>
      <c r="AI2126" s="61"/>
      <c r="AJ2126" s="61"/>
      <c r="AK2126" s="61"/>
      <c r="AL2126" s="61"/>
      <c r="AM2126" s="61"/>
      <c r="AN2126" s="61"/>
      <c r="AO2126" s="61"/>
      <c r="AP2126" s="61"/>
      <c r="AQ2126" s="61"/>
      <c r="AR2126" s="55" t="s">
        <v>195</v>
      </c>
      <c r="AS2126" s="57">
        <v>0</v>
      </c>
      <c r="AT2126" s="58">
        <v>0</v>
      </c>
      <c r="AU2126" s="61"/>
      <c r="AV2126" s="61"/>
      <c r="AW2126" s="61"/>
      <c r="AX2126" s="61"/>
      <c r="AY2126" s="61"/>
      <c r="AZ2126" s="61"/>
      <c r="BA2126" s="46" t="s">
        <v>352</v>
      </c>
      <c r="BB2126" s="57">
        <v>0</v>
      </c>
      <c r="BC2126" s="58">
        <v>0</v>
      </c>
      <c r="BD2126" s="61"/>
      <c r="BE2126" s="61"/>
      <c r="BF2126" s="61"/>
      <c r="BG2126" s="61"/>
      <c r="BH2126" s="61"/>
      <c r="BI2126" s="61"/>
      <c r="BJ2126" s="61"/>
      <c r="BK2126" s="61"/>
      <c r="BL2126" s="61"/>
      <c r="BM2126" s="61"/>
    </row>
    <row r="2127" spans="2:65" ht="25.5" customHeight="1" x14ac:dyDescent="0.2">
      <c r="B2127"/>
      <c r="C2127"/>
      <c r="D2127"/>
      <c r="E2127" s="64"/>
      <c r="F2127" s="61"/>
      <c r="G2127" s="61"/>
      <c r="H2127" s="61"/>
      <c r="I2127" s="61"/>
      <c r="J2127" s="46" t="s">
        <v>353</v>
      </c>
      <c r="K2127" s="57">
        <v>0</v>
      </c>
      <c r="L2127" s="58">
        <v>0</v>
      </c>
      <c r="M2127" s="61"/>
      <c r="N2127" s="61"/>
      <c r="O2127" s="61"/>
      <c r="P2127" s="61"/>
      <c r="Q2127" s="61"/>
      <c r="R2127" s="61"/>
      <c r="S2127" s="61"/>
      <c r="T2127" s="61"/>
      <c r="U2127" s="61"/>
      <c r="V2127" s="46" t="s">
        <v>196</v>
      </c>
      <c r="W2127" s="57">
        <v>10</v>
      </c>
      <c r="X2127" s="58">
        <v>0.90909090909090906</v>
      </c>
      <c r="Y2127"/>
      <c r="Z2127" s="61"/>
      <c r="AA2127" s="61"/>
      <c r="AB2127" s="61"/>
      <c r="AC2127" s="61"/>
      <c r="AD2127" s="61"/>
      <c r="AE2127" s="46" t="s">
        <v>353</v>
      </c>
      <c r="AF2127" s="57">
        <v>0</v>
      </c>
      <c r="AG2127" s="58">
        <v>0</v>
      </c>
      <c r="AH2127" s="61"/>
      <c r="AI2127" s="61"/>
      <c r="AJ2127" s="61"/>
      <c r="AK2127" s="61"/>
      <c r="AL2127" s="61"/>
      <c r="AM2127" s="61"/>
      <c r="AN2127" s="61"/>
      <c r="AO2127" s="61"/>
      <c r="AP2127" s="61"/>
      <c r="AQ2127" s="61"/>
      <c r="AR2127" s="46" t="s">
        <v>196</v>
      </c>
      <c r="AS2127" s="57">
        <v>3</v>
      </c>
      <c r="AT2127" s="58">
        <v>1</v>
      </c>
      <c r="AU2127" s="61"/>
      <c r="AV2127" s="61"/>
      <c r="AW2127" s="61"/>
      <c r="AX2127" s="61"/>
      <c r="AY2127" s="61"/>
      <c r="AZ2127" s="61"/>
      <c r="BA2127" s="46" t="s">
        <v>353</v>
      </c>
      <c r="BB2127" s="57">
        <v>0</v>
      </c>
      <c r="BC2127" s="58">
        <v>0</v>
      </c>
      <c r="BD2127" s="61"/>
      <c r="BE2127" s="61"/>
      <c r="BF2127" s="61"/>
      <c r="BG2127" s="61"/>
      <c r="BH2127" s="61"/>
      <c r="BI2127" s="61"/>
      <c r="BJ2127" s="61"/>
      <c r="BK2127" s="61"/>
      <c r="BL2127" s="61"/>
      <c r="BM2127" s="61"/>
    </row>
    <row r="2128" spans="2:65" ht="25.5" customHeight="1" x14ac:dyDescent="0.2">
      <c r="B2128" s="175" t="s">
        <v>17</v>
      </c>
      <c r="C2128" s="175"/>
      <c r="D2128" s="175"/>
      <c r="E2128" s="64"/>
      <c r="F2128" s="61"/>
      <c r="G2128" s="61"/>
      <c r="H2128" s="61"/>
      <c r="I2128" s="61"/>
      <c r="J2128" s="37"/>
      <c r="K2128" s="45">
        <v>28</v>
      </c>
      <c r="L2128" s="58">
        <v>1</v>
      </c>
      <c r="M2128" s="61"/>
      <c r="N2128" s="61"/>
      <c r="O2128" s="61"/>
      <c r="P2128" s="61"/>
      <c r="Q2128" s="61"/>
      <c r="R2128" s="61"/>
      <c r="S2128" s="61"/>
      <c r="T2128" s="61"/>
      <c r="U2128" s="61"/>
      <c r="V2128" s="77"/>
      <c r="W2128" s="54">
        <v>11</v>
      </c>
      <c r="X2128" s="76">
        <v>1</v>
      </c>
      <c r="Y2128"/>
      <c r="Z2128" s="61"/>
      <c r="AA2128" s="61"/>
      <c r="AB2128" s="61"/>
      <c r="AC2128" s="61"/>
      <c r="AD2128" s="61"/>
      <c r="AE2128" s="37"/>
      <c r="AF2128" s="45">
        <v>11</v>
      </c>
      <c r="AG2128" s="58">
        <v>1</v>
      </c>
      <c r="AH2128" s="61"/>
      <c r="AI2128" s="61"/>
      <c r="AJ2128" s="61"/>
      <c r="AK2128" s="61"/>
      <c r="AL2128" s="61"/>
      <c r="AM2128" s="61"/>
      <c r="AN2128" s="61"/>
      <c r="AO2128" s="61"/>
      <c r="AP2128" s="61"/>
      <c r="AQ2128" s="61"/>
      <c r="AR2128" s="77"/>
      <c r="AS2128" s="54">
        <v>3</v>
      </c>
      <c r="AT2128" s="76">
        <v>1</v>
      </c>
      <c r="AU2128" s="61"/>
      <c r="AV2128"/>
      <c r="AW2128"/>
      <c r="AX2128"/>
      <c r="AY2128" s="61"/>
      <c r="AZ2128" s="61"/>
      <c r="BA2128" s="37"/>
      <c r="BB2128" s="45">
        <v>3</v>
      </c>
      <c r="BC2128" s="58">
        <v>1</v>
      </c>
      <c r="BD2128" s="61"/>
      <c r="BE2128" s="61"/>
      <c r="BF2128" s="61"/>
      <c r="BG2128" s="61"/>
      <c r="BH2128" s="61"/>
      <c r="BI2128" s="61"/>
      <c r="BJ2128" s="61"/>
      <c r="BK2128" s="61"/>
      <c r="BL2128" s="61"/>
      <c r="BM2128" s="61"/>
    </row>
    <row r="2129" spans="2:65" ht="25.5" customHeight="1" x14ac:dyDescent="0.2">
      <c r="B2129" s="55" t="s">
        <v>195</v>
      </c>
      <c r="C2129" s="57">
        <v>7</v>
      </c>
      <c r="D2129" s="58">
        <v>0.25</v>
      </c>
      <c r="E2129" s="64"/>
      <c r="F2129" s="61"/>
      <c r="G2129" s="61"/>
      <c r="H2129" s="61"/>
      <c r="I2129" s="61"/>
      <c r="J2129" s="61"/>
      <c r="K2129" s="49" t="s">
        <v>141</v>
      </c>
      <c r="L2129" s="74" t="s">
        <v>140</v>
      </c>
      <c r="M2129" s="61"/>
      <c r="N2129" s="61"/>
      <c r="O2129" s="61"/>
      <c r="P2129" s="61"/>
      <c r="Q2129" s="61"/>
      <c r="R2129" s="61"/>
      <c r="S2129" s="61"/>
      <c r="T2129" s="61"/>
      <c r="U2129" s="61"/>
      <c r="V2129" s="61"/>
      <c r="W2129" s="56" t="s">
        <v>141</v>
      </c>
      <c r="X2129" s="49" t="s">
        <v>140</v>
      </c>
      <c r="Y2129"/>
      <c r="Z2129" s="61"/>
      <c r="AA2129" s="61"/>
      <c r="AB2129" s="61"/>
      <c r="AC2129" s="61"/>
      <c r="AD2129" s="61"/>
      <c r="AE2129" s="61"/>
      <c r="AF2129" s="49" t="s">
        <v>141</v>
      </c>
      <c r="AG2129" s="74" t="s">
        <v>140</v>
      </c>
      <c r="AH2129" s="61"/>
      <c r="AI2129" s="61"/>
      <c r="AJ2129" s="61"/>
      <c r="AK2129" s="61"/>
      <c r="AL2129" s="61"/>
      <c r="AM2129" s="61"/>
      <c r="AN2129" s="61"/>
      <c r="AO2129" s="61"/>
      <c r="AP2129" s="61"/>
      <c r="AQ2129" s="61"/>
      <c r="AR2129"/>
      <c r="AS2129" s="56" t="s">
        <v>141</v>
      </c>
      <c r="AT2129" s="49" t="s">
        <v>140</v>
      </c>
      <c r="AU2129" s="61"/>
      <c r="AV2129"/>
      <c r="AW2129"/>
      <c r="AX2129"/>
      <c r="AY2129" s="61"/>
      <c r="AZ2129" s="61"/>
      <c r="BA2129" s="61"/>
      <c r="BB2129" s="49" t="s">
        <v>141</v>
      </c>
      <c r="BC2129" s="74" t="s">
        <v>140</v>
      </c>
      <c r="BD2129" s="61"/>
      <c r="BE2129" s="61"/>
      <c r="BF2129" s="61"/>
      <c r="BG2129" s="61"/>
      <c r="BH2129" s="61"/>
      <c r="BI2129" s="61"/>
      <c r="BJ2129" s="61"/>
      <c r="BK2129" s="61"/>
      <c r="BL2129" s="61"/>
      <c r="BM2129" s="61"/>
    </row>
    <row r="2130" spans="2:65" ht="25.5" customHeight="1" x14ac:dyDescent="0.2">
      <c r="B2130" s="46" t="s">
        <v>196</v>
      </c>
      <c r="C2130" s="57">
        <v>21</v>
      </c>
      <c r="D2130" s="58">
        <v>0.75</v>
      </c>
      <c r="E2130" s="64"/>
      <c r="F2130" s="61"/>
      <c r="G2130" s="61"/>
      <c r="H2130" s="61"/>
      <c r="I2130" s="61"/>
      <c r="J2130" s="61"/>
      <c r="K2130" s="61"/>
      <c r="L2130" s="61"/>
      <c r="M2130" s="61"/>
      <c r="N2130" s="61"/>
      <c r="O2130" s="61"/>
      <c r="P2130" s="61"/>
      <c r="Q2130" s="61"/>
      <c r="R2130" s="61"/>
      <c r="S2130" s="61"/>
      <c r="T2130" s="61"/>
      <c r="U2130" s="61"/>
      <c r="V2130"/>
      <c r="W2130"/>
      <c r="X2130"/>
      <c r="Y2130" s="61"/>
      <c r="Z2130" s="61"/>
      <c r="AA2130" s="61"/>
      <c r="AB2130" s="61"/>
      <c r="AC2130" s="61"/>
      <c r="AD2130" s="61"/>
      <c r="AE2130"/>
      <c r="AF2130"/>
      <c r="AG2130"/>
      <c r="AH2130" s="61"/>
      <c r="AI2130" s="61"/>
      <c r="AJ2130" s="61"/>
      <c r="AK2130" s="61"/>
      <c r="AL2130" s="61"/>
      <c r="AM2130" s="61"/>
      <c r="AN2130" s="61"/>
      <c r="AO2130" s="61"/>
      <c r="AP2130" s="61"/>
      <c r="AQ2130" s="61"/>
      <c r="AR2130"/>
      <c r="AS2130"/>
      <c r="AT2130"/>
      <c r="AU2130" s="61"/>
      <c r="AV2130"/>
      <c r="AW2130"/>
      <c r="AX2130"/>
      <c r="AY2130" s="61"/>
      <c r="AZ2130" s="61"/>
      <c r="BA2130" s="37"/>
      <c r="BB2130" s="37"/>
      <c r="BC2130" s="37"/>
      <c r="BD2130" s="61"/>
      <c r="BE2130" s="61"/>
      <c r="BF2130" s="61"/>
      <c r="BG2130" s="61"/>
      <c r="BH2130" s="61"/>
      <c r="BI2130" s="61"/>
      <c r="BJ2130" s="61"/>
      <c r="BK2130" s="61"/>
      <c r="BL2130" s="61"/>
      <c r="BM2130" s="61"/>
    </row>
    <row r="2131" spans="2:65" ht="25.5" customHeight="1" x14ac:dyDescent="0.2">
      <c r="B2131" s="77"/>
      <c r="C2131" s="54">
        <v>28</v>
      </c>
      <c r="D2131" s="76">
        <v>1</v>
      </c>
      <c r="E2131" s="2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</row>
    <row r="2132" spans="2:65" ht="25.5" customHeight="1" x14ac:dyDescent="0.2">
      <c r="B2132"/>
      <c r="C2132" s="56" t="s">
        <v>141</v>
      </c>
      <c r="D2132" s="49" t="s">
        <v>140</v>
      </c>
      <c r="E2132" s="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 s="37"/>
      <c r="AF2132" s="37"/>
      <c r="AG2132" s="37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</row>
    <row r="2133" spans="2:65" ht="25.5" customHeight="1" x14ac:dyDescent="0.2">
      <c r="B2133" s="103"/>
      <c r="C2133" s="103"/>
      <c r="D2133" s="103"/>
      <c r="E2133" s="103"/>
      <c r="F2133" s="103"/>
      <c r="G2133" s="102"/>
      <c r="H2133" s="102"/>
      <c r="I2133" s="102"/>
      <c r="J2133" s="102"/>
      <c r="K2133" s="102"/>
      <c r="L2133" s="102"/>
      <c r="M2133" s="102"/>
      <c r="N2133" s="102"/>
      <c r="O2133" s="102"/>
      <c r="P2133" s="102"/>
      <c r="Q2133" s="102"/>
      <c r="R2133" s="102"/>
      <c r="S2133" s="102"/>
      <c r="T2133" s="102"/>
      <c r="U2133" s="102"/>
      <c r="V2133" s="102"/>
      <c r="W2133" s="102"/>
      <c r="X2133" s="102"/>
      <c r="Y2133" s="102"/>
      <c r="Z2133" s="102"/>
      <c r="AA2133" s="102"/>
      <c r="AB2133" s="102"/>
      <c r="AC2133" s="102"/>
      <c r="AD2133" s="102"/>
      <c r="AE2133" s="102"/>
      <c r="AF2133" s="102"/>
      <c r="AG2133" s="102"/>
      <c r="AH2133" s="102"/>
      <c r="AI2133" s="102"/>
      <c r="AJ2133" s="102"/>
      <c r="AK2133" s="102"/>
      <c r="AL2133" s="102"/>
      <c r="AM2133" s="102"/>
      <c r="AN2133" s="102"/>
      <c r="AO2133" s="102"/>
      <c r="AP2133" s="102"/>
      <c r="AQ2133" s="102"/>
      <c r="AR2133" s="102"/>
      <c r="AS2133" s="102"/>
      <c r="AT2133" s="102"/>
      <c r="AU2133" s="102"/>
      <c r="AV2133" s="102"/>
      <c r="AW2133" s="102"/>
      <c r="AX2133" s="102"/>
      <c r="AY2133" s="102"/>
      <c r="AZ2133" s="102"/>
      <c r="BA2133" s="102"/>
      <c r="BB2133" s="102"/>
      <c r="BC2133" s="102"/>
      <c r="BD2133" s="102"/>
      <c r="BE2133" s="102"/>
      <c r="BF2133" s="102"/>
      <c r="BG2133" s="102"/>
      <c r="BH2133" s="102"/>
      <c r="BI2133" s="102"/>
      <c r="BJ2133" s="102"/>
      <c r="BK2133" s="102"/>
      <c r="BL2133" s="102"/>
      <c r="BM2133" s="102"/>
    </row>
    <row r="2134" spans="2:65" ht="25.5" customHeight="1" x14ac:dyDescent="0.2">
      <c r="B2134" s="222" t="s">
        <v>3802</v>
      </c>
      <c r="C2134" s="223"/>
      <c r="D2134" s="223"/>
      <c r="E2134" s="223"/>
      <c r="F2134" s="223"/>
      <c r="G2134" s="223"/>
      <c r="H2134" s="223"/>
      <c r="I2134" s="223"/>
      <c r="J2134" s="223"/>
      <c r="K2134" s="223"/>
      <c r="L2134" s="223"/>
      <c r="M2134" s="223"/>
      <c r="N2134" s="223"/>
      <c r="O2134" s="223"/>
      <c r="P2134" s="223"/>
      <c r="Q2134" s="223"/>
      <c r="R2134" s="223"/>
      <c r="S2134" s="223"/>
      <c r="T2134" s="223"/>
      <c r="U2134" s="223"/>
      <c r="V2134" s="223"/>
      <c r="W2134" s="223"/>
      <c r="X2134" s="223"/>
      <c r="Y2134" s="223"/>
      <c r="Z2134" s="223"/>
      <c r="AA2134" s="223"/>
      <c r="AB2134" s="223"/>
      <c r="AC2134" s="223"/>
      <c r="AD2134" s="223"/>
      <c r="AE2134" s="223"/>
      <c r="AF2134" s="223"/>
      <c r="AG2134" s="223"/>
      <c r="AH2134" s="223"/>
      <c r="AI2134" s="223"/>
      <c r="AJ2134" s="223"/>
      <c r="AK2134" s="223"/>
      <c r="AL2134" s="223"/>
      <c r="AM2134" s="223"/>
      <c r="AN2134" s="223"/>
      <c r="AO2134" s="223"/>
      <c r="AP2134" s="223"/>
      <c r="AQ2134" s="223"/>
      <c r="AR2134" s="223"/>
      <c r="AS2134" s="223"/>
      <c r="AT2134" s="223"/>
      <c r="AU2134" s="223"/>
      <c r="AV2134" s="223"/>
      <c r="AW2134" s="223"/>
      <c r="AX2134" s="223"/>
      <c r="AY2134" s="223"/>
      <c r="AZ2134" s="223"/>
      <c r="BA2134" s="223"/>
      <c r="BB2134" s="223"/>
      <c r="BC2134" s="224"/>
    </row>
    <row r="2136" spans="2:65" ht="25.5" customHeight="1" x14ac:dyDescent="0.2">
      <c r="B2136" s="205" t="s">
        <v>423</v>
      </c>
      <c r="C2136" s="205"/>
      <c r="D2136" s="205"/>
      <c r="E2136" s="205"/>
      <c r="F2136" s="205"/>
      <c r="G2136" s="205"/>
      <c r="H2136" s="205"/>
      <c r="I2136" s="205"/>
      <c r="J2136" s="205"/>
      <c r="K2136" s="205"/>
      <c r="L2136" s="205"/>
      <c r="M2136" s="205"/>
      <c r="N2136" s="205"/>
      <c r="O2136" s="205"/>
      <c r="P2136" s="205"/>
      <c r="Q2136" s="205"/>
      <c r="R2136" s="205"/>
      <c r="S2136" s="205"/>
      <c r="T2136" s="205"/>
      <c r="U2136" s="205"/>
      <c r="V2136" s="205"/>
      <c r="W2136" s="205"/>
      <c r="X2136" s="205"/>
      <c r="Y2136" s="205"/>
      <c r="Z2136" s="205"/>
      <c r="AA2136" s="205"/>
      <c r="AB2136" s="205"/>
      <c r="AC2136" s="205"/>
      <c r="AD2136" s="205"/>
      <c r="AE2136" s="205"/>
      <c r="AF2136" s="205"/>
      <c r="AG2136" s="205"/>
      <c r="AH2136" s="205"/>
      <c r="AI2136" s="205"/>
      <c r="AJ2136" s="205"/>
      <c r="AK2136" s="205"/>
      <c r="AL2136" s="205"/>
      <c r="AM2136" s="205"/>
      <c r="AN2136" s="205"/>
      <c r="AO2136" s="205"/>
      <c r="AP2136" s="205"/>
      <c r="AQ2136" s="205"/>
      <c r="AR2136" s="205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 s="8"/>
      <c r="BM2136" s="8"/>
    </row>
    <row r="2137" spans="2:65" ht="25.5" customHeight="1" x14ac:dyDescent="0.2">
      <c r="B2137"/>
      <c r="C2137"/>
      <c r="D2137"/>
      <c r="E2137" s="8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</row>
    <row r="2138" spans="2:65" ht="25.5" customHeight="1" x14ac:dyDescent="0.2">
      <c r="B2138" s="206" t="s">
        <v>138</v>
      </c>
      <c r="C2138" s="206"/>
      <c r="D2138" s="206"/>
      <c r="E2138" s="8"/>
      <c r="F2138" s="187" t="s">
        <v>3</v>
      </c>
      <c r="G2138" s="187"/>
      <c r="H2138" s="187"/>
      <c r="I2138"/>
      <c r="J2138" s="188" t="s">
        <v>145</v>
      </c>
      <c r="K2138" s="188"/>
      <c r="L2138" s="188"/>
      <c r="M2138"/>
      <c r="N2138" s="188" t="s">
        <v>5</v>
      </c>
      <c r="O2138" s="188"/>
      <c r="P2138" s="188"/>
      <c r="Q2138"/>
      <c r="R2138" s="187" t="s">
        <v>158</v>
      </c>
      <c r="S2138" s="187"/>
      <c r="T2138" s="187"/>
      <c r="U2138"/>
      <c r="V2138" s="186" t="s">
        <v>159</v>
      </c>
      <c r="W2138" s="186"/>
      <c r="X2138" s="186"/>
      <c r="Y2138"/>
      <c r="Z2138" s="206" t="s">
        <v>8</v>
      </c>
      <c r="AA2138" s="206"/>
      <c r="AB2138" s="206"/>
      <c r="AC2138"/>
      <c r="AD2138" s="186" t="s">
        <v>9</v>
      </c>
      <c r="AE2138" s="186"/>
      <c r="AF2138" s="186"/>
      <c r="AG2138"/>
      <c r="AH2138" s="186" t="s">
        <v>172</v>
      </c>
      <c r="AI2138" s="186"/>
      <c r="AJ2138" s="186"/>
      <c r="AK2138"/>
      <c r="AL2138" s="186" t="s">
        <v>11</v>
      </c>
      <c r="AM2138" s="186"/>
      <c r="AN2138" s="186"/>
      <c r="AO2138"/>
      <c r="AP2138" s="186" t="s">
        <v>179</v>
      </c>
      <c r="AQ2138" s="186"/>
      <c r="AR2138" s="186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</row>
    <row r="2139" spans="2:65" ht="25.5" customHeight="1" x14ac:dyDescent="0.2">
      <c r="B2139" s="90" t="s">
        <v>40</v>
      </c>
      <c r="C2139" s="42">
        <v>13</v>
      </c>
      <c r="D2139" s="44">
        <v>0.48148148148148145</v>
      </c>
      <c r="E2139" s="8"/>
      <c r="F2139" s="91" t="s">
        <v>143</v>
      </c>
      <c r="G2139" s="43">
        <v>4</v>
      </c>
      <c r="H2139" s="44">
        <v>0.14814814814814814</v>
      </c>
      <c r="I2139"/>
      <c r="J2139" s="92" t="s">
        <v>147</v>
      </c>
      <c r="K2139" s="45">
        <v>0</v>
      </c>
      <c r="L2139" s="44">
        <v>0</v>
      </c>
      <c r="M2139"/>
      <c r="N2139" s="91" t="s">
        <v>154</v>
      </c>
      <c r="O2139" s="43">
        <v>20</v>
      </c>
      <c r="P2139" s="44">
        <v>0.7407407407407407</v>
      </c>
      <c r="Q2139"/>
      <c r="R2139" s="93">
        <v>1</v>
      </c>
      <c r="S2139" s="43">
        <v>16</v>
      </c>
      <c r="T2139" s="44">
        <v>0.59259259259259256</v>
      </c>
      <c r="U2139"/>
      <c r="V2139" s="94" t="s">
        <v>160</v>
      </c>
      <c r="W2139" s="57">
        <v>11</v>
      </c>
      <c r="X2139" s="58">
        <v>0.40740740740740738</v>
      </c>
      <c r="Y2139"/>
      <c r="Z2139" s="95" t="s">
        <v>163</v>
      </c>
      <c r="AA2139" s="42">
        <v>4</v>
      </c>
      <c r="AB2139" s="44">
        <v>0.14814814814814814</v>
      </c>
      <c r="AC2139"/>
      <c r="AD2139" s="95" t="s">
        <v>799</v>
      </c>
      <c r="AE2139" s="57">
        <v>3</v>
      </c>
      <c r="AF2139" s="58">
        <v>0.1111111111111111</v>
      </c>
      <c r="AG2139"/>
      <c r="AH2139" s="95" t="s">
        <v>143</v>
      </c>
      <c r="AI2139" s="42">
        <v>9</v>
      </c>
      <c r="AJ2139" s="44">
        <v>0.33333333333333331</v>
      </c>
      <c r="AK2139"/>
      <c r="AL2139" s="95" t="s">
        <v>175</v>
      </c>
      <c r="AM2139" s="42">
        <v>2</v>
      </c>
      <c r="AN2139" s="44">
        <v>7.407407407407407E-2</v>
      </c>
      <c r="AO2139"/>
      <c r="AP2139" s="95" t="s">
        <v>143</v>
      </c>
      <c r="AQ2139" s="42">
        <v>14</v>
      </c>
      <c r="AR2139" s="44">
        <v>0.51851851851851849</v>
      </c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</row>
    <row r="2140" spans="2:65" ht="25.5" customHeight="1" x14ac:dyDescent="0.2">
      <c r="B2140" s="90" t="s">
        <v>27</v>
      </c>
      <c r="C2140" s="42">
        <v>4</v>
      </c>
      <c r="D2140" s="44">
        <v>0.14814814814814814</v>
      </c>
      <c r="E2140" s="8"/>
      <c r="F2140" s="91" t="s">
        <v>144</v>
      </c>
      <c r="G2140" s="43">
        <v>23</v>
      </c>
      <c r="H2140" s="44">
        <v>0.85185185185185186</v>
      </c>
      <c r="I2140"/>
      <c r="J2140" s="92" t="s">
        <v>148</v>
      </c>
      <c r="K2140" s="45">
        <v>2</v>
      </c>
      <c r="L2140" s="44">
        <v>7.407407407407407E-2</v>
      </c>
      <c r="M2140"/>
      <c r="N2140" s="91" t="s">
        <v>155</v>
      </c>
      <c r="O2140" s="43">
        <v>0</v>
      </c>
      <c r="P2140" s="44">
        <v>0</v>
      </c>
      <c r="Q2140"/>
      <c r="R2140" s="93">
        <v>2</v>
      </c>
      <c r="S2140" s="43">
        <v>6</v>
      </c>
      <c r="T2140" s="44">
        <v>0.22222222222222221</v>
      </c>
      <c r="U2140"/>
      <c r="V2140" s="95" t="s">
        <v>161</v>
      </c>
      <c r="W2140" s="57">
        <v>7</v>
      </c>
      <c r="X2140" s="58">
        <v>0.25925925925925924</v>
      </c>
      <c r="Y2140"/>
      <c r="Z2140" s="90" t="s">
        <v>164</v>
      </c>
      <c r="AA2140" s="42">
        <v>8</v>
      </c>
      <c r="AB2140" s="44">
        <v>0.29629629629629628</v>
      </c>
      <c r="AC2140"/>
      <c r="AD2140" s="94" t="s">
        <v>800</v>
      </c>
      <c r="AE2140" s="57">
        <v>5</v>
      </c>
      <c r="AF2140" s="58">
        <v>0.18518518518518517</v>
      </c>
      <c r="AG2140"/>
      <c r="AH2140" s="90" t="s">
        <v>173</v>
      </c>
      <c r="AI2140" s="42">
        <v>3</v>
      </c>
      <c r="AJ2140" s="44">
        <v>0.1111111111111111</v>
      </c>
      <c r="AK2140"/>
      <c r="AL2140" s="90" t="s">
        <v>176</v>
      </c>
      <c r="AM2140" s="42">
        <v>23</v>
      </c>
      <c r="AN2140" s="44">
        <v>0.85185185185185186</v>
      </c>
      <c r="AO2140"/>
      <c r="AP2140" s="90" t="s">
        <v>173</v>
      </c>
      <c r="AQ2140" s="42">
        <v>13</v>
      </c>
      <c r="AR2140" s="44">
        <v>0.48148148148148145</v>
      </c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</row>
    <row r="2141" spans="2:65" ht="25.5" customHeight="1" x14ac:dyDescent="0.2">
      <c r="B2141" s="90" t="s">
        <v>31</v>
      </c>
      <c r="C2141" s="42">
        <v>4</v>
      </c>
      <c r="D2141" s="44">
        <v>0.14814814814814814</v>
      </c>
      <c r="E2141" s="8"/>
      <c r="F2141" s="83"/>
      <c r="G2141" s="85">
        <v>27</v>
      </c>
      <c r="H2141" s="86">
        <v>1</v>
      </c>
      <c r="I2141"/>
      <c r="J2141" s="92" t="s">
        <v>146</v>
      </c>
      <c r="K2141" s="45">
        <v>8</v>
      </c>
      <c r="L2141" s="44">
        <v>0.29629629629629628</v>
      </c>
      <c r="M2141"/>
      <c r="N2141" s="91" t="s">
        <v>156</v>
      </c>
      <c r="O2141" s="43">
        <v>0</v>
      </c>
      <c r="P2141" s="44">
        <v>0</v>
      </c>
      <c r="Q2141"/>
      <c r="R2141" s="93">
        <v>3</v>
      </c>
      <c r="S2141" s="43">
        <v>2</v>
      </c>
      <c r="T2141" s="44">
        <v>7.407407407407407E-2</v>
      </c>
      <c r="U2141"/>
      <c r="V2141" s="94" t="s">
        <v>162</v>
      </c>
      <c r="W2141" s="57">
        <v>9</v>
      </c>
      <c r="X2141" s="58">
        <v>0.33333333333333331</v>
      </c>
      <c r="Y2141"/>
      <c r="Z2141" s="90" t="s">
        <v>165</v>
      </c>
      <c r="AA2141" s="42">
        <v>3</v>
      </c>
      <c r="AB2141" s="44">
        <v>0.1111111111111111</v>
      </c>
      <c r="AC2141"/>
      <c r="AD2141" s="94" t="s">
        <v>801</v>
      </c>
      <c r="AE2141" s="57">
        <v>4</v>
      </c>
      <c r="AF2141" s="58">
        <v>0.14814814814814814</v>
      </c>
      <c r="AG2141"/>
      <c r="AH2141" s="90" t="s">
        <v>174</v>
      </c>
      <c r="AI2141" s="42">
        <v>15</v>
      </c>
      <c r="AJ2141" s="44">
        <v>0.55555555555555558</v>
      </c>
      <c r="AK2141"/>
      <c r="AL2141" s="90" t="s">
        <v>177</v>
      </c>
      <c r="AM2141" s="42">
        <v>2</v>
      </c>
      <c r="AN2141" s="44">
        <v>7.407407407407407E-2</v>
      </c>
      <c r="AO2141"/>
      <c r="AP2141" s="90" t="s">
        <v>171</v>
      </c>
      <c r="AQ2141" s="42">
        <v>0</v>
      </c>
      <c r="AR2141" s="44">
        <v>0</v>
      </c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</row>
    <row r="2142" spans="2:65" ht="25.5" customHeight="1" x14ac:dyDescent="0.2">
      <c r="B2142" s="90" t="s">
        <v>36</v>
      </c>
      <c r="C2142" s="42">
        <v>4</v>
      </c>
      <c r="D2142" s="44">
        <v>0.14814814814814814</v>
      </c>
      <c r="E2142" s="8"/>
      <c r="F2142"/>
      <c r="G2142" s="41" t="s">
        <v>141</v>
      </c>
      <c r="H2142" s="41" t="s">
        <v>140</v>
      </c>
      <c r="I2142"/>
      <c r="J2142" s="92" t="s">
        <v>150</v>
      </c>
      <c r="K2142" s="45">
        <v>0</v>
      </c>
      <c r="L2142" s="44">
        <v>0</v>
      </c>
      <c r="M2142"/>
      <c r="N2142" s="91" t="s">
        <v>157</v>
      </c>
      <c r="O2142" s="43">
        <v>7</v>
      </c>
      <c r="P2142" s="44">
        <v>0.25925925925925924</v>
      </c>
      <c r="Q2142"/>
      <c r="R2142" s="93">
        <v>4</v>
      </c>
      <c r="S2142" s="43">
        <v>2</v>
      </c>
      <c r="T2142" s="44">
        <v>7.407407407407407E-2</v>
      </c>
      <c r="U2142"/>
      <c r="V2142" s="77"/>
      <c r="W2142" s="54">
        <v>27</v>
      </c>
      <c r="X2142" s="66">
        <v>1</v>
      </c>
      <c r="Y2142"/>
      <c r="Z2142" s="90" t="s">
        <v>166</v>
      </c>
      <c r="AA2142" s="42">
        <v>1</v>
      </c>
      <c r="AB2142" s="44">
        <v>3.7037037037037035E-2</v>
      </c>
      <c r="AC2142"/>
      <c r="AD2142" s="94" t="s">
        <v>802</v>
      </c>
      <c r="AE2142" s="57">
        <v>15</v>
      </c>
      <c r="AF2142" s="58">
        <v>0.55555555555555558</v>
      </c>
      <c r="AG2142"/>
      <c r="AH2142" s="90" t="s">
        <v>171</v>
      </c>
      <c r="AI2142" s="42">
        <v>0</v>
      </c>
      <c r="AJ2142" s="44">
        <v>0</v>
      </c>
      <c r="AK2142"/>
      <c r="AL2142" s="90" t="s">
        <v>178</v>
      </c>
      <c r="AM2142" s="42">
        <v>0</v>
      </c>
      <c r="AN2142" s="44">
        <v>0</v>
      </c>
      <c r="AO2142"/>
      <c r="AP2142" s="82"/>
      <c r="AQ2142" s="83">
        <v>27</v>
      </c>
      <c r="AR2142" s="87">
        <v>1</v>
      </c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</row>
    <row r="2143" spans="2:65" ht="25.5" customHeight="1" x14ac:dyDescent="0.2">
      <c r="B2143" s="90" t="s">
        <v>139</v>
      </c>
      <c r="C2143" s="42">
        <v>2</v>
      </c>
      <c r="D2143" s="44">
        <v>7.407407407407407E-2</v>
      </c>
      <c r="E2143" s="8"/>
      <c r="F2143"/>
      <c r="G2143"/>
      <c r="H2143"/>
      <c r="I2143"/>
      <c r="J2143" s="92" t="s">
        <v>151</v>
      </c>
      <c r="K2143" s="45">
        <v>11</v>
      </c>
      <c r="L2143" s="44">
        <v>0.40740740740740738</v>
      </c>
      <c r="M2143"/>
      <c r="N2143" s="83"/>
      <c r="O2143" s="85">
        <v>27</v>
      </c>
      <c r="P2143" s="87">
        <v>1</v>
      </c>
      <c r="Q2143"/>
      <c r="R2143" s="93">
        <v>5</v>
      </c>
      <c r="S2143" s="43">
        <v>1</v>
      </c>
      <c r="T2143" s="44">
        <v>3.7037037037037035E-2</v>
      </c>
      <c r="U2143"/>
      <c r="V2143"/>
      <c r="W2143" s="56" t="s">
        <v>141</v>
      </c>
      <c r="X2143" s="49" t="s">
        <v>140</v>
      </c>
      <c r="Y2143"/>
      <c r="Z2143" s="96" t="s">
        <v>167</v>
      </c>
      <c r="AA2143" s="42">
        <v>4</v>
      </c>
      <c r="AB2143" s="44">
        <v>0.14814814814814814</v>
      </c>
      <c r="AC2143"/>
      <c r="AD2143" s="77"/>
      <c r="AE2143" s="54">
        <v>27</v>
      </c>
      <c r="AF2143" s="76">
        <v>1</v>
      </c>
      <c r="AG2143"/>
      <c r="AH2143" s="82"/>
      <c r="AI2143" s="83">
        <v>27</v>
      </c>
      <c r="AJ2143" s="87">
        <v>1</v>
      </c>
      <c r="AK2143"/>
      <c r="AL2143" s="82"/>
      <c r="AM2143" s="83">
        <v>27</v>
      </c>
      <c r="AN2143" s="87">
        <v>1</v>
      </c>
      <c r="AO2143"/>
      <c r="AP2143"/>
      <c r="AQ2143" s="40" t="s">
        <v>141</v>
      </c>
      <c r="AR2143" s="41" t="s">
        <v>140</v>
      </c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 s="8"/>
      <c r="BF2143" s="8"/>
      <c r="BG2143" s="8"/>
      <c r="BH2143"/>
      <c r="BI2143"/>
      <c r="BJ2143"/>
      <c r="BK2143"/>
      <c r="BL2143"/>
      <c r="BM2143"/>
    </row>
    <row r="2144" spans="2:65" ht="25.5" customHeight="1" x14ac:dyDescent="0.2">
      <c r="B2144" s="90" t="s">
        <v>50</v>
      </c>
      <c r="C2144" s="42">
        <v>0</v>
      </c>
      <c r="D2144" s="44">
        <v>0</v>
      </c>
      <c r="E2144" s="8"/>
      <c r="F2144"/>
      <c r="G2144"/>
      <c r="H2144"/>
      <c r="I2144"/>
      <c r="J2144" s="92" t="s">
        <v>149</v>
      </c>
      <c r="K2144" s="45">
        <v>5</v>
      </c>
      <c r="L2144" s="44">
        <v>0.18518518518518517</v>
      </c>
      <c r="M2144"/>
      <c r="N2144"/>
      <c r="O2144" s="41" t="s">
        <v>153</v>
      </c>
      <c r="P2144" s="41" t="s">
        <v>140</v>
      </c>
      <c r="Q2144"/>
      <c r="R2144" s="83"/>
      <c r="S2144" s="85">
        <v>47</v>
      </c>
      <c r="T2144" s="87">
        <v>1</v>
      </c>
      <c r="U2144"/>
      <c r="V2144"/>
      <c r="W2144"/>
      <c r="X2144"/>
      <c r="Y2144"/>
      <c r="Z2144" s="96" t="s">
        <v>168</v>
      </c>
      <c r="AA2144" s="42">
        <v>1</v>
      </c>
      <c r="AB2144" s="44">
        <v>3.7037037037037035E-2</v>
      </c>
      <c r="AC2144"/>
      <c r="AD2144"/>
      <c r="AE2144" s="56" t="s">
        <v>141</v>
      </c>
      <c r="AF2144" s="49" t="s">
        <v>140</v>
      </c>
      <c r="AG2144"/>
      <c r="AH2144"/>
      <c r="AI2144" s="40" t="s">
        <v>141</v>
      </c>
      <c r="AJ2144" s="41" t="s">
        <v>140</v>
      </c>
      <c r="AK2144"/>
      <c r="AL2144" s="81"/>
      <c r="AM2144" s="40" t="s">
        <v>141</v>
      </c>
      <c r="AN2144" s="41" t="s">
        <v>140</v>
      </c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</row>
    <row r="2145" spans="2:65" ht="25.5" customHeight="1" x14ac:dyDescent="0.2">
      <c r="B2145" s="82"/>
      <c r="C2145" s="83">
        <v>27</v>
      </c>
      <c r="D2145" s="84">
        <v>1</v>
      </c>
      <c r="E2145" s="8"/>
      <c r="F2145"/>
      <c r="G2145"/>
      <c r="H2145"/>
      <c r="I2145"/>
      <c r="J2145" s="92" t="s">
        <v>152</v>
      </c>
      <c r="K2145" s="45">
        <v>1</v>
      </c>
      <c r="L2145" s="44">
        <v>3.7037037037037035E-2</v>
      </c>
      <c r="M2145"/>
      <c r="N2145"/>
      <c r="O2145"/>
      <c r="P2145"/>
      <c r="Q2145"/>
      <c r="R2145"/>
      <c r="S2145" s="49" t="s">
        <v>197</v>
      </c>
      <c r="T2145" s="89" t="s">
        <v>369</v>
      </c>
      <c r="U2145"/>
      <c r="V2145"/>
      <c r="W2145"/>
      <c r="X2145"/>
      <c r="Y2145"/>
      <c r="Z2145" s="96" t="s">
        <v>169</v>
      </c>
      <c r="AA2145" s="42">
        <v>0</v>
      </c>
      <c r="AB2145" s="44">
        <v>0</v>
      </c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 s="48"/>
      <c r="BM2145" s="8"/>
    </row>
    <row r="2146" spans="2:65" ht="25.5" customHeight="1" x14ac:dyDescent="0.2">
      <c r="B2146"/>
      <c r="C2146" s="40" t="s">
        <v>141</v>
      </c>
      <c r="D2146" s="41" t="s">
        <v>140</v>
      </c>
      <c r="E2146" s="8"/>
      <c r="F2146"/>
      <c r="G2146"/>
      <c r="H2146"/>
      <c r="I2146"/>
      <c r="J2146" s="88"/>
      <c r="K2146" s="65">
        <v>27</v>
      </c>
      <c r="L2146" s="87">
        <v>1</v>
      </c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 s="96" t="s">
        <v>170</v>
      </c>
      <c r="AA2146" s="42">
        <v>4</v>
      </c>
      <c r="AB2146" s="44">
        <v>0.14814814814814814</v>
      </c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</row>
    <row r="2147" spans="2:65" ht="25.5" customHeight="1" x14ac:dyDescent="0.2">
      <c r="B2147"/>
      <c r="C2147"/>
      <c r="D2147"/>
      <c r="E2147" s="8"/>
      <c r="F2147"/>
      <c r="G2147"/>
      <c r="H2147"/>
      <c r="I2147"/>
      <c r="J2147" s="79"/>
      <c r="K2147" s="41" t="s">
        <v>141</v>
      </c>
      <c r="L2147" s="41" t="s">
        <v>140</v>
      </c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 s="96" t="s">
        <v>162</v>
      </c>
      <c r="AA2147" s="42">
        <v>0</v>
      </c>
      <c r="AB2147" s="44">
        <v>0</v>
      </c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</row>
    <row r="2148" spans="2:65" ht="25.5" customHeight="1" x14ac:dyDescent="0.2">
      <c r="B2148"/>
      <c r="C2148"/>
      <c r="D2148"/>
      <c r="E2148" s="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 s="96" t="s">
        <v>171</v>
      </c>
      <c r="AA2148" s="42">
        <v>2</v>
      </c>
      <c r="AB2148" s="44">
        <v>7.407407407407407E-2</v>
      </c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 s="8"/>
      <c r="BJ2148" s="52"/>
      <c r="BK2148" s="52"/>
      <c r="BL2148"/>
      <c r="BM2148"/>
    </row>
    <row r="2149" spans="2:65" ht="25.5" customHeight="1" x14ac:dyDescent="0.2">
      <c r="B2149"/>
      <c r="C2149"/>
      <c r="D2149"/>
      <c r="E2149" s="8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 s="82"/>
      <c r="AA2149" s="83">
        <v>27</v>
      </c>
      <c r="AB2149" s="87">
        <v>1</v>
      </c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 s="8"/>
      <c r="BF2149" s="8"/>
      <c r="BG2149" s="8"/>
      <c r="BH2149"/>
      <c r="BI2149"/>
      <c r="BJ2149"/>
      <c r="BK2149"/>
      <c r="BL2149"/>
      <c r="BM2149"/>
    </row>
    <row r="2150" spans="2:65" ht="25.5" customHeight="1" x14ac:dyDescent="0.2">
      <c r="B2150" s="61"/>
      <c r="C2150" s="61"/>
      <c r="D2150" s="61"/>
      <c r="E2150" s="37"/>
      <c r="F2150" s="61"/>
      <c r="G2150" s="61"/>
      <c r="H2150" s="61"/>
      <c r="I2150" s="61"/>
      <c r="J2150" s="61"/>
      <c r="K2150" s="61"/>
      <c r="L2150" s="61"/>
      <c r="M2150" s="61"/>
      <c r="N2150" s="61"/>
      <c r="O2150" s="61"/>
      <c r="P2150" s="61"/>
      <c r="Q2150" s="61"/>
      <c r="R2150" s="61"/>
      <c r="S2150" s="61"/>
      <c r="T2150" s="61"/>
      <c r="U2150" s="61"/>
      <c r="V2150" s="61"/>
      <c r="W2150" s="61"/>
      <c r="X2150" s="61"/>
      <c r="Y2150" s="61"/>
      <c r="Z2150" s="78"/>
      <c r="AA2150" s="40" t="s">
        <v>141</v>
      </c>
      <c r="AB2150" s="41" t="s">
        <v>140</v>
      </c>
      <c r="AC2150" s="61"/>
      <c r="AD2150" s="61"/>
      <c r="AE2150" s="61"/>
      <c r="AF2150" s="61"/>
      <c r="AG2150" s="61"/>
      <c r="AH2150" s="61"/>
      <c r="AI2150" s="61"/>
      <c r="AJ2150" s="61"/>
      <c r="AK2150" s="61"/>
      <c r="AL2150" s="61"/>
      <c r="AM2150" s="61"/>
      <c r="AN2150" s="61"/>
      <c r="AO2150" s="61"/>
      <c r="AP2150" s="61"/>
      <c r="AQ2150" s="61"/>
      <c r="AR2150" s="61"/>
      <c r="AS2150" s="61"/>
      <c r="AT2150" s="61"/>
      <c r="AU2150" s="61"/>
      <c r="AV2150" s="61"/>
      <c r="AW2150" s="61"/>
      <c r="AX2150" s="61"/>
      <c r="AY2150" s="61"/>
      <c r="AZ2150" s="61"/>
      <c r="BA2150" s="61"/>
      <c r="BB2150" s="61"/>
      <c r="BC2150" s="61"/>
      <c r="BD2150" s="61"/>
      <c r="BE2150" s="61"/>
      <c r="BF2150" s="61"/>
      <c r="BG2150" s="61"/>
      <c r="BH2150" s="61"/>
      <c r="BI2150" s="61"/>
      <c r="BJ2150" s="61"/>
      <c r="BK2150" s="61"/>
      <c r="BL2150" s="61"/>
      <c r="BM2150" s="61"/>
    </row>
    <row r="2151" spans="2:65" ht="25.5" customHeight="1" x14ac:dyDescent="0.2">
      <c r="B2151" s="182" t="s">
        <v>424</v>
      </c>
      <c r="C2151" s="182"/>
      <c r="D2151" s="182"/>
      <c r="E2151" s="182"/>
      <c r="F2151" s="182"/>
      <c r="G2151" s="182"/>
      <c r="H2151" s="182"/>
      <c r="I2151" s="182"/>
      <c r="J2151" s="182"/>
      <c r="K2151" s="182"/>
      <c r="L2151" s="182"/>
      <c r="M2151" s="182"/>
      <c r="N2151" s="182"/>
      <c r="O2151" s="182"/>
      <c r="P2151" s="182"/>
      <c r="Q2151" s="182"/>
      <c r="R2151" s="182"/>
      <c r="S2151" s="182"/>
      <c r="T2151" s="182"/>
      <c r="U2151" s="182"/>
      <c r="V2151" s="182"/>
      <c r="W2151" s="182"/>
      <c r="X2151" s="182"/>
      <c r="Y2151" s="182"/>
      <c r="Z2151" s="182"/>
      <c r="AA2151" s="182"/>
      <c r="AB2151" s="182"/>
      <c r="AC2151" s="182"/>
      <c r="AD2151" s="182"/>
      <c r="AE2151" s="182"/>
      <c r="AF2151" s="182"/>
      <c r="AG2151" s="182"/>
      <c r="AH2151" s="182"/>
      <c r="AI2151" s="182"/>
      <c r="AJ2151" s="182"/>
      <c r="AK2151" s="182"/>
      <c r="AL2151" s="182"/>
      <c r="AM2151" s="182"/>
      <c r="AN2151" s="182"/>
      <c r="AO2151" s="182"/>
      <c r="AP2151" s="182"/>
      <c r="AQ2151" s="182"/>
      <c r="AR2151" s="182"/>
      <c r="AS2151" s="182"/>
      <c r="AT2151" s="182"/>
      <c r="AU2151" s="182"/>
      <c r="AV2151" s="182"/>
      <c r="AW2151" s="182"/>
      <c r="AX2151" s="182"/>
      <c r="AY2151" s="182"/>
      <c r="AZ2151" s="182"/>
      <c r="BA2151" s="182"/>
      <c r="BB2151" s="182"/>
      <c r="BC2151" s="182"/>
      <c r="BD2151" s="182"/>
      <c r="BE2151" s="182"/>
      <c r="BF2151" s="182"/>
      <c r="BG2151" s="182"/>
      <c r="BH2151" s="182"/>
      <c r="BI2151" s="182"/>
      <c r="BJ2151" s="61"/>
      <c r="BK2151" s="61"/>
      <c r="BL2151" s="37"/>
      <c r="BM2151" s="37"/>
    </row>
    <row r="2152" spans="2:65" ht="25.5" customHeight="1" x14ac:dyDescent="0.2">
      <c r="B2152" s="61"/>
      <c r="C2152" s="61"/>
      <c r="D2152" s="61"/>
      <c r="E2152" s="37"/>
      <c r="F2152" s="61"/>
      <c r="G2152" s="61"/>
      <c r="H2152" s="61"/>
      <c r="I2152" s="61"/>
      <c r="J2152" s="61"/>
      <c r="K2152" s="61"/>
      <c r="L2152" s="61"/>
      <c r="M2152" s="61"/>
      <c r="N2152" s="61"/>
      <c r="O2152" s="61"/>
      <c r="P2152" s="61"/>
      <c r="Q2152" s="61"/>
      <c r="R2152" s="61"/>
      <c r="S2152" s="61"/>
      <c r="T2152" s="61"/>
      <c r="U2152" s="61"/>
      <c r="V2152" s="61"/>
      <c r="W2152" s="61"/>
      <c r="X2152" s="61"/>
      <c r="Y2152" s="61"/>
      <c r="Z2152" s="61"/>
      <c r="AA2152" s="61"/>
      <c r="AB2152" s="61"/>
      <c r="AC2152" s="61"/>
      <c r="AD2152" s="61"/>
      <c r="AE2152" s="61"/>
      <c r="AF2152" s="61"/>
      <c r="AG2152" s="61"/>
      <c r="AH2152" s="61"/>
      <c r="AI2152" s="61"/>
      <c r="AJ2152" s="61"/>
      <c r="AK2152" s="61"/>
      <c r="AL2152" s="61"/>
      <c r="AM2152" s="61"/>
      <c r="AN2152" s="61"/>
      <c r="AO2152" s="61"/>
      <c r="AP2152" s="61"/>
      <c r="AQ2152" s="61"/>
      <c r="AR2152" s="61"/>
      <c r="AS2152" s="61"/>
      <c r="AT2152" s="61"/>
      <c r="AU2152" s="61"/>
      <c r="AV2152" s="61"/>
      <c r="AW2152" s="61"/>
      <c r="AX2152" s="61"/>
      <c r="AY2152" s="61"/>
      <c r="AZ2152" s="61"/>
      <c r="BA2152" s="61"/>
      <c r="BB2152" s="61"/>
      <c r="BC2152" s="61"/>
      <c r="BD2152" s="61"/>
      <c r="BE2152" s="61"/>
      <c r="BF2152" s="61"/>
      <c r="BG2152" s="61"/>
      <c r="BH2152" s="61"/>
      <c r="BI2152" s="61"/>
      <c r="BJ2152" s="61"/>
      <c r="BK2152" s="61"/>
      <c r="BL2152" s="61"/>
      <c r="BM2152" s="61"/>
    </row>
    <row r="2153" spans="2:65" ht="25.5" customHeight="1" x14ac:dyDescent="0.2">
      <c r="B2153" s="189" t="s">
        <v>373</v>
      </c>
      <c r="C2153" s="192"/>
      <c r="D2153" s="192"/>
      <c r="E2153" s="37"/>
      <c r="F2153" s="189" t="s">
        <v>370</v>
      </c>
      <c r="G2153" s="192"/>
      <c r="H2153" s="192"/>
      <c r="I2153" s="61"/>
      <c r="J2153" s="189" t="s">
        <v>396</v>
      </c>
      <c r="K2153" s="192"/>
      <c r="L2153" s="192"/>
      <c r="M2153" s="61"/>
      <c r="N2153" s="190" t="s">
        <v>198</v>
      </c>
      <c r="O2153" s="191"/>
      <c r="P2153" s="191"/>
      <c r="Q2153" s="61"/>
      <c r="R2153" s="190" t="s">
        <v>207</v>
      </c>
      <c r="S2153" s="191"/>
      <c r="T2153" s="191"/>
      <c r="U2153" s="61"/>
      <c r="V2153" s="61"/>
      <c r="W2153" s="190" t="s">
        <v>212</v>
      </c>
      <c r="X2153" s="191"/>
      <c r="Y2153" s="191"/>
      <c r="Z2153" s="61"/>
      <c r="AA2153" s="190" t="s">
        <v>223</v>
      </c>
      <c r="AB2153" s="191"/>
      <c r="AC2153" s="191"/>
      <c r="AD2153" s="61"/>
      <c r="AE2153" s="190" t="s">
        <v>230</v>
      </c>
      <c r="AF2153" s="190"/>
      <c r="AG2153" s="190"/>
      <c r="AH2153" s="61"/>
      <c r="AI2153" s="190" t="s">
        <v>235</v>
      </c>
      <c r="AJ2153" s="190"/>
      <c r="AK2153" s="190"/>
      <c r="AL2153" s="61"/>
      <c r="AM2153" s="190" t="s">
        <v>252</v>
      </c>
      <c r="AN2153" s="190"/>
      <c r="AO2153" s="190"/>
      <c r="AP2153" s="61"/>
      <c r="AQ2153" s="190" t="s">
        <v>282</v>
      </c>
      <c r="AR2153" s="190"/>
      <c r="AS2153" s="190"/>
      <c r="AT2153" s="61"/>
      <c r="AU2153" s="189" t="s">
        <v>295</v>
      </c>
      <c r="AV2153" s="189"/>
      <c r="AW2153" s="189"/>
      <c r="AX2153" s="61"/>
      <c r="AY2153" s="189" t="s">
        <v>323</v>
      </c>
      <c r="AZ2153" s="189"/>
      <c r="BA2153" s="189"/>
      <c r="BB2153" s="61"/>
      <c r="BC2153" s="189" t="s">
        <v>324</v>
      </c>
      <c r="BD2153" s="189"/>
      <c r="BE2153" s="189"/>
      <c r="BF2153" s="61"/>
      <c r="BG2153" s="189" t="s">
        <v>331</v>
      </c>
      <c r="BH2153" s="189"/>
      <c r="BI2153" s="189"/>
      <c r="BJ2153" s="61"/>
      <c r="BK2153" s="61"/>
      <c r="BL2153" s="61"/>
      <c r="BM2153" s="61"/>
    </row>
    <row r="2154" spans="2:65" ht="25.5" customHeight="1" x14ac:dyDescent="0.2">
      <c r="B2154" s="63" t="s">
        <v>371</v>
      </c>
      <c r="C2154" s="45">
        <v>8</v>
      </c>
      <c r="D2154" s="58">
        <v>0.29629629629629628</v>
      </c>
      <c r="E2154" s="37"/>
      <c r="F2154" s="75" t="s">
        <v>384</v>
      </c>
      <c r="G2154" s="45">
        <v>1</v>
      </c>
      <c r="H2154" s="58">
        <v>3.7037037037037035E-2</v>
      </c>
      <c r="I2154" s="61"/>
      <c r="J2154" s="63" t="s">
        <v>397</v>
      </c>
      <c r="K2154" s="45">
        <v>4</v>
      </c>
      <c r="L2154" s="58">
        <v>0.14814814814814814</v>
      </c>
      <c r="M2154" s="61"/>
      <c r="N2154" s="169" t="s">
        <v>199</v>
      </c>
      <c r="O2154" s="59">
        <v>7</v>
      </c>
      <c r="P2154" s="60">
        <v>0.28000000000000003</v>
      </c>
      <c r="Q2154" s="61"/>
      <c r="R2154" s="169" t="s">
        <v>208</v>
      </c>
      <c r="S2154" s="59">
        <v>12</v>
      </c>
      <c r="T2154" s="60">
        <v>0.44444444444444442</v>
      </c>
      <c r="U2154" s="61"/>
      <c r="V2154" s="61"/>
      <c r="W2154" s="169" t="s">
        <v>213</v>
      </c>
      <c r="X2154" s="59">
        <v>4</v>
      </c>
      <c r="Y2154" s="60">
        <v>0.14814814814814814</v>
      </c>
      <c r="Z2154" s="61"/>
      <c r="AA2154" s="169" t="s">
        <v>224</v>
      </c>
      <c r="AB2154" s="59">
        <v>8</v>
      </c>
      <c r="AC2154" s="60">
        <v>0.29629629629629628</v>
      </c>
      <c r="AD2154" s="61"/>
      <c r="AE2154" s="169" t="s">
        <v>231</v>
      </c>
      <c r="AF2154" s="59">
        <v>3</v>
      </c>
      <c r="AG2154" s="60">
        <v>0.125</v>
      </c>
      <c r="AH2154" s="61"/>
      <c r="AI2154" s="169" t="s">
        <v>236</v>
      </c>
      <c r="AJ2154" s="59">
        <v>0</v>
      </c>
      <c r="AK2154" s="60">
        <v>0</v>
      </c>
      <c r="AL2154" s="61"/>
      <c r="AM2154" s="169" t="s">
        <v>253</v>
      </c>
      <c r="AN2154" s="59">
        <v>0</v>
      </c>
      <c r="AO2154" s="60">
        <v>0</v>
      </c>
      <c r="AP2154" s="61"/>
      <c r="AQ2154" s="169" t="s">
        <v>283</v>
      </c>
      <c r="AR2154" s="59">
        <v>2</v>
      </c>
      <c r="AS2154" s="60">
        <v>8.3333333333333329E-2</v>
      </c>
      <c r="AT2154" s="61"/>
      <c r="AU2154" s="169" t="s">
        <v>296</v>
      </c>
      <c r="AV2154" s="59">
        <v>0</v>
      </c>
      <c r="AW2154" s="60">
        <v>0</v>
      </c>
      <c r="AX2154" s="61"/>
      <c r="AY2154" s="169" t="s">
        <v>314</v>
      </c>
      <c r="AZ2154" s="59">
        <v>2</v>
      </c>
      <c r="BA2154" s="60">
        <v>7.407407407407407E-2</v>
      </c>
      <c r="BB2154" s="61"/>
      <c r="BC2154" s="169" t="s">
        <v>325</v>
      </c>
      <c r="BD2154" s="59">
        <v>9</v>
      </c>
      <c r="BE2154" s="60">
        <v>0.33333333333333331</v>
      </c>
      <c r="BF2154" s="61"/>
      <c r="BG2154" s="63" t="s">
        <v>332</v>
      </c>
      <c r="BH2154" s="54">
        <v>1</v>
      </c>
      <c r="BI2154" s="66">
        <v>7.1428571428571425E-2</v>
      </c>
      <c r="BJ2154" s="61"/>
      <c r="BK2154" s="61"/>
      <c r="BL2154" s="61"/>
      <c r="BM2154" s="61"/>
    </row>
    <row r="2155" spans="2:65" ht="25.5" customHeight="1" x14ac:dyDescent="0.2">
      <c r="B2155" s="63" t="s">
        <v>372</v>
      </c>
      <c r="C2155" s="45">
        <v>5</v>
      </c>
      <c r="D2155" s="58">
        <v>0.18518518518518517</v>
      </c>
      <c r="E2155" s="64"/>
      <c r="F2155" s="75" t="s">
        <v>385</v>
      </c>
      <c r="G2155" s="45">
        <v>12</v>
      </c>
      <c r="H2155" s="58">
        <v>0.44444444444444442</v>
      </c>
      <c r="I2155" s="61"/>
      <c r="J2155" s="63" t="s">
        <v>398</v>
      </c>
      <c r="K2155" s="45">
        <v>5</v>
      </c>
      <c r="L2155" s="58">
        <v>0.18518518518518517</v>
      </c>
      <c r="M2155" s="61"/>
      <c r="N2155" s="169" t="s">
        <v>200</v>
      </c>
      <c r="O2155" s="45">
        <v>9</v>
      </c>
      <c r="P2155" s="60">
        <v>0.36</v>
      </c>
      <c r="Q2155" s="61"/>
      <c r="R2155" s="169" t="s">
        <v>209</v>
      </c>
      <c r="S2155" s="59">
        <v>8</v>
      </c>
      <c r="T2155" s="60">
        <v>0.29629629629629628</v>
      </c>
      <c r="U2155" s="61"/>
      <c r="V2155" s="61"/>
      <c r="W2155" s="169" t="s">
        <v>214</v>
      </c>
      <c r="X2155" s="45">
        <v>0</v>
      </c>
      <c r="Y2155" s="60">
        <v>0</v>
      </c>
      <c r="Z2155" s="61"/>
      <c r="AA2155" s="169" t="s">
        <v>225</v>
      </c>
      <c r="AB2155" s="45">
        <v>3</v>
      </c>
      <c r="AC2155" s="60">
        <v>0.1111111111111111</v>
      </c>
      <c r="AD2155" s="61"/>
      <c r="AE2155" s="169" t="s">
        <v>232</v>
      </c>
      <c r="AF2155" s="45">
        <v>1</v>
      </c>
      <c r="AG2155" s="60">
        <v>4.1666666666666664E-2</v>
      </c>
      <c r="AH2155" s="61"/>
      <c r="AI2155" s="169" t="s">
        <v>238</v>
      </c>
      <c r="AJ2155" s="45">
        <v>0</v>
      </c>
      <c r="AK2155" s="60">
        <v>0</v>
      </c>
      <c r="AL2155" s="61"/>
      <c r="AM2155" s="169" t="s">
        <v>254</v>
      </c>
      <c r="AN2155" s="45">
        <v>0</v>
      </c>
      <c r="AO2155" s="60">
        <v>0</v>
      </c>
      <c r="AP2155" s="61"/>
      <c r="AQ2155" s="169" t="s">
        <v>284</v>
      </c>
      <c r="AR2155" s="45">
        <v>2</v>
      </c>
      <c r="AS2155" s="60">
        <v>8.3333333333333329E-2</v>
      </c>
      <c r="AT2155" s="61"/>
      <c r="AU2155" s="169" t="s">
        <v>297</v>
      </c>
      <c r="AV2155" s="45">
        <v>3</v>
      </c>
      <c r="AW2155" s="60">
        <v>0.13043478260869565</v>
      </c>
      <c r="AX2155" s="61"/>
      <c r="AY2155" s="169" t="s">
        <v>316</v>
      </c>
      <c r="AZ2155" s="45">
        <v>1</v>
      </c>
      <c r="BA2155" s="60">
        <v>3.7037037037037035E-2</v>
      </c>
      <c r="BB2155" s="61"/>
      <c r="BC2155" s="169" t="s">
        <v>326</v>
      </c>
      <c r="BD2155" s="45">
        <v>2</v>
      </c>
      <c r="BE2155" s="60">
        <v>7.407407407407407E-2</v>
      </c>
      <c r="BF2155" s="61"/>
      <c r="BG2155" s="63" t="s">
        <v>333</v>
      </c>
      <c r="BH2155" s="65">
        <v>0</v>
      </c>
      <c r="BI2155" s="66">
        <v>0</v>
      </c>
      <c r="BJ2155" s="61"/>
      <c r="BK2155" s="61"/>
      <c r="BL2155" s="61"/>
      <c r="BM2155" s="61"/>
    </row>
    <row r="2156" spans="2:65" ht="25.5" customHeight="1" x14ac:dyDescent="0.2">
      <c r="B2156" s="63" t="s">
        <v>374</v>
      </c>
      <c r="C2156" s="45">
        <v>3</v>
      </c>
      <c r="D2156" s="58">
        <v>0.1111111111111111</v>
      </c>
      <c r="E2156" s="64"/>
      <c r="F2156" s="75" t="s">
        <v>386</v>
      </c>
      <c r="G2156" s="45">
        <v>1</v>
      </c>
      <c r="H2156" s="58">
        <v>3.7037037037037035E-2</v>
      </c>
      <c r="I2156" s="61"/>
      <c r="J2156" s="63" t="s">
        <v>385</v>
      </c>
      <c r="K2156" s="45">
        <v>4</v>
      </c>
      <c r="L2156" s="58">
        <v>0.14814814814814814</v>
      </c>
      <c r="M2156" s="61"/>
      <c r="N2156" s="169" t="s">
        <v>201</v>
      </c>
      <c r="O2156" s="45">
        <v>2</v>
      </c>
      <c r="P2156" s="60">
        <v>0.08</v>
      </c>
      <c r="Q2156" s="61"/>
      <c r="R2156" s="169" t="s">
        <v>210</v>
      </c>
      <c r="S2156" s="59">
        <v>4</v>
      </c>
      <c r="T2156" s="60">
        <v>0.14814814814814814</v>
      </c>
      <c r="U2156" s="61"/>
      <c r="V2156" s="61"/>
      <c r="W2156" s="169" t="s">
        <v>215</v>
      </c>
      <c r="X2156" s="45">
        <v>4</v>
      </c>
      <c r="Y2156" s="60">
        <v>0.14814814814814814</v>
      </c>
      <c r="Z2156" s="61"/>
      <c r="AA2156" s="169" t="s">
        <v>226</v>
      </c>
      <c r="AB2156" s="45">
        <v>2</v>
      </c>
      <c r="AC2156" s="60">
        <v>7.407407407407407E-2</v>
      </c>
      <c r="AD2156" s="61"/>
      <c r="AE2156" s="169" t="s">
        <v>233</v>
      </c>
      <c r="AF2156" s="45">
        <v>4</v>
      </c>
      <c r="AG2156" s="60">
        <v>0.16666666666666666</v>
      </c>
      <c r="AH2156" s="61"/>
      <c r="AI2156" s="169" t="s">
        <v>239</v>
      </c>
      <c r="AJ2156" s="45">
        <v>4</v>
      </c>
      <c r="AK2156" s="60">
        <v>0.14814814814814814</v>
      </c>
      <c r="AL2156" s="61"/>
      <c r="AM2156" s="169" t="s">
        <v>255</v>
      </c>
      <c r="AN2156" s="45">
        <v>0</v>
      </c>
      <c r="AO2156" s="60">
        <v>0</v>
      </c>
      <c r="AP2156" s="61"/>
      <c r="AQ2156" s="169" t="s">
        <v>285</v>
      </c>
      <c r="AR2156" s="45">
        <v>0</v>
      </c>
      <c r="AS2156" s="60">
        <v>0</v>
      </c>
      <c r="AT2156" s="61"/>
      <c r="AU2156" s="169" t="s">
        <v>298</v>
      </c>
      <c r="AV2156" s="45">
        <v>1</v>
      </c>
      <c r="AW2156" s="60">
        <v>4.3478260869565216E-2</v>
      </c>
      <c r="AX2156" s="61"/>
      <c r="AY2156" s="169" t="s">
        <v>315</v>
      </c>
      <c r="AZ2156" s="45">
        <v>0</v>
      </c>
      <c r="BA2156" s="60">
        <v>0</v>
      </c>
      <c r="BB2156" s="61"/>
      <c r="BC2156" s="169" t="s">
        <v>327</v>
      </c>
      <c r="BD2156" s="45">
        <v>4</v>
      </c>
      <c r="BE2156" s="60">
        <v>0.14814814814814814</v>
      </c>
      <c r="BF2156" s="61"/>
      <c r="BG2156" s="63" t="s">
        <v>334</v>
      </c>
      <c r="BH2156" s="65">
        <v>0</v>
      </c>
      <c r="BI2156" s="66">
        <v>0</v>
      </c>
      <c r="BJ2156" s="62"/>
      <c r="BK2156" s="62"/>
      <c r="BL2156" s="61"/>
      <c r="BM2156" s="61"/>
    </row>
    <row r="2157" spans="2:65" ht="25.5" customHeight="1" x14ac:dyDescent="0.2">
      <c r="B2157" s="63" t="s">
        <v>375</v>
      </c>
      <c r="C2157" s="45">
        <v>1</v>
      </c>
      <c r="D2157" s="58">
        <v>3.7037037037037035E-2</v>
      </c>
      <c r="E2157" s="64"/>
      <c r="F2157" s="75" t="s">
        <v>387</v>
      </c>
      <c r="G2157" s="45">
        <v>3</v>
      </c>
      <c r="H2157" s="58">
        <v>0.1111111111111111</v>
      </c>
      <c r="I2157" s="61"/>
      <c r="J2157" s="63" t="s">
        <v>399</v>
      </c>
      <c r="K2157" s="45">
        <v>1</v>
      </c>
      <c r="L2157" s="58">
        <v>3.7037037037037035E-2</v>
      </c>
      <c r="M2157" s="61"/>
      <c r="N2157" s="169" t="s">
        <v>202</v>
      </c>
      <c r="O2157" s="45">
        <v>0</v>
      </c>
      <c r="P2157" s="60">
        <v>0</v>
      </c>
      <c r="Q2157" s="61"/>
      <c r="R2157" s="169" t="s">
        <v>211</v>
      </c>
      <c r="S2157" s="59">
        <v>3</v>
      </c>
      <c r="T2157" s="60">
        <v>0.1111111111111111</v>
      </c>
      <c r="U2157" s="61"/>
      <c r="V2157" s="61"/>
      <c r="W2157" s="169" t="s">
        <v>216</v>
      </c>
      <c r="X2157" s="45">
        <v>4</v>
      </c>
      <c r="Y2157" s="60">
        <v>0.14814814814814814</v>
      </c>
      <c r="Z2157" s="61"/>
      <c r="AA2157" s="169" t="s">
        <v>227</v>
      </c>
      <c r="AB2157" s="45">
        <v>5</v>
      </c>
      <c r="AC2157" s="60">
        <v>0.18518518518518517</v>
      </c>
      <c r="AD2157" s="61"/>
      <c r="AE2157" s="169" t="s">
        <v>234</v>
      </c>
      <c r="AF2157" s="45">
        <v>1</v>
      </c>
      <c r="AG2157" s="60">
        <v>4.1666666666666664E-2</v>
      </c>
      <c r="AH2157" s="61"/>
      <c r="AI2157" s="169" t="s">
        <v>240</v>
      </c>
      <c r="AJ2157" s="45">
        <v>4</v>
      </c>
      <c r="AK2157" s="60">
        <v>0.14814814814814814</v>
      </c>
      <c r="AL2157" s="61"/>
      <c r="AM2157" s="169" t="s">
        <v>276</v>
      </c>
      <c r="AN2157" s="45">
        <v>4</v>
      </c>
      <c r="AO2157" s="60">
        <v>0.17391304347826086</v>
      </c>
      <c r="AP2157" s="61"/>
      <c r="AQ2157" s="169" t="s">
        <v>286</v>
      </c>
      <c r="AR2157" s="45">
        <v>7</v>
      </c>
      <c r="AS2157" s="60">
        <v>0.29166666666666669</v>
      </c>
      <c r="AT2157" s="61"/>
      <c r="AU2157" s="169" t="s">
        <v>299</v>
      </c>
      <c r="AV2157" s="45">
        <v>1</v>
      </c>
      <c r="AW2157" s="60">
        <v>4.3478260869565216E-2</v>
      </c>
      <c r="AX2157" s="61"/>
      <c r="AY2157" s="169" t="s">
        <v>317</v>
      </c>
      <c r="AZ2157" s="45">
        <v>0</v>
      </c>
      <c r="BA2157" s="60">
        <v>0</v>
      </c>
      <c r="BB2157" s="61"/>
      <c r="BC2157" s="169" t="s">
        <v>328</v>
      </c>
      <c r="BD2157" s="59">
        <v>3</v>
      </c>
      <c r="BE2157" s="60">
        <v>0.1111111111111111</v>
      </c>
      <c r="BF2157" s="61"/>
      <c r="BG2157" s="63" t="s">
        <v>335</v>
      </c>
      <c r="BH2157" s="54">
        <v>7</v>
      </c>
      <c r="BI2157" s="66">
        <v>0.5</v>
      </c>
      <c r="BJ2157" s="61"/>
      <c r="BK2157" s="61"/>
      <c r="BL2157" s="61"/>
      <c r="BM2157" s="61"/>
    </row>
    <row r="2158" spans="2:65" ht="25.5" customHeight="1" x14ac:dyDescent="0.2">
      <c r="B2158" s="63" t="s">
        <v>376</v>
      </c>
      <c r="C2158" s="45">
        <v>2</v>
      </c>
      <c r="D2158" s="58">
        <v>7.407407407407407E-2</v>
      </c>
      <c r="E2158" s="64"/>
      <c r="F2158" s="75" t="s">
        <v>388</v>
      </c>
      <c r="G2158" s="45">
        <v>1</v>
      </c>
      <c r="H2158" s="58">
        <v>3.7037037037037035E-2</v>
      </c>
      <c r="I2158" s="61"/>
      <c r="J2158" s="63" t="s">
        <v>400</v>
      </c>
      <c r="K2158" s="45">
        <v>1</v>
      </c>
      <c r="L2158" s="58">
        <v>3.7037037037037035E-2</v>
      </c>
      <c r="M2158" s="61"/>
      <c r="N2158" s="169" t="s">
        <v>203</v>
      </c>
      <c r="O2158" s="45">
        <v>1</v>
      </c>
      <c r="P2158" s="60">
        <v>0.04</v>
      </c>
      <c r="Q2158" s="61"/>
      <c r="R2158" s="37"/>
      <c r="S2158" s="45">
        <v>27</v>
      </c>
      <c r="T2158" s="60">
        <v>1</v>
      </c>
      <c r="U2158" s="61"/>
      <c r="V2158" s="61"/>
      <c r="W2158" s="169" t="s">
        <v>217</v>
      </c>
      <c r="X2158" s="45">
        <v>2</v>
      </c>
      <c r="Y2158" s="60">
        <v>7.407407407407407E-2</v>
      </c>
      <c r="Z2158" s="61"/>
      <c r="AA2158" s="169" t="s">
        <v>228</v>
      </c>
      <c r="AB2158" s="45">
        <v>6</v>
      </c>
      <c r="AC2158" s="60">
        <v>0.22222222222222221</v>
      </c>
      <c r="AD2158" s="61"/>
      <c r="AE2158" s="169" t="s">
        <v>237</v>
      </c>
      <c r="AF2158" s="45">
        <v>7</v>
      </c>
      <c r="AG2158" s="60">
        <v>0.29166666666666669</v>
      </c>
      <c r="AH2158" s="61"/>
      <c r="AI2158" s="169" t="s">
        <v>241</v>
      </c>
      <c r="AJ2158" s="45">
        <v>2</v>
      </c>
      <c r="AK2158" s="60">
        <v>7.407407407407407E-2</v>
      </c>
      <c r="AL2158" s="61"/>
      <c r="AM2158" s="169" t="s">
        <v>257</v>
      </c>
      <c r="AN2158" s="45">
        <v>2</v>
      </c>
      <c r="AO2158" s="60">
        <v>8.6956521739130432E-2</v>
      </c>
      <c r="AP2158" s="61"/>
      <c r="AQ2158" s="169" t="s">
        <v>287</v>
      </c>
      <c r="AR2158" s="45">
        <v>1</v>
      </c>
      <c r="AS2158" s="60">
        <v>4.1666666666666664E-2</v>
      </c>
      <c r="AT2158" s="61"/>
      <c r="AU2158" s="169" t="s">
        <v>300</v>
      </c>
      <c r="AV2158" s="45">
        <v>6</v>
      </c>
      <c r="AW2158" s="60">
        <v>0.2608695652173913</v>
      </c>
      <c r="AX2158" s="61"/>
      <c r="AY2158" s="169" t="s">
        <v>319</v>
      </c>
      <c r="AZ2158" s="45">
        <v>5</v>
      </c>
      <c r="BA2158" s="60">
        <v>0.18518518518518517</v>
      </c>
      <c r="BB2158" s="61"/>
      <c r="BC2158" s="169" t="s">
        <v>329</v>
      </c>
      <c r="BD2158" s="59">
        <v>1</v>
      </c>
      <c r="BE2158" s="60">
        <v>3.7037037037037035E-2</v>
      </c>
      <c r="BF2158" s="61"/>
      <c r="BG2158" s="63" t="s">
        <v>336</v>
      </c>
      <c r="BH2158" s="54">
        <v>6</v>
      </c>
      <c r="BI2158" s="66">
        <v>0.42857142857142855</v>
      </c>
      <c r="BJ2158" s="61"/>
      <c r="BK2158" s="61"/>
      <c r="BL2158" s="61"/>
      <c r="BM2158" s="61"/>
    </row>
    <row r="2159" spans="2:65" ht="25.5" customHeight="1" x14ac:dyDescent="0.2">
      <c r="B2159" s="63" t="s">
        <v>377</v>
      </c>
      <c r="C2159" s="45">
        <v>2</v>
      </c>
      <c r="D2159" s="58">
        <v>7.407407407407407E-2</v>
      </c>
      <c r="E2159" s="64"/>
      <c r="F2159" s="75" t="s">
        <v>389</v>
      </c>
      <c r="G2159" s="45">
        <v>3</v>
      </c>
      <c r="H2159" s="58">
        <v>0.1111111111111111</v>
      </c>
      <c r="I2159" s="61"/>
      <c r="J2159" s="63" t="s">
        <v>387</v>
      </c>
      <c r="K2159" s="45">
        <v>2</v>
      </c>
      <c r="L2159" s="58">
        <v>7.407407407407407E-2</v>
      </c>
      <c r="M2159" s="61"/>
      <c r="N2159" s="169" t="s">
        <v>204</v>
      </c>
      <c r="O2159" s="45">
        <v>2</v>
      </c>
      <c r="P2159" s="60">
        <v>0.08</v>
      </c>
      <c r="Q2159" s="61"/>
      <c r="R2159" s="61"/>
      <c r="S2159" s="49" t="s">
        <v>141</v>
      </c>
      <c r="T2159" s="49" t="s">
        <v>140</v>
      </c>
      <c r="U2159" s="61"/>
      <c r="V2159" s="61"/>
      <c r="W2159" s="169" t="s">
        <v>218</v>
      </c>
      <c r="X2159" s="45">
        <v>1</v>
      </c>
      <c r="Y2159" s="60">
        <v>3.7037037037037035E-2</v>
      </c>
      <c r="Z2159" s="61"/>
      <c r="AA2159" s="169" t="s">
        <v>229</v>
      </c>
      <c r="AB2159" s="45">
        <v>3</v>
      </c>
      <c r="AC2159" s="60">
        <v>0.1111111111111111</v>
      </c>
      <c r="AD2159" s="61"/>
      <c r="AE2159" s="169" t="s">
        <v>251</v>
      </c>
      <c r="AF2159" s="59">
        <v>2</v>
      </c>
      <c r="AG2159" s="60">
        <v>8.3333333333333329E-2</v>
      </c>
      <c r="AH2159" s="61"/>
      <c r="AI2159" s="169" t="s">
        <v>242</v>
      </c>
      <c r="AJ2159" s="45">
        <v>2</v>
      </c>
      <c r="AK2159" s="60">
        <v>7.407407407407407E-2</v>
      </c>
      <c r="AL2159" s="61"/>
      <c r="AM2159" s="169" t="s">
        <v>256</v>
      </c>
      <c r="AN2159" s="45">
        <v>2</v>
      </c>
      <c r="AO2159" s="60">
        <v>8.6956521739130432E-2</v>
      </c>
      <c r="AP2159" s="61"/>
      <c r="AQ2159" s="169" t="s">
        <v>288</v>
      </c>
      <c r="AR2159" s="59">
        <v>3</v>
      </c>
      <c r="AS2159" s="60">
        <v>0.125</v>
      </c>
      <c r="AT2159" s="61"/>
      <c r="AU2159" s="169" t="s">
        <v>301</v>
      </c>
      <c r="AV2159" s="45">
        <v>1</v>
      </c>
      <c r="AW2159" s="60">
        <v>4.3478260869565216E-2</v>
      </c>
      <c r="AX2159" s="61"/>
      <c r="AY2159" s="169" t="s">
        <v>320</v>
      </c>
      <c r="AZ2159" s="45">
        <v>0</v>
      </c>
      <c r="BA2159" s="60">
        <v>0</v>
      </c>
      <c r="BB2159" s="61"/>
      <c r="BC2159" s="169" t="s">
        <v>330</v>
      </c>
      <c r="BD2159" s="45">
        <v>8</v>
      </c>
      <c r="BE2159" s="60">
        <v>0.29629629629629628</v>
      </c>
      <c r="BF2159" s="61"/>
      <c r="BG2159" s="63" t="s">
        <v>337</v>
      </c>
      <c r="BH2159" s="65">
        <v>0</v>
      </c>
      <c r="BI2159" s="66">
        <v>0</v>
      </c>
      <c r="BJ2159" s="61"/>
      <c r="BK2159" s="61"/>
      <c r="BL2159" s="61"/>
      <c r="BM2159" s="61"/>
    </row>
    <row r="2160" spans="2:65" ht="25.5" customHeight="1" x14ac:dyDescent="0.2">
      <c r="B2160" s="63" t="s">
        <v>378</v>
      </c>
      <c r="C2160" s="45">
        <v>2</v>
      </c>
      <c r="D2160" s="58">
        <v>7.407407407407407E-2</v>
      </c>
      <c r="E2160" s="64"/>
      <c r="F2160" s="75" t="s">
        <v>390</v>
      </c>
      <c r="G2160" s="45">
        <v>0</v>
      </c>
      <c r="H2160" s="58">
        <v>0</v>
      </c>
      <c r="I2160" s="61"/>
      <c r="J2160" s="63" t="s">
        <v>401</v>
      </c>
      <c r="K2160" s="45">
        <v>2</v>
      </c>
      <c r="L2160" s="58">
        <v>7.407407407407407E-2</v>
      </c>
      <c r="M2160" s="61"/>
      <c r="N2160" s="169" t="s">
        <v>205</v>
      </c>
      <c r="O2160" s="45">
        <v>3</v>
      </c>
      <c r="P2160" s="60">
        <v>0.12</v>
      </c>
      <c r="Q2160" s="61"/>
      <c r="R2160" s="61"/>
      <c r="S2160" s="61"/>
      <c r="T2160" s="61"/>
      <c r="U2160" s="61"/>
      <c r="V2160" s="61"/>
      <c r="W2160" s="169" t="s">
        <v>219</v>
      </c>
      <c r="X2160" s="45">
        <v>0</v>
      </c>
      <c r="Y2160" s="60">
        <v>0</v>
      </c>
      <c r="Z2160" s="61"/>
      <c r="AA2160" s="37"/>
      <c r="AB2160" s="45">
        <v>27</v>
      </c>
      <c r="AC2160" s="60">
        <v>1</v>
      </c>
      <c r="AD2160" s="61"/>
      <c r="AE2160" s="169" t="s">
        <v>435</v>
      </c>
      <c r="AF2160" s="59">
        <v>2</v>
      </c>
      <c r="AG2160" s="60">
        <v>8.3333333333333329E-2</v>
      </c>
      <c r="AH2160" s="61"/>
      <c r="AI2160" s="169" t="s">
        <v>243</v>
      </c>
      <c r="AJ2160" s="45">
        <v>1</v>
      </c>
      <c r="AK2160" s="60">
        <v>3.7037037037037035E-2</v>
      </c>
      <c r="AL2160" s="61"/>
      <c r="AM2160" s="169" t="s">
        <v>258</v>
      </c>
      <c r="AN2160" s="45">
        <v>2</v>
      </c>
      <c r="AO2160" s="60">
        <v>8.6956521739130432E-2</v>
      </c>
      <c r="AP2160" s="61"/>
      <c r="AQ2160" s="169" t="s">
        <v>289</v>
      </c>
      <c r="AR2160" s="59">
        <v>2</v>
      </c>
      <c r="AS2160" s="60">
        <v>7.407407407407407E-2</v>
      </c>
      <c r="AT2160" s="61"/>
      <c r="AU2160" s="169" t="s">
        <v>302</v>
      </c>
      <c r="AV2160" s="45">
        <v>1</v>
      </c>
      <c r="AW2160" s="60">
        <v>4.3478260869565216E-2</v>
      </c>
      <c r="AX2160" s="61"/>
      <c r="AY2160" s="169" t="s">
        <v>322</v>
      </c>
      <c r="AZ2160" s="45">
        <v>0</v>
      </c>
      <c r="BA2160" s="60">
        <v>0</v>
      </c>
      <c r="BB2160" s="61"/>
      <c r="BC2160" s="98"/>
      <c r="BD2160" s="45">
        <v>27</v>
      </c>
      <c r="BE2160" s="60">
        <v>1</v>
      </c>
      <c r="BF2160" s="61"/>
      <c r="BG2160" s="98"/>
      <c r="BH2160" s="65">
        <v>14</v>
      </c>
      <c r="BI2160" s="66">
        <v>1</v>
      </c>
      <c r="BJ2160" s="61"/>
      <c r="BK2160" s="61"/>
      <c r="BL2160" s="61"/>
      <c r="BM2160" s="61"/>
    </row>
    <row r="2161" spans="2:65" ht="25.5" customHeight="1" x14ac:dyDescent="0.2">
      <c r="B2161" s="63" t="s">
        <v>379</v>
      </c>
      <c r="C2161" s="45">
        <v>2</v>
      </c>
      <c r="D2161" s="58">
        <v>7.407407407407407E-2</v>
      </c>
      <c r="E2161" s="64"/>
      <c r="F2161" s="75" t="s">
        <v>391</v>
      </c>
      <c r="G2161" s="45">
        <v>4</v>
      </c>
      <c r="H2161" s="58">
        <v>0.14814814814814814</v>
      </c>
      <c r="I2161" s="61"/>
      <c r="J2161" s="63" t="s">
        <v>402</v>
      </c>
      <c r="K2161" s="45">
        <v>0</v>
      </c>
      <c r="L2161" s="58">
        <v>0</v>
      </c>
      <c r="M2161" s="61"/>
      <c r="N2161" s="169" t="s">
        <v>206</v>
      </c>
      <c r="O2161" s="45">
        <v>1</v>
      </c>
      <c r="P2161" s="60">
        <v>0.04</v>
      </c>
      <c r="Q2161" s="61"/>
      <c r="R2161" s="61"/>
      <c r="S2161" s="61"/>
      <c r="T2161" s="61"/>
      <c r="U2161" s="61"/>
      <c r="V2161" s="61"/>
      <c r="W2161" s="169" t="s">
        <v>220</v>
      </c>
      <c r="X2161" s="45">
        <v>1</v>
      </c>
      <c r="Y2161" s="60">
        <v>3.7037037037037035E-2</v>
      </c>
      <c r="Z2161" s="61"/>
      <c r="AA2161" s="61"/>
      <c r="AB2161" s="49" t="s">
        <v>141</v>
      </c>
      <c r="AC2161" s="49" t="s">
        <v>140</v>
      </c>
      <c r="AD2161" s="61"/>
      <c r="AE2161" s="169" t="s">
        <v>436</v>
      </c>
      <c r="AF2161" s="59">
        <v>1</v>
      </c>
      <c r="AG2161" s="60">
        <v>4.1666666666666664E-2</v>
      </c>
      <c r="AH2161" s="61"/>
      <c r="AI2161" s="169" t="s">
        <v>244</v>
      </c>
      <c r="AJ2161" s="45">
        <v>0</v>
      </c>
      <c r="AK2161" s="60">
        <v>0</v>
      </c>
      <c r="AL2161" s="61"/>
      <c r="AM2161" s="169" t="s">
        <v>277</v>
      </c>
      <c r="AN2161" s="45">
        <v>2</v>
      </c>
      <c r="AO2161" s="60">
        <v>8.6956521739130432E-2</v>
      </c>
      <c r="AP2161" s="61"/>
      <c r="AQ2161" s="169" t="s">
        <v>290</v>
      </c>
      <c r="AR2161" s="45">
        <v>1</v>
      </c>
      <c r="AS2161" s="60">
        <v>3.7037037037037035E-2</v>
      </c>
      <c r="AT2161" s="61"/>
      <c r="AU2161" s="169" t="s">
        <v>304</v>
      </c>
      <c r="AV2161" s="45">
        <v>2</v>
      </c>
      <c r="AW2161" s="60">
        <v>8.6956521739130432E-2</v>
      </c>
      <c r="AX2161" s="61"/>
      <c r="AY2161" s="169" t="s">
        <v>321</v>
      </c>
      <c r="AZ2161" s="45">
        <v>3</v>
      </c>
      <c r="BA2161" s="60">
        <v>0.1111111111111111</v>
      </c>
      <c r="BB2161" s="61"/>
      <c r="BC2161" s="61"/>
      <c r="BD2161" s="49" t="s">
        <v>141</v>
      </c>
      <c r="BE2161" s="49" t="s">
        <v>140</v>
      </c>
      <c r="BF2161" s="61"/>
      <c r="BG2161" s="68"/>
      <c r="BH2161" s="77" t="s">
        <v>141</v>
      </c>
      <c r="BI2161" s="77" t="s">
        <v>140</v>
      </c>
      <c r="BJ2161" s="61"/>
      <c r="BK2161" s="61"/>
      <c r="BL2161" s="61"/>
      <c r="BM2161" s="61"/>
    </row>
    <row r="2162" spans="2:65" ht="25.5" customHeight="1" x14ac:dyDescent="0.2">
      <c r="B2162" s="63" t="s">
        <v>380</v>
      </c>
      <c r="C2162" s="45">
        <v>1</v>
      </c>
      <c r="D2162" s="58">
        <v>3.7037037037037035E-2</v>
      </c>
      <c r="E2162" s="64"/>
      <c r="F2162" s="75" t="s">
        <v>392</v>
      </c>
      <c r="G2162" s="45">
        <v>1</v>
      </c>
      <c r="H2162" s="58">
        <v>3.7037037037037035E-2</v>
      </c>
      <c r="I2162" s="61"/>
      <c r="J2162" s="63" t="s">
        <v>389</v>
      </c>
      <c r="K2162" s="45">
        <v>2</v>
      </c>
      <c r="L2162" s="58">
        <v>7.407407407407407E-2</v>
      </c>
      <c r="M2162" s="61"/>
      <c r="N2162" s="169" t="s">
        <v>250</v>
      </c>
      <c r="O2162" s="45">
        <v>0</v>
      </c>
      <c r="P2162" s="60">
        <v>0</v>
      </c>
      <c r="Q2162" s="61"/>
      <c r="R2162" s="61"/>
      <c r="S2162" s="61"/>
      <c r="T2162" s="61"/>
      <c r="U2162" s="61"/>
      <c r="V2162" s="61"/>
      <c r="W2162" s="169" t="s">
        <v>221</v>
      </c>
      <c r="X2162" s="45">
        <v>2</v>
      </c>
      <c r="Y2162" s="60">
        <v>7.407407407407407E-2</v>
      </c>
      <c r="Z2162" s="61"/>
      <c r="AA2162" s="61"/>
      <c r="AB2162" s="61"/>
      <c r="AC2162" s="61"/>
      <c r="AD2162" s="61"/>
      <c r="AE2162" s="169" t="s">
        <v>437</v>
      </c>
      <c r="AF2162" s="59">
        <v>6</v>
      </c>
      <c r="AG2162" s="60">
        <v>0.25</v>
      </c>
      <c r="AH2162" s="61"/>
      <c r="AI2162" s="169" t="s">
        <v>245</v>
      </c>
      <c r="AJ2162" s="59">
        <v>2</v>
      </c>
      <c r="AK2162" s="60">
        <v>7.407407407407407E-2</v>
      </c>
      <c r="AL2162" s="61"/>
      <c r="AM2162" s="169" t="s">
        <v>259</v>
      </c>
      <c r="AN2162" s="45">
        <v>1</v>
      </c>
      <c r="AO2162" s="60">
        <v>4.3478260869565216E-2</v>
      </c>
      <c r="AP2162" s="61"/>
      <c r="AQ2162" s="169" t="s">
        <v>291</v>
      </c>
      <c r="AR2162" s="45">
        <v>0</v>
      </c>
      <c r="AS2162" s="60">
        <v>0</v>
      </c>
      <c r="AT2162" s="61"/>
      <c r="AU2162" s="169" t="s">
        <v>303</v>
      </c>
      <c r="AV2162" s="45">
        <v>0</v>
      </c>
      <c r="AW2162" s="60">
        <v>0</v>
      </c>
      <c r="AX2162" s="61"/>
      <c r="AY2162" s="169" t="s">
        <v>318</v>
      </c>
      <c r="AZ2162" s="45">
        <v>1</v>
      </c>
      <c r="BA2162" s="60">
        <v>3.7037037037037035E-2</v>
      </c>
      <c r="BB2162" s="61"/>
      <c r="BC2162" s="61"/>
      <c r="BD2162" s="61"/>
      <c r="BE2162" s="61"/>
      <c r="BF2162" s="61"/>
      <c r="BG2162" s="61"/>
      <c r="BH2162" s="61"/>
      <c r="BI2162" s="61"/>
      <c r="BJ2162" s="61"/>
      <c r="BK2162" s="61"/>
      <c r="BL2162" s="61"/>
      <c r="BM2162" s="61"/>
    </row>
    <row r="2163" spans="2:65" ht="25.5" customHeight="1" x14ac:dyDescent="0.2">
      <c r="B2163" s="63" t="s">
        <v>381</v>
      </c>
      <c r="C2163" s="45">
        <v>1</v>
      </c>
      <c r="D2163" s="58">
        <v>3.7037037037037035E-2</v>
      </c>
      <c r="E2163" s="64"/>
      <c r="F2163" s="75" t="s">
        <v>393</v>
      </c>
      <c r="G2163" s="45">
        <v>1</v>
      </c>
      <c r="H2163" s="58">
        <v>3.7037037037037035E-2</v>
      </c>
      <c r="I2163" s="61"/>
      <c r="J2163" s="63" t="s">
        <v>403</v>
      </c>
      <c r="K2163" s="45">
        <v>3</v>
      </c>
      <c r="L2163" s="58">
        <v>0.1111111111111111</v>
      </c>
      <c r="M2163" s="61"/>
      <c r="N2163" s="61"/>
      <c r="O2163" s="45">
        <v>25</v>
      </c>
      <c r="P2163" s="60">
        <v>1</v>
      </c>
      <c r="Q2163" s="61"/>
      <c r="R2163" s="61"/>
      <c r="S2163" s="61"/>
      <c r="T2163" s="61"/>
      <c r="U2163" s="61"/>
      <c r="V2163" s="61"/>
      <c r="W2163" s="169" t="s">
        <v>222</v>
      </c>
      <c r="X2163" s="45">
        <v>2</v>
      </c>
      <c r="Y2163" s="60">
        <v>7.407407407407407E-2</v>
      </c>
      <c r="Z2163" s="61"/>
      <c r="AA2163" s="61"/>
      <c r="AB2163" s="61"/>
      <c r="AC2163" s="61"/>
      <c r="AD2163" s="61"/>
      <c r="AE2163" s="37"/>
      <c r="AF2163" s="45">
        <v>24</v>
      </c>
      <c r="AG2163" s="60">
        <v>1</v>
      </c>
      <c r="AH2163" s="61"/>
      <c r="AI2163" s="169" t="s">
        <v>248</v>
      </c>
      <c r="AJ2163" s="45">
        <v>0</v>
      </c>
      <c r="AK2163" s="60">
        <v>0</v>
      </c>
      <c r="AL2163" s="61"/>
      <c r="AM2163" s="169" t="s">
        <v>260</v>
      </c>
      <c r="AN2163" s="45">
        <v>0</v>
      </c>
      <c r="AO2163" s="60">
        <v>0</v>
      </c>
      <c r="AP2163" s="61"/>
      <c r="AQ2163" s="169" t="s">
        <v>292</v>
      </c>
      <c r="AR2163" s="45">
        <v>0</v>
      </c>
      <c r="AS2163" s="60">
        <v>0</v>
      </c>
      <c r="AT2163" s="61"/>
      <c r="AU2163" s="169" t="s">
        <v>305</v>
      </c>
      <c r="AV2163" s="45">
        <v>0</v>
      </c>
      <c r="AW2163" s="60">
        <v>0</v>
      </c>
      <c r="AX2163" s="61"/>
      <c r="AY2163" s="169" t="s">
        <v>439</v>
      </c>
      <c r="AZ2163" s="45">
        <v>0</v>
      </c>
      <c r="BA2163" s="60" t="e">
        <v>#DIV/0!</v>
      </c>
      <c r="BB2163" s="61"/>
      <c r="BC2163" s="61"/>
      <c r="BD2163" s="61"/>
      <c r="BE2163" s="61"/>
      <c r="BF2163" s="61"/>
      <c r="BG2163" s="61"/>
      <c r="BH2163" s="61"/>
      <c r="BI2163" s="61"/>
      <c r="BJ2163" s="61"/>
      <c r="BK2163" s="61"/>
      <c r="BL2163" s="61"/>
      <c r="BM2163" s="61"/>
    </row>
    <row r="2164" spans="2:65" ht="25.5" customHeight="1" x14ac:dyDescent="0.2">
      <c r="B2164" s="63" t="s">
        <v>382</v>
      </c>
      <c r="C2164" s="45">
        <v>0</v>
      </c>
      <c r="D2164" s="58">
        <v>0</v>
      </c>
      <c r="E2164" s="64"/>
      <c r="F2164" s="75" t="s">
        <v>394</v>
      </c>
      <c r="G2164" s="45">
        <v>0</v>
      </c>
      <c r="H2164" s="58">
        <v>0</v>
      </c>
      <c r="I2164" s="61"/>
      <c r="J2164" s="63" t="s">
        <v>404</v>
      </c>
      <c r="K2164" s="45">
        <v>0</v>
      </c>
      <c r="L2164" s="58">
        <v>0</v>
      </c>
      <c r="M2164" s="61"/>
      <c r="N2164" s="37"/>
      <c r="O2164" s="49" t="s">
        <v>141</v>
      </c>
      <c r="P2164" s="49" t="s">
        <v>140</v>
      </c>
      <c r="Q2164" s="61"/>
      <c r="R2164" s="61"/>
      <c r="S2164" s="61"/>
      <c r="T2164" s="61"/>
      <c r="U2164" s="61"/>
      <c r="V2164" s="61"/>
      <c r="W2164" s="169" t="s">
        <v>246</v>
      </c>
      <c r="X2164" s="45">
        <v>0</v>
      </c>
      <c r="Y2164" s="60">
        <v>0</v>
      </c>
      <c r="Z2164" s="61"/>
      <c r="AA2164" s="61"/>
      <c r="AB2164" s="61"/>
      <c r="AC2164" s="61"/>
      <c r="AD2164" s="61"/>
      <c r="AE2164" s="61"/>
      <c r="AF2164" s="49" t="s">
        <v>141</v>
      </c>
      <c r="AG2164" s="49" t="s">
        <v>140</v>
      </c>
      <c r="AH2164" s="61"/>
      <c r="AI2164" s="169" t="s">
        <v>249</v>
      </c>
      <c r="AJ2164" s="45">
        <v>0</v>
      </c>
      <c r="AK2164" s="60">
        <v>0</v>
      </c>
      <c r="AL2164" s="61"/>
      <c r="AM2164" s="169" t="s">
        <v>261</v>
      </c>
      <c r="AN2164" s="59">
        <v>0</v>
      </c>
      <c r="AO2164" s="60">
        <v>0</v>
      </c>
      <c r="AP2164" s="61"/>
      <c r="AQ2164" s="169" t="s">
        <v>293</v>
      </c>
      <c r="AR2164" s="45">
        <v>2</v>
      </c>
      <c r="AS2164" s="60">
        <v>7.407407407407407E-2</v>
      </c>
      <c r="AT2164" s="61"/>
      <c r="AU2164" s="169" t="s">
        <v>262</v>
      </c>
      <c r="AV2164" s="59">
        <v>0</v>
      </c>
      <c r="AW2164" s="60">
        <v>0</v>
      </c>
      <c r="AX2164" s="61"/>
      <c r="AY2164" s="169" t="s">
        <v>440</v>
      </c>
      <c r="AZ2164" s="45">
        <v>14</v>
      </c>
      <c r="BA2164" s="60" t="e">
        <v>#DIV/0!</v>
      </c>
      <c r="BB2164" s="61"/>
      <c r="BC2164" s="61"/>
      <c r="BD2164" s="61"/>
      <c r="BE2164" s="61"/>
      <c r="BF2164" s="61"/>
      <c r="BG2164" s="61"/>
      <c r="BH2164" s="61"/>
      <c r="BI2164" s="61"/>
      <c r="BJ2164" s="61"/>
      <c r="BK2164" s="61"/>
      <c r="BL2164" s="61"/>
      <c r="BM2164" s="61"/>
    </row>
    <row r="2165" spans="2:65" ht="25.5" customHeight="1" x14ac:dyDescent="0.2">
      <c r="B2165" s="63" t="s">
        <v>383</v>
      </c>
      <c r="C2165" s="45">
        <v>0</v>
      </c>
      <c r="D2165" s="58">
        <v>0</v>
      </c>
      <c r="E2165" s="64"/>
      <c r="F2165" s="75" t="s">
        <v>395</v>
      </c>
      <c r="G2165" s="45">
        <v>0</v>
      </c>
      <c r="H2165" s="58">
        <v>0</v>
      </c>
      <c r="I2165" s="61"/>
      <c r="J2165" s="63" t="s">
        <v>391</v>
      </c>
      <c r="K2165" s="45">
        <v>1</v>
      </c>
      <c r="L2165" s="58">
        <v>3.7037037037037035E-2</v>
      </c>
      <c r="M2165" s="61"/>
      <c r="N2165" s="61"/>
      <c r="O2165" s="61"/>
      <c r="P2165" s="61"/>
      <c r="Q2165" s="61"/>
      <c r="R2165" s="61"/>
      <c r="S2165" s="61"/>
      <c r="T2165" s="61"/>
      <c r="U2165" s="61"/>
      <c r="V2165" s="61"/>
      <c r="W2165" s="169" t="s">
        <v>247</v>
      </c>
      <c r="X2165" s="45">
        <v>0</v>
      </c>
      <c r="Y2165" s="60">
        <v>0</v>
      </c>
      <c r="Z2165" s="61"/>
      <c r="AA2165" s="61"/>
      <c r="AB2165" s="61"/>
      <c r="AC2165" s="61"/>
      <c r="AD2165" s="61"/>
      <c r="AE2165" s="61"/>
      <c r="AF2165" s="61"/>
      <c r="AG2165" s="61"/>
      <c r="AH2165" s="61"/>
      <c r="AI2165" s="169" t="s">
        <v>273</v>
      </c>
      <c r="AJ2165" s="45">
        <v>0</v>
      </c>
      <c r="AK2165" s="60">
        <v>0</v>
      </c>
      <c r="AL2165" s="61"/>
      <c r="AM2165" s="169" t="s">
        <v>278</v>
      </c>
      <c r="AN2165" s="59">
        <v>2</v>
      </c>
      <c r="AO2165" s="60">
        <v>8.6956521739130432E-2</v>
      </c>
      <c r="AP2165" s="61"/>
      <c r="AQ2165" s="169" t="s">
        <v>294</v>
      </c>
      <c r="AR2165" s="45">
        <v>7</v>
      </c>
      <c r="AS2165" s="60">
        <v>0.25925925925925924</v>
      </c>
      <c r="AT2165" s="61"/>
      <c r="AU2165" s="169" t="s">
        <v>307</v>
      </c>
      <c r="AV2165" s="59">
        <v>4</v>
      </c>
      <c r="AW2165" s="60">
        <v>0.17391304347826086</v>
      </c>
      <c r="AX2165" s="61"/>
      <c r="AY2165" s="169" t="s">
        <v>440</v>
      </c>
      <c r="AZ2165" s="45">
        <v>1</v>
      </c>
      <c r="BA2165" s="60" t="e">
        <v>#DIV/0!</v>
      </c>
      <c r="BB2165" s="61"/>
      <c r="BC2165" s="61"/>
      <c r="BD2165" s="61"/>
      <c r="BE2165" s="61"/>
      <c r="BF2165" s="61"/>
      <c r="BG2165" s="61"/>
      <c r="BH2165" s="61"/>
      <c r="BI2165" s="61"/>
      <c r="BJ2165" s="61"/>
      <c r="BK2165" s="61"/>
      <c r="BL2165" s="61"/>
      <c r="BM2165" s="61"/>
    </row>
    <row r="2166" spans="2:65" ht="25.5" customHeight="1" x14ac:dyDescent="0.2">
      <c r="B2166" s="61"/>
      <c r="C2166" s="45">
        <v>27</v>
      </c>
      <c r="D2166" s="58">
        <v>1</v>
      </c>
      <c r="E2166" s="64"/>
      <c r="F2166" s="61"/>
      <c r="G2166" s="45">
        <v>27</v>
      </c>
      <c r="H2166" s="58">
        <v>1</v>
      </c>
      <c r="I2166" s="61"/>
      <c r="J2166" s="63" t="s">
        <v>405</v>
      </c>
      <c r="K2166" s="45">
        <v>1</v>
      </c>
      <c r="L2166" s="58">
        <v>3.7037037037037035E-2</v>
      </c>
      <c r="M2166" s="61"/>
      <c r="N2166" s="61"/>
      <c r="O2166" s="61"/>
      <c r="P2166" s="61"/>
      <c r="Q2166" s="61"/>
      <c r="R2166" s="61"/>
      <c r="S2166" s="61"/>
      <c r="T2166" s="61"/>
      <c r="U2166" s="61"/>
      <c r="V2166" s="61"/>
      <c r="W2166" s="169" t="s">
        <v>265</v>
      </c>
      <c r="X2166" s="45">
        <v>3</v>
      </c>
      <c r="Y2166" s="60">
        <v>0.1111111111111111</v>
      </c>
      <c r="Z2166" s="61"/>
      <c r="AA2166" s="61"/>
      <c r="AB2166" s="61"/>
      <c r="AC2166" s="61"/>
      <c r="AD2166" s="61"/>
      <c r="AE2166" s="61"/>
      <c r="AF2166" s="61"/>
      <c r="AG2166" s="61"/>
      <c r="AH2166" s="61"/>
      <c r="AI2166" s="169" t="s">
        <v>275</v>
      </c>
      <c r="AJ2166" s="45">
        <v>0</v>
      </c>
      <c r="AK2166" s="60">
        <v>0</v>
      </c>
      <c r="AL2166" s="61"/>
      <c r="AM2166" s="169" t="s">
        <v>262</v>
      </c>
      <c r="AN2166" s="45">
        <v>0</v>
      </c>
      <c r="AO2166" s="60">
        <v>0</v>
      </c>
      <c r="AP2166" s="61"/>
      <c r="AQ2166" s="61"/>
      <c r="AR2166" s="45">
        <v>27</v>
      </c>
      <c r="AS2166" s="60">
        <v>1</v>
      </c>
      <c r="AT2166" s="61"/>
      <c r="AU2166" s="169" t="s">
        <v>306</v>
      </c>
      <c r="AV2166" s="45">
        <v>0</v>
      </c>
      <c r="AW2166" s="60">
        <v>0</v>
      </c>
      <c r="AX2166" s="61"/>
      <c r="AY2166" s="98"/>
      <c r="AZ2166" s="45">
        <v>27</v>
      </c>
      <c r="BA2166" s="60">
        <v>1</v>
      </c>
      <c r="BB2166" s="61"/>
      <c r="BC2166" s="61"/>
      <c r="BD2166" s="61"/>
      <c r="BE2166" s="61"/>
      <c r="BF2166" s="61"/>
      <c r="BG2166" s="61"/>
      <c r="BH2166" s="61"/>
      <c r="BI2166" s="61"/>
      <c r="BJ2166" s="61"/>
      <c r="BK2166" s="61"/>
      <c r="BL2166" s="61"/>
      <c r="BM2166" s="61"/>
    </row>
    <row r="2167" spans="2:65" ht="25.5" customHeight="1" x14ac:dyDescent="0.2">
      <c r="B2167" s="61"/>
      <c r="C2167" s="70" t="s">
        <v>141</v>
      </c>
      <c r="D2167" s="70" t="s">
        <v>140</v>
      </c>
      <c r="E2167" s="64"/>
      <c r="F2167" s="61"/>
      <c r="G2167" s="70" t="s">
        <v>141</v>
      </c>
      <c r="H2167" s="70" t="s">
        <v>140</v>
      </c>
      <c r="I2167" s="61"/>
      <c r="J2167" s="63" t="s">
        <v>406</v>
      </c>
      <c r="K2167" s="45">
        <v>1</v>
      </c>
      <c r="L2167" s="58">
        <v>3.7037037037037035E-2</v>
      </c>
      <c r="M2167" s="61"/>
      <c r="N2167" s="61"/>
      <c r="O2167" s="61"/>
      <c r="P2167" s="61"/>
      <c r="Q2167" s="61"/>
      <c r="R2167" s="61"/>
      <c r="S2167" s="61"/>
      <c r="T2167" s="61"/>
      <c r="U2167" s="61"/>
      <c r="V2167" s="61"/>
      <c r="W2167" s="169" t="s">
        <v>266</v>
      </c>
      <c r="X2167" s="45">
        <v>1</v>
      </c>
      <c r="Y2167" s="60">
        <v>3.7037037037037035E-2</v>
      </c>
      <c r="Z2167" s="61"/>
      <c r="AA2167" s="61"/>
      <c r="AB2167" s="61"/>
      <c r="AC2167" s="61"/>
      <c r="AD2167" s="61"/>
      <c r="AE2167" s="61"/>
      <c r="AF2167" s="61"/>
      <c r="AG2167" s="61"/>
      <c r="AH2167" s="61"/>
      <c r="AI2167" s="169" t="s">
        <v>274</v>
      </c>
      <c r="AJ2167" s="45">
        <v>0</v>
      </c>
      <c r="AK2167" s="60">
        <v>0</v>
      </c>
      <c r="AL2167" s="61"/>
      <c r="AM2167" s="169" t="s">
        <v>263</v>
      </c>
      <c r="AN2167" s="45">
        <v>1</v>
      </c>
      <c r="AO2167" s="60">
        <v>4.3478260869565216E-2</v>
      </c>
      <c r="AP2167" s="61"/>
      <c r="AQ2167" s="61"/>
      <c r="AR2167" s="70" t="s">
        <v>141</v>
      </c>
      <c r="AS2167" s="70" t="s">
        <v>140</v>
      </c>
      <c r="AT2167" s="61"/>
      <c r="AU2167" s="169" t="s">
        <v>308</v>
      </c>
      <c r="AV2167" s="45">
        <v>0</v>
      </c>
      <c r="AW2167" s="60">
        <v>0</v>
      </c>
      <c r="AX2167" s="61"/>
      <c r="AY2167" s="61"/>
      <c r="AZ2167" s="49" t="s">
        <v>141</v>
      </c>
      <c r="BA2167" s="49" t="s">
        <v>140</v>
      </c>
      <c r="BB2167" s="64"/>
      <c r="BC2167" s="61"/>
      <c r="BD2167" s="61"/>
      <c r="BE2167" s="61"/>
      <c r="BF2167" s="61"/>
      <c r="BG2167" s="61"/>
      <c r="BH2167" s="61"/>
      <c r="BI2167" s="61"/>
      <c r="BJ2167" s="61"/>
      <c r="BK2167" s="61"/>
      <c r="BL2167" s="61"/>
      <c r="BM2167" s="61"/>
    </row>
    <row r="2168" spans="2:65" ht="25.5" customHeight="1" x14ac:dyDescent="0.2">
      <c r="B2168" s="61"/>
      <c r="C2168" s="61"/>
      <c r="D2168" s="61"/>
      <c r="E2168" s="64"/>
      <c r="F2168" s="61"/>
      <c r="G2168" s="61"/>
      <c r="H2168" s="61"/>
      <c r="I2168" s="61"/>
      <c r="J2168" s="63" t="s">
        <v>393</v>
      </c>
      <c r="K2168" s="45">
        <v>0</v>
      </c>
      <c r="L2168" s="58">
        <v>0</v>
      </c>
      <c r="M2168" s="61"/>
      <c r="N2168" s="61"/>
      <c r="O2168" s="61"/>
      <c r="P2168" s="61"/>
      <c r="Q2168" s="61"/>
      <c r="R2168" s="61"/>
      <c r="S2168" s="61"/>
      <c r="T2168" s="61"/>
      <c r="U2168" s="61"/>
      <c r="V2168" s="61"/>
      <c r="W2168" s="169" t="s">
        <v>162</v>
      </c>
      <c r="X2168" s="59">
        <v>3</v>
      </c>
      <c r="Y2168" s="60">
        <v>0.1111111111111111</v>
      </c>
      <c r="Z2168" s="61"/>
      <c r="AA2168" s="61"/>
      <c r="AB2168" s="61"/>
      <c r="AC2168" s="61"/>
      <c r="AD2168" s="61"/>
      <c r="AE2168" s="61"/>
      <c r="AF2168" s="61"/>
      <c r="AG2168" s="61"/>
      <c r="AH2168" s="61"/>
      <c r="AI2168" s="169" t="s">
        <v>273</v>
      </c>
      <c r="AJ2168" s="45">
        <v>4</v>
      </c>
      <c r="AK2168" s="60">
        <v>0.14814814814814814</v>
      </c>
      <c r="AL2168" s="61"/>
      <c r="AM2168" s="169" t="s">
        <v>264</v>
      </c>
      <c r="AN2168" s="45">
        <v>0</v>
      </c>
      <c r="AO2168" s="60">
        <v>0</v>
      </c>
      <c r="AP2168" s="61"/>
      <c r="AQ2168" s="61"/>
      <c r="AR2168" s="61"/>
      <c r="AS2168" s="61"/>
      <c r="AT2168" s="61"/>
      <c r="AU2168" s="169" t="s">
        <v>309</v>
      </c>
      <c r="AV2168" s="45">
        <v>0</v>
      </c>
      <c r="AW2168" s="60">
        <v>0</v>
      </c>
      <c r="AX2168" s="61"/>
      <c r="AY2168"/>
      <c r="AZ2168"/>
      <c r="BA2168"/>
      <c r="BB2168" s="61"/>
      <c r="BC2168" s="61"/>
      <c r="BD2168" s="61"/>
      <c r="BE2168" s="61"/>
      <c r="BF2168" s="61"/>
      <c r="BG2168" s="61"/>
      <c r="BH2168" s="61"/>
      <c r="BI2168" s="61"/>
      <c r="BJ2168" s="61"/>
      <c r="BK2168" s="61"/>
      <c r="BL2168" s="61"/>
      <c r="BM2168" s="61"/>
    </row>
    <row r="2169" spans="2:65" ht="25.5" customHeight="1" x14ac:dyDescent="0.2">
      <c r="B2169" s="61"/>
      <c r="C2169" s="61"/>
      <c r="D2169" s="61"/>
      <c r="E2169" s="64"/>
      <c r="F2169" s="61"/>
      <c r="G2169" s="61"/>
      <c r="H2169" s="61"/>
      <c r="I2169" s="61"/>
      <c r="J2169" s="63" t="s">
        <v>407</v>
      </c>
      <c r="K2169" s="45">
        <v>0</v>
      </c>
      <c r="L2169" s="58">
        <v>0</v>
      </c>
      <c r="M2169" s="61"/>
      <c r="N2169" s="61"/>
      <c r="O2169" s="61"/>
      <c r="P2169" s="61"/>
      <c r="Q2169" s="61"/>
      <c r="R2169" s="61"/>
      <c r="S2169" s="61"/>
      <c r="T2169" s="61"/>
      <c r="U2169" s="61"/>
      <c r="V2169" s="61"/>
      <c r="W2169" s="37"/>
      <c r="X2169" s="45">
        <v>27</v>
      </c>
      <c r="Y2169" s="60">
        <v>1</v>
      </c>
      <c r="Z2169" s="61"/>
      <c r="AA2169" s="61"/>
      <c r="AB2169" s="61"/>
      <c r="AC2169" s="61"/>
      <c r="AD2169" s="61"/>
      <c r="AE2169" s="61"/>
      <c r="AF2169" s="61"/>
      <c r="AG2169" s="61"/>
      <c r="AH2169" s="61"/>
      <c r="AI2169" s="169" t="s">
        <v>438</v>
      </c>
      <c r="AJ2169" s="45">
        <v>8</v>
      </c>
      <c r="AK2169" s="60">
        <v>0.29629629629629628</v>
      </c>
      <c r="AL2169" s="61"/>
      <c r="AM2169" s="169" t="s">
        <v>279</v>
      </c>
      <c r="AN2169" s="45">
        <v>3</v>
      </c>
      <c r="AO2169" s="60">
        <v>0.13043478260869565</v>
      </c>
      <c r="AP2169" s="61"/>
      <c r="AQ2169" s="61"/>
      <c r="AR2169" s="61"/>
      <c r="AS2169" s="61"/>
      <c r="AT2169" s="61"/>
      <c r="AU2169" s="169" t="s">
        <v>310</v>
      </c>
      <c r="AV2169" s="45">
        <v>0</v>
      </c>
      <c r="AW2169" s="60">
        <v>0</v>
      </c>
      <c r="AX2169" s="61"/>
      <c r="AY2169" s="61"/>
      <c r="AZ2169" s="61"/>
      <c r="BA2169" s="61"/>
      <c r="BB2169" s="61"/>
      <c r="BC2169" s="61"/>
      <c r="BD2169" s="61"/>
      <c r="BE2169" s="61"/>
      <c r="BF2169" s="61"/>
      <c r="BG2169" s="61"/>
      <c r="BH2169" s="61"/>
      <c r="BI2169" s="61"/>
      <c r="BJ2169" s="61"/>
      <c r="BK2169" s="61"/>
      <c r="BL2169" s="61"/>
      <c r="BM2169" s="61"/>
    </row>
    <row r="2170" spans="2:65" ht="25.5" customHeight="1" x14ac:dyDescent="0.2">
      <c r="B2170" s="61"/>
      <c r="C2170" s="61"/>
      <c r="D2170" s="61"/>
      <c r="E2170" s="64"/>
      <c r="F2170" s="61"/>
      <c r="G2170" s="61"/>
      <c r="H2170" s="61"/>
      <c r="I2170" s="61"/>
      <c r="J2170" s="63" t="s">
        <v>408</v>
      </c>
      <c r="K2170" s="45">
        <v>0</v>
      </c>
      <c r="L2170" s="58">
        <v>0</v>
      </c>
      <c r="M2170" s="61"/>
      <c r="N2170" s="61"/>
      <c r="O2170" s="61"/>
      <c r="P2170" s="61"/>
      <c r="Q2170" s="61"/>
      <c r="R2170" s="61"/>
      <c r="S2170" s="61"/>
      <c r="T2170" s="61"/>
      <c r="U2170" s="61"/>
      <c r="V2170" s="61"/>
      <c r="W2170" s="61"/>
      <c r="X2170" s="49" t="s">
        <v>141</v>
      </c>
      <c r="Y2170" s="49" t="s">
        <v>140</v>
      </c>
      <c r="Z2170" s="61"/>
      <c r="AA2170" s="61"/>
      <c r="AB2170" s="61"/>
      <c r="AC2170" s="61"/>
      <c r="AD2170" s="61"/>
      <c r="AE2170" s="61"/>
      <c r="AF2170" s="61"/>
      <c r="AG2170" s="61"/>
      <c r="AH2170" s="61"/>
      <c r="AI2170" s="37"/>
      <c r="AJ2170" s="45">
        <v>27</v>
      </c>
      <c r="AK2170" s="60">
        <v>1</v>
      </c>
      <c r="AL2170" s="61"/>
      <c r="AM2170" s="169" t="s">
        <v>267</v>
      </c>
      <c r="AN2170" s="45">
        <v>0</v>
      </c>
      <c r="AO2170" s="60">
        <v>0</v>
      </c>
      <c r="AP2170" s="61"/>
      <c r="AQ2170" s="61"/>
      <c r="AR2170" s="61"/>
      <c r="AS2170" s="61"/>
      <c r="AT2170" s="61"/>
      <c r="AU2170" s="169" t="s">
        <v>311</v>
      </c>
      <c r="AV2170" s="45">
        <v>0</v>
      </c>
      <c r="AW2170" s="60">
        <v>0</v>
      </c>
      <c r="AX2170" s="61"/>
      <c r="AY2170" s="61"/>
      <c r="AZ2170" s="61"/>
      <c r="BA2170" s="61"/>
      <c r="BB2170" s="61"/>
      <c r="BC2170" s="61"/>
      <c r="BD2170" s="61"/>
      <c r="BE2170" s="61"/>
      <c r="BF2170" s="61"/>
      <c r="BG2170" s="61"/>
      <c r="BH2170" s="61"/>
      <c r="BI2170" s="61"/>
      <c r="BJ2170" s="61"/>
      <c r="BK2170" s="61"/>
      <c r="BL2170" s="61"/>
      <c r="BM2170" s="61"/>
    </row>
    <row r="2171" spans="2:65" ht="25.5" customHeight="1" x14ac:dyDescent="0.2">
      <c r="B2171" s="61"/>
      <c r="C2171" s="61"/>
      <c r="D2171" s="61"/>
      <c r="E2171" s="64"/>
      <c r="F2171" s="61"/>
      <c r="G2171" s="61"/>
      <c r="H2171" s="61"/>
      <c r="I2171" s="61"/>
      <c r="J2171" s="63" t="s">
        <v>395</v>
      </c>
      <c r="K2171" s="45">
        <v>0</v>
      </c>
      <c r="L2171" s="58">
        <v>0</v>
      </c>
      <c r="M2171" s="61"/>
      <c r="N2171" s="61"/>
      <c r="O2171" s="61"/>
      <c r="P2171" s="61"/>
      <c r="Q2171" s="61"/>
      <c r="R2171" s="61"/>
      <c r="S2171" s="61"/>
      <c r="T2171" s="61"/>
      <c r="U2171" s="61"/>
      <c r="V2171" s="61"/>
      <c r="W2171" s="61"/>
      <c r="X2171" s="61"/>
      <c r="Y2171" s="61"/>
      <c r="Z2171" s="61"/>
      <c r="AA2171" s="61"/>
      <c r="AB2171" s="61"/>
      <c r="AC2171" s="61"/>
      <c r="AD2171" s="61"/>
      <c r="AE2171" s="61"/>
      <c r="AF2171" s="61"/>
      <c r="AG2171" s="61"/>
      <c r="AH2171" s="61"/>
      <c r="AI2171" s="61"/>
      <c r="AJ2171" s="49" t="s">
        <v>141</v>
      </c>
      <c r="AK2171" s="49" t="s">
        <v>140</v>
      </c>
      <c r="AL2171" s="61"/>
      <c r="AM2171" s="169" t="s">
        <v>268</v>
      </c>
      <c r="AN2171" s="45">
        <v>0</v>
      </c>
      <c r="AO2171" s="60">
        <v>0</v>
      </c>
      <c r="AP2171" s="61"/>
      <c r="AQ2171" s="61"/>
      <c r="AR2171" s="61"/>
      <c r="AS2171" s="61"/>
      <c r="AT2171" s="61"/>
      <c r="AU2171" s="169" t="s">
        <v>312</v>
      </c>
      <c r="AV2171" s="45">
        <v>4</v>
      </c>
      <c r="AW2171" s="60">
        <v>0.17391304347826086</v>
      </c>
      <c r="AX2171" s="61"/>
      <c r="AY2171"/>
      <c r="AZ2171"/>
      <c r="BA2171"/>
      <c r="BB2171" s="61"/>
      <c r="BC2171" s="61"/>
      <c r="BD2171" s="61"/>
      <c r="BE2171" s="61"/>
      <c r="BF2171" s="61"/>
      <c r="BG2171" s="61"/>
      <c r="BH2171" s="61"/>
      <c r="BI2171" s="61"/>
      <c r="BJ2171" s="61"/>
      <c r="BK2171" s="61"/>
      <c r="BL2171" s="61"/>
      <c r="BM2171" s="61"/>
    </row>
    <row r="2172" spans="2:65" ht="25.5" customHeight="1" x14ac:dyDescent="0.2">
      <c r="B2172" s="61"/>
      <c r="C2172" s="61"/>
      <c r="D2172" s="61"/>
      <c r="E2172" s="64"/>
      <c r="F2172" s="61"/>
      <c r="G2172" s="61"/>
      <c r="H2172" s="61"/>
      <c r="I2172" s="61"/>
      <c r="J2172" s="61"/>
      <c r="K2172" s="45">
        <v>27</v>
      </c>
      <c r="L2172" s="58">
        <v>1</v>
      </c>
      <c r="M2172" s="61"/>
      <c r="N2172" s="61"/>
      <c r="O2172" s="61"/>
      <c r="P2172" s="61"/>
      <c r="Q2172" s="61"/>
      <c r="R2172" s="61"/>
      <c r="S2172" s="61"/>
      <c r="T2172" s="61"/>
      <c r="U2172" s="61"/>
      <c r="V2172" s="61"/>
      <c r="W2172" s="61"/>
      <c r="X2172" s="61"/>
      <c r="Y2172" s="61"/>
      <c r="Z2172" s="61"/>
      <c r="AA2172" s="61"/>
      <c r="AB2172" s="61"/>
      <c r="AC2172" s="61"/>
      <c r="AD2172" s="61"/>
      <c r="AE2172" s="61"/>
      <c r="AF2172" s="61"/>
      <c r="AG2172" s="61"/>
      <c r="AH2172" s="61"/>
      <c r="AI2172" s="61"/>
      <c r="AJ2172" s="61"/>
      <c r="AK2172" s="61"/>
      <c r="AL2172" s="61"/>
      <c r="AM2172" s="169" t="s">
        <v>269</v>
      </c>
      <c r="AN2172" s="45">
        <v>0</v>
      </c>
      <c r="AO2172" s="60">
        <v>0</v>
      </c>
      <c r="AP2172" s="61"/>
      <c r="AQ2172" s="61"/>
      <c r="AR2172" s="61"/>
      <c r="AS2172" s="61"/>
      <c r="AT2172" s="61"/>
      <c r="AU2172" s="169" t="s">
        <v>313</v>
      </c>
      <c r="AV2172" s="45">
        <v>0</v>
      </c>
      <c r="AW2172" s="60">
        <v>0</v>
      </c>
      <c r="AX2172" s="61"/>
      <c r="AY2172"/>
      <c r="AZ2172"/>
      <c r="BA2172"/>
      <c r="BB2172" s="61"/>
      <c r="BC2172" s="61"/>
      <c r="BD2172" s="61"/>
      <c r="BE2172" s="61"/>
      <c r="BF2172" s="61"/>
      <c r="BG2172" s="61"/>
      <c r="BH2172" s="61"/>
      <c r="BI2172" s="61"/>
      <c r="BJ2172" s="61"/>
      <c r="BK2172" s="61"/>
      <c r="BL2172" s="61"/>
      <c r="BM2172" s="61"/>
    </row>
    <row r="2173" spans="2:65" ht="25.5" customHeight="1" x14ac:dyDescent="0.2">
      <c r="B2173" s="61"/>
      <c r="C2173" s="61"/>
      <c r="D2173" s="61"/>
      <c r="E2173" s="64"/>
      <c r="F2173" s="61"/>
      <c r="G2173" s="61"/>
      <c r="H2173" s="61"/>
      <c r="I2173" s="61"/>
      <c r="J2173" s="61"/>
      <c r="K2173" s="70" t="s">
        <v>141</v>
      </c>
      <c r="L2173" s="70" t="s">
        <v>140</v>
      </c>
      <c r="M2173" s="61"/>
      <c r="N2173" s="61"/>
      <c r="O2173" s="61"/>
      <c r="P2173" s="61"/>
      <c r="Q2173" s="61"/>
      <c r="R2173" s="61"/>
      <c r="S2173" s="61"/>
      <c r="T2173" s="61"/>
      <c r="U2173" s="61"/>
      <c r="V2173" s="61"/>
      <c r="W2173" s="61"/>
      <c r="X2173" s="61"/>
      <c r="Y2173" s="61"/>
      <c r="Z2173" s="61"/>
      <c r="AA2173" s="61"/>
      <c r="AB2173" s="61"/>
      <c r="AC2173" s="61"/>
      <c r="AD2173" s="61"/>
      <c r="AE2173" s="61"/>
      <c r="AF2173" s="61"/>
      <c r="AG2173" s="61"/>
      <c r="AH2173" s="61"/>
      <c r="AI2173" s="61"/>
      <c r="AJ2173" s="61"/>
      <c r="AK2173" s="61"/>
      <c r="AL2173" s="61"/>
      <c r="AM2173" s="169" t="s">
        <v>280</v>
      </c>
      <c r="AN2173" s="45">
        <v>0</v>
      </c>
      <c r="AO2173" s="60">
        <v>0</v>
      </c>
      <c r="AP2173" s="61"/>
      <c r="AQ2173" s="61"/>
      <c r="AR2173" s="61"/>
      <c r="AS2173" s="61"/>
      <c r="AT2173" s="61"/>
      <c r="AU2173" s="98"/>
      <c r="AV2173" s="45">
        <v>23</v>
      </c>
      <c r="AW2173" s="60">
        <v>1</v>
      </c>
      <c r="AX2173" s="61"/>
      <c r="AY2173" s="61"/>
      <c r="AZ2173" s="61"/>
      <c r="BA2173" s="61"/>
      <c r="BB2173" s="61"/>
      <c r="BC2173" s="61"/>
      <c r="BD2173" s="61"/>
      <c r="BE2173" s="61"/>
      <c r="BF2173" s="61"/>
      <c r="BG2173" s="61"/>
      <c r="BH2173" s="61"/>
      <c r="BI2173" s="61"/>
      <c r="BJ2173" s="61"/>
      <c r="BK2173" s="61"/>
      <c r="BL2173" s="61"/>
      <c r="BM2173" s="61"/>
    </row>
    <row r="2174" spans="2:65" ht="25.5" customHeight="1" x14ac:dyDescent="0.2">
      <c r="B2174" s="61"/>
      <c r="C2174" s="61"/>
      <c r="D2174" s="61"/>
      <c r="E2174" s="64"/>
      <c r="F2174" s="61"/>
      <c r="G2174" s="61"/>
      <c r="H2174" s="61"/>
      <c r="I2174" s="61"/>
      <c r="J2174" s="61"/>
      <c r="K2174" s="61"/>
      <c r="L2174" s="61"/>
      <c r="M2174" s="61"/>
      <c r="N2174" s="61"/>
      <c r="O2174" s="61"/>
      <c r="P2174" s="61"/>
      <c r="Q2174" s="61"/>
      <c r="R2174" s="61"/>
      <c r="S2174" s="61"/>
      <c r="T2174" s="61"/>
      <c r="U2174" s="61"/>
      <c r="V2174" s="61"/>
      <c r="W2174" s="61"/>
      <c r="X2174" s="61"/>
      <c r="Y2174" s="61"/>
      <c r="Z2174" s="61"/>
      <c r="AA2174" s="61"/>
      <c r="AB2174" s="61"/>
      <c r="AC2174" s="61"/>
      <c r="AD2174" s="61"/>
      <c r="AE2174" s="61"/>
      <c r="AF2174" s="61"/>
      <c r="AG2174" s="61"/>
      <c r="AH2174" s="61"/>
      <c r="AI2174" s="61"/>
      <c r="AJ2174" s="61"/>
      <c r="AK2174" s="61"/>
      <c r="AL2174" s="61"/>
      <c r="AM2174" s="169" t="s">
        <v>270</v>
      </c>
      <c r="AN2174" s="45">
        <v>0</v>
      </c>
      <c r="AO2174" s="60">
        <v>0</v>
      </c>
      <c r="AP2174" s="61"/>
      <c r="AQ2174" s="61"/>
      <c r="AR2174" s="61"/>
      <c r="AS2174" s="61"/>
      <c r="AT2174" s="61"/>
      <c r="AU2174" s="61"/>
      <c r="AV2174" s="49" t="s">
        <v>141</v>
      </c>
      <c r="AW2174" s="49" t="s">
        <v>140</v>
      </c>
      <c r="AX2174" s="61"/>
      <c r="AY2174" s="61"/>
      <c r="AZ2174" s="61"/>
      <c r="BA2174" s="61"/>
      <c r="BB2174" s="61"/>
      <c r="BC2174" s="61"/>
      <c r="BD2174" s="61"/>
      <c r="BE2174" s="61"/>
      <c r="BF2174" s="61"/>
      <c r="BG2174" s="61"/>
      <c r="BH2174" s="61"/>
      <c r="BI2174" s="61"/>
      <c r="BJ2174" s="61"/>
      <c r="BK2174" s="61"/>
      <c r="BL2174" s="61"/>
      <c r="BM2174" s="61"/>
    </row>
    <row r="2175" spans="2:65" ht="25.5" customHeight="1" x14ac:dyDescent="0.2">
      <c r="B2175" s="61"/>
      <c r="C2175" s="61"/>
      <c r="D2175" s="61"/>
      <c r="E2175" s="64"/>
      <c r="F2175" s="61"/>
      <c r="G2175" s="61"/>
      <c r="H2175" s="61"/>
      <c r="I2175" s="61"/>
      <c r="J2175" s="61"/>
      <c r="K2175" s="61"/>
      <c r="L2175" s="61"/>
      <c r="M2175" s="61"/>
      <c r="N2175" s="61"/>
      <c r="O2175" s="61"/>
      <c r="P2175" s="61"/>
      <c r="Q2175" s="61"/>
      <c r="R2175" s="61"/>
      <c r="S2175" s="61"/>
      <c r="T2175" s="61"/>
      <c r="U2175" s="61"/>
      <c r="V2175" s="61"/>
      <c r="W2175" s="61"/>
      <c r="X2175" s="61"/>
      <c r="Y2175" s="61"/>
      <c r="Z2175" s="61"/>
      <c r="AA2175" s="61"/>
      <c r="AB2175" s="61"/>
      <c r="AC2175" s="61"/>
      <c r="AD2175" s="61"/>
      <c r="AE2175" s="61"/>
      <c r="AF2175" s="61"/>
      <c r="AG2175" s="61"/>
      <c r="AH2175" s="61"/>
      <c r="AI2175" s="61"/>
      <c r="AJ2175" s="61"/>
      <c r="AK2175" s="61"/>
      <c r="AL2175" s="61"/>
      <c r="AM2175" s="169" t="s">
        <v>271</v>
      </c>
      <c r="AN2175" s="45">
        <v>0</v>
      </c>
      <c r="AO2175" s="60">
        <v>0</v>
      </c>
      <c r="AP2175" s="61"/>
      <c r="AQ2175" s="61"/>
      <c r="AR2175" s="61"/>
      <c r="AS2175" s="61"/>
      <c r="AT2175" s="61"/>
      <c r="AU2175" s="61"/>
      <c r="AV2175" s="61"/>
      <c r="AW2175" s="61"/>
      <c r="AX2175" s="61"/>
      <c r="AY2175" s="61"/>
      <c r="AZ2175" s="61"/>
      <c r="BA2175" s="61"/>
      <c r="BB2175" s="61"/>
      <c r="BC2175" s="61"/>
      <c r="BD2175" s="61"/>
      <c r="BE2175" s="61"/>
      <c r="BF2175" s="61"/>
      <c r="BG2175" s="61"/>
      <c r="BH2175" s="61"/>
      <c r="BI2175" s="61"/>
      <c r="BJ2175" s="62"/>
      <c r="BK2175" s="62"/>
      <c r="BL2175" s="61"/>
      <c r="BM2175" s="61"/>
    </row>
    <row r="2176" spans="2:65" ht="25.5" customHeight="1" x14ac:dyDescent="0.2">
      <c r="B2176" s="37"/>
      <c r="C2176" s="37"/>
      <c r="D2176" s="37"/>
      <c r="E2176" s="64"/>
      <c r="F2176" s="61"/>
      <c r="G2176" s="61"/>
      <c r="H2176" s="61"/>
      <c r="I2176" s="61"/>
      <c r="J2176" s="61"/>
      <c r="K2176" s="61"/>
      <c r="L2176" s="61"/>
      <c r="M2176" s="61"/>
      <c r="N2176" s="61"/>
      <c r="O2176" s="61"/>
      <c r="P2176" s="61"/>
      <c r="Q2176" s="61"/>
      <c r="R2176" s="61"/>
      <c r="S2176" s="61"/>
      <c r="T2176" s="61"/>
      <c r="U2176" s="61"/>
      <c r="V2176" s="61"/>
      <c r="W2176" s="61"/>
      <c r="X2176" s="61"/>
      <c r="Y2176" s="61"/>
      <c r="Z2176" s="61"/>
      <c r="AA2176" s="61"/>
      <c r="AB2176" s="61"/>
      <c r="AC2176" s="61"/>
      <c r="AD2176" s="61"/>
      <c r="AE2176" s="61"/>
      <c r="AF2176" s="61"/>
      <c r="AG2176" s="61"/>
      <c r="AH2176" s="61"/>
      <c r="AI2176" s="61"/>
      <c r="AJ2176" s="61"/>
      <c r="AK2176" s="61"/>
      <c r="AL2176" s="61"/>
      <c r="AM2176" s="169" t="s">
        <v>272</v>
      </c>
      <c r="AN2176" s="45">
        <v>0</v>
      </c>
      <c r="AO2176" s="60">
        <v>0</v>
      </c>
      <c r="AP2176" s="61"/>
      <c r="AQ2176" s="61"/>
      <c r="AR2176" s="61"/>
      <c r="AS2176" s="61"/>
      <c r="AT2176" s="61"/>
      <c r="AU2176" s="61"/>
      <c r="AV2176" s="61"/>
      <c r="AW2176" s="61"/>
      <c r="AX2176" s="61"/>
      <c r="AY2176" s="61"/>
      <c r="AZ2176" s="61"/>
      <c r="BA2176" s="61"/>
      <c r="BB2176" s="61"/>
      <c r="BC2176" s="61"/>
      <c r="BD2176" s="61"/>
      <c r="BE2176" s="61"/>
      <c r="BF2176" s="61"/>
      <c r="BG2176" s="61"/>
      <c r="BH2176" s="61"/>
      <c r="BI2176" s="61"/>
      <c r="BJ2176" s="61"/>
      <c r="BK2176" s="61"/>
      <c r="BL2176" s="61"/>
      <c r="BM2176" s="61"/>
    </row>
    <row r="2177" spans="2:65" ht="25.5" customHeight="1" x14ac:dyDescent="0.2">
      <c r="B2177" s="61"/>
      <c r="C2177" s="61"/>
      <c r="D2177" s="61"/>
      <c r="E2177" s="64"/>
      <c r="F2177" s="61"/>
      <c r="G2177" s="61"/>
      <c r="H2177" s="61"/>
      <c r="I2177" s="61"/>
      <c r="J2177" s="61"/>
      <c r="K2177" s="61"/>
      <c r="L2177" s="61"/>
      <c r="M2177" s="61"/>
      <c r="N2177" s="61"/>
      <c r="O2177" s="61"/>
      <c r="P2177" s="61"/>
      <c r="Q2177" s="61"/>
      <c r="R2177" s="61"/>
      <c r="S2177" s="61"/>
      <c r="T2177" s="61"/>
      <c r="U2177" s="61"/>
      <c r="V2177" s="61"/>
      <c r="W2177" s="61"/>
      <c r="X2177" s="61"/>
      <c r="Y2177" s="61"/>
      <c r="Z2177" s="61"/>
      <c r="AA2177" s="61"/>
      <c r="AB2177" s="61"/>
      <c r="AC2177" s="61"/>
      <c r="AD2177" s="61"/>
      <c r="AE2177" s="61"/>
      <c r="AF2177" s="61"/>
      <c r="AG2177" s="61"/>
      <c r="AH2177" s="61"/>
      <c r="AI2177" s="61"/>
      <c r="AJ2177" s="61"/>
      <c r="AK2177" s="61"/>
      <c r="AL2177" s="61"/>
      <c r="AM2177" s="169" t="s">
        <v>281</v>
      </c>
      <c r="AN2177" s="30">
        <v>4</v>
      </c>
      <c r="AO2177" s="60">
        <v>0.17391304347826086</v>
      </c>
      <c r="AP2177" s="61"/>
      <c r="AQ2177" s="61"/>
      <c r="AR2177" s="61"/>
      <c r="AS2177" s="61"/>
      <c r="AT2177" s="61"/>
      <c r="AU2177" s="61"/>
      <c r="AV2177" s="61"/>
      <c r="AW2177" s="61"/>
      <c r="AX2177" s="61"/>
      <c r="AY2177" s="61"/>
      <c r="AZ2177" s="61"/>
      <c r="BA2177" s="61"/>
      <c r="BB2177" s="61"/>
      <c r="BC2177" s="61"/>
      <c r="BD2177" s="61"/>
      <c r="BE2177" s="61"/>
      <c r="BF2177" s="61"/>
      <c r="BG2177" s="61"/>
      <c r="BH2177" s="61"/>
      <c r="BI2177" s="61"/>
      <c r="BJ2177" s="61"/>
      <c r="BK2177" s="61"/>
      <c r="BL2177" s="61"/>
      <c r="BM2177" s="61"/>
    </row>
    <row r="2178" spans="2:65" ht="25.5" customHeight="1" x14ac:dyDescent="0.2">
      <c r="B2178" s="61"/>
      <c r="C2178" s="61"/>
      <c r="D2178" s="61"/>
      <c r="E2178" s="64"/>
      <c r="F2178" s="61"/>
      <c r="G2178" s="61"/>
      <c r="H2178" s="61"/>
      <c r="I2178" s="61"/>
      <c r="J2178" s="61"/>
      <c r="K2178" s="61"/>
      <c r="L2178" s="61"/>
      <c r="M2178" s="61"/>
      <c r="N2178" s="61"/>
      <c r="O2178" s="61"/>
      <c r="P2178" s="61"/>
      <c r="Q2178" s="61"/>
      <c r="R2178" s="61"/>
      <c r="S2178" s="61"/>
      <c r="T2178" s="61"/>
      <c r="U2178" s="61"/>
      <c r="V2178" s="61"/>
      <c r="W2178" s="61"/>
      <c r="X2178" s="61"/>
      <c r="Y2178" s="61"/>
      <c r="Z2178" s="61"/>
      <c r="AA2178" s="61"/>
      <c r="AB2178" s="61"/>
      <c r="AC2178" s="61"/>
      <c r="AD2178" s="61"/>
      <c r="AE2178" s="61"/>
      <c r="AF2178" s="61"/>
      <c r="AG2178" s="61"/>
      <c r="AH2178" s="61"/>
      <c r="AI2178" s="61"/>
      <c r="AJ2178" s="61"/>
      <c r="AK2178" s="61"/>
      <c r="AL2178" s="61"/>
      <c r="AM2178" s="98"/>
      <c r="AN2178" s="45">
        <v>23</v>
      </c>
      <c r="AO2178" s="60">
        <v>1</v>
      </c>
      <c r="AP2178" s="61"/>
      <c r="AQ2178" s="61"/>
      <c r="AR2178" s="61"/>
      <c r="AS2178" s="61"/>
      <c r="AT2178" s="61"/>
      <c r="AU2178" s="61"/>
      <c r="AV2178" s="61"/>
      <c r="AW2178" s="61"/>
      <c r="AX2178" s="61"/>
      <c r="AY2178" s="61"/>
      <c r="AZ2178" s="61"/>
      <c r="BA2178" s="61"/>
      <c r="BB2178" s="61"/>
      <c r="BC2178" s="61"/>
      <c r="BD2178" s="61"/>
      <c r="BE2178" s="61"/>
      <c r="BF2178" s="61"/>
      <c r="BG2178" s="61"/>
      <c r="BH2178" s="61"/>
      <c r="BI2178" s="61"/>
      <c r="BJ2178" s="61"/>
      <c r="BK2178" s="61"/>
      <c r="BL2178" s="61"/>
      <c r="BM2178" s="61"/>
    </row>
    <row r="2179" spans="2:65" ht="25.5" customHeight="1" x14ac:dyDescent="0.2">
      <c r="B2179" s="61"/>
      <c r="C2179" s="61"/>
      <c r="D2179" s="61"/>
      <c r="E2179" s="64"/>
      <c r="F2179" s="61"/>
      <c r="G2179" s="61"/>
      <c r="H2179" s="61"/>
      <c r="I2179" s="61"/>
      <c r="J2179" s="61"/>
      <c r="K2179" s="61"/>
      <c r="L2179" s="61"/>
      <c r="M2179" s="61"/>
      <c r="N2179" s="61"/>
      <c r="O2179" s="61"/>
      <c r="P2179" s="61"/>
      <c r="Q2179" s="61"/>
      <c r="R2179" s="61"/>
      <c r="S2179" s="61"/>
      <c r="T2179" s="61"/>
      <c r="U2179" s="61"/>
      <c r="V2179" s="61"/>
      <c r="W2179" s="61"/>
      <c r="X2179" s="61"/>
      <c r="Y2179" s="61"/>
      <c r="Z2179" s="61"/>
      <c r="AA2179" s="61"/>
      <c r="AB2179" s="61"/>
      <c r="AC2179" s="61"/>
      <c r="AD2179" s="61"/>
      <c r="AE2179" s="61"/>
      <c r="AF2179" s="61"/>
      <c r="AG2179" s="61"/>
      <c r="AH2179" s="61"/>
      <c r="AI2179" s="61"/>
      <c r="AJ2179" s="61"/>
      <c r="AK2179" s="61"/>
      <c r="AL2179" s="61"/>
      <c r="AM2179" s="61"/>
      <c r="AN2179" s="49" t="s">
        <v>141</v>
      </c>
      <c r="AO2179" s="49" t="s">
        <v>140</v>
      </c>
      <c r="AP2179" s="61"/>
      <c r="AQ2179" s="61"/>
      <c r="AR2179" s="61"/>
      <c r="AS2179" s="61"/>
      <c r="AT2179" s="61"/>
      <c r="AU2179" s="61"/>
      <c r="AV2179" s="61"/>
      <c r="AW2179" s="61"/>
      <c r="AX2179" s="61"/>
      <c r="AY2179" s="61"/>
      <c r="AZ2179" s="61"/>
      <c r="BA2179" s="61"/>
      <c r="BB2179" s="61"/>
      <c r="BC2179" s="61"/>
      <c r="BD2179" s="61"/>
      <c r="BE2179" s="61"/>
      <c r="BF2179" s="61"/>
      <c r="BG2179" s="61"/>
      <c r="BH2179" s="61"/>
      <c r="BI2179" s="61"/>
      <c r="BJ2179" s="61"/>
      <c r="BK2179" s="61"/>
      <c r="BL2179" s="61"/>
      <c r="BM2179" s="61"/>
    </row>
    <row r="2180" spans="2:65" ht="25.5" customHeight="1" x14ac:dyDescent="0.2">
      <c r="B2180" s="61"/>
      <c r="C2180" s="61"/>
      <c r="D2180" s="61"/>
      <c r="E2180" s="64"/>
      <c r="F2180" s="61"/>
      <c r="G2180" s="61"/>
      <c r="H2180" s="61"/>
      <c r="I2180" s="61"/>
      <c r="J2180" s="61"/>
      <c r="K2180" s="61"/>
      <c r="L2180" s="61"/>
      <c r="M2180" s="61"/>
      <c r="N2180" s="61"/>
      <c r="O2180" s="61"/>
      <c r="P2180" s="61"/>
      <c r="Q2180" s="61"/>
      <c r="R2180" s="61"/>
      <c r="S2180" s="61"/>
      <c r="T2180" s="61"/>
      <c r="U2180" s="61"/>
      <c r="V2180" s="61"/>
      <c r="W2180" s="61"/>
      <c r="X2180" s="61"/>
      <c r="Y2180" s="61"/>
      <c r="Z2180" s="61"/>
      <c r="AA2180" s="61"/>
      <c r="AB2180" s="61"/>
      <c r="AC2180" s="61"/>
      <c r="AD2180" s="61"/>
      <c r="AE2180" s="61"/>
      <c r="AF2180" s="61"/>
      <c r="AG2180" s="61"/>
      <c r="AH2180" s="61"/>
      <c r="AI2180" s="61"/>
      <c r="AJ2180" s="61"/>
      <c r="AK2180" s="61"/>
      <c r="AL2180" s="61"/>
      <c r="AM2180" s="61"/>
      <c r="AN2180" s="61"/>
      <c r="AO2180" s="61"/>
      <c r="AP2180" s="61"/>
      <c r="AQ2180" s="61"/>
      <c r="AR2180" s="61"/>
      <c r="AS2180" s="61"/>
      <c r="AT2180" s="61"/>
      <c r="AU2180" s="61"/>
      <c r="AV2180" s="61"/>
      <c r="AW2180" s="61"/>
      <c r="AX2180" s="61"/>
      <c r="AY2180" s="61"/>
      <c r="AZ2180" s="61"/>
      <c r="BA2180" s="61"/>
      <c r="BB2180" s="61"/>
      <c r="BC2180" s="61"/>
      <c r="BD2180" s="61"/>
      <c r="BE2180" s="61"/>
      <c r="BF2180" s="61"/>
      <c r="BG2180" s="61"/>
      <c r="BH2180" s="61"/>
      <c r="BI2180" s="61"/>
      <c r="BJ2180" s="61"/>
      <c r="BK2180" s="61"/>
      <c r="BL2180" s="61"/>
      <c r="BM2180" s="61"/>
    </row>
    <row r="2181" spans="2:65" ht="25.5" customHeight="1" x14ac:dyDescent="0.2">
      <c r="B2181" s="170" t="s">
        <v>425</v>
      </c>
      <c r="C2181" s="170"/>
      <c r="D2181" s="170"/>
      <c r="E2181" s="170"/>
      <c r="F2181" s="170"/>
      <c r="G2181" s="170"/>
      <c r="H2181" s="170"/>
      <c r="I2181" s="170"/>
      <c r="J2181" s="170"/>
      <c r="K2181" s="170"/>
      <c r="L2181" s="170"/>
      <c r="M2181" s="170"/>
      <c r="N2181" s="170"/>
      <c r="O2181" s="170"/>
      <c r="P2181" s="170"/>
      <c r="Q2181" s="170"/>
      <c r="R2181" s="170"/>
      <c r="S2181" s="170"/>
      <c r="T2181" s="170"/>
      <c r="U2181" s="170"/>
      <c r="V2181" s="170"/>
      <c r="W2181" s="170"/>
      <c r="X2181" s="170"/>
      <c r="Y2181" s="170"/>
      <c r="Z2181" s="170"/>
      <c r="AA2181" s="170"/>
      <c r="AB2181" s="170"/>
      <c r="AC2181" s="170"/>
      <c r="AD2181" s="170"/>
      <c r="AE2181" s="170"/>
      <c r="AF2181" s="170"/>
      <c r="AG2181" s="170"/>
      <c r="AH2181" s="170"/>
      <c r="AI2181" s="170"/>
      <c r="AJ2181" s="170"/>
      <c r="AK2181" s="170"/>
      <c r="AL2181" s="170"/>
      <c r="AM2181" s="170"/>
      <c r="AN2181" s="170"/>
      <c r="AO2181" s="170"/>
      <c r="AP2181" s="170"/>
      <c r="AQ2181" s="170"/>
      <c r="AR2181" s="170"/>
      <c r="AS2181" s="170"/>
      <c r="AT2181" s="170"/>
      <c r="AU2181" s="170"/>
      <c r="AV2181" s="170"/>
      <c r="AW2181" s="170"/>
      <c r="AX2181" s="170"/>
      <c r="AY2181" s="170"/>
      <c r="AZ2181" s="170"/>
      <c r="BA2181" s="170"/>
      <c r="BB2181" s="170"/>
      <c r="BC2181" s="170"/>
      <c r="BD2181" s="170"/>
      <c r="BE2181" s="170"/>
      <c r="BF2181" s="170"/>
      <c r="BG2181" s="170"/>
      <c r="BH2181" s="170"/>
      <c r="BI2181" s="170"/>
      <c r="BJ2181" s="170"/>
      <c r="BK2181" s="170"/>
      <c r="BL2181" s="170"/>
      <c r="BM2181" s="170"/>
    </row>
    <row r="2182" spans="2:65" ht="25.5" customHeight="1" x14ac:dyDescent="0.2">
      <c r="B2182" s="61"/>
      <c r="C2182" s="61"/>
      <c r="D2182" s="61"/>
      <c r="E2182" s="64"/>
      <c r="F2182" s="61"/>
      <c r="G2182" s="61"/>
      <c r="H2182" s="61"/>
      <c r="I2182" s="61"/>
      <c r="J2182" s="61"/>
      <c r="K2182" s="61"/>
      <c r="L2182" s="61"/>
      <c r="M2182" s="61"/>
      <c r="N2182" s="61"/>
      <c r="O2182" s="61"/>
      <c r="P2182" s="61"/>
      <c r="Q2182" s="61"/>
      <c r="R2182" s="61"/>
      <c r="S2182" s="61"/>
      <c r="T2182" s="61"/>
      <c r="U2182" s="61"/>
      <c r="V2182" s="61"/>
      <c r="W2182" s="61"/>
      <c r="X2182" s="61"/>
      <c r="Y2182" s="61"/>
      <c r="Z2182" s="61"/>
      <c r="AA2182" s="61"/>
      <c r="AB2182" s="61"/>
      <c r="AC2182" s="61"/>
      <c r="AD2182" s="61"/>
      <c r="AE2182" s="61"/>
      <c r="AF2182" s="61"/>
      <c r="AG2182" s="61"/>
      <c r="AH2182" s="61"/>
      <c r="AI2182" s="61"/>
      <c r="AJ2182" s="61"/>
      <c r="AK2182" s="61"/>
      <c r="AL2182" s="61"/>
      <c r="AM2182" s="61"/>
      <c r="AN2182" s="61"/>
      <c r="AO2182" s="61"/>
      <c r="AP2182" s="61"/>
      <c r="AQ2182" s="61"/>
      <c r="AR2182" s="61"/>
      <c r="AS2182" s="61"/>
      <c r="AT2182" s="61"/>
      <c r="AU2182" s="61"/>
      <c r="AV2182" s="61"/>
      <c r="AW2182" s="61"/>
      <c r="AX2182" s="61"/>
      <c r="AY2182" s="61"/>
      <c r="AZ2182" s="61"/>
      <c r="BA2182" s="61"/>
      <c r="BB2182" s="61"/>
      <c r="BC2182" s="61"/>
      <c r="BD2182" s="61"/>
      <c r="BE2182" s="61"/>
      <c r="BF2182" s="61"/>
      <c r="BG2182" s="61"/>
      <c r="BH2182" s="61"/>
      <c r="BI2182" s="61"/>
      <c r="BJ2182" s="61"/>
      <c r="BK2182" s="61"/>
      <c r="BL2182" s="61"/>
      <c r="BM2182" s="61"/>
    </row>
    <row r="2183" spans="2:65" ht="25.5" customHeight="1" x14ac:dyDescent="0.2">
      <c r="B2183" s="181" t="s">
        <v>427</v>
      </c>
      <c r="C2183" s="181"/>
      <c r="D2183" s="181"/>
      <c r="E2183" s="181"/>
      <c r="F2183" s="181"/>
      <c r="G2183" s="181"/>
      <c r="H2183" s="181"/>
      <c r="I2183" s="61"/>
      <c r="J2183" s="181" t="s">
        <v>426</v>
      </c>
      <c r="K2183" s="181"/>
      <c r="L2183" s="181"/>
      <c r="M2183" s="181"/>
      <c r="N2183" s="181"/>
      <c r="O2183" s="181"/>
      <c r="P2183" s="181"/>
      <c r="Q2183" s="181"/>
      <c r="R2183" s="181"/>
      <c r="S2183" s="181"/>
      <c r="T2183" s="181"/>
      <c r="U2183" s="73"/>
      <c r="V2183" s="181" t="s">
        <v>428</v>
      </c>
      <c r="W2183" s="181"/>
      <c r="X2183" s="181"/>
      <c r="Y2183" s="181"/>
      <c r="Z2183" s="181"/>
      <c r="AA2183" s="181"/>
      <c r="AB2183" s="181"/>
      <c r="AC2183" s="61"/>
      <c r="AD2183" s="61"/>
      <c r="AE2183" s="181" t="s">
        <v>429</v>
      </c>
      <c r="AF2183" s="181"/>
      <c r="AG2183" s="181"/>
      <c r="AH2183" s="181"/>
      <c r="AI2183" s="181"/>
      <c r="AJ2183" s="181"/>
      <c r="AK2183" s="181"/>
      <c r="AL2183" s="181"/>
      <c r="AM2183" s="181"/>
      <c r="AN2183" s="181"/>
      <c r="AO2183" s="181"/>
      <c r="AP2183" s="61"/>
      <c r="AQ2183" s="61"/>
      <c r="AR2183" s="181" t="s">
        <v>430</v>
      </c>
      <c r="AS2183" s="181"/>
      <c r="AT2183" s="181"/>
      <c r="AU2183" s="181"/>
      <c r="AV2183" s="181"/>
      <c r="AW2183" s="181"/>
      <c r="AX2183" s="181"/>
      <c r="AY2183" s="61"/>
      <c r="AZ2183" s="61"/>
      <c r="BA2183" s="181" t="s">
        <v>431</v>
      </c>
      <c r="BB2183" s="181"/>
      <c r="BC2183" s="181"/>
      <c r="BD2183" s="181"/>
      <c r="BE2183" s="181"/>
      <c r="BF2183" s="181"/>
      <c r="BG2183" s="181"/>
      <c r="BH2183" s="181"/>
      <c r="BI2183" s="181"/>
      <c r="BJ2183" s="181"/>
      <c r="BK2183" s="181"/>
      <c r="BL2183" s="61"/>
      <c r="BM2183" s="61"/>
    </row>
    <row r="2184" spans="2:65" ht="25.5" customHeight="1" x14ac:dyDescent="0.2">
      <c r="B2184" s="61"/>
      <c r="C2184" s="61"/>
      <c r="D2184" s="61"/>
      <c r="E2184" s="64"/>
      <c r="F2184" s="61"/>
      <c r="G2184" s="61"/>
      <c r="H2184" s="61"/>
      <c r="I2184" s="61"/>
      <c r="J2184" s="61"/>
      <c r="K2184" s="61"/>
      <c r="L2184" s="61"/>
      <c r="M2184" s="61"/>
      <c r="N2184" s="61"/>
      <c r="O2184" s="61"/>
      <c r="P2184" s="61"/>
      <c r="Q2184" s="61"/>
      <c r="R2184" s="61"/>
      <c r="S2184" s="61"/>
      <c r="T2184" s="61"/>
      <c r="U2184" s="61"/>
      <c r="V2184" s="61"/>
      <c r="W2184" s="61"/>
      <c r="X2184" s="61"/>
      <c r="Y2184" s="61"/>
      <c r="Z2184" s="61"/>
      <c r="AA2184" s="61"/>
      <c r="AB2184" s="61"/>
      <c r="AC2184" s="61"/>
      <c r="AD2184" s="61"/>
      <c r="AE2184" s="61"/>
      <c r="AF2184" s="61"/>
      <c r="AG2184" s="61"/>
      <c r="AH2184" s="61"/>
      <c r="AI2184" s="61"/>
      <c r="AJ2184" s="61"/>
      <c r="AK2184" s="61"/>
      <c r="AL2184" s="61"/>
      <c r="AM2184" s="61"/>
      <c r="AN2184" s="61"/>
      <c r="AO2184" s="61"/>
      <c r="AP2184" s="61"/>
      <c r="AQ2184" s="61"/>
      <c r="AR2184" s="61"/>
      <c r="AS2184" s="61"/>
      <c r="AT2184" s="61"/>
      <c r="AU2184" s="61"/>
      <c r="AV2184" s="61"/>
      <c r="AW2184" s="61"/>
      <c r="AX2184" s="61"/>
      <c r="AY2184" s="61"/>
      <c r="AZ2184" s="61"/>
      <c r="BA2184" s="61"/>
      <c r="BB2184" s="61"/>
      <c r="BC2184" s="61"/>
      <c r="BD2184" s="61"/>
      <c r="BE2184" s="61"/>
      <c r="BF2184" s="61"/>
      <c r="BG2184" s="61"/>
      <c r="BH2184" s="61"/>
      <c r="BI2184" s="61"/>
      <c r="BJ2184" s="61"/>
      <c r="BK2184" s="61"/>
      <c r="BL2184" s="61"/>
      <c r="BM2184" s="61"/>
    </row>
    <row r="2185" spans="2:65" ht="25.5" customHeight="1" x14ac:dyDescent="0.2">
      <c r="B2185" s="175" t="s">
        <v>180</v>
      </c>
      <c r="C2185" s="175"/>
      <c r="D2185" s="175"/>
      <c r="E2185" s="64"/>
      <c r="F2185" s="175" t="s">
        <v>14</v>
      </c>
      <c r="G2185" s="175"/>
      <c r="H2185" s="175"/>
      <c r="I2185" s="61"/>
      <c r="J2185" s="178" t="s">
        <v>338</v>
      </c>
      <c r="K2185" s="179"/>
      <c r="L2185" s="180"/>
      <c r="M2185" s="61"/>
      <c r="N2185" s="178" t="s">
        <v>409</v>
      </c>
      <c r="O2185" s="179"/>
      <c r="P2185" s="180"/>
      <c r="Q2185" s="61"/>
      <c r="R2185" s="178" t="s">
        <v>410</v>
      </c>
      <c r="S2185" s="179"/>
      <c r="T2185" s="180"/>
      <c r="U2185" s="61"/>
      <c r="V2185" s="175" t="s">
        <v>180</v>
      </c>
      <c r="W2185" s="175"/>
      <c r="X2185" s="175"/>
      <c r="Y2185" s="61"/>
      <c r="Z2185" s="175" t="s">
        <v>14</v>
      </c>
      <c r="AA2185" s="175"/>
      <c r="AB2185" s="175"/>
      <c r="AC2185" s="61"/>
      <c r="AD2185" s="61"/>
      <c r="AE2185" s="178" t="s">
        <v>338</v>
      </c>
      <c r="AF2185" s="179"/>
      <c r="AG2185" s="180"/>
      <c r="AH2185" s="61"/>
      <c r="AI2185" s="178" t="s">
        <v>409</v>
      </c>
      <c r="AJ2185" s="179"/>
      <c r="AK2185" s="180"/>
      <c r="AL2185" s="61"/>
      <c r="AM2185" s="178" t="s">
        <v>410</v>
      </c>
      <c r="AN2185" s="179"/>
      <c r="AO2185" s="180"/>
      <c r="AP2185" s="61"/>
      <c r="AQ2185" s="61"/>
      <c r="AR2185" s="175" t="s">
        <v>180</v>
      </c>
      <c r="AS2185" s="175"/>
      <c r="AT2185" s="175"/>
      <c r="AU2185" s="61"/>
      <c r="AV2185" s="175" t="s">
        <v>14</v>
      </c>
      <c r="AW2185" s="175"/>
      <c r="AX2185" s="175"/>
      <c r="AY2185" s="61"/>
      <c r="AZ2185" s="61"/>
      <c r="BA2185" s="175" t="s">
        <v>338</v>
      </c>
      <c r="BB2185" s="175"/>
      <c r="BC2185" s="175"/>
      <c r="BD2185" s="61"/>
      <c r="BE2185" s="178" t="s">
        <v>409</v>
      </c>
      <c r="BF2185" s="179"/>
      <c r="BG2185" s="180"/>
      <c r="BH2185" s="61"/>
      <c r="BI2185" s="178" t="s">
        <v>410</v>
      </c>
      <c r="BJ2185" s="179"/>
      <c r="BK2185" s="180"/>
      <c r="BL2185" s="61"/>
      <c r="BM2185" s="61"/>
    </row>
    <row r="2186" spans="2:65" ht="25.5" customHeight="1" x14ac:dyDescent="0.2">
      <c r="B2186" s="55" t="s">
        <v>181</v>
      </c>
      <c r="C2186" s="57">
        <v>13</v>
      </c>
      <c r="D2186" s="58">
        <v>0.48148148148148145</v>
      </c>
      <c r="E2186" s="64"/>
      <c r="F2186" s="55" t="s">
        <v>186</v>
      </c>
      <c r="G2186" s="57">
        <v>23</v>
      </c>
      <c r="H2186" s="58">
        <v>0.85185185185185186</v>
      </c>
      <c r="I2186" s="61"/>
      <c r="J2186" s="55" t="s">
        <v>339</v>
      </c>
      <c r="K2186" s="57">
        <v>12</v>
      </c>
      <c r="L2186" s="58">
        <v>0.44444444444444442</v>
      </c>
      <c r="M2186" s="61"/>
      <c r="N2186" s="55" t="s">
        <v>357</v>
      </c>
      <c r="O2186" s="57">
        <v>3</v>
      </c>
      <c r="P2186" s="58">
        <v>0.1111111111111111</v>
      </c>
      <c r="Q2186" s="61"/>
      <c r="R2186" s="55" t="s">
        <v>411</v>
      </c>
      <c r="S2186" s="57">
        <v>5</v>
      </c>
      <c r="T2186" s="58">
        <v>0.18518518518518517</v>
      </c>
      <c r="U2186" s="61"/>
      <c r="V2186" s="47" t="s">
        <v>181</v>
      </c>
      <c r="W2186" s="57">
        <v>3</v>
      </c>
      <c r="X2186" s="58">
        <v>0.27272727272727271</v>
      </c>
      <c r="Y2186" s="61"/>
      <c r="Z2186" s="55" t="s">
        <v>186</v>
      </c>
      <c r="AA2186" s="57">
        <v>10</v>
      </c>
      <c r="AB2186" s="58">
        <v>0.90909090909090906</v>
      </c>
      <c r="AC2186" s="61"/>
      <c r="AD2186" s="61"/>
      <c r="AE2186" s="47" t="s">
        <v>339</v>
      </c>
      <c r="AF2186" s="57">
        <v>3</v>
      </c>
      <c r="AG2186" s="58">
        <v>0.27272727272727271</v>
      </c>
      <c r="AH2186" s="61"/>
      <c r="AI2186" s="55" t="s">
        <v>357</v>
      </c>
      <c r="AJ2186" s="57">
        <v>1</v>
      </c>
      <c r="AK2186" s="58">
        <v>9.0909090909090912E-2</v>
      </c>
      <c r="AL2186" s="61"/>
      <c r="AM2186" s="55" t="s">
        <v>411</v>
      </c>
      <c r="AN2186" s="57">
        <v>3</v>
      </c>
      <c r="AO2186" s="58">
        <v>0.27272727272727271</v>
      </c>
      <c r="AP2186" s="61"/>
      <c r="AQ2186" s="61"/>
      <c r="AR2186" s="55" t="s">
        <v>181</v>
      </c>
      <c r="AS2186" s="57">
        <v>2</v>
      </c>
      <c r="AT2186" s="58">
        <v>0.4</v>
      </c>
      <c r="AU2186" s="61"/>
      <c r="AV2186" s="47" t="s">
        <v>186</v>
      </c>
      <c r="AW2186" s="57">
        <v>4</v>
      </c>
      <c r="AX2186" s="58">
        <v>0.8</v>
      </c>
      <c r="AY2186" s="61"/>
      <c r="AZ2186" s="61"/>
      <c r="BA2186" s="55" t="s">
        <v>339</v>
      </c>
      <c r="BB2186" s="57">
        <v>2</v>
      </c>
      <c r="BC2186" s="58">
        <v>0.4</v>
      </c>
      <c r="BD2186" s="61"/>
      <c r="BE2186" s="55" t="s">
        <v>357</v>
      </c>
      <c r="BF2186" s="57">
        <v>0</v>
      </c>
      <c r="BG2186" s="58">
        <v>0</v>
      </c>
      <c r="BH2186" s="61"/>
      <c r="BI2186" s="55" t="s">
        <v>411</v>
      </c>
      <c r="BJ2186" s="57">
        <v>2</v>
      </c>
      <c r="BK2186" s="58">
        <v>0.4</v>
      </c>
      <c r="BL2186" s="61"/>
      <c r="BM2186" s="61"/>
    </row>
    <row r="2187" spans="2:65" ht="25.5" customHeight="1" x14ac:dyDescent="0.2">
      <c r="B2187" s="46" t="s">
        <v>182</v>
      </c>
      <c r="C2187" s="57">
        <v>0</v>
      </c>
      <c r="D2187" s="58">
        <v>0</v>
      </c>
      <c r="E2187" s="64"/>
      <c r="F2187" s="46" t="s">
        <v>187</v>
      </c>
      <c r="G2187" s="57">
        <v>3</v>
      </c>
      <c r="H2187" s="58">
        <v>0.1111111111111111</v>
      </c>
      <c r="I2187" s="61"/>
      <c r="J2187" s="55" t="s">
        <v>340</v>
      </c>
      <c r="K2187" s="57">
        <v>1</v>
      </c>
      <c r="L2187" s="58">
        <v>3.7037037037037035E-2</v>
      </c>
      <c r="M2187" s="61"/>
      <c r="N2187" s="55" t="s">
        <v>359</v>
      </c>
      <c r="O2187" s="57">
        <v>10</v>
      </c>
      <c r="P2187" s="58">
        <v>0.37037037037037035</v>
      </c>
      <c r="Q2187" s="61"/>
      <c r="R2187" s="55" t="s">
        <v>412</v>
      </c>
      <c r="S2187" s="57">
        <v>8</v>
      </c>
      <c r="T2187" s="58">
        <v>0.29629629629629628</v>
      </c>
      <c r="U2187" s="61"/>
      <c r="V2187" s="46" t="s">
        <v>182</v>
      </c>
      <c r="W2187" s="57">
        <v>1</v>
      </c>
      <c r="X2187" s="58">
        <v>9.0909090909090912E-2</v>
      </c>
      <c r="Y2187" s="61"/>
      <c r="Z2187" s="46" t="s">
        <v>187</v>
      </c>
      <c r="AA2187" s="57">
        <v>1</v>
      </c>
      <c r="AB2187" s="58">
        <v>9.0909090909090912E-2</v>
      </c>
      <c r="AC2187" s="61"/>
      <c r="AD2187" s="61"/>
      <c r="AE2187" s="47" t="s">
        <v>340</v>
      </c>
      <c r="AF2187" s="57">
        <v>0</v>
      </c>
      <c r="AG2187" s="58">
        <v>0</v>
      </c>
      <c r="AH2187" s="61"/>
      <c r="AI2187" s="55" t="s">
        <v>359</v>
      </c>
      <c r="AJ2187" s="57">
        <v>2</v>
      </c>
      <c r="AK2187" s="58">
        <v>0.18181818181818182</v>
      </c>
      <c r="AL2187" s="61"/>
      <c r="AM2187" s="55" t="s">
        <v>412</v>
      </c>
      <c r="AN2187" s="57">
        <v>0</v>
      </c>
      <c r="AO2187" s="58">
        <v>0</v>
      </c>
      <c r="AP2187" s="61"/>
      <c r="AQ2187" s="61"/>
      <c r="AR2187" s="46" t="s">
        <v>182</v>
      </c>
      <c r="AS2187" s="57">
        <v>0</v>
      </c>
      <c r="AT2187" s="58">
        <v>0</v>
      </c>
      <c r="AU2187" s="61"/>
      <c r="AV2187" s="46" t="s">
        <v>187</v>
      </c>
      <c r="AW2187" s="57">
        <v>0</v>
      </c>
      <c r="AX2187" s="58">
        <v>0</v>
      </c>
      <c r="AY2187" s="61"/>
      <c r="AZ2187" s="61"/>
      <c r="BA2187" s="55" t="s">
        <v>340</v>
      </c>
      <c r="BB2187" s="57">
        <v>0</v>
      </c>
      <c r="BC2187" s="58">
        <v>0</v>
      </c>
      <c r="BD2187" s="61"/>
      <c r="BE2187" s="55" t="s">
        <v>359</v>
      </c>
      <c r="BF2187" s="57">
        <v>2</v>
      </c>
      <c r="BG2187" s="58">
        <v>0.4</v>
      </c>
      <c r="BH2187" s="61"/>
      <c r="BI2187" s="55" t="s">
        <v>412</v>
      </c>
      <c r="BJ2187" s="57">
        <v>0</v>
      </c>
      <c r="BK2187" s="58">
        <v>0</v>
      </c>
      <c r="BL2187" s="61"/>
      <c r="BM2187" s="61"/>
    </row>
    <row r="2188" spans="2:65" ht="25.5" customHeight="1" x14ac:dyDescent="0.2">
      <c r="B2188" s="50" t="s">
        <v>183</v>
      </c>
      <c r="C2188" s="57">
        <v>8</v>
      </c>
      <c r="D2188" s="58">
        <v>0.29629629629629628</v>
      </c>
      <c r="E2188" s="64"/>
      <c r="F2188" s="46" t="s">
        <v>188</v>
      </c>
      <c r="G2188" s="57">
        <v>1</v>
      </c>
      <c r="H2188" s="58">
        <v>3.7037037037037035E-2</v>
      </c>
      <c r="I2188" s="61"/>
      <c r="J2188" s="55" t="s">
        <v>341</v>
      </c>
      <c r="K2188" s="57">
        <v>0</v>
      </c>
      <c r="L2188" s="58">
        <v>0</v>
      </c>
      <c r="M2188" s="61"/>
      <c r="N2188" s="50" t="s">
        <v>360</v>
      </c>
      <c r="O2188" s="57">
        <v>0</v>
      </c>
      <c r="P2188" s="58">
        <v>0</v>
      </c>
      <c r="Q2188" s="61"/>
      <c r="R2188" s="50" t="s">
        <v>413</v>
      </c>
      <c r="S2188" s="57">
        <v>0</v>
      </c>
      <c r="T2188" s="58">
        <v>0</v>
      </c>
      <c r="U2188" s="61"/>
      <c r="V2188" s="46" t="s">
        <v>183</v>
      </c>
      <c r="W2188" s="57">
        <v>4</v>
      </c>
      <c r="X2188" s="58">
        <v>0.36363636363636365</v>
      </c>
      <c r="Y2188" s="61"/>
      <c r="Z2188" s="46" t="s">
        <v>188</v>
      </c>
      <c r="AA2188" s="57">
        <v>0</v>
      </c>
      <c r="AB2188" s="58">
        <v>0</v>
      </c>
      <c r="AC2188" s="61"/>
      <c r="AD2188" s="61"/>
      <c r="AE2188" s="47" t="s">
        <v>341</v>
      </c>
      <c r="AF2188" s="57">
        <v>0</v>
      </c>
      <c r="AG2188" s="58">
        <v>0</v>
      </c>
      <c r="AH2188" s="61"/>
      <c r="AI2188" s="50" t="s">
        <v>360</v>
      </c>
      <c r="AJ2188" s="57">
        <v>0</v>
      </c>
      <c r="AK2188" s="58">
        <v>0</v>
      </c>
      <c r="AL2188" s="61"/>
      <c r="AM2188" s="50" t="s">
        <v>413</v>
      </c>
      <c r="AN2188" s="57">
        <v>1</v>
      </c>
      <c r="AO2188" s="58">
        <v>9.0909090909090912E-2</v>
      </c>
      <c r="AP2188" s="61"/>
      <c r="AQ2188" s="61"/>
      <c r="AR2188" s="46" t="s">
        <v>183</v>
      </c>
      <c r="AS2188" s="57">
        <v>1</v>
      </c>
      <c r="AT2188" s="58">
        <v>0.2</v>
      </c>
      <c r="AU2188" s="61"/>
      <c r="AV2188" s="46" t="s">
        <v>188</v>
      </c>
      <c r="AW2188" s="57">
        <v>1</v>
      </c>
      <c r="AX2188" s="58">
        <v>0.2</v>
      </c>
      <c r="AY2188" s="61"/>
      <c r="AZ2188" s="61"/>
      <c r="BA2188" s="55" t="s">
        <v>341</v>
      </c>
      <c r="BB2188" s="57">
        <v>0</v>
      </c>
      <c r="BC2188" s="58">
        <v>0</v>
      </c>
      <c r="BD2188" s="61"/>
      <c r="BE2188" s="50" t="s">
        <v>360</v>
      </c>
      <c r="BF2188" s="57">
        <v>0</v>
      </c>
      <c r="BG2188" s="58">
        <v>0</v>
      </c>
      <c r="BH2188" s="61"/>
      <c r="BI2188" s="50" t="s">
        <v>413</v>
      </c>
      <c r="BJ2188" s="57">
        <v>0</v>
      </c>
      <c r="BK2188" s="58">
        <v>0</v>
      </c>
      <c r="BL2188" s="61"/>
      <c r="BM2188" s="61"/>
    </row>
    <row r="2189" spans="2:65" ht="25.5" customHeight="1" x14ac:dyDescent="0.2">
      <c r="B2189" s="50" t="s">
        <v>184</v>
      </c>
      <c r="C2189" s="57">
        <v>5</v>
      </c>
      <c r="D2189" s="58">
        <v>0.18518518518518517</v>
      </c>
      <c r="E2189" s="64"/>
      <c r="F2189" s="77"/>
      <c r="G2189" s="54">
        <v>27</v>
      </c>
      <c r="H2189" s="76">
        <v>1</v>
      </c>
      <c r="I2189" s="61"/>
      <c r="J2189" s="50" t="s">
        <v>344</v>
      </c>
      <c r="K2189" s="57">
        <v>0</v>
      </c>
      <c r="L2189" s="58">
        <v>0</v>
      </c>
      <c r="M2189" s="61"/>
      <c r="N2189" s="50" t="s">
        <v>358</v>
      </c>
      <c r="O2189" s="57">
        <v>0</v>
      </c>
      <c r="P2189" s="58">
        <v>0</v>
      </c>
      <c r="Q2189" s="61"/>
      <c r="R2189" s="50" t="s">
        <v>414</v>
      </c>
      <c r="S2189" s="57">
        <v>0</v>
      </c>
      <c r="T2189" s="58">
        <v>0</v>
      </c>
      <c r="U2189" s="61"/>
      <c r="V2189" s="46" t="s">
        <v>184</v>
      </c>
      <c r="W2189" s="57">
        <v>2</v>
      </c>
      <c r="X2189" s="58">
        <v>0.18181818181818182</v>
      </c>
      <c r="Y2189" s="61"/>
      <c r="Z2189" s="77"/>
      <c r="AA2189" s="54">
        <v>11</v>
      </c>
      <c r="AB2189" s="76">
        <v>1</v>
      </c>
      <c r="AC2189" s="61"/>
      <c r="AD2189" s="61"/>
      <c r="AE2189" s="50" t="s">
        <v>344</v>
      </c>
      <c r="AF2189" s="57">
        <v>1</v>
      </c>
      <c r="AG2189" s="58">
        <v>9.0909090909090912E-2</v>
      </c>
      <c r="AH2189" s="61"/>
      <c r="AI2189" s="50" t="s">
        <v>358</v>
      </c>
      <c r="AJ2189" s="57">
        <v>1</v>
      </c>
      <c r="AK2189" s="58">
        <v>9.0909090909090912E-2</v>
      </c>
      <c r="AL2189" s="61"/>
      <c r="AM2189" s="50" t="s">
        <v>414</v>
      </c>
      <c r="AN2189" s="57">
        <v>0</v>
      </c>
      <c r="AO2189" s="58">
        <v>0</v>
      </c>
      <c r="AP2189" s="61"/>
      <c r="AQ2189" s="61"/>
      <c r="AR2189" s="46" t="s">
        <v>184</v>
      </c>
      <c r="AS2189" s="57">
        <v>2</v>
      </c>
      <c r="AT2189" s="58">
        <v>0.4</v>
      </c>
      <c r="AU2189" s="61"/>
      <c r="AV2189" s="77"/>
      <c r="AW2189" s="54">
        <v>5</v>
      </c>
      <c r="AX2189" s="76">
        <v>1</v>
      </c>
      <c r="AY2189" s="61"/>
      <c r="AZ2189" s="61"/>
      <c r="BA2189" s="50" t="s">
        <v>344</v>
      </c>
      <c r="BB2189" s="57">
        <v>0</v>
      </c>
      <c r="BC2189" s="58">
        <v>0</v>
      </c>
      <c r="BD2189" s="61"/>
      <c r="BE2189" s="50" t="s">
        <v>358</v>
      </c>
      <c r="BF2189" s="57">
        <v>0</v>
      </c>
      <c r="BG2189" s="58">
        <v>0</v>
      </c>
      <c r="BH2189" s="61"/>
      <c r="BI2189" s="50" t="s">
        <v>414</v>
      </c>
      <c r="BJ2189" s="57">
        <v>0</v>
      </c>
      <c r="BK2189" s="58">
        <v>0</v>
      </c>
      <c r="BL2189" s="61"/>
      <c r="BM2189" s="61"/>
    </row>
    <row r="2190" spans="2:65" ht="25.5" customHeight="1" x14ac:dyDescent="0.2">
      <c r="B2190" s="50" t="s">
        <v>185</v>
      </c>
      <c r="C2190" s="57">
        <v>1</v>
      </c>
      <c r="D2190" s="58">
        <v>3.7037037037037035E-2</v>
      </c>
      <c r="E2190" s="64"/>
      <c r="F2190" s="61"/>
      <c r="G2190" s="56" t="s">
        <v>141</v>
      </c>
      <c r="H2190" s="49" t="s">
        <v>140</v>
      </c>
      <c r="I2190" s="61"/>
      <c r="J2190" s="50" t="s">
        <v>343</v>
      </c>
      <c r="K2190" s="57">
        <v>0</v>
      </c>
      <c r="L2190" s="58">
        <v>0</v>
      </c>
      <c r="M2190" s="61"/>
      <c r="N2190" s="50" t="s">
        <v>361</v>
      </c>
      <c r="O2190" s="57">
        <v>1</v>
      </c>
      <c r="P2190" s="58">
        <v>3.7037037037037035E-2</v>
      </c>
      <c r="Q2190" s="61"/>
      <c r="R2190" s="50" t="s">
        <v>415</v>
      </c>
      <c r="S2190" s="57">
        <v>2</v>
      </c>
      <c r="T2190" s="58">
        <v>7.407407407407407E-2</v>
      </c>
      <c r="U2190" s="61"/>
      <c r="V2190" s="46" t="s">
        <v>185</v>
      </c>
      <c r="W2190" s="57">
        <v>1</v>
      </c>
      <c r="X2190" s="58">
        <v>9.0909090909090912E-2</v>
      </c>
      <c r="Y2190" s="61"/>
      <c r="Z2190" s="37"/>
      <c r="AA2190" s="56" t="s">
        <v>141</v>
      </c>
      <c r="AB2190" s="49" t="s">
        <v>140</v>
      </c>
      <c r="AC2190" s="61"/>
      <c r="AD2190" s="61"/>
      <c r="AE2190" s="50" t="s">
        <v>343</v>
      </c>
      <c r="AF2190" s="57">
        <v>0</v>
      </c>
      <c r="AG2190" s="58">
        <v>0</v>
      </c>
      <c r="AH2190" s="61"/>
      <c r="AI2190" s="50" t="s">
        <v>361</v>
      </c>
      <c r="AJ2190" s="57">
        <v>1</v>
      </c>
      <c r="AK2190" s="58">
        <v>9.0909090909090912E-2</v>
      </c>
      <c r="AL2190" s="61"/>
      <c r="AM2190" s="50" t="s">
        <v>415</v>
      </c>
      <c r="AN2190" s="57">
        <v>4</v>
      </c>
      <c r="AO2190" s="58">
        <v>0.36363636363636365</v>
      </c>
      <c r="AP2190" s="61"/>
      <c r="AQ2190" s="61"/>
      <c r="AR2190" s="46" t="s">
        <v>185</v>
      </c>
      <c r="AS2190" s="57">
        <v>0</v>
      </c>
      <c r="AT2190" s="58">
        <v>0</v>
      </c>
      <c r="AU2190" s="61"/>
      <c r="AV2190" s="61"/>
      <c r="AW2190" s="56" t="s">
        <v>141</v>
      </c>
      <c r="AX2190" s="49" t="s">
        <v>140</v>
      </c>
      <c r="AY2190" s="61"/>
      <c r="AZ2190" s="61"/>
      <c r="BA2190" s="50" t="s">
        <v>343</v>
      </c>
      <c r="BB2190" s="57">
        <v>0</v>
      </c>
      <c r="BC2190" s="58">
        <v>0</v>
      </c>
      <c r="BD2190" s="61"/>
      <c r="BE2190" s="50" t="s">
        <v>361</v>
      </c>
      <c r="BF2190" s="57">
        <v>0</v>
      </c>
      <c r="BG2190" s="58">
        <v>0</v>
      </c>
      <c r="BH2190" s="61"/>
      <c r="BI2190" s="50" t="s">
        <v>415</v>
      </c>
      <c r="BJ2190" s="57">
        <v>1</v>
      </c>
      <c r="BK2190" s="58">
        <v>0.2</v>
      </c>
      <c r="BL2190" s="61"/>
      <c r="BM2190" s="61"/>
    </row>
    <row r="2191" spans="2:65" ht="25.5" customHeight="1" x14ac:dyDescent="0.2">
      <c r="B2191" s="46" t="s">
        <v>162</v>
      </c>
      <c r="C2191" s="57">
        <v>0</v>
      </c>
      <c r="D2191" s="58">
        <v>0</v>
      </c>
      <c r="E2191" s="64"/>
      <c r="F2191" s="61"/>
      <c r="G2191" s="61"/>
      <c r="H2191" s="61"/>
      <c r="I2191" s="61"/>
      <c r="J2191" s="50" t="s">
        <v>342</v>
      </c>
      <c r="K2191" s="57">
        <v>0</v>
      </c>
      <c r="L2191" s="58">
        <v>0</v>
      </c>
      <c r="M2191" s="61"/>
      <c r="N2191" s="50" t="s">
        <v>362</v>
      </c>
      <c r="O2191" s="57">
        <v>7</v>
      </c>
      <c r="P2191" s="58">
        <v>0.25925925925925924</v>
      </c>
      <c r="Q2191" s="61"/>
      <c r="R2191" s="50" t="s">
        <v>416</v>
      </c>
      <c r="S2191" s="57">
        <v>6</v>
      </c>
      <c r="T2191" s="58">
        <v>0.22222222222222221</v>
      </c>
      <c r="U2191" s="61"/>
      <c r="V2191" s="46" t="s">
        <v>162</v>
      </c>
      <c r="W2191" s="57">
        <v>0</v>
      </c>
      <c r="X2191" s="58">
        <v>0</v>
      </c>
      <c r="Y2191" s="61"/>
      <c r="Z2191" s="61"/>
      <c r="AA2191" s="61"/>
      <c r="AB2191" s="61"/>
      <c r="AC2191" s="61"/>
      <c r="AD2191" s="61"/>
      <c r="AE2191" s="50" t="s">
        <v>342</v>
      </c>
      <c r="AF2191" s="57">
        <v>0</v>
      </c>
      <c r="AG2191" s="58">
        <v>0</v>
      </c>
      <c r="AH2191" s="61"/>
      <c r="AI2191" s="50" t="s">
        <v>362</v>
      </c>
      <c r="AJ2191" s="57">
        <v>3</v>
      </c>
      <c r="AK2191" s="58">
        <v>0.27272727272727271</v>
      </c>
      <c r="AL2191" s="61"/>
      <c r="AM2191" s="50" t="s">
        <v>416</v>
      </c>
      <c r="AN2191" s="57">
        <v>0</v>
      </c>
      <c r="AO2191" s="58">
        <v>0</v>
      </c>
      <c r="AP2191" s="61"/>
      <c r="AQ2191" s="61"/>
      <c r="AR2191" s="46" t="s">
        <v>162</v>
      </c>
      <c r="AS2191" s="57">
        <v>0</v>
      </c>
      <c r="AT2191" s="58">
        <v>0</v>
      </c>
      <c r="AU2191" s="61"/>
      <c r="AV2191" s="61"/>
      <c r="AW2191" s="61"/>
      <c r="AX2191" s="61"/>
      <c r="AY2191" s="61"/>
      <c r="AZ2191" s="61"/>
      <c r="BA2191" s="50" t="s">
        <v>342</v>
      </c>
      <c r="BB2191" s="57">
        <v>0</v>
      </c>
      <c r="BC2191" s="58">
        <v>0</v>
      </c>
      <c r="BD2191" s="61"/>
      <c r="BE2191" s="50" t="s">
        <v>362</v>
      </c>
      <c r="BF2191" s="57">
        <v>1</v>
      </c>
      <c r="BG2191" s="58">
        <v>0.2</v>
      </c>
      <c r="BH2191" s="61"/>
      <c r="BI2191" s="50" t="s">
        <v>416</v>
      </c>
      <c r="BJ2191" s="57">
        <v>0</v>
      </c>
      <c r="BK2191" s="58">
        <v>0</v>
      </c>
      <c r="BL2191" s="61"/>
      <c r="BM2191" s="61"/>
    </row>
    <row r="2192" spans="2:65" ht="25.5" customHeight="1" x14ac:dyDescent="0.2">
      <c r="B2192" s="77"/>
      <c r="C2192" s="54">
        <v>27</v>
      </c>
      <c r="D2192" s="76">
        <v>1</v>
      </c>
      <c r="E2192" s="64"/>
      <c r="F2192" s="61"/>
      <c r="G2192" s="61"/>
      <c r="H2192" s="61"/>
      <c r="I2192" s="61"/>
      <c r="J2192" s="50" t="s">
        <v>354</v>
      </c>
      <c r="K2192" s="57">
        <v>7</v>
      </c>
      <c r="L2192" s="58">
        <v>0.25925925925925924</v>
      </c>
      <c r="M2192" s="61"/>
      <c r="N2192" s="50" t="s">
        <v>363</v>
      </c>
      <c r="O2192" s="57">
        <v>2</v>
      </c>
      <c r="P2192" s="58">
        <v>7.407407407407407E-2</v>
      </c>
      <c r="Q2192" s="61"/>
      <c r="R2192" s="50" t="s">
        <v>417</v>
      </c>
      <c r="S2192" s="57">
        <v>2</v>
      </c>
      <c r="T2192" s="58">
        <v>7.407407407407407E-2</v>
      </c>
      <c r="U2192" s="61"/>
      <c r="V2192" s="77"/>
      <c r="W2192" s="54">
        <v>11</v>
      </c>
      <c r="X2192" s="76">
        <v>1</v>
      </c>
      <c r="Y2192" s="61"/>
      <c r="Z2192" s="61"/>
      <c r="AA2192" s="61"/>
      <c r="AB2192" s="61"/>
      <c r="AC2192" s="61"/>
      <c r="AD2192" s="61"/>
      <c r="AE2192" s="50" t="s">
        <v>354</v>
      </c>
      <c r="AF2192" s="57">
        <v>3</v>
      </c>
      <c r="AG2192" s="58">
        <v>0.27272727272727271</v>
      </c>
      <c r="AH2192" s="61"/>
      <c r="AI2192" s="50" t="s">
        <v>363</v>
      </c>
      <c r="AJ2192" s="57">
        <v>1</v>
      </c>
      <c r="AK2192" s="58">
        <v>9.0909090909090912E-2</v>
      </c>
      <c r="AL2192" s="61"/>
      <c r="AM2192" s="50" t="s">
        <v>417</v>
      </c>
      <c r="AN2192" s="57">
        <v>1</v>
      </c>
      <c r="AO2192" s="58">
        <v>9.0909090909090912E-2</v>
      </c>
      <c r="AP2192" s="61"/>
      <c r="AQ2192" s="61"/>
      <c r="AR2192" s="77" t="s">
        <v>142</v>
      </c>
      <c r="AS2192" s="54">
        <v>5</v>
      </c>
      <c r="AT2192" s="76">
        <v>1</v>
      </c>
      <c r="AU2192" s="61"/>
      <c r="AV2192" s="61"/>
      <c r="AW2192" s="61"/>
      <c r="AX2192" s="61"/>
      <c r="AY2192" s="61"/>
      <c r="AZ2192" s="61"/>
      <c r="BA2192" s="50" t="s">
        <v>354</v>
      </c>
      <c r="BB2192" s="57">
        <v>0</v>
      </c>
      <c r="BC2192" s="58">
        <v>0</v>
      </c>
      <c r="BD2192" s="61"/>
      <c r="BE2192" s="50" t="s">
        <v>363</v>
      </c>
      <c r="BF2192" s="57">
        <v>1</v>
      </c>
      <c r="BG2192" s="58">
        <v>0.2</v>
      </c>
      <c r="BH2192" s="61"/>
      <c r="BI2192" s="50" t="s">
        <v>417</v>
      </c>
      <c r="BJ2192" s="57">
        <v>2</v>
      </c>
      <c r="BK2192" s="58">
        <v>0.4</v>
      </c>
      <c r="BL2192" s="61"/>
      <c r="BM2192" s="61"/>
    </row>
    <row r="2193" spans="2:65" ht="25.5" customHeight="1" x14ac:dyDescent="0.2">
      <c r="B2193" s="61"/>
      <c r="C2193" s="80" t="s">
        <v>141</v>
      </c>
      <c r="D2193" s="77" t="s">
        <v>140</v>
      </c>
      <c r="E2193" s="64"/>
      <c r="F2193" s="61"/>
      <c r="G2193" s="61"/>
      <c r="H2193" s="61"/>
      <c r="I2193" s="61"/>
      <c r="J2193" s="50" t="s">
        <v>355</v>
      </c>
      <c r="K2193" s="57">
        <v>0</v>
      </c>
      <c r="L2193" s="58">
        <v>0</v>
      </c>
      <c r="M2193" s="61"/>
      <c r="N2193" s="50" t="s">
        <v>364</v>
      </c>
      <c r="O2193" s="57">
        <v>3</v>
      </c>
      <c r="P2193" s="58">
        <v>0.1111111111111111</v>
      </c>
      <c r="Q2193" s="61"/>
      <c r="R2193" s="50" t="s">
        <v>418</v>
      </c>
      <c r="S2193" s="57">
        <v>3</v>
      </c>
      <c r="T2193" s="58">
        <v>0.1111111111111111</v>
      </c>
      <c r="U2193" s="61"/>
      <c r="V2193" s="61"/>
      <c r="W2193" s="56" t="s">
        <v>141</v>
      </c>
      <c r="X2193" s="49" t="s">
        <v>140</v>
      </c>
      <c r="Y2193" s="61"/>
      <c r="Z2193" s="61"/>
      <c r="AA2193" s="61"/>
      <c r="AB2193" s="61"/>
      <c r="AC2193" s="61"/>
      <c r="AD2193" s="61"/>
      <c r="AE2193" s="50" t="s">
        <v>355</v>
      </c>
      <c r="AF2193" s="57">
        <v>1</v>
      </c>
      <c r="AG2193" s="58">
        <v>9.0909090909090912E-2</v>
      </c>
      <c r="AH2193" s="61"/>
      <c r="AI2193" s="50" t="s">
        <v>364</v>
      </c>
      <c r="AJ2193" s="57">
        <v>1</v>
      </c>
      <c r="AK2193" s="58">
        <v>9.0909090909090912E-2</v>
      </c>
      <c r="AL2193" s="61"/>
      <c r="AM2193" s="50" t="s">
        <v>418</v>
      </c>
      <c r="AN2193" s="57">
        <v>1</v>
      </c>
      <c r="AO2193" s="58">
        <v>9.0909090909090912E-2</v>
      </c>
      <c r="AP2193" s="61"/>
      <c r="AQ2193" s="61"/>
      <c r="AR2193" s="69"/>
      <c r="AS2193" s="56" t="s">
        <v>141</v>
      </c>
      <c r="AT2193" s="49" t="s">
        <v>140</v>
      </c>
      <c r="AU2193" s="61"/>
      <c r="AV2193" s="61"/>
      <c r="AW2193" s="61"/>
      <c r="AX2193" s="61"/>
      <c r="AY2193" s="61"/>
      <c r="AZ2193" s="61"/>
      <c r="BA2193" s="50" t="s">
        <v>355</v>
      </c>
      <c r="BB2193" s="57">
        <v>0</v>
      </c>
      <c r="BC2193" s="58">
        <v>0</v>
      </c>
      <c r="BD2193" s="61"/>
      <c r="BE2193" s="50" t="s">
        <v>364</v>
      </c>
      <c r="BF2193" s="57">
        <v>1</v>
      </c>
      <c r="BG2193" s="58">
        <v>0.2</v>
      </c>
      <c r="BH2193" s="61"/>
      <c r="BI2193" s="50" t="s">
        <v>418</v>
      </c>
      <c r="BJ2193" s="57">
        <v>0</v>
      </c>
      <c r="BK2193" s="58">
        <v>0</v>
      </c>
      <c r="BL2193" s="61"/>
      <c r="BM2193" s="61"/>
    </row>
    <row r="2194" spans="2:65" ht="25.5" customHeight="1" x14ac:dyDescent="0.2">
      <c r="B2194"/>
      <c r="C2194"/>
      <c r="D2194"/>
      <c r="E2194" s="64"/>
      <c r="F2194" s="175" t="s">
        <v>16</v>
      </c>
      <c r="G2194" s="175"/>
      <c r="H2194" s="175"/>
      <c r="I2194" s="61"/>
      <c r="J2194" s="50" t="s">
        <v>356</v>
      </c>
      <c r="K2194" s="57">
        <v>1</v>
      </c>
      <c r="L2194" s="58">
        <v>3.7037037037037035E-2</v>
      </c>
      <c r="M2194" s="61"/>
      <c r="N2194" s="50" t="s">
        <v>365</v>
      </c>
      <c r="O2194" s="57">
        <v>1</v>
      </c>
      <c r="P2194" s="58">
        <v>3.7037037037037035E-2</v>
      </c>
      <c r="Q2194" s="61"/>
      <c r="R2194" s="50" t="s">
        <v>419</v>
      </c>
      <c r="S2194" s="57">
        <v>0</v>
      </c>
      <c r="T2194" s="58">
        <v>0</v>
      </c>
      <c r="U2194" s="61"/>
      <c r="V2194"/>
      <c r="W2194"/>
      <c r="X2194"/>
      <c r="Y2194" s="61"/>
      <c r="Z2194" s="61"/>
      <c r="AA2194" s="61"/>
      <c r="AB2194" s="61"/>
      <c r="AC2194" s="61"/>
      <c r="AD2194" s="61"/>
      <c r="AE2194" s="50" t="s">
        <v>356</v>
      </c>
      <c r="AF2194" s="57">
        <v>0</v>
      </c>
      <c r="AG2194" s="58">
        <v>0</v>
      </c>
      <c r="AH2194" s="61"/>
      <c r="AI2194" s="50" t="s">
        <v>365</v>
      </c>
      <c r="AJ2194" s="57">
        <v>1</v>
      </c>
      <c r="AK2194" s="58">
        <v>9.0909090909090912E-2</v>
      </c>
      <c r="AL2194" s="61"/>
      <c r="AM2194" s="50" t="s">
        <v>419</v>
      </c>
      <c r="AN2194" s="57">
        <v>1</v>
      </c>
      <c r="AO2194" s="58">
        <v>9.0909090909090912E-2</v>
      </c>
      <c r="AP2194" s="61"/>
      <c r="AQ2194" s="61"/>
      <c r="AR2194"/>
      <c r="AS2194"/>
      <c r="AT2194"/>
      <c r="AU2194" s="61"/>
      <c r="AV2194"/>
      <c r="AW2194"/>
      <c r="AX2194"/>
      <c r="AY2194" s="61"/>
      <c r="AZ2194" s="61"/>
      <c r="BA2194" s="50" t="s">
        <v>356</v>
      </c>
      <c r="BB2194" s="57">
        <v>1</v>
      </c>
      <c r="BC2194" s="58">
        <v>0.2</v>
      </c>
      <c r="BD2194" s="61"/>
      <c r="BE2194" s="50" t="s">
        <v>365</v>
      </c>
      <c r="BF2194" s="57">
        <v>0</v>
      </c>
      <c r="BG2194" s="58">
        <v>0</v>
      </c>
      <c r="BH2194" s="61"/>
      <c r="BI2194" s="50" t="s">
        <v>419</v>
      </c>
      <c r="BJ2194" s="57">
        <v>0</v>
      </c>
      <c r="BK2194" s="58">
        <v>0</v>
      </c>
      <c r="BL2194" s="61"/>
      <c r="BM2194" s="61"/>
    </row>
    <row r="2195" spans="2:65" ht="25.5" customHeight="1" x14ac:dyDescent="0.2">
      <c r="B2195"/>
      <c r="C2195"/>
      <c r="D2195"/>
      <c r="E2195" s="64"/>
      <c r="F2195" s="55" t="s">
        <v>191</v>
      </c>
      <c r="G2195" s="57">
        <v>9</v>
      </c>
      <c r="H2195" s="58">
        <v>0.33333333333333331</v>
      </c>
      <c r="I2195" s="61"/>
      <c r="J2195" s="50" t="s">
        <v>345</v>
      </c>
      <c r="K2195" s="57">
        <v>4</v>
      </c>
      <c r="L2195" s="58">
        <v>0.14814814814814814</v>
      </c>
      <c r="M2195" s="61"/>
      <c r="N2195" s="50" t="s">
        <v>366</v>
      </c>
      <c r="O2195" s="57">
        <v>0</v>
      </c>
      <c r="P2195" s="58">
        <v>0</v>
      </c>
      <c r="Q2195" s="61"/>
      <c r="R2195" s="50" t="s">
        <v>420</v>
      </c>
      <c r="S2195" s="57">
        <v>1</v>
      </c>
      <c r="T2195" s="58">
        <v>3.7037037037037035E-2</v>
      </c>
      <c r="U2195" s="61"/>
      <c r="V2195" s="175" t="s">
        <v>15</v>
      </c>
      <c r="W2195" s="175"/>
      <c r="X2195" s="175"/>
      <c r="Y2195" s="61"/>
      <c r="Z2195" s="175" t="s">
        <v>16</v>
      </c>
      <c r="AA2195" s="175"/>
      <c r="AB2195" s="175"/>
      <c r="AC2195" s="61"/>
      <c r="AD2195" s="61"/>
      <c r="AE2195" s="50" t="s">
        <v>345</v>
      </c>
      <c r="AF2195" s="57">
        <v>2</v>
      </c>
      <c r="AG2195" s="58">
        <v>0.18181818181818182</v>
      </c>
      <c r="AH2195" s="61"/>
      <c r="AI2195" s="50" t="s">
        <v>366</v>
      </c>
      <c r="AJ2195" s="57">
        <v>0</v>
      </c>
      <c r="AK2195" s="58">
        <v>0</v>
      </c>
      <c r="AL2195" s="61"/>
      <c r="AM2195" s="50" t="s">
        <v>420</v>
      </c>
      <c r="AN2195" s="57">
        <v>0</v>
      </c>
      <c r="AO2195" s="58">
        <v>0</v>
      </c>
      <c r="AP2195" s="61"/>
      <c r="AQ2195" s="61"/>
      <c r="AR2195" s="178" t="s">
        <v>15</v>
      </c>
      <c r="AS2195" s="179"/>
      <c r="AT2195" s="179"/>
      <c r="AU2195" s="61"/>
      <c r="AV2195" s="176" t="s">
        <v>16</v>
      </c>
      <c r="AW2195" s="177"/>
      <c r="AX2195" s="177"/>
      <c r="AY2195" s="61"/>
      <c r="AZ2195" s="61"/>
      <c r="BA2195" s="50" t="s">
        <v>345</v>
      </c>
      <c r="BB2195" s="57">
        <v>2</v>
      </c>
      <c r="BC2195" s="58">
        <v>0.4</v>
      </c>
      <c r="BD2195" s="61"/>
      <c r="BE2195" s="50" t="s">
        <v>366</v>
      </c>
      <c r="BF2195" s="57">
        <v>0</v>
      </c>
      <c r="BG2195" s="58">
        <v>0</v>
      </c>
      <c r="BH2195" s="61"/>
      <c r="BI2195" s="50" t="s">
        <v>420</v>
      </c>
      <c r="BJ2195" s="57">
        <v>0</v>
      </c>
      <c r="BK2195" s="58">
        <v>0</v>
      </c>
      <c r="BL2195" s="61"/>
      <c r="BM2195" s="61"/>
    </row>
    <row r="2196" spans="2:65" ht="25.5" customHeight="1" x14ac:dyDescent="0.2">
      <c r="B2196"/>
      <c r="C2196"/>
      <c r="D2196"/>
      <c r="E2196" s="64"/>
      <c r="F2196" s="46" t="s">
        <v>192</v>
      </c>
      <c r="G2196" s="57">
        <v>8</v>
      </c>
      <c r="H2196" s="58">
        <v>0.29629629629629628</v>
      </c>
      <c r="I2196" s="61"/>
      <c r="J2196" s="50" t="s">
        <v>347</v>
      </c>
      <c r="K2196" s="57">
        <v>1</v>
      </c>
      <c r="L2196" s="58">
        <v>3.7037037037037035E-2</v>
      </c>
      <c r="M2196" s="61"/>
      <c r="N2196" s="50" t="s">
        <v>367</v>
      </c>
      <c r="O2196" s="57">
        <v>0</v>
      </c>
      <c r="P2196" s="58">
        <v>0</v>
      </c>
      <c r="Q2196" s="61"/>
      <c r="R2196" s="50" t="s">
        <v>421</v>
      </c>
      <c r="S2196" s="57">
        <v>0</v>
      </c>
      <c r="T2196" s="58">
        <v>0</v>
      </c>
      <c r="U2196" s="61"/>
      <c r="V2196" s="47" t="s">
        <v>189</v>
      </c>
      <c r="W2196" s="57">
        <v>6</v>
      </c>
      <c r="X2196" s="58">
        <v>0.54545454545454541</v>
      </c>
      <c r="Y2196" s="61"/>
      <c r="Z2196" s="47" t="s">
        <v>191</v>
      </c>
      <c r="AA2196" s="57">
        <v>10</v>
      </c>
      <c r="AB2196" s="58">
        <v>0.90909090909090906</v>
      </c>
      <c r="AC2196" s="61"/>
      <c r="AD2196" s="61"/>
      <c r="AE2196" s="50" t="s">
        <v>347</v>
      </c>
      <c r="AF2196" s="57">
        <v>0</v>
      </c>
      <c r="AG2196" s="58">
        <v>0</v>
      </c>
      <c r="AH2196" s="61"/>
      <c r="AI2196" s="50" t="s">
        <v>367</v>
      </c>
      <c r="AJ2196" s="57">
        <v>0</v>
      </c>
      <c r="AK2196" s="58">
        <v>0</v>
      </c>
      <c r="AL2196" s="61"/>
      <c r="AM2196" s="50" t="s">
        <v>421</v>
      </c>
      <c r="AN2196" s="57">
        <v>0</v>
      </c>
      <c r="AO2196" s="58">
        <v>0</v>
      </c>
      <c r="AP2196" s="61"/>
      <c r="AQ2196" s="61"/>
      <c r="AR2196" s="47" t="s">
        <v>189</v>
      </c>
      <c r="AS2196" s="57">
        <v>2</v>
      </c>
      <c r="AT2196" s="58">
        <v>0.4</v>
      </c>
      <c r="AU2196" s="61"/>
      <c r="AV2196" s="47" t="s">
        <v>191</v>
      </c>
      <c r="AW2196" s="57">
        <v>5</v>
      </c>
      <c r="AX2196" s="58">
        <v>1</v>
      </c>
      <c r="AY2196" s="61"/>
      <c r="AZ2196" s="61"/>
      <c r="BA2196" s="50" t="s">
        <v>347</v>
      </c>
      <c r="BB2196" s="57">
        <v>0</v>
      </c>
      <c r="BC2196" s="58">
        <v>0</v>
      </c>
      <c r="BD2196" s="61"/>
      <c r="BE2196" s="50" t="s">
        <v>367</v>
      </c>
      <c r="BF2196" s="57">
        <v>0</v>
      </c>
      <c r="BG2196" s="58">
        <v>0</v>
      </c>
      <c r="BH2196" s="61"/>
      <c r="BI2196" s="50" t="s">
        <v>421</v>
      </c>
      <c r="BJ2196" s="57">
        <v>0</v>
      </c>
      <c r="BK2196" s="58">
        <v>0</v>
      </c>
      <c r="BL2196" s="61"/>
      <c r="BM2196" s="61"/>
    </row>
    <row r="2197" spans="2:65" ht="25.5" customHeight="1" x14ac:dyDescent="0.2">
      <c r="B2197"/>
      <c r="C2197"/>
      <c r="D2197"/>
      <c r="E2197" s="64"/>
      <c r="F2197" s="46" t="s">
        <v>193</v>
      </c>
      <c r="G2197" s="57">
        <v>1</v>
      </c>
      <c r="H2197" s="58">
        <v>3.7037037037037035E-2</v>
      </c>
      <c r="I2197" s="61"/>
      <c r="J2197" s="50" t="s">
        <v>346</v>
      </c>
      <c r="K2197" s="57">
        <v>0</v>
      </c>
      <c r="L2197" s="58">
        <v>0</v>
      </c>
      <c r="M2197" s="61"/>
      <c r="N2197" s="50" t="s">
        <v>368</v>
      </c>
      <c r="O2197" s="57">
        <v>0</v>
      </c>
      <c r="P2197" s="58">
        <v>0</v>
      </c>
      <c r="Q2197" s="61"/>
      <c r="R2197" s="50" t="s">
        <v>422</v>
      </c>
      <c r="S2197" s="57">
        <v>0</v>
      </c>
      <c r="T2197" s="58">
        <v>0</v>
      </c>
      <c r="U2197" s="61"/>
      <c r="V2197" s="46" t="s">
        <v>190</v>
      </c>
      <c r="W2197" s="57">
        <v>5</v>
      </c>
      <c r="X2197" s="58">
        <v>0.45454545454545453</v>
      </c>
      <c r="Y2197" s="61"/>
      <c r="Z2197" s="46" t="s">
        <v>192</v>
      </c>
      <c r="AA2197" s="57">
        <v>1</v>
      </c>
      <c r="AB2197" s="58">
        <v>9.0909090909090912E-2</v>
      </c>
      <c r="AC2197" s="61"/>
      <c r="AD2197" s="61"/>
      <c r="AE2197" s="50" t="s">
        <v>346</v>
      </c>
      <c r="AF2197" s="57">
        <v>0</v>
      </c>
      <c r="AG2197" s="58">
        <v>0</v>
      </c>
      <c r="AH2197" s="61"/>
      <c r="AI2197" s="50" t="s">
        <v>368</v>
      </c>
      <c r="AJ2197" s="57">
        <v>0</v>
      </c>
      <c r="AK2197" s="58">
        <v>0</v>
      </c>
      <c r="AL2197" s="61"/>
      <c r="AM2197" s="50" t="s">
        <v>422</v>
      </c>
      <c r="AN2197" s="57">
        <v>0</v>
      </c>
      <c r="AO2197" s="58">
        <v>0</v>
      </c>
      <c r="AP2197" s="61"/>
      <c r="AQ2197" s="61"/>
      <c r="AR2197" s="46" t="s">
        <v>190</v>
      </c>
      <c r="AS2197" s="57">
        <v>3</v>
      </c>
      <c r="AT2197" s="58">
        <v>0.6</v>
      </c>
      <c r="AU2197" s="61"/>
      <c r="AV2197" s="46" t="s">
        <v>192</v>
      </c>
      <c r="AW2197" s="57">
        <v>0</v>
      </c>
      <c r="AX2197" s="58">
        <v>0</v>
      </c>
      <c r="AY2197" s="61"/>
      <c r="AZ2197" s="61"/>
      <c r="BA2197" s="50" t="s">
        <v>346</v>
      </c>
      <c r="BB2197" s="57">
        <v>0</v>
      </c>
      <c r="BC2197" s="58">
        <v>0</v>
      </c>
      <c r="BD2197" s="61"/>
      <c r="BE2197" s="50" t="s">
        <v>368</v>
      </c>
      <c r="BF2197" s="57">
        <v>0</v>
      </c>
      <c r="BG2197" s="58">
        <v>0</v>
      </c>
      <c r="BH2197" s="61"/>
      <c r="BI2197" s="50" t="s">
        <v>422</v>
      </c>
      <c r="BJ2197" s="57">
        <v>0</v>
      </c>
      <c r="BK2197" s="58">
        <v>0</v>
      </c>
      <c r="BL2197" s="61"/>
      <c r="BM2197" s="61"/>
    </row>
    <row r="2198" spans="2:65" ht="25.5" customHeight="1" x14ac:dyDescent="0.2">
      <c r="B2198" s="175" t="s">
        <v>15</v>
      </c>
      <c r="C2198" s="175"/>
      <c r="D2198" s="175"/>
      <c r="E2198" s="64"/>
      <c r="F2198" s="46" t="s">
        <v>194</v>
      </c>
      <c r="G2198" s="57">
        <v>9</v>
      </c>
      <c r="H2198" s="58">
        <v>0.33333333333333331</v>
      </c>
      <c r="I2198" s="61"/>
      <c r="J2198" s="50" t="s">
        <v>350</v>
      </c>
      <c r="K2198" s="57">
        <v>0</v>
      </c>
      <c r="L2198" s="58">
        <v>0</v>
      </c>
      <c r="M2198" s="61"/>
      <c r="N2198" s="37"/>
      <c r="O2198" s="45">
        <v>27</v>
      </c>
      <c r="P2198" s="58">
        <v>1</v>
      </c>
      <c r="Q2198" s="61"/>
      <c r="R2198" s="37"/>
      <c r="S2198" s="45">
        <v>27</v>
      </c>
      <c r="T2198" s="58">
        <v>1</v>
      </c>
      <c r="U2198" s="61"/>
      <c r="V2198" s="77"/>
      <c r="W2198" s="54">
        <v>11</v>
      </c>
      <c r="X2198" s="76">
        <v>1</v>
      </c>
      <c r="Y2198" s="61"/>
      <c r="Z2198" s="46" t="s">
        <v>193</v>
      </c>
      <c r="AA2198" s="57">
        <v>0</v>
      </c>
      <c r="AB2198" s="58">
        <v>0</v>
      </c>
      <c r="AC2198" s="61"/>
      <c r="AD2198" s="61"/>
      <c r="AE2198" s="50" t="s">
        <v>350</v>
      </c>
      <c r="AF2198" s="57">
        <v>1</v>
      </c>
      <c r="AG2198" s="58">
        <v>9.0909090909090912E-2</v>
      </c>
      <c r="AH2198" s="61"/>
      <c r="AI2198" s="37"/>
      <c r="AJ2198" s="45">
        <v>11</v>
      </c>
      <c r="AK2198" s="58">
        <v>1</v>
      </c>
      <c r="AL2198" s="61"/>
      <c r="AM2198" s="37"/>
      <c r="AN2198" s="45">
        <v>11</v>
      </c>
      <c r="AO2198" s="58">
        <v>1</v>
      </c>
      <c r="AP2198" s="61"/>
      <c r="AQ2198" s="61"/>
      <c r="AR2198" s="77"/>
      <c r="AS2198" s="54">
        <v>5</v>
      </c>
      <c r="AT2198" s="76">
        <v>1</v>
      </c>
      <c r="AU2198" s="61"/>
      <c r="AV2198" s="46" t="s">
        <v>193</v>
      </c>
      <c r="AW2198" s="57">
        <v>0</v>
      </c>
      <c r="AX2198" s="58">
        <v>0</v>
      </c>
      <c r="AY2198" s="61"/>
      <c r="AZ2198" s="61"/>
      <c r="BA2198" s="50" t="s">
        <v>350</v>
      </c>
      <c r="BB2198" s="57">
        <v>0</v>
      </c>
      <c r="BC2198" s="58">
        <v>0</v>
      </c>
      <c r="BD2198" s="61"/>
      <c r="BE2198" s="37"/>
      <c r="BF2198" s="45">
        <v>5</v>
      </c>
      <c r="BG2198" s="58">
        <v>1</v>
      </c>
      <c r="BH2198" s="61"/>
      <c r="BI2198" s="37"/>
      <c r="BJ2198" s="45">
        <v>5</v>
      </c>
      <c r="BK2198" s="58">
        <v>1</v>
      </c>
      <c r="BL2198" s="61"/>
      <c r="BM2198" s="61"/>
    </row>
    <row r="2199" spans="2:65" ht="25.5" customHeight="1" x14ac:dyDescent="0.2">
      <c r="B2199" s="55" t="s">
        <v>189</v>
      </c>
      <c r="C2199" s="57">
        <v>27</v>
      </c>
      <c r="D2199" s="58">
        <v>1</v>
      </c>
      <c r="E2199" s="64"/>
      <c r="F2199" s="77"/>
      <c r="G2199" s="54">
        <v>27</v>
      </c>
      <c r="H2199" s="76">
        <v>1</v>
      </c>
      <c r="I2199" s="61"/>
      <c r="J2199" s="50" t="s">
        <v>349</v>
      </c>
      <c r="K2199" s="57">
        <v>1</v>
      </c>
      <c r="L2199" s="58">
        <v>3.7037037037037035E-2</v>
      </c>
      <c r="M2199" s="61"/>
      <c r="N2199" s="61"/>
      <c r="O2199" s="49" t="s">
        <v>141</v>
      </c>
      <c r="P2199" s="49" t="s">
        <v>140</v>
      </c>
      <c r="Q2199" s="61"/>
      <c r="R2199" s="61"/>
      <c r="S2199" s="49" t="s">
        <v>141</v>
      </c>
      <c r="T2199" s="49" t="s">
        <v>140</v>
      </c>
      <c r="U2199" s="61"/>
      <c r="V2199" s="61"/>
      <c r="W2199" s="56" t="s">
        <v>141</v>
      </c>
      <c r="X2199" s="49" t="s">
        <v>140</v>
      </c>
      <c r="Y2199" s="61"/>
      <c r="Z2199" s="46" t="s">
        <v>194</v>
      </c>
      <c r="AA2199" s="57">
        <v>0</v>
      </c>
      <c r="AB2199" s="58">
        <v>0</v>
      </c>
      <c r="AC2199" s="61"/>
      <c r="AD2199" s="61"/>
      <c r="AE2199" s="50" t="s">
        <v>349</v>
      </c>
      <c r="AF2199" s="57">
        <v>0</v>
      </c>
      <c r="AG2199" s="58">
        <v>0</v>
      </c>
      <c r="AH2199" s="61"/>
      <c r="AI2199" s="61"/>
      <c r="AJ2199" s="49" t="s">
        <v>141</v>
      </c>
      <c r="AK2199" s="49" t="s">
        <v>140</v>
      </c>
      <c r="AL2199" s="61"/>
      <c r="AM2199" s="61"/>
      <c r="AN2199" s="49" t="s">
        <v>141</v>
      </c>
      <c r="AO2199" s="49" t="s">
        <v>140</v>
      </c>
      <c r="AP2199" s="61"/>
      <c r="AQ2199" s="61"/>
      <c r="AR2199" s="61"/>
      <c r="AS2199" s="56" t="s">
        <v>141</v>
      </c>
      <c r="AT2199" s="49" t="s">
        <v>140</v>
      </c>
      <c r="AU2199" s="61"/>
      <c r="AV2199" s="46" t="s">
        <v>194</v>
      </c>
      <c r="AW2199" s="57">
        <v>0</v>
      </c>
      <c r="AX2199" s="58">
        <v>0</v>
      </c>
      <c r="AY2199" s="61"/>
      <c r="AZ2199" s="61"/>
      <c r="BA2199" s="50" t="s">
        <v>349</v>
      </c>
      <c r="BB2199" s="57">
        <v>0</v>
      </c>
      <c r="BC2199" s="58">
        <v>0</v>
      </c>
      <c r="BD2199" s="61"/>
      <c r="BE2199" s="61"/>
      <c r="BF2199" s="49" t="s">
        <v>141</v>
      </c>
      <c r="BG2199" s="49" t="s">
        <v>140</v>
      </c>
      <c r="BH2199" s="61"/>
      <c r="BI2199" s="61"/>
      <c r="BJ2199" s="49" t="s">
        <v>141</v>
      </c>
      <c r="BK2199" s="49" t="s">
        <v>140</v>
      </c>
      <c r="BL2199" s="61"/>
      <c r="BM2199" s="61"/>
    </row>
    <row r="2200" spans="2:65" ht="25.5" customHeight="1" x14ac:dyDescent="0.2">
      <c r="B2200" s="46" t="s">
        <v>190</v>
      </c>
      <c r="C2200" s="57">
        <v>0</v>
      </c>
      <c r="D2200" s="58">
        <v>0</v>
      </c>
      <c r="E2200" s="64"/>
      <c r="F2200" s="61"/>
      <c r="G2200" s="56" t="s">
        <v>141</v>
      </c>
      <c r="H2200" s="49" t="s">
        <v>140</v>
      </c>
      <c r="I2200" s="61"/>
      <c r="J2200" s="50" t="s">
        <v>348</v>
      </c>
      <c r="K2200" s="57">
        <v>0</v>
      </c>
      <c r="L2200" s="58">
        <v>0</v>
      </c>
      <c r="M2200" s="61"/>
      <c r="N2200" s="61"/>
      <c r="O2200" s="61"/>
      <c r="P2200" s="61"/>
      <c r="Q2200" s="61"/>
      <c r="R2200" s="61"/>
      <c r="S2200" s="61"/>
      <c r="T2200" s="61"/>
      <c r="U2200" s="61"/>
      <c r="V2200" s="61"/>
      <c r="W2200" s="61"/>
      <c r="X2200" s="61"/>
      <c r="Y2200" s="61"/>
      <c r="Z2200" s="77"/>
      <c r="AA2200" s="54">
        <v>11</v>
      </c>
      <c r="AB2200" s="76">
        <v>1</v>
      </c>
      <c r="AC2200" s="61"/>
      <c r="AD2200" s="61"/>
      <c r="AE2200" s="50" t="s">
        <v>348</v>
      </c>
      <c r="AF2200" s="57">
        <v>0</v>
      </c>
      <c r="AG2200" s="58">
        <v>0</v>
      </c>
      <c r="AH2200" s="61"/>
      <c r="AI2200" s="61"/>
      <c r="AJ2200" s="61"/>
      <c r="AK2200" s="61"/>
      <c r="AL2200" s="61"/>
      <c r="AM2200" s="61"/>
      <c r="AN2200" s="61"/>
      <c r="AO2200" s="61"/>
      <c r="AP2200" s="61"/>
      <c r="AQ2200" s="61"/>
      <c r="AR2200" s="61"/>
      <c r="AS2200" s="61"/>
      <c r="AT2200" s="61"/>
      <c r="AU2200" s="61"/>
      <c r="AV2200" s="77"/>
      <c r="AW2200" s="54">
        <v>5</v>
      </c>
      <c r="AX2200" s="76">
        <v>1</v>
      </c>
      <c r="AY2200" s="61"/>
      <c r="AZ2200" s="61"/>
      <c r="BA2200" s="50" t="s">
        <v>348</v>
      </c>
      <c r="BB2200" s="57">
        <v>0</v>
      </c>
      <c r="BC2200" s="58">
        <v>0</v>
      </c>
      <c r="BD2200" s="61"/>
      <c r="BE2200" s="61"/>
      <c r="BF2200" s="61"/>
      <c r="BG2200" s="61"/>
      <c r="BH2200" s="61"/>
      <c r="BI2200" s="61"/>
      <c r="BJ2200" s="61"/>
      <c r="BK2200" s="61"/>
      <c r="BL2200" s="61"/>
      <c r="BM2200" s="61"/>
    </row>
    <row r="2201" spans="2:65" ht="25.5" customHeight="1" x14ac:dyDescent="0.2">
      <c r="B2201" s="77"/>
      <c r="C2201" s="54">
        <v>27</v>
      </c>
      <c r="D2201" s="76">
        <v>1</v>
      </c>
      <c r="E2201" s="64"/>
      <c r="F2201" s="61"/>
      <c r="G2201" s="61"/>
      <c r="H2201" s="61"/>
      <c r="I2201" s="61"/>
      <c r="J2201" s="46" t="s">
        <v>351</v>
      </c>
      <c r="K2201" s="57">
        <v>0</v>
      </c>
      <c r="L2201" s="58">
        <v>0</v>
      </c>
      <c r="M2201" s="61"/>
      <c r="N2201" s="61"/>
      <c r="O2201" s="61"/>
      <c r="P2201" s="61"/>
      <c r="Q2201" s="61"/>
      <c r="R2201" s="61"/>
      <c r="S2201" s="61"/>
      <c r="T2201" s="61"/>
      <c r="U2201" s="61"/>
      <c r="V2201" s="176" t="s">
        <v>17</v>
      </c>
      <c r="W2201" s="177"/>
      <c r="X2201" s="177"/>
      <c r="Y2201"/>
      <c r="Z2201" s="61"/>
      <c r="AA2201" s="56" t="s">
        <v>141</v>
      </c>
      <c r="AB2201" s="49" t="s">
        <v>140</v>
      </c>
      <c r="AC2201" s="61"/>
      <c r="AD2201" s="61"/>
      <c r="AE2201" s="46" t="s">
        <v>351</v>
      </c>
      <c r="AF2201" s="57">
        <v>0</v>
      </c>
      <c r="AG2201" s="58">
        <v>0</v>
      </c>
      <c r="AH2201" s="61"/>
      <c r="AI2201" s="61"/>
      <c r="AJ2201" s="61"/>
      <c r="AK2201" s="61"/>
      <c r="AL2201" s="61"/>
      <c r="AM2201" s="61"/>
      <c r="AN2201" s="61"/>
      <c r="AO2201" s="61"/>
      <c r="AP2201" s="61"/>
      <c r="AQ2201" s="61"/>
      <c r="AR2201" s="175" t="s">
        <v>17</v>
      </c>
      <c r="AS2201" s="175"/>
      <c r="AT2201" s="175"/>
      <c r="AU2201" s="61"/>
      <c r="AV2201" s="61"/>
      <c r="AW2201" s="56" t="s">
        <v>141</v>
      </c>
      <c r="AX2201" s="49" t="s">
        <v>140</v>
      </c>
      <c r="AY2201" s="61"/>
      <c r="AZ2201" s="61"/>
      <c r="BA2201" s="46" t="s">
        <v>351</v>
      </c>
      <c r="BB2201" s="57">
        <v>0</v>
      </c>
      <c r="BC2201" s="58">
        <v>0</v>
      </c>
      <c r="BD2201" s="61"/>
      <c r="BE2201" s="61"/>
      <c r="BF2201" s="61"/>
      <c r="BG2201" s="61"/>
      <c r="BH2201" s="61"/>
      <c r="BI2201" s="61"/>
      <c r="BJ2201" s="61"/>
      <c r="BK2201" s="61"/>
      <c r="BL2201" s="61"/>
      <c r="BM2201" s="61"/>
    </row>
    <row r="2202" spans="2:65" ht="25.5" customHeight="1" x14ac:dyDescent="0.2">
      <c r="B2202"/>
      <c r="C2202" s="56" t="s">
        <v>141</v>
      </c>
      <c r="D2202" s="49" t="s">
        <v>140</v>
      </c>
      <c r="E2202" s="64"/>
      <c r="F2202" s="61"/>
      <c r="G2202" s="61"/>
      <c r="H2202" s="61"/>
      <c r="I2202" s="61"/>
      <c r="J2202" s="46" t="s">
        <v>352</v>
      </c>
      <c r="K2202" s="57">
        <v>0</v>
      </c>
      <c r="L2202" s="58">
        <v>0</v>
      </c>
      <c r="M2202" s="61"/>
      <c r="N2202" s="61"/>
      <c r="O2202" s="61"/>
      <c r="P2202" s="61"/>
      <c r="Q2202" s="61"/>
      <c r="R2202" s="61"/>
      <c r="S2202" s="61"/>
      <c r="T2202" s="61"/>
      <c r="U2202" s="61"/>
      <c r="V2202" s="47" t="s">
        <v>195</v>
      </c>
      <c r="W2202" s="57">
        <v>4</v>
      </c>
      <c r="X2202" s="58">
        <v>0.36363636363636365</v>
      </c>
      <c r="Y2202"/>
      <c r="Z2202" s="61"/>
      <c r="AA2202" s="61"/>
      <c r="AB2202" s="61"/>
      <c r="AC2202" s="61"/>
      <c r="AD2202" s="61"/>
      <c r="AE2202" s="46" t="s">
        <v>352</v>
      </c>
      <c r="AF2202" s="57">
        <v>0</v>
      </c>
      <c r="AG2202" s="58">
        <v>0</v>
      </c>
      <c r="AH2202" s="61"/>
      <c r="AI2202" s="61"/>
      <c r="AJ2202" s="61"/>
      <c r="AK2202" s="61"/>
      <c r="AL2202" s="61"/>
      <c r="AM2202" s="61"/>
      <c r="AN2202" s="61"/>
      <c r="AO2202" s="61"/>
      <c r="AP2202" s="61"/>
      <c r="AQ2202" s="61"/>
      <c r="AR2202" s="55" t="s">
        <v>195</v>
      </c>
      <c r="AS2202" s="57">
        <v>1</v>
      </c>
      <c r="AT2202" s="58">
        <v>0.2</v>
      </c>
      <c r="AU2202" s="61"/>
      <c r="AV2202" s="61"/>
      <c r="AW2202" s="61"/>
      <c r="AX2202" s="61"/>
      <c r="AY2202" s="61"/>
      <c r="AZ2202" s="61"/>
      <c r="BA2202" s="46" t="s">
        <v>352</v>
      </c>
      <c r="BB2202" s="57">
        <v>0</v>
      </c>
      <c r="BC2202" s="58">
        <v>0</v>
      </c>
      <c r="BD2202" s="61"/>
      <c r="BE2202" s="61"/>
      <c r="BF2202" s="61"/>
      <c r="BG2202" s="61"/>
      <c r="BH2202" s="61"/>
      <c r="BI2202" s="61"/>
      <c r="BJ2202" s="61"/>
      <c r="BK2202" s="61"/>
      <c r="BL2202" s="61"/>
      <c r="BM2202" s="61"/>
    </row>
    <row r="2203" spans="2:65" ht="25.5" customHeight="1" x14ac:dyDescent="0.2">
      <c r="B2203"/>
      <c r="C2203"/>
      <c r="D2203"/>
      <c r="E2203" s="64"/>
      <c r="F2203" s="61"/>
      <c r="G2203" s="61"/>
      <c r="H2203" s="61"/>
      <c r="I2203" s="61"/>
      <c r="J2203" s="46" t="s">
        <v>353</v>
      </c>
      <c r="K2203" s="57">
        <v>0</v>
      </c>
      <c r="L2203" s="58">
        <v>0</v>
      </c>
      <c r="M2203" s="61"/>
      <c r="N2203" s="61"/>
      <c r="O2203" s="61"/>
      <c r="P2203" s="61"/>
      <c r="Q2203" s="61"/>
      <c r="R2203" s="61"/>
      <c r="S2203" s="61"/>
      <c r="T2203" s="61"/>
      <c r="U2203" s="61"/>
      <c r="V2203" s="46" t="s">
        <v>196</v>
      </c>
      <c r="W2203" s="57">
        <v>7</v>
      </c>
      <c r="X2203" s="58">
        <v>0.63636363636363635</v>
      </c>
      <c r="Y2203"/>
      <c r="Z2203" s="61"/>
      <c r="AA2203" s="61"/>
      <c r="AB2203" s="61"/>
      <c r="AC2203" s="61"/>
      <c r="AD2203" s="61"/>
      <c r="AE2203" s="46" t="s">
        <v>353</v>
      </c>
      <c r="AF2203" s="57">
        <v>0</v>
      </c>
      <c r="AG2203" s="58">
        <v>0</v>
      </c>
      <c r="AH2203" s="61"/>
      <c r="AI2203" s="61"/>
      <c r="AJ2203" s="61"/>
      <c r="AK2203" s="61"/>
      <c r="AL2203" s="61"/>
      <c r="AM2203" s="61"/>
      <c r="AN2203" s="61"/>
      <c r="AO2203" s="61"/>
      <c r="AP2203" s="61"/>
      <c r="AQ2203" s="61"/>
      <c r="AR2203" s="46" t="s">
        <v>196</v>
      </c>
      <c r="AS2203" s="57">
        <v>4</v>
      </c>
      <c r="AT2203" s="58">
        <v>0.8</v>
      </c>
      <c r="AU2203" s="61"/>
      <c r="AV2203" s="61"/>
      <c r="AW2203" s="61"/>
      <c r="AX2203" s="61"/>
      <c r="AY2203" s="61"/>
      <c r="AZ2203" s="61"/>
      <c r="BA2203" s="46" t="s">
        <v>353</v>
      </c>
      <c r="BB2203" s="57">
        <v>0</v>
      </c>
      <c r="BC2203" s="58">
        <v>0</v>
      </c>
      <c r="BD2203" s="61"/>
      <c r="BE2203" s="61"/>
      <c r="BF2203" s="61"/>
      <c r="BG2203" s="61"/>
      <c r="BH2203" s="61"/>
      <c r="BI2203" s="61"/>
      <c r="BJ2203" s="61"/>
      <c r="BK2203" s="61"/>
      <c r="BL2203" s="61"/>
      <c r="BM2203" s="61"/>
    </row>
    <row r="2204" spans="2:65" ht="25.5" customHeight="1" x14ac:dyDescent="0.2">
      <c r="B2204" s="175" t="s">
        <v>17</v>
      </c>
      <c r="C2204" s="175"/>
      <c r="D2204" s="175"/>
      <c r="E2204" s="64"/>
      <c r="F2204" s="61"/>
      <c r="G2204" s="61"/>
      <c r="H2204" s="61"/>
      <c r="I2204" s="61"/>
      <c r="J2204" s="37"/>
      <c r="K2204" s="45">
        <v>27</v>
      </c>
      <c r="L2204" s="58">
        <v>1</v>
      </c>
      <c r="M2204" s="61"/>
      <c r="N2204" s="61"/>
      <c r="O2204" s="61"/>
      <c r="P2204" s="61"/>
      <c r="Q2204" s="61"/>
      <c r="R2204" s="61"/>
      <c r="S2204" s="61"/>
      <c r="T2204" s="61"/>
      <c r="U2204" s="61"/>
      <c r="V2204" s="77"/>
      <c r="W2204" s="54">
        <v>11</v>
      </c>
      <c r="X2204" s="76">
        <v>1</v>
      </c>
      <c r="Y2204"/>
      <c r="Z2204" s="61"/>
      <c r="AA2204" s="61"/>
      <c r="AB2204" s="61"/>
      <c r="AC2204" s="61"/>
      <c r="AD2204" s="61"/>
      <c r="AE2204" s="37"/>
      <c r="AF2204" s="45">
        <v>11</v>
      </c>
      <c r="AG2204" s="58">
        <v>1</v>
      </c>
      <c r="AH2204" s="61"/>
      <c r="AI2204" s="61"/>
      <c r="AJ2204" s="61"/>
      <c r="AK2204" s="61"/>
      <c r="AL2204" s="61"/>
      <c r="AM2204" s="61"/>
      <c r="AN2204" s="61"/>
      <c r="AO2204" s="61"/>
      <c r="AP2204" s="61"/>
      <c r="AQ2204" s="61"/>
      <c r="AR2204" s="77"/>
      <c r="AS2204" s="54">
        <v>5</v>
      </c>
      <c r="AT2204" s="76">
        <v>1</v>
      </c>
      <c r="AU2204" s="61"/>
      <c r="AV2204"/>
      <c r="AW2204"/>
      <c r="AX2204"/>
      <c r="AY2204" s="61"/>
      <c r="AZ2204" s="61"/>
      <c r="BA2204" s="37"/>
      <c r="BB2204" s="45">
        <v>5</v>
      </c>
      <c r="BC2204" s="58">
        <v>1</v>
      </c>
      <c r="BD2204" s="61"/>
      <c r="BE2204" s="61"/>
      <c r="BF2204" s="61"/>
      <c r="BG2204" s="61"/>
      <c r="BH2204" s="61"/>
      <c r="BI2204" s="61"/>
      <c r="BJ2204" s="61"/>
      <c r="BK2204" s="61"/>
      <c r="BL2204" s="61"/>
      <c r="BM2204" s="61"/>
    </row>
    <row r="2205" spans="2:65" ht="25.5" customHeight="1" x14ac:dyDescent="0.2">
      <c r="B2205" s="55" t="s">
        <v>195</v>
      </c>
      <c r="C2205" s="57">
        <v>7</v>
      </c>
      <c r="D2205" s="58">
        <v>0.25925925925925924</v>
      </c>
      <c r="E2205" s="64"/>
      <c r="F2205" s="61"/>
      <c r="G2205" s="61"/>
      <c r="H2205" s="61"/>
      <c r="I2205" s="61"/>
      <c r="J2205" s="61"/>
      <c r="K2205" s="49" t="s">
        <v>141</v>
      </c>
      <c r="L2205" s="74" t="s">
        <v>140</v>
      </c>
      <c r="M2205" s="61"/>
      <c r="N2205" s="61"/>
      <c r="O2205" s="61"/>
      <c r="P2205" s="61"/>
      <c r="Q2205" s="61"/>
      <c r="R2205" s="61"/>
      <c r="S2205" s="61"/>
      <c r="T2205" s="61"/>
      <c r="U2205" s="61"/>
      <c r="V2205" s="61"/>
      <c r="W2205" s="56" t="s">
        <v>141</v>
      </c>
      <c r="X2205" s="49" t="s">
        <v>140</v>
      </c>
      <c r="Y2205"/>
      <c r="Z2205" s="61"/>
      <c r="AA2205" s="61"/>
      <c r="AB2205" s="61"/>
      <c r="AC2205" s="61"/>
      <c r="AD2205" s="61"/>
      <c r="AE2205" s="61"/>
      <c r="AF2205" s="49" t="s">
        <v>141</v>
      </c>
      <c r="AG2205" s="74" t="s">
        <v>140</v>
      </c>
      <c r="AH2205" s="61"/>
      <c r="AI2205" s="61"/>
      <c r="AJ2205" s="61"/>
      <c r="AK2205" s="61"/>
      <c r="AL2205" s="61"/>
      <c r="AM2205" s="61"/>
      <c r="AN2205" s="61"/>
      <c r="AO2205" s="61"/>
      <c r="AP2205" s="61"/>
      <c r="AQ2205" s="61"/>
      <c r="AR2205"/>
      <c r="AS2205" s="56" t="s">
        <v>141</v>
      </c>
      <c r="AT2205" s="49" t="s">
        <v>140</v>
      </c>
      <c r="AU2205" s="61"/>
      <c r="AV2205"/>
      <c r="AW2205"/>
      <c r="AX2205"/>
      <c r="AY2205" s="61"/>
      <c r="AZ2205" s="61"/>
      <c r="BA2205" s="61"/>
      <c r="BB2205" s="49" t="s">
        <v>141</v>
      </c>
      <c r="BC2205" s="74" t="s">
        <v>140</v>
      </c>
      <c r="BD2205" s="61"/>
      <c r="BE2205" s="61"/>
      <c r="BF2205" s="61"/>
      <c r="BG2205" s="61"/>
      <c r="BH2205" s="61"/>
      <c r="BI2205" s="61"/>
      <c r="BJ2205" s="61"/>
      <c r="BK2205" s="61"/>
      <c r="BL2205" s="61"/>
      <c r="BM2205" s="61"/>
    </row>
    <row r="2206" spans="2:65" ht="25.5" customHeight="1" x14ac:dyDescent="0.2">
      <c r="B2206" s="46" t="s">
        <v>196</v>
      </c>
      <c r="C2206" s="57">
        <v>20</v>
      </c>
      <c r="D2206" s="58">
        <v>0.7407407407407407</v>
      </c>
      <c r="E2206" s="64"/>
      <c r="F2206" s="61"/>
      <c r="G2206" s="61"/>
      <c r="H2206" s="61"/>
      <c r="I2206" s="61"/>
      <c r="J2206" s="61"/>
      <c r="K2206" s="61"/>
      <c r="L2206" s="61"/>
      <c r="M2206" s="61"/>
      <c r="N2206" s="61"/>
      <c r="O2206" s="61"/>
      <c r="P2206" s="61"/>
      <c r="Q2206" s="61"/>
      <c r="R2206" s="61"/>
      <c r="S2206" s="61"/>
      <c r="T2206" s="61"/>
      <c r="U2206" s="61"/>
      <c r="V2206"/>
      <c r="W2206"/>
      <c r="X2206"/>
      <c r="Y2206" s="61"/>
      <c r="Z2206" s="61"/>
      <c r="AA2206" s="61"/>
      <c r="AB2206" s="61"/>
      <c r="AC2206" s="61"/>
      <c r="AD2206" s="61"/>
      <c r="AE2206"/>
      <c r="AF2206"/>
      <c r="AG2206"/>
      <c r="AH2206" s="61"/>
      <c r="AI2206" s="61"/>
      <c r="AJ2206" s="61"/>
      <c r="AK2206" s="61"/>
      <c r="AL2206" s="61"/>
      <c r="AM2206" s="61"/>
      <c r="AN2206" s="61"/>
      <c r="AO2206" s="61"/>
      <c r="AP2206" s="61"/>
      <c r="AQ2206" s="61"/>
      <c r="AR2206"/>
      <c r="AS2206"/>
      <c r="AT2206"/>
      <c r="AU2206" s="61"/>
      <c r="AV2206"/>
      <c r="AW2206"/>
      <c r="AX2206"/>
      <c r="AY2206" s="61"/>
      <c r="AZ2206" s="61"/>
      <c r="BA2206" s="37"/>
      <c r="BB2206" s="37"/>
      <c r="BC2206" s="37"/>
      <c r="BD2206" s="61"/>
      <c r="BE2206" s="61"/>
      <c r="BF2206" s="61"/>
      <c r="BG2206" s="61"/>
      <c r="BH2206" s="61"/>
      <c r="BI2206" s="61"/>
      <c r="BJ2206" s="61"/>
      <c r="BK2206" s="61"/>
      <c r="BL2206" s="61"/>
      <c r="BM2206" s="61"/>
    </row>
    <row r="2207" spans="2:65" ht="25.5" customHeight="1" x14ac:dyDescent="0.2">
      <c r="B2207" s="77"/>
      <c r="C2207" s="54">
        <v>27</v>
      </c>
      <c r="D2207" s="76">
        <v>1</v>
      </c>
      <c r="E2207" s="2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</row>
    <row r="2208" spans="2:65" ht="25.5" customHeight="1" x14ac:dyDescent="0.2">
      <c r="B2208"/>
      <c r="C2208" s="56" t="s">
        <v>141</v>
      </c>
      <c r="D2208" s="49" t="s">
        <v>140</v>
      </c>
      <c r="E2208" s="2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 s="37"/>
      <c r="AF2208" s="37"/>
      <c r="AG2208" s="37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</row>
    <row r="2210" spans="2:65" ht="25.5" customHeight="1" x14ac:dyDescent="0.2">
      <c r="B2210" s="222" t="s">
        <v>3803</v>
      </c>
      <c r="C2210" s="223"/>
      <c r="D2210" s="223"/>
      <c r="E2210" s="223"/>
      <c r="F2210" s="223"/>
      <c r="G2210" s="223"/>
      <c r="H2210" s="223"/>
      <c r="I2210" s="223"/>
      <c r="J2210" s="223"/>
      <c r="K2210" s="223"/>
      <c r="L2210" s="223"/>
      <c r="M2210" s="223"/>
      <c r="N2210" s="223"/>
      <c r="O2210" s="223"/>
      <c r="P2210" s="223"/>
      <c r="Q2210" s="223"/>
      <c r="R2210" s="223"/>
      <c r="S2210" s="223"/>
      <c r="T2210" s="223"/>
      <c r="U2210" s="223"/>
      <c r="V2210" s="223"/>
      <c r="W2210" s="223"/>
      <c r="X2210" s="223"/>
      <c r="Y2210" s="223"/>
      <c r="Z2210" s="223"/>
      <c r="AA2210" s="223"/>
      <c r="AB2210" s="223"/>
      <c r="AC2210" s="223"/>
      <c r="AD2210" s="223"/>
      <c r="AE2210" s="223"/>
      <c r="AF2210" s="223"/>
      <c r="AG2210" s="223"/>
      <c r="AH2210" s="223"/>
      <c r="AI2210" s="223"/>
      <c r="AJ2210" s="223"/>
      <c r="AK2210" s="223"/>
      <c r="AL2210" s="223"/>
      <c r="AM2210" s="223"/>
      <c r="AN2210" s="223"/>
      <c r="AO2210" s="223"/>
      <c r="AP2210" s="223"/>
      <c r="AQ2210" s="223"/>
      <c r="AR2210" s="223"/>
      <c r="AS2210" s="223"/>
      <c r="AT2210" s="223"/>
      <c r="AU2210" s="223"/>
      <c r="AV2210" s="223"/>
      <c r="AW2210" s="223"/>
      <c r="AX2210" s="223"/>
      <c r="AY2210" s="223"/>
      <c r="AZ2210" s="223"/>
      <c r="BA2210" s="223"/>
      <c r="BB2210" s="223"/>
      <c r="BC2210" s="224"/>
    </row>
    <row r="2212" spans="2:65" ht="25.5" customHeight="1" x14ac:dyDescent="0.2">
      <c r="B2212" s="205" t="s">
        <v>423</v>
      </c>
      <c r="C2212" s="205"/>
      <c r="D2212" s="205"/>
      <c r="E2212" s="205"/>
      <c r="F2212" s="205"/>
      <c r="G2212" s="205"/>
      <c r="H2212" s="205"/>
      <c r="I2212" s="205"/>
      <c r="J2212" s="205"/>
      <c r="K2212" s="205"/>
      <c r="L2212" s="205"/>
      <c r="M2212" s="205"/>
      <c r="N2212" s="205"/>
      <c r="O2212" s="205"/>
      <c r="P2212" s="205"/>
      <c r="Q2212" s="205"/>
      <c r="R2212" s="205"/>
      <c r="S2212" s="205"/>
      <c r="T2212" s="205"/>
      <c r="U2212" s="205"/>
      <c r="V2212" s="205"/>
      <c r="W2212" s="205"/>
      <c r="X2212" s="205"/>
      <c r="Y2212" s="205"/>
      <c r="Z2212" s="205"/>
      <c r="AA2212" s="205"/>
      <c r="AB2212" s="205"/>
      <c r="AC2212" s="205"/>
      <c r="AD2212" s="205"/>
      <c r="AE2212" s="205"/>
      <c r="AF2212" s="205"/>
      <c r="AG2212" s="205"/>
      <c r="AH2212" s="205"/>
      <c r="AI2212" s="205"/>
      <c r="AJ2212" s="205"/>
      <c r="AK2212" s="205"/>
      <c r="AL2212" s="205"/>
      <c r="AM2212" s="205"/>
      <c r="AN2212" s="205"/>
      <c r="AO2212" s="205"/>
      <c r="AP2212" s="205"/>
      <c r="AQ2212" s="205"/>
      <c r="AR2212" s="205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 s="8"/>
      <c r="BM2212" s="8"/>
    </row>
    <row r="2213" spans="2:65" ht="25.5" customHeight="1" x14ac:dyDescent="0.2">
      <c r="B2213"/>
      <c r="C2213"/>
      <c r="D2213"/>
      <c r="E2213" s="8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</row>
    <row r="2214" spans="2:65" ht="25.5" customHeight="1" x14ac:dyDescent="0.2">
      <c r="B2214" s="206" t="s">
        <v>138</v>
      </c>
      <c r="C2214" s="206"/>
      <c r="D2214" s="206"/>
      <c r="E2214" s="8"/>
      <c r="F2214" s="187" t="s">
        <v>3</v>
      </c>
      <c r="G2214" s="187"/>
      <c r="H2214" s="187"/>
      <c r="I2214"/>
      <c r="J2214" s="188" t="s">
        <v>145</v>
      </c>
      <c r="K2214" s="188"/>
      <c r="L2214" s="188"/>
      <c r="M2214"/>
      <c r="N2214" s="188" t="s">
        <v>5</v>
      </c>
      <c r="O2214" s="188"/>
      <c r="P2214" s="188"/>
      <c r="Q2214"/>
      <c r="R2214" s="187" t="s">
        <v>158</v>
      </c>
      <c r="S2214" s="187"/>
      <c r="T2214" s="187"/>
      <c r="U2214"/>
      <c r="V2214" s="186" t="s">
        <v>159</v>
      </c>
      <c r="W2214" s="186"/>
      <c r="X2214" s="186"/>
      <c r="Y2214"/>
      <c r="Z2214" s="206" t="s">
        <v>8</v>
      </c>
      <c r="AA2214" s="206"/>
      <c r="AB2214" s="206"/>
      <c r="AC2214"/>
      <c r="AD2214" s="186" t="s">
        <v>9</v>
      </c>
      <c r="AE2214" s="186"/>
      <c r="AF2214" s="186"/>
      <c r="AG2214"/>
      <c r="AH2214" s="186" t="s">
        <v>172</v>
      </c>
      <c r="AI2214" s="186"/>
      <c r="AJ2214" s="186"/>
      <c r="AK2214"/>
      <c r="AL2214" s="186" t="s">
        <v>11</v>
      </c>
      <c r="AM2214" s="186"/>
      <c r="AN2214" s="186"/>
      <c r="AO2214"/>
      <c r="AP2214" s="186" t="s">
        <v>179</v>
      </c>
      <c r="AQ2214" s="186"/>
      <c r="AR2214" s="186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</row>
    <row r="2215" spans="2:65" ht="25.5" customHeight="1" x14ac:dyDescent="0.2">
      <c r="B2215" s="90" t="s">
        <v>40</v>
      </c>
      <c r="C2215" s="42">
        <v>17</v>
      </c>
      <c r="D2215" s="44">
        <v>0.6071428571428571</v>
      </c>
      <c r="E2215" s="8"/>
      <c r="F2215" s="91" t="s">
        <v>143</v>
      </c>
      <c r="G2215" s="43">
        <v>7</v>
      </c>
      <c r="H2215" s="44">
        <v>0.25</v>
      </c>
      <c r="I2215"/>
      <c r="J2215" s="92" t="s">
        <v>147</v>
      </c>
      <c r="K2215" s="45">
        <v>0</v>
      </c>
      <c r="L2215" s="44">
        <v>0</v>
      </c>
      <c r="M2215"/>
      <c r="N2215" s="91" t="s">
        <v>154</v>
      </c>
      <c r="O2215" s="43">
        <v>15</v>
      </c>
      <c r="P2215" s="44">
        <v>0.5357142857142857</v>
      </c>
      <c r="Q2215"/>
      <c r="R2215" s="93">
        <v>1</v>
      </c>
      <c r="S2215" s="43">
        <v>19</v>
      </c>
      <c r="T2215" s="44">
        <v>0.6785714285714286</v>
      </c>
      <c r="U2215"/>
      <c r="V2215" s="94" t="s">
        <v>160</v>
      </c>
      <c r="W2215" s="57">
        <v>16</v>
      </c>
      <c r="X2215" s="58">
        <v>0.5714285714285714</v>
      </c>
      <c r="Y2215"/>
      <c r="Z2215" s="95" t="s">
        <v>163</v>
      </c>
      <c r="AA2215" s="42">
        <v>7</v>
      </c>
      <c r="AB2215" s="44">
        <v>0.25</v>
      </c>
      <c r="AC2215"/>
      <c r="AD2215" s="95" t="s">
        <v>799</v>
      </c>
      <c r="AE2215" s="57">
        <v>6</v>
      </c>
      <c r="AF2215" s="58">
        <v>0.21428571428571427</v>
      </c>
      <c r="AG2215"/>
      <c r="AH2215" s="95" t="s">
        <v>143</v>
      </c>
      <c r="AI2215" s="42">
        <v>8</v>
      </c>
      <c r="AJ2215" s="44">
        <v>0.2857142857142857</v>
      </c>
      <c r="AK2215"/>
      <c r="AL2215" s="95" t="s">
        <v>175</v>
      </c>
      <c r="AM2215" s="42">
        <v>4</v>
      </c>
      <c r="AN2215" s="44">
        <v>0.14285714285714285</v>
      </c>
      <c r="AO2215"/>
      <c r="AP2215" s="95" t="s">
        <v>143</v>
      </c>
      <c r="AQ2215" s="42">
        <v>17</v>
      </c>
      <c r="AR2215" s="44">
        <v>0.6071428571428571</v>
      </c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</row>
    <row r="2216" spans="2:65" ht="25.5" customHeight="1" x14ac:dyDescent="0.2">
      <c r="B2216" s="90" t="s">
        <v>27</v>
      </c>
      <c r="C2216" s="42">
        <v>2</v>
      </c>
      <c r="D2216" s="44">
        <v>7.1428571428571425E-2</v>
      </c>
      <c r="E2216" s="8"/>
      <c r="F2216" s="91" t="s">
        <v>144</v>
      </c>
      <c r="G2216" s="43">
        <v>21</v>
      </c>
      <c r="H2216" s="44">
        <v>0.75</v>
      </c>
      <c r="I2216"/>
      <c r="J2216" s="92" t="s">
        <v>148</v>
      </c>
      <c r="K2216" s="45">
        <v>1</v>
      </c>
      <c r="L2216" s="44">
        <v>3.5714285714285712E-2</v>
      </c>
      <c r="M2216"/>
      <c r="N2216" s="91" t="s">
        <v>155</v>
      </c>
      <c r="O2216" s="43">
        <v>0</v>
      </c>
      <c r="P2216" s="44">
        <v>0</v>
      </c>
      <c r="Q2216"/>
      <c r="R2216" s="93">
        <v>2</v>
      </c>
      <c r="S2216" s="43">
        <v>6</v>
      </c>
      <c r="T2216" s="44">
        <v>0.21428571428571427</v>
      </c>
      <c r="U2216"/>
      <c r="V2216" s="95" t="s">
        <v>161</v>
      </c>
      <c r="W2216" s="57">
        <v>4</v>
      </c>
      <c r="X2216" s="58">
        <v>0.14285714285714285</v>
      </c>
      <c r="Y2216"/>
      <c r="Z2216" s="90" t="s">
        <v>164</v>
      </c>
      <c r="AA2216" s="42">
        <v>5</v>
      </c>
      <c r="AB2216" s="44">
        <v>0.17857142857142858</v>
      </c>
      <c r="AC2216"/>
      <c r="AD2216" s="94" t="s">
        <v>800</v>
      </c>
      <c r="AE2216" s="57">
        <v>4</v>
      </c>
      <c r="AF2216" s="58">
        <v>0.14285714285714285</v>
      </c>
      <c r="AG2216"/>
      <c r="AH2216" s="90" t="s">
        <v>173</v>
      </c>
      <c r="AI2216" s="42">
        <v>8</v>
      </c>
      <c r="AJ2216" s="44">
        <v>0.2857142857142857</v>
      </c>
      <c r="AK2216"/>
      <c r="AL2216" s="90" t="s">
        <v>176</v>
      </c>
      <c r="AM2216" s="42">
        <v>23</v>
      </c>
      <c r="AN2216" s="44">
        <v>0.8214285714285714</v>
      </c>
      <c r="AO2216"/>
      <c r="AP2216" s="90" t="s">
        <v>173</v>
      </c>
      <c r="AQ2216" s="42">
        <v>11</v>
      </c>
      <c r="AR2216" s="44">
        <v>0.39285714285714285</v>
      </c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</row>
    <row r="2217" spans="2:65" ht="25.5" customHeight="1" x14ac:dyDescent="0.2">
      <c r="B2217" s="90" t="s">
        <v>31</v>
      </c>
      <c r="C2217" s="42">
        <v>1</v>
      </c>
      <c r="D2217" s="44">
        <v>3.5714285714285712E-2</v>
      </c>
      <c r="E2217" s="8"/>
      <c r="F2217" s="83"/>
      <c r="G2217" s="85">
        <v>28</v>
      </c>
      <c r="H2217" s="86">
        <v>1</v>
      </c>
      <c r="I2217"/>
      <c r="J2217" s="92" t="s">
        <v>146</v>
      </c>
      <c r="K2217" s="45">
        <v>8</v>
      </c>
      <c r="L2217" s="44">
        <v>0.2857142857142857</v>
      </c>
      <c r="M2217"/>
      <c r="N2217" s="91" t="s">
        <v>156</v>
      </c>
      <c r="O2217" s="43">
        <v>2</v>
      </c>
      <c r="P2217" s="44">
        <v>7.1428571428571425E-2</v>
      </c>
      <c r="Q2217"/>
      <c r="R2217" s="93">
        <v>3</v>
      </c>
      <c r="S2217" s="43">
        <v>2</v>
      </c>
      <c r="T2217" s="44">
        <v>7.1428571428571425E-2</v>
      </c>
      <c r="U2217"/>
      <c r="V2217" s="94" t="s">
        <v>162</v>
      </c>
      <c r="W2217" s="57">
        <v>8</v>
      </c>
      <c r="X2217" s="58">
        <v>0.2857142857142857</v>
      </c>
      <c r="Y2217"/>
      <c r="Z2217" s="90" t="s">
        <v>165</v>
      </c>
      <c r="AA2217" s="42">
        <v>6</v>
      </c>
      <c r="AB2217" s="44">
        <v>0.21428571428571427</v>
      </c>
      <c r="AC2217"/>
      <c r="AD2217" s="94" t="s">
        <v>801</v>
      </c>
      <c r="AE2217" s="57">
        <v>6</v>
      </c>
      <c r="AF2217" s="58">
        <v>0.21428571428571427</v>
      </c>
      <c r="AG2217"/>
      <c r="AH2217" s="90" t="s">
        <v>174</v>
      </c>
      <c r="AI2217" s="42">
        <v>12</v>
      </c>
      <c r="AJ2217" s="44">
        <v>0.42857142857142855</v>
      </c>
      <c r="AK2217"/>
      <c r="AL2217" s="90" t="s">
        <v>177</v>
      </c>
      <c r="AM2217" s="42">
        <v>1</v>
      </c>
      <c r="AN2217" s="44">
        <v>3.5714285714285712E-2</v>
      </c>
      <c r="AO2217"/>
      <c r="AP2217" s="90" t="s">
        <v>171</v>
      </c>
      <c r="AQ2217" s="42">
        <v>0</v>
      </c>
      <c r="AR2217" s="44">
        <v>0</v>
      </c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</row>
    <row r="2218" spans="2:65" ht="25.5" customHeight="1" x14ac:dyDescent="0.2">
      <c r="B2218" s="90" t="s">
        <v>36</v>
      </c>
      <c r="C2218" s="42">
        <v>2</v>
      </c>
      <c r="D2218" s="44">
        <v>7.1428571428571425E-2</v>
      </c>
      <c r="E2218" s="8"/>
      <c r="F2218"/>
      <c r="G2218" s="41" t="s">
        <v>141</v>
      </c>
      <c r="H2218" s="41" t="s">
        <v>140</v>
      </c>
      <c r="I2218"/>
      <c r="J2218" s="92" t="s">
        <v>150</v>
      </c>
      <c r="K2218" s="45">
        <v>0</v>
      </c>
      <c r="L2218" s="44">
        <v>0</v>
      </c>
      <c r="M2218"/>
      <c r="N2218" s="91" t="s">
        <v>157</v>
      </c>
      <c r="O2218" s="43">
        <v>11</v>
      </c>
      <c r="P2218" s="44">
        <v>0.39285714285714285</v>
      </c>
      <c r="Q2218"/>
      <c r="R2218" s="93">
        <v>4</v>
      </c>
      <c r="S2218" s="43">
        <v>1</v>
      </c>
      <c r="T2218" s="44">
        <v>3.5714285714285712E-2</v>
      </c>
      <c r="U2218"/>
      <c r="V2218" s="77"/>
      <c r="W2218" s="54">
        <v>28</v>
      </c>
      <c r="X2218" s="66">
        <v>1</v>
      </c>
      <c r="Y2218"/>
      <c r="Z2218" s="90" t="s">
        <v>166</v>
      </c>
      <c r="AA2218" s="42">
        <v>2</v>
      </c>
      <c r="AB2218" s="44">
        <v>7.1428571428571425E-2</v>
      </c>
      <c r="AC2218"/>
      <c r="AD2218" s="94" t="s">
        <v>802</v>
      </c>
      <c r="AE2218" s="57">
        <v>12</v>
      </c>
      <c r="AF2218" s="58">
        <v>0.42857142857142855</v>
      </c>
      <c r="AG2218"/>
      <c r="AH2218" s="90" t="s">
        <v>171</v>
      </c>
      <c r="AI2218" s="42">
        <v>0</v>
      </c>
      <c r="AJ2218" s="44">
        <v>0</v>
      </c>
      <c r="AK2218"/>
      <c r="AL2218" s="90" t="s">
        <v>178</v>
      </c>
      <c r="AM2218" s="42">
        <v>0</v>
      </c>
      <c r="AN2218" s="44">
        <v>0</v>
      </c>
      <c r="AO2218"/>
      <c r="AP2218" s="82"/>
      <c r="AQ2218" s="83">
        <v>28</v>
      </c>
      <c r="AR2218" s="87">
        <v>1</v>
      </c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</row>
    <row r="2219" spans="2:65" ht="25.5" customHeight="1" x14ac:dyDescent="0.2">
      <c r="B2219" s="90" t="s">
        <v>139</v>
      </c>
      <c r="C2219" s="42">
        <v>4</v>
      </c>
      <c r="D2219" s="44">
        <v>0.14285714285714285</v>
      </c>
      <c r="E2219" s="8"/>
      <c r="F2219"/>
      <c r="G2219"/>
      <c r="H2219"/>
      <c r="I2219"/>
      <c r="J2219" s="92" t="s">
        <v>151</v>
      </c>
      <c r="K2219" s="45">
        <v>15</v>
      </c>
      <c r="L2219" s="44">
        <v>0.5357142857142857</v>
      </c>
      <c r="M2219"/>
      <c r="N2219" s="83"/>
      <c r="O2219" s="85">
        <v>28</v>
      </c>
      <c r="P2219" s="87">
        <v>1</v>
      </c>
      <c r="Q2219"/>
      <c r="R2219" s="93">
        <v>5</v>
      </c>
      <c r="S2219" s="43">
        <v>0</v>
      </c>
      <c r="T2219" s="44">
        <v>0</v>
      </c>
      <c r="U2219"/>
      <c r="V2219"/>
      <c r="W2219" s="56" t="s">
        <v>141</v>
      </c>
      <c r="X2219" s="49" t="s">
        <v>140</v>
      </c>
      <c r="Y2219"/>
      <c r="Z2219" s="96" t="s">
        <v>167</v>
      </c>
      <c r="AA2219" s="42">
        <v>2</v>
      </c>
      <c r="AB2219" s="44">
        <v>7.1428571428571425E-2</v>
      </c>
      <c r="AC2219"/>
      <c r="AD2219" s="77"/>
      <c r="AE2219" s="54">
        <v>28</v>
      </c>
      <c r="AF2219" s="76">
        <v>1</v>
      </c>
      <c r="AG2219"/>
      <c r="AH2219" s="82"/>
      <c r="AI2219" s="83">
        <v>28</v>
      </c>
      <c r="AJ2219" s="87">
        <v>1</v>
      </c>
      <c r="AK2219"/>
      <c r="AL2219" s="82"/>
      <c r="AM2219" s="83">
        <v>28</v>
      </c>
      <c r="AN2219" s="87">
        <v>1</v>
      </c>
      <c r="AO2219"/>
      <c r="AP2219"/>
      <c r="AQ2219" s="40" t="s">
        <v>141</v>
      </c>
      <c r="AR2219" s="41" t="s">
        <v>140</v>
      </c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 s="8"/>
      <c r="BF2219" s="8"/>
      <c r="BG2219" s="8"/>
      <c r="BH2219"/>
      <c r="BI2219"/>
      <c r="BJ2219"/>
      <c r="BK2219"/>
      <c r="BL2219"/>
      <c r="BM2219"/>
    </row>
    <row r="2220" spans="2:65" ht="25.5" customHeight="1" x14ac:dyDescent="0.2">
      <c r="B2220" s="90" t="s">
        <v>50</v>
      </c>
      <c r="C2220" s="42">
        <v>2</v>
      </c>
      <c r="D2220" s="44">
        <v>7.1428571428571425E-2</v>
      </c>
      <c r="E2220" s="8"/>
      <c r="F2220"/>
      <c r="G2220"/>
      <c r="H2220"/>
      <c r="I2220"/>
      <c r="J2220" s="92" t="s">
        <v>149</v>
      </c>
      <c r="K2220" s="45">
        <v>2</v>
      </c>
      <c r="L2220" s="44">
        <v>7.1428571428571425E-2</v>
      </c>
      <c r="M2220"/>
      <c r="N2220"/>
      <c r="O2220" s="41" t="s">
        <v>153</v>
      </c>
      <c r="P2220" s="41" t="s">
        <v>140</v>
      </c>
      <c r="Q2220"/>
      <c r="R2220" s="83"/>
      <c r="S2220" s="85">
        <v>41</v>
      </c>
      <c r="T2220" s="87">
        <v>1</v>
      </c>
      <c r="U2220"/>
      <c r="V2220"/>
      <c r="W2220"/>
      <c r="X2220"/>
      <c r="Y2220"/>
      <c r="Z2220" s="96" t="s">
        <v>168</v>
      </c>
      <c r="AA2220" s="42">
        <v>1</v>
      </c>
      <c r="AB2220" s="44">
        <v>3.5714285714285712E-2</v>
      </c>
      <c r="AC2220"/>
      <c r="AD2220"/>
      <c r="AE2220" s="56" t="s">
        <v>141</v>
      </c>
      <c r="AF2220" s="49" t="s">
        <v>140</v>
      </c>
      <c r="AG2220"/>
      <c r="AH2220"/>
      <c r="AI2220" s="40" t="s">
        <v>141</v>
      </c>
      <c r="AJ2220" s="41" t="s">
        <v>140</v>
      </c>
      <c r="AK2220"/>
      <c r="AL2220" s="81"/>
      <c r="AM2220" s="40" t="s">
        <v>141</v>
      </c>
      <c r="AN2220" s="41" t="s">
        <v>140</v>
      </c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</row>
    <row r="2221" spans="2:65" ht="25.5" customHeight="1" x14ac:dyDescent="0.2">
      <c r="B2221" s="82"/>
      <c r="C2221" s="83">
        <v>28</v>
      </c>
      <c r="D2221" s="84">
        <v>1</v>
      </c>
      <c r="E2221" s="8"/>
      <c r="F2221"/>
      <c r="G2221"/>
      <c r="H2221"/>
      <c r="I2221"/>
      <c r="J2221" s="92" t="s">
        <v>152</v>
      </c>
      <c r="K2221" s="45">
        <v>2</v>
      </c>
      <c r="L2221" s="44">
        <v>7.1428571428571425E-2</v>
      </c>
      <c r="M2221"/>
      <c r="N2221"/>
      <c r="O2221"/>
      <c r="P2221"/>
      <c r="Q2221"/>
      <c r="R2221"/>
      <c r="S2221" s="49" t="s">
        <v>197</v>
      </c>
      <c r="T2221" s="89" t="s">
        <v>369</v>
      </c>
      <c r="U2221"/>
      <c r="V2221"/>
      <c r="W2221"/>
      <c r="X2221"/>
      <c r="Y2221"/>
      <c r="Z2221" s="96" t="s">
        <v>169</v>
      </c>
      <c r="AA2221" s="42">
        <v>0</v>
      </c>
      <c r="AB2221" s="44">
        <v>0</v>
      </c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 s="48"/>
      <c r="BM2221" s="8"/>
    </row>
    <row r="2222" spans="2:65" ht="25.5" customHeight="1" x14ac:dyDescent="0.2">
      <c r="B2222"/>
      <c r="C2222" s="40" t="s">
        <v>141</v>
      </c>
      <c r="D2222" s="41" t="s">
        <v>140</v>
      </c>
      <c r="E2222" s="8"/>
      <c r="F2222"/>
      <c r="G2222"/>
      <c r="H2222"/>
      <c r="I2222"/>
      <c r="J2222" s="88"/>
      <c r="K2222" s="65">
        <v>28</v>
      </c>
      <c r="L2222" s="87">
        <v>1</v>
      </c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 s="96" t="s">
        <v>170</v>
      </c>
      <c r="AA2222" s="42">
        <v>3</v>
      </c>
      <c r="AB2222" s="44">
        <v>0.10714285714285714</v>
      </c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</row>
    <row r="2223" spans="2:65" ht="25.5" customHeight="1" x14ac:dyDescent="0.2">
      <c r="B2223"/>
      <c r="C2223"/>
      <c r="D2223"/>
      <c r="E2223" s="8"/>
      <c r="F2223"/>
      <c r="G2223"/>
      <c r="H2223"/>
      <c r="I2223"/>
      <c r="J2223" s="79"/>
      <c r="K2223" s="41" t="s">
        <v>141</v>
      </c>
      <c r="L2223" s="41" t="s">
        <v>140</v>
      </c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 s="96" t="s">
        <v>162</v>
      </c>
      <c r="AA2223" s="42">
        <v>0</v>
      </c>
      <c r="AB2223" s="44">
        <v>0</v>
      </c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</row>
    <row r="2224" spans="2:65" ht="25.5" customHeight="1" x14ac:dyDescent="0.2">
      <c r="B2224"/>
      <c r="C2224"/>
      <c r="D2224"/>
      <c r="E2224" s="8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 s="96" t="s">
        <v>171</v>
      </c>
      <c r="AA2224" s="42">
        <v>2</v>
      </c>
      <c r="AB2224" s="44">
        <v>7.1428571428571425E-2</v>
      </c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 s="8"/>
      <c r="BJ2224" s="52"/>
      <c r="BK2224" s="52"/>
      <c r="BL2224"/>
      <c r="BM2224"/>
    </row>
    <row r="2225" spans="2:65" ht="25.5" customHeight="1" x14ac:dyDescent="0.2">
      <c r="B2225"/>
      <c r="C2225"/>
      <c r="D2225"/>
      <c r="E2225" s="8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 s="82"/>
      <c r="AA2225" s="83">
        <v>28</v>
      </c>
      <c r="AB2225" s="87">
        <v>1</v>
      </c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 s="8"/>
      <c r="BF2225" s="8"/>
      <c r="BG2225" s="8"/>
      <c r="BH2225"/>
      <c r="BI2225"/>
      <c r="BJ2225"/>
      <c r="BK2225"/>
      <c r="BL2225"/>
      <c r="BM2225"/>
    </row>
    <row r="2226" spans="2:65" ht="25.5" customHeight="1" x14ac:dyDescent="0.2">
      <c r="B2226" s="61"/>
      <c r="C2226" s="61"/>
      <c r="D2226" s="61"/>
      <c r="E2226" s="37"/>
      <c r="F2226" s="61"/>
      <c r="G2226" s="61"/>
      <c r="H2226" s="61"/>
      <c r="I2226" s="61"/>
      <c r="J2226" s="61"/>
      <c r="K2226" s="61"/>
      <c r="L2226" s="61"/>
      <c r="M2226" s="61"/>
      <c r="N2226" s="61"/>
      <c r="O2226" s="61"/>
      <c r="P2226" s="61"/>
      <c r="Q2226" s="61"/>
      <c r="R2226" s="61"/>
      <c r="S2226" s="61"/>
      <c r="T2226" s="61"/>
      <c r="U2226" s="61"/>
      <c r="V2226" s="61"/>
      <c r="W2226" s="61"/>
      <c r="X2226" s="61"/>
      <c r="Y2226" s="61"/>
      <c r="Z2226" s="78"/>
      <c r="AA2226" s="40" t="s">
        <v>141</v>
      </c>
      <c r="AB2226" s="41" t="s">
        <v>140</v>
      </c>
      <c r="AC2226" s="61"/>
      <c r="AD2226" s="61"/>
      <c r="AE2226" s="61"/>
      <c r="AF2226" s="61"/>
      <c r="AG2226" s="61"/>
      <c r="AH2226" s="61"/>
      <c r="AI2226" s="61"/>
      <c r="AJ2226" s="61"/>
      <c r="AK2226" s="61"/>
      <c r="AL2226" s="61"/>
      <c r="AM2226" s="61"/>
      <c r="AN2226" s="61"/>
      <c r="AO2226" s="61"/>
      <c r="AP2226" s="61"/>
      <c r="AQ2226" s="61"/>
      <c r="AR2226" s="61"/>
      <c r="AS2226" s="61"/>
      <c r="AT2226" s="61"/>
      <c r="AU2226" s="61"/>
      <c r="AV2226" s="61"/>
      <c r="AW2226" s="61"/>
      <c r="AX2226" s="61"/>
      <c r="AY2226" s="61"/>
      <c r="AZ2226" s="61"/>
      <c r="BA2226" s="61"/>
      <c r="BB2226" s="61"/>
      <c r="BC2226" s="61"/>
      <c r="BD2226" s="61"/>
      <c r="BE2226" s="61"/>
      <c r="BF2226" s="61"/>
      <c r="BG2226" s="61"/>
      <c r="BH2226" s="61"/>
      <c r="BI2226" s="61"/>
      <c r="BJ2226" s="61"/>
      <c r="BK2226" s="61"/>
      <c r="BL2226" s="61"/>
      <c r="BM2226" s="61"/>
    </row>
    <row r="2227" spans="2:65" ht="25.5" customHeight="1" x14ac:dyDescent="0.2">
      <c r="B2227" s="182" t="s">
        <v>424</v>
      </c>
      <c r="C2227" s="182"/>
      <c r="D2227" s="182"/>
      <c r="E2227" s="182"/>
      <c r="F2227" s="182"/>
      <c r="G2227" s="182"/>
      <c r="H2227" s="182"/>
      <c r="I2227" s="182"/>
      <c r="J2227" s="182"/>
      <c r="K2227" s="182"/>
      <c r="L2227" s="182"/>
      <c r="M2227" s="182"/>
      <c r="N2227" s="182"/>
      <c r="O2227" s="182"/>
      <c r="P2227" s="182"/>
      <c r="Q2227" s="182"/>
      <c r="R2227" s="182"/>
      <c r="S2227" s="182"/>
      <c r="T2227" s="182"/>
      <c r="U2227" s="182"/>
      <c r="V2227" s="182"/>
      <c r="W2227" s="182"/>
      <c r="X2227" s="182"/>
      <c r="Y2227" s="182"/>
      <c r="Z2227" s="182"/>
      <c r="AA2227" s="182"/>
      <c r="AB2227" s="182"/>
      <c r="AC2227" s="182"/>
      <c r="AD2227" s="182"/>
      <c r="AE2227" s="182"/>
      <c r="AF2227" s="182"/>
      <c r="AG2227" s="182"/>
      <c r="AH2227" s="182"/>
      <c r="AI2227" s="182"/>
      <c r="AJ2227" s="182"/>
      <c r="AK2227" s="182"/>
      <c r="AL2227" s="182"/>
      <c r="AM2227" s="182"/>
      <c r="AN2227" s="182"/>
      <c r="AO2227" s="182"/>
      <c r="AP2227" s="182"/>
      <c r="AQ2227" s="182"/>
      <c r="AR2227" s="182"/>
      <c r="AS2227" s="182"/>
      <c r="AT2227" s="182"/>
      <c r="AU2227" s="182"/>
      <c r="AV2227" s="182"/>
      <c r="AW2227" s="182"/>
      <c r="AX2227" s="182"/>
      <c r="AY2227" s="182"/>
      <c r="AZ2227" s="182"/>
      <c r="BA2227" s="182"/>
      <c r="BB2227" s="182"/>
      <c r="BC2227" s="182"/>
      <c r="BD2227" s="182"/>
      <c r="BE2227" s="182"/>
      <c r="BF2227" s="182"/>
      <c r="BG2227" s="182"/>
      <c r="BH2227" s="182"/>
      <c r="BI2227" s="182"/>
      <c r="BJ2227" s="61"/>
      <c r="BK2227" s="61"/>
      <c r="BL2227" s="37"/>
      <c r="BM2227" s="37"/>
    </row>
    <row r="2228" spans="2:65" ht="25.5" customHeight="1" x14ac:dyDescent="0.2">
      <c r="B2228" s="61"/>
      <c r="C2228" s="61"/>
      <c r="D2228" s="61"/>
      <c r="E2228" s="37"/>
      <c r="F2228" s="61"/>
      <c r="G2228" s="61"/>
      <c r="H2228" s="61"/>
      <c r="I2228" s="61"/>
      <c r="J2228" s="61"/>
      <c r="K2228" s="61"/>
      <c r="L2228" s="61"/>
      <c r="M2228" s="61"/>
      <c r="N2228" s="61"/>
      <c r="O2228" s="61"/>
      <c r="P2228" s="61"/>
      <c r="Q2228" s="61"/>
      <c r="R2228" s="61"/>
      <c r="S2228" s="61"/>
      <c r="T2228" s="61"/>
      <c r="U2228" s="61"/>
      <c r="V2228" s="61"/>
      <c r="W2228" s="61"/>
      <c r="X2228" s="61"/>
      <c r="Y2228" s="61"/>
      <c r="Z2228" s="61"/>
      <c r="AA2228" s="61"/>
      <c r="AB2228" s="61"/>
      <c r="AC2228" s="61"/>
      <c r="AD2228" s="61"/>
      <c r="AE2228" s="61"/>
      <c r="AF2228" s="61"/>
      <c r="AG2228" s="61"/>
      <c r="AH2228" s="61"/>
      <c r="AI2228" s="61"/>
      <c r="AJ2228" s="61"/>
      <c r="AK2228" s="61"/>
      <c r="AL2228" s="61"/>
      <c r="AM2228" s="61"/>
      <c r="AN2228" s="61"/>
      <c r="AO2228" s="61"/>
      <c r="AP2228" s="61"/>
      <c r="AQ2228" s="61"/>
      <c r="AR2228" s="61"/>
      <c r="AS2228" s="61"/>
      <c r="AT2228" s="61"/>
      <c r="AU2228" s="61"/>
      <c r="AV2228" s="61"/>
      <c r="AW2228" s="61"/>
      <c r="AX2228" s="61"/>
      <c r="AY2228" s="61"/>
      <c r="AZ2228" s="61"/>
      <c r="BA2228" s="61"/>
      <c r="BB2228" s="61"/>
      <c r="BC2228" s="61"/>
      <c r="BD2228" s="61"/>
      <c r="BE2228" s="61"/>
      <c r="BF2228" s="61"/>
      <c r="BG2228" s="61"/>
      <c r="BH2228" s="61"/>
      <c r="BI2228" s="61"/>
      <c r="BJ2228" s="61"/>
      <c r="BK2228" s="61"/>
      <c r="BL2228" s="61"/>
      <c r="BM2228" s="61"/>
    </row>
    <row r="2229" spans="2:65" ht="25.5" customHeight="1" x14ac:dyDescent="0.2">
      <c r="B2229" s="189" t="s">
        <v>373</v>
      </c>
      <c r="C2229" s="192"/>
      <c r="D2229" s="192"/>
      <c r="E2229" s="37"/>
      <c r="F2229" s="189" t="s">
        <v>370</v>
      </c>
      <c r="G2229" s="192"/>
      <c r="H2229" s="192"/>
      <c r="I2229" s="61"/>
      <c r="J2229" s="189" t="s">
        <v>396</v>
      </c>
      <c r="K2229" s="192"/>
      <c r="L2229" s="192"/>
      <c r="M2229" s="61"/>
      <c r="N2229" s="190" t="s">
        <v>198</v>
      </c>
      <c r="O2229" s="191"/>
      <c r="P2229" s="191"/>
      <c r="Q2229" s="61"/>
      <c r="R2229" s="190" t="s">
        <v>207</v>
      </c>
      <c r="S2229" s="191"/>
      <c r="T2229" s="191"/>
      <c r="U2229" s="61"/>
      <c r="V2229" s="61"/>
      <c r="W2229" s="190" t="s">
        <v>212</v>
      </c>
      <c r="X2229" s="191"/>
      <c r="Y2229" s="191"/>
      <c r="Z2229" s="61"/>
      <c r="AA2229" s="190" t="s">
        <v>223</v>
      </c>
      <c r="AB2229" s="191"/>
      <c r="AC2229" s="191"/>
      <c r="AD2229" s="61"/>
      <c r="AE2229" s="190" t="s">
        <v>230</v>
      </c>
      <c r="AF2229" s="190"/>
      <c r="AG2229" s="190"/>
      <c r="AH2229" s="61"/>
      <c r="AI2229" s="190" t="s">
        <v>235</v>
      </c>
      <c r="AJ2229" s="190"/>
      <c r="AK2229" s="190"/>
      <c r="AL2229" s="61"/>
      <c r="AM2229" s="190" t="s">
        <v>252</v>
      </c>
      <c r="AN2229" s="190"/>
      <c r="AO2229" s="190"/>
      <c r="AP2229" s="61"/>
      <c r="AQ2229" s="190" t="s">
        <v>282</v>
      </c>
      <c r="AR2229" s="190"/>
      <c r="AS2229" s="190"/>
      <c r="AT2229" s="61"/>
      <c r="AU2229" s="189" t="s">
        <v>295</v>
      </c>
      <c r="AV2229" s="189"/>
      <c r="AW2229" s="189"/>
      <c r="AX2229" s="61"/>
      <c r="AY2229" s="189" t="s">
        <v>323</v>
      </c>
      <c r="AZ2229" s="189"/>
      <c r="BA2229" s="189"/>
      <c r="BB2229" s="61"/>
      <c r="BC2229" s="189" t="s">
        <v>324</v>
      </c>
      <c r="BD2229" s="189"/>
      <c r="BE2229" s="189"/>
      <c r="BF2229" s="61"/>
      <c r="BG2229" s="189" t="s">
        <v>331</v>
      </c>
      <c r="BH2229" s="189"/>
      <c r="BI2229" s="189"/>
      <c r="BJ2229" s="61"/>
      <c r="BK2229" s="61"/>
      <c r="BL2229" s="61"/>
      <c r="BM2229" s="61"/>
    </row>
    <row r="2230" spans="2:65" ht="25.5" customHeight="1" x14ac:dyDescent="0.2">
      <c r="B2230" s="63" t="s">
        <v>371</v>
      </c>
      <c r="C2230" s="45">
        <v>15</v>
      </c>
      <c r="D2230" s="58">
        <v>0.5357142857142857</v>
      </c>
      <c r="E2230" s="37"/>
      <c r="F2230" s="75" t="s">
        <v>384</v>
      </c>
      <c r="G2230" s="45">
        <v>6</v>
      </c>
      <c r="H2230" s="58">
        <v>0.21428571428571427</v>
      </c>
      <c r="I2230" s="61"/>
      <c r="J2230" s="63" t="s">
        <v>397</v>
      </c>
      <c r="K2230" s="45">
        <v>11</v>
      </c>
      <c r="L2230" s="58">
        <v>0.39285714285714285</v>
      </c>
      <c r="M2230" s="61"/>
      <c r="N2230" s="169" t="s">
        <v>199</v>
      </c>
      <c r="O2230" s="59">
        <v>7</v>
      </c>
      <c r="P2230" s="60">
        <v>0.28000000000000003</v>
      </c>
      <c r="Q2230" s="61"/>
      <c r="R2230" s="169" t="s">
        <v>208</v>
      </c>
      <c r="S2230" s="59">
        <v>9</v>
      </c>
      <c r="T2230" s="60">
        <v>0.34615384615384615</v>
      </c>
      <c r="U2230" s="61"/>
      <c r="V2230" s="61"/>
      <c r="W2230" s="169" t="s">
        <v>213</v>
      </c>
      <c r="X2230" s="59">
        <v>7</v>
      </c>
      <c r="Y2230" s="60">
        <v>0.25</v>
      </c>
      <c r="Z2230" s="61"/>
      <c r="AA2230" s="169" t="s">
        <v>224</v>
      </c>
      <c r="AB2230" s="59">
        <v>12</v>
      </c>
      <c r="AC2230" s="60">
        <v>0.42857142857142855</v>
      </c>
      <c r="AD2230" s="61"/>
      <c r="AE2230" s="169" t="s">
        <v>231</v>
      </c>
      <c r="AF2230" s="59">
        <v>3</v>
      </c>
      <c r="AG2230" s="60">
        <v>0.12</v>
      </c>
      <c r="AH2230" s="61"/>
      <c r="AI2230" s="169" t="s">
        <v>236</v>
      </c>
      <c r="AJ2230" s="59">
        <v>0</v>
      </c>
      <c r="AK2230" s="60">
        <v>0</v>
      </c>
      <c r="AL2230" s="61"/>
      <c r="AM2230" s="169" t="s">
        <v>253</v>
      </c>
      <c r="AN2230" s="59">
        <v>1</v>
      </c>
      <c r="AO2230" s="60">
        <v>4.3478260869565216E-2</v>
      </c>
      <c r="AP2230" s="61"/>
      <c r="AQ2230" s="169" t="s">
        <v>283</v>
      </c>
      <c r="AR2230" s="59">
        <v>4</v>
      </c>
      <c r="AS2230" s="60">
        <v>0.16</v>
      </c>
      <c r="AT2230" s="61"/>
      <c r="AU2230" s="169" t="s">
        <v>296</v>
      </c>
      <c r="AV2230" s="59">
        <v>1</v>
      </c>
      <c r="AW2230" s="60">
        <v>4.3478260869565216E-2</v>
      </c>
      <c r="AX2230" s="61"/>
      <c r="AY2230" s="169" t="s">
        <v>314</v>
      </c>
      <c r="AZ2230" s="59">
        <v>2</v>
      </c>
      <c r="BA2230" s="60">
        <v>7.1428571428571425E-2</v>
      </c>
      <c r="BB2230" s="61"/>
      <c r="BC2230" s="169" t="s">
        <v>325</v>
      </c>
      <c r="BD2230" s="59">
        <v>13</v>
      </c>
      <c r="BE2230" s="60">
        <v>0.4642857142857143</v>
      </c>
      <c r="BF2230" s="61"/>
      <c r="BG2230" s="63" t="s">
        <v>332</v>
      </c>
      <c r="BH2230" s="54">
        <v>0</v>
      </c>
      <c r="BI2230" s="66">
        <v>0</v>
      </c>
      <c r="BJ2230" s="61"/>
      <c r="BK2230" s="61"/>
      <c r="BL2230" s="61"/>
      <c r="BM2230" s="61"/>
    </row>
    <row r="2231" spans="2:65" ht="25.5" customHeight="1" x14ac:dyDescent="0.2">
      <c r="B2231" s="63" t="s">
        <v>372</v>
      </c>
      <c r="C2231" s="45">
        <v>2</v>
      </c>
      <c r="D2231" s="58">
        <v>7.1428571428571425E-2</v>
      </c>
      <c r="E2231" s="64"/>
      <c r="F2231" s="75" t="s">
        <v>385</v>
      </c>
      <c r="G2231" s="45">
        <v>11</v>
      </c>
      <c r="H2231" s="58">
        <v>0.39285714285714285</v>
      </c>
      <c r="I2231" s="61"/>
      <c r="J2231" s="63" t="s">
        <v>398</v>
      </c>
      <c r="K2231" s="45">
        <v>1</v>
      </c>
      <c r="L2231" s="58">
        <v>3.5714285714285712E-2</v>
      </c>
      <c r="M2231" s="61"/>
      <c r="N2231" s="169" t="s">
        <v>200</v>
      </c>
      <c r="O2231" s="45">
        <v>6</v>
      </c>
      <c r="P2231" s="60">
        <v>0.24</v>
      </c>
      <c r="Q2231" s="61"/>
      <c r="R2231" s="169" t="s">
        <v>209</v>
      </c>
      <c r="S2231" s="59">
        <v>6</v>
      </c>
      <c r="T2231" s="60">
        <v>0.23076923076923078</v>
      </c>
      <c r="U2231" s="61"/>
      <c r="V2231" s="61"/>
      <c r="W2231" s="169" t="s">
        <v>214</v>
      </c>
      <c r="X2231" s="45">
        <v>0</v>
      </c>
      <c r="Y2231" s="60">
        <v>0</v>
      </c>
      <c r="Z2231" s="61"/>
      <c r="AA2231" s="169" t="s">
        <v>225</v>
      </c>
      <c r="AB2231" s="45">
        <v>4</v>
      </c>
      <c r="AC2231" s="60">
        <v>0.14285714285714285</v>
      </c>
      <c r="AD2231" s="61"/>
      <c r="AE2231" s="169" t="s">
        <v>232</v>
      </c>
      <c r="AF2231" s="45">
        <v>4</v>
      </c>
      <c r="AG2231" s="60">
        <v>0.16</v>
      </c>
      <c r="AH2231" s="61"/>
      <c r="AI2231" s="169" t="s">
        <v>238</v>
      </c>
      <c r="AJ2231" s="45">
        <v>1</v>
      </c>
      <c r="AK2231" s="60">
        <v>3.5714285714285712E-2</v>
      </c>
      <c r="AL2231" s="61"/>
      <c r="AM2231" s="169" t="s">
        <v>254</v>
      </c>
      <c r="AN2231" s="45">
        <v>0</v>
      </c>
      <c r="AO2231" s="60">
        <v>0</v>
      </c>
      <c r="AP2231" s="61"/>
      <c r="AQ2231" s="169" t="s">
        <v>284</v>
      </c>
      <c r="AR2231" s="45">
        <v>2</v>
      </c>
      <c r="AS2231" s="60">
        <v>0.08</v>
      </c>
      <c r="AT2231" s="61"/>
      <c r="AU2231" s="169" t="s">
        <v>297</v>
      </c>
      <c r="AV2231" s="45">
        <v>6</v>
      </c>
      <c r="AW2231" s="60">
        <v>0.2608695652173913</v>
      </c>
      <c r="AX2231" s="61"/>
      <c r="AY2231" s="169" t="s">
        <v>316</v>
      </c>
      <c r="AZ2231" s="45">
        <v>4</v>
      </c>
      <c r="BA2231" s="60">
        <v>0.14285714285714285</v>
      </c>
      <c r="BB2231" s="61"/>
      <c r="BC2231" s="169" t="s">
        <v>326</v>
      </c>
      <c r="BD2231" s="45">
        <v>3</v>
      </c>
      <c r="BE2231" s="60">
        <v>0.10714285714285714</v>
      </c>
      <c r="BF2231" s="61"/>
      <c r="BG2231" s="63" t="s">
        <v>333</v>
      </c>
      <c r="BH2231" s="65">
        <v>2</v>
      </c>
      <c r="BI2231" s="66">
        <v>0.1111111111111111</v>
      </c>
      <c r="BJ2231" s="61"/>
      <c r="BK2231" s="61"/>
      <c r="BL2231" s="61"/>
      <c r="BM2231" s="61"/>
    </row>
    <row r="2232" spans="2:65" ht="25.5" customHeight="1" x14ac:dyDescent="0.2">
      <c r="B2232" s="63" t="s">
        <v>374</v>
      </c>
      <c r="C2232" s="45">
        <v>0</v>
      </c>
      <c r="D2232" s="58">
        <v>0</v>
      </c>
      <c r="E2232" s="64"/>
      <c r="F2232" s="75" t="s">
        <v>386</v>
      </c>
      <c r="G2232" s="45">
        <v>0</v>
      </c>
      <c r="H2232" s="58">
        <v>0</v>
      </c>
      <c r="I2232" s="61"/>
      <c r="J2232" s="63" t="s">
        <v>385</v>
      </c>
      <c r="K2232" s="45">
        <v>5</v>
      </c>
      <c r="L2232" s="58">
        <v>0.17857142857142858</v>
      </c>
      <c r="M2232" s="61"/>
      <c r="N2232" s="169" t="s">
        <v>201</v>
      </c>
      <c r="O2232" s="45">
        <v>1</v>
      </c>
      <c r="P2232" s="60">
        <v>0.04</v>
      </c>
      <c r="Q2232" s="61"/>
      <c r="R2232" s="169" t="s">
        <v>210</v>
      </c>
      <c r="S2232" s="59">
        <v>9</v>
      </c>
      <c r="T2232" s="60">
        <v>0.34615384615384615</v>
      </c>
      <c r="U2232" s="61"/>
      <c r="V2232" s="61"/>
      <c r="W2232" s="169" t="s">
        <v>215</v>
      </c>
      <c r="X2232" s="45">
        <v>3</v>
      </c>
      <c r="Y2232" s="60">
        <v>0.10714285714285714</v>
      </c>
      <c r="Z2232" s="61"/>
      <c r="AA2232" s="169" t="s">
        <v>226</v>
      </c>
      <c r="AB2232" s="45">
        <v>0</v>
      </c>
      <c r="AC2232" s="60">
        <v>0</v>
      </c>
      <c r="AD2232" s="61"/>
      <c r="AE2232" s="169" t="s">
        <v>233</v>
      </c>
      <c r="AF2232" s="45">
        <v>4</v>
      </c>
      <c r="AG2232" s="60">
        <v>0.16</v>
      </c>
      <c r="AH2232" s="61"/>
      <c r="AI2232" s="169" t="s">
        <v>239</v>
      </c>
      <c r="AJ2232" s="45">
        <v>6</v>
      </c>
      <c r="AK2232" s="60">
        <v>0.21428571428571427</v>
      </c>
      <c r="AL2232" s="61"/>
      <c r="AM2232" s="169" t="s">
        <v>255</v>
      </c>
      <c r="AN2232" s="45">
        <v>0</v>
      </c>
      <c r="AO2232" s="60">
        <v>0</v>
      </c>
      <c r="AP2232" s="61"/>
      <c r="AQ2232" s="169" t="s">
        <v>285</v>
      </c>
      <c r="AR2232" s="45">
        <v>1</v>
      </c>
      <c r="AS2232" s="60">
        <v>0.04</v>
      </c>
      <c r="AT2232" s="61"/>
      <c r="AU2232" s="169" t="s">
        <v>298</v>
      </c>
      <c r="AV2232" s="45">
        <v>0</v>
      </c>
      <c r="AW2232" s="60">
        <v>0</v>
      </c>
      <c r="AX2232" s="61"/>
      <c r="AY2232" s="169" t="s">
        <v>315</v>
      </c>
      <c r="AZ2232" s="45">
        <v>0</v>
      </c>
      <c r="BA2232" s="60">
        <v>0</v>
      </c>
      <c r="BB2232" s="61"/>
      <c r="BC2232" s="169" t="s">
        <v>327</v>
      </c>
      <c r="BD2232" s="45">
        <v>3</v>
      </c>
      <c r="BE2232" s="60">
        <v>0.10714285714285714</v>
      </c>
      <c r="BF2232" s="61"/>
      <c r="BG2232" s="63" t="s">
        <v>334</v>
      </c>
      <c r="BH2232" s="65">
        <v>0</v>
      </c>
      <c r="BI2232" s="66">
        <v>0</v>
      </c>
      <c r="BJ2232" s="62"/>
      <c r="BK2232" s="62"/>
      <c r="BL2232" s="61"/>
      <c r="BM2232" s="61"/>
    </row>
    <row r="2233" spans="2:65" ht="25.5" customHeight="1" x14ac:dyDescent="0.2">
      <c r="B2233" s="63" t="s">
        <v>375</v>
      </c>
      <c r="C2233" s="45">
        <v>2</v>
      </c>
      <c r="D2233" s="58">
        <v>7.1428571428571425E-2</v>
      </c>
      <c r="E2233" s="64"/>
      <c r="F2233" s="75" t="s">
        <v>387</v>
      </c>
      <c r="G2233" s="45">
        <v>2</v>
      </c>
      <c r="H2233" s="58">
        <v>7.1428571428571425E-2</v>
      </c>
      <c r="I2233" s="61"/>
      <c r="J2233" s="63" t="s">
        <v>399</v>
      </c>
      <c r="K2233" s="45">
        <v>1</v>
      </c>
      <c r="L2233" s="58">
        <v>3.5714285714285712E-2</v>
      </c>
      <c r="M2233" s="61"/>
      <c r="N2233" s="169" t="s">
        <v>202</v>
      </c>
      <c r="O2233" s="45">
        <v>0</v>
      </c>
      <c r="P2233" s="60">
        <v>0</v>
      </c>
      <c r="Q2233" s="61"/>
      <c r="R2233" s="169" t="s">
        <v>211</v>
      </c>
      <c r="S2233" s="59">
        <v>2</v>
      </c>
      <c r="T2233" s="60">
        <v>7.6923076923076927E-2</v>
      </c>
      <c r="U2233" s="61"/>
      <c r="V2233" s="61"/>
      <c r="W2233" s="169" t="s">
        <v>216</v>
      </c>
      <c r="X2233" s="45">
        <v>2</v>
      </c>
      <c r="Y2233" s="60">
        <v>7.1428571428571425E-2</v>
      </c>
      <c r="Z2233" s="61"/>
      <c r="AA2233" s="169" t="s">
        <v>227</v>
      </c>
      <c r="AB2233" s="45">
        <v>4</v>
      </c>
      <c r="AC2233" s="60">
        <v>0.14285714285714285</v>
      </c>
      <c r="AD2233" s="61"/>
      <c r="AE2233" s="169" t="s">
        <v>234</v>
      </c>
      <c r="AF2233" s="45">
        <v>0</v>
      </c>
      <c r="AG2233" s="60">
        <v>0</v>
      </c>
      <c r="AH2233" s="61"/>
      <c r="AI2233" s="169" t="s">
        <v>240</v>
      </c>
      <c r="AJ2233" s="45">
        <v>2</v>
      </c>
      <c r="AK2233" s="60">
        <v>7.1428571428571425E-2</v>
      </c>
      <c r="AL2233" s="61"/>
      <c r="AM2233" s="169" t="s">
        <v>276</v>
      </c>
      <c r="AN2233" s="45">
        <v>6</v>
      </c>
      <c r="AO2233" s="60">
        <v>0.2608695652173913</v>
      </c>
      <c r="AP2233" s="61"/>
      <c r="AQ2233" s="169" t="s">
        <v>286</v>
      </c>
      <c r="AR2233" s="45">
        <v>9</v>
      </c>
      <c r="AS2233" s="60">
        <v>0.36</v>
      </c>
      <c r="AT2233" s="61"/>
      <c r="AU2233" s="169" t="s">
        <v>299</v>
      </c>
      <c r="AV2233" s="45">
        <v>1</v>
      </c>
      <c r="AW2233" s="60">
        <v>4.3478260869565216E-2</v>
      </c>
      <c r="AX2233" s="61"/>
      <c r="AY2233" s="169" t="s">
        <v>317</v>
      </c>
      <c r="AZ2233" s="45">
        <v>0</v>
      </c>
      <c r="BA2233" s="60">
        <v>0</v>
      </c>
      <c r="BB2233" s="61"/>
      <c r="BC2233" s="169" t="s">
        <v>328</v>
      </c>
      <c r="BD2233" s="59">
        <v>1</v>
      </c>
      <c r="BE2233" s="60">
        <v>3.5714285714285712E-2</v>
      </c>
      <c r="BF2233" s="61"/>
      <c r="BG2233" s="63" t="s">
        <v>335</v>
      </c>
      <c r="BH2233" s="54">
        <v>7</v>
      </c>
      <c r="BI2233" s="66">
        <v>0.3888888888888889</v>
      </c>
      <c r="BJ2233" s="61"/>
      <c r="BK2233" s="61"/>
      <c r="BL2233" s="61"/>
      <c r="BM2233" s="61"/>
    </row>
    <row r="2234" spans="2:65" ht="25.5" customHeight="1" x14ac:dyDescent="0.2">
      <c r="B2234" s="63" t="s">
        <v>376</v>
      </c>
      <c r="C2234" s="45">
        <v>1</v>
      </c>
      <c r="D2234" s="58">
        <v>3.5714285714285712E-2</v>
      </c>
      <c r="E2234" s="64"/>
      <c r="F2234" s="75" t="s">
        <v>388</v>
      </c>
      <c r="G2234" s="45">
        <v>0</v>
      </c>
      <c r="H2234" s="58">
        <v>0</v>
      </c>
      <c r="I2234" s="61"/>
      <c r="J2234" s="63" t="s">
        <v>400</v>
      </c>
      <c r="K2234" s="45">
        <v>1</v>
      </c>
      <c r="L2234" s="58">
        <v>3.5714285714285712E-2</v>
      </c>
      <c r="M2234" s="61"/>
      <c r="N2234" s="169" t="s">
        <v>203</v>
      </c>
      <c r="O2234" s="45">
        <v>1</v>
      </c>
      <c r="P2234" s="60">
        <v>0.04</v>
      </c>
      <c r="Q2234" s="61"/>
      <c r="R2234" s="37"/>
      <c r="S2234" s="45">
        <v>26</v>
      </c>
      <c r="T2234" s="60">
        <v>1</v>
      </c>
      <c r="U2234" s="61"/>
      <c r="V2234" s="61"/>
      <c r="W2234" s="169" t="s">
        <v>217</v>
      </c>
      <c r="X2234" s="45">
        <v>5</v>
      </c>
      <c r="Y2234" s="60">
        <v>0.17857142857142858</v>
      </c>
      <c r="Z2234" s="61"/>
      <c r="AA2234" s="169" t="s">
        <v>228</v>
      </c>
      <c r="AB2234" s="45">
        <v>7</v>
      </c>
      <c r="AC2234" s="60">
        <v>0.25</v>
      </c>
      <c r="AD2234" s="61"/>
      <c r="AE2234" s="169" t="s">
        <v>237</v>
      </c>
      <c r="AF2234" s="45">
        <v>9</v>
      </c>
      <c r="AG2234" s="60">
        <v>0.36</v>
      </c>
      <c r="AH2234" s="61"/>
      <c r="AI2234" s="169" t="s">
        <v>241</v>
      </c>
      <c r="AJ2234" s="45">
        <v>2</v>
      </c>
      <c r="AK2234" s="60">
        <v>7.1428571428571425E-2</v>
      </c>
      <c r="AL2234" s="61"/>
      <c r="AM2234" s="169" t="s">
        <v>257</v>
      </c>
      <c r="AN2234" s="45">
        <v>2</v>
      </c>
      <c r="AO2234" s="60">
        <v>8.6956521739130432E-2</v>
      </c>
      <c r="AP2234" s="61"/>
      <c r="AQ2234" s="169" t="s">
        <v>287</v>
      </c>
      <c r="AR2234" s="45">
        <v>1</v>
      </c>
      <c r="AS2234" s="60">
        <v>0.04</v>
      </c>
      <c r="AT2234" s="61"/>
      <c r="AU2234" s="169" t="s">
        <v>300</v>
      </c>
      <c r="AV2234" s="45">
        <v>4</v>
      </c>
      <c r="AW2234" s="60">
        <v>0.17391304347826086</v>
      </c>
      <c r="AX2234" s="61"/>
      <c r="AY2234" s="169" t="s">
        <v>319</v>
      </c>
      <c r="AZ2234" s="45">
        <v>4</v>
      </c>
      <c r="BA2234" s="60">
        <v>0.14285714285714285</v>
      </c>
      <c r="BB2234" s="61"/>
      <c r="BC2234" s="169" t="s">
        <v>329</v>
      </c>
      <c r="BD2234" s="59">
        <v>1</v>
      </c>
      <c r="BE2234" s="60">
        <v>3.5714285714285712E-2</v>
      </c>
      <c r="BF2234" s="61"/>
      <c r="BG2234" s="63" t="s">
        <v>336</v>
      </c>
      <c r="BH2234" s="54">
        <v>9</v>
      </c>
      <c r="BI2234" s="66">
        <v>0.5</v>
      </c>
      <c r="BJ2234" s="61"/>
      <c r="BK2234" s="61"/>
      <c r="BL2234" s="61"/>
      <c r="BM2234" s="61"/>
    </row>
    <row r="2235" spans="2:65" ht="25.5" customHeight="1" x14ac:dyDescent="0.2">
      <c r="B2235" s="63" t="s">
        <v>377</v>
      </c>
      <c r="C2235" s="45">
        <v>0</v>
      </c>
      <c r="D2235" s="58">
        <v>0</v>
      </c>
      <c r="E2235" s="64"/>
      <c r="F2235" s="75" t="s">
        <v>389</v>
      </c>
      <c r="G2235" s="45">
        <v>1</v>
      </c>
      <c r="H2235" s="58">
        <v>3.5714285714285712E-2</v>
      </c>
      <c r="I2235" s="61"/>
      <c r="J2235" s="63" t="s">
        <v>387</v>
      </c>
      <c r="K2235" s="45">
        <v>0</v>
      </c>
      <c r="L2235" s="58">
        <v>0</v>
      </c>
      <c r="M2235" s="61"/>
      <c r="N2235" s="169" t="s">
        <v>204</v>
      </c>
      <c r="O2235" s="45">
        <v>8</v>
      </c>
      <c r="P2235" s="60">
        <v>0.32</v>
      </c>
      <c r="Q2235" s="61"/>
      <c r="R2235" s="61"/>
      <c r="S2235" s="49" t="s">
        <v>141</v>
      </c>
      <c r="T2235" s="49" t="s">
        <v>140</v>
      </c>
      <c r="U2235" s="61"/>
      <c r="V2235" s="61"/>
      <c r="W2235" s="169" t="s">
        <v>218</v>
      </c>
      <c r="X2235" s="45">
        <v>1</v>
      </c>
      <c r="Y2235" s="60">
        <v>3.5714285714285712E-2</v>
      </c>
      <c r="Z2235" s="61"/>
      <c r="AA2235" s="169" t="s">
        <v>229</v>
      </c>
      <c r="AB2235" s="45">
        <v>1</v>
      </c>
      <c r="AC2235" s="60">
        <v>3.5714285714285712E-2</v>
      </c>
      <c r="AD2235" s="61"/>
      <c r="AE2235" s="169" t="s">
        <v>251</v>
      </c>
      <c r="AF2235" s="59">
        <v>0</v>
      </c>
      <c r="AG2235" s="60">
        <v>0</v>
      </c>
      <c r="AH2235" s="61"/>
      <c r="AI2235" s="169" t="s">
        <v>242</v>
      </c>
      <c r="AJ2235" s="45">
        <v>1</v>
      </c>
      <c r="AK2235" s="60">
        <v>3.5714285714285712E-2</v>
      </c>
      <c r="AL2235" s="61"/>
      <c r="AM2235" s="169" t="s">
        <v>256</v>
      </c>
      <c r="AN2235" s="45">
        <v>1</v>
      </c>
      <c r="AO2235" s="60">
        <v>4.3478260869565216E-2</v>
      </c>
      <c r="AP2235" s="61"/>
      <c r="AQ2235" s="169" t="s">
        <v>288</v>
      </c>
      <c r="AR2235" s="59">
        <v>2</v>
      </c>
      <c r="AS2235" s="60">
        <v>0.08</v>
      </c>
      <c r="AT2235" s="61"/>
      <c r="AU2235" s="169" t="s">
        <v>301</v>
      </c>
      <c r="AV2235" s="45">
        <v>0</v>
      </c>
      <c r="AW2235" s="60">
        <v>0</v>
      </c>
      <c r="AX2235" s="61"/>
      <c r="AY2235" s="169" t="s">
        <v>320</v>
      </c>
      <c r="AZ2235" s="45">
        <v>0</v>
      </c>
      <c r="BA2235" s="60">
        <v>0</v>
      </c>
      <c r="BB2235" s="61"/>
      <c r="BC2235" s="169" t="s">
        <v>330</v>
      </c>
      <c r="BD2235" s="45">
        <v>7</v>
      </c>
      <c r="BE2235" s="60">
        <v>0.25</v>
      </c>
      <c r="BF2235" s="61"/>
      <c r="BG2235" s="63" t="s">
        <v>337</v>
      </c>
      <c r="BH2235" s="65">
        <v>0</v>
      </c>
      <c r="BI2235" s="66">
        <v>0</v>
      </c>
      <c r="BJ2235" s="61"/>
      <c r="BK2235" s="61"/>
      <c r="BL2235" s="61"/>
      <c r="BM2235" s="61"/>
    </row>
    <row r="2236" spans="2:65" ht="25.5" customHeight="1" x14ac:dyDescent="0.2">
      <c r="B2236" s="63" t="s">
        <v>378</v>
      </c>
      <c r="C2236" s="45">
        <v>1</v>
      </c>
      <c r="D2236" s="58">
        <v>3.5714285714285712E-2</v>
      </c>
      <c r="E2236" s="64"/>
      <c r="F2236" s="75" t="s">
        <v>390</v>
      </c>
      <c r="G2236" s="45">
        <v>0</v>
      </c>
      <c r="H2236" s="58">
        <v>0</v>
      </c>
      <c r="I2236" s="61"/>
      <c r="J2236" s="63" t="s">
        <v>401</v>
      </c>
      <c r="K2236" s="45">
        <v>0</v>
      </c>
      <c r="L2236" s="58">
        <v>0</v>
      </c>
      <c r="M2236" s="61"/>
      <c r="N2236" s="169" t="s">
        <v>205</v>
      </c>
      <c r="O2236" s="45">
        <v>0</v>
      </c>
      <c r="P2236" s="60">
        <v>0</v>
      </c>
      <c r="Q2236" s="61"/>
      <c r="R2236" s="61"/>
      <c r="S2236" s="61"/>
      <c r="T2236" s="61"/>
      <c r="U2236" s="61"/>
      <c r="V2236" s="61"/>
      <c r="W2236" s="169" t="s">
        <v>219</v>
      </c>
      <c r="X2236" s="45">
        <v>0</v>
      </c>
      <c r="Y2236" s="60">
        <v>0</v>
      </c>
      <c r="Z2236" s="61"/>
      <c r="AA2236" s="37"/>
      <c r="AB2236" s="45">
        <v>28</v>
      </c>
      <c r="AC2236" s="60">
        <v>1</v>
      </c>
      <c r="AD2236" s="61"/>
      <c r="AE2236" s="169" t="s">
        <v>435</v>
      </c>
      <c r="AF2236" s="59">
        <v>1</v>
      </c>
      <c r="AG2236" s="60">
        <v>0.04</v>
      </c>
      <c r="AH2236" s="61"/>
      <c r="AI2236" s="169" t="s">
        <v>243</v>
      </c>
      <c r="AJ2236" s="45">
        <v>1</v>
      </c>
      <c r="AK2236" s="60">
        <v>3.5714285714285712E-2</v>
      </c>
      <c r="AL2236" s="61"/>
      <c r="AM2236" s="169" t="s">
        <v>258</v>
      </c>
      <c r="AN2236" s="45">
        <v>1</v>
      </c>
      <c r="AO2236" s="60">
        <v>4.3478260869565216E-2</v>
      </c>
      <c r="AP2236" s="61"/>
      <c r="AQ2236" s="169" t="s">
        <v>289</v>
      </c>
      <c r="AR2236" s="59">
        <v>1</v>
      </c>
      <c r="AS2236" s="60">
        <v>3.5714285714285712E-2</v>
      </c>
      <c r="AT2236" s="61"/>
      <c r="AU2236" s="169" t="s">
        <v>302</v>
      </c>
      <c r="AV2236" s="45">
        <v>2</v>
      </c>
      <c r="AW2236" s="60">
        <v>8.6956521739130432E-2</v>
      </c>
      <c r="AX2236" s="61"/>
      <c r="AY2236" s="169" t="s">
        <v>322</v>
      </c>
      <c r="AZ2236" s="45">
        <v>1</v>
      </c>
      <c r="BA2236" s="60">
        <v>3.5714285714285712E-2</v>
      </c>
      <c r="BB2236" s="61"/>
      <c r="BC2236" s="98"/>
      <c r="BD2236" s="45">
        <v>28</v>
      </c>
      <c r="BE2236" s="60">
        <v>1</v>
      </c>
      <c r="BF2236" s="61"/>
      <c r="BG2236" s="98"/>
      <c r="BH2236" s="65">
        <v>18</v>
      </c>
      <c r="BI2236" s="66">
        <v>1</v>
      </c>
      <c r="BJ2236" s="61"/>
      <c r="BK2236" s="61"/>
      <c r="BL2236" s="61"/>
      <c r="BM2236" s="61"/>
    </row>
    <row r="2237" spans="2:65" ht="25.5" customHeight="1" x14ac:dyDescent="0.2">
      <c r="B2237" s="63" t="s">
        <v>379</v>
      </c>
      <c r="C2237" s="45">
        <v>1</v>
      </c>
      <c r="D2237" s="58">
        <v>3.5714285714285712E-2</v>
      </c>
      <c r="E2237" s="64"/>
      <c r="F2237" s="75" t="s">
        <v>391</v>
      </c>
      <c r="G2237" s="45">
        <v>2</v>
      </c>
      <c r="H2237" s="58">
        <v>7.1428571428571425E-2</v>
      </c>
      <c r="I2237" s="61"/>
      <c r="J2237" s="63" t="s">
        <v>402</v>
      </c>
      <c r="K2237" s="45">
        <v>0</v>
      </c>
      <c r="L2237" s="58">
        <v>0</v>
      </c>
      <c r="M2237" s="61"/>
      <c r="N2237" s="169" t="s">
        <v>206</v>
      </c>
      <c r="O2237" s="45">
        <v>2</v>
      </c>
      <c r="P2237" s="60">
        <v>0.08</v>
      </c>
      <c r="Q2237" s="61"/>
      <c r="R2237" s="61"/>
      <c r="S2237" s="61"/>
      <c r="T2237" s="61"/>
      <c r="U2237" s="61"/>
      <c r="V2237" s="61"/>
      <c r="W2237" s="169" t="s">
        <v>220</v>
      </c>
      <c r="X2237" s="45">
        <v>2</v>
      </c>
      <c r="Y2237" s="60">
        <v>7.1428571428571425E-2</v>
      </c>
      <c r="Z2237" s="61"/>
      <c r="AA2237" s="61"/>
      <c r="AB2237" s="49" t="s">
        <v>141</v>
      </c>
      <c r="AC2237" s="49" t="s">
        <v>140</v>
      </c>
      <c r="AD2237" s="61"/>
      <c r="AE2237" s="169" t="s">
        <v>436</v>
      </c>
      <c r="AF2237" s="59">
        <v>4</v>
      </c>
      <c r="AG2237" s="60">
        <v>0.16</v>
      </c>
      <c r="AH2237" s="61"/>
      <c r="AI2237" s="169" t="s">
        <v>244</v>
      </c>
      <c r="AJ2237" s="45">
        <v>3</v>
      </c>
      <c r="AK2237" s="60">
        <v>0.10714285714285714</v>
      </c>
      <c r="AL2237" s="61"/>
      <c r="AM2237" s="169" t="s">
        <v>277</v>
      </c>
      <c r="AN2237" s="45">
        <v>1</v>
      </c>
      <c r="AO2237" s="60">
        <v>4.3478260869565216E-2</v>
      </c>
      <c r="AP2237" s="61"/>
      <c r="AQ2237" s="169" t="s">
        <v>290</v>
      </c>
      <c r="AR2237" s="45">
        <v>0</v>
      </c>
      <c r="AS2237" s="60">
        <v>0</v>
      </c>
      <c r="AT2237" s="61"/>
      <c r="AU2237" s="169" t="s">
        <v>304</v>
      </c>
      <c r="AV2237" s="45">
        <v>4</v>
      </c>
      <c r="AW2237" s="60">
        <v>0.17391304347826086</v>
      </c>
      <c r="AX2237" s="61"/>
      <c r="AY2237" s="169" t="s">
        <v>321</v>
      </c>
      <c r="AZ2237" s="45">
        <v>4</v>
      </c>
      <c r="BA2237" s="60">
        <v>0.14285714285714285</v>
      </c>
      <c r="BB2237" s="61"/>
      <c r="BC2237" s="61"/>
      <c r="BD2237" s="49" t="s">
        <v>141</v>
      </c>
      <c r="BE2237" s="49" t="s">
        <v>140</v>
      </c>
      <c r="BF2237" s="61"/>
      <c r="BG2237" s="68"/>
      <c r="BH2237" s="77" t="s">
        <v>141</v>
      </c>
      <c r="BI2237" s="77" t="s">
        <v>140</v>
      </c>
      <c r="BJ2237" s="61"/>
      <c r="BK2237" s="61"/>
      <c r="BL2237" s="61"/>
      <c r="BM2237" s="61"/>
    </row>
    <row r="2238" spans="2:65" ht="25.5" customHeight="1" x14ac:dyDescent="0.2">
      <c r="B2238" s="63" t="s">
        <v>380</v>
      </c>
      <c r="C2238" s="45">
        <v>1</v>
      </c>
      <c r="D2238" s="58">
        <v>3.5714285714285712E-2</v>
      </c>
      <c r="E2238" s="64"/>
      <c r="F2238" s="75" t="s">
        <v>392</v>
      </c>
      <c r="G2238" s="45">
        <v>0</v>
      </c>
      <c r="H2238" s="58">
        <v>0</v>
      </c>
      <c r="I2238" s="61"/>
      <c r="J2238" s="63" t="s">
        <v>389</v>
      </c>
      <c r="K2238" s="45">
        <v>1</v>
      </c>
      <c r="L2238" s="58">
        <v>3.5714285714285712E-2</v>
      </c>
      <c r="M2238" s="61"/>
      <c r="N2238" s="169" t="s">
        <v>250</v>
      </c>
      <c r="O2238" s="45">
        <v>0</v>
      </c>
      <c r="P2238" s="60">
        <v>0</v>
      </c>
      <c r="Q2238" s="61"/>
      <c r="R2238" s="61"/>
      <c r="S2238" s="61"/>
      <c r="T2238" s="61"/>
      <c r="U2238" s="61"/>
      <c r="V2238" s="61"/>
      <c r="W2238" s="169" t="s">
        <v>221</v>
      </c>
      <c r="X2238" s="45">
        <v>0</v>
      </c>
      <c r="Y2238" s="60">
        <v>0</v>
      </c>
      <c r="Z2238" s="61"/>
      <c r="AA2238" s="61"/>
      <c r="AB2238" s="61"/>
      <c r="AC2238" s="61"/>
      <c r="AD2238" s="61"/>
      <c r="AE2238" s="169" t="s">
        <v>437</v>
      </c>
      <c r="AF2238" s="59">
        <v>3</v>
      </c>
      <c r="AG2238" s="60">
        <v>0.12</v>
      </c>
      <c r="AH2238" s="61"/>
      <c r="AI2238" s="169" t="s">
        <v>245</v>
      </c>
      <c r="AJ2238" s="59">
        <v>2</v>
      </c>
      <c r="AK2238" s="60">
        <v>7.1428571428571425E-2</v>
      </c>
      <c r="AL2238" s="61"/>
      <c r="AM2238" s="169" t="s">
        <v>259</v>
      </c>
      <c r="AN2238" s="45">
        <v>2</v>
      </c>
      <c r="AO2238" s="60">
        <v>8.6956521739130432E-2</v>
      </c>
      <c r="AP2238" s="61"/>
      <c r="AQ2238" s="169" t="s">
        <v>291</v>
      </c>
      <c r="AR2238" s="45">
        <v>1</v>
      </c>
      <c r="AS2238" s="60">
        <v>3.5714285714285712E-2</v>
      </c>
      <c r="AT2238" s="61"/>
      <c r="AU2238" s="169" t="s">
        <v>303</v>
      </c>
      <c r="AV2238" s="45">
        <v>0</v>
      </c>
      <c r="AW2238" s="60">
        <v>0</v>
      </c>
      <c r="AX2238" s="61"/>
      <c r="AY2238" s="169" t="s">
        <v>318</v>
      </c>
      <c r="AZ2238" s="45">
        <v>1</v>
      </c>
      <c r="BA2238" s="60">
        <v>3.5714285714285712E-2</v>
      </c>
      <c r="BB2238" s="61"/>
      <c r="BC2238" s="61"/>
      <c r="BD2238" s="61"/>
      <c r="BE2238" s="61"/>
      <c r="BF2238" s="61"/>
      <c r="BG2238" s="61"/>
      <c r="BH2238" s="61"/>
      <c r="BI2238" s="61"/>
      <c r="BJ2238" s="61"/>
      <c r="BK2238" s="61"/>
      <c r="BL2238" s="61"/>
      <c r="BM2238" s="61"/>
    </row>
    <row r="2239" spans="2:65" ht="25.5" customHeight="1" x14ac:dyDescent="0.2">
      <c r="B2239" s="63" t="s">
        <v>381</v>
      </c>
      <c r="C2239" s="45">
        <v>3</v>
      </c>
      <c r="D2239" s="58">
        <v>0.10714285714285714</v>
      </c>
      <c r="E2239" s="64"/>
      <c r="F2239" s="75" t="s">
        <v>393</v>
      </c>
      <c r="G2239" s="45">
        <v>4</v>
      </c>
      <c r="H2239" s="58">
        <v>0.14285714285714285</v>
      </c>
      <c r="I2239" s="61"/>
      <c r="J2239" s="63" t="s">
        <v>403</v>
      </c>
      <c r="K2239" s="45">
        <v>2</v>
      </c>
      <c r="L2239" s="58">
        <v>7.1428571428571425E-2</v>
      </c>
      <c r="M2239" s="61"/>
      <c r="N2239" s="61"/>
      <c r="O2239" s="45">
        <v>25</v>
      </c>
      <c r="P2239" s="60">
        <v>1</v>
      </c>
      <c r="Q2239" s="61"/>
      <c r="R2239" s="61"/>
      <c r="S2239" s="61"/>
      <c r="T2239" s="61"/>
      <c r="U2239" s="61"/>
      <c r="V2239" s="61"/>
      <c r="W2239" s="169" t="s">
        <v>222</v>
      </c>
      <c r="X2239" s="45">
        <v>2</v>
      </c>
      <c r="Y2239" s="60">
        <v>7.1428571428571425E-2</v>
      </c>
      <c r="Z2239" s="61"/>
      <c r="AA2239" s="61"/>
      <c r="AB2239" s="61"/>
      <c r="AC2239" s="61"/>
      <c r="AD2239" s="61"/>
      <c r="AE2239" s="37"/>
      <c r="AF2239" s="45">
        <v>25</v>
      </c>
      <c r="AG2239" s="60">
        <v>1</v>
      </c>
      <c r="AH2239" s="61"/>
      <c r="AI2239" s="169" t="s">
        <v>248</v>
      </c>
      <c r="AJ2239" s="45">
        <v>0</v>
      </c>
      <c r="AK2239" s="60">
        <v>0</v>
      </c>
      <c r="AL2239" s="61"/>
      <c r="AM2239" s="169" t="s">
        <v>260</v>
      </c>
      <c r="AN2239" s="45">
        <v>1</v>
      </c>
      <c r="AO2239" s="60">
        <v>4.3478260869565216E-2</v>
      </c>
      <c r="AP2239" s="61"/>
      <c r="AQ2239" s="169" t="s">
        <v>292</v>
      </c>
      <c r="AR2239" s="45">
        <v>0</v>
      </c>
      <c r="AS2239" s="60">
        <v>0</v>
      </c>
      <c r="AT2239" s="61"/>
      <c r="AU2239" s="169" t="s">
        <v>305</v>
      </c>
      <c r="AV2239" s="45">
        <v>0</v>
      </c>
      <c r="AW2239" s="60">
        <v>0</v>
      </c>
      <c r="AX2239" s="61"/>
      <c r="AY2239" s="169" t="s">
        <v>439</v>
      </c>
      <c r="AZ2239" s="45">
        <v>1</v>
      </c>
      <c r="BA2239" s="60">
        <v>1</v>
      </c>
      <c r="BB2239" s="61"/>
      <c r="BC2239" s="61"/>
      <c r="BD2239" s="61"/>
      <c r="BE2239" s="61"/>
      <c r="BF2239" s="61"/>
      <c r="BG2239" s="61"/>
      <c r="BH2239" s="61"/>
      <c r="BI2239" s="61"/>
      <c r="BJ2239" s="61"/>
      <c r="BK2239" s="61"/>
      <c r="BL2239" s="61"/>
      <c r="BM2239" s="61"/>
    </row>
    <row r="2240" spans="2:65" ht="25.5" customHeight="1" x14ac:dyDescent="0.2">
      <c r="B2240" s="63" t="s">
        <v>382</v>
      </c>
      <c r="C2240" s="45">
        <v>1</v>
      </c>
      <c r="D2240" s="58">
        <v>3.5714285714285712E-2</v>
      </c>
      <c r="E2240" s="64"/>
      <c r="F2240" s="75" t="s">
        <v>394</v>
      </c>
      <c r="G2240" s="45">
        <v>1</v>
      </c>
      <c r="H2240" s="58">
        <v>3.5714285714285712E-2</v>
      </c>
      <c r="I2240" s="61"/>
      <c r="J2240" s="63" t="s">
        <v>404</v>
      </c>
      <c r="K2240" s="45">
        <v>0</v>
      </c>
      <c r="L2240" s="58">
        <v>0</v>
      </c>
      <c r="M2240" s="61"/>
      <c r="N2240" s="37"/>
      <c r="O2240" s="49" t="s">
        <v>141</v>
      </c>
      <c r="P2240" s="49" t="s">
        <v>140</v>
      </c>
      <c r="Q2240" s="61"/>
      <c r="R2240" s="61"/>
      <c r="S2240" s="61"/>
      <c r="T2240" s="61"/>
      <c r="U2240" s="61"/>
      <c r="V2240" s="61"/>
      <c r="W2240" s="169" t="s">
        <v>246</v>
      </c>
      <c r="X2240" s="45">
        <v>0</v>
      </c>
      <c r="Y2240" s="60">
        <v>0</v>
      </c>
      <c r="Z2240" s="61"/>
      <c r="AA2240" s="61"/>
      <c r="AB2240" s="61"/>
      <c r="AC2240" s="61"/>
      <c r="AD2240" s="61"/>
      <c r="AE2240" s="61"/>
      <c r="AF2240" s="49" t="s">
        <v>141</v>
      </c>
      <c r="AG2240" s="49" t="s">
        <v>140</v>
      </c>
      <c r="AH2240" s="61"/>
      <c r="AI2240" s="169" t="s">
        <v>249</v>
      </c>
      <c r="AJ2240" s="45">
        <v>0</v>
      </c>
      <c r="AK2240" s="60">
        <v>0</v>
      </c>
      <c r="AL2240" s="61"/>
      <c r="AM2240" s="169" t="s">
        <v>261</v>
      </c>
      <c r="AN2240" s="59">
        <v>1</v>
      </c>
      <c r="AO2240" s="60">
        <v>4.3478260869565216E-2</v>
      </c>
      <c r="AP2240" s="61"/>
      <c r="AQ2240" s="169" t="s">
        <v>293</v>
      </c>
      <c r="AR2240" s="45">
        <v>4</v>
      </c>
      <c r="AS2240" s="60">
        <v>0.14285714285714285</v>
      </c>
      <c r="AT2240" s="61"/>
      <c r="AU2240" s="169" t="s">
        <v>262</v>
      </c>
      <c r="AV2240" s="59">
        <v>0</v>
      </c>
      <c r="AW2240" s="60">
        <v>0</v>
      </c>
      <c r="AX2240" s="61"/>
      <c r="AY2240" s="169" t="s">
        <v>440</v>
      </c>
      <c r="AZ2240" s="45">
        <v>11</v>
      </c>
      <c r="BA2240" s="60">
        <v>11</v>
      </c>
      <c r="BB2240" s="61"/>
      <c r="BC2240" s="61"/>
      <c r="BD2240" s="61"/>
      <c r="BE2240" s="61"/>
      <c r="BF2240" s="61"/>
      <c r="BG2240" s="61"/>
      <c r="BH2240" s="61"/>
      <c r="BI2240" s="61"/>
      <c r="BJ2240" s="61"/>
      <c r="BK2240" s="61"/>
      <c r="BL2240" s="61"/>
      <c r="BM2240" s="61"/>
    </row>
    <row r="2241" spans="2:65" ht="25.5" customHeight="1" x14ac:dyDescent="0.2">
      <c r="B2241" s="63" t="s">
        <v>383</v>
      </c>
      <c r="C2241" s="45">
        <v>1</v>
      </c>
      <c r="D2241" s="58">
        <v>3.5714285714285712E-2</v>
      </c>
      <c r="E2241" s="64"/>
      <c r="F2241" s="75" t="s">
        <v>395</v>
      </c>
      <c r="G2241" s="45">
        <v>1</v>
      </c>
      <c r="H2241" s="58">
        <v>3.5714285714285712E-2</v>
      </c>
      <c r="I2241" s="61"/>
      <c r="J2241" s="63" t="s">
        <v>391</v>
      </c>
      <c r="K2241" s="45">
        <v>0</v>
      </c>
      <c r="L2241" s="58">
        <v>0</v>
      </c>
      <c r="M2241" s="61"/>
      <c r="N2241" s="61"/>
      <c r="O2241" s="61"/>
      <c r="P2241" s="61"/>
      <c r="Q2241" s="61"/>
      <c r="R2241" s="61"/>
      <c r="S2241" s="61"/>
      <c r="T2241" s="61"/>
      <c r="U2241" s="61"/>
      <c r="V2241" s="61"/>
      <c r="W2241" s="169" t="s">
        <v>247</v>
      </c>
      <c r="X2241" s="45">
        <v>0</v>
      </c>
      <c r="Y2241" s="60">
        <v>0</v>
      </c>
      <c r="Z2241" s="61"/>
      <c r="AA2241" s="61"/>
      <c r="AB2241" s="61"/>
      <c r="AC2241" s="61"/>
      <c r="AD2241" s="61"/>
      <c r="AE2241" s="61"/>
      <c r="AF2241" s="61"/>
      <c r="AG2241" s="61"/>
      <c r="AH2241" s="61"/>
      <c r="AI2241" s="169" t="s">
        <v>273</v>
      </c>
      <c r="AJ2241" s="45">
        <v>0</v>
      </c>
      <c r="AK2241" s="60">
        <v>0</v>
      </c>
      <c r="AL2241" s="61"/>
      <c r="AM2241" s="169" t="s">
        <v>278</v>
      </c>
      <c r="AN2241" s="59">
        <v>2</v>
      </c>
      <c r="AO2241" s="60">
        <v>8.6956521739130432E-2</v>
      </c>
      <c r="AP2241" s="61"/>
      <c r="AQ2241" s="169" t="s">
        <v>294</v>
      </c>
      <c r="AR2241" s="45">
        <v>3</v>
      </c>
      <c r="AS2241" s="60">
        <v>0.10714285714285714</v>
      </c>
      <c r="AT2241" s="61"/>
      <c r="AU2241" s="169" t="s">
        <v>307</v>
      </c>
      <c r="AV2241" s="59">
        <v>2</v>
      </c>
      <c r="AW2241" s="60">
        <v>8.6956521739130432E-2</v>
      </c>
      <c r="AX2241" s="61"/>
      <c r="AY2241" s="169" t="s">
        <v>440</v>
      </c>
      <c r="AZ2241" s="45">
        <v>0</v>
      </c>
      <c r="BA2241" s="60">
        <v>0</v>
      </c>
      <c r="BB2241" s="61"/>
      <c r="BC2241" s="61"/>
      <c r="BD2241" s="61"/>
      <c r="BE2241" s="61"/>
      <c r="BF2241" s="61"/>
      <c r="BG2241" s="61"/>
      <c r="BH2241" s="61"/>
      <c r="BI2241" s="61"/>
      <c r="BJ2241" s="61"/>
      <c r="BK2241" s="61"/>
      <c r="BL2241" s="61"/>
      <c r="BM2241" s="61"/>
    </row>
    <row r="2242" spans="2:65" ht="25.5" customHeight="1" x14ac:dyDescent="0.2">
      <c r="B2242" s="61"/>
      <c r="C2242" s="45">
        <v>28</v>
      </c>
      <c r="D2242" s="58">
        <v>1</v>
      </c>
      <c r="E2242" s="64"/>
      <c r="F2242" s="61"/>
      <c r="G2242" s="45">
        <v>28</v>
      </c>
      <c r="H2242" s="58">
        <v>1</v>
      </c>
      <c r="I2242" s="61"/>
      <c r="J2242" s="63" t="s">
        <v>405</v>
      </c>
      <c r="K2242" s="45">
        <v>1</v>
      </c>
      <c r="L2242" s="58">
        <v>3.5714285714285712E-2</v>
      </c>
      <c r="M2242" s="61"/>
      <c r="N2242" s="61"/>
      <c r="O2242" s="61"/>
      <c r="P2242" s="61"/>
      <c r="Q2242" s="61"/>
      <c r="R2242" s="61"/>
      <c r="S2242" s="61"/>
      <c r="T2242" s="61"/>
      <c r="U2242" s="61"/>
      <c r="V2242" s="61"/>
      <c r="W2242" s="169" t="s">
        <v>265</v>
      </c>
      <c r="X2242" s="45">
        <v>2</v>
      </c>
      <c r="Y2242" s="60">
        <v>7.1428571428571425E-2</v>
      </c>
      <c r="Z2242" s="61"/>
      <c r="AA2242" s="61"/>
      <c r="AB2242" s="61"/>
      <c r="AC2242" s="61"/>
      <c r="AD2242" s="61"/>
      <c r="AE2242" s="61"/>
      <c r="AF2242" s="61"/>
      <c r="AG2242" s="61"/>
      <c r="AH2242" s="61"/>
      <c r="AI2242" s="169" t="s">
        <v>275</v>
      </c>
      <c r="AJ2242" s="45">
        <v>1</v>
      </c>
      <c r="AK2242" s="60">
        <v>3.5714285714285712E-2</v>
      </c>
      <c r="AL2242" s="61"/>
      <c r="AM2242" s="169" t="s">
        <v>262</v>
      </c>
      <c r="AN2242" s="45">
        <v>0</v>
      </c>
      <c r="AO2242" s="60">
        <v>0</v>
      </c>
      <c r="AP2242" s="61"/>
      <c r="AQ2242" s="61"/>
      <c r="AR2242" s="45">
        <v>28</v>
      </c>
      <c r="AS2242" s="60">
        <v>1</v>
      </c>
      <c r="AT2242" s="61"/>
      <c r="AU2242" s="169" t="s">
        <v>306</v>
      </c>
      <c r="AV2242" s="45">
        <v>0</v>
      </c>
      <c r="AW2242" s="60">
        <v>0</v>
      </c>
      <c r="AX2242" s="61"/>
      <c r="AY2242" s="98"/>
      <c r="AZ2242" s="45">
        <v>28</v>
      </c>
      <c r="BA2242" s="60">
        <v>1</v>
      </c>
      <c r="BB2242" s="61"/>
      <c r="BC2242" s="61"/>
      <c r="BD2242" s="61"/>
      <c r="BE2242" s="61"/>
      <c r="BF2242" s="61"/>
      <c r="BG2242" s="61"/>
      <c r="BH2242" s="61"/>
      <c r="BI2242" s="61"/>
      <c r="BJ2242" s="61"/>
      <c r="BK2242" s="61"/>
      <c r="BL2242" s="61"/>
      <c r="BM2242" s="61"/>
    </row>
    <row r="2243" spans="2:65" ht="25.5" customHeight="1" x14ac:dyDescent="0.2">
      <c r="B2243" s="61"/>
      <c r="C2243" s="70" t="s">
        <v>141</v>
      </c>
      <c r="D2243" s="70" t="s">
        <v>140</v>
      </c>
      <c r="E2243" s="64"/>
      <c r="F2243" s="61"/>
      <c r="G2243" s="70" t="s">
        <v>141</v>
      </c>
      <c r="H2243" s="70" t="s">
        <v>140</v>
      </c>
      <c r="I2243" s="61"/>
      <c r="J2243" s="63" t="s">
        <v>406</v>
      </c>
      <c r="K2243" s="45">
        <v>1</v>
      </c>
      <c r="L2243" s="58">
        <v>3.5714285714285712E-2</v>
      </c>
      <c r="M2243" s="61"/>
      <c r="N2243" s="61"/>
      <c r="O2243" s="61"/>
      <c r="P2243" s="61"/>
      <c r="Q2243" s="61"/>
      <c r="R2243" s="61"/>
      <c r="S2243" s="61"/>
      <c r="T2243" s="61"/>
      <c r="U2243" s="61"/>
      <c r="V2243" s="61"/>
      <c r="W2243" s="169" t="s">
        <v>266</v>
      </c>
      <c r="X2243" s="45">
        <v>1</v>
      </c>
      <c r="Y2243" s="60">
        <v>3.5714285714285712E-2</v>
      </c>
      <c r="Z2243" s="61"/>
      <c r="AA2243" s="61"/>
      <c r="AB2243" s="61"/>
      <c r="AC2243" s="61"/>
      <c r="AD2243" s="61"/>
      <c r="AE2243" s="61"/>
      <c r="AF2243" s="61"/>
      <c r="AG2243" s="61"/>
      <c r="AH2243" s="61"/>
      <c r="AI2243" s="169" t="s">
        <v>274</v>
      </c>
      <c r="AJ2243" s="45">
        <v>1</v>
      </c>
      <c r="AK2243" s="60">
        <v>3.5714285714285712E-2</v>
      </c>
      <c r="AL2243" s="61"/>
      <c r="AM2243" s="169" t="s">
        <v>263</v>
      </c>
      <c r="AN2243" s="45">
        <v>0</v>
      </c>
      <c r="AO2243" s="60">
        <v>0</v>
      </c>
      <c r="AP2243" s="61"/>
      <c r="AQ2243" s="61"/>
      <c r="AR2243" s="70" t="s">
        <v>141</v>
      </c>
      <c r="AS2243" s="70" t="s">
        <v>140</v>
      </c>
      <c r="AT2243" s="61"/>
      <c r="AU2243" s="169" t="s">
        <v>308</v>
      </c>
      <c r="AV2243" s="45">
        <v>0</v>
      </c>
      <c r="AW2243" s="60">
        <v>0</v>
      </c>
      <c r="AX2243" s="61"/>
      <c r="AY2243" s="61"/>
      <c r="AZ2243" s="49" t="s">
        <v>141</v>
      </c>
      <c r="BA2243" s="49" t="s">
        <v>140</v>
      </c>
      <c r="BB2243" s="64"/>
      <c r="BC2243" s="61"/>
      <c r="BD2243" s="61"/>
      <c r="BE2243" s="61"/>
      <c r="BF2243" s="61"/>
      <c r="BG2243" s="61"/>
      <c r="BH2243" s="61"/>
      <c r="BI2243" s="61"/>
      <c r="BJ2243" s="61"/>
      <c r="BK2243" s="61"/>
      <c r="BL2243" s="61"/>
      <c r="BM2243" s="61"/>
    </row>
    <row r="2244" spans="2:65" ht="25.5" customHeight="1" x14ac:dyDescent="0.2">
      <c r="B2244" s="61"/>
      <c r="C2244" s="61"/>
      <c r="D2244" s="61"/>
      <c r="E2244" s="64"/>
      <c r="F2244" s="61"/>
      <c r="G2244" s="61"/>
      <c r="H2244" s="61"/>
      <c r="I2244" s="61"/>
      <c r="J2244" s="63" t="s">
        <v>393</v>
      </c>
      <c r="K2244" s="45">
        <v>2</v>
      </c>
      <c r="L2244" s="58">
        <v>7.1428571428571425E-2</v>
      </c>
      <c r="M2244" s="61"/>
      <c r="N2244" s="61"/>
      <c r="O2244" s="61"/>
      <c r="P2244" s="61"/>
      <c r="Q2244" s="61"/>
      <c r="R2244" s="61"/>
      <c r="S2244" s="61"/>
      <c r="T2244" s="61"/>
      <c r="U2244" s="61"/>
      <c r="V2244" s="61"/>
      <c r="W2244" s="169" t="s">
        <v>162</v>
      </c>
      <c r="X2244" s="59">
        <v>3</v>
      </c>
      <c r="Y2244" s="60">
        <v>0.10714285714285714</v>
      </c>
      <c r="Z2244" s="61"/>
      <c r="AA2244" s="61"/>
      <c r="AB2244" s="61"/>
      <c r="AC2244" s="61"/>
      <c r="AD2244" s="61"/>
      <c r="AE2244" s="61"/>
      <c r="AF2244" s="61"/>
      <c r="AG2244" s="61"/>
      <c r="AH2244" s="61"/>
      <c r="AI2244" s="169" t="s">
        <v>273</v>
      </c>
      <c r="AJ2244" s="45">
        <v>1</v>
      </c>
      <c r="AK2244" s="60">
        <v>3.5714285714285712E-2</v>
      </c>
      <c r="AL2244" s="61"/>
      <c r="AM2244" s="169" t="s">
        <v>264</v>
      </c>
      <c r="AN2244" s="45">
        <v>2</v>
      </c>
      <c r="AO2244" s="60">
        <v>8.6956521739130432E-2</v>
      </c>
      <c r="AP2244" s="61"/>
      <c r="AQ2244" s="61"/>
      <c r="AR2244" s="61"/>
      <c r="AS2244" s="61"/>
      <c r="AT2244" s="61"/>
      <c r="AU2244" s="169" t="s">
        <v>309</v>
      </c>
      <c r="AV2244" s="45">
        <v>0</v>
      </c>
      <c r="AW2244" s="60">
        <v>0</v>
      </c>
      <c r="AX2244" s="61"/>
      <c r="AY2244"/>
      <c r="AZ2244"/>
      <c r="BA2244"/>
      <c r="BB2244" s="61"/>
      <c r="BC2244" s="61"/>
      <c r="BD2244" s="61"/>
      <c r="BE2244" s="61"/>
      <c r="BF2244" s="61"/>
      <c r="BG2244" s="61"/>
      <c r="BH2244" s="61"/>
      <c r="BI2244" s="61"/>
      <c r="BJ2244" s="61"/>
      <c r="BK2244" s="61"/>
      <c r="BL2244" s="61"/>
      <c r="BM2244" s="61"/>
    </row>
    <row r="2245" spans="2:65" ht="25.5" customHeight="1" x14ac:dyDescent="0.2">
      <c r="B2245" s="61"/>
      <c r="C2245" s="61"/>
      <c r="D2245" s="61"/>
      <c r="E2245" s="64"/>
      <c r="F2245" s="61"/>
      <c r="G2245" s="61"/>
      <c r="H2245" s="61"/>
      <c r="I2245" s="61"/>
      <c r="J2245" s="63" t="s">
        <v>407</v>
      </c>
      <c r="K2245" s="45">
        <v>1</v>
      </c>
      <c r="L2245" s="58">
        <v>3.5714285714285712E-2</v>
      </c>
      <c r="M2245" s="61"/>
      <c r="N2245" s="61"/>
      <c r="O2245" s="61"/>
      <c r="P2245" s="61"/>
      <c r="Q2245" s="61"/>
      <c r="R2245" s="61"/>
      <c r="S2245" s="61"/>
      <c r="T2245" s="61"/>
      <c r="U2245" s="61"/>
      <c r="V2245" s="61"/>
      <c r="W2245" s="37"/>
      <c r="X2245" s="45">
        <v>28</v>
      </c>
      <c r="Y2245" s="60">
        <v>1</v>
      </c>
      <c r="Z2245" s="61"/>
      <c r="AA2245" s="61"/>
      <c r="AB2245" s="61"/>
      <c r="AC2245" s="61"/>
      <c r="AD2245" s="61"/>
      <c r="AE2245" s="61"/>
      <c r="AF2245" s="61"/>
      <c r="AG2245" s="61"/>
      <c r="AH2245" s="61"/>
      <c r="AI2245" s="169" t="s">
        <v>438</v>
      </c>
      <c r="AJ2245" s="45">
        <v>7</v>
      </c>
      <c r="AK2245" s="60">
        <v>0.25</v>
      </c>
      <c r="AL2245" s="61"/>
      <c r="AM2245" s="169" t="s">
        <v>279</v>
      </c>
      <c r="AN2245" s="45">
        <v>0</v>
      </c>
      <c r="AO2245" s="60">
        <v>0</v>
      </c>
      <c r="AP2245" s="61"/>
      <c r="AQ2245" s="61"/>
      <c r="AR2245" s="61"/>
      <c r="AS2245" s="61"/>
      <c r="AT2245" s="61"/>
      <c r="AU2245" s="169" t="s">
        <v>310</v>
      </c>
      <c r="AV2245" s="45">
        <v>0</v>
      </c>
      <c r="AW2245" s="60">
        <v>0</v>
      </c>
      <c r="AX2245" s="61"/>
      <c r="AY2245" s="61"/>
      <c r="AZ2245" s="61"/>
      <c r="BA2245" s="61"/>
      <c r="BB2245" s="61"/>
      <c r="BC2245" s="61"/>
      <c r="BD2245" s="61"/>
      <c r="BE2245" s="61"/>
      <c r="BF2245" s="61"/>
      <c r="BG2245" s="61"/>
      <c r="BH2245" s="61"/>
      <c r="BI2245" s="61"/>
      <c r="BJ2245" s="61"/>
      <c r="BK2245" s="61"/>
      <c r="BL2245" s="61"/>
      <c r="BM2245" s="61"/>
    </row>
    <row r="2246" spans="2:65" ht="25.5" customHeight="1" x14ac:dyDescent="0.2">
      <c r="B2246" s="61"/>
      <c r="C2246" s="61"/>
      <c r="D2246" s="61"/>
      <c r="E2246" s="64"/>
      <c r="F2246" s="61"/>
      <c r="G2246" s="61"/>
      <c r="H2246" s="61"/>
      <c r="I2246" s="61"/>
      <c r="J2246" s="63" t="s">
        <v>408</v>
      </c>
      <c r="K2246" s="45">
        <v>1</v>
      </c>
      <c r="L2246" s="58">
        <v>3.5714285714285712E-2</v>
      </c>
      <c r="M2246" s="61"/>
      <c r="N2246" s="61"/>
      <c r="O2246" s="61"/>
      <c r="P2246" s="61"/>
      <c r="Q2246" s="61"/>
      <c r="R2246" s="61"/>
      <c r="S2246" s="61"/>
      <c r="T2246" s="61"/>
      <c r="U2246" s="61"/>
      <c r="V2246" s="61"/>
      <c r="W2246" s="61"/>
      <c r="X2246" s="49" t="s">
        <v>141</v>
      </c>
      <c r="Y2246" s="49" t="s">
        <v>140</v>
      </c>
      <c r="Z2246" s="61"/>
      <c r="AA2246" s="61"/>
      <c r="AB2246" s="61"/>
      <c r="AC2246" s="61"/>
      <c r="AD2246" s="61"/>
      <c r="AE2246" s="61"/>
      <c r="AF2246" s="61"/>
      <c r="AG2246" s="61"/>
      <c r="AH2246" s="61"/>
      <c r="AI2246" s="37"/>
      <c r="AJ2246" s="45">
        <v>28</v>
      </c>
      <c r="AK2246" s="60">
        <v>1</v>
      </c>
      <c r="AL2246" s="61"/>
      <c r="AM2246" s="169" t="s">
        <v>267</v>
      </c>
      <c r="AN2246" s="45">
        <v>0</v>
      </c>
      <c r="AO2246" s="60">
        <v>0</v>
      </c>
      <c r="AP2246" s="61"/>
      <c r="AQ2246" s="61"/>
      <c r="AR2246" s="61"/>
      <c r="AS2246" s="61"/>
      <c r="AT2246" s="61"/>
      <c r="AU2246" s="169" t="s">
        <v>311</v>
      </c>
      <c r="AV2246" s="45">
        <v>0</v>
      </c>
      <c r="AW2246" s="60">
        <v>0</v>
      </c>
      <c r="AX2246" s="61"/>
      <c r="AY2246" s="61"/>
      <c r="AZ2246" s="61"/>
      <c r="BA2246" s="61"/>
      <c r="BB2246" s="61"/>
      <c r="BC2246" s="61"/>
      <c r="BD2246" s="61"/>
      <c r="BE2246" s="61"/>
      <c r="BF2246" s="61"/>
      <c r="BG2246" s="61"/>
      <c r="BH2246" s="61"/>
      <c r="BI2246" s="61"/>
      <c r="BJ2246" s="61"/>
      <c r="BK2246" s="61"/>
      <c r="BL2246" s="61"/>
      <c r="BM2246" s="61"/>
    </row>
    <row r="2247" spans="2:65" ht="25.5" customHeight="1" x14ac:dyDescent="0.2">
      <c r="B2247" s="61"/>
      <c r="C2247" s="61"/>
      <c r="D2247" s="61"/>
      <c r="E2247" s="64"/>
      <c r="F2247" s="61"/>
      <c r="G2247" s="61"/>
      <c r="H2247" s="61"/>
      <c r="I2247" s="61"/>
      <c r="J2247" s="63" t="s">
        <v>395</v>
      </c>
      <c r="K2247" s="45">
        <v>0</v>
      </c>
      <c r="L2247" s="58">
        <v>0</v>
      </c>
      <c r="M2247" s="61"/>
      <c r="N2247" s="61"/>
      <c r="O2247" s="61"/>
      <c r="P2247" s="61"/>
      <c r="Q2247" s="61"/>
      <c r="R2247" s="61"/>
      <c r="S2247" s="61"/>
      <c r="T2247" s="61"/>
      <c r="U2247" s="61"/>
      <c r="V2247" s="61"/>
      <c r="W2247" s="61"/>
      <c r="X2247" s="61"/>
      <c r="Y2247" s="61"/>
      <c r="Z2247" s="61"/>
      <c r="AA2247" s="61"/>
      <c r="AB2247" s="61"/>
      <c r="AC2247" s="61"/>
      <c r="AD2247" s="61"/>
      <c r="AE2247" s="61"/>
      <c r="AF2247" s="61"/>
      <c r="AG2247" s="61"/>
      <c r="AH2247" s="61"/>
      <c r="AI2247" s="61"/>
      <c r="AJ2247" s="49" t="s">
        <v>141</v>
      </c>
      <c r="AK2247" s="49" t="s">
        <v>140</v>
      </c>
      <c r="AL2247" s="61"/>
      <c r="AM2247" s="169" t="s">
        <v>268</v>
      </c>
      <c r="AN2247" s="45">
        <v>0</v>
      </c>
      <c r="AO2247" s="60">
        <v>0</v>
      </c>
      <c r="AP2247" s="61"/>
      <c r="AQ2247" s="61"/>
      <c r="AR2247" s="61"/>
      <c r="AS2247" s="61"/>
      <c r="AT2247" s="61"/>
      <c r="AU2247" s="169" t="s">
        <v>312</v>
      </c>
      <c r="AV2247" s="45">
        <v>2</v>
      </c>
      <c r="AW2247" s="60">
        <v>8.6956521739130432E-2</v>
      </c>
      <c r="AX2247" s="61"/>
      <c r="AY2247"/>
      <c r="AZ2247"/>
      <c r="BA2247"/>
      <c r="BB2247" s="61"/>
      <c r="BC2247" s="61"/>
      <c r="BD2247" s="61"/>
      <c r="BE2247" s="61"/>
      <c r="BF2247" s="61"/>
      <c r="BG2247" s="61"/>
      <c r="BH2247" s="61"/>
      <c r="BI2247" s="61"/>
      <c r="BJ2247" s="61"/>
      <c r="BK2247" s="61"/>
      <c r="BL2247" s="61"/>
      <c r="BM2247" s="61"/>
    </row>
    <row r="2248" spans="2:65" ht="25.5" customHeight="1" x14ac:dyDescent="0.2">
      <c r="B2248" s="61"/>
      <c r="C2248" s="61"/>
      <c r="D2248" s="61"/>
      <c r="E2248" s="64"/>
      <c r="F2248" s="61"/>
      <c r="G2248" s="61"/>
      <c r="H2248" s="61"/>
      <c r="I2248" s="61"/>
      <c r="J2248" s="61"/>
      <c r="K2248" s="45">
        <v>28</v>
      </c>
      <c r="L2248" s="58">
        <v>1</v>
      </c>
      <c r="M2248" s="61"/>
      <c r="N2248" s="61"/>
      <c r="O2248" s="61"/>
      <c r="P2248" s="61"/>
      <c r="Q2248" s="61"/>
      <c r="R2248" s="61"/>
      <c r="S2248" s="61"/>
      <c r="T2248" s="61"/>
      <c r="U2248" s="61"/>
      <c r="V2248" s="61"/>
      <c r="W2248" s="61"/>
      <c r="X2248" s="61"/>
      <c r="Y2248" s="61"/>
      <c r="Z2248" s="61"/>
      <c r="AA2248" s="61"/>
      <c r="AB2248" s="61"/>
      <c r="AC2248" s="61"/>
      <c r="AD2248" s="61"/>
      <c r="AE2248" s="61"/>
      <c r="AF2248" s="61"/>
      <c r="AG2248" s="61"/>
      <c r="AH2248" s="61"/>
      <c r="AI2248" s="61"/>
      <c r="AJ2248" s="61"/>
      <c r="AK2248" s="61"/>
      <c r="AL2248" s="61"/>
      <c r="AM2248" s="169" t="s">
        <v>269</v>
      </c>
      <c r="AN2248" s="45">
        <v>0</v>
      </c>
      <c r="AO2248" s="60">
        <v>0</v>
      </c>
      <c r="AP2248" s="61"/>
      <c r="AQ2248" s="61"/>
      <c r="AR2248" s="61"/>
      <c r="AS2248" s="61"/>
      <c r="AT2248" s="61"/>
      <c r="AU2248" s="169" t="s">
        <v>313</v>
      </c>
      <c r="AV2248" s="45">
        <v>1</v>
      </c>
      <c r="AW2248" s="60">
        <v>4.3478260869565216E-2</v>
      </c>
      <c r="AX2248" s="61"/>
      <c r="AY2248"/>
      <c r="AZ2248"/>
      <c r="BA2248"/>
      <c r="BB2248" s="61"/>
      <c r="BC2248" s="61"/>
      <c r="BD2248" s="61"/>
      <c r="BE2248" s="61"/>
      <c r="BF2248" s="61"/>
      <c r="BG2248" s="61"/>
      <c r="BH2248" s="61"/>
      <c r="BI2248" s="61"/>
      <c r="BJ2248" s="61"/>
      <c r="BK2248" s="61"/>
      <c r="BL2248" s="61"/>
      <c r="BM2248" s="61"/>
    </row>
    <row r="2249" spans="2:65" ht="25.5" customHeight="1" x14ac:dyDescent="0.2">
      <c r="B2249" s="61"/>
      <c r="C2249" s="61"/>
      <c r="D2249" s="61"/>
      <c r="E2249" s="64"/>
      <c r="F2249" s="61"/>
      <c r="G2249" s="61"/>
      <c r="H2249" s="61"/>
      <c r="I2249" s="61"/>
      <c r="J2249" s="61"/>
      <c r="K2249" s="70" t="s">
        <v>141</v>
      </c>
      <c r="L2249" s="70" t="s">
        <v>140</v>
      </c>
      <c r="M2249" s="61"/>
      <c r="N2249" s="61"/>
      <c r="O2249" s="61"/>
      <c r="P2249" s="61"/>
      <c r="Q2249" s="61"/>
      <c r="R2249" s="61"/>
      <c r="S2249" s="61"/>
      <c r="T2249" s="61"/>
      <c r="U2249" s="61"/>
      <c r="V2249" s="61"/>
      <c r="W2249" s="61"/>
      <c r="X2249" s="61"/>
      <c r="Y2249" s="61"/>
      <c r="Z2249" s="61"/>
      <c r="AA2249" s="61"/>
      <c r="AB2249" s="61"/>
      <c r="AC2249" s="61"/>
      <c r="AD2249" s="61"/>
      <c r="AE2249" s="61"/>
      <c r="AF2249" s="61"/>
      <c r="AG2249" s="61"/>
      <c r="AH2249" s="61"/>
      <c r="AI2249" s="61"/>
      <c r="AJ2249" s="61"/>
      <c r="AK2249" s="61"/>
      <c r="AL2249" s="61"/>
      <c r="AM2249" s="169" t="s">
        <v>280</v>
      </c>
      <c r="AN2249" s="45">
        <v>0</v>
      </c>
      <c r="AO2249" s="60">
        <v>0</v>
      </c>
      <c r="AP2249" s="61"/>
      <c r="AQ2249" s="61"/>
      <c r="AR2249" s="61"/>
      <c r="AS2249" s="61"/>
      <c r="AT2249" s="61"/>
      <c r="AU2249" s="98"/>
      <c r="AV2249" s="45">
        <v>23</v>
      </c>
      <c r="AW2249" s="60">
        <v>1</v>
      </c>
      <c r="AX2249" s="61"/>
      <c r="AY2249" s="61"/>
      <c r="AZ2249" s="61"/>
      <c r="BA2249" s="61"/>
      <c r="BB2249" s="61"/>
      <c r="BC2249" s="61"/>
      <c r="BD2249" s="61"/>
      <c r="BE2249" s="61"/>
      <c r="BF2249" s="61"/>
      <c r="BG2249" s="61"/>
      <c r="BH2249" s="61"/>
      <c r="BI2249" s="61"/>
      <c r="BJ2249" s="61"/>
      <c r="BK2249" s="61"/>
      <c r="BL2249" s="61"/>
      <c r="BM2249" s="61"/>
    </row>
    <row r="2250" spans="2:65" ht="25.5" customHeight="1" x14ac:dyDescent="0.2">
      <c r="B2250" s="61"/>
      <c r="C2250" s="61"/>
      <c r="D2250" s="61"/>
      <c r="E2250" s="64"/>
      <c r="F2250" s="61"/>
      <c r="G2250" s="61"/>
      <c r="H2250" s="61"/>
      <c r="I2250" s="61"/>
      <c r="J2250" s="61"/>
      <c r="K2250" s="61"/>
      <c r="L2250" s="61"/>
      <c r="M2250" s="61"/>
      <c r="N2250" s="61"/>
      <c r="O2250" s="61"/>
      <c r="P2250" s="61"/>
      <c r="Q2250" s="61"/>
      <c r="R2250" s="61"/>
      <c r="S2250" s="61"/>
      <c r="T2250" s="61"/>
      <c r="U2250" s="61"/>
      <c r="V2250" s="61"/>
      <c r="W2250" s="61"/>
      <c r="X2250" s="61"/>
      <c r="Y2250" s="61"/>
      <c r="Z2250" s="61"/>
      <c r="AA2250" s="61"/>
      <c r="AB2250" s="61"/>
      <c r="AC2250" s="61"/>
      <c r="AD2250" s="61"/>
      <c r="AE2250" s="61"/>
      <c r="AF2250" s="61"/>
      <c r="AG2250" s="61"/>
      <c r="AH2250" s="61"/>
      <c r="AI2250" s="61"/>
      <c r="AJ2250" s="61"/>
      <c r="AK2250" s="61"/>
      <c r="AL2250" s="61"/>
      <c r="AM2250" s="169" t="s">
        <v>270</v>
      </c>
      <c r="AN2250" s="45">
        <v>0</v>
      </c>
      <c r="AO2250" s="60">
        <v>0</v>
      </c>
      <c r="AP2250" s="61"/>
      <c r="AQ2250" s="61"/>
      <c r="AR2250" s="61"/>
      <c r="AS2250" s="61"/>
      <c r="AT2250" s="61"/>
      <c r="AU2250" s="61"/>
      <c r="AV2250" s="49" t="s">
        <v>141</v>
      </c>
      <c r="AW2250" s="49" t="s">
        <v>140</v>
      </c>
      <c r="AX2250" s="61"/>
      <c r="AY2250" s="61"/>
      <c r="AZ2250" s="61"/>
      <c r="BA2250" s="61"/>
      <c r="BB2250" s="61"/>
      <c r="BC2250" s="61"/>
      <c r="BD2250" s="61"/>
      <c r="BE2250" s="61"/>
      <c r="BF2250" s="61"/>
      <c r="BG2250" s="61"/>
      <c r="BH2250" s="61"/>
      <c r="BI2250" s="61"/>
      <c r="BJ2250" s="61"/>
      <c r="BK2250" s="61"/>
      <c r="BL2250" s="61"/>
      <c r="BM2250" s="61"/>
    </row>
    <row r="2251" spans="2:65" ht="25.5" customHeight="1" x14ac:dyDescent="0.2">
      <c r="B2251" s="61"/>
      <c r="C2251" s="61"/>
      <c r="D2251" s="61"/>
      <c r="E2251" s="64"/>
      <c r="F2251" s="61"/>
      <c r="G2251" s="61"/>
      <c r="H2251" s="61"/>
      <c r="I2251" s="61"/>
      <c r="J2251" s="61"/>
      <c r="K2251" s="61"/>
      <c r="L2251" s="61"/>
      <c r="M2251" s="61"/>
      <c r="N2251" s="61"/>
      <c r="O2251" s="61"/>
      <c r="P2251" s="61"/>
      <c r="Q2251" s="61"/>
      <c r="R2251" s="61"/>
      <c r="S2251" s="61"/>
      <c r="T2251" s="61"/>
      <c r="U2251" s="61"/>
      <c r="V2251" s="61"/>
      <c r="W2251" s="61"/>
      <c r="X2251" s="61"/>
      <c r="Y2251" s="61"/>
      <c r="Z2251" s="61"/>
      <c r="AA2251" s="61"/>
      <c r="AB2251" s="61"/>
      <c r="AC2251" s="61"/>
      <c r="AD2251" s="61"/>
      <c r="AE2251" s="61"/>
      <c r="AF2251" s="61"/>
      <c r="AG2251" s="61"/>
      <c r="AH2251" s="61"/>
      <c r="AI2251" s="61"/>
      <c r="AJ2251" s="61"/>
      <c r="AK2251" s="61"/>
      <c r="AL2251" s="61"/>
      <c r="AM2251" s="169" t="s">
        <v>271</v>
      </c>
      <c r="AN2251" s="45">
        <v>1</v>
      </c>
      <c r="AO2251" s="60">
        <v>4.3478260869565216E-2</v>
      </c>
      <c r="AP2251" s="61"/>
      <c r="AQ2251" s="61"/>
      <c r="AR2251" s="61"/>
      <c r="AS2251" s="61"/>
      <c r="AT2251" s="61"/>
      <c r="AU2251" s="61"/>
      <c r="AV2251" s="61"/>
      <c r="AW2251" s="61"/>
      <c r="AX2251" s="61"/>
      <c r="AY2251" s="61"/>
      <c r="AZ2251" s="61"/>
      <c r="BA2251" s="61"/>
      <c r="BB2251" s="61"/>
      <c r="BC2251" s="61"/>
      <c r="BD2251" s="61"/>
      <c r="BE2251" s="61"/>
      <c r="BF2251" s="61"/>
      <c r="BG2251" s="61"/>
      <c r="BH2251" s="61"/>
      <c r="BI2251" s="61"/>
      <c r="BJ2251" s="62"/>
      <c r="BK2251" s="62"/>
      <c r="BL2251" s="61"/>
      <c r="BM2251" s="61"/>
    </row>
    <row r="2252" spans="2:65" ht="25.5" customHeight="1" x14ac:dyDescent="0.2">
      <c r="B2252" s="37"/>
      <c r="C2252" s="37"/>
      <c r="D2252" s="37"/>
      <c r="E2252" s="64"/>
      <c r="F2252" s="61"/>
      <c r="G2252" s="61"/>
      <c r="H2252" s="61"/>
      <c r="I2252" s="61"/>
      <c r="J2252" s="61"/>
      <c r="K2252" s="61"/>
      <c r="L2252" s="61"/>
      <c r="M2252" s="61"/>
      <c r="N2252" s="61"/>
      <c r="O2252" s="61"/>
      <c r="P2252" s="61"/>
      <c r="Q2252" s="61"/>
      <c r="R2252" s="61"/>
      <c r="S2252" s="61"/>
      <c r="T2252" s="61"/>
      <c r="U2252" s="61"/>
      <c r="V2252" s="61"/>
      <c r="W2252" s="61"/>
      <c r="X2252" s="61"/>
      <c r="Y2252" s="61"/>
      <c r="Z2252" s="61"/>
      <c r="AA2252" s="61"/>
      <c r="AB2252" s="61"/>
      <c r="AC2252" s="61"/>
      <c r="AD2252" s="61"/>
      <c r="AE2252" s="61"/>
      <c r="AF2252" s="61"/>
      <c r="AG2252" s="61"/>
      <c r="AH2252" s="61"/>
      <c r="AI2252" s="61"/>
      <c r="AJ2252" s="61"/>
      <c r="AK2252" s="61"/>
      <c r="AL2252" s="61"/>
      <c r="AM2252" s="169" t="s">
        <v>272</v>
      </c>
      <c r="AN2252" s="45">
        <v>1</v>
      </c>
      <c r="AO2252" s="60">
        <v>4.3478260869565216E-2</v>
      </c>
      <c r="AP2252" s="61"/>
      <c r="AQ2252" s="61"/>
      <c r="AR2252" s="61"/>
      <c r="AS2252" s="61"/>
      <c r="AT2252" s="61"/>
      <c r="AU2252" s="61"/>
      <c r="AV2252" s="61"/>
      <c r="AW2252" s="61"/>
      <c r="AX2252" s="61"/>
      <c r="AY2252" s="61"/>
      <c r="AZ2252" s="61"/>
      <c r="BA2252" s="61"/>
      <c r="BB2252" s="61"/>
      <c r="BC2252" s="61"/>
      <c r="BD2252" s="61"/>
      <c r="BE2252" s="61"/>
      <c r="BF2252" s="61"/>
      <c r="BG2252" s="61"/>
      <c r="BH2252" s="61"/>
      <c r="BI2252" s="61"/>
      <c r="BJ2252" s="61"/>
      <c r="BK2252" s="61"/>
      <c r="BL2252" s="61"/>
      <c r="BM2252" s="61"/>
    </row>
    <row r="2253" spans="2:65" ht="25.5" customHeight="1" x14ac:dyDescent="0.2">
      <c r="B2253" s="61"/>
      <c r="C2253" s="61"/>
      <c r="D2253" s="61"/>
      <c r="E2253" s="64"/>
      <c r="F2253" s="61"/>
      <c r="G2253" s="61"/>
      <c r="H2253" s="61"/>
      <c r="I2253" s="61"/>
      <c r="J2253" s="61"/>
      <c r="K2253" s="61"/>
      <c r="L2253" s="61"/>
      <c r="M2253" s="61"/>
      <c r="N2253" s="61"/>
      <c r="O2253" s="61"/>
      <c r="P2253" s="61"/>
      <c r="Q2253" s="61"/>
      <c r="R2253" s="61"/>
      <c r="S2253" s="61"/>
      <c r="T2253" s="61"/>
      <c r="U2253" s="61"/>
      <c r="V2253" s="61"/>
      <c r="W2253" s="61"/>
      <c r="X2253" s="61"/>
      <c r="Y2253" s="61"/>
      <c r="Z2253" s="61"/>
      <c r="AA2253" s="61"/>
      <c r="AB2253" s="61"/>
      <c r="AC2253" s="61"/>
      <c r="AD2253" s="61"/>
      <c r="AE2253" s="61"/>
      <c r="AF2253" s="61"/>
      <c r="AG2253" s="61"/>
      <c r="AH2253" s="61"/>
      <c r="AI2253" s="61"/>
      <c r="AJ2253" s="61"/>
      <c r="AK2253" s="61"/>
      <c r="AL2253" s="61"/>
      <c r="AM2253" s="169" t="s">
        <v>281</v>
      </c>
      <c r="AN2253" s="30">
        <v>1</v>
      </c>
      <c r="AO2253" s="60">
        <v>4.3478260869565216E-2</v>
      </c>
      <c r="AP2253" s="61"/>
      <c r="AQ2253" s="61"/>
      <c r="AR2253" s="61"/>
      <c r="AS2253" s="61"/>
      <c r="AT2253" s="61"/>
      <c r="AU2253" s="61"/>
      <c r="AV2253" s="61"/>
      <c r="AW2253" s="61"/>
      <c r="AX2253" s="61"/>
      <c r="AY2253" s="61"/>
      <c r="AZ2253" s="61"/>
      <c r="BA2253" s="61"/>
      <c r="BB2253" s="61"/>
      <c r="BC2253" s="61"/>
      <c r="BD2253" s="61"/>
      <c r="BE2253" s="61"/>
      <c r="BF2253" s="61"/>
      <c r="BG2253" s="61"/>
      <c r="BH2253" s="61"/>
      <c r="BI2253" s="61"/>
      <c r="BJ2253" s="61"/>
      <c r="BK2253" s="61"/>
      <c r="BL2253" s="61"/>
      <c r="BM2253" s="61"/>
    </row>
    <row r="2254" spans="2:65" ht="25.5" customHeight="1" x14ac:dyDescent="0.2">
      <c r="B2254" s="61"/>
      <c r="C2254" s="61"/>
      <c r="D2254" s="61"/>
      <c r="E2254" s="64"/>
      <c r="F2254" s="61"/>
      <c r="G2254" s="61"/>
      <c r="H2254" s="61"/>
      <c r="I2254" s="61"/>
      <c r="J2254" s="61"/>
      <c r="K2254" s="61"/>
      <c r="L2254" s="61"/>
      <c r="M2254" s="61"/>
      <c r="N2254" s="61"/>
      <c r="O2254" s="61"/>
      <c r="P2254" s="61"/>
      <c r="Q2254" s="61"/>
      <c r="R2254" s="61"/>
      <c r="S2254" s="61"/>
      <c r="T2254" s="61"/>
      <c r="U2254" s="61"/>
      <c r="V2254" s="61"/>
      <c r="W2254" s="61"/>
      <c r="X2254" s="61"/>
      <c r="Y2254" s="61"/>
      <c r="Z2254" s="61"/>
      <c r="AA2254" s="61"/>
      <c r="AB2254" s="61"/>
      <c r="AC2254" s="61"/>
      <c r="AD2254" s="61"/>
      <c r="AE2254" s="61"/>
      <c r="AF2254" s="61"/>
      <c r="AG2254" s="61"/>
      <c r="AH2254" s="61"/>
      <c r="AI2254" s="61"/>
      <c r="AJ2254" s="61"/>
      <c r="AK2254" s="61"/>
      <c r="AL2254" s="61"/>
      <c r="AM2254" s="98"/>
      <c r="AN2254" s="45">
        <v>23</v>
      </c>
      <c r="AO2254" s="60">
        <v>1</v>
      </c>
      <c r="AP2254" s="61"/>
      <c r="AQ2254" s="61"/>
      <c r="AR2254" s="61"/>
      <c r="AS2254" s="61"/>
      <c r="AT2254" s="61"/>
      <c r="AU2254" s="61"/>
      <c r="AV2254" s="61"/>
      <c r="AW2254" s="61"/>
      <c r="AX2254" s="61"/>
      <c r="AY2254" s="61"/>
      <c r="AZ2254" s="61"/>
      <c r="BA2254" s="61"/>
      <c r="BB2254" s="61"/>
      <c r="BC2254" s="61"/>
      <c r="BD2254" s="61"/>
      <c r="BE2254" s="61"/>
      <c r="BF2254" s="61"/>
      <c r="BG2254" s="61"/>
      <c r="BH2254" s="61"/>
      <c r="BI2254" s="61"/>
      <c r="BJ2254" s="61"/>
      <c r="BK2254" s="61"/>
      <c r="BL2254" s="61"/>
      <c r="BM2254" s="61"/>
    </row>
    <row r="2255" spans="2:65" ht="25.5" customHeight="1" x14ac:dyDescent="0.2">
      <c r="B2255" s="61"/>
      <c r="C2255" s="61"/>
      <c r="D2255" s="61"/>
      <c r="E2255" s="64"/>
      <c r="F2255" s="61"/>
      <c r="G2255" s="61"/>
      <c r="H2255" s="61"/>
      <c r="I2255" s="61"/>
      <c r="J2255" s="61"/>
      <c r="K2255" s="61"/>
      <c r="L2255" s="61"/>
      <c r="M2255" s="61"/>
      <c r="N2255" s="61"/>
      <c r="O2255" s="61"/>
      <c r="P2255" s="61"/>
      <c r="Q2255" s="61"/>
      <c r="R2255" s="61"/>
      <c r="S2255" s="61"/>
      <c r="T2255" s="61"/>
      <c r="U2255" s="61"/>
      <c r="V2255" s="61"/>
      <c r="W2255" s="61"/>
      <c r="X2255" s="61"/>
      <c r="Y2255" s="61"/>
      <c r="Z2255" s="61"/>
      <c r="AA2255" s="61"/>
      <c r="AB2255" s="61"/>
      <c r="AC2255" s="61"/>
      <c r="AD2255" s="61"/>
      <c r="AE2255" s="61"/>
      <c r="AF2255" s="61"/>
      <c r="AG2255" s="61"/>
      <c r="AH2255" s="61"/>
      <c r="AI2255" s="61"/>
      <c r="AJ2255" s="61"/>
      <c r="AK2255" s="61"/>
      <c r="AL2255" s="61"/>
      <c r="AM2255" s="61"/>
      <c r="AN2255" s="49" t="s">
        <v>141</v>
      </c>
      <c r="AO2255" s="49" t="s">
        <v>140</v>
      </c>
      <c r="AP2255" s="61"/>
      <c r="AQ2255" s="61"/>
      <c r="AR2255" s="61"/>
      <c r="AS2255" s="61"/>
      <c r="AT2255" s="61"/>
      <c r="AU2255" s="61"/>
      <c r="AV2255" s="61"/>
      <c r="AW2255" s="61"/>
      <c r="AX2255" s="61"/>
      <c r="AY2255" s="61"/>
      <c r="AZ2255" s="61"/>
      <c r="BA2255" s="61"/>
      <c r="BB2255" s="61"/>
      <c r="BC2255" s="61"/>
      <c r="BD2255" s="61"/>
      <c r="BE2255" s="61"/>
      <c r="BF2255" s="61"/>
      <c r="BG2255" s="61"/>
      <c r="BH2255" s="61"/>
      <c r="BI2255" s="61"/>
      <c r="BJ2255" s="61"/>
      <c r="BK2255" s="61"/>
      <c r="BL2255" s="61"/>
      <c r="BM2255" s="61"/>
    </row>
    <row r="2256" spans="2:65" ht="25.5" customHeight="1" x14ac:dyDescent="0.2">
      <c r="B2256" s="61"/>
      <c r="C2256" s="61"/>
      <c r="D2256" s="61"/>
      <c r="E2256" s="64"/>
      <c r="F2256" s="61"/>
      <c r="G2256" s="61"/>
      <c r="H2256" s="61"/>
      <c r="I2256" s="61"/>
      <c r="J2256" s="61"/>
      <c r="K2256" s="61"/>
      <c r="L2256" s="61"/>
      <c r="M2256" s="61"/>
      <c r="N2256" s="61"/>
      <c r="O2256" s="61"/>
      <c r="P2256" s="61"/>
      <c r="Q2256" s="61"/>
      <c r="R2256" s="61"/>
      <c r="S2256" s="61"/>
      <c r="T2256" s="61"/>
      <c r="U2256" s="61"/>
      <c r="V2256" s="61"/>
      <c r="W2256" s="61"/>
      <c r="X2256" s="61"/>
      <c r="Y2256" s="61"/>
      <c r="Z2256" s="61"/>
      <c r="AA2256" s="61"/>
      <c r="AB2256" s="61"/>
      <c r="AC2256" s="61"/>
      <c r="AD2256" s="61"/>
      <c r="AE2256" s="61"/>
      <c r="AF2256" s="61"/>
      <c r="AG2256" s="61"/>
      <c r="AH2256" s="61"/>
      <c r="AI2256" s="61"/>
      <c r="AJ2256" s="61"/>
      <c r="AK2256" s="61"/>
      <c r="AL2256" s="61"/>
      <c r="AM2256" s="61"/>
      <c r="AN2256" s="61"/>
      <c r="AO2256" s="61"/>
      <c r="AP2256" s="61"/>
      <c r="AQ2256" s="61"/>
      <c r="AR2256" s="61"/>
      <c r="AS2256" s="61"/>
      <c r="AT2256" s="61"/>
      <c r="AU2256" s="61"/>
      <c r="AV2256" s="61"/>
      <c r="AW2256" s="61"/>
      <c r="AX2256" s="61"/>
      <c r="AY2256" s="61"/>
      <c r="AZ2256" s="61"/>
      <c r="BA2256" s="61"/>
      <c r="BB2256" s="61"/>
      <c r="BC2256" s="61"/>
      <c r="BD2256" s="61"/>
      <c r="BE2256" s="61"/>
      <c r="BF2256" s="61"/>
      <c r="BG2256" s="61"/>
      <c r="BH2256" s="61"/>
      <c r="BI2256" s="61"/>
      <c r="BJ2256" s="61"/>
      <c r="BK2256" s="61"/>
      <c r="BL2256" s="61"/>
      <c r="BM2256" s="61"/>
    </row>
    <row r="2257" spans="2:65" ht="25.5" customHeight="1" x14ac:dyDescent="0.2">
      <c r="B2257" s="170" t="s">
        <v>425</v>
      </c>
      <c r="C2257" s="170"/>
      <c r="D2257" s="170"/>
      <c r="E2257" s="170"/>
      <c r="F2257" s="170"/>
      <c r="G2257" s="170"/>
      <c r="H2257" s="170"/>
      <c r="I2257" s="170"/>
      <c r="J2257" s="170"/>
      <c r="K2257" s="170"/>
      <c r="L2257" s="170"/>
      <c r="M2257" s="170"/>
      <c r="N2257" s="170"/>
      <c r="O2257" s="170"/>
      <c r="P2257" s="170"/>
      <c r="Q2257" s="170"/>
      <c r="R2257" s="170"/>
      <c r="S2257" s="170"/>
      <c r="T2257" s="170"/>
      <c r="U2257" s="170"/>
      <c r="V2257" s="170"/>
      <c r="W2257" s="170"/>
      <c r="X2257" s="170"/>
      <c r="Y2257" s="170"/>
      <c r="Z2257" s="170"/>
      <c r="AA2257" s="170"/>
      <c r="AB2257" s="170"/>
      <c r="AC2257" s="170"/>
      <c r="AD2257" s="170"/>
      <c r="AE2257" s="170"/>
      <c r="AF2257" s="170"/>
      <c r="AG2257" s="170"/>
      <c r="AH2257" s="170"/>
      <c r="AI2257" s="170"/>
      <c r="AJ2257" s="170"/>
      <c r="AK2257" s="170"/>
      <c r="AL2257" s="170"/>
      <c r="AM2257" s="170"/>
      <c r="AN2257" s="170"/>
      <c r="AO2257" s="170"/>
      <c r="AP2257" s="170"/>
      <c r="AQ2257" s="170"/>
      <c r="AR2257" s="170"/>
      <c r="AS2257" s="170"/>
      <c r="AT2257" s="170"/>
      <c r="AU2257" s="170"/>
      <c r="AV2257" s="170"/>
      <c r="AW2257" s="170"/>
      <c r="AX2257" s="170"/>
      <c r="AY2257" s="170"/>
      <c r="AZ2257" s="170"/>
      <c r="BA2257" s="170"/>
      <c r="BB2257" s="170"/>
      <c r="BC2257" s="170"/>
      <c r="BD2257" s="170"/>
      <c r="BE2257" s="170"/>
      <c r="BF2257" s="170"/>
      <c r="BG2257" s="170"/>
      <c r="BH2257" s="170"/>
      <c r="BI2257" s="170"/>
      <c r="BJ2257" s="170"/>
      <c r="BK2257" s="170"/>
      <c r="BL2257" s="170"/>
      <c r="BM2257" s="170"/>
    </row>
    <row r="2258" spans="2:65" ht="25.5" customHeight="1" x14ac:dyDescent="0.2">
      <c r="B2258" s="61"/>
      <c r="C2258" s="61"/>
      <c r="D2258" s="61"/>
      <c r="E2258" s="64"/>
      <c r="F2258" s="61"/>
      <c r="G2258" s="61"/>
      <c r="H2258" s="61"/>
      <c r="I2258" s="61"/>
      <c r="J2258" s="61"/>
      <c r="K2258" s="61"/>
      <c r="L2258" s="61"/>
      <c r="M2258" s="61"/>
      <c r="N2258" s="61"/>
      <c r="O2258" s="61"/>
      <c r="P2258" s="61"/>
      <c r="Q2258" s="61"/>
      <c r="R2258" s="61"/>
      <c r="S2258" s="61"/>
      <c r="T2258" s="61"/>
      <c r="U2258" s="61"/>
      <c r="V2258" s="61"/>
      <c r="W2258" s="61"/>
      <c r="X2258" s="61"/>
      <c r="Y2258" s="61"/>
      <c r="Z2258" s="61"/>
      <c r="AA2258" s="61"/>
      <c r="AB2258" s="61"/>
      <c r="AC2258" s="61"/>
      <c r="AD2258" s="61"/>
      <c r="AE2258" s="61"/>
      <c r="AF2258" s="61"/>
      <c r="AG2258" s="61"/>
      <c r="AH2258" s="61"/>
      <c r="AI2258" s="61"/>
      <c r="AJ2258" s="61"/>
      <c r="AK2258" s="61"/>
      <c r="AL2258" s="61"/>
      <c r="AM2258" s="61"/>
      <c r="AN2258" s="61"/>
      <c r="AO2258" s="61"/>
      <c r="AP2258" s="61"/>
      <c r="AQ2258" s="61"/>
      <c r="AR2258" s="61"/>
      <c r="AS2258" s="61"/>
      <c r="AT2258" s="61"/>
      <c r="AU2258" s="61"/>
      <c r="AV2258" s="61"/>
      <c r="AW2258" s="61"/>
      <c r="AX2258" s="61"/>
      <c r="AY2258" s="61"/>
      <c r="AZ2258" s="61"/>
      <c r="BA2258" s="61"/>
      <c r="BB2258" s="61"/>
      <c r="BC2258" s="61"/>
      <c r="BD2258" s="61"/>
      <c r="BE2258" s="61"/>
      <c r="BF2258" s="61"/>
      <c r="BG2258" s="61"/>
      <c r="BH2258" s="61"/>
      <c r="BI2258" s="61"/>
      <c r="BJ2258" s="61"/>
      <c r="BK2258" s="61"/>
      <c r="BL2258" s="61"/>
      <c r="BM2258" s="61"/>
    </row>
    <row r="2259" spans="2:65" ht="25.5" customHeight="1" x14ac:dyDescent="0.2">
      <c r="B2259" s="181" t="s">
        <v>427</v>
      </c>
      <c r="C2259" s="181"/>
      <c r="D2259" s="181"/>
      <c r="E2259" s="181"/>
      <c r="F2259" s="181"/>
      <c r="G2259" s="181"/>
      <c r="H2259" s="181"/>
      <c r="I2259" s="61"/>
      <c r="J2259" s="181" t="s">
        <v>426</v>
      </c>
      <c r="K2259" s="181"/>
      <c r="L2259" s="181"/>
      <c r="M2259" s="181"/>
      <c r="N2259" s="181"/>
      <c r="O2259" s="181"/>
      <c r="P2259" s="181"/>
      <c r="Q2259" s="181"/>
      <c r="R2259" s="181"/>
      <c r="S2259" s="181"/>
      <c r="T2259" s="181"/>
      <c r="U2259" s="73"/>
      <c r="V2259" s="181" t="s">
        <v>428</v>
      </c>
      <c r="W2259" s="181"/>
      <c r="X2259" s="181"/>
      <c r="Y2259" s="181"/>
      <c r="Z2259" s="181"/>
      <c r="AA2259" s="181"/>
      <c r="AB2259" s="181"/>
      <c r="AC2259" s="61"/>
      <c r="AD2259" s="61"/>
      <c r="AE2259" s="181" t="s">
        <v>429</v>
      </c>
      <c r="AF2259" s="181"/>
      <c r="AG2259" s="181"/>
      <c r="AH2259" s="181"/>
      <c r="AI2259" s="181"/>
      <c r="AJ2259" s="181"/>
      <c r="AK2259" s="181"/>
      <c r="AL2259" s="181"/>
      <c r="AM2259" s="181"/>
      <c r="AN2259" s="181"/>
      <c r="AO2259" s="181"/>
      <c r="AP2259" s="61"/>
      <c r="AQ2259" s="61"/>
      <c r="AR2259" s="181" t="s">
        <v>430</v>
      </c>
      <c r="AS2259" s="181"/>
      <c r="AT2259" s="181"/>
      <c r="AU2259" s="181"/>
      <c r="AV2259" s="181"/>
      <c r="AW2259" s="181"/>
      <c r="AX2259" s="181"/>
      <c r="AY2259" s="61"/>
      <c r="AZ2259" s="61"/>
      <c r="BA2259" s="181" t="s">
        <v>431</v>
      </c>
      <c r="BB2259" s="181"/>
      <c r="BC2259" s="181"/>
      <c r="BD2259" s="181"/>
      <c r="BE2259" s="181"/>
      <c r="BF2259" s="181"/>
      <c r="BG2259" s="181"/>
      <c r="BH2259" s="181"/>
      <c r="BI2259" s="181"/>
      <c r="BJ2259" s="181"/>
      <c r="BK2259" s="181"/>
      <c r="BL2259" s="61"/>
      <c r="BM2259" s="61"/>
    </row>
    <row r="2260" spans="2:65" ht="25.5" customHeight="1" x14ac:dyDescent="0.2">
      <c r="B2260" s="61"/>
      <c r="C2260" s="61"/>
      <c r="D2260" s="61"/>
      <c r="E2260" s="64"/>
      <c r="F2260" s="61"/>
      <c r="G2260" s="61"/>
      <c r="H2260" s="61"/>
      <c r="I2260" s="61"/>
      <c r="J2260" s="61"/>
      <c r="K2260" s="61"/>
      <c r="L2260" s="61"/>
      <c r="M2260" s="61"/>
      <c r="N2260" s="61"/>
      <c r="O2260" s="61"/>
      <c r="P2260" s="61"/>
      <c r="Q2260" s="61"/>
      <c r="R2260" s="61"/>
      <c r="S2260" s="61"/>
      <c r="T2260" s="61"/>
      <c r="U2260" s="61"/>
      <c r="V2260" s="61"/>
      <c r="W2260" s="61"/>
      <c r="X2260" s="61"/>
      <c r="Y2260" s="61"/>
      <c r="Z2260" s="61"/>
      <c r="AA2260" s="61"/>
      <c r="AB2260" s="61"/>
      <c r="AC2260" s="61"/>
      <c r="AD2260" s="61"/>
      <c r="AE2260" s="61"/>
      <c r="AF2260" s="61"/>
      <c r="AG2260" s="61"/>
      <c r="AH2260" s="61"/>
      <c r="AI2260" s="61"/>
      <c r="AJ2260" s="61"/>
      <c r="AK2260" s="61"/>
      <c r="AL2260" s="61"/>
      <c r="AM2260" s="61"/>
      <c r="AN2260" s="61"/>
      <c r="AO2260" s="61"/>
      <c r="AP2260" s="61"/>
      <c r="AQ2260" s="61"/>
      <c r="AR2260" s="61"/>
      <c r="AS2260" s="61"/>
      <c r="AT2260" s="61"/>
      <c r="AU2260" s="61"/>
      <c r="AV2260" s="61"/>
      <c r="AW2260" s="61"/>
      <c r="AX2260" s="61"/>
      <c r="AY2260" s="61"/>
      <c r="AZ2260" s="61"/>
      <c r="BA2260" s="61"/>
      <c r="BB2260" s="61"/>
      <c r="BC2260" s="61"/>
      <c r="BD2260" s="61"/>
      <c r="BE2260" s="61"/>
      <c r="BF2260" s="61"/>
      <c r="BG2260" s="61"/>
      <c r="BH2260" s="61"/>
      <c r="BI2260" s="61"/>
      <c r="BJ2260" s="61"/>
      <c r="BK2260" s="61"/>
      <c r="BL2260" s="61"/>
      <c r="BM2260" s="61"/>
    </row>
    <row r="2261" spans="2:65" ht="25.5" customHeight="1" x14ac:dyDescent="0.2">
      <c r="B2261" s="175" t="s">
        <v>180</v>
      </c>
      <c r="C2261" s="175"/>
      <c r="D2261" s="175"/>
      <c r="E2261" s="64"/>
      <c r="F2261" s="175" t="s">
        <v>14</v>
      </c>
      <c r="G2261" s="175"/>
      <c r="H2261" s="175"/>
      <c r="I2261" s="61"/>
      <c r="J2261" s="178" t="s">
        <v>338</v>
      </c>
      <c r="K2261" s="179"/>
      <c r="L2261" s="180"/>
      <c r="M2261" s="61"/>
      <c r="N2261" s="178" t="s">
        <v>409</v>
      </c>
      <c r="O2261" s="179"/>
      <c r="P2261" s="180"/>
      <c r="Q2261" s="61"/>
      <c r="R2261" s="178" t="s">
        <v>410</v>
      </c>
      <c r="S2261" s="179"/>
      <c r="T2261" s="180"/>
      <c r="U2261" s="61"/>
      <c r="V2261" s="175" t="s">
        <v>180</v>
      </c>
      <c r="W2261" s="175"/>
      <c r="X2261" s="175"/>
      <c r="Y2261" s="61"/>
      <c r="Z2261" s="175" t="s">
        <v>14</v>
      </c>
      <c r="AA2261" s="175"/>
      <c r="AB2261" s="175"/>
      <c r="AC2261" s="61"/>
      <c r="AD2261" s="61"/>
      <c r="AE2261" s="178" t="s">
        <v>338</v>
      </c>
      <c r="AF2261" s="179"/>
      <c r="AG2261" s="180"/>
      <c r="AH2261" s="61"/>
      <c r="AI2261" s="178" t="s">
        <v>409</v>
      </c>
      <c r="AJ2261" s="179"/>
      <c r="AK2261" s="180"/>
      <c r="AL2261" s="61"/>
      <c r="AM2261" s="178" t="s">
        <v>410</v>
      </c>
      <c r="AN2261" s="179"/>
      <c r="AO2261" s="180"/>
      <c r="AP2261" s="61"/>
      <c r="AQ2261" s="61"/>
      <c r="AR2261" s="175" t="s">
        <v>180</v>
      </c>
      <c r="AS2261" s="175"/>
      <c r="AT2261" s="175"/>
      <c r="AU2261" s="61"/>
      <c r="AV2261" s="175" t="s">
        <v>14</v>
      </c>
      <c r="AW2261" s="175"/>
      <c r="AX2261" s="175"/>
      <c r="AY2261" s="61"/>
      <c r="AZ2261" s="61"/>
      <c r="BA2261" s="175" t="s">
        <v>338</v>
      </c>
      <c r="BB2261" s="175"/>
      <c r="BC2261" s="175"/>
      <c r="BD2261" s="61"/>
      <c r="BE2261" s="178" t="s">
        <v>409</v>
      </c>
      <c r="BF2261" s="179"/>
      <c r="BG2261" s="180"/>
      <c r="BH2261" s="61"/>
      <c r="BI2261" s="178" t="s">
        <v>410</v>
      </c>
      <c r="BJ2261" s="179"/>
      <c r="BK2261" s="180"/>
      <c r="BL2261" s="61"/>
      <c r="BM2261" s="61"/>
    </row>
    <row r="2262" spans="2:65" ht="25.5" customHeight="1" x14ac:dyDescent="0.2">
      <c r="B2262" s="55" t="s">
        <v>181</v>
      </c>
      <c r="C2262" s="57">
        <v>16</v>
      </c>
      <c r="D2262" s="58">
        <v>0.5714285714285714</v>
      </c>
      <c r="E2262" s="64"/>
      <c r="F2262" s="55" t="s">
        <v>186</v>
      </c>
      <c r="G2262" s="57">
        <v>26</v>
      </c>
      <c r="H2262" s="58">
        <v>0.9285714285714286</v>
      </c>
      <c r="I2262" s="61"/>
      <c r="J2262" s="55" t="s">
        <v>339</v>
      </c>
      <c r="K2262" s="57">
        <v>15</v>
      </c>
      <c r="L2262" s="58">
        <v>0.5357142857142857</v>
      </c>
      <c r="M2262" s="61"/>
      <c r="N2262" s="55" t="s">
        <v>357</v>
      </c>
      <c r="O2262" s="57">
        <v>2</v>
      </c>
      <c r="P2262" s="58">
        <v>7.1428571428571425E-2</v>
      </c>
      <c r="Q2262" s="61"/>
      <c r="R2262" s="55" t="s">
        <v>411</v>
      </c>
      <c r="S2262" s="57">
        <v>2</v>
      </c>
      <c r="T2262" s="58">
        <v>7.1428571428571425E-2</v>
      </c>
      <c r="U2262" s="61"/>
      <c r="V2262" s="47" t="s">
        <v>181</v>
      </c>
      <c r="W2262" s="57">
        <v>6</v>
      </c>
      <c r="X2262" s="58">
        <v>0.66666666666666663</v>
      </c>
      <c r="Y2262" s="61"/>
      <c r="Z2262" s="55" t="s">
        <v>186</v>
      </c>
      <c r="AA2262" s="57">
        <v>9</v>
      </c>
      <c r="AB2262" s="58">
        <v>1</v>
      </c>
      <c r="AC2262" s="61"/>
      <c r="AD2262" s="61"/>
      <c r="AE2262" s="47" t="s">
        <v>339</v>
      </c>
      <c r="AF2262" s="57">
        <v>6</v>
      </c>
      <c r="AG2262" s="58">
        <v>0.66666666666666663</v>
      </c>
      <c r="AH2262" s="61"/>
      <c r="AI2262" s="55" t="s">
        <v>357</v>
      </c>
      <c r="AJ2262" s="57">
        <v>1</v>
      </c>
      <c r="AK2262" s="58">
        <v>0.1111111111111111</v>
      </c>
      <c r="AL2262" s="61"/>
      <c r="AM2262" s="55" t="s">
        <v>411</v>
      </c>
      <c r="AN2262" s="57">
        <v>3</v>
      </c>
      <c r="AO2262" s="58">
        <v>0.33333333333333331</v>
      </c>
      <c r="AP2262" s="61"/>
      <c r="AQ2262" s="61"/>
      <c r="AR2262" s="55" t="s">
        <v>181</v>
      </c>
      <c r="AS2262" s="57">
        <v>1</v>
      </c>
      <c r="AT2262" s="58">
        <v>0.33333333333333331</v>
      </c>
      <c r="AU2262" s="61"/>
      <c r="AV2262" s="47" t="s">
        <v>186</v>
      </c>
      <c r="AW2262" s="57">
        <v>3</v>
      </c>
      <c r="AX2262" s="58">
        <v>1</v>
      </c>
      <c r="AY2262" s="61"/>
      <c r="AZ2262" s="61"/>
      <c r="BA2262" s="55" t="s">
        <v>339</v>
      </c>
      <c r="BB2262" s="57">
        <v>1</v>
      </c>
      <c r="BC2262" s="58">
        <v>0.33333333333333331</v>
      </c>
      <c r="BD2262" s="61"/>
      <c r="BE2262" s="55" t="s">
        <v>357</v>
      </c>
      <c r="BF2262" s="57">
        <v>0</v>
      </c>
      <c r="BG2262" s="58">
        <v>0</v>
      </c>
      <c r="BH2262" s="61"/>
      <c r="BI2262" s="55" t="s">
        <v>411</v>
      </c>
      <c r="BJ2262" s="57">
        <v>1</v>
      </c>
      <c r="BK2262" s="58">
        <v>0.33333333333333331</v>
      </c>
      <c r="BL2262" s="61"/>
      <c r="BM2262" s="61"/>
    </row>
    <row r="2263" spans="2:65" ht="25.5" customHeight="1" x14ac:dyDescent="0.2">
      <c r="B2263" s="46" t="s">
        <v>182</v>
      </c>
      <c r="C2263" s="57">
        <v>0</v>
      </c>
      <c r="D2263" s="58">
        <v>0</v>
      </c>
      <c r="E2263" s="64"/>
      <c r="F2263" s="46" t="s">
        <v>187</v>
      </c>
      <c r="G2263" s="57">
        <v>1</v>
      </c>
      <c r="H2263" s="58">
        <v>3.5714285714285712E-2</v>
      </c>
      <c r="I2263" s="61"/>
      <c r="J2263" s="55" t="s">
        <v>340</v>
      </c>
      <c r="K2263" s="57">
        <v>0</v>
      </c>
      <c r="L2263" s="58">
        <v>0</v>
      </c>
      <c r="M2263" s="61"/>
      <c r="N2263" s="55" t="s">
        <v>359</v>
      </c>
      <c r="O2263" s="57">
        <v>14</v>
      </c>
      <c r="P2263" s="58">
        <v>0.5</v>
      </c>
      <c r="Q2263" s="61"/>
      <c r="R2263" s="55" t="s">
        <v>412</v>
      </c>
      <c r="S2263" s="57">
        <v>14</v>
      </c>
      <c r="T2263" s="58">
        <v>0.5</v>
      </c>
      <c r="U2263" s="61"/>
      <c r="V2263" s="46" t="s">
        <v>182</v>
      </c>
      <c r="W2263" s="57">
        <v>1</v>
      </c>
      <c r="X2263" s="58">
        <v>0.1111111111111111</v>
      </c>
      <c r="Y2263" s="61"/>
      <c r="Z2263" s="46" t="s">
        <v>187</v>
      </c>
      <c r="AA2263" s="57">
        <v>0</v>
      </c>
      <c r="AB2263" s="58">
        <v>0</v>
      </c>
      <c r="AC2263" s="61"/>
      <c r="AD2263" s="61"/>
      <c r="AE2263" s="47" t="s">
        <v>340</v>
      </c>
      <c r="AF2263" s="57">
        <v>0</v>
      </c>
      <c r="AG2263" s="58">
        <v>0</v>
      </c>
      <c r="AH2263" s="61"/>
      <c r="AI2263" s="55" t="s">
        <v>359</v>
      </c>
      <c r="AJ2263" s="57">
        <v>5</v>
      </c>
      <c r="AK2263" s="58">
        <v>0.55555555555555558</v>
      </c>
      <c r="AL2263" s="61"/>
      <c r="AM2263" s="55" t="s">
        <v>412</v>
      </c>
      <c r="AN2263" s="57">
        <v>3</v>
      </c>
      <c r="AO2263" s="58">
        <v>0.33333333333333331</v>
      </c>
      <c r="AP2263" s="61"/>
      <c r="AQ2263" s="61"/>
      <c r="AR2263" s="46" t="s">
        <v>182</v>
      </c>
      <c r="AS2263" s="57">
        <v>1</v>
      </c>
      <c r="AT2263" s="58">
        <v>0.33333333333333331</v>
      </c>
      <c r="AU2263" s="61"/>
      <c r="AV2263" s="46" t="s">
        <v>187</v>
      </c>
      <c r="AW2263" s="57">
        <v>0</v>
      </c>
      <c r="AX2263" s="58">
        <v>0</v>
      </c>
      <c r="AY2263" s="61"/>
      <c r="AZ2263" s="61"/>
      <c r="BA2263" s="55" t="s">
        <v>340</v>
      </c>
      <c r="BB2263" s="57">
        <v>0</v>
      </c>
      <c r="BC2263" s="58">
        <v>0</v>
      </c>
      <c r="BD2263" s="61"/>
      <c r="BE2263" s="55" t="s">
        <v>359</v>
      </c>
      <c r="BF2263" s="57">
        <v>1</v>
      </c>
      <c r="BG2263" s="58">
        <v>0.33333333333333331</v>
      </c>
      <c r="BH2263" s="61"/>
      <c r="BI2263" s="55" t="s">
        <v>412</v>
      </c>
      <c r="BJ2263" s="57">
        <v>0</v>
      </c>
      <c r="BK2263" s="58">
        <v>0</v>
      </c>
      <c r="BL2263" s="61"/>
      <c r="BM2263" s="61"/>
    </row>
    <row r="2264" spans="2:65" ht="25.5" customHeight="1" x14ac:dyDescent="0.2">
      <c r="B2264" s="50" t="s">
        <v>183</v>
      </c>
      <c r="C2264" s="57">
        <v>4</v>
      </c>
      <c r="D2264" s="58">
        <v>0.14285714285714285</v>
      </c>
      <c r="E2264" s="64"/>
      <c r="F2264" s="46" t="s">
        <v>188</v>
      </c>
      <c r="G2264" s="57">
        <v>1</v>
      </c>
      <c r="H2264" s="58">
        <v>3.5714285714285712E-2</v>
      </c>
      <c r="I2264" s="61"/>
      <c r="J2264" s="55" t="s">
        <v>341</v>
      </c>
      <c r="K2264" s="57">
        <v>1</v>
      </c>
      <c r="L2264" s="58">
        <v>3.5714285714285712E-2</v>
      </c>
      <c r="M2264" s="61"/>
      <c r="N2264" s="50" t="s">
        <v>360</v>
      </c>
      <c r="O2264" s="57">
        <v>0</v>
      </c>
      <c r="P2264" s="58">
        <v>0</v>
      </c>
      <c r="Q2264" s="61"/>
      <c r="R2264" s="50" t="s">
        <v>413</v>
      </c>
      <c r="S2264" s="57">
        <v>0</v>
      </c>
      <c r="T2264" s="58">
        <v>0</v>
      </c>
      <c r="U2264" s="61"/>
      <c r="V2264" s="46" t="s">
        <v>183</v>
      </c>
      <c r="W2264" s="57">
        <v>0</v>
      </c>
      <c r="X2264" s="58">
        <v>0</v>
      </c>
      <c r="Y2264" s="61"/>
      <c r="Z2264" s="46" t="s">
        <v>188</v>
      </c>
      <c r="AA2264" s="57">
        <v>0</v>
      </c>
      <c r="AB2264" s="58">
        <v>0</v>
      </c>
      <c r="AC2264" s="61"/>
      <c r="AD2264" s="61"/>
      <c r="AE2264" s="47" t="s">
        <v>341</v>
      </c>
      <c r="AF2264" s="57">
        <v>0</v>
      </c>
      <c r="AG2264" s="58">
        <v>0</v>
      </c>
      <c r="AH2264" s="61"/>
      <c r="AI2264" s="50" t="s">
        <v>360</v>
      </c>
      <c r="AJ2264" s="57">
        <v>0</v>
      </c>
      <c r="AK2264" s="58">
        <v>0</v>
      </c>
      <c r="AL2264" s="61"/>
      <c r="AM2264" s="50" t="s">
        <v>413</v>
      </c>
      <c r="AN2264" s="57">
        <v>0</v>
      </c>
      <c r="AO2264" s="58">
        <v>0</v>
      </c>
      <c r="AP2264" s="61"/>
      <c r="AQ2264" s="61"/>
      <c r="AR2264" s="46" t="s">
        <v>183</v>
      </c>
      <c r="AS2264" s="57">
        <v>0</v>
      </c>
      <c r="AT2264" s="58">
        <v>0</v>
      </c>
      <c r="AU2264" s="61"/>
      <c r="AV2264" s="46" t="s">
        <v>188</v>
      </c>
      <c r="AW2264" s="57">
        <v>0</v>
      </c>
      <c r="AX2264" s="58">
        <v>0</v>
      </c>
      <c r="AY2264" s="61"/>
      <c r="AZ2264" s="61"/>
      <c r="BA2264" s="55" t="s">
        <v>341</v>
      </c>
      <c r="BB2264" s="57">
        <v>0</v>
      </c>
      <c r="BC2264" s="58">
        <v>0</v>
      </c>
      <c r="BD2264" s="61"/>
      <c r="BE2264" s="50" t="s">
        <v>360</v>
      </c>
      <c r="BF2264" s="57">
        <v>0</v>
      </c>
      <c r="BG2264" s="58">
        <v>0</v>
      </c>
      <c r="BH2264" s="61"/>
      <c r="BI2264" s="50" t="s">
        <v>413</v>
      </c>
      <c r="BJ2264" s="57">
        <v>1</v>
      </c>
      <c r="BK2264" s="58">
        <v>0.33333333333333331</v>
      </c>
      <c r="BL2264" s="61"/>
      <c r="BM2264" s="61"/>
    </row>
    <row r="2265" spans="2:65" ht="25.5" customHeight="1" x14ac:dyDescent="0.2">
      <c r="B2265" s="50" t="s">
        <v>184</v>
      </c>
      <c r="C2265" s="57">
        <v>6</v>
      </c>
      <c r="D2265" s="58">
        <v>0.21428571428571427</v>
      </c>
      <c r="E2265" s="64"/>
      <c r="F2265" s="77"/>
      <c r="G2265" s="54">
        <v>28</v>
      </c>
      <c r="H2265" s="76">
        <v>1</v>
      </c>
      <c r="I2265" s="61"/>
      <c r="J2265" s="50" t="s">
        <v>344</v>
      </c>
      <c r="K2265" s="57">
        <v>0</v>
      </c>
      <c r="L2265" s="58">
        <v>0</v>
      </c>
      <c r="M2265" s="61"/>
      <c r="N2265" s="50" t="s">
        <v>358</v>
      </c>
      <c r="O2265" s="57">
        <v>0</v>
      </c>
      <c r="P2265" s="58">
        <v>0</v>
      </c>
      <c r="Q2265" s="61"/>
      <c r="R2265" s="50" t="s">
        <v>414</v>
      </c>
      <c r="S2265" s="57">
        <v>0</v>
      </c>
      <c r="T2265" s="58">
        <v>0</v>
      </c>
      <c r="U2265" s="61"/>
      <c r="V2265" s="46" t="s">
        <v>184</v>
      </c>
      <c r="W2265" s="57">
        <v>0</v>
      </c>
      <c r="X2265" s="58">
        <v>0</v>
      </c>
      <c r="Y2265" s="61"/>
      <c r="Z2265" s="77"/>
      <c r="AA2265" s="54">
        <v>9</v>
      </c>
      <c r="AB2265" s="76">
        <v>1</v>
      </c>
      <c r="AC2265" s="61"/>
      <c r="AD2265" s="61"/>
      <c r="AE2265" s="50" t="s">
        <v>344</v>
      </c>
      <c r="AF2265" s="57">
        <v>1</v>
      </c>
      <c r="AG2265" s="58">
        <v>0.1111111111111111</v>
      </c>
      <c r="AH2265" s="61"/>
      <c r="AI2265" s="50" t="s">
        <v>358</v>
      </c>
      <c r="AJ2265" s="57">
        <v>1</v>
      </c>
      <c r="AK2265" s="58">
        <v>0.1111111111111111</v>
      </c>
      <c r="AL2265" s="61"/>
      <c r="AM2265" s="50" t="s">
        <v>414</v>
      </c>
      <c r="AN2265" s="57">
        <v>1</v>
      </c>
      <c r="AO2265" s="58">
        <v>0.1111111111111111</v>
      </c>
      <c r="AP2265" s="61"/>
      <c r="AQ2265" s="61"/>
      <c r="AR2265" s="46" t="s">
        <v>184</v>
      </c>
      <c r="AS2265" s="57">
        <v>0</v>
      </c>
      <c r="AT2265" s="58">
        <v>0</v>
      </c>
      <c r="AU2265" s="61"/>
      <c r="AV2265" s="77"/>
      <c r="AW2265" s="54">
        <v>3</v>
      </c>
      <c r="AX2265" s="76">
        <v>1</v>
      </c>
      <c r="AY2265" s="61"/>
      <c r="AZ2265" s="61"/>
      <c r="BA2265" s="50" t="s">
        <v>344</v>
      </c>
      <c r="BB2265" s="57">
        <v>1</v>
      </c>
      <c r="BC2265" s="58">
        <v>0.33333333333333331</v>
      </c>
      <c r="BD2265" s="61"/>
      <c r="BE2265" s="50" t="s">
        <v>358</v>
      </c>
      <c r="BF2265" s="57">
        <v>1</v>
      </c>
      <c r="BG2265" s="58">
        <v>0.33333333333333331</v>
      </c>
      <c r="BH2265" s="61"/>
      <c r="BI2265" s="50" t="s">
        <v>414</v>
      </c>
      <c r="BJ2265" s="57">
        <v>0</v>
      </c>
      <c r="BK2265" s="58">
        <v>0</v>
      </c>
      <c r="BL2265" s="61"/>
      <c r="BM2265" s="61"/>
    </row>
    <row r="2266" spans="2:65" ht="25.5" customHeight="1" x14ac:dyDescent="0.2">
      <c r="B2266" s="50" t="s">
        <v>185</v>
      </c>
      <c r="C2266" s="57">
        <v>2</v>
      </c>
      <c r="D2266" s="58">
        <v>7.1428571428571425E-2</v>
      </c>
      <c r="E2266" s="64"/>
      <c r="F2266" s="61"/>
      <c r="G2266" s="56" t="s">
        <v>141</v>
      </c>
      <c r="H2266" s="49" t="s">
        <v>140</v>
      </c>
      <c r="I2266" s="61"/>
      <c r="J2266" s="50" t="s">
        <v>343</v>
      </c>
      <c r="K2266" s="57">
        <v>0</v>
      </c>
      <c r="L2266" s="58">
        <v>0</v>
      </c>
      <c r="M2266" s="61"/>
      <c r="N2266" s="50" t="s">
        <v>361</v>
      </c>
      <c r="O2266" s="57">
        <v>1</v>
      </c>
      <c r="P2266" s="58">
        <v>3.5714285714285712E-2</v>
      </c>
      <c r="Q2266" s="61"/>
      <c r="R2266" s="50" t="s">
        <v>415</v>
      </c>
      <c r="S2266" s="57">
        <v>0</v>
      </c>
      <c r="T2266" s="58">
        <v>0</v>
      </c>
      <c r="U2266" s="61"/>
      <c r="V2266" s="46" t="s">
        <v>185</v>
      </c>
      <c r="W2266" s="57">
        <v>2</v>
      </c>
      <c r="X2266" s="58">
        <v>0.22222222222222221</v>
      </c>
      <c r="Y2266" s="61"/>
      <c r="Z2266" s="37"/>
      <c r="AA2266" s="56" t="s">
        <v>141</v>
      </c>
      <c r="AB2266" s="49" t="s">
        <v>140</v>
      </c>
      <c r="AC2266" s="61"/>
      <c r="AD2266" s="61"/>
      <c r="AE2266" s="50" t="s">
        <v>343</v>
      </c>
      <c r="AF2266" s="57">
        <v>0</v>
      </c>
      <c r="AG2266" s="58">
        <v>0</v>
      </c>
      <c r="AH2266" s="61"/>
      <c r="AI2266" s="50" t="s">
        <v>361</v>
      </c>
      <c r="AJ2266" s="57">
        <v>0</v>
      </c>
      <c r="AK2266" s="58">
        <v>0</v>
      </c>
      <c r="AL2266" s="61"/>
      <c r="AM2266" s="50" t="s">
        <v>415</v>
      </c>
      <c r="AN2266" s="57">
        <v>0</v>
      </c>
      <c r="AO2266" s="58">
        <v>0</v>
      </c>
      <c r="AP2266" s="61"/>
      <c r="AQ2266" s="61"/>
      <c r="AR2266" s="46" t="s">
        <v>185</v>
      </c>
      <c r="AS2266" s="57">
        <v>1</v>
      </c>
      <c r="AT2266" s="58">
        <v>0.33333333333333331</v>
      </c>
      <c r="AU2266" s="61"/>
      <c r="AV2266" s="61"/>
      <c r="AW2266" s="56" t="s">
        <v>141</v>
      </c>
      <c r="AX2266" s="49" t="s">
        <v>140</v>
      </c>
      <c r="AY2266" s="61"/>
      <c r="AZ2266" s="61"/>
      <c r="BA2266" s="50" t="s">
        <v>343</v>
      </c>
      <c r="BB2266" s="57">
        <v>0</v>
      </c>
      <c r="BC2266" s="58">
        <v>0</v>
      </c>
      <c r="BD2266" s="61"/>
      <c r="BE2266" s="50" t="s">
        <v>361</v>
      </c>
      <c r="BF2266" s="57">
        <v>0</v>
      </c>
      <c r="BG2266" s="58">
        <v>0</v>
      </c>
      <c r="BH2266" s="61"/>
      <c r="BI2266" s="50" t="s">
        <v>415</v>
      </c>
      <c r="BJ2266" s="57">
        <v>0</v>
      </c>
      <c r="BK2266" s="58">
        <v>0</v>
      </c>
      <c r="BL2266" s="61"/>
      <c r="BM2266" s="61"/>
    </row>
    <row r="2267" spans="2:65" ht="25.5" customHeight="1" x14ac:dyDescent="0.2">
      <c r="B2267" s="46" t="s">
        <v>162</v>
      </c>
      <c r="C2267" s="57">
        <v>0</v>
      </c>
      <c r="D2267" s="58">
        <v>0</v>
      </c>
      <c r="E2267" s="64"/>
      <c r="F2267" s="61"/>
      <c r="G2267" s="61"/>
      <c r="H2267" s="61"/>
      <c r="I2267" s="61"/>
      <c r="J2267" s="50" t="s">
        <v>342</v>
      </c>
      <c r="K2267" s="57">
        <v>0</v>
      </c>
      <c r="L2267" s="58">
        <v>0</v>
      </c>
      <c r="M2267" s="61"/>
      <c r="N2267" s="50" t="s">
        <v>362</v>
      </c>
      <c r="O2267" s="57">
        <v>3</v>
      </c>
      <c r="P2267" s="58">
        <v>0.10714285714285714</v>
      </c>
      <c r="Q2267" s="61"/>
      <c r="R2267" s="50" t="s">
        <v>416</v>
      </c>
      <c r="S2267" s="57">
        <v>4</v>
      </c>
      <c r="T2267" s="58">
        <v>0.14285714285714285</v>
      </c>
      <c r="U2267" s="61"/>
      <c r="V2267" s="46" t="s">
        <v>162</v>
      </c>
      <c r="W2267" s="57">
        <v>0</v>
      </c>
      <c r="X2267" s="58">
        <v>0</v>
      </c>
      <c r="Y2267" s="61"/>
      <c r="Z2267" s="61"/>
      <c r="AA2267" s="61"/>
      <c r="AB2267" s="61"/>
      <c r="AC2267" s="61"/>
      <c r="AD2267" s="61"/>
      <c r="AE2267" s="50" t="s">
        <v>342</v>
      </c>
      <c r="AF2267" s="57">
        <v>0</v>
      </c>
      <c r="AG2267" s="58">
        <v>0</v>
      </c>
      <c r="AH2267" s="61"/>
      <c r="AI2267" s="50" t="s">
        <v>362</v>
      </c>
      <c r="AJ2267" s="57">
        <v>0</v>
      </c>
      <c r="AK2267" s="58">
        <v>0</v>
      </c>
      <c r="AL2267" s="61"/>
      <c r="AM2267" s="50" t="s">
        <v>416</v>
      </c>
      <c r="AN2267" s="57">
        <v>0</v>
      </c>
      <c r="AO2267" s="58">
        <v>0</v>
      </c>
      <c r="AP2267" s="61"/>
      <c r="AQ2267" s="61"/>
      <c r="AR2267" s="46" t="s">
        <v>162</v>
      </c>
      <c r="AS2267" s="57">
        <v>0</v>
      </c>
      <c r="AT2267" s="58">
        <v>0</v>
      </c>
      <c r="AU2267" s="61"/>
      <c r="AV2267" s="61"/>
      <c r="AW2267" s="61"/>
      <c r="AX2267" s="61"/>
      <c r="AY2267" s="61"/>
      <c r="AZ2267" s="61"/>
      <c r="BA2267" s="50" t="s">
        <v>342</v>
      </c>
      <c r="BB2267" s="57">
        <v>0</v>
      </c>
      <c r="BC2267" s="58">
        <v>0</v>
      </c>
      <c r="BD2267" s="61"/>
      <c r="BE2267" s="50" t="s">
        <v>362</v>
      </c>
      <c r="BF2267" s="57">
        <v>0</v>
      </c>
      <c r="BG2267" s="58">
        <v>0</v>
      </c>
      <c r="BH2267" s="61"/>
      <c r="BI2267" s="50" t="s">
        <v>416</v>
      </c>
      <c r="BJ2267" s="57">
        <v>0</v>
      </c>
      <c r="BK2267" s="58">
        <v>0</v>
      </c>
      <c r="BL2267" s="61"/>
      <c r="BM2267" s="61"/>
    </row>
    <row r="2268" spans="2:65" ht="25.5" customHeight="1" x14ac:dyDescent="0.2">
      <c r="B2268" s="77"/>
      <c r="C2268" s="54">
        <v>28</v>
      </c>
      <c r="D2268" s="76">
        <v>1</v>
      </c>
      <c r="E2268" s="64"/>
      <c r="F2268" s="61"/>
      <c r="G2268" s="61"/>
      <c r="H2268" s="61"/>
      <c r="I2268" s="61"/>
      <c r="J2268" s="50" t="s">
        <v>354</v>
      </c>
      <c r="K2268" s="57">
        <v>4</v>
      </c>
      <c r="L2268" s="58">
        <v>0.14285714285714285</v>
      </c>
      <c r="M2268" s="61"/>
      <c r="N2268" s="50" t="s">
        <v>363</v>
      </c>
      <c r="O2268" s="57">
        <v>2</v>
      </c>
      <c r="P2268" s="58">
        <v>7.1428571428571425E-2</v>
      </c>
      <c r="Q2268" s="61"/>
      <c r="R2268" s="50" t="s">
        <v>417</v>
      </c>
      <c r="S2268" s="57">
        <v>1</v>
      </c>
      <c r="T2268" s="58">
        <v>3.5714285714285712E-2</v>
      </c>
      <c r="U2268" s="61"/>
      <c r="V2268" s="77"/>
      <c r="W2268" s="54">
        <v>9</v>
      </c>
      <c r="X2268" s="76">
        <v>1</v>
      </c>
      <c r="Y2268" s="61"/>
      <c r="Z2268" s="61"/>
      <c r="AA2268" s="61"/>
      <c r="AB2268" s="61"/>
      <c r="AC2268" s="61"/>
      <c r="AD2268" s="61"/>
      <c r="AE2268" s="50" t="s">
        <v>354</v>
      </c>
      <c r="AF2268" s="57">
        <v>0</v>
      </c>
      <c r="AG2268" s="58">
        <v>0</v>
      </c>
      <c r="AH2268" s="61"/>
      <c r="AI2268" s="50" t="s">
        <v>363</v>
      </c>
      <c r="AJ2268" s="57">
        <v>0</v>
      </c>
      <c r="AK2268" s="58">
        <v>0</v>
      </c>
      <c r="AL2268" s="61"/>
      <c r="AM2268" s="50" t="s">
        <v>417</v>
      </c>
      <c r="AN2268" s="57">
        <v>0</v>
      </c>
      <c r="AO2268" s="58">
        <v>0</v>
      </c>
      <c r="AP2268" s="61"/>
      <c r="AQ2268" s="61"/>
      <c r="AR2268" s="77" t="s">
        <v>142</v>
      </c>
      <c r="AS2268" s="54">
        <v>3</v>
      </c>
      <c r="AT2268" s="76">
        <v>1</v>
      </c>
      <c r="AU2268" s="61"/>
      <c r="AV2268" s="61"/>
      <c r="AW2268" s="61"/>
      <c r="AX2268" s="61"/>
      <c r="AY2268" s="61"/>
      <c r="AZ2268" s="61"/>
      <c r="BA2268" s="50" t="s">
        <v>354</v>
      </c>
      <c r="BB2268" s="57">
        <v>0</v>
      </c>
      <c r="BC2268" s="58">
        <v>0</v>
      </c>
      <c r="BD2268" s="61"/>
      <c r="BE2268" s="50" t="s">
        <v>363</v>
      </c>
      <c r="BF2268" s="57">
        <v>0</v>
      </c>
      <c r="BG2268" s="58">
        <v>0</v>
      </c>
      <c r="BH2268" s="61"/>
      <c r="BI2268" s="50" t="s">
        <v>417</v>
      </c>
      <c r="BJ2268" s="57">
        <v>0</v>
      </c>
      <c r="BK2268" s="58">
        <v>0</v>
      </c>
      <c r="BL2268" s="61"/>
      <c r="BM2268" s="61"/>
    </row>
    <row r="2269" spans="2:65" ht="25.5" customHeight="1" x14ac:dyDescent="0.2">
      <c r="B2269" s="61"/>
      <c r="C2269" s="80" t="s">
        <v>141</v>
      </c>
      <c r="D2269" s="77" t="s">
        <v>140</v>
      </c>
      <c r="E2269" s="64"/>
      <c r="F2269" s="61"/>
      <c r="G2269" s="61"/>
      <c r="H2269" s="61"/>
      <c r="I2269" s="61"/>
      <c r="J2269" s="50" t="s">
        <v>355</v>
      </c>
      <c r="K2269" s="57">
        <v>0</v>
      </c>
      <c r="L2269" s="58">
        <v>0</v>
      </c>
      <c r="M2269" s="61"/>
      <c r="N2269" s="50" t="s">
        <v>364</v>
      </c>
      <c r="O2269" s="57">
        <v>4</v>
      </c>
      <c r="P2269" s="58">
        <v>0.14285714285714285</v>
      </c>
      <c r="Q2269" s="61"/>
      <c r="R2269" s="50" t="s">
        <v>418</v>
      </c>
      <c r="S2269" s="57">
        <v>5</v>
      </c>
      <c r="T2269" s="58">
        <v>0.17857142857142858</v>
      </c>
      <c r="U2269" s="61"/>
      <c r="V2269" s="61"/>
      <c r="W2269" s="56" t="s">
        <v>141</v>
      </c>
      <c r="X2269" s="49" t="s">
        <v>140</v>
      </c>
      <c r="Y2269" s="61"/>
      <c r="Z2269" s="61"/>
      <c r="AA2269" s="61"/>
      <c r="AB2269" s="61"/>
      <c r="AC2269" s="61"/>
      <c r="AD2269" s="61"/>
      <c r="AE2269" s="50" t="s">
        <v>355</v>
      </c>
      <c r="AF2269" s="57">
        <v>0</v>
      </c>
      <c r="AG2269" s="58">
        <v>0</v>
      </c>
      <c r="AH2269" s="61"/>
      <c r="AI2269" s="50" t="s">
        <v>364</v>
      </c>
      <c r="AJ2269" s="57">
        <v>0</v>
      </c>
      <c r="AK2269" s="58">
        <v>0</v>
      </c>
      <c r="AL2269" s="61"/>
      <c r="AM2269" s="50" t="s">
        <v>418</v>
      </c>
      <c r="AN2269" s="57">
        <v>0</v>
      </c>
      <c r="AO2269" s="58">
        <v>0</v>
      </c>
      <c r="AP2269" s="61"/>
      <c r="AQ2269" s="61"/>
      <c r="AR2269" s="69"/>
      <c r="AS2269" s="56" t="s">
        <v>141</v>
      </c>
      <c r="AT2269" s="49" t="s">
        <v>140</v>
      </c>
      <c r="AU2269" s="61"/>
      <c r="AV2269" s="61"/>
      <c r="AW2269" s="61"/>
      <c r="AX2269" s="61"/>
      <c r="AY2269" s="61"/>
      <c r="AZ2269" s="61"/>
      <c r="BA2269" s="50" t="s">
        <v>355</v>
      </c>
      <c r="BB2269" s="57">
        <v>0</v>
      </c>
      <c r="BC2269" s="58">
        <v>0</v>
      </c>
      <c r="BD2269" s="61"/>
      <c r="BE2269" s="50" t="s">
        <v>364</v>
      </c>
      <c r="BF2269" s="57">
        <v>0</v>
      </c>
      <c r="BG2269" s="58">
        <v>0</v>
      </c>
      <c r="BH2269" s="61"/>
      <c r="BI2269" s="50" t="s">
        <v>418</v>
      </c>
      <c r="BJ2269" s="57">
        <v>0</v>
      </c>
      <c r="BK2269" s="58">
        <v>0</v>
      </c>
      <c r="BL2269" s="61"/>
      <c r="BM2269" s="61"/>
    </row>
    <row r="2270" spans="2:65" ht="25.5" customHeight="1" x14ac:dyDescent="0.2">
      <c r="B2270"/>
      <c r="C2270"/>
      <c r="D2270"/>
      <c r="E2270" s="64"/>
      <c r="F2270" s="175" t="s">
        <v>16</v>
      </c>
      <c r="G2270" s="175"/>
      <c r="H2270" s="175"/>
      <c r="I2270" s="61"/>
      <c r="J2270" s="50" t="s">
        <v>356</v>
      </c>
      <c r="K2270" s="57">
        <v>0</v>
      </c>
      <c r="L2270" s="58">
        <v>0</v>
      </c>
      <c r="M2270" s="61"/>
      <c r="N2270" s="50" t="s">
        <v>365</v>
      </c>
      <c r="O2270" s="57">
        <v>1</v>
      </c>
      <c r="P2270" s="58">
        <v>3.5714285714285712E-2</v>
      </c>
      <c r="Q2270" s="61"/>
      <c r="R2270" s="50" t="s">
        <v>419</v>
      </c>
      <c r="S2270" s="57">
        <v>1</v>
      </c>
      <c r="T2270" s="58">
        <v>3.5714285714285712E-2</v>
      </c>
      <c r="U2270" s="61"/>
      <c r="V2270"/>
      <c r="W2270"/>
      <c r="X2270"/>
      <c r="Y2270" s="61"/>
      <c r="Z2270" s="61"/>
      <c r="AA2270" s="61"/>
      <c r="AB2270" s="61"/>
      <c r="AC2270" s="61"/>
      <c r="AD2270" s="61"/>
      <c r="AE2270" s="50" t="s">
        <v>356</v>
      </c>
      <c r="AF2270" s="57">
        <v>0</v>
      </c>
      <c r="AG2270" s="58">
        <v>0</v>
      </c>
      <c r="AH2270" s="61"/>
      <c r="AI2270" s="50" t="s">
        <v>365</v>
      </c>
      <c r="AJ2270" s="57">
        <v>2</v>
      </c>
      <c r="AK2270" s="58">
        <v>0.22222222222222221</v>
      </c>
      <c r="AL2270" s="61"/>
      <c r="AM2270" s="50" t="s">
        <v>419</v>
      </c>
      <c r="AN2270" s="57">
        <v>2</v>
      </c>
      <c r="AO2270" s="58">
        <v>0.22222222222222221</v>
      </c>
      <c r="AP2270" s="61"/>
      <c r="AQ2270" s="61"/>
      <c r="AR2270"/>
      <c r="AS2270"/>
      <c r="AT2270"/>
      <c r="AU2270" s="61"/>
      <c r="AV2270"/>
      <c r="AW2270"/>
      <c r="AX2270"/>
      <c r="AY2270" s="61"/>
      <c r="AZ2270" s="61"/>
      <c r="BA2270" s="50" t="s">
        <v>356</v>
      </c>
      <c r="BB2270" s="57">
        <v>0</v>
      </c>
      <c r="BC2270" s="58">
        <v>0</v>
      </c>
      <c r="BD2270" s="61"/>
      <c r="BE2270" s="50" t="s">
        <v>365</v>
      </c>
      <c r="BF2270" s="57">
        <v>1</v>
      </c>
      <c r="BG2270" s="58">
        <v>0.33333333333333331</v>
      </c>
      <c r="BH2270" s="61"/>
      <c r="BI2270" s="50" t="s">
        <v>419</v>
      </c>
      <c r="BJ2270" s="57">
        <v>1</v>
      </c>
      <c r="BK2270" s="58">
        <v>0.33333333333333331</v>
      </c>
      <c r="BL2270" s="61"/>
      <c r="BM2270" s="61"/>
    </row>
    <row r="2271" spans="2:65" ht="25.5" customHeight="1" x14ac:dyDescent="0.2">
      <c r="B2271"/>
      <c r="C2271"/>
      <c r="D2271"/>
      <c r="E2271" s="64"/>
      <c r="F2271" s="55" t="s">
        <v>191</v>
      </c>
      <c r="G2271" s="57">
        <v>4</v>
      </c>
      <c r="H2271" s="58">
        <v>0.14285714285714285</v>
      </c>
      <c r="I2271" s="61"/>
      <c r="J2271" s="50" t="s">
        <v>345</v>
      </c>
      <c r="K2271" s="57">
        <v>6</v>
      </c>
      <c r="L2271" s="58">
        <v>0.21428571428571427</v>
      </c>
      <c r="M2271" s="61"/>
      <c r="N2271" s="50" t="s">
        <v>366</v>
      </c>
      <c r="O2271" s="57">
        <v>1</v>
      </c>
      <c r="P2271" s="58">
        <v>3.5714285714285712E-2</v>
      </c>
      <c r="Q2271" s="61"/>
      <c r="R2271" s="50" t="s">
        <v>420</v>
      </c>
      <c r="S2271" s="57">
        <v>1</v>
      </c>
      <c r="T2271" s="58">
        <v>3.5714285714285712E-2</v>
      </c>
      <c r="U2271" s="61"/>
      <c r="V2271" s="175" t="s">
        <v>15</v>
      </c>
      <c r="W2271" s="175"/>
      <c r="X2271" s="175"/>
      <c r="Y2271" s="61"/>
      <c r="Z2271" s="175" t="s">
        <v>16</v>
      </c>
      <c r="AA2271" s="175"/>
      <c r="AB2271" s="175"/>
      <c r="AC2271" s="61"/>
      <c r="AD2271" s="61"/>
      <c r="AE2271" s="50" t="s">
        <v>345</v>
      </c>
      <c r="AF2271" s="57">
        <v>0</v>
      </c>
      <c r="AG2271" s="58">
        <v>0</v>
      </c>
      <c r="AH2271" s="61"/>
      <c r="AI2271" s="50" t="s">
        <v>366</v>
      </c>
      <c r="AJ2271" s="57">
        <v>0</v>
      </c>
      <c r="AK2271" s="58">
        <v>0</v>
      </c>
      <c r="AL2271" s="61"/>
      <c r="AM2271" s="50" t="s">
        <v>420</v>
      </c>
      <c r="AN2271" s="57">
        <v>0</v>
      </c>
      <c r="AO2271" s="58">
        <v>0</v>
      </c>
      <c r="AP2271" s="61"/>
      <c r="AQ2271" s="61"/>
      <c r="AR2271" s="178" t="s">
        <v>15</v>
      </c>
      <c r="AS2271" s="179"/>
      <c r="AT2271" s="179"/>
      <c r="AU2271" s="61"/>
      <c r="AV2271" s="176" t="s">
        <v>16</v>
      </c>
      <c r="AW2271" s="177"/>
      <c r="AX2271" s="177"/>
      <c r="AY2271" s="61"/>
      <c r="AZ2271" s="61"/>
      <c r="BA2271" s="50" t="s">
        <v>345</v>
      </c>
      <c r="BB2271" s="57">
        <v>0</v>
      </c>
      <c r="BC2271" s="58">
        <v>0</v>
      </c>
      <c r="BD2271" s="61"/>
      <c r="BE2271" s="50" t="s">
        <v>366</v>
      </c>
      <c r="BF2271" s="57">
        <v>0</v>
      </c>
      <c r="BG2271" s="58">
        <v>0</v>
      </c>
      <c r="BH2271" s="61"/>
      <c r="BI2271" s="50" t="s">
        <v>420</v>
      </c>
      <c r="BJ2271" s="57">
        <v>0</v>
      </c>
      <c r="BK2271" s="58">
        <v>0</v>
      </c>
      <c r="BL2271" s="61"/>
      <c r="BM2271" s="61"/>
    </row>
    <row r="2272" spans="2:65" ht="25.5" customHeight="1" x14ac:dyDescent="0.2">
      <c r="B2272"/>
      <c r="C2272"/>
      <c r="D2272"/>
      <c r="E2272" s="64"/>
      <c r="F2272" s="46" t="s">
        <v>192</v>
      </c>
      <c r="G2272" s="57">
        <v>3</v>
      </c>
      <c r="H2272" s="58">
        <v>0.10714285714285714</v>
      </c>
      <c r="I2272" s="61"/>
      <c r="J2272" s="50" t="s">
        <v>347</v>
      </c>
      <c r="K2272" s="57">
        <v>0</v>
      </c>
      <c r="L2272" s="58">
        <v>0</v>
      </c>
      <c r="M2272" s="61"/>
      <c r="N2272" s="50" t="s">
        <v>367</v>
      </c>
      <c r="O2272" s="57">
        <v>0</v>
      </c>
      <c r="P2272" s="58">
        <v>0</v>
      </c>
      <c r="Q2272" s="61"/>
      <c r="R2272" s="50" t="s">
        <v>421</v>
      </c>
      <c r="S2272" s="57">
        <v>0</v>
      </c>
      <c r="T2272" s="58">
        <v>0</v>
      </c>
      <c r="U2272" s="61"/>
      <c r="V2272" s="47" t="s">
        <v>189</v>
      </c>
      <c r="W2272" s="57">
        <v>6</v>
      </c>
      <c r="X2272" s="58">
        <v>0.66666666666666663</v>
      </c>
      <c r="Y2272" s="61"/>
      <c r="Z2272" s="47" t="s">
        <v>191</v>
      </c>
      <c r="AA2272" s="57">
        <v>5</v>
      </c>
      <c r="AB2272" s="58">
        <v>0.55555555555555558</v>
      </c>
      <c r="AC2272" s="61"/>
      <c r="AD2272" s="61"/>
      <c r="AE2272" s="50" t="s">
        <v>347</v>
      </c>
      <c r="AF2272" s="57">
        <v>0</v>
      </c>
      <c r="AG2272" s="58">
        <v>0</v>
      </c>
      <c r="AH2272" s="61"/>
      <c r="AI2272" s="50" t="s">
        <v>367</v>
      </c>
      <c r="AJ2272" s="57">
        <v>0</v>
      </c>
      <c r="AK2272" s="58">
        <v>0</v>
      </c>
      <c r="AL2272" s="61"/>
      <c r="AM2272" s="50" t="s">
        <v>421</v>
      </c>
      <c r="AN2272" s="57">
        <v>0</v>
      </c>
      <c r="AO2272" s="58">
        <v>0</v>
      </c>
      <c r="AP2272" s="61"/>
      <c r="AQ2272" s="61"/>
      <c r="AR2272" s="47" t="s">
        <v>189</v>
      </c>
      <c r="AS2272" s="57">
        <v>2</v>
      </c>
      <c r="AT2272" s="58">
        <v>0.66666666666666663</v>
      </c>
      <c r="AU2272" s="61"/>
      <c r="AV2272" s="47" t="s">
        <v>191</v>
      </c>
      <c r="AW2272" s="57">
        <v>3</v>
      </c>
      <c r="AX2272" s="58">
        <v>1</v>
      </c>
      <c r="AY2272" s="61"/>
      <c r="AZ2272" s="61"/>
      <c r="BA2272" s="50" t="s">
        <v>347</v>
      </c>
      <c r="BB2272" s="57">
        <v>0</v>
      </c>
      <c r="BC2272" s="58">
        <v>0</v>
      </c>
      <c r="BD2272" s="61"/>
      <c r="BE2272" s="50" t="s">
        <v>367</v>
      </c>
      <c r="BF2272" s="57">
        <v>0</v>
      </c>
      <c r="BG2272" s="58">
        <v>0</v>
      </c>
      <c r="BH2272" s="61"/>
      <c r="BI2272" s="50" t="s">
        <v>421</v>
      </c>
      <c r="BJ2272" s="57">
        <v>0</v>
      </c>
      <c r="BK2272" s="58">
        <v>0</v>
      </c>
      <c r="BL2272" s="61"/>
      <c r="BM2272" s="61"/>
    </row>
    <row r="2273" spans="2:65" ht="25.5" customHeight="1" x14ac:dyDescent="0.2">
      <c r="B2273"/>
      <c r="C2273"/>
      <c r="D2273"/>
      <c r="E2273" s="64"/>
      <c r="F2273" s="46" t="s">
        <v>193</v>
      </c>
      <c r="G2273" s="57">
        <v>9</v>
      </c>
      <c r="H2273" s="58">
        <v>0.32142857142857145</v>
      </c>
      <c r="I2273" s="61"/>
      <c r="J2273" s="50" t="s">
        <v>346</v>
      </c>
      <c r="K2273" s="57">
        <v>0</v>
      </c>
      <c r="L2273" s="58">
        <v>0</v>
      </c>
      <c r="M2273" s="61"/>
      <c r="N2273" s="50" t="s">
        <v>368</v>
      </c>
      <c r="O2273" s="57">
        <v>0</v>
      </c>
      <c r="P2273" s="58">
        <v>0</v>
      </c>
      <c r="Q2273" s="61"/>
      <c r="R2273" s="50" t="s">
        <v>422</v>
      </c>
      <c r="S2273" s="57">
        <v>0</v>
      </c>
      <c r="T2273" s="58">
        <v>0</v>
      </c>
      <c r="U2273" s="61"/>
      <c r="V2273" s="46" t="s">
        <v>190</v>
      </c>
      <c r="W2273" s="57">
        <v>3</v>
      </c>
      <c r="X2273" s="58">
        <v>0.33333333333333331</v>
      </c>
      <c r="Y2273" s="61"/>
      <c r="Z2273" s="46" t="s">
        <v>192</v>
      </c>
      <c r="AA2273" s="57">
        <v>3</v>
      </c>
      <c r="AB2273" s="58">
        <v>0.33333333333333331</v>
      </c>
      <c r="AC2273" s="61"/>
      <c r="AD2273" s="61"/>
      <c r="AE2273" s="50" t="s">
        <v>346</v>
      </c>
      <c r="AF2273" s="57">
        <v>0</v>
      </c>
      <c r="AG2273" s="58">
        <v>0</v>
      </c>
      <c r="AH2273" s="61"/>
      <c r="AI2273" s="50" t="s">
        <v>368</v>
      </c>
      <c r="AJ2273" s="57">
        <v>0</v>
      </c>
      <c r="AK2273" s="58">
        <v>0</v>
      </c>
      <c r="AL2273" s="61"/>
      <c r="AM2273" s="50" t="s">
        <v>422</v>
      </c>
      <c r="AN2273" s="57">
        <v>0</v>
      </c>
      <c r="AO2273" s="58">
        <v>0</v>
      </c>
      <c r="AP2273" s="61"/>
      <c r="AQ2273" s="61"/>
      <c r="AR2273" s="46" t="s">
        <v>190</v>
      </c>
      <c r="AS2273" s="57">
        <v>1</v>
      </c>
      <c r="AT2273" s="58">
        <v>0.33333333333333331</v>
      </c>
      <c r="AU2273" s="61"/>
      <c r="AV2273" s="46" t="s">
        <v>192</v>
      </c>
      <c r="AW2273" s="57">
        <v>0</v>
      </c>
      <c r="AX2273" s="58">
        <v>0</v>
      </c>
      <c r="AY2273" s="61"/>
      <c r="AZ2273" s="61"/>
      <c r="BA2273" s="50" t="s">
        <v>346</v>
      </c>
      <c r="BB2273" s="57">
        <v>0</v>
      </c>
      <c r="BC2273" s="58">
        <v>0</v>
      </c>
      <c r="BD2273" s="61"/>
      <c r="BE2273" s="50" t="s">
        <v>368</v>
      </c>
      <c r="BF2273" s="57">
        <v>0</v>
      </c>
      <c r="BG2273" s="58">
        <v>0</v>
      </c>
      <c r="BH2273" s="61"/>
      <c r="BI2273" s="50" t="s">
        <v>422</v>
      </c>
      <c r="BJ2273" s="57">
        <v>0</v>
      </c>
      <c r="BK2273" s="58">
        <v>0</v>
      </c>
      <c r="BL2273" s="61"/>
      <c r="BM2273" s="61"/>
    </row>
    <row r="2274" spans="2:65" ht="25.5" customHeight="1" x14ac:dyDescent="0.2">
      <c r="B2274" s="175" t="s">
        <v>15</v>
      </c>
      <c r="C2274" s="175"/>
      <c r="D2274" s="175"/>
      <c r="E2274" s="64"/>
      <c r="F2274" s="46" t="s">
        <v>194</v>
      </c>
      <c r="G2274" s="57">
        <v>12</v>
      </c>
      <c r="H2274" s="58">
        <v>0.42857142857142855</v>
      </c>
      <c r="I2274" s="61"/>
      <c r="J2274" s="50" t="s">
        <v>350</v>
      </c>
      <c r="K2274" s="57">
        <v>1</v>
      </c>
      <c r="L2274" s="58">
        <v>3.5714285714285712E-2</v>
      </c>
      <c r="M2274" s="61"/>
      <c r="N2274" s="37"/>
      <c r="O2274" s="45">
        <v>28</v>
      </c>
      <c r="P2274" s="58">
        <v>1</v>
      </c>
      <c r="Q2274" s="61"/>
      <c r="R2274" s="37"/>
      <c r="S2274" s="45">
        <v>28</v>
      </c>
      <c r="T2274" s="58">
        <v>1</v>
      </c>
      <c r="U2274" s="61"/>
      <c r="V2274" s="77"/>
      <c r="W2274" s="54">
        <v>9</v>
      </c>
      <c r="X2274" s="76">
        <v>1</v>
      </c>
      <c r="Y2274" s="61"/>
      <c r="Z2274" s="46" t="s">
        <v>193</v>
      </c>
      <c r="AA2274" s="57">
        <v>0</v>
      </c>
      <c r="AB2274" s="58">
        <v>0</v>
      </c>
      <c r="AC2274" s="61"/>
      <c r="AD2274" s="61"/>
      <c r="AE2274" s="50" t="s">
        <v>350</v>
      </c>
      <c r="AF2274" s="57">
        <v>2</v>
      </c>
      <c r="AG2274" s="58">
        <v>0.22222222222222221</v>
      </c>
      <c r="AH2274" s="61"/>
      <c r="AI2274" s="37"/>
      <c r="AJ2274" s="45">
        <v>9</v>
      </c>
      <c r="AK2274" s="58">
        <v>1</v>
      </c>
      <c r="AL2274" s="61"/>
      <c r="AM2274" s="37"/>
      <c r="AN2274" s="45">
        <v>9</v>
      </c>
      <c r="AO2274" s="58">
        <v>1</v>
      </c>
      <c r="AP2274" s="61"/>
      <c r="AQ2274" s="61"/>
      <c r="AR2274" s="77"/>
      <c r="AS2274" s="54">
        <v>3</v>
      </c>
      <c r="AT2274" s="76">
        <v>1</v>
      </c>
      <c r="AU2274" s="61"/>
      <c r="AV2274" s="46" t="s">
        <v>193</v>
      </c>
      <c r="AW2274" s="57">
        <v>0</v>
      </c>
      <c r="AX2274" s="58">
        <v>0</v>
      </c>
      <c r="AY2274" s="61"/>
      <c r="AZ2274" s="61"/>
      <c r="BA2274" s="50" t="s">
        <v>350</v>
      </c>
      <c r="BB2274" s="57">
        <v>1</v>
      </c>
      <c r="BC2274" s="58">
        <v>0.33333333333333331</v>
      </c>
      <c r="BD2274" s="61"/>
      <c r="BE2274" s="37"/>
      <c r="BF2274" s="45">
        <v>3</v>
      </c>
      <c r="BG2274" s="58">
        <v>1</v>
      </c>
      <c r="BH2274" s="61"/>
      <c r="BI2274" s="37"/>
      <c r="BJ2274" s="45">
        <v>3</v>
      </c>
      <c r="BK2274" s="58">
        <v>1</v>
      </c>
      <c r="BL2274" s="61"/>
      <c r="BM2274" s="61"/>
    </row>
    <row r="2275" spans="2:65" ht="25.5" customHeight="1" x14ac:dyDescent="0.2">
      <c r="B2275" s="55" t="s">
        <v>189</v>
      </c>
      <c r="C2275" s="57">
        <v>28</v>
      </c>
      <c r="D2275" s="58">
        <v>1</v>
      </c>
      <c r="E2275" s="64"/>
      <c r="F2275" s="77"/>
      <c r="G2275" s="54">
        <v>28</v>
      </c>
      <c r="H2275" s="76">
        <v>1</v>
      </c>
      <c r="I2275" s="61"/>
      <c r="J2275" s="50" t="s">
        <v>349</v>
      </c>
      <c r="K2275" s="57">
        <v>1</v>
      </c>
      <c r="L2275" s="58">
        <v>3.5714285714285712E-2</v>
      </c>
      <c r="M2275" s="61"/>
      <c r="N2275" s="61"/>
      <c r="O2275" s="49" t="s">
        <v>141</v>
      </c>
      <c r="P2275" s="49" t="s">
        <v>140</v>
      </c>
      <c r="Q2275" s="61"/>
      <c r="R2275" s="61"/>
      <c r="S2275" s="49" t="s">
        <v>141</v>
      </c>
      <c r="T2275" s="49" t="s">
        <v>140</v>
      </c>
      <c r="U2275" s="61"/>
      <c r="V2275" s="61"/>
      <c r="W2275" s="56" t="s">
        <v>141</v>
      </c>
      <c r="X2275" s="49" t="s">
        <v>140</v>
      </c>
      <c r="Y2275" s="61"/>
      <c r="Z2275" s="46" t="s">
        <v>194</v>
      </c>
      <c r="AA2275" s="57">
        <v>1</v>
      </c>
      <c r="AB2275" s="58">
        <v>0.1111111111111111</v>
      </c>
      <c r="AC2275" s="61"/>
      <c r="AD2275" s="61"/>
      <c r="AE2275" s="50" t="s">
        <v>349</v>
      </c>
      <c r="AF2275" s="57">
        <v>0</v>
      </c>
      <c r="AG2275" s="58">
        <v>0</v>
      </c>
      <c r="AH2275" s="61"/>
      <c r="AI2275" s="61"/>
      <c r="AJ2275" s="49" t="s">
        <v>141</v>
      </c>
      <c r="AK2275" s="49" t="s">
        <v>140</v>
      </c>
      <c r="AL2275" s="61"/>
      <c r="AM2275" s="61"/>
      <c r="AN2275" s="49" t="s">
        <v>141</v>
      </c>
      <c r="AO2275" s="49" t="s">
        <v>140</v>
      </c>
      <c r="AP2275" s="61"/>
      <c r="AQ2275" s="61"/>
      <c r="AR2275" s="61"/>
      <c r="AS2275" s="56" t="s">
        <v>141</v>
      </c>
      <c r="AT2275" s="49" t="s">
        <v>140</v>
      </c>
      <c r="AU2275" s="61"/>
      <c r="AV2275" s="46" t="s">
        <v>194</v>
      </c>
      <c r="AW2275" s="57">
        <v>0</v>
      </c>
      <c r="AX2275" s="58">
        <v>0</v>
      </c>
      <c r="AY2275" s="61"/>
      <c r="AZ2275" s="61"/>
      <c r="BA2275" s="50" t="s">
        <v>349</v>
      </c>
      <c r="BB2275" s="57">
        <v>0</v>
      </c>
      <c r="BC2275" s="58">
        <v>0</v>
      </c>
      <c r="BD2275" s="61"/>
      <c r="BE2275" s="61"/>
      <c r="BF2275" s="49" t="s">
        <v>141</v>
      </c>
      <c r="BG2275" s="49" t="s">
        <v>140</v>
      </c>
      <c r="BH2275" s="61"/>
      <c r="BI2275" s="61"/>
      <c r="BJ2275" s="49" t="s">
        <v>141</v>
      </c>
      <c r="BK2275" s="49" t="s">
        <v>140</v>
      </c>
      <c r="BL2275" s="61"/>
      <c r="BM2275" s="61"/>
    </row>
    <row r="2276" spans="2:65" ht="25.5" customHeight="1" x14ac:dyDescent="0.2">
      <c r="B2276" s="46" t="s">
        <v>190</v>
      </c>
      <c r="C2276" s="57">
        <v>0</v>
      </c>
      <c r="D2276" s="58">
        <v>0</v>
      </c>
      <c r="E2276" s="64"/>
      <c r="F2276" s="61"/>
      <c r="G2276" s="56" t="s">
        <v>141</v>
      </c>
      <c r="H2276" s="49" t="s">
        <v>140</v>
      </c>
      <c r="I2276" s="61"/>
      <c r="J2276" s="50" t="s">
        <v>348</v>
      </c>
      <c r="K2276" s="57">
        <v>0</v>
      </c>
      <c r="L2276" s="58">
        <v>0</v>
      </c>
      <c r="M2276" s="61"/>
      <c r="N2276" s="61"/>
      <c r="O2276" s="61"/>
      <c r="P2276" s="61"/>
      <c r="Q2276" s="61"/>
      <c r="R2276" s="61"/>
      <c r="S2276" s="61"/>
      <c r="T2276" s="61"/>
      <c r="U2276" s="61"/>
      <c r="V2276" s="61"/>
      <c r="W2276" s="61"/>
      <c r="X2276" s="61"/>
      <c r="Y2276" s="61"/>
      <c r="Z2276" s="77"/>
      <c r="AA2276" s="54">
        <v>9</v>
      </c>
      <c r="AB2276" s="76">
        <v>1</v>
      </c>
      <c r="AC2276" s="61"/>
      <c r="AD2276" s="61"/>
      <c r="AE2276" s="50" t="s">
        <v>348</v>
      </c>
      <c r="AF2276" s="57">
        <v>0</v>
      </c>
      <c r="AG2276" s="58">
        <v>0</v>
      </c>
      <c r="AH2276" s="61"/>
      <c r="AI2276" s="61"/>
      <c r="AJ2276" s="61"/>
      <c r="AK2276" s="61"/>
      <c r="AL2276" s="61"/>
      <c r="AM2276" s="61"/>
      <c r="AN2276" s="61"/>
      <c r="AO2276" s="61"/>
      <c r="AP2276" s="61"/>
      <c r="AQ2276" s="61"/>
      <c r="AR2276" s="61"/>
      <c r="AS2276" s="61"/>
      <c r="AT2276" s="61"/>
      <c r="AU2276" s="61"/>
      <c r="AV2276" s="77"/>
      <c r="AW2276" s="54">
        <v>3</v>
      </c>
      <c r="AX2276" s="76">
        <v>1</v>
      </c>
      <c r="AY2276" s="61"/>
      <c r="AZ2276" s="61"/>
      <c r="BA2276" s="50" t="s">
        <v>348</v>
      </c>
      <c r="BB2276" s="57">
        <v>0</v>
      </c>
      <c r="BC2276" s="58">
        <v>0</v>
      </c>
      <c r="BD2276" s="61"/>
      <c r="BE2276" s="61"/>
      <c r="BF2276" s="61"/>
      <c r="BG2276" s="61"/>
      <c r="BH2276" s="61"/>
      <c r="BI2276" s="61"/>
      <c r="BJ2276" s="61"/>
      <c r="BK2276" s="61"/>
      <c r="BL2276" s="61"/>
      <c r="BM2276" s="61"/>
    </row>
    <row r="2277" spans="2:65" ht="25.5" customHeight="1" x14ac:dyDescent="0.2">
      <c r="B2277" s="77"/>
      <c r="C2277" s="54">
        <v>28</v>
      </c>
      <c r="D2277" s="76">
        <v>1</v>
      </c>
      <c r="E2277" s="64"/>
      <c r="F2277" s="61"/>
      <c r="G2277" s="61"/>
      <c r="H2277" s="61"/>
      <c r="I2277" s="61"/>
      <c r="J2277" s="46" t="s">
        <v>351</v>
      </c>
      <c r="K2277" s="57">
        <v>0</v>
      </c>
      <c r="L2277" s="58">
        <v>0</v>
      </c>
      <c r="M2277" s="61"/>
      <c r="N2277" s="61"/>
      <c r="O2277" s="61"/>
      <c r="P2277" s="61"/>
      <c r="Q2277" s="61"/>
      <c r="R2277" s="61"/>
      <c r="S2277" s="61"/>
      <c r="T2277" s="61"/>
      <c r="U2277" s="61"/>
      <c r="V2277" s="176" t="s">
        <v>17</v>
      </c>
      <c r="W2277" s="177"/>
      <c r="X2277" s="177"/>
      <c r="Y2277"/>
      <c r="Z2277" s="61"/>
      <c r="AA2277" s="56" t="s">
        <v>141</v>
      </c>
      <c r="AB2277" s="49" t="s">
        <v>140</v>
      </c>
      <c r="AC2277" s="61"/>
      <c r="AD2277" s="61"/>
      <c r="AE2277" s="46" t="s">
        <v>351</v>
      </c>
      <c r="AF2277" s="57">
        <v>0</v>
      </c>
      <c r="AG2277" s="58">
        <v>0</v>
      </c>
      <c r="AH2277" s="61"/>
      <c r="AI2277" s="61"/>
      <c r="AJ2277" s="61"/>
      <c r="AK2277" s="61"/>
      <c r="AL2277" s="61"/>
      <c r="AM2277" s="61"/>
      <c r="AN2277" s="61"/>
      <c r="AO2277" s="61"/>
      <c r="AP2277" s="61"/>
      <c r="AQ2277" s="61"/>
      <c r="AR2277" s="175" t="s">
        <v>17</v>
      </c>
      <c r="AS2277" s="175"/>
      <c r="AT2277" s="175"/>
      <c r="AU2277" s="61"/>
      <c r="AV2277" s="61"/>
      <c r="AW2277" s="56" t="s">
        <v>141</v>
      </c>
      <c r="AX2277" s="49" t="s">
        <v>140</v>
      </c>
      <c r="AY2277" s="61"/>
      <c r="AZ2277" s="61"/>
      <c r="BA2277" s="46" t="s">
        <v>351</v>
      </c>
      <c r="BB2277" s="57">
        <v>0</v>
      </c>
      <c r="BC2277" s="58">
        <v>0</v>
      </c>
      <c r="BD2277" s="61"/>
      <c r="BE2277" s="61"/>
      <c r="BF2277" s="61"/>
      <c r="BG2277" s="61"/>
      <c r="BH2277" s="61"/>
      <c r="BI2277" s="61"/>
      <c r="BJ2277" s="61"/>
      <c r="BK2277" s="61"/>
      <c r="BL2277" s="61"/>
      <c r="BM2277" s="61"/>
    </row>
    <row r="2278" spans="2:65" ht="25.5" customHeight="1" x14ac:dyDescent="0.2">
      <c r="B2278"/>
      <c r="C2278" s="56" t="s">
        <v>141</v>
      </c>
      <c r="D2278" s="49" t="s">
        <v>140</v>
      </c>
      <c r="E2278" s="64"/>
      <c r="F2278" s="61"/>
      <c r="G2278" s="61"/>
      <c r="H2278" s="61"/>
      <c r="I2278" s="61"/>
      <c r="J2278" s="46" t="s">
        <v>352</v>
      </c>
      <c r="K2278" s="57">
        <v>0</v>
      </c>
      <c r="L2278" s="58">
        <v>0</v>
      </c>
      <c r="M2278" s="61"/>
      <c r="N2278" s="61"/>
      <c r="O2278" s="61"/>
      <c r="P2278" s="61"/>
      <c r="Q2278" s="61"/>
      <c r="R2278" s="61"/>
      <c r="S2278" s="61"/>
      <c r="T2278" s="61"/>
      <c r="U2278" s="61"/>
      <c r="V2278" s="47" t="s">
        <v>195</v>
      </c>
      <c r="W2278" s="57">
        <v>3</v>
      </c>
      <c r="X2278" s="58">
        <v>0.33333333333333331</v>
      </c>
      <c r="Y2278"/>
      <c r="Z2278" s="61"/>
      <c r="AA2278" s="61"/>
      <c r="AB2278" s="61"/>
      <c r="AC2278" s="61"/>
      <c r="AD2278" s="61"/>
      <c r="AE2278" s="46" t="s">
        <v>352</v>
      </c>
      <c r="AF2278" s="57">
        <v>0</v>
      </c>
      <c r="AG2278" s="58">
        <v>0</v>
      </c>
      <c r="AH2278" s="61"/>
      <c r="AI2278" s="61"/>
      <c r="AJ2278" s="61"/>
      <c r="AK2278" s="61"/>
      <c r="AL2278" s="61"/>
      <c r="AM2278" s="61"/>
      <c r="AN2278" s="61"/>
      <c r="AO2278" s="61"/>
      <c r="AP2278" s="61"/>
      <c r="AQ2278" s="61"/>
      <c r="AR2278" s="55" t="s">
        <v>195</v>
      </c>
      <c r="AS2278" s="57">
        <v>1</v>
      </c>
      <c r="AT2278" s="58">
        <v>0.33333333333333331</v>
      </c>
      <c r="AU2278" s="61"/>
      <c r="AV2278" s="61"/>
      <c r="AW2278" s="61"/>
      <c r="AX2278" s="61"/>
      <c r="AY2278" s="61"/>
      <c r="AZ2278" s="61"/>
      <c r="BA2278" s="46" t="s">
        <v>352</v>
      </c>
      <c r="BB2278" s="57">
        <v>0</v>
      </c>
      <c r="BC2278" s="58">
        <v>0</v>
      </c>
      <c r="BD2278" s="61"/>
      <c r="BE2278" s="61"/>
      <c r="BF2278" s="61"/>
      <c r="BG2278" s="61"/>
      <c r="BH2278" s="61"/>
      <c r="BI2278" s="61"/>
      <c r="BJ2278" s="61"/>
      <c r="BK2278" s="61"/>
      <c r="BL2278" s="61"/>
      <c r="BM2278" s="61"/>
    </row>
    <row r="2279" spans="2:65" ht="25.5" customHeight="1" x14ac:dyDescent="0.2">
      <c r="B2279"/>
      <c r="C2279"/>
      <c r="D2279"/>
      <c r="E2279" s="64"/>
      <c r="F2279" s="61"/>
      <c r="G2279" s="61"/>
      <c r="H2279" s="61"/>
      <c r="I2279" s="61"/>
      <c r="J2279" s="46" t="s">
        <v>353</v>
      </c>
      <c r="K2279" s="57">
        <v>0</v>
      </c>
      <c r="L2279" s="58">
        <v>0</v>
      </c>
      <c r="M2279" s="61"/>
      <c r="N2279" s="61"/>
      <c r="O2279" s="61"/>
      <c r="P2279" s="61"/>
      <c r="Q2279" s="61"/>
      <c r="R2279" s="61"/>
      <c r="S2279" s="61"/>
      <c r="T2279" s="61"/>
      <c r="U2279" s="61"/>
      <c r="V2279" s="46" t="s">
        <v>196</v>
      </c>
      <c r="W2279" s="57">
        <v>6</v>
      </c>
      <c r="X2279" s="58">
        <v>0.66666666666666663</v>
      </c>
      <c r="Y2279"/>
      <c r="Z2279" s="61"/>
      <c r="AA2279" s="61"/>
      <c r="AB2279" s="61"/>
      <c r="AC2279" s="61"/>
      <c r="AD2279" s="61"/>
      <c r="AE2279" s="46" t="s">
        <v>353</v>
      </c>
      <c r="AF2279" s="57">
        <v>0</v>
      </c>
      <c r="AG2279" s="58">
        <v>0</v>
      </c>
      <c r="AH2279" s="61"/>
      <c r="AI2279" s="61"/>
      <c r="AJ2279" s="61"/>
      <c r="AK2279" s="61"/>
      <c r="AL2279" s="61"/>
      <c r="AM2279" s="61"/>
      <c r="AN2279" s="61"/>
      <c r="AO2279" s="61"/>
      <c r="AP2279" s="61"/>
      <c r="AQ2279" s="61"/>
      <c r="AR2279" s="46" t="s">
        <v>196</v>
      </c>
      <c r="AS2279" s="57">
        <v>2</v>
      </c>
      <c r="AT2279" s="58">
        <v>0.66666666666666663</v>
      </c>
      <c r="AU2279" s="61"/>
      <c r="AV2279" s="61"/>
      <c r="AW2279" s="61"/>
      <c r="AX2279" s="61"/>
      <c r="AY2279" s="61"/>
      <c r="AZ2279" s="61"/>
      <c r="BA2279" s="46" t="s">
        <v>353</v>
      </c>
      <c r="BB2279" s="57">
        <v>0</v>
      </c>
      <c r="BC2279" s="58">
        <v>0</v>
      </c>
      <c r="BD2279" s="61"/>
      <c r="BE2279" s="61"/>
      <c r="BF2279" s="61"/>
      <c r="BG2279" s="61"/>
      <c r="BH2279" s="61"/>
      <c r="BI2279" s="61"/>
      <c r="BJ2279" s="61"/>
      <c r="BK2279" s="61"/>
      <c r="BL2279" s="61"/>
      <c r="BM2279" s="61"/>
    </row>
    <row r="2280" spans="2:65" ht="25.5" customHeight="1" x14ac:dyDescent="0.2">
      <c r="B2280" s="175" t="s">
        <v>17</v>
      </c>
      <c r="C2280" s="175"/>
      <c r="D2280" s="175"/>
      <c r="E2280" s="64"/>
      <c r="F2280" s="61"/>
      <c r="G2280" s="61"/>
      <c r="H2280" s="61"/>
      <c r="I2280" s="61"/>
      <c r="J2280" s="37"/>
      <c r="K2280" s="45">
        <v>28</v>
      </c>
      <c r="L2280" s="58">
        <v>1</v>
      </c>
      <c r="M2280" s="61"/>
      <c r="N2280" s="61"/>
      <c r="O2280" s="61"/>
      <c r="P2280" s="61"/>
      <c r="Q2280" s="61"/>
      <c r="R2280" s="61"/>
      <c r="S2280" s="61"/>
      <c r="T2280" s="61"/>
      <c r="U2280" s="61"/>
      <c r="V2280" s="77"/>
      <c r="W2280" s="54">
        <v>9</v>
      </c>
      <c r="X2280" s="76">
        <v>1</v>
      </c>
      <c r="Y2280"/>
      <c r="Z2280" s="61"/>
      <c r="AA2280" s="61"/>
      <c r="AB2280" s="61"/>
      <c r="AC2280" s="61"/>
      <c r="AD2280" s="61"/>
      <c r="AE2280" s="37"/>
      <c r="AF2280" s="45">
        <v>9</v>
      </c>
      <c r="AG2280" s="58">
        <v>1</v>
      </c>
      <c r="AH2280" s="61"/>
      <c r="AI2280" s="61"/>
      <c r="AJ2280" s="61"/>
      <c r="AK2280" s="61"/>
      <c r="AL2280" s="61"/>
      <c r="AM2280" s="61"/>
      <c r="AN2280" s="61"/>
      <c r="AO2280" s="61"/>
      <c r="AP2280" s="61"/>
      <c r="AQ2280" s="61"/>
      <c r="AR2280" s="77"/>
      <c r="AS2280" s="54">
        <v>3</v>
      </c>
      <c r="AT2280" s="76">
        <v>1</v>
      </c>
      <c r="AU2280" s="61"/>
      <c r="AV2280"/>
      <c r="AW2280"/>
      <c r="AX2280"/>
      <c r="AY2280" s="61"/>
      <c r="AZ2280" s="61"/>
      <c r="BA2280" s="37"/>
      <c r="BB2280" s="45">
        <v>3</v>
      </c>
      <c r="BC2280" s="58">
        <v>1</v>
      </c>
      <c r="BD2280" s="61"/>
      <c r="BE2280" s="61"/>
      <c r="BF2280" s="61"/>
      <c r="BG2280" s="61"/>
      <c r="BH2280" s="61"/>
      <c r="BI2280" s="61"/>
      <c r="BJ2280" s="61"/>
      <c r="BK2280" s="61"/>
      <c r="BL2280" s="61"/>
      <c r="BM2280" s="61"/>
    </row>
    <row r="2281" spans="2:65" ht="25.5" customHeight="1" x14ac:dyDescent="0.2">
      <c r="B2281" s="55" t="s">
        <v>195</v>
      </c>
      <c r="C2281" s="57">
        <v>6</v>
      </c>
      <c r="D2281" s="58">
        <v>0.21428571428571427</v>
      </c>
      <c r="E2281" s="64"/>
      <c r="F2281" s="61"/>
      <c r="G2281" s="61"/>
      <c r="H2281" s="61"/>
      <c r="I2281" s="61"/>
      <c r="J2281" s="61"/>
      <c r="K2281" s="49" t="s">
        <v>141</v>
      </c>
      <c r="L2281" s="74" t="s">
        <v>140</v>
      </c>
      <c r="M2281" s="61"/>
      <c r="N2281" s="61"/>
      <c r="O2281" s="61"/>
      <c r="P2281" s="61"/>
      <c r="Q2281" s="61"/>
      <c r="R2281" s="61"/>
      <c r="S2281" s="61"/>
      <c r="T2281" s="61"/>
      <c r="U2281" s="61"/>
      <c r="V2281" s="61"/>
      <c r="W2281" s="56" t="s">
        <v>141</v>
      </c>
      <c r="X2281" s="49" t="s">
        <v>140</v>
      </c>
      <c r="Y2281"/>
      <c r="Z2281" s="61"/>
      <c r="AA2281" s="61"/>
      <c r="AB2281" s="61"/>
      <c r="AC2281" s="61"/>
      <c r="AD2281" s="61"/>
      <c r="AE2281" s="61"/>
      <c r="AF2281" s="49" t="s">
        <v>141</v>
      </c>
      <c r="AG2281" s="74" t="s">
        <v>140</v>
      </c>
      <c r="AH2281" s="61"/>
      <c r="AI2281" s="61"/>
      <c r="AJ2281" s="61"/>
      <c r="AK2281" s="61"/>
      <c r="AL2281" s="61"/>
      <c r="AM2281" s="61"/>
      <c r="AN2281" s="61"/>
      <c r="AO2281" s="61"/>
      <c r="AP2281" s="61"/>
      <c r="AQ2281" s="61"/>
      <c r="AR2281"/>
      <c r="AS2281" s="56" t="s">
        <v>141</v>
      </c>
      <c r="AT2281" s="49" t="s">
        <v>140</v>
      </c>
      <c r="AU2281" s="61"/>
      <c r="AV2281"/>
      <c r="AW2281"/>
      <c r="AX2281"/>
      <c r="AY2281" s="61"/>
      <c r="AZ2281" s="61"/>
      <c r="BA2281" s="61"/>
      <c r="BB2281" s="49" t="s">
        <v>141</v>
      </c>
      <c r="BC2281" s="74" t="s">
        <v>140</v>
      </c>
      <c r="BD2281" s="61"/>
      <c r="BE2281" s="61"/>
      <c r="BF2281" s="61"/>
      <c r="BG2281" s="61"/>
      <c r="BH2281" s="61"/>
      <c r="BI2281" s="61"/>
      <c r="BJ2281" s="61"/>
      <c r="BK2281" s="61"/>
      <c r="BL2281" s="61"/>
      <c r="BM2281" s="61"/>
    </row>
    <row r="2282" spans="2:65" ht="25.5" customHeight="1" x14ac:dyDescent="0.2">
      <c r="B2282" s="46" t="s">
        <v>196</v>
      </c>
      <c r="C2282" s="57">
        <v>22</v>
      </c>
      <c r="D2282" s="58">
        <v>0.7857142857142857</v>
      </c>
      <c r="E2282" s="64"/>
      <c r="F2282" s="61"/>
      <c r="G2282" s="61"/>
      <c r="H2282" s="61"/>
      <c r="I2282" s="61"/>
      <c r="J2282" s="61"/>
      <c r="K2282" s="61"/>
      <c r="L2282" s="61"/>
      <c r="M2282" s="61"/>
      <c r="N2282" s="61"/>
      <c r="O2282" s="61"/>
      <c r="P2282" s="61"/>
      <c r="Q2282" s="61"/>
      <c r="R2282" s="61"/>
      <c r="S2282" s="61"/>
      <c r="T2282" s="61"/>
      <c r="U2282" s="61"/>
      <c r="V2282"/>
      <c r="W2282"/>
      <c r="X2282"/>
      <c r="Y2282" s="61"/>
      <c r="Z2282" s="61"/>
      <c r="AA2282" s="61"/>
      <c r="AB2282" s="61"/>
      <c r="AC2282" s="61"/>
      <c r="AD2282" s="61"/>
      <c r="AE2282"/>
      <c r="AF2282"/>
      <c r="AG2282"/>
      <c r="AH2282" s="61"/>
      <c r="AI2282" s="61"/>
      <c r="AJ2282" s="61"/>
      <c r="AK2282" s="61"/>
      <c r="AL2282" s="61"/>
      <c r="AM2282" s="61"/>
      <c r="AN2282" s="61"/>
      <c r="AO2282" s="61"/>
      <c r="AP2282" s="61"/>
      <c r="AQ2282" s="61"/>
      <c r="AR2282"/>
      <c r="AS2282"/>
      <c r="AT2282"/>
      <c r="AU2282" s="61"/>
      <c r="AV2282"/>
      <c r="AW2282"/>
      <c r="AX2282"/>
      <c r="AY2282" s="61"/>
      <c r="AZ2282" s="61"/>
      <c r="BA2282" s="37"/>
      <c r="BB2282" s="37"/>
      <c r="BC2282" s="37"/>
      <c r="BD2282" s="61"/>
      <c r="BE2282" s="61"/>
      <c r="BF2282" s="61"/>
      <c r="BG2282" s="61"/>
      <c r="BH2282" s="61"/>
      <c r="BI2282" s="61"/>
      <c r="BJ2282" s="61"/>
      <c r="BK2282" s="61"/>
      <c r="BL2282" s="61"/>
      <c r="BM2282" s="61"/>
    </row>
    <row r="2283" spans="2:65" ht="25.5" customHeight="1" x14ac:dyDescent="0.2">
      <c r="B2283" s="77"/>
      <c r="C2283" s="54">
        <v>28</v>
      </c>
      <c r="D2283" s="76">
        <v>1</v>
      </c>
      <c r="E2283" s="2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</row>
    <row r="2284" spans="2:65" ht="25.5" customHeight="1" x14ac:dyDescent="0.2">
      <c r="B2284"/>
      <c r="C2284" s="56" t="s">
        <v>141</v>
      </c>
      <c r="D2284" s="49" t="s">
        <v>140</v>
      </c>
      <c r="E2284" s="2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 s="37"/>
      <c r="AF2284" s="37"/>
      <c r="AG2284" s="37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</row>
    <row r="2286" spans="2:65" ht="25.5" customHeight="1" x14ac:dyDescent="0.2">
      <c r="B2286" s="222" t="s">
        <v>3804</v>
      </c>
      <c r="C2286" s="223"/>
      <c r="D2286" s="223"/>
      <c r="E2286" s="223"/>
      <c r="F2286" s="223"/>
      <c r="G2286" s="223"/>
      <c r="H2286" s="223"/>
      <c r="I2286" s="223"/>
      <c r="J2286" s="223"/>
      <c r="K2286" s="223"/>
      <c r="L2286" s="223"/>
      <c r="M2286" s="223"/>
      <c r="N2286" s="223"/>
      <c r="O2286" s="223"/>
      <c r="P2286" s="223"/>
      <c r="Q2286" s="223"/>
      <c r="R2286" s="223"/>
      <c r="S2286" s="223"/>
      <c r="T2286" s="223"/>
      <c r="U2286" s="223"/>
      <c r="V2286" s="223"/>
      <c r="W2286" s="223"/>
      <c r="X2286" s="223"/>
      <c r="Y2286" s="223"/>
      <c r="Z2286" s="223"/>
      <c r="AA2286" s="223"/>
      <c r="AB2286" s="223"/>
      <c r="AC2286" s="223"/>
      <c r="AD2286" s="223"/>
      <c r="AE2286" s="223"/>
      <c r="AF2286" s="223"/>
      <c r="AG2286" s="223"/>
      <c r="AH2286" s="223"/>
      <c r="AI2286" s="223"/>
      <c r="AJ2286" s="223"/>
      <c r="AK2286" s="223"/>
      <c r="AL2286" s="223"/>
      <c r="AM2286" s="223"/>
      <c r="AN2286" s="223"/>
      <c r="AO2286" s="223"/>
      <c r="AP2286" s="223"/>
      <c r="AQ2286" s="223"/>
      <c r="AR2286" s="223"/>
      <c r="AS2286" s="223"/>
      <c r="AT2286" s="223"/>
      <c r="AU2286" s="223"/>
      <c r="AV2286" s="223"/>
      <c r="AW2286" s="223"/>
      <c r="AX2286" s="223"/>
      <c r="AY2286" s="223"/>
      <c r="AZ2286" s="223"/>
      <c r="BA2286" s="223"/>
      <c r="BB2286" s="223"/>
      <c r="BC2286" s="224"/>
    </row>
    <row r="2288" spans="2:65" ht="25.5" customHeight="1" x14ac:dyDescent="0.2">
      <c r="B2288" s="205" t="s">
        <v>423</v>
      </c>
      <c r="C2288" s="205"/>
      <c r="D2288" s="205"/>
      <c r="E2288" s="205"/>
      <c r="F2288" s="205"/>
      <c r="G2288" s="205"/>
      <c r="H2288" s="205"/>
      <c r="I2288" s="205"/>
      <c r="J2288" s="205"/>
      <c r="K2288" s="205"/>
      <c r="L2288" s="205"/>
      <c r="M2288" s="205"/>
      <c r="N2288" s="205"/>
      <c r="O2288" s="205"/>
      <c r="P2288" s="205"/>
      <c r="Q2288" s="205"/>
      <c r="R2288" s="205"/>
      <c r="S2288" s="205"/>
      <c r="T2288" s="205"/>
      <c r="U2288" s="205"/>
      <c r="V2288" s="205"/>
      <c r="W2288" s="205"/>
      <c r="X2288" s="205"/>
      <c r="Y2288" s="205"/>
      <c r="Z2288" s="205"/>
      <c r="AA2288" s="205"/>
      <c r="AB2288" s="205"/>
      <c r="AC2288" s="205"/>
      <c r="AD2288" s="205"/>
      <c r="AE2288" s="205"/>
      <c r="AF2288" s="205"/>
      <c r="AG2288" s="205"/>
      <c r="AH2288" s="205"/>
      <c r="AI2288" s="205"/>
      <c r="AJ2288" s="205"/>
      <c r="AK2288" s="205"/>
      <c r="AL2288" s="205"/>
      <c r="AM2288" s="205"/>
      <c r="AN2288" s="205"/>
      <c r="AO2288" s="205"/>
      <c r="AP2288" s="205"/>
      <c r="AQ2288" s="205"/>
      <c r="AR2288" s="205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 s="8"/>
      <c r="BM2288" s="8"/>
    </row>
    <row r="2289" spans="2:65" ht="25.5" customHeight="1" x14ac:dyDescent="0.2">
      <c r="B2289"/>
      <c r="C2289"/>
      <c r="D2289"/>
      <c r="E2289" s="8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</row>
    <row r="2290" spans="2:65" ht="25.5" customHeight="1" x14ac:dyDescent="0.2">
      <c r="B2290" s="206" t="s">
        <v>138</v>
      </c>
      <c r="C2290" s="206"/>
      <c r="D2290" s="206"/>
      <c r="E2290" s="8"/>
      <c r="F2290" s="187" t="s">
        <v>3</v>
      </c>
      <c r="G2290" s="187"/>
      <c r="H2290" s="187"/>
      <c r="I2290"/>
      <c r="J2290" s="188" t="s">
        <v>145</v>
      </c>
      <c r="K2290" s="188"/>
      <c r="L2290" s="188"/>
      <c r="M2290"/>
      <c r="N2290" s="188" t="s">
        <v>5</v>
      </c>
      <c r="O2290" s="188"/>
      <c r="P2290" s="188"/>
      <c r="Q2290"/>
      <c r="R2290" s="187" t="s">
        <v>158</v>
      </c>
      <c r="S2290" s="187"/>
      <c r="T2290" s="187"/>
      <c r="U2290"/>
      <c r="V2290" s="186" t="s">
        <v>159</v>
      </c>
      <c r="W2290" s="186"/>
      <c r="X2290" s="186"/>
      <c r="Y2290"/>
      <c r="Z2290" s="206" t="s">
        <v>8</v>
      </c>
      <c r="AA2290" s="206"/>
      <c r="AB2290" s="206"/>
      <c r="AC2290"/>
      <c r="AD2290" s="186" t="s">
        <v>9</v>
      </c>
      <c r="AE2290" s="186"/>
      <c r="AF2290" s="186"/>
      <c r="AG2290"/>
      <c r="AH2290" s="186" t="s">
        <v>172</v>
      </c>
      <c r="AI2290" s="186"/>
      <c r="AJ2290" s="186"/>
      <c r="AK2290"/>
      <c r="AL2290" s="186" t="s">
        <v>11</v>
      </c>
      <c r="AM2290" s="186"/>
      <c r="AN2290" s="186"/>
      <c r="AO2290"/>
      <c r="AP2290" s="186" t="s">
        <v>179</v>
      </c>
      <c r="AQ2290" s="186"/>
      <c r="AR2290" s="186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</row>
    <row r="2291" spans="2:65" ht="25.5" customHeight="1" x14ac:dyDescent="0.2">
      <c r="B2291" s="90" t="s">
        <v>40</v>
      </c>
      <c r="C2291" s="42">
        <v>13</v>
      </c>
      <c r="D2291" s="44">
        <v>0.4642857142857143</v>
      </c>
      <c r="E2291" s="8"/>
      <c r="F2291" s="91" t="s">
        <v>143</v>
      </c>
      <c r="G2291" s="43">
        <v>4</v>
      </c>
      <c r="H2291" s="44">
        <v>0.14285714285714285</v>
      </c>
      <c r="I2291"/>
      <c r="J2291" s="92" t="s">
        <v>147</v>
      </c>
      <c r="K2291" s="45">
        <v>1</v>
      </c>
      <c r="L2291" s="44">
        <v>3.5714285714285712E-2</v>
      </c>
      <c r="M2291"/>
      <c r="N2291" s="91" t="s">
        <v>154</v>
      </c>
      <c r="O2291" s="43">
        <v>17</v>
      </c>
      <c r="P2291" s="44">
        <v>0.6071428571428571</v>
      </c>
      <c r="Q2291"/>
      <c r="R2291" s="93">
        <v>1</v>
      </c>
      <c r="S2291" s="43">
        <v>19</v>
      </c>
      <c r="T2291" s="44">
        <v>0.6785714285714286</v>
      </c>
      <c r="U2291"/>
      <c r="V2291" s="94" t="s">
        <v>160</v>
      </c>
      <c r="W2291" s="57">
        <v>13</v>
      </c>
      <c r="X2291" s="58">
        <v>0.4642857142857143</v>
      </c>
      <c r="Y2291"/>
      <c r="Z2291" s="95" t="s">
        <v>163</v>
      </c>
      <c r="AA2291" s="42">
        <v>6</v>
      </c>
      <c r="AB2291" s="44">
        <v>0.21428571428571427</v>
      </c>
      <c r="AC2291"/>
      <c r="AD2291" s="95" t="s">
        <v>799</v>
      </c>
      <c r="AE2291" s="57">
        <v>2</v>
      </c>
      <c r="AF2291" s="58">
        <v>7.1428571428571425E-2</v>
      </c>
      <c r="AG2291"/>
      <c r="AH2291" s="95" t="s">
        <v>143</v>
      </c>
      <c r="AI2291" s="42">
        <v>6</v>
      </c>
      <c r="AJ2291" s="44">
        <v>0.21428571428571427</v>
      </c>
      <c r="AK2291"/>
      <c r="AL2291" s="95" t="s">
        <v>175</v>
      </c>
      <c r="AM2291" s="42">
        <v>4</v>
      </c>
      <c r="AN2291" s="44">
        <v>0.14285714285714285</v>
      </c>
      <c r="AO2291"/>
      <c r="AP2291" s="95" t="s">
        <v>143</v>
      </c>
      <c r="AQ2291" s="42">
        <v>12</v>
      </c>
      <c r="AR2291" s="44">
        <v>0.42857142857142855</v>
      </c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</row>
    <row r="2292" spans="2:65" ht="25.5" customHeight="1" x14ac:dyDescent="0.2">
      <c r="B2292" s="90" t="s">
        <v>27</v>
      </c>
      <c r="C2292" s="42">
        <v>6</v>
      </c>
      <c r="D2292" s="44">
        <v>0.21428571428571427</v>
      </c>
      <c r="E2292" s="8"/>
      <c r="F2292" s="91" t="s">
        <v>144</v>
      </c>
      <c r="G2292" s="43">
        <v>24</v>
      </c>
      <c r="H2292" s="44">
        <v>0.8571428571428571</v>
      </c>
      <c r="I2292"/>
      <c r="J2292" s="92" t="s">
        <v>148</v>
      </c>
      <c r="K2292" s="45">
        <v>0</v>
      </c>
      <c r="L2292" s="44">
        <v>0</v>
      </c>
      <c r="M2292"/>
      <c r="N2292" s="91" t="s">
        <v>155</v>
      </c>
      <c r="O2292" s="43">
        <v>0</v>
      </c>
      <c r="P2292" s="44">
        <v>0</v>
      </c>
      <c r="Q2292"/>
      <c r="R2292" s="93">
        <v>2</v>
      </c>
      <c r="S2292" s="43">
        <v>6</v>
      </c>
      <c r="T2292" s="44">
        <v>0.21428571428571427</v>
      </c>
      <c r="U2292"/>
      <c r="V2292" s="95" t="s">
        <v>161</v>
      </c>
      <c r="W2292" s="57">
        <v>4</v>
      </c>
      <c r="X2292" s="58">
        <v>0.14285714285714285</v>
      </c>
      <c r="Y2292"/>
      <c r="Z2292" s="90" t="s">
        <v>164</v>
      </c>
      <c r="AA2292" s="42">
        <v>8</v>
      </c>
      <c r="AB2292" s="44">
        <v>0.2857142857142857</v>
      </c>
      <c r="AC2292"/>
      <c r="AD2292" s="94" t="s">
        <v>800</v>
      </c>
      <c r="AE2292" s="57">
        <v>3</v>
      </c>
      <c r="AF2292" s="58">
        <v>0.10714285714285714</v>
      </c>
      <c r="AG2292"/>
      <c r="AH2292" s="90" t="s">
        <v>173</v>
      </c>
      <c r="AI2292" s="42">
        <v>4</v>
      </c>
      <c r="AJ2292" s="44">
        <v>0.14285714285714285</v>
      </c>
      <c r="AK2292"/>
      <c r="AL2292" s="90" t="s">
        <v>176</v>
      </c>
      <c r="AM2292" s="42">
        <v>22</v>
      </c>
      <c r="AN2292" s="44">
        <v>0.7857142857142857</v>
      </c>
      <c r="AO2292"/>
      <c r="AP2292" s="90" t="s">
        <v>173</v>
      </c>
      <c r="AQ2292" s="42">
        <v>16</v>
      </c>
      <c r="AR2292" s="44">
        <v>0.5714285714285714</v>
      </c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</row>
    <row r="2293" spans="2:65" ht="25.5" customHeight="1" x14ac:dyDescent="0.2">
      <c r="B2293" s="90" t="s">
        <v>31</v>
      </c>
      <c r="C2293" s="42">
        <v>5</v>
      </c>
      <c r="D2293" s="44">
        <v>0.17857142857142858</v>
      </c>
      <c r="E2293" s="8"/>
      <c r="F2293" s="83"/>
      <c r="G2293" s="85">
        <v>28</v>
      </c>
      <c r="H2293" s="86">
        <v>1</v>
      </c>
      <c r="I2293"/>
      <c r="J2293" s="92" t="s">
        <v>146</v>
      </c>
      <c r="K2293" s="45">
        <v>8</v>
      </c>
      <c r="L2293" s="44">
        <v>0.2857142857142857</v>
      </c>
      <c r="M2293"/>
      <c r="N2293" s="91" t="s">
        <v>156</v>
      </c>
      <c r="O2293" s="43">
        <v>6</v>
      </c>
      <c r="P2293" s="44">
        <v>0.21428571428571427</v>
      </c>
      <c r="Q2293"/>
      <c r="R2293" s="93">
        <v>3</v>
      </c>
      <c r="S2293" s="43">
        <v>3</v>
      </c>
      <c r="T2293" s="44">
        <v>0.10714285714285714</v>
      </c>
      <c r="U2293"/>
      <c r="V2293" s="94" t="s">
        <v>162</v>
      </c>
      <c r="W2293" s="57">
        <v>11</v>
      </c>
      <c r="X2293" s="58">
        <v>0.39285714285714285</v>
      </c>
      <c r="Y2293"/>
      <c r="Z2293" s="90" t="s">
        <v>165</v>
      </c>
      <c r="AA2293" s="42">
        <v>7</v>
      </c>
      <c r="AB2293" s="44">
        <v>0.25</v>
      </c>
      <c r="AC2293"/>
      <c r="AD2293" s="94" t="s">
        <v>801</v>
      </c>
      <c r="AE2293" s="57">
        <v>5</v>
      </c>
      <c r="AF2293" s="58">
        <v>0.17857142857142858</v>
      </c>
      <c r="AG2293"/>
      <c r="AH2293" s="90" t="s">
        <v>174</v>
      </c>
      <c r="AI2293" s="42">
        <v>18</v>
      </c>
      <c r="AJ2293" s="44">
        <v>0.6428571428571429</v>
      </c>
      <c r="AK2293"/>
      <c r="AL2293" s="90" t="s">
        <v>177</v>
      </c>
      <c r="AM2293" s="42">
        <v>2</v>
      </c>
      <c r="AN2293" s="44">
        <v>7.1428571428571425E-2</v>
      </c>
      <c r="AO2293"/>
      <c r="AP2293" s="90" t="s">
        <v>171</v>
      </c>
      <c r="AQ2293" s="42">
        <v>0</v>
      </c>
      <c r="AR2293" s="44">
        <v>0</v>
      </c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</row>
    <row r="2294" spans="2:65" ht="25.5" customHeight="1" x14ac:dyDescent="0.2">
      <c r="B2294" s="90" t="s">
        <v>36</v>
      </c>
      <c r="C2294" s="42">
        <v>1</v>
      </c>
      <c r="D2294" s="44">
        <v>3.5714285714285712E-2</v>
      </c>
      <c r="E2294" s="8"/>
      <c r="F2294"/>
      <c r="G2294" s="41" t="s">
        <v>141</v>
      </c>
      <c r="H2294" s="41" t="s">
        <v>140</v>
      </c>
      <c r="I2294"/>
      <c r="J2294" s="92" t="s">
        <v>150</v>
      </c>
      <c r="K2294" s="45">
        <v>0</v>
      </c>
      <c r="L2294" s="44">
        <v>0</v>
      </c>
      <c r="M2294"/>
      <c r="N2294" s="91" t="s">
        <v>157</v>
      </c>
      <c r="O2294" s="43">
        <v>5</v>
      </c>
      <c r="P2294" s="44">
        <v>0.17857142857142858</v>
      </c>
      <c r="Q2294"/>
      <c r="R2294" s="93">
        <v>4</v>
      </c>
      <c r="S2294" s="43">
        <v>0</v>
      </c>
      <c r="T2294" s="44">
        <v>0</v>
      </c>
      <c r="U2294"/>
      <c r="V2294" s="77"/>
      <c r="W2294" s="54">
        <v>28</v>
      </c>
      <c r="X2294" s="66">
        <v>1</v>
      </c>
      <c r="Y2294"/>
      <c r="Z2294" s="90" t="s">
        <v>166</v>
      </c>
      <c r="AA2294" s="42">
        <v>2</v>
      </c>
      <c r="AB2294" s="44">
        <v>7.1428571428571425E-2</v>
      </c>
      <c r="AC2294"/>
      <c r="AD2294" s="94" t="s">
        <v>802</v>
      </c>
      <c r="AE2294" s="57">
        <v>18</v>
      </c>
      <c r="AF2294" s="58">
        <v>0.6428571428571429</v>
      </c>
      <c r="AG2294"/>
      <c r="AH2294" s="90" t="s">
        <v>171</v>
      </c>
      <c r="AI2294" s="42">
        <v>0</v>
      </c>
      <c r="AJ2294" s="44">
        <v>0</v>
      </c>
      <c r="AK2294"/>
      <c r="AL2294" s="90" t="s">
        <v>178</v>
      </c>
      <c r="AM2294" s="42">
        <v>0</v>
      </c>
      <c r="AN2294" s="44">
        <v>0</v>
      </c>
      <c r="AO2294"/>
      <c r="AP2294" s="82"/>
      <c r="AQ2294" s="83">
        <v>28</v>
      </c>
      <c r="AR2294" s="87">
        <v>1</v>
      </c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</row>
    <row r="2295" spans="2:65" ht="25.5" customHeight="1" x14ac:dyDescent="0.2">
      <c r="B2295" s="90" t="s">
        <v>139</v>
      </c>
      <c r="C2295" s="42">
        <v>1</v>
      </c>
      <c r="D2295" s="44">
        <v>3.5714285714285712E-2</v>
      </c>
      <c r="E2295" s="8"/>
      <c r="F2295"/>
      <c r="G2295"/>
      <c r="H2295"/>
      <c r="I2295"/>
      <c r="J2295" s="92" t="s">
        <v>151</v>
      </c>
      <c r="K2295" s="45">
        <v>11</v>
      </c>
      <c r="L2295" s="44">
        <v>0.39285714285714285</v>
      </c>
      <c r="M2295"/>
      <c r="N2295" s="83"/>
      <c r="O2295" s="85">
        <v>28</v>
      </c>
      <c r="P2295" s="87">
        <v>1</v>
      </c>
      <c r="Q2295"/>
      <c r="R2295" s="93">
        <v>5</v>
      </c>
      <c r="S2295" s="43">
        <v>0</v>
      </c>
      <c r="T2295" s="44">
        <v>0</v>
      </c>
      <c r="U2295"/>
      <c r="V2295"/>
      <c r="W2295" s="56" t="s">
        <v>141</v>
      </c>
      <c r="X2295" s="49" t="s">
        <v>140</v>
      </c>
      <c r="Y2295"/>
      <c r="Z2295" s="96" t="s">
        <v>167</v>
      </c>
      <c r="AA2295" s="42">
        <v>1</v>
      </c>
      <c r="AB2295" s="44">
        <v>3.5714285714285712E-2</v>
      </c>
      <c r="AC2295"/>
      <c r="AD2295" s="77"/>
      <c r="AE2295" s="54">
        <v>28</v>
      </c>
      <c r="AF2295" s="76">
        <v>1</v>
      </c>
      <c r="AG2295"/>
      <c r="AH2295" s="82"/>
      <c r="AI2295" s="83">
        <v>28</v>
      </c>
      <c r="AJ2295" s="87">
        <v>1</v>
      </c>
      <c r="AK2295"/>
      <c r="AL2295" s="82"/>
      <c r="AM2295" s="83">
        <v>28</v>
      </c>
      <c r="AN2295" s="87">
        <v>1</v>
      </c>
      <c r="AO2295"/>
      <c r="AP2295"/>
      <c r="AQ2295" s="40" t="s">
        <v>141</v>
      </c>
      <c r="AR2295" s="41" t="s">
        <v>140</v>
      </c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 s="8"/>
      <c r="BF2295" s="8"/>
      <c r="BG2295" s="8"/>
      <c r="BH2295"/>
      <c r="BI2295"/>
      <c r="BJ2295"/>
      <c r="BK2295"/>
      <c r="BL2295"/>
      <c r="BM2295"/>
    </row>
    <row r="2296" spans="2:65" ht="25.5" customHeight="1" x14ac:dyDescent="0.2">
      <c r="B2296" s="90" t="s">
        <v>50</v>
      </c>
      <c r="C2296" s="42">
        <v>2</v>
      </c>
      <c r="D2296" s="44">
        <v>7.1428571428571425E-2</v>
      </c>
      <c r="E2296" s="8"/>
      <c r="F2296"/>
      <c r="G2296"/>
      <c r="H2296"/>
      <c r="I2296"/>
      <c r="J2296" s="92" t="s">
        <v>149</v>
      </c>
      <c r="K2296" s="45">
        <v>5</v>
      </c>
      <c r="L2296" s="44">
        <v>0.17857142857142858</v>
      </c>
      <c r="M2296"/>
      <c r="N2296"/>
      <c r="O2296" s="41" t="s">
        <v>153</v>
      </c>
      <c r="P2296" s="41" t="s">
        <v>140</v>
      </c>
      <c r="Q2296"/>
      <c r="R2296" s="83"/>
      <c r="S2296" s="85">
        <v>40</v>
      </c>
      <c r="T2296" s="87">
        <v>1</v>
      </c>
      <c r="U2296"/>
      <c r="V2296"/>
      <c r="W2296"/>
      <c r="X2296"/>
      <c r="Y2296"/>
      <c r="Z2296" s="96" t="s">
        <v>168</v>
      </c>
      <c r="AA2296" s="42">
        <v>0</v>
      </c>
      <c r="AB2296" s="44">
        <v>0</v>
      </c>
      <c r="AC2296"/>
      <c r="AD2296"/>
      <c r="AE2296" s="56" t="s">
        <v>141</v>
      </c>
      <c r="AF2296" s="49" t="s">
        <v>140</v>
      </c>
      <c r="AG2296"/>
      <c r="AH2296"/>
      <c r="AI2296" s="40" t="s">
        <v>141</v>
      </c>
      <c r="AJ2296" s="41" t="s">
        <v>140</v>
      </c>
      <c r="AK2296"/>
      <c r="AL2296" s="81"/>
      <c r="AM2296" s="40" t="s">
        <v>141</v>
      </c>
      <c r="AN2296" s="41" t="s">
        <v>140</v>
      </c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</row>
    <row r="2297" spans="2:65" ht="25.5" customHeight="1" x14ac:dyDescent="0.2">
      <c r="B2297" s="82"/>
      <c r="C2297" s="83">
        <v>28</v>
      </c>
      <c r="D2297" s="84">
        <v>1</v>
      </c>
      <c r="E2297" s="8"/>
      <c r="F2297"/>
      <c r="G2297"/>
      <c r="H2297"/>
      <c r="I2297"/>
      <c r="J2297" s="92" t="s">
        <v>152</v>
      </c>
      <c r="K2297" s="45">
        <v>3</v>
      </c>
      <c r="L2297" s="44">
        <v>0.10714285714285714</v>
      </c>
      <c r="M2297"/>
      <c r="N2297"/>
      <c r="O2297"/>
      <c r="P2297"/>
      <c r="Q2297"/>
      <c r="R2297"/>
      <c r="S2297" s="49" t="s">
        <v>197</v>
      </c>
      <c r="T2297" s="89" t="s">
        <v>369</v>
      </c>
      <c r="U2297"/>
      <c r="V2297"/>
      <c r="W2297"/>
      <c r="X2297"/>
      <c r="Y2297"/>
      <c r="Z2297" s="96" t="s">
        <v>169</v>
      </c>
      <c r="AA2297" s="42">
        <v>1</v>
      </c>
      <c r="AB2297" s="44">
        <v>3.5714285714285712E-2</v>
      </c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 s="48"/>
      <c r="BM2297" s="8"/>
    </row>
    <row r="2298" spans="2:65" ht="25.5" customHeight="1" x14ac:dyDescent="0.2">
      <c r="B2298"/>
      <c r="C2298" s="40" t="s">
        <v>141</v>
      </c>
      <c r="D2298" s="41" t="s">
        <v>140</v>
      </c>
      <c r="E2298" s="8"/>
      <c r="F2298"/>
      <c r="G2298"/>
      <c r="H2298"/>
      <c r="I2298"/>
      <c r="J2298" s="88"/>
      <c r="K2298" s="65">
        <v>28</v>
      </c>
      <c r="L2298" s="87">
        <v>1</v>
      </c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 s="96" t="s">
        <v>170</v>
      </c>
      <c r="AA2298" s="42">
        <v>2</v>
      </c>
      <c r="AB2298" s="44">
        <v>7.1428571428571425E-2</v>
      </c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</row>
    <row r="2299" spans="2:65" ht="25.5" customHeight="1" x14ac:dyDescent="0.2">
      <c r="B2299"/>
      <c r="C2299"/>
      <c r="D2299"/>
      <c r="E2299" s="8"/>
      <c r="F2299"/>
      <c r="G2299"/>
      <c r="H2299"/>
      <c r="I2299"/>
      <c r="J2299" s="79"/>
      <c r="K2299" s="41" t="s">
        <v>141</v>
      </c>
      <c r="L2299" s="41" t="s">
        <v>140</v>
      </c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 s="96" t="s">
        <v>162</v>
      </c>
      <c r="AA2299" s="42">
        <v>0</v>
      </c>
      <c r="AB2299" s="44">
        <v>0</v>
      </c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</row>
    <row r="2300" spans="2:65" ht="25.5" customHeight="1" x14ac:dyDescent="0.2">
      <c r="B2300"/>
      <c r="C2300"/>
      <c r="D2300"/>
      <c r="E2300" s="8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 s="96" t="s">
        <v>171</v>
      </c>
      <c r="AA2300" s="42">
        <v>1</v>
      </c>
      <c r="AB2300" s="44">
        <v>3.5714285714285712E-2</v>
      </c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 s="8"/>
      <c r="BJ2300" s="52"/>
      <c r="BK2300" s="52"/>
      <c r="BL2300"/>
      <c r="BM2300"/>
    </row>
    <row r="2301" spans="2:65" ht="25.5" customHeight="1" x14ac:dyDescent="0.2">
      <c r="B2301"/>
      <c r="C2301"/>
      <c r="D2301"/>
      <c r="E2301" s="8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 s="82"/>
      <c r="AA2301" s="83">
        <v>28</v>
      </c>
      <c r="AB2301" s="87">
        <v>1</v>
      </c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 s="8"/>
      <c r="BF2301" s="8"/>
      <c r="BG2301" s="8"/>
      <c r="BH2301"/>
      <c r="BI2301"/>
      <c r="BJ2301"/>
      <c r="BK2301"/>
      <c r="BL2301"/>
      <c r="BM2301"/>
    </row>
    <row r="2302" spans="2:65" ht="25.5" customHeight="1" x14ac:dyDescent="0.2">
      <c r="B2302" s="61"/>
      <c r="C2302" s="61"/>
      <c r="D2302" s="61"/>
      <c r="E2302" s="37"/>
      <c r="F2302" s="61"/>
      <c r="G2302" s="61"/>
      <c r="H2302" s="61"/>
      <c r="I2302" s="61"/>
      <c r="J2302" s="61"/>
      <c r="K2302" s="61"/>
      <c r="L2302" s="61"/>
      <c r="M2302" s="61"/>
      <c r="N2302" s="61"/>
      <c r="O2302" s="61"/>
      <c r="P2302" s="61"/>
      <c r="Q2302" s="61"/>
      <c r="R2302" s="61"/>
      <c r="S2302" s="61"/>
      <c r="T2302" s="61"/>
      <c r="U2302" s="61"/>
      <c r="V2302" s="61"/>
      <c r="W2302" s="61"/>
      <c r="X2302" s="61"/>
      <c r="Y2302" s="61"/>
      <c r="Z2302" s="78"/>
      <c r="AA2302" s="40" t="s">
        <v>141</v>
      </c>
      <c r="AB2302" s="41" t="s">
        <v>140</v>
      </c>
      <c r="AC2302" s="61"/>
      <c r="AD2302" s="61"/>
      <c r="AE2302" s="61"/>
      <c r="AF2302" s="61"/>
      <c r="AG2302" s="61"/>
      <c r="AH2302" s="61"/>
      <c r="AI2302" s="61"/>
      <c r="AJ2302" s="61"/>
      <c r="AK2302" s="61"/>
      <c r="AL2302" s="61"/>
      <c r="AM2302" s="61"/>
      <c r="AN2302" s="61"/>
      <c r="AO2302" s="61"/>
      <c r="AP2302" s="61"/>
      <c r="AQ2302" s="61"/>
      <c r="AR2302" s="61"/>
      <c r="AS2302" s="61"/>
      <c r="AT2302" s="61"/>
      <c r="AU2302" s="61"/>
      <c r="AV2302" s="61"/>
      <c r="AW2302" s="61"/>
      <c r="AX2302" s="61"/>
      <c r="AY2302" s="61"/>
      <c r="AZ2302" s="61"/>
      <c r="BA2302" s="61"/>
      <c r="BB2302" s="61"/>
      <c r="BC2302" s="61"/>
      <c r="BD2302" s="61"/>
      <c r="BE2302" s="61"/>
      <c r="BF2302" s="61"/>
      <c r="BG2302" s="61"/>
      <c r="BH2302" s="61"/>
      <c r="BI2302" s="61"/>
      <c r="BJ2302" s="61"/>
      <c r="BK2302" s="61"/>
      <c r="BL2302" s="61"/>
      <c r="BM2302" s="61"/>
    </row>
    <row r="2303" spans="2:65" ht="25.5" customHeight="1" x14ac:dyDescent="0.2">
      <c r="B2303" s="182" t="s">
        <v>424</v>
      </c>
      <c r="C2303" s="182"/>
      <c r="D2303" s="182"/>
      <c r="E2303" s="182"/>
      <c r="F2303" s="182"/>
      <c r="G2303" s="182"/>
      <c r="H2303" s="182"/>
      <c r="I2303" s="182"/>
      <c r="J2303" s="182"/>
      <c r="K2303" s="182"/>
      <c r="L2303" s="182"/>
      <c r="M2303" s="182"/>
      <c r="N2303" s="182"/>
      <c r="O2303" s="182"/>
      <c r="P2303" s="182"/>
      <c r="Q2303" s="182"/>
      <c r="R2303" s="182"/>
      <c r="S2303" s="182"/>
      <c r="T2303" s="182"/>
      <c r="U2303" s="182"/>
      <c r="V2303" s="182"/>
      <c r="W2303" s="182"/>
      <c r="X2303" s="182"/>
      <c r="Y2303" s="182"/>
      <c r="Z2303" s="182"/>
      <c r="AA2303" s="182"/>
      <c r="AB2303" s="182"/>
      <c r="AC2303" s="182"/>
      <c r="AD2303" s="182"/>
      <c r="AE2303" s="182"/>
      <c r="AF2303" s="182"/>
      <c r="AG2303" s="182"/>
      <c r="AH2303" s="182"/>
      <c r="AI2303" s="182"/>
      <c r="AJ2303" s="182"/>
      <c r="AK2303" s="182"/>
      <c r="AL2303" s="182"/>
      <c r="AM2303" s="182"/>
      <c r="AN2303" s="182"/>
      <c r="AO2303" s="182"/>
      <c r="AP2303" s="182"/>
      <c r="AQ2303" s="182"/>
      <c r="AR2303" s="182"/>
      <c r="AS2303" s="182"/>
      <c r="AT2303" s="182"/>
      <c r="AU2303" s="182"/>
      <c r="AV2303" s="182"/>
      <c r="AW2303" s="182"/>
      <c r="AX2303" s="182"/>
      <c r="AY2303" s="182"/>
      <c r="AZ2303" s="182"/>
      <c r="BA2303" s="182"/>
      <c r="BB2303" s="182"/>
      <c r="BC2303" s="182"/>
      <c r="BD2303" s="182"/>
      <c r="BE2303" s="182"/>
      <c r="BF2303" s="182"/>
      <c r="BG2303" s="182"/>
      <c r="BH2303" s="182"/>
      <c r="BI2303" s="182"/>
      <c r="BJ2303" s="61"/>
      <c r="BK2303" s="61"/>
      <c r="BL2303" s="37"/>
      <c r="BM2303" s="37"/>
    </row>
    <row r="2304" spans="2:65" ht="25.5" customHeight="1" x14ac:dyDescent="0.2">
      <c r="B2304" s="61"/>
      <c r="C2304" s="61"/>
      <c r="D2304" s="61"/>
      <c r="E2304" s="37"/>
      <c r="F2304" s="61"/>
      <c r="G2304" s="61"/>
      <c r="H2304" s="61"/>
      <c r="I2304" s="61"/>
      <c r="J2304" s="61"/>
      <c r="K2304" s="61"/>
      <c r="L2304" s="61"/>
      <c r="M2304" s="61"/>
      <c r="N2304" s="61"/>
      <c r="O2304" s="61"/>
      <c r="P2304" s="61"/>
      <c r="Q2304" s="61"/>
      <c r="R2304" s="61"/>
      <c r="S2304" s="61"/>
      <c r="T2304" s="61"/>
      <c r="U2304" s="61"/>
      <c r="V2304" s="61"/>
      <c r="W2304" s="61"/>
      <c r="X2304" s="61"/>
      <c r="Y2304" s="61"/>
      <c r="Z2304" s="61"/>
      <c r="AA2304" s="61"/>
      <c r="AB2304" s="61"/>
      <c r="AC2304" s="61"/>
      <c r="AD2304" s="61"/>
      <c r="AE2304" s="61"/>
      <c r="AF2304" s="61"/>
      <c r="AG2304" s="61"/>
      <c r="AH2304" s="61"/>
      <c r="AI2304" s="61"/>
      <c r="AJ2304" s="61"/>
      <c r="AK2304" s="61"/>
      <c r="AL2304" s="61"/>
      <c r="AM2304" s="61"/>
      <c r="AN2304" s="61"/>
      <c r="AO2304" s="61"/>
      <c r="AP2304" s="61"/>
      <c r="AQ2304" s="61"/>
      <c r="AR2304" s="61"/>
      <c r="AS2304" s="61"/>
      <c r="AT2304" s="61"/>
      <c r="AU2304" s="61"/>
      <c r="AV2304" s="61"/>
      <c r="AW2304" s="61"/>
      <c r="AX2304" s="61"/>
      <c r="AY2304" s="61"/>
      <c r="AZ2304" s="61"/>
      <c r="BA2304" s="61"/>
      <c r="BB2304" s="61"/>
      <c r="BC2304" s="61"/>
      <c r="BD2304" s="61"/>
      <c r="BE2304" s="61"/>
      <c r="BF2304" s="61"/>
      <c r="BG2304" s="61"/>
      <c r="BH2304" s="61"/>
      <c r="BI2304" s="61"/>
      <c r="BJ2304" s="61"/>
      <c r="BK2304" s="61"/>
      <c r="BL2304" s="61"/>
      <c r="BM2304" s="61"/>
    </row>
    <row r="2305" spans="2:65" ht="25.5" customHeight="1" x14ac:dyDescent="0.2">
      <c r="B2305" s="189" t="s">
        <v>373</v>
      </c>
      <c r="C2305" s="192"/>
      <c r="D2305" s="192"/>
      <c r="E2305" s="37"/>
      <c r="F2305" s="189" t="s">
        <v>370</v>
      </c>
      <c r="G2305" s="192"/>
      <c r="H2305" s="192"/>
      <c r="I2305" s="61"/>
      <c r="J2305" s="189" t="s">
        <v>396</v>
      </c>
      <c r="K2305" s="192"/>
      <c r="L2305" s="192"/>
      <c r="M2305" s="61"/>
      <c r="N2305" s="190" t="s">
        <v>198</v>
      </c>
      <c r="O2305" s="191"/>
      <c r="P2305" s="191"/>
      <c r="Q2305" s="61"/>
      <c r="R2305" s="190" t="s">
        <v>207</v>
      </c>
      <c r="S2305" s="191"/>
      <c r="T2305" s="191"/>
      <c r="U2305" s="61"/>
      <c r="V2305" s="61"/>
      <c r="W2305" s="190" t="s">
        <v>212</v>
      </c>
      <c r="X2305" s="191"/>
      <c r="Y2305" s="191"/>
      <c r="Z2305" s="61"/>
      <c r="AA2305" s="190" t="s">
        <v>223</v>
      </c>
      <c r="AB2305" s="191"/>
      <c r="AC2305" s="191"/>
      <c r="AD2305" s="61"/>
      <c r="AE2305" s="190" t="s">
        <v>230</v>
      </c>
      <c r="AF2305" s="190"/>
      <c r="AG2305" s="190"/>
      <c r="AH2305" s="61"/>
      <c r="AI2305" s="190" t="s">
        <v>235</v>
      </c>
      <c r="AJ2305" s="190"/>
      <c r="AK2305" s="190"/>
      <c r="AL2305" s="61"/>
      <c r="AM2305" s="190" t="s">
        <v>252</v>
      </c>
      <c r="AN2305" s="190"/>
      <c r="AO2305" s="190"/>
      <c r="AP2305" s="61"/>
      <c r="AQ2305" s="190" t="s">
        <v>282</v>
      </c>
      <c r="AR2305" s="190"/>
      <c r="AS2305" s="190"/>
      <c r="AT2305" s="61"/>
      <c r="AU2305" s="189" t="s">
        <v>295</v>
      </c>
      <c r="AV2305" s="189"/>
      <c r="AW2305" s="189"/>
      <c r="AX2305" s="61"/>
      <c r="AY2305" s="189" t="s">
        <v>323</v>
      </c>
      <c r="AZ2305" s="189"/>
      <c r="BA2305" s="189"/>
      <c r="BB2305" s="61"/>
      <c r="BC2305" s="189" t="s">
        <v>324</v>
      </c>
      <c r="BD2305" s="189"/>
      <c r="BE2305" s="189"/>
      <c r="BF2305" s="61"/>
      <c r="BG2305" s="189" t="s">
        <v>331</v>
      </c>
      <c r="BH2305" s="189"/>
      <c r="BI2305" s="189"/>
      <c r="BJ2305" s="61"/>
      <c r="BK2305" s="61"/>
      <c r="BL2305" s="61"/>
      <c r="BM2305" s="61"/>
    </row>
    <row r="2306" spans="2:65" ht="25.5" customHeight="1" x14ac:dyDescent="0.2">
      <c r="B2306" s="63" t="s">
        <v>371</v>
      </c>
      <c r="C2306" s="45">
        <v>10</v>
      </c>
      <c r="D2306" s="58">
        <v>0.35714285714285715</v>
      </c>
      <c r="E2306" s="37"/>
      <c r="F2306" s="75" t="s">
        <v>384</v>
      </c>
      <c r="G2306" s="45">
        <v>5</v>
      </c>
      <c r="H2306" s="58">
        <v>0.17857142857142858</v>
      </c>
      <c r="I2306" s="61"/>
      <c r="J2306" s="63" t="s">
        <v>397</v>
      </c>
      <c r="K2306" s="45">
        <v>8</v>
      </c>
      <c r="L2306" s="58">
        <v>0.2857142857142857</v>
      </c>
      <c r="M2306" s="61"/>
      <c r="N2306" s="169" t="s">
        <v>199</v>
      </c>
      <c r="O2306" s="59">
        <v>8</v>
      </c>
      <c r="P2306" s="60">
        <v>0.38095238095238093</v>
      </c>
      <c r="Q2306" s="61"/>
      <c r="R2306" s="169" t="s">
        <v>208</v>
      </c>
      <c r="S2306" s="59">
        <v>9</v>
      </c>
      <c r="T2306" s="60">
        <v>0.40909090909090912</v>
      </c>
      <c r="U2306" s="61"/>
      <c r="V2306" s="61"/>
      <c r="W2306" s="169" t="s">
        <v>213</v>
      </c>
      <c r="X2306" s="59">
        <v>6</v>
      </c>
      <c r="Y2306" s="60">
        <v>0.21428571428571427</v>
      </c>
      <c r="Z2306" s="61"/>
      <c r="AA2306" s="169" t="s">
        <v>224</v>
      </c>
      <c r="AB2306" s="59">
        <v>11</v>
      </c>
      <c r="AC2306" s="60">
        <v>0.39285714285714285</v>
      </c>
      <c r="AD2306" s="61"/>
      <c r="AE2306" s="169" t="s">
        <v>231</v>
      </c>
      <c r="AF2306" s="59">
        <v>1</v>
      </c>
      <c r="AG2306" s="60">
        <v>3.7037037037037035E-2</v>
      </c>
      <c r="AH2306" s="61"/>
      <c r="AI2306" s="169" t="s">
        <v>236</v>
      </c>
      <c r="AJ2306" s="59">
        <v>0</v>
      </c>
      <c r="AK2306" s="60">
        <v>0</v>
      </c>
      <c r="AL2306" s="61"/>
      <c r="AM2306" s="169" t="s">
        <v>253</v>
      </c>
      <c r="AN2306" s="59">
        <v>1</v>
      </c>
      <c r="AO2306" s="60">
        <v>0.04</v>
      </c>
      <c r="AP2306" s="61"/>
      <c r="AQ2306" s="169" t="s">
        <v>283</v>
      </c>
      <c r="AR2306" s="59">
        <v>2</v>
      </c>
      <c r="AS2306" s="60">
        <v>7.407407407407407E-2</v>
      </c>
      <c r="AT2306" s="61"/>
      <c r="AU2306" s="169" t="s">
        <v>296</v>
      </c>
      <c r="AV2306" s="59">
        <v>2</v>
      </c>
      <c r="AW2306" s="60">
        <v>0.08</v>
      </c>
      <c r="AX2306" s="61"/>
      <c r="AY2306" s="169" t="s">
        <v>314</v>
      </c>
      <c r="AZ2306" s="59">
        <v>2</v>
      </c>
      <c r="BA2306" s="60">
        <v>7.1428571428571425E-2</v>
      </c>
      <c r="BB2306" s="61"/>
      <c r="BC2306" s="169" t="s">
        <v>325</v>
      </c>
      <c r="BD2306" s="59">
        <v>11</v>
      </c>
      <c r="BE2306" s="60">
        <v>0.39285714285714285</v>
      </c>
      <c r="BF2306" s="61"/>
      <c r="BG2306" s="63" t="s">
        <v>332</v>
      </c>
      <c r="BH2306" s="54">
        <v>0</v>
      </c>
      <c r="BI2306" s="66">
        <v>0</v>
      </c>
      <c r="BJ2306" s="61"/>
      <c r="BK2306" s="61"/>
      <c r="BL2306" s="61"/>
      <c r="BM2306" s="61"/>
    </row>
    <row r="2307" spans="2:65" ht="25.5" customHeight="1" x14ac:dyDescent="0.2">
      <c r="B2307" s="63" t="s">
        <v>372</v>
      </c>
      <c r="C2307" s="45">
        <v>3</v>
      </c>
      <c r="D2307" s="58">
        <v>0.10714285714285714</v>
      </c>
      <c r="E2307" s="64"/>
      <c r="F2307" s="75" t="s">
        <v>385</v>
      </c>
      <c r="G2307" s="45">
        <v>8</v>
      </c>
      <c r="H2307" s="58">
        <v>0.2857142857142857</v>
      </c>
      <c r="I2307" s="61"/>
      <c r="J2307" s="63" t="s">
        <v>398</v>
      </c>
      <c r="K2307" s="45">
        <v>2</v>
      </c>
      <c r="L2307" s="58">
        <v>7.1428571428571425E-2</v>
      </c>
      <c r="M2307" s="61"/>
      <c r="N2307" s="169" t="s">
        <v>200</v>
      </c>
      <c r="O2307" s="45">
        <v>7</v>
      </c>
      <c r="P2307" s="60">
        <v>0.33333333333333331</v>
      </c>
      <c r="Q2307" s="61"/>
      <c r="R2307" s="169" t="s">
        <v>209</v>
      </c>
      <c r="S2307" s="59">
        <v>8</v>
      </c>
      <c r="T2307" s="60">
        <v>0.36363636363636365</v>
      </c>
      <c r="U2307" s="61"/>
      <c r="V2307" s="61"/>
      <c r="W2307" s="169" t="s">
        <v>214</v>
      </c>
      <c r="X2307" s="45">
        <v>0</v>
      </c>
      <c r="Y2307" s="60">
        <v>0</v>
      </c>
      <c r="Z2307" s="61"/>
      <c r="AA2307" s="169" t="s">
        <v>225</v>
      </c>
      <c r="AB2307" s="45">
        <v>2</v>
      </c>
      <c r="AC2307" s="60">
        <v>7.1428571428571425E-2</v>
      </c>
      <c r="AD2307" s="61"/>
      <c r="AE2307" s="169" t="s">
        <v>232</v>
      </c>
      <c r="AF2307" s="45">
        <v>2</v>
      </c>
      <c r="AG2307" s="60">
        <v>7.407407407407407E-2</v>
      </c>
      <c r="AH2307" s="61"/>
      <c r="AI2307" s="169" t="s">
        <v>238</v>
      </c>
      <c r="AJ2307" s="45">
        <v>1</v>
      </c>
      <c r="AK2307" s="60">
        <v>3.7037037037037035E-2</v>
      </c>
      <c r="AL2307" s="61"/>
      <c r="AM2307" s="169" t="s">
        <v>254</v>
      </c>
      <c r="AN2307" s="45">
        <v>0</v>
      </c>
      <c r="AO2307" s="60">
        <v>0</v>
      </c>
      <c r="AP2307" s="61"/>
      <c r="AQ2307" s="169" t="s">
        <v>284</v>
      </c>
      <c r="AR2307" s="45">
        <v>0</v>
      </c>
      <c r="AS2307" s="60">
        <v>0</v>
      </c>
      <c r="AT2307" s="61"/>
      <c r="AU2307" s="169" t="s">
        <v>297</v>
      </c>
      <c r="AV2307" s="45">
        <v>4</v>
      </c>
      <c r="AW2307" s="60">
        <v>0.16</v>
      </c>
      <c r="AX2307" s="61"/>
      <c r="AY2307" s="169" t="s">
        <v>316</v>
      </c>
      <c r="AZ2307" s="45">
        <v>0</v>
      </c>
      <c r="BA2307" s="60">
        <v>0</v>
      </c>
      <c r="BB2307" s="61"/>
      <c r="BC2307" s="169" t="s">
        <v>326</v>
      </c>
      <c r="BD2307" s="45">
        <v>2</v>
      </c>
      <c r="BE2307" s="60">
        <v>7.1428571428571425E-2</v>
      </c>
      <c r="BF2307" s="61"/>
      <c r="BG2307" s="63" t="s">
        <v>333</v>
      </c>
      <c r="BH2307" s="65">
        <v>2</v>
      </c>
      <c r="BI2307" s="66">
        <v>0.11764705882352941</v>
      </c>
      <c r="BJ2307" s="61"/>
      <c r="BK2307" s="61"/>
      <c r="BL2307" s="61"/>
      <c r="BM2307" s="61"/>
    </row>
    <row r="2308" spans="2:65" ht="25.5" customHeight="1" x14ac:dyDescent="0.2">
      <c r="B2308" s="63" t="s">
        <v>374</v>
      </c>
      <c r="C2308" s="45">
        <v>3</v>
      </c>
      <c r="D2308" s="58">
        <v>0.10714285714285714</v>
      </c>
      <c r="E2308" s="64"/>
      <c r="F2308" s="75" t="s">
        <v>386</v>
      </c>
      <c r="G2308" s="45">
        <v>1</v>
      </c>
      <c r="H2308" s="58">
        <v>3.5714285714285712E-2</v>
      </c>
      <c r="I2308" s="61"/>
      <c r="J2308" s="63" t="s">
        <v>385</v>
      </c>
      <c r="K2308" s="45">
        <v>3</v>
      </c>
      <c r="L2308" s="58">
        <v>0.10714285714285714</v>
      </c>
      <c r="M2308" s="61"/>
      <c r="N2308" s="169" t="s">
        <v>201</v>
      </c>
      <c r="O2308" s="45">
        <v>1</v>
      </c>
      <c r="P2308" s="60">
        <v>4.7619047619047616E-2</v>
      </c>
      <c r="Q2308" s="61"/>
      <c r="R2308" s="169" t="s">
        <v>210</v>
      </c>
      <c r="S2308" s="59">
        <v>5</v>
      </c>
      <c r="T2308" s="60">
        <v>0.22727272727272727</v>
      </c>
      <c r="U2308" s="61"/>
      <c r="V2308" s="61"/>
      <c r="W2308" s="169" t="s">
        <v>215</v>
      </c>
      <c r="X2308" s="45">
        <v>4</v>
      </c>
      <c r="Y2308" s="60">
        <v>0.14285714285714285</v>
      </c>
      <c r="Z2308" s="61"/>
      <c r="AA2308" s="169" t="s">
        <v>226</v>
      </c>
      <c r="AB2308" s="45">
        <v>2</v>
      </c>
      <c r="AC2308" s="60">
        <v>7.1428571428571425E-2</v>
      </c>
      <c r="AD2308" s="61"/>
      <c r="AE2308" s="169" t="s">
        <v>233</v>
      </c>
      <c r="AF2308" s="45">
        <v>2</v>
      </c>
      <c r="AG2308" s="60">
        <v>7.407407407407407E-2</v>
      </c>
      <c r="AH2308" s="61"/>
      <c r="AI2308" s="169" t="s">
        <v>239</v>
      </c>
      <c r="AJ2308" s="45">
        <v>5</v>
      </c>
      <c r="AK2308" s="60">
        <v>0.18518518518518517</v>
      </c>
      <c r="AL2308" s="61"/>
      <c r="AM2308" s="169" t="s">
        <v>255</v>
      </c>
      <c r="AN2308" s="45">
        <v>0</v>
      </c>
      <c r="AO2308" s="60">
        <v>0</v>
      </c>
      <c r="AP2308" s="61"/>
      <c r="AQ2308" s="169" t="s">
        <v>285</v>
      </c>
      <c r="AR2308" s="45">
        <v>1</v>
      </c>
      <c r="AS2308" s="60">
        <v>3.7037037037037035E-2</v>
      </c>
      <c r="AT2308" s="61"/>
      <c r="AU2308" s="169" t="s">
        <v>298</v>
      </c>
      <c r="AV2308" s="45">
        <v>0</v>
      </c>
      <c r="AW2308" s="60">
        <v>0</v>
      </c>
      <c r="AX2308" s="61"/>
      <c r="AY2308" s="169" t="s">
        <v>315</v>
      </c>
      <c r="AZ2308" s="45">
        <v>0</v>
      </c>
      <c r="BA2308" s="60">
        <v>0</v>
      </c>
      <c r="BB2308" s="61"/>
      <c r="BC2308" s="169" t="s">
        <v>327</v>
      </c>
      <c r="BD2308" s="45">
        <v>0</v>
      </c>
      <c r="BE2308" s="60">
        <v>0</v>
      </c>
      <c r="BF2308" s="61"/>
      <c r="BG2308" s="63" t="s">
        <v>334</v>
      </c>
      <c r="BH2308" s="65">
        <v>0</v>
      </c>
      <c r="BI2308" s="66">
        <v>0</v>
      </c>
      <c r="BJ2308" s="62"/>
      <c r="BK2308" s="62"/>
      <c r="BL2308" s="61"/>
      <c r="BM2308" s="61"/>
    </row>
    <row r="2309" spans="2:65" ht="25.5" customHeight="1" x14ac:dyDescent="0.2">
      <c r="B2309" s="63" t="s">
        <v>375</v>
      </c>
      <c r="C2309" s="45">
        <v>3</v>
      </c>
      <c r="D2309" s="58">
        <v>0.10714285714285714</v>
      </c>
      <c r="E2309" s="64"/>
      <c r="F2309" s="75" t="s">
        <v>387</v>
      </c>
      <c r="G2309" s="45">
        <v>5</v>
      </c>
      <c r="H2309" s="58">
        <v>0.17857142857142858</v>
      </c>
      <c r="I2309" s="61"/>
      <c r="J2309" s="63" t="s">
        <v>399</v>
      </c>
      <c r="K2309" s="45">
        <v>3</v>
      </c>
      <c r="L2309" s="58">
        <v>0.10714285714285714</v>
      </c>
      <c r="M2309" s="61"/>
      <c r="N2309" s="169" t="s">
        <v>202</v>
      </c>
      <c r="O2309" s="45">
        <v>0</v>
      </c>
      <c r="P2309" s="60">
        <v>0</v>
      </c>
      <c r="Q2309" s="61"/>
      <c r="R2309" s="169" t="s">
        <v>211</v>
      </c>
      <c r="S2309" s="59">
        <v>0</v>
      </c>
      <c r="T2309" s="60">
        <v>0</v>
      </c>
      <c r="U2309" s="61"/>
      <c r="V2309" s="61"/>
      <c r="W2309" s="169" t="s">
        <v>216</v>
      </c>
      <c r="X2309" s="45">
        <v>4</v>
      </c>
      <c r="Y2309" s="60">
        <v>0.14285714285714285</v>
      </c>
      <c r="Z2309" s="61"/>
      <c r="AA2309" s="169" t="s">
        <v>227</v>
      </c>
      <c r="AB2309" s="45">
        <v>2</v>
      </c>
      <c r="AC2309" s="60">
        <v>7.1428571428571425E-2</v>
      </c>
      <c r="AD2309" s="61"/>
      <c r="AE2309" s="169" t="s">
        <v>234</v>
      </c>
      <c r="AF2309" s="45">
        <v>0</v>
      </c>
      <c r="AG2309" s="60">
        <v>0</v>
      </c>
      <c r="AH2309" s="61"/>
      <c r="AI2309" s="169" t="s">
        <v>240</v>
      </c>
      <c r="AJ2309" s="45">
        <v>3</v>
      </c>
      <c r="AK2309" s="60">
        <v>0.1111111111111111</v>
      </c>
      <c r="AL2309" s="61"/>
      <c r="AM2309" s="169" t="s">
        <v>276</v>
      </c>
      <c r="AN2309" s="45">
        <v>5</v>
      </c>
      <c r="AO2309" s="60">
        <v>0.2</v>
      </c>
      <c r="AP2309" s="61"/>
      <c r="AQ2309" s="169" t="s">
        <v>286</v>
      </c>
      <c r="AR2309" s="45">
        <v>10</v>
      </c>
      <c r="AS2309" s="60">
        <v>0.37037037037037035</v>
      </c>
      <c r="AT2309" s="61"/>
      <c r="AU2309" s="169" t="s">
        <v>299</v>
      </c>
      <c r="AV2309" s="45">
        <v>0</v>
      </c>
      <c r="AW2309" s="60">
        <v>0</v>
      </c>
      <c r="AX2309" s="61"/>
      <c r="AY2309" s="169" t="s">
        <v>317</v>
      </c>
      <c r="AZ2309" s="45">
        <v>0</v>
      </c>
      <c r="BA2309" s="60">
        <v>0</v>
      </c>
      <c r="BB2309" s="61"/>
      <c r="BC2309" s="169" t="s">
        <v>328</v>
      </c>
      <c r="BD2309" s="59">
        <v>4</v>
      </c>
      <c r="BE2309" s="60">
        <v>0.14285714285714285</v>
      </c>
      <c r="BF2309" s="61"/>
      <c r="BG2309" s="63" t="s">
        <v>335</v>
      </c>
      <c r="BH2309" s="54">
        <v>8</v>
      </c>
      <c r="BI2309" s="66">
        <v>0.47058823529411764</v>
      </c>
      <c r="BJ2309" s="61"/>
      <c r="BK2309" s="61"/>
      <c r="BL2309" s="61"/>
      <c r="BM2309" s="61"/>
    </row>
    <row r="2310" spans="2:65" ht="25.5" customHeight="1" x14ac:dyDescent="0.2">
      <c r="B2310" s="63" t="s">
        <v>376</v>
      </c>
      <c r="C2310" s="45">
        <v>4</v>
      </c>
      <c r="D2310" s="58">
        <v>0.14285714285714285</v>
      </c>
      <c r="E2310" s="64"/>
      <c r="F2310" s="75" t="s">
        <v>388</v>
      </c>
      <c r="G2310" s="45">
        <v>0</v>
      </c>
      <c r="H2310" s="58">
        <v>0</v>
      </c>
      <c r="I2310" s="61"/>
      <c r="J2310" s="63" t="s">
        <v>400</v>
      </c>
      <c r="K2310" s="45">
        <v>0</v>
      </c>
      <c r="L2310" s="58">
        <v>0</v>
      </c>
      <c r="M2310" s="61"/>
      <c r="N2310" s="169" t="s">
        <v>203</v>
      </c>
      <c r="O2310" s="45">
        <v>0</v>
      </c>
      <c r="P2310" s="60">
        <v>0</v>
      </c>
      <c r="Q2310" s="61"/>
      <c r="R2310" s="37"/>
      <c r="S2310" s="45">
        <v>22</v>
      </c>
      <c r="T2310" s="60">
        <v>1</v>
      </c>
      <c r="U2310" s="61"/>
      <c r="V2310" s="61"/>
      <c r="W2310" s="169" t="s">
        <v>217</v>
      </c>
      <c r="X2310" s="45">
        <v>4</v>
      </c>
      <c r="Y2310" s="60">
        <v>0.14285714285714285</v>
      </c>
      <c r="Z2310" s="61"/>
      <c r="AA2310" s="169" t="s">
        <v>228</v>
      </c>
      <c r="AB2310" s="45">
        <v>6</v>
      </c>
      <c r="AC2310" s="60">
        <v>0.21428571428571427</v>
      </c>
      <c r="AD2310" s="61"/>
      <c r="AE2310" s="169" t="s">
        <v>237</v>
      </c>
      <c r="AF2310" s="45">
        <v>10</v>
      </c>
      <c r="AG2310" s="60">
        <v>0.37037037037037035</v>
      </c>
      <c r="AH2310" s="61"/>
      <c r="AI2310" s="169" t="s">
        <v>241</v>
      </c>
      <c r="AJ2310" s="45">
        <v>2</v>
      </c>
      <c r="AK2310" s="60">
        <v>7.407407407407407E-2</v>
      </c>
      <c r="AL2310" s="61"/>
      <c r="AM2310" s="169" t="s">
        <v>257</v>
      </c>
      <c r="AN2310" s="45">
        <v>0</v>
      </c>
      <c r="AO2310" s="60">
        <v>0</v>
      </c>
      <c r="AP2310" s="61"/>
      <c r="AQ2310" s="169" t="s">
        <v>287</v>
      </c>
      <c r="AR2310" s="45">
        <v>0</v>
      </c>
      <c r="AS2310" s="60">
        <v>0</v>
      </c>
      <c r="AT2310" s="61"/>
      <c r="AU2310" s="169" t="s">
        <v>300</v>
      </c>
      <c r="AV2310" s="45">
        <v>7</v>
      </c>
      <c r="AW2310" s="60">
        <v>0.28000000000000003</v>
      </c>
      <c r="AX2310" s="61"/>
      <c r="AY2310" s="169" t="s">
        <v>319</v>
      </c>
      <c r="AZ2310" s="45">
        <v>3</v>
      </c>
      <c r="BA2310" s="60">
        <v>0.10714285714285714</v>
      </c>
      <c r="BB2310" s="61"/>
      <c r="BC2310" s="169" t="s">
        <v>329</v>
      </c>
      <c r="BD2310" s="59">
        <v>1</v>
      </c>
      <c r="BE2310" s="60">
        <v>3.5714285714285712E-2</v>
      </c>
      <c r="BF2310" s="61"/>
      <c r="BG2310" s="63" t="s">
        <v>336</v>
      </c>
      <c r="BH2310" s="54">
        <v>7</v>
      </c>
      <c r="BI2310" s="66">
        <v>0.41176470588235292</v>
      </c>
      <c r="BJ2310" s="61"/>
      <c r="BK2310" s="61"/>
      <c r="BL2310" s="61"/>
      <c r="BM2310" s="61"/>
    </row>
    <row r="2311" spans="2:65" ht="25.5" customHeight="1" x14ac:dyDescent="0.2">
      <c r="B2311" s="63" t="s">
        <v>377</v>
      </c>
      <c r="C2311" s="45">
        <v>1</v>
      </c>
      <c r="D2311" s="58">
        <v>3.5714285714285712E-2</v>
      </c>
      <c r="E2311" s="64"/>
      <c r="F2311" s="75" t="s">
        <v>389</v>
      </c>
      <c r="G2311" s="45">
        <v>5</v>
      </c>
      <c r="H2311" s="58">
        <v>0.17857142857142858</v>
      </c>
      <c r="I2311" s="61"/>
      <c r="J2311" s="63" t="s">
        <v>387</v>
      </c>
      <c r="K2311" s="45">
        <v>3</v>
      </c>
      <c r="L2311" s="58">
        <v>0.10714285714285714</v>
      </c>
      <c r="M2311" s="61"/>
      <c r="N2311" s="169" t="s">
        <v>204</v>
      </c>
      <c r="O2311" s="45">
        <v>1</v>
      </c>
      <c r="P2311" s="60">
        <v>4.7619047619047616E-2</v>
      </c>
      <c r="Q2311" s="61"/>
      <c r="R2311" s="61"/>
      <c r="S2311" s="49" t="s">
        <v>141</v>
      </c>
      <c r="T2311" s="49" t="s">
        <v>140</v>
      </c>
      <c r="U2311" s="61"/>
      <c r="V2311" s="61"/>
      <c r="W2311" s="169" t="s">
        <v>218</v>
      </c>
      <c r="X2311" s="45">
        <v>3</v>
      </c>
      <c r="Y2311" s="60">
        <v>0.10714285714285714</v>
      </c>
      <c r="Z2311" s="61"/>
      <c r="AA2311" s="169" t="s">
        <v>229</v>
      </c>
      <c r="AB2311" s="45">
        <v>5</v>
      </c>
      <c r="AC2311" s="60">
        <v>0.17857142857142858</v>
      </c>
      <c r="AD2311" s="61"/>
      <c r="AE2311" s="169" t="s">
        <v>251</v>
      </c>
      <c r="AF2311" s="59">
        <v>2</v>
      </c>
      <c r="AG2311" s="60">
        <v>7.407407407407407E-2</v>
      </c>
      <c r="AH2311" s="61"/>
      <c r="AI2311" s="169" t="s">
        <v>242</v>
      </c>
      <c r="AJ2311" s="45">
        <v>3</v>
      </c>
      <c r="AK2311" s="60">
        <v>0.1111111111111111</v>
      </c>
      <c r="AL2311" s="61"/>
      <c r="AM2311" s="169" t="s">
        <v>256</v>
      </c>
      <c r="AN2311" s="45">
        <v>2</v>
      </c>
      <c r="AO2311" s="60">
        <v>0.08</v>
      </c>
      <c r="AP2311" s="61"/>
      <c r="AQ2311" s="169" t="s">
        <v>288</v>
      </c>
      <c r="AR2311" s="59">
        <v>2</v>
      </c>
      <c r="AS2311" s="60">
        <v>7.407407407407407E-2</v>
      </c>
      <c r="AT2311" s="61"/>
      <c r="AU2311" s="169" t="s">
        <v>301</v>
      </c>
      <c r="AV2311" s="45">
        <v>1</v>
      </c>
      <c r="AW2311" s="60">
        <v>0.04</v>
      </c>
      <c r="AX2311" s="61"/>
      <c r="AY2311" s="169" t="s">
        <v>320</v>
      </c>
      <c r="AZ2311" s="45">
        <v>0</v>
      </c>
      <c r="BA2311" s="60">
        <v>0</v>
      </c>
      <c r="BB2311" s="61"/>
      <c r="BC2311" s="169" t="s">
        <v>330</v>
      </c>
      <c r="BD2311" s="45">
        <v>10</v>
      </c>
      <c r="BE2311" s="60">
        <v>0.35714285714285715</v>
      </c>
      <c r="BF2311" s="61"/>
      <c r="BG2311" s="63" t="s">
        <v>337</v>
      </c>
      <c r="BH2311" s="65">
        <v>0</v>
      </c>
      <c r="BI2311" s="66">
        <v>0</v>
      </c>
      <c r="BJ2311" s="61"/>
      <c r="BK2311" s="61"/>
      <c r="BL2311" s="61"/>
      <c r="BM2311" s="61"/>
    </row>
    <row r="2312" spans="2:65" ht="25.5" customHeight="1" x14ac:dyDescent="0.2">
      <c r="B2312" s="63" t="s">
        <v>378</v>
      </c>
      <c r="C2312" s="45">
        <v>1</v>
      </c>
      <c r="D2312" s="58">
        <v>3.5714285714285712E-2</v>
      </c>
      <c r="E2312" s="64"/>
      <c r="F2312" s="75" t="s">
        <v>390</v>
      </c>
      <c r="G2312" s="45">
        <v>0</v>
      </c>
      <c r="H2312" s="58">
        <v>0</v>
      </c>
      <c r="I2312" s="61"/>
      <c r="J2312" s="63" t="s">
        <v>401</v>
      </c>
      <c r="K2312" s="45">
        <v>0</v>
      </c>
      <c r="L2312" s="58">
        <v>0</v>
      </c>
      <c r="M2312" s="61"/>
      <c r="N2312" s="169" t="s">
        <v>205</v>
      </c>
      <c r="O2312" s="45">
        <v>2</v>
      </c>
      <c r="P2312" s="60">
        <v>9.5238095238095233E-2</v>
      </c>
      <c r="Q2312" s="61"/>
      <c r="R2312" s="61"/>
      <c r="S2312" s="61"/>
      <c r="T2312" s="61"/>
      <c r="U2312" s="61"/>
      <c r="V2312" s="61"/>
      <c r="W2312" s="169" t="s">
        <v>219</v>
      </c>
      <c r="X2312" s="45">
        <v>0</v>
      </c>
      <c r="Y2312" s="60">
        <v>0</v>
      </c>
      <c r="Z2312" s="61"/>
      <c r="AA2312" s="37"/>
      <c r="AB2312" s="45">
        <v>28</v>
      </c>
      <c r="AC2312" s="60">
        <v>1</v>
      </c>
      <c r="AD2312" s="61"/>
      <c r="AE2312" s="169" t="s">
        <v>435</v>
      </c>
      <c r="AF2312" s="59">
        <v>3</v>
      </c>
      <c r="AG2312" s="60">
        <v>0.1111111111111111</v>
      </c>
      <c r="AH2312" s="61"/>
      <c r="AI2312" s="169" t="s">
        <v>243</v>
      </c>
      <c r="AJ2312" s="45">
        <v>1</v>
      </c>
      <c r="AK2312" s="60">
        <v>3.7037037037037035E-2</v>
      </c>
      <c r="AL2312" s="61"/>
      <c r="AM2312" s="169" t="s">
        <v>258</v>
      </c>
      <c r="AN2312" s="45">
        <v>3</v>
      </c>
      <c r="AO2312" s="60">
        <v>0.12</v>
      </c>
      <c r="AP2312" s="61"/>
      <c r="AQ2312" s="169" t="s">
        <v>289</v>
      </c>
      <c r="AR2312" s="59">
        <v>0</v>
      </c>
      <c r="AS2312" s="60">
        <v>0</v>
      </c>
      <c r="AT2312" s="61"/>
      <c r="AU2312" s="169" t="s">
        <v>302</v>
      </c>
      <c r="AV2312" s="45">
        <v>0</v>
      </c>
      <c r="AW2312" s="60">
        <v>0</v>
      </c>
      <c r="AX2312" s="61"/>
      <c r="AY2312" s="169" t="s">
        <v>322</v>
      </c>
      <c r="AZ2312" s="45">
        <v>0</v>
      </c>
      <c r="BA2312" s="60">
        <v>0</v>
      </c>
      <c r="BB2312" s="61"/>
      <c r="BC2312" s="98"/>
      <c r="BD2312" s="45">
        <v>28</v>
      </c>
      <c r="BE2312" s="60">
        <v>1</v>
      </c>
      <c r="BF2312" s="61"/>
      <c r="BG2312" s="98"/>
      <c r="BH2312" s="65">
        <v>17</v>
      </c>
      <c r="BI2312" s="66">
        <v>1</v>
      </c>
      <c r="BJ2312" s="61"/>
      <c r="BK2312" s="61"/>
      <c r="BL2312" s="61"/>
      <c r="BM2312" s="61"/>
    </row>
    <row r="2313" spans="2:65" ht="25.5" customHeight="1" x14ac:dyDescent="0.2">
      <c r="B2313" s="63" t="s">
        <v>379</v>
      </c>
      <c r="C2313" s="45">
        <v>0</v>
      </c>
      <c r="D2313" s="58">
        <v>0</v>
      </c>
      <c r="E2313" s="64"/>
      <c r="F2313" s="75" t="s">
        <v>391</v>
      </c>
      <c r="G2313" s="45">
        <v>1</v>
      </c>
      <c r="H2313" s="58">
        <v>3.5714285714285712E-2</v>
      </c>
      <c r="I2313" s="61"/>
      <c r="J2313" s="63" t="s">
        <v>402</v>
      </c>
      <c r="K2313" s="45">
        <v>1</v>
      </c>
      <c r="L2313" s="58">
        <v>3.5714285714285712E-2</v>
      </c>
      <c r="M2313" s="61"/>
      <c r="N2313" s="169" t="s">
        <v>206</v>
      </c>
      <c r="O2313" s="45">
        <v>2</v>
      </c>
      <c r="P2313" s="60">
        <v>9.5238095238095233E-2</v>
      </c>
      <c r="Q2313" s="61"/>
      <c r="R2313" s="61"/>
      <c r="S2313" s="61"/>
      <c r="T2313" s="61"/>
      <c r="U2313" s="61"/>
      <c r="V2313" s="61"/>
      <c r="W2313" s="169" t="s">
        <v>220</v>
      </c>
      <c r="X2313" s="45">
        <v>2</v>
      </c>
      <c r="Y2313" s="60">
        <v>7.1428571428571425E-2</v>
      </c>
      <c r="Z2313" s="61"/>
      <c r="AA2313" s="61"/>
      <c r="AB2313" s="49" t="s">
        <v>141</v>
      </c>
      <c r="AC2313" s="49" t="s">
        <v>140</v>
      </c>
      <c r="AD2313" s="61"/>
      <c r="AE2313" s="169" t="s">
        <v>436</v>
      </c>
      <c r="AF2313" s="59">
        <v>2</v>
      </c>
      <c r="AG2313" s="60">
        <v>7.407407407407407E-2</v>
      </c>
      <c r="AH2313" s="61"/>
      <c r="AI2313" s="169" t="s">
        <v>244</v>
      </c>
      <c r="AJ2313" s="45">
        <v>0</v>
      </c>
      <c r="AK2313" s="60">
        <v>0</v>
      </c>
      <c r="AL2313" s="61"/>
      <c r="AM2313" s="169" t="s">
        <v>277</v>
      </c>
      <c r="AN2313" s="45">
        <v>3</v>
      </c>
      <c r="AO2313" s="60">
        <v>0.12</v>
      </c>
      <c r="AP2313" s="61"/>
      <c r="AQ2313" s="169" t="s">
        <v>290</v>
      </c>
      <c r="AR2313" s="45">
        <v>2</v>
      </c>
      <c r="AS2313" s="60">
        <v>7.1428571428571425E-2</v>
      </c>
      <c r="AT2313" s="61"/>
      <c r="AU2313" s="169" t="s">
        <v>304</v>
      </c>
      <c r="AV2313" s="45">
        <v>7</v>
      </c>
      <c r="AW2313" s="60">
        <v>0.28000000000000003</v>
      </c>
      <c r="AX2313" s="61"/>
      <c r="AY2313" s="169" t="s">
        <v>321</v>
      </c>
      <c r="AZ2313" s="45">
        <v>4</v>
      </c>
      <c r="BA2313" s="60">
        <v>0.14285714285714285</v>
      </c>
      <c r="BB2313" s="61"/>
      <c r="BC2313" s="61"/>
      <c r="BD2313" s="49" t="s">
        <v>141</v>
      </c>
      <c r="BE2313" s="49" t="s">
        <v>140</v>
      </c>
      <c r="BF2313" s="61"/>
      <c r="BG2313" s="68"/>
      <c r="BH2313" s="77" t="s">
        <v>141</v>
      </c>
      <c r="BI2313" s="77" t="s">
        <v>140</v>
      </c>
      <c r="BJ2313" s="61"/>
      <c r="BK2313" s="61"/>
      <c r="BL2313" s="61"/>
      <c r="BM2313" s="61"/>
    </row>
    <row r="2314" spans="2:65" ht="25.5" customHeight="1" x14ac:dyDescent="0.2">
      <c r="B2314" s="63" t="s">
        <v>380</v>
      </c>
      <c r="C2314" s="45">
        <v>1</v>
      </c>
      <c r="D2314" s="58">
        <v>3.5714285714285712E-2</v>
      </c>
      <c r="E2314" s="64"/>
      <c r="F2314" s="75" t="s">
        <v>392</v>
      </c>
      <c r="G2314" s="45">
        <v>0</v>
      </c>
      <c r="H2314" s="58">
        <v>0</v>
      </c>
      <c r="I2314" s="61"/>
      <c r="J2314" s="63" t="s">
        <v>389</v>
      </c>
      <c r="K2314" s="45">
        <v>4</v>
      </c>
      <c r="L2314" s="58">
        <v>0.14285714285714285</v>
      </c>
      <c r="M2314" s="61"/>
      <c r="N2314" s="169" t="s">
        <v>250</v>
      </c>
      <c r="O2314" s="45">
        <v>0</v>
      </c>
      <c r="P2314" s="60">
        <v>0</v>
      </c>
      <c r="Q2314" s="61"/>
      <c r="R2314" s="61"/>
      <c r="S2314" s="61"/>
      <c r="T2314" s="61"/>
      <c r="U2314" s="61"/>
      <c r="V2314" s="61"/>
      <c r="W2314" s="169" t="s">
        <v>221</v>
      </c>
      <c r="X2314" s="45">
        <v>1</v>
      </c>
      <c r="Y2314" s="60">
        <v>3.5714285714285712E-2</v>
      </c>
      <c r="Z2314" s="61"/>
      <c r="AA2314" s="61"/>
      <c r="AB2314" s="61"/>
      <c r="AC2314" s="61"/>
      <c r="AD2314" s="61"/>
      <c r="AE2314" s="169" t="s">
        <v>437</v>
      </c>
      <c r="AF2314" s="59">
        <v>6</v>
      </c>
      <c r="AG2314" s="60">
        <v>0.22222222222222221</v>
      </c>
      <c r="AH2314" s="61"/>
      <c r="AI2314" s="169" t="s">
        <v>245</v>
      </c>
      <c r="AJ2314" s="59">
        <v>6</v>
      </c>
      <c r="AK2314" s="60">
        <v>0.22222222222222221</v>
      </c>
      <c r="AL2314" s="61"/>
      <c r="AM2314" s="169" t="s">
        <v>259</v>
      </c>
      <c r="AN2314" s="45">
        <v>0</v>
      </c>
      <c r="AO2314" s="60">
        <v>0</v>
      </c>
      <c r="AP2314" s="61"/>
      <c r="AQ2314" s="169" t="s">
        <v>291</v>
      </c>
      <c r="AR2314" s="45">
        <v>0</v>
      </c>
      <c r="AS2314" s="60">
        <v>0</v>
      </c>
      <c r="AT2314" s="61"/>
      <c r="AU2314" s="169" t="s">
        <v>303</v>
      </c>
      <c r="AV2314" s="45">
        <v>0</v>
      </c>
      <c r="AW2314" s="60">
        <v>0</v>
      </c>
      <c r="AX2314" s="61"/>
      <c r="AY2314" s="169" t="s">
        <v>318</v>
      </c>
      <c r="AZ2314" s="45">
        <v>1</v>
      </c>
      <c r="BA2314" s="60">
        <v>3.5714285714285712E-2</v>
      </c>
      <c r="BB2314" s="61"/>
      <c r="BC2314" s="61"/>
      <c r="BD2314" s="61"/>
      <c r="BE2314" s="61"/>
      <c r="BF2314" s="61"/>
      <c r="BG2314" s="61"/>
      <c r="BH2314" s="61"/>
      <c r="BI2314" s="61"/>
      <c r="BJ2314" s="61"/>
      <c r="BK2314" s="61"/>
      <c r="BL2314" s="61"/>
      <c r="BM2314" s="61"/>
    </row>
    <row r="2315" spans="2:65" ht="25.5" customHeight="1" x14ac:dyDescent="0.2">
      <c r="B2315" s="63" t="s">
        <v>381</v>
      </c>
      <c r="C2315" s="45">
        <v>0</v>
      </c>
      <c r="D2315" s="58">
        <v>0</v>
      </c>
      <c r="E2315" s="64"/>
      <c r="F2315" s="75" t="s">
        <v>393</v>
      </c>
      <c r="G2315" s="45">
        <v>1</v>
      </c>
      <c r="H2315" s="58">
        <v>3.5714285714285712E-2</v>
      </c>
      <c r="I2315" s="61"/>
      <c r="J2315" s="63" t="s">
        <v>403</v>
      </c>
      <c r="K2315" s="45">
        <v>1</v>
      </c>
      <c r="L2315" s="58">
        <v>3.5714285714285712E-2</v>
      </c>
      <c r="M2315" s="61"/>
      <c r="N2315" s="61"/>
      <c r="O2315" s="45">
        <v>21</v>
      </c>
      <c r="P2315" s="60">
        <v>1</v>
      </c>
      <c r="Q2315" s="61"/>
      <c r="R2315" s="61"/>
      <c r="S2315" s="61"/>
      <c r="T2315" s="61"/>
      <c r="U2315" s="61"/>
      <c r="V2315" s="61"/>
      <c r="W2315" s="169" t="s">
        <v>222</v>
      </c>
      <c r="X2315" s="45">
        <v>0</v>
      </c>
      <c r="Y2315" s="60">
        <v>0</v>
      </c>
      <c r="Z2315" s="61"/>
      <c r="AA2315" s="61"/>
      <c r="AB2315" s="61"/>
      <c r="AC2315" s="61"/>
      <c r="AD2315" s="61"/>
      <c r="AE2315" s="37"/>
      <c r="AF2315" s="45">
        <v>27</v>
      </c>
      <c r="AG2315" s="60">
        <v>1</v>
      </c>
      <c r="AH2315" s="61"/>
      <c r="AI2315" s="169" t="s">
        <v>248</v>
      </c>
      <c r="AJ2315" s="45">
        <v>0</v>
      </c>
      <c r="AK2315" s="60">
        <v>0</v>
      </c>
      <c r="AL2315" s="61"/>
      <c r="AM2315" s="169" t="s">
        <v>260</v>
      </c>
      <c r="AN2315" s="45">
        <v>0</v>
      </c>
      <c r="AO2315" s="60">
        <v>0</v>
      </c>
      <c r="AP2315" s="61"/>
      <c r="AQ2315" s="169" t="s">
        <v>292</v>
      </c>
      <c r="AR2315" s="45">
        <v>1</v>
      </c>
      <c r="AS2315" s="60">
        <v>3.5714285714285712E-2</v>
      </c>
      <c r="AT2315" s="61"/>
      <c r="AU2315" s="169" t="s">
        <v>305</v>
      </c>
      <c r="AV2315" s="45">
        <v>0</v>
      </c>
      <c r="AW2315" s="60">
        <v>0</v>
      </c>
      <c r="AX2315" s="61"/>
      <c r="AY2315" s="169" t="s">
        <v>439</v>
      </c>
      <c r="AZ2315" s="45">
        <v>2</v>
      </c>
      <c r="BA2315" s="60">
        <v>1</v>
      </c>
      <c r="BB2315" s="61"/>
      <c r="BC2315" s="61"/>
      <c r="BD2315" s="61"/>
      <c r="BE2315" s="61"/>
      <c r="BF2315" s="61"/>
      <c r="BG2315" s="61"/>
      <c r="BH2315" s="61"/>
      <c r="BI2315" s="61"/>
      <c r="BJ2315" s="61"/>
      <c r="BK2315" s="61"/>
      <c r="BL2315" s="61"/>
      <c r="BM2315" s="61"/>
    </row>
    <row r="2316" spans="2:65" ht="25.5" customHeight="1" x14ac:dyDescent="0.2">
      <c r="B2316" s="63" t="s">
        <v>382</v>
      </c>
      <c r="C2316" s="45">
        <v>0</v>
      </c>
      <c r="D2316" s="58">
        <v>0</v>
      </c>
      <c r="E2316" s="64"/>
      <c r="F2316" s="75" t="s">
        <v>394</v>
      </c>
      <c r="G2316" s="45">
        <v>0</v>
      </c>
      <c r="H2316" s="58">
        <v>0</v>
      </c>
      <c r="I2316" s="61"/>
      <c r="J2316" s="63" t="s">
        <v>404</v>
      </c>
      <c r="K2316" s="45">
        <v>0</v>
      </c>
      <c r="L2316" s="58">
        <v>0</v>
      </c>
      <c r="M2316" s="61"/>
      <c r="N2316" s="37"/>
      <c r="O2316" s="49" t="s">
        <v>141</v>
      </c>
      <c r="P2316" s="49" t="s">
        <v>140</v>
      </c>
      <c r="Q2316" s="61"/>
      <c r="R2316" s="61"/>
      <c r="S2316" s="61"/>
      <c r="T2316" s="61"/>
      <c r="U2316" s="61"/>
      <c r="V2316" s="61"/>
      <c r="W2316" s="169" t="s">
        <v>246</v>
      </c>
      <c r="X2316" s="45">
        <v>1</v>
      </c>
      <c r="Y2316" s="60">
        <v>3.5714285714285712E-2</v>
      </c>
      <c r="Z2316" s="61"/>
      <c r="AA2316" s="61"/>
      <c r="AB2316" s="61"/>
      <c r="AC2316" s="61"/>
      <c r="AD2316" s="61"/>
      <c r="AE2316" s="61"/>
      <c r="AF2316" s="49" t="s">
        <v>141</v>
      </c>
      <c r="AG2316" s="49" t="s">
        <v>140</v>
      </c>
      <c r="AH2316" s="61"/>
      <c r="AI2316" s="169" t="s">
        <v>249</v>
      </c>
      <c r="AJ2316" s="45">
        <v>0</v>
      </c>
      <c r="AK2316" s="60">
        <v>0</v>
      </c>
      <c r="AL2316" s="61"/>
      <c r="AM2316" s="169" t="s">
        <v>261</v>
      </c>
      <c r="AN2316" s="59">
        <v>1</v>
      </c>
      <c r="AO2316" s="60">
        <v>0.04</v>
      </c>
      <c r="AP2316" s="61"/>
      <c r="AQ2316" s="169" t="s">
        <v>293</v>
      </c>
      <c r="AR2316" s="45">
        <v>4</v>
      </c>
      <c r="AS2316" s="60">
        <v>0.14285714285714285</v>
      </c>
      <c r="AT2316" s="61"/>
      <c r="AU2316" s="169" t="s">
        <v>262</v>
      </c>
      <c r="AV2316" s="59">
        <v>1</v>
      </c>
      <c r="AW2316" s="60">
        <v>0.04</v>
      </c>
      <c r="AX2316" s="61"/>
      <c r="AY2316" s="169" t="s">
        <v>440</v>
      </c>
      <c r="AZ2316" s="45">
        <v>15</v>
      </c>
      <c r="BA2316" s="60">
        <v>7.5</v>
      </c>
      <c r="BB2316" s="61"/>
      <c r="BC2316" s="61"/>
      <c r="BD2316" s="61"/>
      <c r="BE2316" s="61"/>
      <c r="BF2316" s="61"/>
      <c r="BG2316" s="61"/>
      <c r="BH2316" s="61"/>
      <c r="BI2316" s="61"/>
      <c r="BJ2316" s="61"/>
      <c r="BK2316" s="61"/>
      <c r="BL2316" s="61"/>
      <c r="BM2316" s="61"/>
    </row>
    <row r="2317" spans="2:65" ht="25.5" customHeight="1" x14ac:dyDescent="0.2">
      <c r="B2317" s="63" t="s">
        <v>383</v>
      </c>
      <c r="C2317" s="45">
        <v>2</v>
      </c>
      <c r="D2317" s="58">
        <v>7.1428571428571425E-2</v>
      </c>
      <c r="E2317" s="64"/>
      <c r="F2317" s="75" t="s">
        <v>395</v>
      </c>
      <c r="G2317" s="45">
        <v>2</v>
      </c>
      <c r="H2317" s="58">
        <v>7.1428571428571425E-2</v>
      </c>
      <c r="I2317" s="61"/>
      <c r="J2317" s="63" t="s">
        <v>391</v>
      </c>
      <c r="K2317" s="45">
        <v>0</v>
      </c>
      <c r="L2317" s="58">
        <v>0</v>
      </c>
      <c r="M2317" s="61"/>
      <c r="N2317" s="61"/>
      <c r="O2317" s="61"/>
      <c r="P2317" s="61"/>
      <c r="Q2317" s="61"/>
      <c r="R2317" s="61"/>
      <c r="S2317" s="61"/>
      <c r="T2317" s="61"/>
      <c r="U2317" s="61"/>
      <c r="V2317" s="61"/>
      <c r="W2317" s="169" t="s">
        <v>247</v>
      </c>
      <c r="X2317" s="45">
        <v>0</v>
      </c>
      <c r="Y2317" s="60">
        <v>0</v>
      </c>
      <c r="Z2317" s="61"/>
      <c r="AA2317" s="61"/>
      <c r="AB2317" s="61"/>
      <c r="AC2317" s="61"/>
      <c r="AD2317" s="61"/>
      <c r="AE2317" s="61"/>
      <c r="AF2317" s="61"/>
      <c r="AG2317" s="61"/>
      <c r="AH2317" s="61"/>
      <c r="AI2317" s="169" t="s">
        <v>273</v>
      </c>
      <c r="AJ2317" s="45">
        <v>1</v>
      </c>
      <c r="AK2317" s="60">
        <v>3.7037037037037035E-2</v>
      </c>
      <c r="AL2317" s="61"/>
      <c r="AM2317" s="169" t="s">
        <v>278</v>
      </c>
      <c r="AN2317" s="59">
        <v>6</v>
      </c>
      <c r="AO2317" s="60">
        <v>0.24</v>
      </c>
      <c r="AP2317" s="61"/>
      <c r="AQ2317" s="169" t="s">
        <v>294</v>
      </c>
      <c r="AR2317" s="45">
        <v>6</v>
      </c>
      <c r="AS2317" s="60">
        <v>0.21428571428571427</v>
      </c>
      <c r="AT2317" s="61"/>
      <c r="AU2317" s="169" t="s">
        <v>307</v>
      </c>
      <c r="AV2317" s="59">
        <v>0</v>
      </c>
      <c r="AW2317" s="60">
        <v>0</v>
      </c>
      <c r="AX2317" s="61"/>
      <c r="AY2317" s="169" t="s">
        <v>440</v>
      </c>
      <c r="AZ2317" s="45">
        <v>1</v>
      </c>
      <c r="BA2317" s="60">
        <v>0.5</v>
      </c>
      <c r="BB2317" s="61"/>
      <c r="BC2317" s="61"/>
      <c r="BD2317" s="61"/>
      <c r="BE2317" s="61"/>
      <c r="BF2317" s="61"/>
      <c r="BG2317" s="61"/>
      <c r="BH2317" s="61"/>
      <c r="BI2317" s="61"/>
      <c r="BJ2317" s="61"/>
      <c r="BK2317" s="61"/>
      <c r="BL2317" s="61"/>
      <c r="BM2317" s="61"/>
    </row>
    <row r="2318" spans="2:65" ht="25.5" customHeight="1" x14ac:dyDescent="0.2">
      <c r="B2318" s="61"/>
      <c r="C2318" s="45">
        <v>28</v>
      </c>
      <c r="D2318" s="58">
        <v>1</v>
      </c>
      <c r="E2318" s="64"/>
      <c r="F2318" s="61"/>
      <c r="G2318" s="45">
        <v>28</v>
      </c>
      <c r="H2318" s="58">
        <v>1</v>
      </c>
      <c r="I2318" s="61"/>
      <c r="J2318" s="63" t="s">
        <v>405</v>
      </c>
      <c r="K2318" s="45">
        <v>0</v>
      </c>
      <c r="L2318" s="58">
        <v>0</v>
      </c>
      <c r="M2318" s="61"/>
      <c r="N2318" s="61"/>
      <c r="O2318" s="61"/>
      <c r="P2318" s="61"/>
      <c r="Q2318" s="61"/>
      <c r="R2318" s="61"/>
      <c r="S2318" s="61"/>
      <c r="T2318" s="61"/>
      <c r="U2318" s="61"/>
      <c r="V2318" s="61"/>
      <c r="W2318" s="169" t="s">
        <v>265</v>
      </c>
      <c r="X2318" s="45">
        <v>2</v>
      </c>
      <c r="Y2318" s="60">
        <v>7.1428571428571425E-2</v>
      </c>
      <c r="Z2318" s="61"/>
      <c r="AA2318" s="61"/>
      <c r="AB2318" s="61"/>
      <c r="AC2318" s="61"/>
      <c r="AD2318" s="61"/>
      <c r="AE2318" s="61"/>
      <c r="AF2318" s="61"/>
      <c r="AG2318" s="61"/>
      <c r="AH2318" s="61"/>
      <c r="AI2318" s="169" t="s">
        <v>275</v>
      </c>
      <c r="AJ2318" s="45">
        <v>0</v>
      </c>
      <c r="AK2318" s="60">
        <v>0</v>
      </c>
      <c r="AL2318" s="61"/>
      <c r="AM2318" s="169" t="s">
        <v>262</v>
      </c>
      <c r="AN2318" s="45">
        <v>1</v>
      </c>
      <c r="AO2318" s="60">
        <v>0.04</v>
      </c>
      <c r="AP2318" s="61"/>
      <c r="AQ2318" s="61"/>
      <c r="AR2318" s="45">
        <v>28</v>
      </c>
      <c r="AS2318" s="60">
        <v>1</v>
      </c>
      <c r="AT2318" s="61"/>
      <c r="AU2318" s="169" t="s">
        <v>306</v>
      </c>
      <c r="AV2318" s="45">
        <v>0</v>
      </c>
      <c r="AW2318" s="60">
        <v>0</v>
      </c>
      <c r="AX2318" s="61"/>
      <c r="AY2318" s="98"/>
      <c r="AZ2318" s="45">
        <v>28</v>
      </c>
      <c r="BA2318" s="60">
        <v>1</v>
      </c>
      <c r="BB2318" s="61"/>
      <c r="BC2318" s="61"/>
      <c r="BD2318" s="61"/>
      <c r="BE2318" s="61"/>
      <c r="BF2318" s="61"/>
      <c r="BG2318" s="61"/>
      <c r="BH2318" s="61"/>
      <c r="BI2318" s="61"/>
      <c r="BJ2318" s="61"/>
      <c r="BK2318" s="61"/>
      <c r="BL2318" s="61"/>
      <c r="BM2318" s="61"/>
    </row>
    <row r="2319" spans="2:65" ht="25.5" customHeight="1" x14ac:dyDescent="0.2">
      <c r="B2319" s="61"/>
      <c r="C2319" s="70" t="s">
        <v>141</v>
      </c>
      <c r="D2319" s="70" t="s">
        <v>140</v>
      </c>
      <c r="E2319" s="64"/>
      <c r="F2319" s="61"/>
      <c r="G2319" s="70" t="s">
        <v>141</v>
      </c>
      <c r="H2319" s="70" t="s">
        <v>140</v>
      </c>
      <c r="I2319" s="61"/>
      <c r="J2319" s="63" t="s">
        <v>406</v>
      </c>
      <c r="K2319" s="45">
        <v>1</v>
      </c>
      <c r="L2319" s="58">
        <v>3.5714285714285712E-2</v>
      </c>
      <c r="M2319" s="61"/>
      <c r="N2319" s="61"/>
      <c r="O2319" s="61"/>
      <c r="P2319" s="61"/>
      <c r="Q2319" s="61"/>
      <c r="R2319" s="61"/>
      <c r="S2319" s="61"/>
      <c r="T2319" s="61"/>
      <c r="U2319" s="61"/>
      <c r="V2319" s="61"/>
      <c r="W2319" s="169" t="s">
        <v>266</v>
      </c>
      <c r="X2319" s="45">
        <v>0</v>
      </c>
      <c r="Y2319" s="60">
        <v>0</v>
      </c>
      <c r="Z2319" s="61"/>
      <c r="AA2319" s="61"/>
      <c r="AB2319" s="61"/>
      <c r="AC2319" s="61"/>
      <c r="AD2319" s="61"/>
      <c r="AE2319" s="61"/>
      <c r="AF2319" s="61"/>
      <c r="AG2319" s="61"/>
      <c r="AH2319" s="61"/>
      <c r="AI2319" s="169" t="s">
        <v>274</v>
      </c>
      <c r="AJ2319" s="45">
        <v>0</v>
      </c>
      <c r="AK2319" s="60">
        <v>0</v>
      </c>
      <c r="AL2319" s="61"/>
      <c r="AM2319" s="169" t="s">
        <v>263</v>
      </c>
      <c r="AN2319" s="45">
        <v>0</v>
      </c>
      <c r="AO2319" s="60">
        <v>0</v>
      </c>
      <c r="AP2319" s="61"/>
      <c r="AQ2319" s="61"/>
      <c r="AR2319" s="70" t="s">
        <v>141</v>
      </c>
      <c r="AS2319" s="70" t="s">
        <v>140</v>
      </c>
      <c r="AT2319" s="61"/>
      <c r="AU2319" s="169" t="s">
        <v>308</v>
      </c>
      <c r="AV2319" s="45">
        <v>0</v>
      </c>
      <c r="AW2319" s="60">
        <v>0</v>
      </c>
      <c r="AX2319" s="61"/>
      <c r="AY2319" s="61"/>
      <c r="AZ2319" s="49" t="s">
        <v>141</v>
      </c>
      <c r="BA2319" s="49" t="s">
        <v>140</v>
      </c>
      <c r="BB2319" s="64"/>
      <c r="BC2319" s="61"/>
      <c r="BD2319" s="61"/>
      <c r="BE2319" s="61"/>
      <c r="BF2319" s="61"/>
      <c r="BG2319" s="61"/>
      <c r="BH2319" s="61"/>
      <c r="BI2319" s="61"/>
      <c r="BJ2319" s="61"/>
      <c r="BK2319" s="61"/>
      <c r="BL2319" s="61"/>
      <c r="BM2319" s="61"/>
    </row>
    <row r="2320" spans="2:65" ht="25.5" customHeight="1" x14ac:dyDescent="0.2">
      <c r="B2320" s="61"/>
      <c r="C2320" s="61"/>
      <c r="D2320" s="61"/>
      <c r="E2320" s="64"/>
      <c r="F2320" s="61"/>
      <c r="G2320" s="61"/>
      <c r="H2320" s="61"/>
      <c r="I2320" s="61"/>
      <c r="J2320" s="63" t="s">
        <v>393</v>
      </c>
      <c r="K2320" s="45">
        <v>0</v>
      </c>
      <c r="L2320" s="58">
        <v>0</v>
      </c>
      <c r="M2320" s="61"/>
      <c r="N2320" s="61"/>
      <c r="O2320" s="61"/>
      <c r="P2320" s="61"/>
      <c r="Q2320" s="61"/>
      <c r="R2320" s="61"/>
      <c r="S2320" s="61"/>
      <c r="T2320" s="61"/>
      <c r="U2320" s="61"/>
      <c r="V2320" s="61"/>
      <c r="W2320" s="169" t="s">
        <v>162</v>
      </c>
      <c r="X2320" s="59">
        <v>1</v>
      </c>
      <c r="Y2320" s="60">
        <v>3.5714285714285712E-2</v>
      </c>
      <c r="Z2320" s="61"/>
      <c r="AA2320" s="61"/>
      <c r="AB2320" s="61"/>
      <c r="AC2320" s="61"/>
      <c r="AD2320" s="61"/>
      <c r="AE2320" s="61"/>
      <c r="AF2320" s="61"/>
      <c r="AG2320" s="61"/>
      <c r="AH2320" s="61"/>
      <c r="AI2320" s="169" t="s">
        <v>273</v>
      </c>
      <c r="AJ2320" s="45">
        <v>1</v>
      </c>
      <c r="AK2320" s="60">
        <v>3.7037037037037035E-2</v>
      </c>
      <c r="AL2320" s="61"/>
      <c r="AM2320" s="169" t="s">
        <v>264</v>
      </c>
      <c r="AN2320" s="45">
        <v>0</v>
      </c>
      <c r="AO2320" s="60">
        <v>0</v>
      </c>
      <c r="AP2320" s="61"/>
      <c r="AQ2320" s="61"/>
      <c r="AR2320" s="61"/>
      <c r="AS2320" s="61"/>
      <c r="AT2320" s="61"/>
      <c r="AU2320" s="169" t="s">
        <v>309</v>
      </c>
      <c r="AV2320" s="45">
        <v>0</v>
      </c>
      <c r="AW2320" s="60">
        <v>0</v>
      </c>
      <c r="AX2320" s="61"/>
      <c r="AY2320"/>
      <c r="AZ2320"/>
      <c r="BA2320"/>
      <c r="BB2320" s="61"/>
      <c r="BC2320" s="61"/>
      <c r="BD2320" s="61"/>
      <c r="BE2320" s="61"/>
      <c r="BF2320" s="61"/>
      <c r="BG2320" s="61"/>
      <c r="BH2320" s="61"/>
      <c r="BI2320" s="61"/>
      <c r="BJ2320" s="61"/>
      <c r="BK2320" s="61"/>
      <c r="BL2320" s="61"/>
      <c r="BM2320" s="61"/>
    </row>
    <row r="2321" spans="2:65" ht="25.5" customHeight="1" x14ac:dyDescent="0.2">
      <c r="B2321" s="61"/>
      <c r="C2321" s="61"/>
      <c r="D2321" s="61"/>
      <c r="E2321" s="64"/>
      <c r="F2321" s="61"/>
      <c r="G2321" s="61"/>
      <c r="H2321" s="61"/>
      <c r="I2321" s="61"/>
      <c r="J2321" s="63" t="s">
        <v>407</v>
      </c>
      <c r="K2321" s="45">
        <v>1</v>
      </c>
      <c r="L2321" s="58">
        <v>3.5714285714285712E-2</v>
      </c>
      <c r="M2321" s="61"/>
      <c r="N2321" s="61"/>
      <c r="O2321" s="61"/>
      <c r="P2321" s="61"/>
      <c r="Q2321" s="61"/>
      <c r="R2321" s="61"/>
      <c r="S2321" s="61"/>
      <c r="T2321" s="61"/>
      <c r="U2321" s="61"/>
      <c r="V2321" s="61"/>
      <c r="W2321" s="37"/>
      <c r="X2321" s="45">
        <v>28</v>
      </c>
      <c r="Y2321" s="60">
        <v>1</v>
      </c>
      <c r="Z2321" s="61"/>
      <c r="AA2321" s="61"/>
      <c r="AB2321" s="61"/>
      <c r="AC2321" s="61"/>
      <c r="AD2321" s="61"/>
      <c r="AE2321" s="61"/>
      <c r="AF2321" s="61"/>
      <c r="AG2321" s="61"/>
      <c r="AH2321" s="61"/>
      <c r="AI2321" s="169" t="s">
        <v>438</v>
      </c>
      <c r="AJ2321" s="45">
        <v>4</v>
      </c>
      <c r="AK2321" s="60">
        <v>0.14814814814814814</v>
      </c>
      <c r="AL2321" s="61"/>
      <c r="AM2321" s="169" t="s">
        <v>279</v>
      </c>
      <c r="AN2321" s="45">
        <v>0</v>
      </c>
      <c r="AO2321" s="60">
        <v>0</v>
      </c>
      <c r="AP2321" s="61"/>
      <c r="AQ2321" s="61"/>
      <c r="AR2321" s="61"/>
      <c r="AS2321" s="61"/>
      <c r="AT2321" s="61"/>
      <c r="AU2321" s="169" t="s">
        <v>310</v>
      </c>
      <c r="AV2321" s="45">
        <v>1</v>
      </c>
      <c r="AW2321" s="60">
        <v>0.04</v>
      </c>
      <c r="AX2321" s="61"/>
      <c r="AY2321" s="61"/>
      <c r="AZ2321" s="61"/>
      <c r="BA2321" s="61"/>
      <c r="BB2321" s="61"/>
      <c r="BC2321" s="61"/>
      <c r="BD2321" s="61"/>
      <c r="BE2321" s="61"/>
      <c r="BF2321" s="61"/>
      <c r="BG2321" s="61"/>
      <c r="BH2321" s="61"/>
      <c r="BI2321" s="61"/>
      <c r="BJ2321" s="61"/>
      <c r="BK2321" s="61"/>
      <c r="BL2321" s="61"/>
      <c r="BM2321" s="61"/>
    </row>
    <row r="2322" spans="2:65" ht="25.5" customHeight="1" x14ac:dyDescent="0.2">
      <c r="B2322" s="61"/>
      <c r="C2322" s="61"/>
      <c r="D2322" s="61"/>
      <c r="E2322" s="64"/>
      <c r="F2322" s="61"/>
      <c r="G2322" s="61"/>
      <c r="H2322" s="61"/>
      <c r="I2322" s="61"/>
      <c r="J2322" s="63" t="s">
        <v>408</v>
      </c>
      <c r="K2322" s="45">
        <v>0</v>
      </c>
      <c r="L2322" s="58">
        <v>0</v>
      </c>
      <c r="M2322" s="61"/>
      <c r="N2322" s="61"/>
      <c r="O2322" s="61"/>
      <c r="P2322" s="61"/>
      <c r="Q2322" s="61"/>
      <c r="R2322" s="61"/>
      <c r="S2322" s="61"/>
      <c r="T2322" s="61"/>
      <c r="U2322" s="61"/>
      <c r="V2322" s="61"/>
      <c r="W2322" s="61"/>
      <c r="X2322" s="49" t="s">
        <v>141</v>
      </c>
      <c r="Y2322" s="49" t="s">
        <v>140</v>
      </c>
      <c r="Z2322" s="61"/>
      <c r="AA2322" s="61"/>
      <c r="AB2322" s="61"/>
      <c r="AC2322" s="61"/>
      <c r="AD2322" s="61"/>
      <c r="AE2322" s="61"/>
      <c r="AF2322" s="61"/>
      <c r="AG2322" s="61"/>
      <c r="AH2322" s="61"/>
      <c r="AI2322" s="37"/>
      <c r="AJ2322" s="45">
        <v>27</v>
      </c>
      <c r="AK2322" s="60">
        <v>1</v>
      </c>
      <c r="AL2322" s="61"/>
      <c r="AM2322" s="169" t="s">
        <v>267</v>
      </c>
      <c r="AN2322" s="45">
        <v>0</v>
      </c>
      <c r="AO2322" s="60">
        <v>0</v>
      </c>
      <c r="AP2322" s="61"/>
      <c r="AQ2322" s="61"/>
      <c r="AR2322" s="61"/>
      <c r="AS2322" s="61"/>
      <c r="AT2322" s="61"/>
      <c r="AU2322" s="169" t="s">
        <v>311</v>
      </c>
      <c r="AV2322" s="45">
        <v>0</v>
      </c>
      <c r="AW2322" s="60">
        <v>0</v>
      </c>
      <c r="AX2322" s="61"/>
      <c r="AY2322" s="61"/>
      <c r="AZ2322" s="61"/>
      <c r="BA2322" s="61"/>
      <c r="BB2322" s="61"/>
      <c r="BC2322" s="61"/>
      <c r="BD2322" s="61"/>
      <c r="BE2322" s="61"/>
      <c r="BF2322" s="61"/>
      <c r="BG2322" s="61"/>
      <c r="BH2322" s="61"/>
      <c r="BI2322" s="61"/>
      <c r="BJ2322" s="61"/>
      <c r="BK2322" s="61"/>
      <c r="BL2322" s="61"/>
      <c r="BM2322" s="61"/>
    </row>
    <row r="2323" spans="2:65" ht="25.5" customHeight="1" x14ac:dyDescent="0.2">
      <c r="B2323" s="61"/>
      <c r="C2323" s="61"/>
      <c r="D2323" s="61"/>
      <c r="E2323" s="64"/>
      <c r="F2323" s="61"/>
      <c r="G2323" s="61"/>
      <c r="H2323" s="61"/>
      <c r="I2323" s="61"/>
      <c r="J2323" s="63" t="s">
        <v>395</v>
      </c>
      <c r="K2323" s="45">
        <v>1</v>
      </c>
      <c r="L2323" s="58">
        <v>3.5714285714285712E-2</v>
      </c>
      <c r="M2323" s="61"/>
      <c r="N2323" s="61"/>
      <c r="O2323" s="61"/>
      <c r="P2323" s="61"/>
      <c r="Q2323" s="61"/>
      <c r="R2323" s="61"/>
      <c r="S2323" s="61"/>
      <c r="T2323" s="61"/>
      <c r="U2323" s="61"/>
      <c r="V2323" s="61"/>
      <c r="W2323" s="61"/>
      <c r="X2323" s="61"/>
      <c r="Y2323" s="61"/>
      <c r="Z2323" s="61"/>
      <c r="AA2323" s="61"/>
      <c r="AB2323" s="61"/>
      <c r="AC2323" s="61"/>
      <c r="AD2323" s="61"/>
      <c r="AE2323" s="61"/>
      <c r="AF2323" s="61"/>
      <c r="AG2323" s="61"/>
      <c r="AH2323" s="61"/>
      <c r="AI2323" s="61"/>
      <c r="AJ2323" s="49" t="s">
        <v>141</v>
      </c>
      <c r="AK2323" s="49" t="s">
        <v>140</v>
      </c>
      <c r="AL2323" s="61"/>
      <c r="AM2323" s="169" t="s">
        <v>268</v>
      </c>
      <c r="AN2323" s="45">
        <v>0</v>
      </c>
      <c r="AO2323" s="60">
        <v>0</v>
      </c>
      <c r="AP2323" s="61"/>
      <c r="AQ2323" s="61"/>
      <c r="AR2323" s="61"/>
      <c r="AS2323" s="61"/>
      <c r="AT2323" s="61"/>
      <c r="AU2323" s="169" t="s">
        <v>312</v>
      </c>
      <c r="AV2323" s="45">
        <v>2</v>
      </c>
      <c r="AW2323" s="60">
        <v>0.08</v>
      </c>
      <c r="AX2323" s="61"/>
      <c r="AY2323"/>
      <c r="AZ2323"/>
      <c r="BA2323"/>
      <c r="BB2323" s="61"/>
      <c r="BC2323" s="61"/>
      <c r="BD2323" s="61"/>
      <c r="BE2323" s="61"/>
      <c r="BF2323" s="61"/>
      <c r="BG2323" s="61"/>
      <c r="BH2323" s="61"/>
      <c r="BI2323" s="61"/>
      <c r="BJ2323" s="61"/>
      <c r="BK2323" s="61"/>
      <c r="BL2323" s="61"/>
      <c r="BM2323" s="61"/>
    </row>
    <row r="2324" spans="2:65" ht="25.5" customHeight="1" x14ac:dyDescent="0.2">
      <c r="B2324" s="61"/>
      <c r="C2324" s="61"/>
      <c r="D2324" s="61"/>
      <c r="E2324" s="64"/>
      <c r="F2324" s="61"/>
      <c r="G2324" s="61"/>
      <c r="H2324" s="61"/>
      <c r="I2324" s="61"/>
      <c r="J2324" s="61"/>
      <c r="K2324" s="45">
        <v>28</v>
      </c>
      <c r="L2324" s="58">
        <v>1</v>
      </c>
      <c r="M2324" s="61"/>
      <c r="N2324" s="61"/>
      <c r="O2324" s="61"/>
      <c r="P2324" s="61"/>
      <c r="Q2324" s="61"/>
      <c r="R2324" s="61"/>
      <c r="S2324" s="61"/>
      <c r="T2324" s="61"/>
      <c r="U2324" s="61"/>
      <c r="V2324" s="61"/>
      <c r="W2324" s="61"/>
      <c r="X2324" s="61"/>
      <c r="Y2324" s="61"/>
      <c r="Z2324" s="61"/>
      <c r="AA2324" s="61"/>
      <c r="AB2324" s="61"/>
      <c r="AC2324" s="61"/>
      <c r="AD2324" s="61"/>
      <c r="AE2324" s="61"/>
      <c r="AF2324" s="61"/>
      <c r="AG2324" s="61"/>
      <c r="AH2324" s="61"/>
      <c r="AI2324" s="61"/>
      <c r="AJ2324" s="61"/>
      <c r="AK2324" s="61"/>
      <c r="AL2324" s="61"/>
      <c r="AM2324" s="169" t="s">
        <v>269</v>
      </c>
      <c r="AN2324" s="45">
        <v>0</v>
      </c>
      <c r="AO2324" s="60">
        <v>0</v>
      </c>
      <c r="AP2324" s="61"/>
      <c r="AQ2324" s="61"/>
      <c r="AR2324" s="61"/>
      <c r="AS2324" s="61"/>
      <c r="AT2324" s="61"/>
      <c r="AU2324" s="169" t="s">
        <v>313</v>
      </c>
      <c r="AV2324" s="45">
        <v>0</v>
      </c>
      <c r="AW2324" s="60">
        <v>0</v>
      </c>
      <c r="AX2324" s="61"/>
      <c r="AY2324"/>
      <c r="AZ2324"/>
      <c r="BA2324"/>
      <c r="BB2324" s="61"/>
      <c r="BC2324" s="61"/>
      <c r="BD2324" s="61"/>
      <c r="BE2324" s="61"/>
      <c r="BF2324" s="61"/>
      <c r="BG2324" s="61"/>
      <c r="BH2324" s="61"/>
      <c r="BI2324" s="61"/>
      <c r="BJ2324" s="61"/>
      <c r="BK2324" s="61"/>
      <c r="BL2324" s="61"/>
      <c r="BM2324" s="61"/>
    </row>
    <row r="2325" spans="2:65" ht="25.5" customHeight="1" x14ac:dyDescent="0.2">
      <c r="B2325" s="61"/>
      <c r="C2325" s="61"/>
      <c r="D2325" s="61"/>
      <c r="E2325" s="64"/>
      <c r="F2325" s="61"/>
      <c r="G2325" s="61"/>
      <c r="H2325" s="61"/>
      <c r="I2325" s="61"/>
      <c r="J2325" s="61"/>
      <c r="K2325" s="70" t="s">
        <v>141</v>
      </c>
      <c r="L2325" s="70" t="s">
        <v>140</v>
      </c>
      <c r="M2325" s="61"/>
      <c r="N2325" s="61"/>
      <c r="O2325" s="61"/>
      <c r="P2325" s="61"/>
      <c r="Q2325" s="61"/>
      <c r="R2325" s="61"/>
      <c r="S2325" s="61"/>
      <c r="T2325" s="61"/>
      <c r="U2325" s="61"/>
      <c r="V2325" s="61"/>
      <c r="W2325" s="61"/>
      <c r="X2325" s="61"/>
      <c r="Y2325" s="61"/>
      <c r="Z2325" s="61"/>
      <c r="AA2325" s="61"/>
      <c r="AB2325" s="61"/>
      <c r="AC2325" s="61"/>
      <c r="AD2325" s="61"/>
      <c r="AE2325" s="61"/>
      <c r="AF2325" s="61"/>
      <c r="AG2325" s="61"/>
      <c r="AH2325" s="61"/>
      <c r="AI2325" s="61"/>
      <c r="AJ2325" s="61"/>
      <c r="AK2325" s="61"/>
      <c r="AL2325" s="61"/>
      <c r="AM2325" s="169" t="s">
        <v>280</v>
      </c>
      <c r="AN2325" s="45">
        <v>1</v>
      </c>
      <c r="AO2325" s="60">
        <v>0.04</v>
      </c>
      <c r="AP2325" s="61"/>
      <c r="AQ2325" s="61"/>
      <c r="AR2325" s="61"/>
      <c r="AS2325" s="61"/>
      <c r="AT2325" s="61"/>
      <c r="AU2325" s="98"/>
      <c r="AV2325" s="45">
        <v>25</v>
      </c>
      <c r="AW2325" s="60">
        <v>1</v>
      </c>
      <c r="AX2325" s="61"/>
      <c r="AY2325" s="61"/>
      <c r="AZ2325" s="61"/>
      <c r="BA2325" s="61"/>
      <c r="BB2325" s="61"/>
      <c r="BC2325" s="61"/>
      <c r="BD2325" s="61"/>
      <c r="BE2325" s="61"/>
      <c r="BF2325" s="61"/>
      <c r="BG2325" s="61"/>
      <c r="BH2325" s="61"/>
      <c r="BI2325" s="61"/>
      <c r="BJ2325" s="61"/>
      <c r="BK2325" s="61"/>
      <c r="BL2325" s="61"/>
      <c r="BM2325" s="61"/>
    </row>
    <row r="2326" spans="2:65" ht="25.5" customHeight="1" x14ac:dyDescent="0.2">
      <c r="B2326" s="61"/>
      <c r="C2326" s="61"/>
      <c r="D2326" s="61"/>
      <c r="E2326" s="64"/>
      <c r="F2326" s="61"/>
      <c r="G2326" s="61"/>
      <c r="H2326" s="61"/>
      <c r="I2326" s="61"/>
      <c r="J2326" s="61"/>
      <c r="K2326" s="61"/>
      <c r="L2326" s="61"/>
      <c r="M2326" s="61"/>
      <c r="N2326" s="61"/>
      <c r="O2326" s="61"/>
      <c r="P2326" s="61"/>
      <c r="Q2326" s="61"/>
      <c r="R2326" s="61"/>
      <c r="S2326" s="61"/>
      <c r="T2326" s="61"/>
      <c r="U2326" s="61"/>
      <c r="V2326" s="61"/>
      <c r="W2326" s="61"/>
      <c r="X2326" s="61"/>
      <c r="Y2326" s="61"/>
      <c r="Z2326" s="61"/>
      <c r="AA2326" s="61"/>
      <c r="AB2326" s="61"/>
      <c r="AC2326" s="61"/>
      <c r="AD2326" s="61"/>
      <c r="AE2326" s="61"/>
      <c r="AF2326" s="61"/>
      <c r="AG2326" s="61"/>
      <c r="AH2326" s="61"/>
      <c r="AI2326" s="61"/>
      <c r="AJ2326" s="61"/>
      <c r="AK2326" s="61"/>
      <c r="AL2326" s="61"/>
      <c r="AM2326" s="169" t="s">
        <v>270</v>
      </c>
      <c r="AN2326" s="45">
        <v>0</v>
      </c>
      <c r="AO2326" s="60">
        <v>0</v>
      </c>
      <c r="AP2326" s="61"/>
      <c r="AQ2326" s="61"/>
      <c r="AR2326" s="61"/>
      <c r="AS2326" s="61"/>
      <c r="AT2326" s="61"/>
      <c r="AU2326" s="61"/>
      <c r="AV2326" s="49" t="s">
        <v>141</v>
      </c>
      <c r="AW2326" s="49" t="s">
        <v>140</v>
      </c>
      <c r="AX2326" s="61"/>
      <c r="AY2326" s="61"/>
      <c r="AZ2326" s="61"/>
      <c r="BA2326" s="61"/>
      <c r="BB2326" s="61"/>
      <c r="BC2326" s="61"/>
      <c r="BD2326" s="61"/>
      <c r="BE2326" s="61"/>
      <c r="BF2326" s="61"/>
      <c r="BG2326" s="61"/>
      <c r="BH2326" s="61"/>
      <c r="BI2326" s="61"/>
      <c r="BJ2326" s="61"/>
      <c r="BK2326" s="61"/>
      <c r="BL2326" s="61"/>
      <c r="BM2326" s="61"/>
    </row>
    <row r="2327" spans="2:65" ht="25.5" customHeight="1" x14ac:dyDescent="0.2">
      <c r="B2327" s="61"/>
      <c r="C2327" s="61"/>
      <c r="D2327" s="61"/>
      <c r="E2327" s="64"/>
      <c r="F2327" s="61"/>
      <c r="G2327" s="61"/>
      <c r="H2327" s="61"/>
      <c r="I2327" s="61"/>
      <c r="J2327" s="61"/>
      <c r="K2327" s="61"/>
      <c r="L2327" s="61"/>
      <c r="M2327" s="61"/>
      <c r="N2327" s="61"/>
      <c r="O2327" s="61"/>
      <c r="P2327" s="61"/>
      <c r="Q2327" s="61"/>
      <c r="R2327" s="61"/>
      <c r="S2327" s="61"/>
      <c r="T2327" s="61"/>
      <c r="U2327" s="61"/>
      <c r="V2327" s="61"/>
      <c r="W2327" s="61"/>
      <c r="X2327" s="61"/>
      <c r="Y2327" s="61"/>
      <c r="Z2327" s="61"/>
      <c r="AA2327" s="61"/>
      <c r="AB2327" s="61"/>
      <c r="AC2327" s="61"/>
      <c r="AD2327" s="61"/>
      <c r="AE2327" s="61"/>
      <c r="AF2327" s="61"/>
      <c r="AG2327" s="61"/>
      <c r="AH2327" s="61"/>
      <c r="AI2327" s="61"/>
      <c r="AJ2327" s="61"/>
      <c r="AK2327" s="61"/>
      <c r="AL2327" s="61"/>
      <c r="AM2327" s="169" t="s">
        <v>271</v>
      </c>
      <c r="AN2327" s="45">
        <v>0</v>
      </c>
      <c r="AO2327" s="60">
        <v>0</v>
      </c>
      <c r="AP2327" s="61"/>
      <c r="AQ2327" s="61"/>
      <c r="AR2327" s="61"/>
      <c r="AS2327" s="61"/>
      <c r="AT2327" s="61"/>
      <c r="AU2327" s="61"/>
      <c r="AV2327" s="61"/>
      <c r="AW2327" s="61"/>
      <c r="AX2327" s="61"/>
      <c r="AY2327" s="61"/>
      <c r="AZ2327" s="61"/>
      <c r="BA2327" s="61"/>
      <c r="BB2327" s="61"/>
      <c r="BC2327" s="61"/>
      <c r="BD2327" s="61"/>
      <c r="BE2327" s="61"/>
      <c r="BF2327" s="61"/>
      <c r="BG2327" s="61"/>
      <c r="BH2327" s="61"/>
      <c r="BI2327" s="61"/>
      <c r="BJ2327" s="62"/>
      <c r="BK2327" s="62"/>
      <c r="BL2327" s="61"/>
      <c r="BM2327" s="61"/>
    </row>
    <row r="2328" spans="2:65" ht="25.5" customHeight="1" x14ac:dyDescent="0.2">
      <c r="B2328" s="37"/>
      <c r="C2328" s="37"/>
      <c r="D2328" s="37"/>
      <c r="E2328" s="64"/>
      <c r="F2328" s="61"/>
      <c r="G2328" s="61"/>
      <c r="H2328" s="61"/>
      <c r="I2328" s="61"/>
      <c r="J2328" s="61"/>
      <c r="K2328" s="61"/>
      <c r="L2328" s="61"/>
      <c r="M2328" s="61"/>
      <c r="N2328" s="61"/>
      <c r="O2328" s="61"/>
      <c r="P2328" s="61"/>
      <c r="Q2328" s="61"/>
      <c r="R2328" s="61"/>
      <c r="S2328" s="61"/>
      <c r="T2328" s="61"/>
      <c r="U2328" s="61"/>
      <c r="V2328" s="61"/>
      <c r="W2328" s="61"/>
      <c r="X2328" s="61"/>
      <c r="Y2328" s="61"/>
      <c r="Z2328" s="61"/>
      <c r="AA2328" s="61"/>
      <c r="AB2328" s="61"/>
      <c r="AC2328" s="61"/>
      <c r="AD2328" s="61"/>
      <c r="AE2328" s="61"/>
      <c r="AF2328" s="61"/>
      <c r="AG2328" s="61"/>
      <c r="AH2328" s="61"/>
      <c r="AI2328" s="61"/>
      <c r="AJ2328" s="61"/>
      <c r="AK2328" s="61"/>
      <c r="AL2328" s="61"/>
      <c r="AM2328" s="169" t="s">
        <v>272</v>
      </c>
      <c r="AN2328" s="45">
        <v>0</v>
      </c>
      <c r="AO2328" s="60">
        <v>0</v>
      </c>
      <c r="AP2328" s="61"/>
      <c r="AQ2328" s="61"/>
      <c r="AR2328" s="61"/>
      <c r="AS2328" s="61"/>
      <c r="AT2328" s="61"/>
      <c r="AU2328" s="61"/>
      <c r="AV2328" s="61"/>
      <c r="AW2328" s="61"/>
      <c r="AX2328" s="61"/>
      <c r="AY2328" s="61"/>
      <c r="AZ2328" s="61"/>
      <c r="BA2328" s="61"/>
      <c r="BB2328" s="61"/>
      <c r="BC2328" s="61"/>
      <c r="BD2328" s="61"/>
      <c r="BE2328" s="61"/>
      <c r="BF2328" s="61"/>
      <c r="BG2328" s="61"/>
      <c r="BH2328" s="61"/>
      <c r="BI2328" s="61"/>
      <c r="BJ2328" s="61"/>
      <c r="BK2328" s="61"/>
      <c r="BL2328" s="61"/>
      <c r="BM2328" s="61"/>
    </row>
    <row r="2329" spans="2:65" ht="25.5" customHeight="1" x14ac:dyDescent="0.2">
      <c r="B2329" s="61"/>
      <c r="C2329" s="61"/>
      <c r="D2329" s="61"/>
      <c r="E2329" s="64"/>
      <c r="F2329" s="61"/>
      <c r="G2329" s="61"/>
      <c r="H2329" s="61"/>
      <c r="I2329" s="61"/>
      <c r="J2329" s="61"/>
      <c r="K2329" s="61"/>
      <c r="L2329" s="61"/>
      <c r="M2329" s="61"/>
      <c r="N2329" s="61"/>
      <c r="O2329" s="61"/>
      <c r="P2329" s="61"/>
      <c r="Q2329" s="61"/>
      <c r="R2329" s="61"/>
      <c r="S2329" s="61"/>
      <c r="T2329" s="61"/>
      <c r="U2329" s="61"/>
      <c r="V2329" s="61"/>
      <c r="W2329" s="61"/>
      <c r="X2329" s="61"/>
      <c r="Y2329" s="61"/>
      <c r="Z2329" s="61"/>
      <c r="AA2329" s="61"/>
      <c r="AB2329" s="61"/>
      <c r="AC2329" s="61"/>
      <c r="AD2329" s="61"/>
      <c r="AE2329" s="61"/>
      <c r="AF2329" s="61"/>
      <c r="AG2329" s="61"/>
      <c r="AH2329" s="61"/>
      <c r="AI2329" s="61"/>
      <c r="AJ2329" s="61"/>
      <c r="AK2329" s="61"/>
      <c r="AL2329" s="61"/>
      <c r="AM2329" s="169" t="s">
        <v>281</v>
      </c>
      <c r="AN2329" s="30">
        <v>2</v>
      </c>
      <c r="AO2329" s="60">
        <v>0.08</v>
      </c>
      <c r="AP2329" s="61"/>
      <c r="AQ2329" s="61"/>
      <c r="AR2329" s="61"/>
      <c r="AS2329" s="61"/>
      <c r="AT2329" s="61"/>
      <c r="AU2329" s="61"/>
      <c r="AV2329" s="61"/>
      <c r="AW2329" s="61"/>
      <c r="AX2329" s="61"/>
      <c r="AY2329" s="61"/>
      <c r="AZ2329" s="61"/>
      <c r="BA2329" s="61"/>
      <c r="BB2329" s="61"/>
      <c r="BC2329" s="61"/>
      <c r="BD2329" s="61"/>
      <c r="BE2329" s="61"/>
      <c r="BF2329" s="61"/>
      <c r="BG2329" s="61"/>
      <c r="BH2329" s="61"/>
      <c r="BI2329" s="61"/>
      <c r="BJ2329" s="61"/>
      <c r="BK2329" s="61"/>
      <c r="BL2329" s="61"/>
      <c r="BM2329" s="61"/>
    </row>
    <row r="2330" spans="2:65" ht="25.5" customHeight="1" x14ac:dyDescent="0.2">
      <c r="B2330" s="61"/>
      <c r="C2330" s="61"/>
      <c r="D2330" s="61"/>
      <c r="E2330" s="64"/>
      <c r="F2330" s="61"/>
      <c r="G2330" s="61"/>
      <c r="H2330" s="61"/>
      <c r="I2330" s="61"/>
      <c r="J2330" s="61"/>
      <c r="K2330" s="61"/>
      <c r="L2330" s="61"/>
      <c r="M2330" s="61"/>
      <c r="N2330" s="61"/>
      <c r="O2330" s="61"/>
      <c r="P2330" s="61"/>
      <c r="Q2330" s="61"/>
      <c r="R2330" s="61"/>
      <c r="S2330" s="61"/>
      <c r="T2330" s="61"/>
      <c r="U2330" s="61"/>
      <c r="V2330" s="61"/>
      <c r="W2330" s="61"/>
      <c r="X2330" s="61"/>
      <c r="Y2330" s="61"/>
      <c r="Z2330" s="61"/>
      <c r="AA2330" s="61"/>
      <c r="AB2330" s="61"/>
      <c r="AC2330" s="61"/>
      <c r="AD2330" s="61"/>
      <c r="AE2330" s="61"/>
      <c r="AF2330" s="61"/>
      <c r="AG2330" s="61"/>
      <c r="AH2330" s="61"/>
      <c r="AI2330" s="61"/>
      <c r="AJ2330" s="61"/>
      <c r="AK2330" s="61"/>
      <c r="AL2330" s="61"/>
      <c r="AM2330" s="98"/>
      <c r="AN2330" s="45">
        <v>25</v>
      </c>
      <c r="AO2330" s="60">
        <v>1</v>
      </c>
      <c r="AP2330" s="61"/>
      <c r="AQ2330" s="61"/>
      <c r="AR2330" s="61"/>
      <c r="AS2330" s="61"/>
      <c r="AT2330" s="61"/>
      <c r="AU2330" s="61"/>
      <c r="AV2330" s="61"/>
      <c r="AW2330" s="61"/>
      <c r="AX2330" s="61"/>
      <c r="AY2330" s="61"/>
      <c r="AZ2330" s="61"/>
      <c r="BA2330" s="61"/>
      <c r="BB2330" s="61"/>
      <c r="BC2330" s="61"/>
      <c r="BD2330" s="61"/>
      <c r="BE2330" s="61"/>
      <c r="BF2330" s="61"/>
      <c r="BG2330" s="61"/>
      <c r="BH2330" s="61"/>
      <c r="BI2330" s="61"/>
      <c r="BJ2330" s="61"/>
      <c r="BK2330" s="61"/>
      <c r="BL2330" s="61"/>
      <c r="BM2330" s="61"/>
    </row>
    <row r="2331" spans="2:65" ht="25.5" customHeight="1" x14ac:dyDescent="0.2">
      <c r="B2331" s="61"/>
      <c r="C2331" s="61"/>
      <c r="D2331" s="61"/>
      <c r="E2331" s="64"/>
      <c r="F2331" s="61"/>
      <c r="G2331" s="61"/>
      <c r="H2331" s="61"/>
      <c r="I2331" s="61"/>
      <c r="J2331" s="61"/>
      <c r="K2331" s="61"/>
      <c r="L2331" s="61"/>
      <c r="M2331" s="61"/>
      <c r="N2331" s="61"/>
      <c r="O2331" s="61"/>
      <c r="P2331" s="61"/>
      <c r="Q2331" s="61"/>
      <c r="R2331" s="61"/>
      <c r="S2331" s="61"/>
      <c r="T2331" s="61"/>
      <c r="U2331" s="61"/>
      <c r="V2331" s="61"/>
      <c r="W2331" s="61"/>
      <c r="X2331" s="61"/>
      <c r="Y2331" s="61"/>
      <c r="Z2331" s="61"/>
      <c r="AA2331" s="61"/>
      <c r="AB2331" s="61"/>
      <c r="AC2331" s="61"/>
      <c r="AD2331" s="61"/>
      <c r="AE2331" s="61"/>
      <c r="AF2331" s="61"/>
      <c r="AG2331" s="61"/>
      <c r="AH2331" s="61"/>
      <c r="AI2331" s="61"/>
      <c r="AJ2331" s="61"/>
      <c r="AK2331" s="61"/>
      <c r="AL2331" s="61"/>
      <c r="AM2331" s="61"/>
      <c r="AN2331" s="49" t="s">
        <v>141</v>
      </c>
      <c r="AO2331" s="49" t="s">
        <v>140</v>
      </c>
      <c r="AP2331" s="61"/>
      <c r="AQ2331" s="61"/>
      <c r="AR2331" s="61"/>
      <c r="AS2331" s="61"/>
      <c r="AT2331" s="61"/>
      <c r="AU2331" s="61"/>
      <c r="AV2331" s="61"/>
      <c r="AW2331" s="61"/>
      <c r="AX2331" s="61"/>
      <c r="AY2331" s="61"/>
      <c r="AZ2331" s="61"/>
      <c r="BA2331" s="61"/>
      <c r="BB2331" s="61"/>
      <c r="BC2331" s="61"/>
      <c r="BD2331" s="61"/>
      <c r="BE2331" s="61"/>
      <c r="BF2331" s="61"/>
      <c r="BG2331" s="61"/>
      <c r="BH2331" s="61"/>
      <c r="BI2331" s="61"/>
      <c r="BJ2331" s="61"/>
      <c r="BK2331" s="61"/>
      <c r="BL2331" s="61"/>
      <c r="BM2331" s="61"/>
    </row>
    <row r="2332" spans="2:65" ht="25.5" customHeight="1" x14ac:dyDescent="0.2">
      <c r="B2332" s="61"/>
      <c r="C2332" s="61"/>
      <c r="D2332" s="61"/>
      <c r="E2332" s="64"/>
      <c r="F2332" s="61"/>
      <c r="G2332" s="61"/>
      <c r="H2332" s="61"/>
      <c r="I2332" s="61"/>
      <c r="J2332" s="61"/>
      <c r="K2332" s="61"/>
      <c r="L2332" s="61"/>
      <c r="M2332" s="61"/>
      <c r="N2332" s="61"/>
      <c r="O2332" s="61"/>
      <c r="P2332" s="61"/>
      <c r="Q2332" s="61"/>
      <c r="R2332" s="61"/>
      <c r="S2332" s="61"/>
      <c r="T2332" s="61"/>
      <c r="U2332" s="61"/>
      <c r="V2332" s="61"/>
      <c r="W2332" s="61"/>
      <c r="X2332" s="61"/>
      <c r="Y2332" s="61"/>
      <c r="Z2332" s="61"/>
      <c r="AA2332" s="61"/>
      <c r="AB2332" s="61"/>
      <c r="AC2332" s="61"/>
      <c r="AD2332" s="61"/>
      <c r="AE2332" s="61"/>
      <c r="AF2332" s="61"/>
      <c r="AG2332" s="61"/>
      <c r="AH2332" s="61"/>
      <c r="AI2332" s="61"/>
      <c r="AJ2332" s="61"/>
      <c r="AK2332" s="61"/>
      <c r="AL2332" s="61"/>
      <c r="AM2332" s="61"/>
      <c r="AN2332" s="61"/>
      <c r="AO2332" s="61"/>
      <c r="AP2332" s="61"/>
      <c r="AQ2332" s="61"/>
      <c r="AR2332" s="61"/>
      <c r="AS2332" s="61"/>
      <c r="AT2332" s="61"/>
      <c r="AU2332" s="61"/>
      <c r="AV2332" s="61"/>
      <c r="AW2332" s="61"/>
      <c r="AX2332" s="61"/>
      <c r="AY2332" s="61"/>
      <c r="AZ2332" s="61"/>
      <c r="BA2332" s="61"/>
      <c r="BB2332" s="61"/>
      <c r="BC2332" s="61"/>
      <c r="BD2332" s="61"/>
      <c r="BE2332" s="61"/>
      <c r="BF2332" s="61"/>
      <c r="BG2332" s="61"/>
      <c r="BH2332" s="61"/>
      <c r="BI2332" s="61"/>
      <c r="BJ2332" s="61"/>
      <c r="BK2332" s="61"/>
      <c r="BL2332" s="61"/>
      <c r="BM2332" s="61"/>
    </row>
    <row r="2333" spans="2:65" ht="25.5" customHeight="1" x14ac:dyDescent="0.2">
      <c r="B2333" s="170" t="s">
        <v>425</v>
      </c>
      <c r="C2333" s="170"/>
      <c r="D2333" s="170"/>
      <c r="E2333" s="170"/>
      <c r="F2333" s="170"/>
      <c r="G2333" s="170"/>
      <c r="H2333" s="170"/>
      <c r="I2333" s="170"/>
      <c r="J2333" s="170"/>
      <c r="K2333" s="170"/>
      <c r="L2333" s="170"/>
      <c r="M2333" s="170"/>
      <c r="N2333" s="170"/>
      <c r="O2333" s="170"/>
      <c r="P2333" s="170"/>
      <c r="Q2333" s="170"/>
      <c r="R2333" s="170"/>
      <c r="S2333" s="170"/>
      <c r="T2333" s="170"/>
      <c r="U2333" s="170"/>
      <c r="V2333" s="170"/>
      <c r="W2333" s="170"/>
      <c r="X2333" s="170"/>
      <c r="Y2333" s="170"/>
      <c r="Z2333" s="170"/>
      <c r="AA2333" s="170"/>
      <c r="AB2333" s="170"/>
      <c r="AC2333" s="170"/>
      <c r="AD2333" s="170"/>
      <c r="AE2333" s="170"/>
      <c r="AF2333" s="170"/>
      <c r="AG2333" s="170"/>
      <c r="AH2333" s="170"/>
      <c r="AI2333" s="170"/>
      <c r="AJ2333" s="170"/>
      <c r="AK2333" s="170"/>
      <c r="AL2333" s="170"/>
      <c r="AM2333" s="170"/>
      <c r="AN2333" s="170"/>
      <c r="AO2333" s="170"/>
      <c r="AP2333" s="170"/>
      <c r="AQ2333" s="170"/>
      <c r="AR2333" s="170"/>
      <c r="AS2333" s="170"/>
      <c r="AT2333" s="170"/>
      <c r="AU2333" s="170"/>
      <c r="AV2333" s="170"/>
      <c r="AW2333" s="170"/>
      <c r="AX2333" s="170"/>
      <c r="AY2333" s="170"/>
      <c r="AZ2333" s="170"/>
      <c r="BA2333" s="170"/>
      <c r="BB2333" s="170"/>
      <c r="BC2333" s="170"/>
      <c r="BD2333" s="170"/>
      <c r="BE2333" s="170"/>
      <c r="BF2333" s="170"/>
      <c r="BG2333" s="170"/>
      <c r="BH2333" s="170"/>
      <c r="BI2333" s="170"/>
      <c r="BJ2333" s="170"/>
      <c r="BK2333" s="170"/>
      <c r="BL2333" s="170"/>
      <c r="BM2333" s="170"/>
    </row>
    <row r="2334" spans="2:65" ht="25.5" customHeight="1" x14ac:dyDescent="0.2">
      <c r="B2334" s="61"/>
      <c r="C2334" s="61"/>
      <c r="D2334" s="61"/>
      <c r="E2334" s="64"/>
      <c r="F2334" s="61"/>
      <c r="G2334" s="61"/>
      <c r="H2334" s="61"/>
      <c r="I2334" s="61"/>
      <c r="J2334" s="61"/>
      <c r="K2334" s="61"/>
      <c r="L2334" s="61"/>
      <c r="M2334" s="61"/>
      <c r="N2334" s="61"/>
      <c r="O2334" s="61"/>
      <c r="P2334" s="61"/>
      <c r="Q2334" s="61"/>
      <c r="R2334" s="61"/>
      <c r="S2334" s="61"/>
      <c r="T2334" s="61"/>
      <c r="U2334" s="61"/>
      <c r="V2334" s="61"/>
      <c r="W2334" s="61"/>
      <c r="X2334" s="61"/>
      <c r="Y2334" s="61"/>
      <c r="Z2334" s="61"/>
      <c r="AA2334" s="61"/>
      <c r="AB2334" s="61"/>
      <c r="AC2334" s="61"/>
      <c r="AD2334" s="61"/>
      <c r="AE2334" s="61"/>
      <c r="AF2334" s="61"/>
      <c r="AG2334" s="61"/>
      <c r="AH2334" s="61"/>
      <c r="AI2334" s="61"/>
      <c r="AJ2334" s="61"/>
      <c r="AK2334" s="61"/>
      <c r="AL2334" s="61"/>
      <c r="AM2334" s="61"/>
      <c r="AN2334" s="61"/>
      <c r="AO2334" s="61"/>
      <c r="AP2334" s="61"/>
      <c r="AQ2334" s="61"/>
      <c r="AR2334" s="61"/>
      <c r="AS2334" s="61"/>
      <c r="AT2334" s="61"/>
      <c r="AU2334" s="61"/>
      <c r="AV2334" s="61"/>
      <c r="AW2334" s="61"/>
      <c r="AX2334" s="61"/>
      <c r="AY2334" s="61"/>
      <c r="AZ2334" s="61"/>
      <c r="BA2334" s="61"/>
      <c r="BB2334" s="61"/>
      <c r="BC2334" s="61"/>
      <c r="BD2334" s="61"/>
      <c r="BE2334" s="61"/>
      <c r="BF2334" s="61"/>
      <c r="BG2334" s="61"/>
      <c r="BH2334" s="61"/>
      <c r="BI2334" s="61"/>
      <c r="BJ2334" s="61"/>
      <c r="BK2334" s="61"/>
      <c r="BL2334" s="61"/>
      <c r="BM2334" s="61"/>
    </row>
    <row r="2335" spans="2:65" ht="25.5" customHeight="1" x14ac:dyDescent="0.2">
      <c r="B2335" s="181" t="s">
        <v>427</v>
      </c>
      <c r="C2335" s="181"/>
      <c r="D2335" s="181"/>
      <c r="E2335" s="181"/>
      <c r="F2335" s="181"/>
      <c r="G2335" s="181"/>
      <c r="H2335" s="181"/>
      <c r="I2335" s="61"/>
      <c r="J2335" s="181" t="s">
        <v>426</v>
      </c>
      <c r="K2335" s="181"/>
      <c r="L2335" s="181"/>
      <c r="M2335" s="181"/>
      <c r="N2335" s="181"/>
      <c r="O2335" s="181"/>
      <c r="P2335" s="181"/>
      <c r="Q2335" s="181"/>
      <c r="R2335" s="181"/>
      <c r="S2335" s="181"/>
      <c r="T2335" s="181"/>
      <c r="U2335" s="73"/>
      <c r="V2335" s="181" t="s">
        <v>428</v>
      </c>
      <c r="W2335" s="181"/>
      <c r="X2335" s="181"/>
      <c r="Y2335" s="181"/>
      <c r="Z2335" s="181"/>
      <c r="AA2335" s="181"/>
      <c r="AB2335" s="181"/>
      <c r="AC2335" s="61"/>
      <c r="AD2335" s="61"/>
      <c r="AE2335" s="181" t="s">
        <v>429</v>
      </c>
      <c r="AF2335" s="181"/>
      <c r="AG2335" s="181"/>
      <c r="AH2335" s="181"/>
      <c r="AI2335" s="181"/>
      <c r="AJ2335" s="181"/>
      <c r="AK2335" s="181"/>
      <c r="AL2335" s="181"/>
      <c r="AM2335" s="181"/>
      <c r="AN2335" s="181"/>
      <c r="AO2335" s="181"/>
      <c r="AP2335" s="61"/>
      <c r="AQ2335" s="61"/>
      <c r="AR2335" s="181" t="s">
        <v>430</v>
      </c>
      <c r="AS2335" s="181"/>
      <c r="AT2335" s="181"/>
      <c r="AU2335" s="181"/>
      <c r="AV2335" s="181"/>
      <c r="AW2335" s="181"/>
      <c r="AX2335" s="181"/>
      <c r="AY2335" s="61"/>
      <c r="AZ2335" s="61"/>
      <c r="BA2335" s="181" t="s">
        <v>431</v>
      </c>
      <c r="BB2335" s="181"/>
      <c r="BC2335" s="181"/>
      <c r="BD2335" s="181"/>
      <c r="BE2335" s="181"/>
      <c r="BF2335" s="181"/>
      <c r="BG2335" s="181"/>
      <c r="BH2335" s="181"/>
      <c r="BI2335" s="181"/>
      <c r="BJ2335" s="181"/>
      <c r="BK2335" s="181"/>
      <c r="BL2335" s="61"/>
      <c r="BM2335" s="61"/>
    </row>
    <row r="2336" spans="2:65" ht="25.5" customHeight="1" x14ac:dyDescent="0.2">
      <c r="B2336" s="61"/>
      <c r="C2336" s="61"/>
      <c r="D2336" s="61"/>
      <c r="E2336" s="64"/>
      <c r="F2336" s="61"/>
      <c r="G2336" s="61"/>
      <c r="H2336" s="61"/>
      <c r="I2336" s="61"/>
      <c r="J2336" s="61"/>
      <c r="K2336" s="61"/>
      <c r="L2336" s="61"/>
      <c r="M2336" s="61"/>
      <c r="N2336" s="61"/>
      <c r="O2336" s="61"/>
      <c r="P2336" s="61"/>
      <c r="Q2336" s="61"/>
      <c r="R2336" s="61"/>
      <c r="S2336" s="61"/>
      <c r="T2336" s="61"/>
      <c r="U2336" s="61"/>
      <c r="V2336" s="61"/>
      <c r="W2336" s="61"/>
      <c r="X2336" s="61"/>
      <c r="Y2336" s="61"/>
      <c r="Z2336" s="61"/>
      <c r="AA2336" s="61"/>
      <c r="AB2336" s="61"/>
      <c r="AC2336" s="61"/>
      <c r="AD2336" s="61"/>
      <c r="AE2336" s="61"/>
      <c r="AF2336" s="61"/>
      <c r="AG2336" s="61"/>
      <c r="AH2336" s="61"/>
      <c r="AI2336" s="61"/>
      <c r="AJ2336" s="61"/>
      <c r="AK2336" s="61"/>
      <c r="AL2336" s="61"/>
      <c r="AM2336" s="61"/>
      <c r="AN2336" s="61"/>
      <c r="AO2336" s="61"/>
      <c r="AP2336" s="61"/>
      <c r="AQ2336" s="61"/>
      <c r="AR2336" s="61"/>
      <c r="AS2336" s="61"/>
      <c r="AT2336" s="61"/>
      <c r="AU2336" s="61"/>
      <c r="AV2336" s="61"/>
      <c r="AW2336" s="61"/>
      <c r="AX2336" s="61"/>
      <c r="AY2336" s="61"/>
      <c r="AZ2336" s="61"/>
      <c r="BA2336" s="61"/>
      <c r="BB2336" s="61"/>
      <c r="BC2336" s="61"/>
      <c r="BD2336" s="61"/>
      <c r="BE2336" s="61"/>
      <c r="BF2336" s="61"/>
      <c r="BG2336" s="61"/>
      <c r="BH2336" s="61"/>
      <c r="BI2336" s="61"/>
      <c r="BJ2336" s="61"/>
      <c r="BK2336" s="61"/>
      <c r="BL2336" s="61"/>
      <c r="BM2336" s="61"/>
    </row>
    <row r="2337" spans="2:65" ht="25.5" customHeight="1" x14ac:dyDescent="0.2">
      <c r="B2337" s="175" t="s">
        <v>180</v>
      </c>
      <c r="C2337" s="175"/>
      <c r="D2337" s="175"/>
      <c r="E2337" s="64"/>
      <c r="F2337" s="175" t="s">
        <v>14</v>
      </c>
      <c r="G2337" s="175"/>
      <c r="H2337" s="175"/>
      <c r="I2337" s="61"/>
      <c r="J2337" s="178" t="s">
        <v>338</v>
      </c>
      <c r="K2337" s="179"/>
      <c r="L2337" s="180"/>
      <c r="M2337" s="61"/>
      <c r="N2337" s="178" t="s">
        <v>409</v>
      </c>
      <c r="O2337" s="179"/>
      <c r="P2337" s="180"/>
      <c r="Q2337" s="61"/>
      <c r="R2337" s="178" t="s">
        <v>410</v>
      </c>
      <c r="S2337" s="179"/>
      <c r="T2337" s="180"/>
      <c r="U2337" s="61"/>
      <c r="V2337" s="175" t="s">
        <v>180</v>
      </c>
      <c r="W2337" s="175"/>
      <c r="X2337" s="175"/>
      <c r="Y2337" s="61"/>
      <c r="Z2337" s="175" t="s">
        <v>14</v>
      </c>
      <c r="AA2337" s="175"/>
      <c r="AB2337" s="175"/>
      <c r="AC2337" s="61"/>
      <c r="AD2337" s="61"/>
      <c r="AE2337" s="178" t="s">
        <v>338</v>
      </c>
      <c r="AF2337" s="179"/>
      <c r="AG2337" s="180"/>
      <c r="AH2337" s="61"/>
      <c r="AI2337" s="178" t="s">
        <v>409</v>
      </c>
      <c r="AJ2337" s="179"/>
      <c r="AK2337" s="180"/>
      <c r="AL2337" s="61"/>
      <c r="AM2337" s="178" t="s">
        <v>410</v>
      </c>
      <c r="AN2337" s="179"/>
      <c r="AO2337" s="180"/>
      <c r="AP2337" s="61"/>
      <c r="AQ2337" s="61"/>
      <c r="AR2337" s="175" t="s">
        <v>180</v>
      </c>
      <c r="AS2337" s="175"/>
      <c r="AT2337" s="175"/>
      <c r="AU2337" s="61"/>
      <c r="AV2337" s="175" t="s">
        <v>14</v>
      </c>
      <c r="AW2337" s="175"/>
      <c r="AX2337" s="175"/>
      <c r="AY2337" s="61"/>
      <c r="AZ2337" s="61"/>
      <c r="BA2337" s="175" t="s">
        <v>338</v>
      </c>
      <c r="BB2337" s="175"/>
      <c r="BC2337" s="175"/>
      <c r="BD2337" s="61"/>
      <c r="BE2337" s="178" t="s">
        <v>409</v>
      </c>
      <c r="BF2337" s="179"/>
      <c r="BG2337" s="180"/>
      <c r="BH2337" s="61"/>
      <c r="BI2337" s="178" t="s">
        <v>410</v>
      </c>
      <c r="BJ2337" s="179"/>
      <c r="BK2337" s="180"/>
      <c r="BL2337" s="61"/>
      <c r="BM2337" s="61"/>
    </row>
    <row r="2338" spans="2:65" ht="25.5" customHeight="1" x14ac:dyDescent="0.2">
      <c r="B2338" s="55" t="s">
        <v>181</v>
      </c>
      <c r="C2338" s="57">
        <v>14</v>
      </c>
      <c r="D2338" s="58">
        <v>0.5</v>
      </c>
      <c r="E2338" s="64"/>
      <c r="F2338" s="55" t="s">
        <v>186</v>
      </c>
      <c r="G2338" s="57">
        <v>28</v>
      </c>
      <c r="H2338" s="58">
        <v>1</v>
      </c>
      <c r="I2338" s="61"/>
      <c r="J2338" s="55" t="s">
        <v>339</v>
      </c>
      <c r="K2338" s="57">
        <v>14</v>
      </c>
      <c r="L2338" s="58">
        <v>0.5</v>
      </c>
      <c r="M2338" s="61"/>
      <c r="N2338" s="55" t="s">
        <v>357</v>
      </c>
      <c r="O2338" s="57">
        <v>2</v>
      </c>
      <c r="P2338" s="58">
        <v>7.1428571428571425E-2</v>
      </c>
      <c r="Q2338" s="61"/>
      <c r="R2338" s="55" t="s">
        <v>411</v>
      </c>
      <c r="S2338" s="57">
        <v>3</v>
      </c>
      <c r="T2338" s="58">
        <v>0.10714285714285714</v>
      </c>
      <c r="U2338" s="61"/>
      <c r="V2338" s="47" t="s">
        <v>181</v>
      </c>
      <c r="W2338" s="57">
        <v>2</v>
      </c>
      <c r="X2338" s="58">
        <v>0.25</v>
      </c>
      <c r="Y2338" s="61"/>
      <c r="Z2338" s="55" t="s">
        <v>186</v>
      </c>
      <c r="AA2338" s="57">
        <v>7</v>
      </c>
      <c r="AB2338" s="58">
        <v>0.875</v>
      </c>
      <c r="AC2338" s="61"/>
      <c r="AD2338" s="61"/>
      <c r="AE2338" s="47" t="s">
        <v>339</v>
      </c>
      <c r="AF2338" s="57">
        <v>2</v>
      </c>
      <c r="AG2338" s="58">
        <v>0.25</v>
      </c>
      <c r="AH2338" s="61"/>
      <c r="AI2338" s="55" t="s">
        <v>357</v>
      </c>
      <c r="AJ2338" s="57">
        <v>1</v>
      </c>
      <c r="AK2338" s="58">
        <v>0.125</v>
      </c>
      <c r="AL2338" s="61"/>
      <c r="AM2338" s="55" t="s">
        <v>411</v>
      </c>
      <c r="AN2338" s="57">
        <v>1</v>
      </c>
      <c r="AO2338" s="58">
        <v>0.125</v>
      </c>
      <c r="AP2338" s="61"/>
      <c r="AQ2338" s="61"/>
      <c r="AR2338" s="55" t="s">
        <v>181</v>
      </c>
      <c r="AS2338" s="57">
        <v>0</v>
      </c>
      <c r="AT2338" s="58">
        <v>0</v>
      </c>
      <c r="AU2338" s="61"/>
      <c r="AV2338" s="47" t="s">
        <v>186</v>
      </c>
      <c r="AW2338" s="57">
        <v>2</v>
      </c>
      <c r="AX2338" s="58">
        <v>0.66666666666666663</v>
      </c>
      <c r="AY2338" s="61"/>
      <c r="AZ2338" s="61"/>
      <c r="BA2338" s="55" t="s">
        <v>339</v>
      </c>
      <c r="BB2338" s="57">
        <v>0</v>
      </c>
      <c r="BC2338" s="58">
        <v>0</v>
      </c>
      <c r="BD2338" s="61"/>
      <c r="BE2338" s="55" t="s">
        <v>357</v>
      </c>
      <c r="BF2338" s="57">
        <v>0</v>
      </c>
      <c r="BG2338" s="58">
        <v>0</v>
      </c>
      <c r="BH2338" s="61"/>
      <c r="BI2338" s="55" t="s">
        <v>411</v>
      </c>
      <c r="BJ2338" s="57">
        <v>0</v>
      </c>
      <c r="BK2338" s="58">
        <v>0</v>
      </c>
      <c r="BL2338" s="61"/>
      <c r="BM2338" s="61"/>
    </row>
    <row r="2339" spans="2:65" ht="25.5" customHeight="1" x14ac:dyDescent="0.2">
      <c r="B2339" s="46" t="s">
        <v>182</v>
      </c>
      <c r="C2339" s="57">
        <v>2</v>
      </c>
      <c r="D2339" s="58">
        <v>7.1428571428571425E-2</v>
      </c>
      <c r="E2339" s="64"/>
      <c r="F2339" s="46" t="s">
        <v>187</v>
      </c>
      <c r="G2339" s="57">
        <v>0</v>
      </c>
      <c r="H2339" s="58">
        <v>0</v>
      </c>
      <c r="I2339" s="61"/>
      <c r="J2339" s="55" t="s">
        <v>340</v>
      </c>
      <c r="K2339" s="57">
        <v>0</v>
      </c>
      <c r="L2339" s="58">
        <v>0</v>
      </c>
      <c r="M2339" s="61"/>
      <c r="N2339" s="55" t="s">
        <v>359</v>
      </c>
      <c r="O2339" s="57">
        <v>12</v>
      </c>
      <c r="P2339" s="58">
        <v>0.42857142857142855</v>
      </c>
      <c r="Q2339" s="61"/>
      <c r="R2339" s="55" t="s">
        <v>412</v>
      </c>
      <c r="S2339" s="57">
        <v>11</v>
      </c>
      <c r="T2339" s="58">
        <v>0.39285714285714285</v>
      </c>
      <c r="U2339" s="61"/>
      <c r="V2339" s="46" t="s">
        <v>182</v>
      </c>
      <c r="W2339" s="57">
        <v>3</v>
      </c>
      <c r="X2339" s="58">
        <v>0.375</v>
      </c>
      <c r="Y2339" s="61"/>
      <c r="Z2339" s="46" t="s">
        <v>187</v>
      </c>
      <c r="AA2339" s="57">
        <v>1</v>
      </c>
      <c r="AB2339" s="58">
        <v>0.125</v>
      </c>
      <c r="AC2339" s="61"/>
      <c r="AD2339" s="61"/>
      <c r="AE2339" s="47" t="s">
        <v>340</v>
      </c>
      <c r="AF2339" s="57">
        <v>0</v>
      </c>
      <c r="AG2339" s="58">
        <v>0</v>
      </c>
      <c r="AH2339" s="61"/>
      <c r="AI2339" s="55" t="s">
        <v>359</v>
      </c>
      <c r="AJ2339" s="57">
        <v>1</v>
      </c>
      <c r="AK2339" s="58">
        <v>0.125</v>
      </c>
      <c r="AL2339" s="61"/>
      <c r="AM2339" s="55" t="s">
        <v>412</v>
      </c>
      <c r="AN2339" s="57">
        <v>1</v>
      </c>
      <c r="AO2339" s="58">
        <v>0.125</v>
      </c>
      <c r="AP2339" s="61"/>
      <c r="AQ2339" s="61"/>
      <c r="AR2339" s="46" t="s">
        <v>182</v>
      </c>
      <c r="AS2339" s="57">
        <v>1</v>
      </c>
      <c r="AT2339" s="58">
        <v>0.33333333333333331</v>
      </c>
      <c r="AU2339" s="61"/>
      <c r="AV2339" s="46" t="s">
        <v>187</v>
      </c>
      <c r="AW2339" s="57">
        <v>1</v>
      </c>
      <c r="AX2339" s="58">
        <v>0.33333333333333331</v>
      </c>
      <c r="AY2339" s="61"/>
      <c r="AZ2339" s="61"/>
      <c r="BA2339" s="55" t="s">
        <v>340</v>
      </c>
      <c r="BB2339" s="57">
        <v>0</v>
      </c>
      <c r="BC2339" s="58">
        <v>0</v>
      </c>
      <c r="BD2339" s="61"/>
      <c r="BE2339" s="55" t="s">
        <v>359</v>
      </c>
      <c r="BF2339" s="57">
        <v>0</v>
      </c>
      <c r="BG2339" s="58">
        <v>0</v>
      </c>
      <c r="BH2339" s="61"/>
      <c r="BI2339" s="55" t="s">
        <v>412</v>
      </c>
      <c r="BJ2339" s="57">
        <v>0</v>
      </c>
      <c r="BK2339" s="58">
        <v>0</v>
      </c>
      <c r="BL2339" s="61"/>
      <c r="BM2339" s="61"/>
    </row>
    <row r="2340" spans="2:65" ht="25.5" customHeight="1" x14ac:dyDescent="0.2">
      <c r="B2340" s="50" t="s">
        <v>183</v>
      </c>
      <c r="C2340" s="57">
        <v>5</v>
      </c>
      <c r="D2340" s="58">
        <v>0.17857142857142858</v>
      </c>
      <c r="E2340" s="64"/>
      <c r="F2340" s="46" t="s">
        <v>188</v>
      </c>
      <c r="G2340" s="57">
        <v>0</v>
      </c>
      <c r="H2340" s="58">
        <v>0</v>
      </c>
      <c r="I2340" s="61"/>
      <c r="J2340" s="55" t="s">
        <v>341</v>
      </c>
      <c r="K2340" s="57">
        <v>0</v>
      </c>
      <c r="L2340" s="58">
        <v>0</v>
      </c>
      <c r="M2340" s="61"/>
      <c r="N2340" s="50" t="s">
        <v>360</v>
      </c>
      <c r="O2340" s="57">
        <v>0</v>
      </c>
      <c r="P2340" s="58">
        <v>0</v>
      </c>
      <c r="Q2340" s="61"/>
      <c r="R2340" s="50" t="s">
        <v>413</v>
      </c>
      <c r="S2340" s="57">
        <v>1</v>
      </c>
      <c r="T2340" s="58">
        <v>3.5714285714285712E-2</v>
      </c>
      <c r="U2340" s="61"/>
      <c r="V2340" s="46" t="s">
        <v>183</v>
      </c>
      <c r="W2340" s="57">
        <v>1</v>
      </c>
      <c r="X2340" s="58">
        <v>0.125</v>
      </c>
      <c r="Y2340" s="61"/>
      <c r="Z2340" s="46" t="s">
        <v>188</v>
      </c>
      <c r="AA2340" s="57">
        <v>0</v>
      </c>
      <c r="AB2340" s="58">
        <v>0</v>
      </c>
      <c r="AC2340" s="61"/>
      <c r="AD2340" s="61"/>
      <c r="AE2340" s="47" t="s">
        <v>341</v>
      </c>
      <c r="AF2340" s="57">
        <v>0</v>
      </c>
      <c r="AG2340" s="58">
        <v>0</v>
      </c>
      <c r="AH2340" s="61"/>
      <c r="AI2340" s="50" t="s">
        <v>360</v>
      </c>
      <c r="AJ2340" s="57">
        <v>1</v>
      </c>
      <c r="AK2340" s="58">
        <v>0.125</v>
      </c>
      <c r="AL2340" s="61"/>
      <c r="AM2340" s="50" t="s">
        <v>413</v>
      </c>
      <c r="AN2340" s="57">
        <v>3</v>
      </c>
      <c r="AO2340" s="58">
        <v>0.375</v>
      </c>
      <c r="AP2340" s="61"/>
      <c r="AQ2340" s="61"/>
      <c r="AR2340" s="46" t="s">
        <v>183</v>
      </c>
      <c r="AS2340" s="57">
        <v>0</v>
      </c>
      <c r="AT2340" s="58">
        <v>0</v>
      </c>
      <c r="AU2340" s="61"/>
      <c r="AV2340" s="46" t="s">
        <v>188</v>
      </c>
      <c r="AW2340" s="57">
        <v>0</v>
      </c>
      <c r="AX2340" s="58">
        <v>0</v>
      </c>
      <c r="AY2340" s="61"/>
      <c r="AZ2340" s="61"/>
      <c r="BA2340" s="55" t="s">
        <v>341</v>
      </c>
      <c r="BB2340" s="57">
        <v>0</v>
      </c>
      <c r="BC2340" s="58">
        <v>0</v>
      </c>
      <c r="BD2340" s="61"/>
      <c r="BE2340" s="50" t="s">
        <v>360</v>
      </c>
      <c r="BF2340" s="57">
        <v>0</v>
      </c>
      <c r="BG2340" s="58">
        <v>0</v>
      </c>
      <c r="BH2340" s="61"/>
      <c r="BI2340" s="50" t="s">
        <v>413</v>
      </c>
      <c r="BJ2340" s="57">
        <v>1</v>
      </c>
      <c r="BK2340" s="58">
        <v>0.33333333333333331</v>
      </c>
      <c r="BL2340" s="61"/>
      <c r="BM2340" s="61"/>
    </row>
    <row r="2341" spans="2:65" ht="25.5" customHeight="1" x14ac:dyDescent="0.2">
      <c r="B2341" s="50" t="s">
        <v>184</v>
      </c>
      <c r="C2341" s="57">
        <v>4</v>
      </c>
      <c r="D2341" s="58">
        <v>0.14285714285714285</v>
      </c>
      <c r="E2341" s="64"/>
      <c r="F2341" s="77"/>
      <c r="G2341" s="54">
        <v>28</v>
      </c>
      <c r="H2341" s="76">
        <v>1</v>
      </c>
      <c r="I2341" s="61"/>
      <c r="J2341" s="50" t="s">
        <v>344</v>
      </c>
      <c r="K2341" s="57">
        <v>2</v>
      </c>
      <c r="L2341" s="58">
        <v>7.1428571428571425E-2</v>
      </c>
      <c r="M2341" s="61"/>
      <c r="N2341" s="50" t="s">
        <v>358</v>
      </c>
      <c r="O2341" s="57">
        <v>2</v>
      </c>
      <c r="P2341" s="58">
        <v>7.1428571428571425E-2</v>
      </c>
      <c r="Q2341" s="61"/>
      <c r="R2341" s="50" t="s">
        <v>414</v>
      </c>
      <c r="S2341" s="57">
        <v>1</v>
      </c>
      <c r="T2341" s="58">
        <v>3.5714285714285712E-2</v>
      </c>
      <c r="U2341" s="61"/>
      <c r="V2341" s="46" t="s">
        <v>184</v>
      </c>
      <c r="W2341" s="57">
        <v>1</v>
      </c>
      <c r="X2341" s="58">
        <v>0.125</v>
      </c>
      <c r="Y2341" s="61"/>
      <c r="Z2341" s="77"/>
      <c r="AA2341" s="54">
        <v>8</v>
      </c>
      <c r="AB2341" s="76">
        <v>1</v>
      </c>
      <c r="AC2341" s="61"/>
      <c r="AD2341" s="61"/>
      <c r="AE2341" s="50" t="s">
        <v>344</v>
      </c>
      <c r="AF2341" s="57">
        <v>3</v>
      </c>
      <c r="AG2341" s="58">
        <v>0.375</v>
      </c>
      <c r="AH2341" s="61"/>
      <c r="AI2341" s="50" t="s">
        <v>358</v>
      </c>
      <c r="AJ2341" s="57">
        <v>2</v>
      </c>
      <c r="AK2341" s="58">
        <v>0.25</v>
      </c>
      <c r="AL2341" s="61"/>
      <c r="AM2341" s="50" t="s">
        <v>414</v>
      </c>
      <c r="AN2341" s="57">
        <v>0</v>
      </c>
      <c r="AO2341" s="58">
        <v>0</v>
      </c>
      <c r="AP2341" s="61"/>
      <c r="AQ2341" s="61"/>
      <c r="AR2341" s="46" t="s">
        <v>184</v>
      </c>
      <c r="AS2341" s="57">
        <v>2</v>
      </c>
      <c r="AT2341" s="58">
        <v>0.66666666666666663</v>
      </c>
      <c r="AU2341" s="61"/>
      <c r="AV2341" s="77"/>
      <c r="AW2341" s="54">
        <v>3</v>
      </c>
      <c r="AX2341" s="76">
        <v>1</v>
      </c>
      <c r="AY2341" s="61"/>
      <c r="AZ2341" s="61"/>
      <c r="BA2341" s="50" t="s">
        <v>344</v>
      </c>
      <c r="BB2341" s="57">
        <v>1</v>
      </c>
      <c r="BC2341" s="58">
        <v>0.33333333333333331</v>
      </c>
      <c r="BD2341" s="61"/>
      <c r="BE2341" s="50" t="s">
        <v>358</v>
      </c>
      <c r="BF2341" s="57">
        <v>1</v>
      </c>
      <c r="BG2341" s="58">
        <v>0.33333333333333331</v>
      </c>
      <c r="BH2341" s="61"/>
      <c r="BI2341" s="50" t="s">
        <v>414</v>
      </c>
      <c r="BJ2341" s="57">
        <v>0</v>
      </c>
      <c r="BK2341" s="58">
        <v>0</v>
      </c>
      <c r="BL2341" s="61"/>
      <c r="BM2341" s="61"/>
    </row>
    <row r="2342" spans="2:65" ht="25.5" customHeight="1" x14ac:dyDescent="0.2">
      <c r="B2342" s="50" t="s">
        <v>185</v>
      </c>
      <c r="C2342" s="57">
        <v>1</v>
      </c>
      <c r="D2342" s="58">
        <v>3.5714285714285712E-2</v>
      </c>
      <c r="E2342" s="64"/>
      <c r="F2342" s="61"/>
      <c r="G2342" s="56" t="s">
        <v>141</v>
      </c>
      <c r="H2342" s="49" t="s">
        <v>140</v>
      </c>
      <c r="I2342" s="61"/>
      <c r="J2342" s="50" t="s">
        <v>343</v>
      </c>
      <c r="K2342" s="57">
        <v>0</v>
      </c>
      <c r="L2342" s="58">
        <v>0</v>
      </c>
      <c r="M2342" s="61"/>
      <c r="N2342" s="50" t="s">
        <v>361</v>
      </c>
      <c r="O2342" s="57">
        <v>4</v>
      </c>
      <c r="P2342" s="58">
        <v>0.14285714285714285</v>
      </c>
      <c r="Q2342" s="61"/>
      <c r="R2342" s="50" t="s">
        <v>415</v>
      </c>
      <c r="S2342" s="57">
        <v>0</v>
      </c>
      <c r="T2342" s="58">
        <v>0</v>
      </c>
      <c r="U2342" s="61"/>
      <c r="V2342" s="46" t="s">
        <v>185</v>
      </c>
      <c r="W2342" s="57">
        <v>1</v>
      </c>
      <c r="X2342" s="58">
        <v>0.125</v>
      </c>
      <c r="Y2342" s="61"/>
      <c r="Z2342" s="37"/>
      <c r="AA2342" s="56" t="s">
        <v>141</v>
      </c>
      <c r="AB2342" s="49" t="s">
        <v>140</v>
      </c>
      <c r="AC2342" s="61"/>
      <c r="AD2342" s="61"/>
      <c r="AE2342" s="50" t="s">
        <v>343</v>
      </c>
      <c r="AF2342" s="57">
        <v>0</v>
      </c>
      <c r="AG2342" s="58">
        <v>0</v>
      </c>
      <c r="AH2342" s="61"/>
      <c r="AI2342" s="50" t="s">
        <v>361</v>
      </c>
      <c r="AJ2342" s="57">
        <v>0</v>
      </c>
      <c r="AK2342" s="58">
        <v>0</v>
      </c>
      <c r="AL2342" s="61"/>
      <c r="AM2342" s="50" t="s">
        <v>415</v>
      </c>
      <c r="AN2342" s="57">
        <v>1</v>
      </c>
      <c r="AO2342" s="58">
        <v>0.125</v>
      </c>
      <c r="AP2342" s="61"/>
      <c r="AQ2342" s="61"/>
      <c r="AR2342" s="46" t="s">
        <v>185</v>
      </c>
      <c r="AS2342" s="57">
        <v>0</v>
      </c>
      <c r="AT2342" s="58">
        <v>0</v>
      </c>
      <c r="AU2342" s="61"/>
      <c r="AV2342" s="61"/>
      <c r="AW2342" s="56" t="s">
        <v>141</v>
      </c>
      <c r="AX2342" s="49" t="s">
        <v>140</v>
      </c>
      <c r="AY2342" s="61"/>
      <c r="AZ2342" s="61"/>
      <c r="BA2342" s="50" t="s">
        <v>343</v>
      </c>
      <c r="BB2342" s="57">
        <v>0</v>
      </c>
      <c r="BC2342" s="58">
        <v>0</v>
      </c>
      <c r="BD2342" s="61"/>
      <c r="BE2342" s="50" t="s">
        <v>361</v>
      </c>
      <c r="BF2342" s="57">
        <v>0</v>
      </c>
      <c r="BG2342" s="58">
        <v>0</v>
      </c>
      <c r="BH2342" s="61"/>
      <c r="BI2342" s="50" t="s">
        <v>415</v>
      </c>
      <c r="BJ2342" s="57">
        <v>0</v>
      </c>
      <c r="BK2342" s="58">
        <v>0</v>
      </c>
      <c r="BL2342" s="61"/>
      <c r="BM2342" s="61"/>
    </row>
    <row r="2343" spans="2:65" ht="25.5" customHeight="1" x14ac:dyDescent="0.2">
      <c r="B2343" s="46" t="s">
        <v>162</v>
      </c>
      <c r="C2343" s="57">
        <v>2</v>
      </c>
      <c r="D2343" s="58">
        <v>7.1428571428571425E-2</v>
      </c>
      <c r="E2343" s="64"/>
      <c r="F2343" s="61"/>
      <c r="G2343" s="61"/>
      <c r="H2343" s="61"/>
      <c r="I2343" s="61"/>
      <c r="J2343" s="50" t="s">
        <v>342</v>
      </c>
      <c r="K2343" s="57">
        <v>0</v>
      </c>
      <c r="L2343" s="58">
        <v>0</v>
      </c>
      <c r="M2343" s="61"/>
      <c r="N2343" s="50" t="s">
        <v>362</v>
      </c>
      <c r="O2343" s="57">
        <v>1</v>
      </c>
      <c r="P2343" s="58">
        <v>3.5714285714285712E-2</v>
      </c>
      <c r="Q2343" s="61"/>
      <c r="R2343" s="50" t="s">
        <v>416</v>
      </c>
      <c r="S2343" s="57">
        <v>5</v>
      </c>
      <c r="T2343" s="58">
        <v>0.17857142857142858</v>
      </c>
      <c r="U2343" s="61"/>
      <c r="V2343" s="46" t="s">
        <v>162</v>
      </c>
      <c r="W2343" s="57">
        <v>0</v>
      </c>
      <c r="X2343" s="58">
        <v>0</v>
      </c>
      <c r="Y2343" s="61"/>
      <c r="Z2343" s="61"/>
      <c r="AA2343" s="61"/>
      <c r="AB2343" s="61"/>
      <c r="AC2343" s="61"/>
      <c r="AD2343" s="61"/>
      <c r="AE2343" s="50" t="s">
        <v>342</v>
      </c>
      <c r="AF2343" s="57">
        <v>0</v>
      </c>
      <c r="AG2343" s="58">
        <v>0</v>
      </c>
      <c r="AH2343" s="61"/>
      <c r="AI2343" s="50" t="s">
        <v>362</v>
      </c>
      <c r="AJ2343" s="57">
        <v>1</v>
      </c>
      <c r="AK2343" s="58">
        <v>0.125</v>
      </c>
      <c r="AL2343" s="61"/>
      <c r="AM2343" s="50" t="s">
        <v>416</v>
      </c>
      <c r="AN2343" s="57">
        <v>0</v>
      </c>
      <c r="AO2343" s="58">
        <v>0</v>
      </c>
      <c r="AP2343" s="61"/>
      <c r="AQ2343" s="61"/>
      <c r="AR2343" s="46" t="s">
        <v>162</v>
      </c>
      <c r="AS2343" s="57">
        <v>0</v>
      </c>
      <c r="AT2343" s="58">
        <v>0</v>
      </c>
      <c r="AU2343" s="61"/>
      <c r="AV2343" s="61"/>
      <c r="AW2343" s="61"/>
      <c r="AX2343" s="61"/>
      <c r="AY2343" s="61"/>
      <c r="AZ2343" s="61"/>
      <c r="BA2343" s="50" t="s">
        <v>342</v>
      </c>
      <c r="BB2343" s="57">
        <v>0</v>
      </c>
      <c r="BC2343" s="58">
        <v>0</v>
      </c>
      <c r="BD2343" s="61"/>
      <c r="BE2343" s="50" t="s">
        <v>362</v>
      </c>
      <c r="BF2343" s="57">
        <v>0</v>
      </c>
      <c r="BG2343" s="58">
        <v>0</v>
      </c>
      <c r="BH2343" s="61"/>
      <c r="BI2343" s="50" t="s">
        <v>416</v>
      </c>
      <c r="BJ2343" s="57">
        <v>0</v>
      </c>
      <c r="BK2343" s="58">
        <v>0</v>
      </c>
      <c r="BL2343" s="61"/>
      <c r="BM2343" s="61"/>
    </row>
    <row r="2344" spans="2:65" ht="25.5" customHeight="1" x14ac:dyDescent="0.2">
      <c r="B2344" s="77"/>
      <c r="C2344" s="54">
        <v>28</v>
      </c>
      <c r="D2344" s="76">
        <v>1</v>
      </c>
      <c r="E2344" s="64"/>
      <c r="F2344" s="61"/>
      <c r="G2344" s="61"/>
      <c r="H2344" s="61"/>
      <c r="I2344" s="61"/>
      <c r="J2344" s="50" t="s">
        <v>354</v>
      </c>
      <c r="K2344" s="57">
        <v>5</v>
      </c>
      <c r="L2344" s="58">
        <v>0.17857142857142858</v>
      </c>
      <c r="M2344" s="61"/>
      <c r="N2344" s="50" t="s">
        <v>363</v>
      </c>
      <c r="O2344" s="57">
        <v>1</v>
      </c>
      <c r="P2344" s="58">
        <v>3.5714285714285712E-2</v>
      </c>
      <c r="Q2344" s="61"/>
      <c r="R2344" s="50" t="s">
        <v>417</v>
      </c>
      <c r="S2344" s="57">
        <v>1</v>
      </c>
      <c r="T2344" s="58">
        <v>3.5714285714285712E-2</v>
      </c>
      <c r="U2344" s="61"/>
      <c r="V2344" s="77"/>
      <c r="W2344" s="54">
        <v>8</v>
      </c>
      <c r="X2344" s="76">
        <v>1</v>
      </c>
      <c r="Y2344" s="61"/>
      <c r="Z2344" s="61"/>
      <c r="AA2344" s="61"/>
      <c r="AB2344" s="61"/>
      <c r="AC2344" s="61"/>
      <c r="AD2344" s="61"/>
      <c r="AE2344" s="50" t="s">
        <v>354</v>
      </c>
      <c r="AF2344" s="57">
        <v>1</v>
      </c>
      <c r="AG2344" s="58">
        <v>0.125</v>
      </c>
      <c r="AH2344" s="61"/>
      <c r="AI2344" s="50" t="s">
        <v>363</v>
      </c>
      <c r="AJ2344" s="57">
        <v>1</v>
      </c>
      <c r="AK2344" s="58">
        <v>0.125</v>
      </c>
      <c r="AL2344" s="61"/>
      <c r="AM2344" s="50" t="s">
        <v>417</v>
      </c>
      <c r="AN2344" s="57">
        <v>1</v>
      </c>
      <c r="AO2344" s="58">
        <v>0.125</v>
      </c>
      <c r="AP2344" s="61"/>
      <c r="AQ2344" s="61"/>
      <c r="AR2344" s="77" t="s">
        <v>142</v>
      </c>
      <c r="AS2344" s="54">
        <v>3</v>
      </c>
      <c r="AT2344" s="76">
        <v>1</v>
      </c>
      <c r="AU2344" s="61"/>
      <c r="AV2344" s="61"/>
      <c r="AW2344" s="61"/>
      <c r="AX2344" s="61"/>
      <c r="AY2344" s="61"/>
      <c r="AZ2344" s="61"/>
      <c r="BA2344" s="50" t="s">
        <v>354</v>
      </c>
      <c r="BB2344" s="57">
        <v>0</v>
      </c>
      <c r="BC2344" s="58">
        <v>0</v>
      </c>
      <c r="BD2344" s="61"/>
      <c r="BE2344" s="50" t="s">
        <v>363</v>
      </c>
      <c r="BF2344" s="57">
        <v>2</v>
      </c>
      <c r="BG2344" s="58">
        <v>0.66666666666666663</v>
      </c>
      <c r="BH2344" s="61"/>
      <c r="BI2344" s="50" t="s">
        <v>417</v>
      </c>
      <c r="BJ2344" s="57">
        <v>2</v>
      </c>
      <c r="BK2344" s="58">
        <v>0.66666666666666663</v>
      </c>
      <c r="BL2344" s="61"/>
      <c r="BM2344" s="61"/>
    </row>
    <row r="2345" spans="2:65" ht="25.5" customHeight="1" x14ac:dyDescent="0.2">
      <c r="B2345" s="61"/>
      <c r="C2345" s="80" t="s">
        <v>141</v>
      </c>
      <c r="D2345" s="77" t="s">
        <v>140</v>
      </c>
      <c r="E2345" s="64"/>
      <c r="F2345" s="61"/>
      <c r="G2345" s="61"/>
      <c r="H2345" s="61"/>
      <c r="I2345" s="61"/>
      <c r="J2345" s="50" t="s">
        <v>355</v>
      </c>
      <c r="K2345" s="57">
        <v>0</v>
      </c>
      <c r="L2345" s="58">
        <v>0</v>
      </c>
      <c r="M2345" s="61"/>
      <c r="N2345" s="50" t="s">
        <v>364</v>
      </c>
      <c r="O2345" s="57">
        <v>3</v>
      </c>
      <c r="P2345" s="58">
        <v>0.10714285714285714</v>
      </c>
      <c r="Q2345" s="61"/>
      <c r="R2345" s="50" t="s">
        <v>418</v>
      </c>
      <c r="S2345" s="57">
        <v>3</v>
      </c>
      <c r="T2345" s="58">
        <v>0.10714285714285714</v>
      </c>
      <c r="U2345" s="61"/>
      <c r="V2345" s="61"/>
      <c r="W2345" s="56" t="s">
        <v>141</v>
      </c>
      <c r="X2345" s="49" t="s">
        <v>140</v>
      </c>
      <c r="Y2345" s="61"/>
      <c r="Z2345" s="61"/>
      <c r="AA2345" s="61"/>
      <c r="AB2345" s="61"/>
      <c r="AC2345" s="61"/>
      <c r="AD2345" s="61"/>
      <c r="AE2345" s="50" t="s">
        <v>355</v>
      </c>
      <c r="AF2345" s="57">
        <v>0</v>
      </c>
      <c r="AG2345" s="58">
        <v>0</v>
      </c>
      <c r="AH2345" s="61"/>
      <c r="AI2345" s="50" t="s">
        <v>364</v>
      </c>
      <c r="AJ2345" s="57">
        <v>0</v>
      </c>
      <c r="AK2345" s="58">
        <v>0</v>
      </c>
      <c r="AL2345" s="61"/>
      <c r="AM2345" s="50" t="s">
        <v>418</v>
      </c>
      <c r="AN2345" s="57">
        <v>0</v>
      </c>
      <c r="AO2345" s="58">
        <v>0</v>
      </c>
      <c r="AP2345" s="61"/>
      <c r="AQ2345" s="61"/>
      <c r="AR2345" s="69"/>
      <c r="AS2345" s="56" t="s">
        <v>141</v>
      </c>
      <c r="AT2345" s="49" t="s">
        <v>140</v>
      </c>
      <c r="AU2345" s="61"/>
      <c r="AV2345" s="61"/>
      <c r="AW2345" s="61"/>
      <c r="AX2345" s="61"/>
      <c r="AY2345" s="61"/>
      <c r="AZ2345" s="61"/>
      <c r="BA2345" s="50" t="s">
        <v>355</v>
      </c>
      <c r="BB2345" s="57">
        <v>0</v>
      </c>
      <c r="BC2345" s="58">
        <v>0</v>
      </c>
      <c r="BD2345" s="61"/>
      <c r="BE2345" s="50" t="s">
        <v>364</v>
      </c>
      <c r="BF2345" s="57">
        <v>0</v>
      </c>
      <c r="BG2345" s="58">
        <v>0</v>
      </c>
      <c r="BH2345" s="61"/>
      <c r="BI2345" s="50" t="s">
        <v>418</v>
      </c>
      <c r="BJ2345" s="57">
        <v>0</v>
      </c>
      <c r="BK2345" s="58">
        <v>0</v>
      </c>
      <c r="BL2345" s="61"/>
      <c r="BM2345" s="61"/>
    </row>
    <row r="2346" spans="2:65" ht="25.5" customHeight="1" x14ac:dyDescent="0.2">
      <c r="B2346"/>
      <c r="C2346"/>
      <c r="D2346"/>
      <c r="E2346" s="64"/>
      <c r="F2346" s="175" t="s">
        <v>16</v>
      </c>
      <c r="G2346" s="175"/>
      <c r="H2346" s="175"/>
      <c r="I2346" s="61"/>
      <c r="J2346" s="50" t="s">
        <v>356</v>
      </c>
      <c r="K2346" s="57">
        <v>0</v>
      </c>
      <c r="L2346" s="58">
        <v>0</v>
      </c>
      <c r="M2346" s="61"/>
      <c r="N2346" s="50" t="s">
        <v>365</v>
      </c>
      <c r="O2346" s="57">
        <v>1</v>
      </c>
      <c r="P2346" s="58">
        <v>3.5714285714285712E-2</v>
      </c>
      <c r="Q2346" s="61"/>
      <c r="R2346" s="50" t="s">
        <v>419</v>
      </c>
      <c r="S2346" s="57">
        <v>0</v>
      </c>
      <c r="T2346" s="58">
        <v>0</v>
      </c>
      <c r="U2346" s="61"/>
      <c r="V2346"/>
      <c r="W2346"/>
      <c r="X2346"/>
      <c r="Y2346" s="61"/>
      <c r="Z2346" s="61"/>
      <c r="AA2346" s="61"/>
      <c r="AB2346" s="61"/>
      <c r="AC2346" s="61"/>
      <c r="AD2346" s="61"/>
      <c r="AE2346" s="50" t="s">
        <v>356</v>
      </c>
      <c r="AF2346" s="57">
        <v>0</v>
      </c>
      <c r="AG2346" s="58">
        <v>0</v>
      </c>
      <c r="AH2346" s="61"/>
      <c r="AI2346" s="50" t="s">
        <v>365</v>
      </c>
      <c r="AJ2346" s="57">
        <v>1</v>
      </c>
      <c r="AK2346" s="58">
        <v>0.125</v>
      </c>
      <c r="AL2346" s="61"/>
      <c r="AM2346" s="50" t="s">
        <v>419</v>
      </c>
      <c r="AN2346" s="57">
        <v>1</v>
      </c>
      <c r="AO2346" s="58">
        <v>0.125</v>
      </c>
      <c r="AP2346" s="61"/>
      <c r="AQ2346" s="61"/>
      <c r="AR2346"/>
      <c r="AS2346"/>
      <c r="AT2346"/>
      <c r="AU2346" s="61"/>
      <c r="AV2346"/>
      <c r="AW2346"/>
      <c r="AX2346"/>
      <c r="AY2346" s="61"/>
      <c r="AZ2346" s="61"/>
      <c r="BA2346" s="50" t="s">
        <v>356</v>
      </c>
      <c r="BB2346" s="57">
        <v>0</v>
      </c>
      <c r="BC2346" s="58">
        <v>0</v>
      </c>
      <c r="BD2346" s="61"/>
      <c r="BE2346" s="50" t="s">
        <v>365</v>
      </c>
      <c r="BF2346" s="57">
        <v>0</v>
      </c>
      <c r="BG2346" s="58">
        <v>0</v>
      </c>
      <c r="BH2346" s="61"/>
      <c r="BI2346" s="50" t="s">
        <v>419</v>
      </c>
      <c r="BJ2346" s="57">
        <v>0</v>
      </c>
      <c r="BK2346" s="58">
        <v>0</v>
      </c>
      <c r="BL2346" s="61"/>
      <c r="BM2346" s="61"/>
    </row>
    <row r="2347" spans="2:65" ht="25.5" customHeight="1" x14ac:dyDescent="0.2">
      <c r="B2347"/>
      <c r="C2347"/>
      <c r="D2347"/>
      <c r="E2347" s="64"/>
      <c r="F2347" s="55" t="s">
        <v>191</v>
      </c>
      <c r="G2347" s="57">
        <v>5</v>
      </c>
      <c r="H2347" s="58">
        <v>0.17857142857142858</v>
      </c>
      <c r="I2347" s="61"/>
      <c r="J2347" s="50" t="s">
        <v>345</v>
      </c>
      <c r="K2347" s="57">
        <v>4</v>
      </c>
      <c r="L2347" s="58">
        <v>0.14285714285714285</v>
      </c>
      <c r="M2347" s="61"/>
      <c r="N2347" s="50" t="s">
        <v>366</v>
      </c>
      <c r="O2347" s="57">
        <v>0</v>
      </c>
      <c r="P2347" s="58">
        <v>0</v>
      </c>
      <c r="Q2347" s="61"/>
      <c r="R2347" s="50" t="s">
        <v>420</v>
      </c>
      <c r="S2347" s="57">
        <v>1</v>
      </c>
      <c r="T2347" s="58">
        <v>3.5714285714285712E-2</v>
      </c>
      <c r="U2347" s="61"/>
      <c r="V2347" s="175" t="s">
        <v>15</v>
      </c>
      <c r="W2347" s="175"/>
      <c r="X2347" s="175"/>
      <c r="Y2347" s="61"/>
      <c r="Z2347" s="175" t="s">
        <v>16</v>
      </c>
      <c r="AA2347" s="175"/>
      <c r="AB2347" s="175"/>
      <c r="AC2347" s="61"/>
      <c r="AD2347" s="61"/>
      <c r="AE2347" s="50" t="s">
        <v>345</v>
      </c>
      <c r="AF2347" s="57">
        <v>1</v>
      </c>
      <c r="AG2347" s="58">
        <v>0.125</v>
      </c>
      <c r="AH2347" s="61"/>
      <c r="AI2347" s="50" t="s">
        <v>366</v>
      </c>
      <c r="AJ2347" s="57">
        <v>0</v>
      </c>
      <c r="AK2347" s="58">
        <v>0</v>
      </c>
      <c r="AL2347" s="61"/>
      <c r="AM2347" s="50" t="s">
        <v>420</v>
      </c>
      <c r="AN2347" s="57">
        <v>0</v>
      </c>
      <c r="AO2347" s="58">
        <v>0</v>
      </c>
      <c r="AP2347" s="61"/>
      <c r="AQ2347" s="61"/>
      <c r="AR2347" s="178" t="s">
        <v>15</v>
      </c>
      <c r="AS2347" s="179"/>
      <c r="AT2347" s="179"/>
      <c r="AU2347" s="61"/>
      <c r="AV2347" s="176" t="s">
        <v>16</v>
      </c>
      <c r="AW2347" s="177"/>
      <c r="AX2347" s="177"/>
      <c r="AY2347" s="61"/>
      <c r="AZ2347" s="61"/>
      <c r="BA2347" s="50" t="s">
        <v>345</v>
      </c>
      <c r="BB2347" s="57">
        <v>1</v>
      </c>
      <c r="BC2347" s="58">
        <v>0.33333333333333331</v>
      </c>
      <c r="BD2347" s="61"/>
      <c r="BE2347" s="50" t="s">
        <v>366</v>
      </c>
      <c r="BF2347" s="57">
        <v>0</v>
      </c>
      <c r="BG2347" s="58">
        <v>0</v>
      </c>
      <c r="BH2347" s="61"/>
      <c r="BI2347" s="50" t="s">
        <v>420</v>
      </c>
      <c r="BJ2347" s="57">
        <v>0</v>
      </c>
      <c r="BK2347" s="58">
        <v>0</v>
      </c>
      <c r="BL2347" s="61"/>
      <c r="BM2347" s="61"/>
    </row>
    <row r="2348" spans="2:65" ht="25.5" customHeight="1" x14ac:dyDescent="0.2">
      <c r="B2348"/>
      <c r="C2348"/>
      <c r="D2348"/>
      <c r="E2348" s="64"/>
      <c r="F2348" s="46" t="s">
        <v>192</v>
      </c>
      <c r="G2348" s="57">
        <v>3</v>
      </c>
      <c r="H2348" s="58">
        <v>0.10714285714285714</v>
      </c>
      <c r="I2348" s="61"/>
      <c r="J2348" s="50" t="s">
        <v>347</v>
      </c>
      <c r="K2348" s="57">
        <v>0</v>
      </c>
      <c r="L2348" s="58">
        <v>0</v>
      </c>
      <c r="M2348" s="61"/>
      <c r="N2348" s="50" t="s">
        <v>367</v>
      </c>
      <c r="O2348" s="57">
        <v>1</v>
      </c>
      <c r="P2348" s="58">
        <v>3.5714285714285712E-2</v>
      </c>
      <c r="Q2348" s="61"/>
      <c r="R2348" s="50" t="s">
        <v>421</v>
      </c>
      <c r="S2348" s="57">
        <v>0</v>
      </c>
      <c r="T2348" s="58">
        <v>0</v>
      </c>
      <c r="U2348" s="61"/>
      <c r="V2348" s="47" t="s">
        <v>189</v>
      </c>
      <c r="W2348" s="57">
        <v>2</v>
      </c>
      <c r="X2348" s="58">
        <v>0.25</v>
      </c>
      <c r="Y2348" s="61"/>
      <c r="Z2348" s="47" t="s">
        <v>191</v>
      </c>
      <c r="AA2348" s="57">
        <v>7</v>
      </c>
      <c r="AB2348" s="58">
        <v>0.875</v>
      </c>
      <c r="AC2348" s="61"/>
      <c r="AD2348" s="61"/>
      <c r="AE2348" s="50" t="s">
        <v>347</v>
      </c>
      <c r="AF2348" s="57">
        <v>0</v>
      </c>
      <c r="AG2348" s="58">
        <v>0</v>
      </c>
      <c r="AH2348" s="61"/>
      <c r="AI2348" s="50" t="s">
        <v>367</v>
      </c>
      <c r="AJ2348" s="57">
        <v>0</v>
      </c>
      <c r="AK2348" s="58">
        <v>0</v>
      </c>
      <c r="AL2348" s="61"/>
      <c r="AM2348" s="50" t="s">
        <v>421</v>
      </c>
      <c r="AN2348" s="57">
        <v>0</v>
      </c>
      <c r="AO2348" s="58">
        <v>0</v>
      </c>
      <c r="AP2348" s="61"/>
      <c r="AQ2348" s="61"/>
      <c r="AR2348" s="47" t="s">
        <v>189</v>
      </c>
      <c r="AS2348" s="57">
        <v>1</v>
      </c>
      <c r="AT2348" s="58">
        <v>0.33333333333333331</v>
      </c>
      <c r="AU2348" s="61"/>
      <c r="AV2348" s="47" t="s">
        <v>191</v>
      </c>
      <c r="AW2348" s="57">
        <v>3</v>
      </c>
      <c r="AX2348" s="58">
        <v>1</v>
      </c>
      <c r="AY2348" s="61"/>
      <c r="AZ2348" s="61"/>
      <c r="BA2348" s="50" t="s">
        <v>347</v>
      </c>
      <c r="BB2348" s="57">
        <v>1</v>
      </c>
      <c r="BC2348" s="58">
        <v>0.33333333333333331</v>
      </c>
      <c r="BD2348" s="61"/>
      <c r="BE2348" s="50" t="s">
        <v>367</v>
      </c>
      <c r="BF2348" s="57">
        <v>0</v>
      </c>
      <c r="BG2348" s="58">
        <v>0</v>
      </c>
      <c r="BH2348" s="61"/>
      <c r="BI2348" s="50" t="s">
        <v>421</v>
      </c>
      <c r="BJ2348" s="57">
        <v>0</v>
      </c>
      <c r="BK2348" s="58">
        <v>0</v>
      </c>
      <c r="BL2348" s="61"/>
      <c r="BM2348" s="61"/>
    </row>
    <row r="2349" spans="2:65" ht="25.5" customHeight="1" x14ac:dyDescent="0.2">
      <c r="B2349"/>
      <c r="C2349"/>
      <c r="D2349"/>
      <c r="E2349" s="64"/>
      <c r="F2349" s="46" t="s">
        <v>193</v>
      </c>
      <c r="G2349" s="57">
        <v>3</v>
      </c>
      <c r="H2349" s="58">
        <v>0.10714285714285714</v>
      </c>
      <c r="I2349" s="61"/>
      <c r="J2349" s="50" t="s">
        <v>346</v>
      </c>
      <c r="K2349" s="57">
        <v>0</v>
      </c>
      <c r="L2349" s="58">
        <v>0</v>
      </c>
      <c r="M2349" s="61"/>
      <c r="N2349" s="50" t="s">
        <v>368</v>
      </c>
      <c r="O2349" s="57">
        <v>1</v>
      </c>
      <c r="P2349" s="58">
        <v>3.5714285714285712E-2</v>
      </c>
      <c r="Q2349" s="61"/>
      <c r="R2349" s="50" t="s">
        <v>422</v>
      </c>
      <c r="S2349" s="57">
        <v>2</v>
      </c>
      <c r="T2349" s="58">
        <v>7.1428571428571425E-2</v>
      </c>
      <c r="U2349" s="61"/>
      <c r="V2349" s="46" t="s">
        <v>190</v>
      </c>
      <c r="W2349" s="57">
        <v>6</v>
      </c>
      <c r="X2349" s="58">
        <v>0.75</v>
      </c>
      <c r="Y2349" s="61"/>
      <c r="Z2349" s="46" t="s">
        <v>192</v>
      </c>
      <c r="AA2349" s="57">
        <v>1</v>
      </c>
      <c r="AB2349" s="58">
        <v>0.125</v>
      </c>
      <c r="AC2349" s="61"/>
      <c r="AD2349" s="61"/>
      <c r="AE2349" s="50" t="s">
        <v>346</v>
      </c>
      <c r="AF2349" s="57">
        <v>0</v>
      </c>
      <c r="AG2349" s="58">
        <v>0</v>
      </c>
      <c r="AH2349" s="61"/>
      <c r="AI2349" s="50" t="s">
        <v>368</v>
      </c>
      <c r="AJ2349" s="57">
        <v>0</v>
      </c>
      <c r="AK2349" s="58">
        <v>0</v>
      </c>
      <c r="AL2349" s="61"/>
      <c r="AM2349" s="50" t="s">
        <v>422</v>
      </c>
      <c r="AN2349" s="57">
        <v>0</v>
      </c>
      <c r="AO2349" s="58">
        <v>0</v>
      </c>
      <c r="AP2349" s="61"/>
      <c r="AQ2349" s="61"/>
      <c r="AR2349" s="46" t="s">
        <v>190</v>
      </c>
      <c r="AS2349" s="57">
        <v>2</v>
      </c>
      <c r="AT2349" s="58">
        <v>0.66666666666666663</v>
      </c>
      <c r="AU2349" s="61"/>
      <c r="AV2349" s="46" t="s">
        <v>192</v>
      </c>
      <c r="AW2349" s="57">
        <v>0</v>
      </c>
      <c r="AX2349" s="58">
        <v>0</v>
      </c>
      <c r="AY2349" s="61"/>
      <c r="AZ2349" s="61"/>
      <c r="BA2349" s="50" t="s">
        <v>346</v>
      </c>
      <c r="BB2349" s="57">
        <v>0</v>
      </c>
      <c r="BC2349" s="58">
        <v>0</v>
      </c>
      <c r="BD2349" s="61"/>
      <c r="BE2349" s="50" t="s">
        <v>368</v>
      </c>
      <c r="BF2349" s="57">
        <v>0</v>
      </c>
      <c r="BG2349" s="58">
        <v>0</v>
      </c>
      <c r="BH2349" s="61"/>
      <c r="BI2349" s="50" t="s">
        <v>422</v>
      </c>
      <c r="BJ2349" s="57">
        <v>0</v>
      </c>
      <c r="BK2349" s="58">
        <v>0</v>
      </c>
      <c r="BL2349" s="61"/>
      <c r="BM2349" s="61"/>
    </row>
    <row r="2350" spans="2:65" ht="25.5" customHeight="1" x14ac:dyDescent="0.2">
      <c r="B2350" s="175" t="s">
        <v>15</v>
      </c>
      <c r="C2350" s="175"/>
      <c r="D2350" s="175"/>
      <c r="E2350" s="64"/>
      <c r="F2350" s="46" t="s">
        <v>194</v>
      </c>
      <c r="G2350" s="57">
        <v>17</v>
      </c>
      <c r="H2350" s="58">
        <v>0.6071428571428571</v>
      </c>
      <c r="I2350" s="61"/>
      <c r="J2350" s="50" t="s">
        <v>350</v>
      </c>
      <c r="K2350" s="57">
        <v>1</v>
      </c>
      <c r="L2350" s="58">
        <v>3.5714285714285712E-2</v>
      </c>
      <c r="M2350" s="61"/>
      <c r="N2350" s="37"/>
      <c r="O2350" s="45">
        <v>28</v>
      </c>
      <c r="P2350" s="58">
        <v>1</v>
      </c>
      <c r="Q2350" s="61"/>
      <c r="R2350" s="37"/>
      <c r="S2350" s="45">
        <v>28</v>
      </c>
      <c r="T2350" s="58">
        <v>1</v>
      </c>
      <c r="U2350" s="61"/>
      <c r="V2350" s="77"/>
      <c r="W2350" s="54">
        <v>8</v>
      </c>
      <c r="X2350" s="76">
        <v>1</v>
      </c>
      <c r="Y2350" s="61"/>
      <c r="Z2350" s="46" t="s">
        <v>193</v>
      </c>
      <c r="AA2350" s="57">
        <v>0</v>
      </c>
      <c r="AB2350" s="58">
        <v>0</v>
      </c>
      <c r="AC2350" s="61"/>
      <c r="AD2350" s="61"/>
      <c r="AE2350" s="50" t="s">
        <v>350</v>
      </c>
      <c r="AF2350" s="57">
        <v>0</v>
      </c>
      <c r="AG2350" s="58">
        <v>0</v>
      </c>
      <c r="AH2350" s="61"/>
      <c r="AI2350" s="37"/>
      <c r="AJ2350" s="45">
        <v>8</v>
      </c>
      <c r="AK2350" s="58">
        <v>1</v>
      </c>
      <c r="AL2350" s="61"/>
      <c r="AM2350" s="37"/>
      <c r="AN2350" s="45">
        <v>8</v>
      </c>
      <c r="AO2350" s="58">
        <v>1</v>
      </c>
      <c r="AP2350" s="61"/>
      <c r="AQ2350" s="61"/>
      <c r="AR2350" s="77"/>
      <c r="AS2350" s="54">
        <v>3</v>
      </c>
      <c r="AT2350" s="76">
        <v>1</v>
      </c>
      <c r="AU2350" s="61"/>
      <c r="AV2350" s="46" t="s">
        <v>193</v>
      </c>
      <c r="AW2350" s="57">
        <v>0</v>
      </c>
      <c r="AX2350" s="58">
        <v>0</v>
      </c>
      <c r="AY2350" s="61"/>
      <c r="AZ2350" s="61"/>
      <c r="BA2350" s="50" t="s">
        <v>350</v>
      </c>
      <c r="BB2350" s="57">
        <v>0</v>
      </c>
      <c r="BC2350" s="58">
        <v>0</v>
      </c>
      <c r="BD2350" s="61"/>
      <c r="BE2350" s="37"/>
      <c r="BF2350" s="45">
        <v>3</v>
      </c>
      <c r="BG2350" s="58">
        <v>1</v>
      </c>
      <c r="BH2350" s="61"/>
      <c r="BI2350" s="37"/>
      <c r="BJ2350" s="45">
        <v>3</v>
      </c>
      <c r="BK2350" s="58">
        <v>1</v>
      </c>
      <c r="BL2350" s="61"/>
      <c r="BM2350" s="61"/>
    </row>
    <row r="2351" spans="2:65" ht="25.5" customHeight="1" x14ac:dyDescent="0.2">
      <c r="B2351" s="55" t="s">
        <v>189</v>
      </c>
      <c r="C2351" s="57">
        <v>28</v>
      </c>
      <c r="D2351" s="58">
        <v>1</v>
      </c>
      <c r="E2351" s="64"/>
      <c r="F2351" s="77"/>
      <c r="G2351" s="54">
        <v>28</v>
      </c>
      <c r="H2351" s="76">
        <v>1</v>
      </c>
      <c r="I2351" s="61"/>
      <c r="J2351" s="50" t="s">
        <v>349</v>
      </c>
      <c r="K2351" s="57">
        <v>0</v>
      </c>
      <c r="L2351" s="58">
        <v>0</v>
      </c>
      <c r="M2351" s="61"/>
      <c r="N2351" s="61"/>
      <c r="O2351" s="49" t="s">
        <v>141</v>
      </c>
      <c r="P2351" s="49" t="s">
        <v>140</v>
      </c>
      <c r="Q2351" s="61"/>
      <c r="R2351" s="61"/>
      <c r="S2351" s="49" t="s">
        <v>141</v>
      </c>
      <c r="T2351" s="49" t="s">
        <v>140</v>
      </c>
      <c r="U2351" s="61"/>
      <c r="V2351" s="61"/>
      <c r="W2351" s="56" t="s">
        <v>141</v>
      </c>
      <c r="X2351" s="49" t="s">
        <v>140</v>
      </c>
      <c r="Y2351" s="61"/>
      <c r="Z2351" s="46" t="s">
        <v>194</v>
      </c>
      <c r="AA2351" s="57">
        <v>0</v>
      </c>
      <c r="AB2351" s="58">
        <v>0</v>
      </c>
      <c r="AC2351" s="61"/>
      <c r="AD2351" s="61"/>
      <c r="AE2351" s="50" t="s">
        <v>349</v>
      </c>
      <c r="AF2351" s="57">
        <v>1</v>
      </c>
      <c r="AG2351" s="58">
        <v>0.125</v>
      </c>
      <c r="AH2351" s="61"/>
      <c r="AI2351" s="61"/>
      <c r="AJ2351" s="49" t="s">
        <v>141</v>
      </c>
      <c r="AK2351" s="49" t="s">
        <v>140</v>
      </c>
      <c r="AL2351" s="61"/>
      <c r="AM2351" s="61"/>
      <c r="AN2351" s="49" t="s">
        <v>141</v>
      </c>
      <c r="AO2351" s="49" t="s">
        <v>140</v>
      </c>
      <c r="AP2351" s="61"/>
      <c r="AQ2351" s="61"/>
      <c r="AR2351" s="61"/>
      <c r="AS2351" s="56" t="s">
        <v>141</v>
      </c>
      <c r="AT2351" s="49" t="s">
        <v>140</v>
      </c>
      <c r="AU2351" s="61"/>
      <c r="AV2351" s="46" t="s">
        <v>194</v>
      </c>
      <c r="AW2351" s="57">
        <v>0</v>
      </c>
      <c r="AX2351" s="58">
        <v>0</v>
      </c>
      <c r="AY2351" s="61"/>
      <c r="AZ2351" s="61"/>
      <c r="BA2351" s="50" t="s">
        <v>349</v>
      </c>
      <c r="BB2351" s="57">
        <v>0</v>
      </c>
      <c r="BC2351" s="58">
        <v>0</v>
      </c>
      <c r="BD2351" s="61"/>
      <c r="BE2351" s="61"/>
      <c r="BF2351" s="49" t="s">
        <v>141</v>
      </c>
      <c r="BG2351" s="49" t="s">
        <v>140</v>
      </c>
      <c r="BH2351" s="61"/>
      <c r="BI2351" s="61"/>
      <c r="BJ2351" s="49" t="s">
        <v>141</v>
      </c>
      <c r="BK2351" s="49" t="s">
        <v>140</v>
      </c>
      <c r="BL2351" s="61"/>
      <c r="BM2351" s="61"/>
    </row>
    <row r="2352" spans="2:65" ht="25.5" customHeight="1" x14ac:dyDescent="0.2">
      <c r="B2352" s="46" t="s">
        <v>190</v>
      </c>
      <c r="C2352" s="57">
        <v>0</v>
      </c>
      <c r="D2352" s="58">
        <v>0</v>
      </c>
      <c r="E2352" s="64"/>
      <c r="F2352" s="61"/>
      <c r="G2352" s="56" t="s">
        <v>141</v>
      </c>
      <c r="H2352" s="49" t="s">
        <v>140</v>
      </c>
      <c r="I2352" s="61"/>
      <c r="J2352" s="50" t="s">
        <v>348</v>
      </c>
      <c r="K2352" s="57">
        <v>0</v>
      </c>
      <c r="L2352" s="58">
        <v>0</v>
      </c>
      <c r="M2352" s="61"/>
      <c r="N2352" s="61"/>
      <c r="O2352" s="61"/>
      <c r="P2352" s="61"/>
      <c r="Q2352" s="61"/>
      <c r="R2352" s="61"/>
      <c r="S2352" s="61"/>
      <c r="T2352" s="61"/>
      <c r="U2352" s="61"/>
      <c r="V2352" s="61"/>
      <c r="W2352" s="61"/>
      <c r="X2352" s="61"/>
      <c r="Y2352" s="61"/>
      <c r="Z2352" s="77"/>
      <c r="AA2352" s="54">
        <v>8</v>
      </c>
      <c r="AB2352" s="76">
        <v>1</v>
      </c>
      <c r="AC2352" s="61"/>
      <c r="AD2352" s="61"/>
      <c r="AE2352" s="50" t="s">
        <v>348</v>
      </c>
      <c r="AF2352" s="57">
        <v>0</v>
      </c>
      <c r="AG2352" s="58">
        <v>0</v>
      </c>
      <c r="AH2352" s="61"/>
      <c r="AI2352" s="61"/>
      <c r="AJ2352" s="61"/>
      <c r="AK2352" s="61"/>
      <c r="AL2352" s="61"/>
      <c r="AM2352" s="61"/>
      <c r="AN2352" s="61"/>
      <c r="AO2352" s="61"/>
      <c r="AP2352" s="61"/>
      <c r="AQ2352" s="61"/>
      <c r="AR2352" s="61"/>
      <c r="AS2352" s="61"/>
      <c r="AT2352" s="61"/>
      <c r="AU2352" s="61"/>
      <c r="AV2352" s="77"/>
      <c r="AW2352" s="54">
        <v>3</v>
      </c>
      <c r="AX2352" s="76">
        <v>1</v>
      </c>
      <c r="AY2352" s="61"/>
      <c r="AZ2352" s="61"/>
      <c r="BA2352" s="50" t="s">
        <v>348</v>
      </c>
      <c r="BB2352" s="57">
        <v>0</v>
      </c>
      <c r="BC2352" s="58">
        <v>0</v>
      </c>
      <c r="BD2352" s="61"/>
      <c r="BE2352" s="61"/>
      <c r="BF2352" s="61"/>
      <c r="BG2352" s="61"/>
      <c r="BH2352" s="61"/>
      <c r="BI2352" s="61"/>
      <c r="BJ2352" s="61"/>
      <c r="BK2352" s="61"/>
      <c r="BL2352" s="61"/>
      <c r="BM2352" s="61"/>
    </row>
    <row r="2353" spans="2:65" ht="25.5" customHeight="1" x14ac:dyDescent="0.2">
      <c r="B2353" s="77"/>
      <c r="C2353" s="54">
        <v>28</v>
      </c>
      <c r="D2353" s="76">
        <v>1</v>
      </c>
      <c r="E2353" s="64"/>
      <c r="F2353" s="61"/>
      <c r="G2353" s="61"/>
      <c r="H2353" s="61"/>
      <c r="I2353" s="61"/>
      <c r="J2353" s="46" t="s">
        <v>351</v>
      </c>
      <c r="K2353" s="57">
        <v>2</v>
      </c>
      <c r="L2353" s="58">
        <v>7.1428571428571425E-2</v>
      </c>
      <c r="M2353" s="61"/>
      <c r="N2353" s="61"/>
      <c r="O2353" s="61"/>
      <c r="P2353" s="61"/>
      <c r="Q2353" s="61"/>
      <c r="R2353" s="61"/>
      <c r="S2353" s="61"/>
      <c r="T2353" s="61"/>
      <c r="U2353" s="61"/>
      <c r="V2353" s="176" t="s">
        <v>17</v>
      </c>
      <c r="W2353" s="177"/>
      <c r="X2353" s="177"/>
      <c r="Y2353"/>
      <c r="Z2353" s="61"/>
      <c r="AA2353" s="56" t="s">
        <v>141</v>
      </c>
      <c r="AB2353" s="49" t="s">
        <v>140</v>
      </c>
      <c r="AC2353" s="61"/>
      <c r="AD2353" s="61"/>
      <c r="AE2353" s="46" t="s">
        <v>351</v>
      </c>
      <c r="AF2353" s="57">
        <v>0</v>
      </c>
      <c r="AG2353" s="58">
        <v>0</v>
      </c>
      <c r="AH2353" s="61"/>
      <c r="AI2353" s="61"/>
      <c r="AJ2353" s="61"/>
      <c r="AK2353" s="61"/>
      <c r="AL2353" s="61"/>
      <c r="AM2353" s="61"/>
      <c r="AN2353" s="61"/>
      <c r="AO2353" s="61"/>
      <c r="AP2353" s="61"/>
      <c r="AQ2353" s="61"/>
      <c r="AR2353" s="175" t="s">
        <v>17</v>
      </c>
      <c r="AS2353" s="175"/>
      <c r="AT2353" s="175"/>
      <c r="AU2353" s="61"/>
      <c r="AV2353" s="61"/>
      <c r="AW2353" s="56" t="s">
        <v>141</v>
      </c>
      <c r="AX2353" s="49" t="s">
        <v>140</v>
      </c>
      <c r="AY2353" s="61"/>
      <c r="AZ2353" s="61"/>
      <c r="BA2353" s="46" t="s">
        <v>351</v>
      </c>
      <c r="BB2353" s="57">
        <v>0</v>
      </c>
      <c r="BC2353" s="58">
        <v>0</v>
      </c>
      <c r="BD2353" s="61"/>
      <c r="BE2353" s="61"/>
      <c r="BF2353" s="61"/>
      <c r="BG2353" s="61"/>
      <c r="BH2353" s="61"/>
      <c r="BI2353" s="61"/>
      <c r="BJ2353" s="61"/>
      <c r="BK2353" s="61"/>
      <c r="BL2353" s="61"/>
      <c r="BM2353" s="61"/>
    </row>
    <row r="2354" spans="2:65" ht="25.5" customHeight="1" x14ac:dyDescent="0.2">
      <c r="B2354"/>
      <c r="C2354" s="56" t="s">
        <v>141</v>
      </c>
      <c r="D2354" s="49" t="s">
        <v>140</v>
      </c>
      <c r="E2354" s="64"/>
      <c r="F2354" s="61"/>
      <c r="G2354" s="61"/>
      <c r="H2354" s="61"/>
      <c r="I2354" s="61"/>
      <c r="J2354" s="46" t="s">
        <v>352</v>
      </c>
      <c r="K2354" s="57">
        <v>0</v>
      </c>
      <c r="L2354" s="58">
        <v>0</v>
      </c>
      <c r="M2354" s="61"/>
      <c r="N2354" s="61"/>
      <c r="O2354" s="61"/>
      <c r="P2354" s="61"/>
      <c r="Q2354" s="61"/>
      <c r="R2354" s="61"/>
      <c r="S2354" s="61"/>
      <c r="T2354" s="61"/>
      <c r="U2354" s="61"/>
      <c r="V2354" s="47" t="s">
        <v>195</v>
      </c>
      <c r="W2354" s="57">
        <v>4</v>
      </c>
      <c r="X2354" s="58">
        <v>0.5</v>
      </c>
      <c r="Y2354"/>
      <c r="Z2354" s="61"/>
      <c r="AA2354" s="61"/>
      <c r="AB2354" s="61"/>
      <c r="AC2354" s="61"/>
      <c r="AD2354" s="61"/>
      <c r="AE2354" s="46" t="s">
        <v>352</v>
      </c>
      <c r="AF2354" s="57">
        <v>0</v>
      </c>
      <c r="AG2354" s="58">
        <v>0</v>
      </c>
      <c r="AH2354" s="61"/>
      <c r="AI2354" s="61"/>
      <c r="AJ2354" s="61"/>
      <c r="AK2354" s="61"/>
      <c r="AL2354" s="61"/>
      <c r="AM2354" s="61"/>
      <c r="AN2354" s="61"/>
      <c r="AO2354" s="61"/>
      <c r="AP2354" s="61"/>
      <c r="AQ2354" s="61"/>
      <c r="AR2354" s="55" t="s">
        <v>195</v>
      </c>
      <c r="AS2354" s="57">
        <v>2</v>
      </c>
      <c r="AT2354" s="58">
        <v>0.66666666666666663</v>
      </c>
      <c r="AU2354" s="61"/>
      <c r="AV2354" s="61"/>
      <c r="AW2354" s="61"/>
      <c r="AX2354" s="61"/>
      <c r="AY2354" s="61"/>
      <c r="AZ2354" s="61"/>
      <c r="BA2354" s="46" t="s">
        <v>352</v>
      </c>
      <c r="BB2354" s="57">
        <v>0</v>
      </c>
      <c r="BC2354" s="58">
        <v>0</v>
      </c>
      <c r="BD2354" s="61"/>
      <c r="BE2354" s="61"/>
      <c r="BF2354" s="61"/>
      <c r="BG2354" s="61"/>
      <c r="BH2354" s="61"/>
      <c r="BI2354" s="61"/>
      <c r="BJ2354" s="61"/>
      <c r="BK2354" s="61"/>
      <c r="BL2354" s="61"/>
      <c r="BM2354" s="61"/>
    </row>
    <row r="2355" spans="2:65" ht="25.5" customHeight="1" x14ac:dyDescent="0.2">
      <c r="B2355"/>
      <c r="C2355"/>
      <c r="D2355"/>
      <c r="E2355" s="64"/>
      <c r="F2355" s="61"/>
      <c r="G2355" s="61"/>
      <c r="H2355" s="61"/>
      <c r="I2355" s="61"/>
      <c r="J2355" s="46" t="s">
        <v>353</v>
      </c>
      <c r="K2355" s="57">
        <v>0</v>
      </c>
      <c r="L2355" s="58">
        <v>0</v>
      </c>
      <c r="M2355" s="61"/>
      <c r="N2355" s="61"/>
      <c r="O2355" s="61"/>
      <c r="P2355" s="61"/>
      <c r="Q2355" s="61"/>
      <c r="R2355" s="61"/>
      <c r="S2355" s="61"/>
      <c r="T2355" s="61"/>
      <c r="U2355" s="61"/>
      <c r="V2355" s="46" t="s">
        <v>196</v>
      </c>
      <c r="W2355" s="57">
        <v>4</v>
      </c>
      <c r="X2355" s="58">
        <v>0.5</v>
      </c>
      <c r="Y2355"/>
      <c r="Z2355" s="61"/>
      <c r="AA2355" s="61"/>
      <c r="AB2355" s="61"/>
      <c r="AC2355" s="61"/>
      <c r="AD2355" s="61"/>
      <c r="AE2355" s="46" t="s">
        <v>353</v>
      </c>
      <c r="AF2355" s="57">
        <v>0</v>
      </c>
      <c r="AG2355" s="58">
        <v>0</v>
      </c>
      <c r="AH2355" s="61"/>
      <c r="AI2355" s="61"/>
      <c r="AJ2355" s="61"/>
      <c r="AK2355" s="61"/>
      <c r="AL2355" s="61"/>
      <c r="AM2355" s="61"/>
      <c r="AN2355" s="61"/>
      <c r="AO2355" s="61"/>
      <c r="AP2355" s="61"/>
      <c r="AQ2355" s="61"/>
      <c r="AR2355" s="46" t="s">
        <v>196</v>
      </c>
      <c r="AS2355" s="57">
        <v>1</v>
      </c>
      <c r="AT2355" s="58">
        <v>0.33333333333333331</v>
      </c>
      <c r="AU2355" s="61"/>
      <c r="AV2355" s="61"/>
      <c r="AW2355" s="61"/>
      <c r="AX2355" s="61"/>
      <c r="AY2355" s="61"/>
      <c r="AZ2355" s="61"/>
      <c r="BA2355" s="46" t="s">
        <v>353</v>
      </c>
      <c r="BB2355" s="57">
        <v>0</v>
      </c>
      <c r="BC2355" s="58">
        <v>0</v>
      </c>
      <c r="BD2355" s="61"/>
      <c r="BE2355" s="61"/>
      <c r="BF2355" s="61"/>
      <c r="BG2355" s="61"/>
      <c r="BH2355" s="61"/>
      <c r="BI2355" s="61"/>
      <c r="BJ2355" s="61"/>
      <c r="BK2355" s="61"/>
      <c r="BL2355" s="61"/>
      <c r="BM2355" s="61"/>
    </row>
    <row r="2356" spans="2:65" ht="25.5" customHeight="1" x14ac:dyDescent="0.2">
      <c r="B2356" s="175" t="s">
        <v>17</v>
      </c>
      <c r="C2356" s="175"/>
      <c r="D2356" s="175"/>
      <c r="E2356" s="64"/>
      <c r="F2356" s="61"/>
      <c r="G2356" s="61"/>
      <c r="H2356" s="61"/>
      <c r="I2356" s="61"/>
      <c r="J2356" s="37"/>
      <c r="K2356" s="45">
        <v>28</v>
      </c>
      <c r="L2356" s="58">
        <v>1</v>
      </c>
      <c r="M2356" s="61"/>
      <c r="N2356" s="61"/>
      <c r="O2356" s="61"/>
      <c r="P2356" s="61"/>
      <c r="Q2356" s="61"/>
      <c r="R2356" s="61"/>
      <c r="S2356" s="61"/>
      <c r="T2356" s="61"/>
      <c r="U2356" s="61"/>
      <c r="V2356" s="77"/>
      <c r="W2356" s="54">
        <v>8</v>
      </c>
      <c r="X2356" s="76">
        <v>1</v>
      </c>
      <c r="Y2356"/>
      <c r="Z2356" s="61"/>
      <c r="AA2356" s="61"/>
      <c r="AB2356" s="61"/>
      <c r="AC2356" s="61"/>
      <c r="AD2356" s="61"/>
      <c r="AE2356" s="37"/>
      <c r="AF2356" s="45">
        <v>8</v>
      </c>
      <c r="AG2356" s="58">
        <v>1</v>
      </c>
      <c r="AH2356" s="61"/>
      <c r="AI2356" s="61"/>
      <c r="AJ2356" s="61"/>
      <c r="AK2356" s="61"/>
      <c r="AL2356" s="61"/>
      <c r="AM2356" s="61"/>
      <c r="AN2356" s="61"/>
      <c r="AO2356" s="61"/>
      <c r="AP2356" s="61"/>
      <c r="AQ2356" s="61"/>
      <c r="AR2356" s="77"/>
      <c r="AS2356" s="54">
        <v>3</v>
      </c>
      <c r="AT2356" s="76">
        <v>1</v>
      </c>
      <c r="AU2356" s="61"/>
      <c r="AV2356"/>
      <c r="AW2356"/>
      <c r="AX2356"/>
      <c r="AY2356" s="61"/>
      <c r="AZ2356" s="61"/>
      <c r="BA2356" s="37"/>
      <c r="BB2356" s="45">
        <v>3</v>
      </c>
      <c r="BC2356" s="58">
        <v>1</v>
      </c>
      <c r="BD2356" s="61"/>
      <c r="BE2356" s="61"/>
      <c r="BF2356" s="61"/>
      <c r="BG2356" s="61"/>
      <c r="BH2356" s="61"/>
      <c r="BI2356" s="61"/>
      <c r="BJ2356" s="61"/>
      <c r="BK2356" s="61"/>
      <c r="BL2356" s="61"/>
      <c r="BM2356" s="61"/>
    </row>
    <row r="2357" spans="2:65" ht="25.5" customHeight="1" x14ac:dyDescent="0.2">
      <c r="B2357" s="55" t="s">
        <v>195</v>
      </c>
      <c r="C2357" s="57">
        <v>9</v>
      </c>
      <c r="D2357" s="58">
        <v>0.32142857142857145</v>
      </c>
      <c r="E2357" s="64"/>
      <c r="F2357" s="61"/>
      <c r="G2357" s="61"/>
      <c r="H2357" s="61"/>
      <c r="I2357" s="61"/>
      <c r="J2357" s="61"/>
      <c r="K2357" s="49" t="s">
        <v>141</v>
      </c>
      <c r="L2357" s="74" t="s">
        <v>140</v>
      </c>
      <c r="M2357" s="61"/>
      <c r="N2357" s="61"/>
      <c r="O2357" s="61"/>
      <c r="P2357" s="61"/>
      <c r="Q2357" s="61"/>
      <c r="R2357" s="61"/>
      <c r="S2357" s="61"/>
      <c r="T2357" s="61"/>
      <c r="U2357" s="61"/>
      <c r="V2357" s="61"/>
      <c r="W2357" s="56" t="s">
        <v>141</v>
      </c>
      <c r="X2357" s="49" t="s">
        <v>140</v>
      </c>
      <c r="Y2357"/>
      <c r="Z2357" s="61"/>
      <c r="AA2357" s="61"/>
      <c r="AB2357" s="61"/>
      <c r="AC2357" s="61"/>
      <c r="AD2357" s="61"/>
      <c r="AE2357" s="61"/>
      <c r="AF2357" s="49" t="s">
        <v>141</v>
      </c>
      <c r="AG2357" s="74" t="s">
        <v>140</v>
      </c>
      <c r="AH2357" s="61"/>
      <c r="AI2357" s="61"/>
      <c r="AJ2357" s="61"/>
      <c r="AK2357" s="61"/>
      <c r="AL2357" s="61"/>
      <c r="AM2357" s="61"/>
      <c r="AN2357" s="61"/>
      <c r="AO2357" s="61"/>
      <c r="AP2357" s="61"/>
      <c r="AQ2357" s="61"/>
      <c r="AR2357"/>
      <c r="AS2357" s="56" t="s">
        <v>141</v>
      </c>
      <c r="AT2357" s="49" t="s">
        <v>140</v>
      </c>
      <c r="AU2357" s="61"/>
      <c r="AV2357"/>
      <c r="AW2357"/>
      <c r="AX2357"/>
      <c r="AY2357" s="61"/>
      <c r="AZ2357" s="61"/>
      <c r="BA2357" s="61"/>
      <c r="BB2357" s="49" t="s">
        <v>141</v>
      </c>
      <c r="BC2357" s="74" t="s">
        <v>140</v>
      </c>
      <c r="BD2357" s="61"/>
      <c r="BE2357" s="61"/>
      <c r="BF2357" s="61"/>
      <c r="BG2357" s="61"/>
      <c r="BH2357" s="61"/>
      <c r="BI2357" s="61"/>
      <c r="BJ2357" s="61"/>
      <c r="BK2357" s="61"/>
      <c r="BL2357" s="61"/>
      <c r="BM2357" s="61"/>
    </row>
    <row r="2358" spans="2:65" ht="25.5" customHeight="1" x14ac:dyDescent="0.2">
      <c r="B2358" s="46" t="s">
        <v>196</v>
      </c>
      <c r="C2358" s="57">
        <v>19</v>
      </c>
      <c r="D2358" s="58">
        <v>0.6785714285714286</v>
      </c>
      <c r="E2358" s="64"/>
      <c r="F2358" s="61"/>
      <c r="G2358" s="61"/>
      <c r="H2358" s="61"/>
      <c r="I2358" s="61"/>
      <c r="J2358" s="61"/>
      <c r="K2358" s="61"/>
      <c r="L2358" s="61"/>
      <c r="M2358" s="61"/>
      <c r="N2358" s="61"/>
      <c r="O2358" s="61"/>
      <c r="P2358" s="61"/>
      <c r="Q2358" s="61"/>
      <c r="R2358" s="61"/>
      <c r="S2358" s="61"/>
      <c r="T2358" s="61"/>
      <c r="U2358" s="61"/>
      <c r="V2358"/>
      <c r="W2358"/>
      <c r="X2358"/>
      <c r="Y2358" s="61"/>
      <c r="Z2358" s="61"/>
      <c r="AA2358" s="61"/>
      <c r="AB2358" s="61"/>
      <c r="AC2358" s="61"/>
      <c r="AD2358" s="61"/>
      <c r="AE2358"/>
      <c r="AF2358"/>
      <c r="AG2358"/>
      <c r="AH2358" s="61"/>
      <c r="AI2358" s="61"/>
      <c r="AJ2358" s="61"/>
      <c r="AK2358" s="61"/>
      <c r="AL2358" s="61"/>
      <c r="AM2358" s="61"/>
      <c r="AN2358" s="61"/>
      <c r="AO2358" s="61"/>
      <c r="AP2358" s="61"/>
      <c r="AQ2358" s="61"/>
      <c r="AR2358"/>
      <c r="AS2358"/>
      <c r="AT2358"/>
      <c r="AU2358" s="61"/>
      <c r="AV2358"/>
      <c r="AW2358"/>
      <c r="AX2358"/>
      <c r="AY2358" s="61"/>
      <c r="AZ2358" s="61"/>
      <c r="BA2358" s="37"/>
      <c r="BB2358" s="37"/>
      <c r="BC2358" s="37"/>
      <c r="BD2358" s="61"/>
      <c r="BE2358" s="61"/>
      <c r="BF2358" s="61"/>
      <c r="BG2358" s="61"/>
      <c r="BH2358" s="61"/>
      <c r="BI2358" s="61"/>
      <c r="BJ2358" s="61"/>
      <c r="BK2358" s="61"/>
      <c r="BL2358" s="61"/>
      <c r="BM2358" s="61"/>
    </row>
    <row r="2359" spans="2:65" ht="25.5" customHeight="1" x14ac:dyDescent="0.2">
      <c r="B2359" s="77"/>
      <c r="C2359" s="54">
        <v>28</v>
      </c>
      <c r="D2359" s="76">
        <v>1</v>
      </c>
      <c r="E2359" s="2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</row>
    <row r="2360" spans="2:65" ht="25.5" customHeight="1" x14ac:dyDescent="0.2">
      <c r="B2360"/>
      <c r="C2360" s="56" t="s">
        <v>141</v>
      </c>
      <c r="D2360" s="49" t="s">
        <v>140</v>
      </c>
      <c r="E2360" s="2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 s="37"/>
      <c r="AF2360" s="37"/>
      <c r="AG2360" s="37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</row>
    <row r="2362" spans="2:65" ht="25.5" customHeight="1" x14ac:dyDescent="0.2">
      <c r="B2362" s="222" t="s">
        <v>3805</v>
      </c>
      <c r="C2362" s="223"/>
      <c r="D2362" s="223"/>
      <c r="E2362" s="223"/>
      <c r="F2362" s="223"/>
      <c r="G2362" s="223"/>
      <c r="H2362" s="223"/>
      <c r="I2362" s="223"/>
      <c r="J2362" s="223"/>
      <c r="K2362" s="223"/>
      <c r="L2362" s="223"/>
      <c r="M2362" s="223"/>
      <c r="N2362" s="223"/>
      <c r="O2362" s="223"/>
      <c r="P2362" s="223"/>
      <c r="Q2362" s="223"/>
      <c r="R2362" s="223"/>
      <c r="S2362" s="223"/>
      <c r="T2362" s="223"/>
      <c r="U2362" s="223"/>
      <c r="V2362" s="223"/>
      <c r="W2362" s="223"/>
      <c r="X2362" s="223"/>
      <c r="Y2362" s="223"/>
      <c r="Z2362" s="223"/>
      <c r="AA2362" s="223"/>
      <c r="AB2362" s="223"/>
      <c r="AC2362" s="223"/>
      <c r="AD2362" s="223"/>
      <c r="AE2362" s="223"/>
      <c r="AF2362" s="223"/>
      <c r="AG2362" s="223"/>
      <c r="AH2362" s="223"/>
      <c r="AI2362" s="223"/>
      <c r="AJ2362" s="223"/>
      <c r="AK2362" s="223"/>
      <c r="AL2362" s="223"/>
      <c r="AM2362" s="223"/>
      <c r="AN2362" s="223"/>
      <c r="AO2362" s="223"/>
      <c r="AP2362" s="223"/>
      <c r="AQ2362" s="223"/>
      <c r="AR2362" s="223"/>
      <c r="AS2362" s="223"/>
      <c r="AT2362" s="223"/>
      <c r="AU2362" s="223"/>
      <c r="AV2362" s="223"/>
      <c r="AW2362" s="223"/>
      <c r="AX2362" s="223"/>
      <c r="AY2362" s="223"/>
      <c r="AZ2362" s="223"/>
      <c r="BA2362" s="223"/>
      <c r="BB2362" s="223"/>
      <c r="BC2362" s="224"/>
    </row>
    <row r="2364" spans="2:65" ht="25.5" customHeight="1" x14ac:dyDescent="0.2">
      <c r="B2364" s="205" t="s">
        <v>423</v>
      </c>
      <c r="C2364" s="205"/>
      <c r="D2364" s="205"/>
      <c r="E2364" s="205"/>
      <c r="F2364" s="205"/>
      <c r="G2364" s="205"/>
      <c r="H2364" s="205"/>
      <c r="I2364" s="205"/>
      <c r="J2364" s="205"/>
      <c r="K2364" s="205"/>
      <c r="L2364" s="205"/>
      <c r="M2364" s="205"/>
      <c r="N2364" s="205"/>
      <c r="O2364" s="205"/>
      <c r="P2364" s="205"/>
      <c r="Q2364" s="205"/>
      <c r="R2364" s="205"/>
      <c r="S2364" s="205"/>
      <c r="T2364" s="205"/>
      <c r="U2364" s="205"/>
      <c r="V2364" s="205"/>
      <c r="W2364" s="205"/>
      <c r="X2364" s="205"/>
      <c r="Y2364" s="205"/>
      <c r="Z2364" s="205"/>
      <c r="AA2364" s="205"/>
      <c r="AB2364" s="205"/>
      <c r="AC2364" s="205"/>
      <c r="AD2364" s="205"/>
      <c r="AE2364" s="205"/>
      <c r="AF2364" s="205"/>
      <c r="AG2364" s="205"/>
      <c r="AH2364" s="205"/>
      <c r="AI2364" s="205"/>
      <c r="AJ2364" s="205"/>
      <c r="AK2364" s="205"/>
      <c r="AL2364" s="205"/>
      <c r="AM2364" s="205"/>
      <c r="AN2364" s="205"/>
      <c r="AO2364" s="205"/>
      <c r="AP2364" s="205"/>
      <c r="AQ2364" s="205"/>
      <c r="AR2364" s="205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 s="8"/>
      <c r="BM2364" s="8"/>
    </row>
    <row r="2365" spans="2:65" ht="25.5" customHeight="1" x14ac:dyDescent="0.2">
      <c r="B2365"/>
      <c r="C2365"/>
      <c r="D2365"/>
      <c r="E2365" s="8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</row>
    <row r="2366" spans="2:65" ht="25.5" customHeight="1" x14ac:dyDescent="0.2">
      <c r="B2366" s="206" t="s">
        <v>138</v>
      </c>
      <c r="C2366" s="206"/>
      <c r="D2366" s="206"/>
      <c r="E2366" s="8"/>
      <c r="F2366" s="187" t="s">
        <v>3</v>
      </c>
      <c r="G2366" s="187"/>
      <c r="H2366" s="187"/>
      <c r="I2366"/>
      <c r="J2366" s="188" t="s">
        <v>145</v>
      </c>
      <c r="K2366" s="188"/>
      <c r="L2366" s="188"/>
      <c r="M2366"/>
      <c r="N2366" s="188" t="s">
        <v>5</v>
      </c>
      <c r="O2366" s="188"/>
      <c r="P2366" s="188"/>
      <c r="Q2366"/>
      <c r="R2366" s="187" t="s">
        <v>158</v>
      </c>
      <c r="S2366" s="187"/>
      <c r="T2366" s="187"/>
      <c r="U2366"/>
      <c r="V2366" s="186" t="s">
        <v>159</v>
      </c>
      <c r="W2366" s="186"/>
      <c r="X2366" s="186"/>
      <c r="Y2366"/>
      <c r="Z2366" s="206" t="s">
        <v>8</v>
      </c>
      <c r="AA2366" s="206"/>
      <c r="AB2366" s="206"/>
      <c r="AC2366"/>
      <c r="AD2366" s="186" t="s">
        <v>9</v>
      </c>
      <c r="AE2366" s="186"/>
      <c r="AF2366" s="186"/>
      <c r="AG2366"/>
      <c r="AH2366" s="186" t="s">
        <v>172</v>
      </c>
      <c r="AI2366" s="186"/>
      <c r="AJ2366" s="186"/>
      <c r="AK2366"/>
      <c r="AL2366" s="186" t="s">
        <v>11</v>
      </c>
      <c r="AM2366" s="186"/>
      <c r="AN2366" s="186"/>
      <c r="AO2366"/>
      <c r="AP2366" s="186" t="s">
        <v>179</v>
      </c>
      <c r="AQ2366" s="186"/>
      <c r="AR2366" s="18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</row>
    <row r="2367" spans="2:65" ht="25.5" customHeight="1" x14ac:dyDescent="0.2">
      <c r="B2367" s="90" t="s">
        <v>40</v>
      </c>
      <c r="C2367" s="42">
        <v>6</v>
      </c>
      <c r="D2367" s="44">
        <v>0.21428571428571427</v>
      </c>
      <c r="E2367" s="8"/>
      <c r="F2367" s="91" t="s">
        <v>143</v>
      </c>
      <c r="G2367" s="43">
        <v>3</v>
      </c>
      <c r="H2367" s="44">
        <v>0.10714285714285714</v>
      </c>
      <c r="I2367"/>
      <c r="J2367" s="92" t="s">
        <v>147</v>
      </c>
      <c r="K2367" s="45">
        <v>0</v>
      </c>
      <c r="L2367" s="44">
        <v>0</v>
      </c>
      <c r="M2367"/>
      <c r="N2367" s="91" t="s">
        <v>154</v>
      </c>
      <c r="O2367" s="43">
        <v>18</v>
      </c>
      <c r="P2367" s="44">
        <v>0.6428571428571429</v>
      </c>
      <c r="Q2367"/>
      <c r="R2367" s="93">
        <v>1</v>
      </c>
      <c r="S2367" s="43">
        <v>21</v>
      </c>
      <c r="T2367" s="44">
        <v>0.75</v>
      </c>
      <c r="U2367"/>
      <c r="V2367" s="94" t="s">
        <v>160</v>
      </c>
      <c r="W2367" s="57">
        <v>15</v>
      </c>
      <c r="X2367" s="58">
        <v>0.5357142857142857</v>
      </c>
      <c r="Y2367"/>
      <c r="Z2367" s="95" t="s">
        <v>163</v>
      </c>
      <c r="AA2367" s="42">
        <v>4</v>
      </c>
      <c r="AB2367" s="44">
        <v>0.14285714285714285</v>
      </c>
      <c r="AC2367"/>
      <c r="AD2367" s="95" t="s">
        <v>799</v>
      </c>
      <c r="AE2367" s="57">
        <v>6</v>
      </c>
      <c r="AF2367" s="58">
        <v>0.21428571428571427</v>
      </c>
      <c r="AG2367"/>
      <c r="AH2367" s="95" t="s">
        <v>143</v>
      </c>
      <c r="AI2367" s="42">
        <v>7</v>
      </c>
      <c r="AJ2367" s="44">
        <v>0.25</v>
      </c>
      <c r="AK2367"/>
      <c r="AL2367" s="95" t="s">
        <v>175</v>
      </c>
      <c r="AM2367" s="42">
        <v>10</v>
      </c>
      <c r="AN2367" s="44">
        <v>0.35714285714285715</v>
      </c>
      <c r="AO2367"/>
      <c r="AP2367" s="95" t="s">
        <v>143</v>
      </c>
      <c r="AQ2367" s="42">
        <v>16</v>
      </c>
      <c r="AR2367" s="44">
        <v>0.5714285714285714</v>
      </c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</row>
    <row r="2368" spans="2:65" ht="25.5" customHeight="1" x14ac:dyDescent="0.2">
      <c r="B2368" s="90" t="s">
        <v>27</v>
      </c>
      <c r="C2368" s="42">
        <v>1</v>
      </c>
      <c r="D2368" s="44">
        <v>3.5714285714285712E-2</v>
      </c>
      <c r="E2368" s="8"/>
      <c r="F2368" s="91" t="s">
        <v>144</v>
      </c>
      <c r="G2368" s="43">
        <v>25</v>
      </c>
      <c r="H2368" s="44">
        <v>0.8928571428571429</v>
      </c>
      <c r="I2368"/>
      <c r="J2368" s="92" t="s">
        <v>148</v>
      </c>
      <c r="K2368" s="45">
        <v>0</v>
      </c>
      <c r="L2368" s="44">
        <v>0</v>
      </c>
      <c r="M2368"/>
      <c r="N2368" s="91" t="s">
        <v>155</v>
      </c>
      <c r="O2368" s="43">
        <v>0</v>
      </c>
      <c r="P2368" s="44">
        <v>0</v>
      </c>
      <c r="Q2368"/>
      <c r="R2368" s="93">
        <v>2</v>
      </c>
      <c r="S2368" s="43">
        <v>5</v>
      </c>
      <c r="T2368" s="44">
        <v>0.17857142857142858</v>
      </c>
      <c r="U2368"/>
      <c r="V2368" s="95" t="s">
        <v>161</v>
      </c>
      <c r="W2368" s="57">
        <v>3</v>
      </c>
      <c r="X2368" s="58">
        <v>0.10714285714285714</v>
      </c>
      <c r="Y2368"/>
      <c r="Z2368" s="90" t="s">
        <v>164</v>
      </c>
      <c r="AA2368" s="42">
        <v>6</v>
      </c>
      <c r="AB2368" s="44">
        <v>0.21428571428571427</v>
      </c>
      <c r="AC2368"/>
      <c r="AD2368" s="94" t="s">
        <v>800</v>
      </c>
      <c r="AE2368" s="57">
        <v>5</v>
      </c>
      <c r="AF2368" s="58">
        <v>0.17857142857142858</v>
      </c>
      <c r="AG2368"/>
      <c r="AH2368" s="90" t="s">
        <v>173</v>
      </c>
      <c r="AI2368" s="42">
        <v>9</v>
      </c>
      <c r="AJ2368" s="44">
        <v>0.32142857142857145</v>
      </c>
      <c r="AK2368"/>
      <c r="AL2368" s="90" t="s">
        <v>176</v>
      </c>
      <c r="AM2368" s="42">
        <v>15</v>
      </c>
      <c r="AN2368" s="44">
        <v>0.5357142857142857</v>
      </c>
      <c r="AO2368"/>
      <c r="AP2368" s="90" t="s">
        <v>173</v>
      </c>
      <c r="AQ2368" s="42">
        <v>12</v>
      </c>
      <c r="AR2368" s="44">
        <v>0.42857142857142855</v>
      </c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</row>
    <row r="2369" spans="2:65" ht="25.5" customHeight="1" x14ac:dyDescent="0.2">
      <c r="B2369" s="90" t="s">
        <v>31</v>
      </c>
      <c r="C2369" s="42">
        <v>8</v>
      </c>
      <c r="D2369" s="44">
        <v>0.2857142857142857</v>
      </c>
      <c r="E2369" s="8"/>
      <c r="F2369" s="83"/>
      <c r="G2369" s="85">
        <v>28</v>
      </c>
      <c r="H2369" s="86">
        <v>1</v>
      </c>
      <c r="I2369"/>
      <c r="J2369" s="92" t="s">
        <v>146</v>
      </c>
      <c r="K2369" s="45">
        <v>9</v>
      </c>
      <c r="L2369" s="44">
        <v>0.32142857142857145</v>
      </c>
      <c r="M2369"/>
      <c r="N2369" s="91" t="s">
        <v>156</v>
      </c>
      <c r="O2369" s="43">
        <v>3</v>
      </c>
      <c r="P2369" s="44">
        <v>0.10714285714285714</v>
      </c>
      <c r="Q2369"/>
      <c r="R2369" s="93">
        <v>3</v>
      </c>
      <c r="S2369" s="43">
        <v>1</v>
      </c>
      <c r="T2369" s="44">
        <v>3.5714285714285712E-2</v>
      </c>
      <c r="U2369"/>
      <c r="V2369" s="94" t="s">
        <v>162</v>
      </c>
      <c r="W2369" s="57">
        <v>10</v>
      </c>
      <c r="X2369" s="58">
        <v>0.35714285714285715</v>
      </c>
      <c r="Y2369"/>
      <c r="Z2369" s="90" t="s">
        <v>165</v>
      </c>
      <c r="AA2369" s="42">
        <v>6</v>
      </c>
      <c r="AB2369" s="44">
        <v>0.21428571428571427</v>
      </c>
      <c r="AC2369"/>
      <c r="AD2369" s="94" t="s">
        <v>801</v>
      </c>
      <c r="AE2369" s="57">
        <v>4</v>
      </c>
      <c r="AF2369" s="58">
        <v>0.14285714285714285</v>
      </c>
      <c r="AG2369"/>
      <c r="AH2369" s="90" t="s">
        <v>174</v>
      </c>
      <c r="AI2369" s="42">
        <v>11</v>
      </c>
      <c r="AJ2369" s="44">
        <v>0.39285714285714285</v>
      </c>
      <c r="AK2369"/>
      <c r="AL2369" s="90" t="s">
        <v>177</v>
      </c>
      <c r="AM2369" s="42">
        <v>3</v>
      </c>
      <c r="AN2369" s="44">
        <v>0.10714285714285714</v>
      </c>
      <c r="AO2369"/>
      <c r="AP2369" s="90" t="s">
        <v>171</v>
      </c>
      <c r="AQ2369" s="42">
        <v>0</v>
      </c>
      <c r="AR2369" s="44">
        <v>0</v>
      </c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</row>
    <row r="2370" spans="2:65" ht="25.5" customHeight="1" x14ac:dyDescent="0.2">
      <c r="B2370" s="90" t="s">
        <v>36</v>
      </c>
      <c r="C2370" s="42">
        <v>2</v>
      </c>
      <c r="D2370" s="44">
        <v>7.1428571428571425E-2</v>
      </c>
      <c r="E2370" s="8"/>
      <c r="F2370"/>
      <c r="G2370" s="41" t="s">
        <v>141</v>
      </c>
      <c r="H2370" s="41" t="s">
        <v>140</v>
      </c>
      <c r="I2370"/>
      <c r="J2370" s="92" t="s">
        <v>150</v>
      </c>
      <c r="K2370" s="45">
        <v>0</v>
      </c>
      <c r="L2370" s="44">
        <v>0</v>
      </c>
      <c r="M2370"/>
      <c r="N2370" s="91" t="s">
        <v>157</v>
      </c>
      <c r="O2370" s="43">
        <v>7</v>
      </c>
      <c r="P2370" s="44">
        <v>0.25</v>
      </c>
      <c r="Q2370"/>
      <c r="R2370" s="93">
        <v>4</v>
      </c>
      <c r="S2370" s="43">
        <v>1</v>
      </c>
      <c r="T2370" s="44">
        <v>3.5714285714285712E-2</v>
      </c>
      <c r="U2370"/>
      <c r="V2370" s="77"/>
      <c r="W2370" s="54">
        <v>28</v>
      </c>
      <c r="X2370" s="66">
        <v>1</v>
      </c>
      <c r="Y2370"/>
      <c r="Z2370" s="90" t="s">
        <v>166</v>
      </c>
      <c r="AA2370" s="42">
        <v>0</v>
      </c>
      <c r="AB2370" s="44">
        <v>0</v>
      </c>
      <c r="AC2370"/>
      <c r="AD2370" s="94" t="s">
        <v>802</v>
      </c>
      <c r="AE2370" s="57">
        <v>13</v>
      </c>
      <c r="AF2370" s="58">
        <v>0.4642857142857143</v>
      </c>
      <c r="AG2370"/>
      <c r="AH2370" s="90" t="s">
        <v>171</v>
      </c>
      <c r="AI2370" s="42">
        <v>1</v>
      </c>
      <c r="AJ2370" s="44">
        <v>3.5714285714285712E-2</v>
      </c>
      <c r="AK2370"/>
      <c r="AL2370" s="90" t="s">
        <v>178</v>
      </c>
      <c r="AM2370" s="42">
        <v>0</v>
      </c>
      <c r="AN2370" s="44">
        <v>0</v>
      </c>
      <c r="AO2370"/>
      <c r="AP2370" s="82"/>
      <c r="AQ2370" s="83">
        <v>28</v>
      </c>
      <c r="AR2370" s="87">
        <v>1</v>
      </c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</row>
    <row r="2371" spans="2:65" ht="25.5" customHeight="1" x14ac:dyDescent="0.2">
      <c r="B2371" s="90" t="s">
        <v>139</v>
      </c>
      <c r="C2371" s="42">
        <v>6</v>
      </c>
      <c r="D2371" s="44">
        <v>0.21428571428571427</v>
      </c>
      <c r="E2371" s="8"/>
      <c r="F2371"/>
      <c r="G2371"/>
      <c r="H2371"/>
      <c r="I2371"/>
      <c r="J2371" s="92" t="s">
        <v>151</v>
      </c>
      <c r="K2371" s="45">
        <v>17</v>
      </c>
      <c r="L2371" s="44">
        <v>0.6071428571428571</v>
      </c>
      <c r="M2371"/>
      <c r="N2371" s="83"/>
      <c r="O2371" s="85">
        <v>28</v>
      </c>
      <c r="P2371" s="87">
        <v>1</v>
      </c>
      <c r="Q2371"/>
      <c r="R2371" s="93">
        <v>5</v>
      </c>
      <c r="S2371" s="43">
        <v>0</v>
      </c>
      <c r="T2371" s="44">
        <v>0</v>
      </c>
      <c r="U2371"/>
      <c r="V2371"/>
      <c r="W2371" s="56" t="s">
        <v>141</v>
      </c>
      <c r="X2371" s="49" t="s">
        <v>140</v>
      </c>
      <c r="Y2371"/>
      <c r="Z2371" s="96" t="s">
        <v>167</v>
      </c>
      <c r="AA2371" s="42">
        <v>2</v>
      </c>
      <c r="AB2371" s="44">
        <v>7.1428571428571425E-2</v>
      </c>
      <c r="AC2371"/>
      <c r="AD2371" s="77"/>
      <c r="AE2371" s="54">
        <v>28</v>
      </c>
      <c r="AF2371" s="76">
        <v>1</v>
      </c>
      <c r="AG2371"/>
      <c r="AH2371" s="82"/>
      <c r="AI2371" s="83">
        <v>28</v>
      </c>
      <c r="AJ2371" s="87">
        <v>1</v>
      </c>
      <c r="AK2371"/>
      <c r="AL2371" s="82"/>
      <c r="AM2371" s="83">
        <v>28</v>
      </c>
      <c r="AN2371" s="87">
        <v>1</v>
      </c>
      <c r="AO2371"/>
      <c r="AP2371"/>
      <c r="AQ2371" s="40" t="s">
        <v>141</v>
      </c>
      <c r="AR2371" s="41" t="s">
        <v>140</v>
      </c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 s="8"/>
      <c r="BF2371" s="8"/>
      <c r="BG2371" s="8"/>
      <c r="BH2371"/>
      <c r="BI2371"/>
      <c r="BJ2371"/>
      <c r="BK2371"/>
      <c r="BL2371"/>
      <c r="BM2371"/>
    </row>
    <row r="2372" spans="2:65" ht="25.5" customHeight="1" x14ac:dyDescent="0.2">
      <c r="B2372" s="90" t="s">
        <v>50</v>
      </c>
      <c r="C2372" s="42">
        <v>5</v>
      </c>
      <c r="D2372" s="44">
        <v>0.17857142857142858</v>
      </c>
      <c r="E2372" s="8"/>
      <c r="F2372"/>
      <c r="G2372"/>
      <c r="H2372"/>
      <c r="I2372"/>
      <c r="J2372" s="92" t="s">
        <v>149</v>
      </c>
      <c r="K2372" s="45">
        <v>2</v>
      </c>
      <c r="L2372" s="44">
        <v>7.1428571428571425E-2</v>
      </c>
      <c r="M2372"/>
      <c r="N2372"/>
      <c r="O2372" s="41" t="s">
        <v>153</v>
      </c>
      <c r="P2372" s="41" t="s">
        <v>140</v>
      </c>
      <c r="Q2372"/>
      <c r="R2372" s="83"/>
      <c r="S2372" s="85">
        <v>38</v>
      </c>
      <c r="T2372" s="87">
        <v>1</v>
      </c>
      <c r="U2372"/>
      <c r="V2372"/>
      <c r="W2372"/>
      <c r="X2372"/>
      <c r="Y2372"/>
      <c r="Z2372" s="96" t="s">
        <v>168</v>
      </c>
      <c r="AA2372" s="42">
        <v>2</v>
      </c>
      <c r="AB2372" s="44">
        <v>7.1428571428571425E-2</v>
      </c>
      <c r="AC2372"/>
      <c r="AD2372"/>
      <c r="AE2372" s="56" t="s">
        <v>141</v>
      </c>
      <c r="AF2372" s="49" t="s">
        <v>140</v>
      </c>
      <c r="AG2372"/>
      <c r="AH2372"/>
      <c r="AI2372" s="40" t="s">
        <v>141</v>
      </c>
      <c r="AJ2372" s="41" t="s">
        <v>140</v>
      </c>
      <c r="AK2372"/>
      <c r="AL2372" s="81"/>
      <c r="AM2372" s="40" t="s">
        <v>141</v>
      </c>
      <c r="AN2372" s="41" t="s">
        <v>140</v>
      </c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</row>
    <row r="2373" spans="2:65" ht="25.5" customHeight="1" x14ac:dyDescent="0.2">
      <c r="B2373" s="82"/>
      <c r="C2373" s="83">
        <v>28</v>
      </c>
      <c r="D2373" s="84">
        <v>1</v>
      </c>
      <c r="E2373" s="8"/>
      <c r="F2373"/>
      <c r="G2373"/>
      <c r="H2373"/>
      <c r="I2373"/>
      <c r="J2373" s="92" t="s">
        <v>152</v>
      </c>
      <c r="K2373" s="45">
        <v>0</v>
      </c>
      <c r="L2373" s="44">
        <v>0</v>
      </c>
      <c r="M2373"/>
      <c r="N2373"/>
      <c r="O2373"/>
      <c r="P2373"/>
      <c r="Q2373"/>
      <c r="R2373"/>
      <c r="S2373" s="49" t="s">
        <v>197</v>
      </c>
      <c r="T2373" s="89" t="s">
        <v>369</v>
      </c>
      <c r="U2373"/>
      <c r="V2373"/>
      <c r="W2373"/>
      <c r="X2373"/>
      <c r="Y2373"/>
      <c r="Z2373" s="96" t="s">
        <v>169</v>
      </c>
      <c r="AA2373" s="42">
        <v>4</v>
      </c>
      <c r="AB2373" s="44">
        <v>0.14285714285714285</v>
      </c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 s="48"/>
      <c r="BM2373" s="8"/>
    </row>
    <row r="2374" spans="2:65" ht="25.5" customHeight="1" x14ac:dyDescent="0.2">
      <c r="B2374"/>
      <c r="C2374" s="40" t="s">
        <v>141</v>
      </c>
      <c r="D2374" s="41" t="s">
        <v>140</v>
      </c>
      <c r="E2374" s="8"/>
      <c r="F2374"/>
      <c r="G2374"/>
      <c r="H2374"/>
      <c r="I2374"/>
      <c r="J2374" s="88"/>
      <c r="K2374" s="65">
        <v>28</v>
      </c>
      <c r="L2374" s="87">
        <v>1</v>
      </c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 s="96" t="s">
        <v>170</v>
      </c>
      <c r="AA2374" s="42">
        <v>3</v>
      </c>
      <c r="AB2374" s="44">
        <v>0.10714285714285714</v>
      </c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</row>
    <row r="2375" spans="2:65" ht="25.5" customHeight="1" x14ac:dyDescent="0.2">
      <c r="B2375"/>
      <c r="C2375"/>
      <c r="D2375"/>
      <c r="E2375" s="8"/>
      <c r="F2375"/>
      <c r="G2375"/>
      <c r="H2375"/>
      <c r="I2375"/>
      <c r="J2375" s="79"/>
      <c r="K2375" s="41" t="s">
        <v>141</v>
      </c>
      <c r="L2375" s="41" t="s">
        <v>140</v>
      </c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 s="96" t="s">
        <v>162</v>
      </c>
      <c r="AA2375" s="42">
        <v>0</v>
      </c>
      <c r="AB2375" s="44">
        <v>0</v>
      </c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</row>
    <row r="2376" spans="2:65" ht="25.5" customHeight="1" x14ac:dyDescent="0.2">
      <c r="B2376"/>
      <c r="C2376"/>
      <c r="D2376"/>
      <c r="E2376" s="8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 s="96" t="s">
        <v>171</v>
      </c>
      <c r="AA2376" s="42">
        <v>1</v>
      </c>
      <c r="AB2376" s="44">
        <v>3.5714285714285712E-2</v>
      </c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 s="8"/>
      <c r="BJ2376" s="52"/>
      <c r="BK2376" s="52"/>
      <c r="BL2376"/>
      <c r="BM2376"/>
    </row>
    <row r="2377" spans="2:65" ht="25.5" customHeight="1" x14ac:dyDescent="0.2">
      <c r="B2377"/>
      <c r="C2377"/>
      <c r="D2377"/>
      <c r="E2377" s="8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 s="82"/>
      <c r="AA2377" s="83">
        <v>28</v>
      </c>
      <c r="AB2377" s="87">
        <v>1</v>
      </c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 s="8"/>
      <c r="BF2377" s="8"/>
      <c r="BG2377" s="8"/>
      <c r="BH2377"/>
      <c r="BI2377"/>
      <c r="BJ2377"/>
      <c r="BK2377"/>
      <c r="BL2377"/>
      <c r="BM2377"/>
    </row>
    <row r="2378" spans="2:65" ht="25.5" customHeight="1" x14ac:dyDescent="0.2">
      <c r="B2378" s="61"/>
      <c r="C2378" s="61"/>
      <c r="D2378" s="61"/>
      <c r="E2378" s="37"/>
      <c r="F2378" s="61"/>
      <c r="G2378" s="61"/>
      <c r="H2378" s="61"/>
      <c r="I2378" s="61"/>
      <c r="J2378" s="61"/>
      <c r="K2378" s="61"/>
      <c r="L2378" s="61"/>
      <c r="M2378" s="61"/>
      <c r="N2378" s="61"/>
      <c r="O2378" s="61"/>
      <c r="P2378" s="61"/>
      <c r="Q2378" s="61"/>
      <c r="R2378" s="61"/>
      <c r="S2378" s="61"/>
      <c r="T2378" s="61"/>
      <c r="U2378" s="61"/>
      <c r="V2378" s="61"/>
      <c r="W2378" s="61"/>
      <c r="X2378" s="61"/>
      <c r="Y2378" s="61"/>
      <c r="Z2378" s="78"/>
      <c r="AA2378" s="40" t="s">
        <v>141</v>
      </c>
      <c r="AB2378" s="41" t="s">
        <v>140</v>
      </c>
      <c r="AC2378" s="61"/>
      <c r="AD2378" s="61"/>
      <c r="AE2378" s="61"/>
      <c r="AF2378" s="61"/>
      <c r="AG2378" s="61"/>
      <c r="AH2378" s="61"/>
      <c r="AI2378" s="61"/>
      <c r="AJ2378" s="61"/>
      <c r="AK2378" s="61"/>
      <c r="AL2378" s="61"/>
      <c r="AM2378" s="61"/>
      <c r="AN2378" s="61"/>
      <c r="AO2378" s="61"/>
      <c r="AP2378" s="61"/>
      <c r="AQ2378" s="61"/>
      <c r="AR2378" s="61"/>
      <c r="AS2378" s="61"/>
      <c r="AT2378" s="61"/>
      <c r="AU2378" s="61"/>
      <c r="AV2378" s="61"/>
      <c r="AW2378" s="61"/>
      <c r="AX2378" s="61"/>
      <c r="AY2378" s="61"/>
      <c r="AZ2378" s="61"/>
      <c r="BA2378" s="61"/>
      <c r="BB2378" s="61"/>
      <c r="BC2378" s="61"/>
      <c r="BD2378" s="61"/>
      <c r="BE2378" s="61"/>
      <c r="BF2378" s="61"/>
      <c r="BG2378" s="61"/>
      <c r="BH2378" s="61"/>
      <c r="BI2378" s="61"/>
      <c r="BJ2378" s="61"/>
      <c r="BK2378" s="61"/>
      <c r="BL2378" s="61"/>
      <c r="BM2378" s="61"/>
    </row>
    <row r="2379" spans="2:65" ht="25.5" customHeight="1" x14ac:dyDescent="0.2">
      <c r="B2379" s="182" t="s">
        <v>424</v>
      </c>
      <c r="C2379" s="182"/>
      <c r="D2379" s="182"/>
      <c r="E2379" s="182"/>
      <c r="F2379" s="182"/>
      <c r="G2379" s="182"/>
      <c r="H2379" s="182"/>
      <c r="I2379" s="182"/>
      <c r="J2379" s="182"/>
      <c r="K2379" s="182"/>
      <c r="L2379" s="182"/>
      <c r="M2379" s="182"/>
      <c r="N2379" s="182"/>
      <c r="O2379" s="182"/>
      <c r="P2379" s="182"/>
      <c r="Q2379" s="182"/>
      <c r="R2379" s="182"/>
      <c r="S2379" s="182"/>
      <c r="T2379" s="182"/>
      <c r="U2379" s="182"/>
      <c r="V2379" s="182"/>
      <c r="W2379" s="182"/>
      <c r="X2379" s="182"/>
      <c r="Y2379" s="182"/>
      <c r="Z2379" s="182"/>
      <c r="AA2379" s="182"/>
      <c r="AB2379" s="182"/>
      <c r="AC2379" s="182"/>
      <c r="AD2379" s="182"/>
      <c r="AE2379" s="182"/>
      <c r="AF2379" s="182"/>
      <c r="AG2379" s="182"/>
      <c r="AH2379" s="182"/>
      <c r="AI2379" s="182"/>
      <c r="AJ2379" s="182"/>
      <c r="AK2379" s="182"/>
      <c r="AL2379" s="182"/>
      <c r="AM2379" s="182"/>
      <c r="AN2379" s="182"/>
      <c r="AO2379" s="182"/>
      <c r="AP2379" s="182"/>
      <c r="AQ2379" s="182"/>
      <c r="AR2379" s="182"/>
      <c r="AS2379" s="182"/>
      <c r="AT2379" s="182"/>
      <c r="AU2379" s="182"/>
      <c r="AV2379" s="182"/>
      <c r="AW2379" s="182"/>
      <c r="AX2379" s="182"/>
      <c r="AY2379" s="182"/>
      <c r="AZ2379" s="182"/>
      <c r="BA2379" s="182"/>
      <c r="BB2379" s="182"/>
      <c r="BC2379" s="182"/>
      <c r="BD2379" s="182"/>
      <c r="BE2379" s="182"/>
      <c r="BF2379" s="182"/>
      <c r="BG2379" s="182"/>
      <c r="BH2379" s="182"/>
      <c r="BI2379" s="182"/>
      <c r="BJ2379" s="61"/>
      <c r="BK2379" s="61"/>
      <c r="BL2379" s="37"/>
      <c r="BM2379" s="37"/>
    </row>
    <row r="2380" spans="2:65" ht="25.5" customHeight="1" x14ac:dyDescent="0.2">
      <c r="B2380" s="61"/>
      <c r="C2380" s="61"/>
      <c r="D2380" s="61"/>
      <c r="E2380" s="37"/>
      <c r="F2380" s="61"/>
      <c r="G2380" s="61"/>
      <c r="H2380" s="61"/>
      <c r="I2380" s="61"/>
      <c r="J2380" s="61"/>
      <c r="K2380" s="61"/>
      <c r="L2380" s="61"/>
      <c r="M2380" s="61"/>
      <c r="N2380" s="61"/>
      <c r="O2380" s="61"/>
      <c r="P2380" s="61"/>
      <c r="Q2380" s="61"/>
      <c r="R2380" s="61"/>
      <c r="S2380" s="61"/>
      <c r="T2380" s="61"/>
      <c r="U2380" s="61"/>
      <c r="V2380" s="61"/>
      <c r="W2380" s="61"/>
      <c r="X2380" s="61"/>
      <c r="Y2380" s="61"/>
      <c r="Z2380" s="61"/>
      <c r="AA2380" s="61"/>
      <c r="AB2380" s="61"/>
      <c r="AC2380" s="61"/>
      <c r="AD2380" s="61"/>
      <c r="AE2380" s="61"/>
      <c r="AF2380" s="61"/>
      <c r="AG2380" s="61"/>
      <c r="AH2380" s="61"/>
      <c r="AI2380" s="61"/>
      <c r="AJ2380" s="61"/>
      <c r="AK2380" s="61"/>
      <c r="AL2380" s="61"/>
      <c r="AM2380" s="61"/>
      <c r="AN2380" s="61"/>
      <c r="AO2380" s="61"/>
      <c r="AP2380" s="61"/>
      <c r="AQ2380" s="61"/>
      <c r="AR2380" s="61"/>
      <c r="AS2380" s="61"/>
      <c r="AT2380" s="61"/>
      <c r="AU2380" s="61"/>
      <c r="AV2380" s="61"/>
      <c r="AW2380" s="61"/>
      <c r="AX2380" s="61"/>
      <c r="AY2380" s="61"/>
      <c r="AZ2380" s="61"/>
      <c r="BA2380" s="61"/>
      <c r="BB2380" s="61"/>
      <c r="BC2380" s="61"/>
      <c r="BD2380" s="61"/>
      <c r="BE2380" s="61"/>
      <c r="BF2380" s="61"/>
      <c r="BG2380" s="61"/>
      <c r="BH2380" s="61"/>
      <c r="BI2380" s="61"/>
      <c r="BJ2380" s="61"/>
      <c r="BK2380" s="61"/>
      <c r="BL2380" s="61"/>
      <c r="BM2380" s="61"/>
    </row>
    <row r="2381" spans="2:65" ht="25.5" customHeight="1" x14ac:dyDescent="0.2">
      <c r="B2381" s="189" t="s">
        <v>373</v>
      </c>
      <c r="C2381" s="192"/>
      <c r="D2381" s="192"/>
      <c r="E2381" s="37"/>
      <c r="F2381" s="189" t="s">
        <v>370</v>
      </c>
      <c r="G2381" s="192"/>
      <c r="H2381" s="192"/>
      <c r="I2381" s="61"/>
      <c r="J2381" s="189" t="s">
        <v>396</v>
      </c>
      <c r="K2381" s="192"/>
      <c r="L2381" s="192"/>
      <c r="M2381" s="61"/>
      <c r="N2381" s="190" t="s">
        <v>198</v>
      </c>
      <c r="O2381" s="191"/>
      <c r="P2381" s="191"/>
      <c r="Q2381" s="61"/>
      <c r="R2381" s="190" t="s">
        <v>207</v>
      </c>
      <c r="S2381" s="191"/>
      <c r="T2381" s="191"/>
      <c r="U2381" s="61"/>
      <c r="V2381" s="61"/>
      <c r="W2381" s="190" t="s">
        <v>212</v>
      </c>
      <c r="X2381" s="191"/>
      <c r="Y2381" s="191"/>
      <c r="Z2381" s="61"/>
      <c r="AA2381" s="190" t="s">
        <v>223</v>
      </c>
      <c r="AB2381" s="191"/>
      <c r="AC2381" s="191"/>
      <c r="AD2381" s="61"/>
      <c r="AE2381" s="190" t="s">
        <v>230</v>
      </c>
      <c r="AF2381" s="190"/>
      <c r="AG2381" s="190"/>
      <c r="AH2381" s="61"/>
      <c r="AI2381" s="190" t="s">
        <v>235</v>
      </c>
      <c r="AJ2381" s="190"/>
      <c r="AK2381" s="190"/>
      <c r="AL2381" s="61"/>
      <c r="AM2381" s="190" t="s">
        <v>252</v>
      </c>
      <c r="AN2381" s="190"/>
      <c r="AO2381" s="190"/>
      <c r="AP2381" s="61"/>
      <c r="AQ2381" s="190" t="s">
        <v>282</v>
      </c>
      <c r="AR2381" s="190"/>
      <c r="AS2381" s="190"/>
      <c r="AT2381" s="61"/>
      <c r="AU2381" s="189" t="s">
        <v>295</v>
      </c>
      <c r="AV2381" s="189"/>
      <c r="AW2381" s="189"/>
      <c r="AX2381" s="61"/>
      <c r="AY2381" s="189" t="s">
        <v>323</v>
      </c>
      <c r="AZ2381" s="189"/>
      <c r="BA2381" s="189"/>
      <c r="BB2381" s="61"/>
      <c r="BC2381" s="189" t="s">
        <v>324</v>
      </c>
      <c r="BD2381" s="189"/>
      <c r="BE2381" s="189"/>
      <c r="BF2381" s="61"/>
      <c r="BG2381" s="189" t="s">
        <v>331</v>
      </c>
      <c r="BH2381" s="189"/>
      <c r="BI2381" s="189"/>
      <c r="BJ2381" s="61"/>
      <c r="BK2381" s="61"/>
      <c r="BL2381" s="61"/>
      <c r="BM2381" s="61"/>
    </row>
    <row r="2382" spans="2:65" ht="25.5" customHeight="1" x14ac:dyDescent="0.2">
      <c r="B2382" s="63" t="s">
        <v>371</v>
      </c>
      <c r="C2382" s="45">
        <v>5</v>
      </c>
      <c r="D2382" s="58">
        <v>0.17857142857142858</v>
      </c>
      <c r="E2382" s="37"/>
      <c r="F2382" s="75" t="s">
        <v>384</v>
      </c>
      <c r="G2382" s="45">
        <v>0</v>
      </c>
      <c r="H2382" s="58">
        <v>0</v>
      </c>
      <c r="I2382" s="61"/>
      <c r="J2382" s="63" t="s">
        <v>397</v>
      </c>
      <c r="K2382" s="45">
        <v>3</v>
      </c>
      <c r="L2382" s="58">
        <v>0.10714285714285714</v>
      </c>
      <c r="M2382" s="61"/>
      <c r="N2382" s="169" t="s">
        <v>199</v>
      </c>
      <c r="O2382" s="59">
        <v>7</v>
      </c>
      <c r="P2382" s="60">
        <v>0.28000000000000003</v>
      </c>
      <c r="Q2382" s="61"/>
      <c r="R2382" s="169" t="s">
        <v>208</v>
      </c>
      <c r="S2382" s="59">
        <v>14</v>
      </c>
      <c r="T2382" s="60">
        <v>0.56000000000000005</v>
      </c>
      <c r="U2382" s="61"/>
      <c r="V2382" s="61"/>
      <c r="W2382" s="169" t="s">
        <v>213</v>
      </c>
      <c r="X2382" s="59">
        <v>4</v>
      </c>
      <c r="Y2382" s="60">
        <v>0.14285714285714285</v>
      </c>
      <c r="Z2382" s="61"/>
      <c r="AA2382" s="169" t="s">
        <v>224</v>
      </c>
      <c r="AB2382" s="59">
        <v>11</v>
      </c>
      <c r="AC2382" s="60">
        <v>0.39285714285714285</v>
      </c>
      <c r="AD2382" s="61"/>
      <c r="AE2382" s="169" t="s">
        <v>231</v>
      </c>
      <c r="AF2382" s="59">
        <v>4</v>
      </c>
      <c r="AG2382" s="60">
        <v>0.17391304347826086</v>
      </c>
      <c r="AH2382" s="61"/>
      <c r="AI2382" s="169" t="s">
        <v>236</v>
      </c>
      <c r="AJ2382" s="59">
        <v>0</v>
      </c>
      <c r="AK2382" s="60">
        <v>0</v>
      </c>
      <c r="AL2382" s="61"/>
      <c r="AM2382" s="169" t="s">
        <v>253</v>
      </c>
      <c r="AN2382" s="59">
        <v>2</v>
      </c>
      <c r="AO2382" s="60">
        <v>0.08</v>
      </c>
      <c r="AP2382" s="61"/>
      <c r="AQ2382" s="169" t="s">
        <v>283</v>
      </c>
      <c r="AR2382" s="59">
        <v>6</v>
      </c>
      <c r="AS2382" s="60">
        <v>0.2608695652173913</v>
      </c>
      <c r="AT2382" s="61"/>
      <c r="AU2382" s="169" t="s">
        <v>296</v>
      </c>
      <c r="AV2382" s="59">
        <v>4</v>
      </c>
      <c r="AW2382" s="60">
        <v>0.16</v>
      </c>
      <c r="AX2382" s="61"/>
      <c r="AY2382" s="169" t="s">
        <v>314</v>
      </c>
      <c r="AZ2382" s="59">
        <v>4</v>
      </c>
      <c r="BA2382" s="60">
        <v>0.14285714285714285</v>
      </c>
      <c r="BB2382" s="61"/>
      <c r="BC2382" s="169" t="s">
        <v>325</v>
      </c>
      <c r="BD2382" s="59">
        <v>13</v>
      </c>
      <c r="BE2382" s="60">
        <v>0.4642857142857143</v>
      </c>
      <c r="BF2382" s="61"/>
      <c r="BG2382" s="63" t="s">
        <v>332</v>
      </c>
      <c r="BH2382" s="54">
        <v>3</v>
      </c>
      <c r="BI2382" s="66">
        <v>0.17647058823529413</v>
      </c>
      <c r="BJ2382" s="61"/>
      <c r="BK2382" s="61"/>
      <c r="BL2382" s="61"/>
      <c r="BM2382" s="61"/>
    </row>
    <row r="2383" spans="2:65" ht="25.5" customHeight="1" x14ac:dyDescent="0.2">
      <c r="B2383" s="63" t="s">
        <v>372</v>
      </c>
      <c r="C2383" s="45">
        <v>1</v>
      </c>
      <c r="D2383" s="58">
        <v>3.5714285714285712E-2</v>
      </c>
      <c r="E2383" s="64"/>
      <c r="F2383" s="75" t="s">
        <v>385</v>
      </c>
      <c r="G2383" s="45">
        <v>6</v>
      </c>
      <c r="H2383" s="58">
        <v>0.21428571428571427</v>
      </c>
      <c r="I2383" s="61"/>
      <c r="J2383" s="63" t="s">
        <v>398</v>
      </c>
      <c r="K2383" s="45">
        <v>0</v>
      </c>
      <c r="L2383" s="58">
        <v>0</v>
      </c>
      <c r="M2383" s="61"/>
      <c r="N2383" s="169" t="s">
        <v>200</v>
      </c>
      <c r="O2383" s="45">
        <v>10</v>
      </c>
      <c r="P2383" s="60">
        <v>0.4</v>
      </c>
      <c r="Q2383" s="61"/>
      <c r="R2383" s="169" t="s">
        <v>209</v>
      </c>
      <c r="S2383" s="59">
        <v>4</v>
      </c>
      <c r="T2383" s="60">
        <v>0.16</v>
      </c>
      <c r="U2383" s="61"/>
      <c r="V2383" s="61"/>
      <c r="W2383" s="169" t="s">
        <v>214</v>
      </c>
      <c r="X2383" s="45">
        <v>0</v>
      </c>
      <c r="Y2383" s="60">
        <v>0</v>
      </c>
      <c r="Z2383" s="61"/>
      <c r="AA2383" s="169" t="s">
        <v>225</v>
      </c>
      <c r="AB2383" s="45">
        <v>4</v>
      </c>
      <c r="AC2383" s="60">
        <v>0.14285714285714285</v>
      </c>
      <c r="AD2383" s="61"/>
      <c r="AE2383" s="169" t="s">
        <v>232</v>
      </c>
      <c r="AF2383" s="45">
        <v>5</v>
      </c>
      <c r="AG2383" s="60">
        <v>0.21739130434782608</v>
      </c>
      <c r="AH2383" s="61"/>
      <c r="AI2383" s="169" t="s">
        <v>238</v>
      </c>
      <c r="AJ2383" s="45">
        <v>2</v>
      </c>
      <c r="AK2383" s="60">
        <v>6.8965517241379309E-2</v>
      </c>
      <c r="AL2383" s="61"/>
      <c r="AM2383" s="169" t="s">
        <v>254</v>
      </c>
      <c r="AN2383" s="45">
        <v>0</v>
      </c>
      <c r="AO2383" s="60">
        <v>0</v>
      </c>
      <c r="AP2383" s="61"/>
      <c r="AQ2383" s="169" t="s">
        <v>284</v>
      </c>
      <c r="AR2383" s="45">
        <v>3</v>
      </c>
      <c r="AS2383" s="60">
        <v>0.13043478260869565</v>
      </c>
      <c r="AT2383" s="61"/>
      <c r="AU2383" s="169" t="s">
        <v>297</v>
      </c>
      <c r="AV2383" s="45">
        <v>0</v>
      </c>
      <c r="AW2383" s="60">
        <v>0</v>
      </c>
      <c r="AX2383" s="61"/>
      <c r="AY2383" s="169" t="s">
        <v>316</v>
      </c>
      <c r="AZ2383" s="45">
        <v>1</v>
      </c>
      <c r="BA2383" s="60">
        <v>3.5714285714285712E-2</v>
      </c>
      <c r="BB2383" s="61"/>
      <c r="BC2383" s="169" t="s">
        <v>326</v>
      </c>
      <c r="BD2383" s="45">
        <v>2</v>
      </c>
      <c r="BE2383" s="60">
        <v>7.1428571428571425E-2</v>
      </c>
      <c r="BF2383" s="61"/>
      <c r="BG2383" s="63" t="s">
        <v>333</v>
      </c>
      <c r="BH2383" s="65">
        <v>2</v>
      </c>
      <c r="BI2383" s="66">
        <v>0.11764705882352941</v>
      </c>
      <c r="BJ2383" s="61"/>
      <c r="BK2383" s="61"/>
      <c r="BL2383" s="61"/>
      <c r="BM2383" s="61"/>
    </row>
    <row r="2384" spans="2:65" ht="25.5" customHeight="1" x14ac:dyDescent="0.2">
      <c r="B2384" s="63" t="s">
        <v>374</v>
      </c>
      <c r="C2384" s="45">
        <v>1</v>
      </c>
      <c r="D2384" s="58">
        <v>3.5714285714285712E-2</v>
      </c>
      <c r="E2384" s="64"/>
      <c r="F2384" s="75" t="s">
        <v>386</v>
      </c>
      <c r="G2384" s="45">
        <v>0</v>
      </c>
      <c r="H2384" s="58">
        <v>0</v>
      </c>
      <c r="I2384" s="61"/>
      <c r="J2384" s="63" t="s">
        <v>385</v>
      </c>
      <c r="K2384" s="45">
        <v>3</v>
      </c>
      <c r="L2384" s="58">
        <v>0.10714285714285714</v>
      </c>
      <c r="M2384" s="61"/>
      <c r="N2384" s="169" t="s">
        <v>201</v>
      </c>
      <c r="O2384" s="45">
        <v>1</v>
      </c>
      <c r="P2384" s="60">
        <v>0.04</v>
      </c>
      <c r="Q2384" s="61"/>
      <c r="R2384" s="169" t="s">
        <v>210</v>
      </c>
      <c r="S2384" s="59">
        <v>5</v>
      </c>
      <c r="T2384" s="60">
        <v>0.2</v>
      </c>
      <c r="U2384" s="61"/>
      <c r="V2384" s="61"/>
      <c r="W2384" s="169" t="s">
        <v>215</v>
      </c>
      <c r="X2384" s="45">
        <v>5</v>
      </c>
      <c r="Y2384" s="60">
        <v>0.17857142857142858</v>
      </c>
      <c r="Z2384" s="61"/>
      <c r="AA2384" s="169" t="s">
        <v>226</v>
      </c>
      <c r="AB2384" s="45">
        <v>1</v>
      </c>
      <c r="AC2384" s="60">
        <v>3.5714285714285712E-2</v>
      </c>
      <c r="AD2384" s="61"/>
      <c r="AE2384" s="169" t="s">
        <v>233</v>
      </c>
      <c r="AF2384" s="45">
        <v>2</v>
      </c>
      <c r="AG2384" s="60">
        <v>8.6956521739130432E-2</v>
      </c>
      <c r="AH2384" s="61"/>
      <c r="AI2384" s="169" t="s">
        <v>239</v>
      </c>
      <c r="AJ2384" s="45">
        <v>2</v>
      </c>
      <c r="AK2384" s="60">
        <v>6.8965517241379309E-2</v>
      </c>
      <c r="AL2384" s="61"/>
      <c r="AM2384" s="169" t="s">
        <v>255</v>
      </c>
      <c r="AN2384" s="45">
        <v>0</v>
      </c>
      <c r="AO2384" s="60">
        <v>0</v>
      </c>
      <c r="AP2384" s="61"/>
      <c r="AQ2384" s="169" t="s">
        <v>285</v>
      </c>
      <c r="AR2384" s="45">
        <v>1</v>
      </c>
      <c r="AS2384" s="60">
        <v>4.3478260869565216E-2</v>
      </c>
      <c r="AT2384" s="61"/>
      <c r="AU2384" s="169" t="s">
        <v>298</v>
      </c>
      <c r="AV2384" s="45">
        <v>0</v>
      </c>
      <c r="AW2384" s="60">
        <v>0</v>
      </c>
      <c r="AX2384" s="61"/>
      <c r="AY2384" s="169" t="s">
        <v>315</v>
      </c>
      <c r="AZ2384" s="45">
        <v>1</v>
      </c>
      <c r="BA2384" s="60">
        <v>3.5714285714285712E-2</v>
      </c>
      <c r="BB2384" s="61"/>
      <c r="BC2384" s="169" t="s">
        <v>327</v>
      </c>
      <c r="BD2384" s="45">
        <v>3</v>
      </c>
      <c r="BE2384" s="60">
        <v>0.10714285714285714</v>
      </c>
      <c r="BF2384" s="61"/>
      <c r="BG2384" s="63" t="s">
        <v>334</v>
      </c>
      <c r="BH2384" s="65">
        <v>0</v>
      </c>
      <c r="BI2384" s="66">
        <v>0</v>
      </c>
      <c r="BJ2384" s="62"/>
      <c r="BK2384" s="62"/>
      <c r="BL2384" s="61"/>
      <c r="BM2384" s="61"/>
    </row>
    <row r="2385" spans="2:65" ht="25.5" customHeight="1" x14ac:dyDescent="0.2">
      <c r="B2385" s="63" t="s">
        <v>375</v>
      </c>
      <c r="C2385" s="45">
        <v>0</v>
      </c>
      <c r="D2385" s="58">
        <v>0</v>
      </c>
      <c r="E2385" s="64"/>
      <c r="F2385" s="75" t="s">
        <v>387</v>
      </c>
      <c r="G2385" s="45">
        <v>1</v>
      </c>
      <c r="H2385" s="58">
        <v>3.5714285714285712E-2</v>
      </c>
      <c r="I2385" s="61"/>
      <c r="J2385" s="63" t="s">
        <v>399</v>
      </c>
      <c r="K2385" s="45">
        <v>0</v>
      </c>
      <c r="L2385" s="58">
        <v>0</v>
      </c>
      <c r="M2385" s="61"/>
      <c r="N2385" s="169" t="s">
        <v>202</v>
      </c>
      <c r="O2385" s="45">
        <v>0</v>
      </c>
      <c r="P2385" s="60">
        <v>0</v>
      </c>
      <c r="Q2385" s="61"/>
      <c r="R2385" s="169" t="s">
        <v>211</v>
      </c>
      <c r="S2385" s="59">
        <v>2</v>
      </c>
      <c r="T2385" s="60">
        <v>0.08</v>
      </c>
      <c r="U2385" s="61"/>
      <c r="V2385" s="61"/>
      <c r="W2385" s="169" t="s">
        <v>216</v>
      </c>
      <c r="X2385" s="45">
        <v>1</v>
      </c>
      <c r="Y2385" s="60">
        <v>3.5714285714285712E-2</v>
      </c>
      <c r="Z2385" s="61"/>
      <c r="AA2385" s="169" t="s">
        <v>227</v>
      </c>
      <c r="AB2385" s="45">
        <v>2</v>
      </c>
      <c r="AC2385" s="60">
        <v>7.1428571428571425E-2</v>
      </c>
      <c r="AD2385" s="61"/>
      <c r="AE2385" s="169" t="s">
        <v>234</v>
      </c>
      <c r="AF2385" s="45">
        <v>0</v>
      </c>
      <c r="AG2385" s="60">
        <v>0</v>
      </c>
      <c r="AH2385" s="61"/>
      <c r="AI2385" s="169" t="s">
        <v>240</v>
      </c>
      <c r="AJ2385" s="45">
        <v>1</v>
      </c>
      <c r="AK2385" s="60">
        <v>3.4482758620689655E-2</v>
      </c>
      <c r="AL2385" s="61"/>
      <c r="AM2385" s="169" t="s">
        <v>276</v>
      </c>
      <c r="AN2385" s="45">
        <v>2</v>
      </c>
      <c r="AO2385" s="60">
        <v>0.08</v>
      </c>
      <c r="AP2385" s="61"/>
      <c r="AQ2385" s="169" t="s">
        <v>286</v>
      </c>
      <c r="AR2385" s="45">
        <v>5</v>
      </c>
      <c r="AS2385" s="60">
        <v>0.21739130434782608</v>
      </c>
      <c r="AT2385" s="61"/>
      <c r="AU2385" s="169" t="s">
        <v>299</v>
      </c>
      <c r="AV2385" s="45">
        <v>2</v>
      </c>
      <c r="AW2385" s="60">
        <v>0.08</v>
      </c>
      <c r="AX2385" s="61"/>
      <c r="AY2385" s="169" t="s">
        <v>317</v>
      </c>
      <c r="AZ2385" s="45">
        <v>3</v>
      </c>
      <c r="BA2385" s="60">
        <v>0.10714285714285714</v>
      </c>
      <c r="BB2385" s="61"/>
      <c r="BC2385" s="169" t="s">
        <v>328</v>
      </c>
      <c r="BD2385" s="59">
        <v>0</v>
      </c>
      <c r="BE2385" s="60">
        <v>0</v>
      </c>
      <c r="BF2385" s="61"/>
      <c r="BG2385" s="63" t="s">
        <v>335</v>
      </c>
      <c r="BH2385" s="54">
        <v>9</v>
      </c>
      <c r="BI2385" s="66">
        <v>0.52941176470588236</v>
      </c>
      <c r="BJ2385" s="61"/>
      <c r="BK2385" s="61"/>
      <c r="BL2385" s="61"/>
      <c r="BM2385" s="61"/>
    </row>
    <row r="2386" spans="2:65" ht="25.5" customHeight="1" x14ac:dyDescent="0.2">
      <c r="B2386" s="63" t="s">
        <v>376</v>
      </c>
      <c r="C2386" s="45">
        <v>6</v>
      </c>
      <c r="D2386" s="58">
        <v>0.21428571428571427</v>
      </c>
      <c r="E2386" s="64"/>
      <c r="F2386" s="75" t="s">
        <v>388</v>
      </c>
      <c r="G2386" s="45">
        <v>2</v>
      </c>
      <c r="H2386" s="58">
        <v>7.1428571428571425E-2</v>
      </c>
      <c r="I2386" s="61"/>
      <c r="J2386" s="63" t="s">
        <v>400</v>
      </c>
      <c r="K2386" s="45">
        <v>0</v>
      </c>
      <c r="L2386" s="58">
        <v>0</v>
      </c>
      <c r="M2386" s="61"/>
      <c r="N2386" s="169" t="s">
        <v>203</v>
      </c>
      <c r="O2386" s="45">
        <v>0</v>
      </c>
      <c r="P2386" s="60">
        <v>0</v>
      </c>
      <c r="Q2386" s="61"/>
      <c r="R2386" s="37"/>
      <c r="S2386" s="45">
        <v>25</v>
      </c>
      <c r="T2386" s="60">
        <v>1</v>
      </c>
      <c r="U2386" s="61"/>
      <c r="V2386" s="61"/>
      <c r="W2386" s="169" t="s">
        <v>217</v>
      </c>
      <c r="X2386" s="45">
        <v>4</v>
      </c>
      <c r="Y2386" s="60">
        <v>0.14285714285714285</v>
      </c>
      <c r="Z2386" s="61"/>
      <c r="AA2386" s="169" t="s">
        <v>228</v>
      </c>
      <c r="AB2386" s="45">
        <v>9</v>
      </c>
      <c r="AC2386" s="60">
        <v>0.32142857142857145</v>
      </c>
      <c r="AD2386" s="61"/>
      <c r="AE2386" s="169" t="s">
        <v>237</v>
      </c>
      <c r="AF2386" s="45">
        <v>5</v>
      </c>
      <c r="AG2386" s="60">
        <v>0.21739130434782608</v>
      </c>
      <c r="AH2386" s="61"/>
      <c r="AI2386" s="169" t="s">
        <v>241</v>
      </c>
      <c r="AJ2386" s="45">
        <v>2</v>
      </c>
      <c r="AK2386" s="60">
        <v>6.8965517241379309E-2</v>
      </c>
      <c r="AL2386" s="61"/>
      <c r="AM2386" s="169" t="s">
        <v>257</v>
      </c>
      <c r="AN2386" s="45">
        <v>2</v>
      </c>
      <c r="AO2386" s="60">
        <v>0.08</v>
      </c>
      <c r="AP2386" s="61"/>
      <c r="AQ2386" s="169" t="s">
        <v>287</v>
      </c>
      <c r="AR2386" s="45">
        <v>0</v>
      </c>
      <c r="AS2386" s="60">
        <v>0</v>
      </c>
      <c r="AT2386" s="61"/>
      <c r="AU2386" s="169" t="s">
        <v>300</v>
      </c>
      <c r="AV2386" s="45">
        <v>4</v>
      </c>
      <c r="AW2386" s="60">
        <v>0.16</v>
      </c>
      <c r="AX2386" s="61"/>
      <c r="AY2386" s="169" t="s">
        <v>319</v>
      </c>
      <c r="AZ2386" s="45">
        <v>2</v>
      </c>
      <c r="BA2386" s="60">
        <v>7.1428571428571425E-2</v>
      </c>
      <c r="BB2386" s="61"/>
      <c r="BC2386" s="169" t="s">
        <v>329</v>
      </c>
      <c r="BD2386" s="59">
        <v>0</v>
      </c>
      <c r="BE2386" s="60">
        <v>0</v>
      </c>
      <c r="BF2386" s="61"/>
      <c r="BG2386" s="63" t="s">
        <v>336</v>
      </c>
      <c r="BH2386" s="54">
        <v>2</v>
      </c>
      <c r="BI2386" s="66">
        <v>0.11764705882352941</v>
      </c>
      <c r="BJ2386" s="61"/>
      <c r="BK2386" s="61"/>
      <c r="BL2386" s="61"/>
      <c r="BM2386" s="61"/>
    </row>
    <row r="2387" spans="2:65" ht="25.5" customHeight="1" x14ac:dyDescent="0.2">
      <c r="B2387" s="63" t="s">
        <v>377</v>
      </c>
      <c r="C2387" s="45">
        <v>2</v>
      </c>
      <c r="D2387" s="58">
        <v>7.1428571428571425E-2</v>
      </c>
      <c r="E2387" s="64"/>
      <c r="F2387" s="75" t="s">
        <v>389</v>
      </c>
      <c r="G2387" s="45">
        <v>6</v>
      </c>
      <c r="H2387" s="58">
        <v>0.21428571428571427</v>
      </c>
      <c r="I2387" s="61"/>
      <c r="J2387" s="63" t="s">
        <v>387</v>
      </c>
      <c r="K2387" s="45">
        <v>1</v>
      </c>
      <c r="L2387" s="58">
        <v>3.5714285714285712E-2</v>
      </c>
      <c r="M2387" s="61"/>
      <c r="N2387" s="169" t="s">
        <v>204</v>
      </c>
      <c r="O2387" s="45">
        <v>6</v>
      </c>
      <c r="P2387" s="60">
        <v>0.24</v>
      </c>
      <c r="Q2387" s="61"/>
      <c r="R2387" s="61"/>
      <c r="S2387" s="49" t="s">
        <v>141</v>
      </c>
      <c r="T2387" s="49" t="s">
        <v>140</v>
      </c>
      <c r="U2387" s="61"/>
      <c r="V2387" s="61"/>
      <c r="W2387" s="169" t="s">
        <v>218</v>
      </c>
      <c r="X2387" s="45">
        <v>2</v>
      </c>
      <c r="Y2387" s="60">
        <v>7.1428571428571425E-2</v>
      </c>
      <c r="Z2387" s="61"/>
      <c r="AA2387" s="169" t="s">
        <v>229</v>
      </c>
      <c r="AB2387" s="45">
        <v>1</v>
      </c>
      <c r="AC2387" s="60">
        <v>3.5714285714285712E-2</v>
      </c>
      <c r="AD2387" s="61"/>
      <c r="AE2387" s="169" t="s">
        <v>251</v>
      </c>
      <c r="AF2387" s="59">
        <v>1</v>
      </c>
      <c r="AG2387" s="60">
        <v>4.3478260869565216E-2</v>
      </c>
      <c r="AH2387" s="61"/>
      <c r="AI2387" s="169" t="s">
        <v>242</v>
      </c>
      <c r="AJ2387" s="45">
        <v>3</v>
      </c>
      <c r="AK2387" s="60">
        <v>0.10344827586206896</v>
      </c>
      <c r="AL2387" s="61"/>
      <c r="AM2387" s="169" t="s">
        <v>256</v>
      </c>
      <c r="AN2387" s="45">
        <v>1</v>
      </c>
      <c r="AO2387" s="60">
        <v>0.04</v>
      </c>
      <c r="AP2387" s="61"/>
      <c r="AQ2387" s="169" t="s">
        <v>288</v>
      </c>
      <c r="AR2387" s="59">
        <v>2</v>
      </c>
      <c r="AS2387" s="60">
        <v>8.6956521739130432E-2</v>
      </c>
      <c r="AT2387" s="61"/>
      <c r="AU2387" s="169" t="s">
        <v>301</v>
      </c>
      <c r="AV2387" s="45">
        <v>0</v>
      </c>
      <c r="AW2387" s="60">
        <v>0</v>
      </c>
      <c r="AX2387" s="61"/>
      <c r="AY2387" s="169" t="s">
        <v>320</v>
      </c>
      <c r="AZ2387" s="45">
        <v>0</v>
      </c>
      <c r="BA2387" s="60">
        <v>0</v>
      </c>
      <c r="BB2387" s="61"/>
      <c r="BC2387" s="169" t="s">
        <v>330</v>
      </c>
      <c r="BD2387" s="45">
        <v>10</v>
      </c>
      <c r="BE2387" s="60">
        <v>0.35714285714285715</v>
      </c>
      <c r="BF2387" s="61"/>
      <c r="BG2387" s="63" t="s">
        <v>337</v>
      </c>
      <c r="BH2387" s="65">
        <v>1</v>
      </c>
      <c r="BI2387" s="66">
        <v>5.8823529411764705E-2</v>
      </c>
      <c r="BJ2387" s="61"/>
      <c r="BK2387" s="61"/>
      <c r="BL2387" s="61"/>
      <c r="BM2387" s="61"/>
    </row>
    <row r="2388" spans="2:65" ht="25.5" customHeight="1" x14ac:dyDescent="0.2">
      <c r="B2388" s="63" t="s">
        <v>378</v>
      </c>
      <c r="C2388" s="45">
        <v>1</v>
      </c>
      <c r="D2388" s="58">
        <v>3.5714285714285712E-2</v>
      </c>
      <c r="E2388" s="64"/>
      <c r="F2388" s="75" t="s">
        <v>390</v>
      </c>
      <c r="G2388" s="45">
        <v>0</v>
      </c>
      <c r="H2388" s="58">
        <v>0</v>
      </c>
      <c r="I2388" s="61"/>
      <c r="J2388" s="63" t="s">
        <v>401</v>
      </c>
      <c r="K2388" s="45">
        <v>4</v>
      </c>
      <c r="L2388" s="58">
        <v>0.14285714285714285</v>
      </c>
      <c r="M2388" s="61"/>
      <c r="N2388" s="169" t="s">
        <v>205</v>
      </c>
      <c r="O2388" s="45">
        <v>1</v>
      </c>
      <c r="P2388" s="60">
        <v>0.04</v>
      </c>
      <c r="Q2388" s="61"/>
      <c r="R2388" s="61"/>
      <c r="S2388" s="61"/>
      <c r="T2388" s="61"/>
      <c r="U2388" s="61"/>
      <c r="V2388" s="61"/>
      <c r="W2388" s="169" t="s">
        <v>219</v>
      </c>
      <c r="X2388" s="45">
        <v>0</v>
      </c>
      <c r="Y2388" s="60">
        <v>0</v>
      </c>
      <c r="Z2388" s="61"/>
      <c r="AA2388" s="37"/>
      <c r="AB2388" s="45">
        <v>28</v>
      </c>
      <c r="AC2388" s="60">
        <v>1</v>
      </c>
      <c r="AD2388" s="61"/>
      <c r="AE2388" s="169" t="s">
        <v>435</v>
      </c>
      <c r="AF2388" s="59">
        <v>1</v>
      </c>
      <c r="AG2388" s="60">
        <v>4.3478260869565216E-2</v>
      </c>
      <c r="AH2388" s="61"/>
      <c r="AI2388" s="169" t="s">
        <v>243</v>
      </c>
      <c r="AJ2388" s="45">
        <v>2</v>
      </c>
      <c r="AK2388" s="60">
        <v>6.8965517241379309E-2</v>
      </c>
      <c r="AL2388" s="61"/>
      <c r="AM2388" s="169" t="s">
        <v>258</v>
      </c>
      <c r="AN2388" s="45">
        <v>0</v>
      </c>
      <c r="AO2388" s="60">
        <v>0</v>
      </c>
      <c r="AP2388" s="61"/>
      <c r="AQ2388" s="169" t="s">
        <v>289</v>
      </c>
      <c r="AR2388" s="59">
        <v>0</v>
      </c>
      <c r="AS2388" s="60">
        <v>0</v>
      </c>
      <c r="AT2388" s="61"/>
      <c r="AU2388" s="169" t="s">
        <v>302</v>
      </c>
      <c r="AV2388" s="45">
        <v>2</v>
      </c>
      <c r="AW2388" s="60">
        <v>0.08</v>
      </c>
      <c r="AX2388" s="61"/>
      <c r="AY2388" s="169" t="s">
        <v>322</v>
      </c>
      <c r="AZ2388" s="45">
        <v>0</v>
      </c>
      <c r="BA2388" s="60">
        <v>0</v>
      </c>
      <c r="BB2388" s="61"/>
      <c r="BC2388" s="98"/>
      <c r="BD2388" s="45">
        <v>28</v>
      </c>
      <c r="BE2388" s="60">
        <v>1</v>
      </c>
      <c r="BF2388" s="61"/>
      <c r="BG2388" s="98"/>
      <c r="BH2388" s="65">
        <v>17</v>
      </c>
      <c r="BI2388" s="66">
        <v>1</v>
      </c>
      <c r="BJ2388" s="61"/>
      <c r="BK2388" s="61"/>
      <c r="BL2388" s="61"/>
      <c r="BM2388" s="61"/>
    </row>
    <row r="2389" spans="2:65" ht="25.5" customHeight="1" x14ac:dyDescent="0.2">
      <c r="B2389" s="63" t="s">
        <v>379</v>
      </c>
      <c r="C2389" s="45">
        <v>1</v>
      </c>
      <c r="D2389" s="58">
        <v>3.5714285714285712E-2</v>
      </c>
      <c r="E2389" s="64"/>
      <c r="F2389" s="75" t="s">
        <v>391</v>
      </c>
      <c r="G2389" s="45">
        <v>2</v>
      </c>
      <c r="H2389" s="58">
        <v>7.1428571428571425E-2</v>
      </c>
      <c r="I2389" s="61"/>
      <c r="J2389" s="63" t="s">
        <v>402</v>
      </c>
      <c r="K2389" s="45">
        <v>1</v>
      </c>
      <c r="L2389" s="58">
        <v>3.5714285714285712E-2</v>
      </c>
      <c r="M2389" s="61"/>
      <c r="N2389" s="169" t="s">
        <v>206</v>
      </c>
      <c r="O2389" s="45">
        <v>0</v>
      </c>
      <c r="P2389" s="60">
        <v>0</v>
      </c>
      <c r="Q2389" s="61"/>
      <c r="R2389" s="61"/>
      <c r="S2389" s="61"/>
      <c r="T2389" s="61"/>
      <c r="U2389" s="61"/>
      <c r="V2389" s="61"/>
      <c r="W2389" s="169" t="s">
        <v>220</v>
      </c>
      <c r="X2389" s="45">
        <v>0</v>
      </c>
      <c r="Y2389" s="60">
        <v>0</v>
      </c>
      <c r="Z2389" s="61"/>
      <c r="AA2389" s="61"/>
      <c r="AB2389" s="49" t="s">
        <v>141</v>
      </c>
      <c r="AC2389" s="49" t="s">
        <v>140</v>
      </c>
      <c r="AD2389" s="61"/>
      <c r="AE2389" s="169" t="s">
        <v>436</v>
      </c>
      <c r="AF2389" s="59">
        <v>4</v>
      </c>
      <c r="AG2389" s="60">
        <v>0.17391304347826086</v>
      </c>
      <c r="AH2389" s="61"/>
      <c r="AI2389" s="169" t="s">
        <v>244</v>
      </c>
      <c r="AJ2389" s="45">
        <v>2</v>
      </c>
      <c r="AK2389" s="60">
        <v>6.8965517241379309E-2</v>
      </c>
      <c r="AL2389" s="61"/>
      <c r="AM2389" s="169" t="s">
        <v>277</v>
      </c>
      <c r="AN2389" s="45">
        <v>3</v>
      </c>
      <c r="AO2389" s="60">
        <v>0.12</v>
      </c>
      <c r="AP2389" s="61"/>
      <c r="AQ2389" s="169" t="s">
        <v>290</v>
      </c>
      <c r="AR2389" s="45">
        <v>1</v>
      </c>
      <c r="AS2389" s="60">
        <v>3.5714285714285712E-2</v>
      </c>
      <c r="AT2389" s="61"/>
      <c r="AU2389" s="169" t="s">
        <v>304</v>
      </c>
      <c r="AV2389" s="45">
        <v>4</v>
      </c>
      <c r="AW2389" s="60">
        <v>0.16</v>
      </c>
      <c r="AX2389" s="61"/>
      <c r="AY2389" s="169" t="s">
        <v>321</v>
      </c>
      <c r="AZ2389" s="45">
        <v>2</v>
      </c>
      <c r="BA2389" s="60">
        <v>7.1428571428571425E-2</v>
      </c>
      <c r="BB2389" s="61"/>
      <c r="BC2389" s="61"/>
      <c r="BD2389" s="49" t="s">
        <v>141</v>
      </c>
      <c r="BE2389" s="49" t="s">
        <v>140</v>
      </c>
      <c r="BF2389" s="61"/>
      <c r="BG2389" s="68"/>
      <c r="BH2389" s="77" t="s">
        <v>141</v>
      </c>
      <c r="BI2389" s="77" t="s">
        <v>140</v>
      </c>
      <c r="BJ2389" s="61"/>
      <c r="BK2389" s="61"/>
      <c r="BL2389" s="61"/>
      <c r="BM2389" s="61"/>
    </row>
    <row r="2390" spans="2:65" ht="25.5" customHeight="1" x14ac:dyDescent="0.2">
      <c r="B2390" s="63" t="s">
        <v>380</v>
      </c>
      <c r="C2390" s="45">
        <v>4</v>
      </c>
      <c r="D2390" s="58">
        <v>0.14285714285714285</v>
      </c>
      <c r="E2390" s="64"/>
      <c r="F2390" s="75" t="s">
        <v>392</v>
      </c>
      <c r="G2390" s="45">
        <v>1</v>
      </c>
      <c r="H2390" s="58">
        <v>3.5714285714285712E-2</v>
      </c>
      <c r="I2390" s="61"/>
      <c r="J2390" s="63" t="s">
        <v>389</v>
      </c>
      <c r="K2390" s="45">
        <v>3</v>
      </c>
      <c r="L2390" s="58">
        <v>0.10714285714285714</v>
      </c>
      <c r="M2390" s="61"/>
      <c r="N2390" s="169" t="s">
        <v>250</v>
      </c>
      <c r="O2390" s="45">
        <v>0</v>
      </c>
      <c r="P2390" s="60">
        <v>0</v>
      </c>
      <c r="Q2390" s="61"/>
      <c r="R2390" s="61"/>
      <c r="S2390" s="61"/>
      <c r="T2390" s="61"/>
      <c r="U2390" s="61"/>
      <c r="V2390" s="61"/>
      <c r="W2390" s="169" t="s">
        <v>221</v>
      </c>
      <c r="X2390" s="45">
        <v>1</v>
      </c>
      <c r="Y2390" s="60">
        <v>3.5714285714285712E-2</v>
      </c>
      <c r="Z2390" s="61"/>
      <c r="AA2390" s="61"/>
      <c r="AB2390" s="61"/>
      <c r="AC2390" s="61"/>
      <c r="AD2390" s="61"/>
      <c r="AE2390" s="169" t="s">
        <v>437</v>
      </c>
      <c r="AF2390" s="59">
        <v>5</v>
      </c>
      <c r="AG2390" s="60">
        <v>0.21739130434782608</v>
      </c>
      <c r="AH2390" s="61"/>
      <c r="AI2390" s="169" t="s">
        <v>245</v>
      </c>
      <c r="AJ2390" s="59">
        <v>2</v>
      </c>
      <c r="AK2390" s="60">
        <v>6.8965517241379309E-2</v>
      </c>
      <c r="AL2390" s="61"/>
      <c r="AM2390" s="169" t="s">
        <v>259</v>
      </c>
      <c r="AN2390" s="45">
        <v>1</v>
      </c>
      <c r="AO2390" s="60">
        <v>0.04</v>
      </c>
      <c r="AP2390" s="61"/>
      <c r="AQ2390" s="169" t="s">
        <v>291</v>
      </c>
      <c r="AR2390" s="45">
        <v>0</v>
      </c>
      <c r="AS2390" s="60">
        <v>0</v>
      </c>
      <c r="AT2390" s="61"/>
      <c r="AU2390" s="169" t="s">
        <v>303</v>
      </c>
      <c r="AV2390" s="45">
        <v>0</v>
      </c>
      <c r="AW2390" s="60">
        <v>0</v>
      </c>
      <c r="AX2390" s="61"/>
      <c r="AY2390" s="169" t="s">
        <v>318</v>
      </c>
      <c r="AZ2390" s="45">
        <v>2</v>
      </c>
      <c r="BA2390" s="60">
        <v>7.1428571428571425E-2</v>
      </c>
      <c r="BB2390" s="61"/>
      <c r="BC2390" s="61"/>
      <c r="BD2390" s="61"/>
      <c r="BE2390" s="61"/>
      <c r="BF2390" s="61"/>
      <c r="BG2390" s="61"/>
      <c r="BH2390" s="61"/>
      <c r="BI2390" s="61"/>
      <c r="BJ2390" s="61"/>
      <c r="BK2390" s="61"/>
      <c r="BL2390" s="61"/>
      <c r="BM2390" s="61"/>
    </row>
    <row r="2391" spans="2:65" ht="25.5" customHeight="1" x14ac:dyDescent="0.2">
      <c r="B2391" s="63" t="s">
        <v>381</v>
      </c>
      <c r="C2391" s="45">
        <v>2</v>
      </c>
      <c r="D2391" s="58">
        <v>7.1428571428571425E-2</v>
      </c>
      <c r="E2391" s="64"/>
      <c r="F2391" s="75" t="s">
        <v>393</v>
      </c>
      <c r="G2391" s="45">
        <v>5</v>
      </c>
      <c r="H2391" s="58">
        <v>0.17857142857142858</v>
      </c>
      <c r="I2391" s="61"/>
      <c r="J2391" s="63" t="s">
        <v>403</v>
      </c>
      <c r="K2391" s="45">
        <v>0</v>
      </c>
      <c r="L2391" s="58">
        <v>0</v>
      </c>
      <c r="M2391" s="61"/>
      <c r="N2391" s="61"/>
      <c r="O2391" s="45">
        <v>25</v>
      </c>
      <c r="P2391" s="60">
        <v>1</v>
      </c>
      <c r="Q2391" s="61"/>
      <c r="R2391" s="61"/>
      <c r="S2391" s="61"/>
      <c r="T2391" s="61"/>
      <c r="U2391" s="61"/>
      <c r="V2391" s="61"/>
      <c r="W2391" s="169" t="s">
        <v>222</v>
      </c>
      <c r="X2391" s="45">
        <v>1</v>
      </c>
      <c r="Y2391" s="60">
        <v>3.5714285714285712E-2</v>
      </c>
      <c r="Z2391" s="61"/>
      <c r="AA2391" s="61"/>
      <c r="AB2391" s="61"/>
      <c r="AC2391" s="61"/>
      <c r="AD2391" s="61"/>
      <c r="AE2391" s="37"/>
      <c r="AF2391" s="45">
        <v>23</v>
      </c>
      <c r="AG2391" s="60">
        <v>1</v>
      </c>
      <c r="AH2391" s="61"/>
      <c r="AI2391" s="169" t="s">
        <v>248</v>
      </c>
      <c r="AJ2391" s="45">
        <v>0</v>
      </c>
      <c r="AK2391" s="60">
        <v>0</v>
      </c>
      <c r="AL2391" s="61"/>
      <c r="AM2391" s="169" t="s">
        <v>260</v>
      </c>
      <c r="AN2391" s="45">
        <v>1</v>
      </c>
      <c r="AO2391" s="60">
        <v>0.04</v>
      </c>
      <c r="AP2391" s="61"/>
      <c r="AQ2391" s="169" t="s">
        <v>292</v>
      </c>
      <c r="AR2391" s="45">
        <v>0</v>
      </c>
      <c r="AS2391" s="60">
        <v>0</v>
      </c>
      <c r="AT2391" s="61"/>
      <c r="AU2391" s="169" t="s">
        <v>305</v>
      </c>
      <c r="AV2391" s="45">
        <v>0</v>
      </c>
      <c r="AW2391" s="60">
        <v>0</v>
      </c>
      <c r="AX2391" s="61"/>
      <c r="AY2391" s="169" t="s">
        <v>439</v>
      </c>
      <c r="AZ2391" s="45">
        <v>3</v>
      </c>
      <c r="BA2391" s="60">
        <v>1</v>
      </c>
      <c r="BB2391" s="61"/>
      <c r="BC2391" s="61"/>
      <c r="BD2391" s="61"/>
      <c r="BE2391" s="61"/>
      <c r="BF2391" s="61"/>
      <c r="BG2391" s="61"/>
      <c r="BH2391" s="61"/>
      <c r="BI2391" s="61"/>
      <c r="BJ2391" s="61"/>
      <c r="BK2391" s="61"/>
      <c r="BL2391" s="61"/>
      <c r="BM2391" s="61"/>
    </row>
    <row r="2392" spans="2:65" ht="25.5" customHeight="1" x14ac:dyDescent="0.2">
      <c r="B2392" s="63" t="s">
        <v>382</v>
      </c>
      <c r="C2392" s="45">
        <v>4</v>
      </c>
      <c r="D2392" s="58">
        <v>0.14285714285714285</v>
      </c>
      <c r="E2392" s="64"/>
      <c r="F2392" s="75" t="s">
        <v>394</v>
      </c>
      <c r="G2392" s="45">
        <v>1</v>
      </c>
      <c r="H2392" s="58">
        <v>3.5714285714285712E-2</v>
      </c>
      <c r="I2392" s="61"/>
      <c r="J2392" s="63" t="s">
        <v>404</v>
      </c>
      <c r="K2392" s="45">
        <v>1</v>
      </c>
      <c r="L2392" s="58">
        <v>3.5714285714285712E-2</v>
      </c>
      <c r="M2392" s="61"/>
      <c r="N2392" s="37"/>
      <c r="O2392" s="49" t="s">
        <v>141</v>
      </c>
      <c r="P2392" s="49" t="s">
        <v>140</v>
      </c>
      <c r="Q2392" s="61"/>
      <c r="R2392" s="61"/>
      <c r="S2392" s="61"/>
      <c r="T2392" s="61"/>
      <c r="U2392" s="61"/>
      <c r="V2392" s="61"/>
      <c r="W2392" s="169" t="s">
        <v>246</v>
      </c>
      <c r="X2392" s="45">
        <v>4</v>
      </c>
      <c r="Y2392" s="60">
        <v>0.14285714285714285</v>
      </c>
      <c r="Z2392" s="61"/>
      <c r="AA2392" s="61"/>
      <c r="AB2392" s="61"/>
      <c r="AC2392" s="61"/>
      <c r="AD2392" s="61"/>
      <c r="AE2392" s="61"/>
      <c r="AF2392" s="49" t="s">
        <v>141</v>
      </c>
      <c r="AG2392" s="49" t="s">
        <v>140</v>
      </c>
      <c r="AH2392" s="61"/>
      <c r="AI2392" s="169" t="s">
        <v>249</v>
      </c>
      <c r="AJ2392" s="45">
        <v>2</v>
      </c>
      <c r="AK2392" s="60">
        <v>6.8965517241379309E-2</v>
      </c>
      <c r="AL2392" s="61"/>
      <c r="AM2392" s="169" t="s">
        <v>261</v>
      </c>
      <c r="AN2392" s="59">
        <v>0</v>
      </c>
      <c r="AO2392" s="60">
        <v>0</v>
      </c>
      <c r="AP2392" s="61"/>
      <c r="AQ2392" s="169" t="s">
        <v>293</v>
      </c>
      <c r="AR2392" s="45">
        <v>3</v>
      </c>
      <c r="AS2392" s="60">
        <v>0.10714285714285714</v>
      </c>
      <c r="AT2392" s="61"/>
      <c r="AU2392" s="169" t="s">
        <v>262</v>
      </c>
      <c r="AV2392" s="59">
        <v>0</v>
      </c>
      <c r="AW2392" s="60">
        <v>0</v>
      </c>
      <c r="AX2392" s="61"/>
      <c r="AY2392" s="169" t="s">
        <v>440</v>
      </c>
      <c r="AZ2392" s="45">
        <v>10</v>
      </c>
      <c r="BA2392" s="60">
        <v>3.3333333333333335</v>
      </c>
      <c r="BB2392" s="61"/>
      <c r="BC2392" s="61"/>
      <c r="BD2392" s="61"/>
      <c r="BE2392" s="61"/>
      <c r="BF2392" s="61"/>
      <c r="BG2392" s="61"/>
      <c r="BH2392" s="61"/>
      <c r="BI2392" s="61"/>
      <c r="BJ2392" s="61"/>
      <c r="BK2392" s="61"/>
      <c r="BL2392" s="61"/>
      <c r="BM2392" s="61"/>
    </row>
    <row r="2393" spans="2:65" ht="25.5" customHeight="1" x14ac:dyDescent="0.2">
      <c r="B2393" s="63" t="s">
        <v>383</v>
      </c>
      <c r="C2393" s="45">
        <v>1</v>
      </c>
      <c r="D2393" s="58">
        <v>3.5714285714285712E-2</v>
      </c>
      <c r="E2393" s="64"/>
      <c r="F2393" s="75" t="s">
        <v>395</v>
      </c>
      <c r="G2393" s="45">
        <v>4</v>
      </c>
      <c r="H2393" s="58">
        <v>0.14285714285714285</v>
      </c>
      <c r="I2393" s="61"/>
      <c r="J2393" s="63" t="s">
        <v>391</v>
      </c>
      <c r="K2393" s="45">
        <v>1</v>
      </c>
      <c r="L2393" s="58">
        <v>3.5714285714285712E-2</v>
      </c>
      <c r="M2393" s="61"/>
      <c r="N2393" s="61"/>
      <c r="O2393" s="61"/>
      <c r="P2393" s="61"/>
      <c r="Q2393" s="61"/>
      <c r="R2393" s="61"/>
      <c r="S2393" s="61"/>
      <c r="T2393" s="61"/>
      <c r="U2393" s="61"/>
      <c r="V2393" s="61"/>
      <c r="W2393" s="169" t="s">
        <v>247</v>
      </c>
      <c r="X2393" s="45">
        <v>0</v>
      </c>
      <c r="Y2393" s="60">
        <v>0</v>
      </c>
      <c r="Z2393" s="61"/>
      <c r="AA2393" s="61"/>
      <c r="AB2393" s="61"/>
      <c r="AC2393" s="61"/>
      <c r="AD2393" s="61"/>
      <c r="AE2393" s="61"/>
      <c r="AF2393" s="61"/>
      <c r="AG2393" s="61"/>
      <c r="AH2393" s="61"/>
      <c r="AI2393" s="169" t="s">
        <v>273</v>
      </c>
      <c r="AJ2393" s="45">
        <v>2</v>
      </c>
      <c r="AK2393" s="60">
        <v>6.8965517241379309E-2</v>
      </c>
      <c r="AL2393" s="61"/>
      <c r="AM2393" s="169" t="s">
        <v>278</v>
      </c>
      <c r="AN2393" s="59">
        <v>4</v>
      </c>
      <c r="AO2393" s="60">
        <v>0.16</v>
      </c>
      <c r="AP2393" s="61"/>
      <c r="AQ2393" s="169" t="s">
        <v>294</v>
      </c>
      <c r="AR2393" s="45">
        <v>7</v>
      </c>
      <c r="AS2393" s="60">
        <v>0.25</v>
      </c>
      <c r="AT2393" s="61"/>
      <c r="AU2393" s="169" t="s">
        <v>307</v>
      </c>
      <c r="AV2393" s="59">
        <v>1</v>
      </c>
      <c r="AW2393" s="60">
        <v>0.04</v>
      </c>
      <c r="AX2393" s="61"/>
      <c r="AY2393" s="169" t="s">
        <v>440</v>
      </c>
      <c r="AZ2393" s="45">
        <v>0</v>
      </c>
      <c r="BA2393" s="60">
        <v>0</v>
      </c>
      <c r="BB2393" s="61"/>
      <c r="BC2393" s="61"/>
      <c r="BD2393" s="61"/>
      <c r="BE2393" s="61"/>
      <c r="BF2393" s="61"/>
      <c r="BG2393" s="61"/>
      <c r="BH2393" s="61"/>
      <c r="BI2393" s="61"/>
      <c r="BJ2393" s="61"/>
      <c r="BK2393" s="61"/>
      <c r="BL2393" s="61"/>
      <c r="BM2393" s="61"/>
    </row>
    <row r="2394" spans="2:65" ht="25.5" customHeight="1" x14ac:dyDescent="0.2">
      <c r="B2394" s="61"/>
      <c r="C2394" s="45">
        <v>28</v>
      </c>
      <c r="D2394" s="58">
        <v>1</v>
      </c>
      <c r="E2394" s="64"/>
      <c r="F2394" s="61"/>
      <c r="G2394" s="45">
        <v>28</v>
      </c>
      <c r="H2394" s="58">
        <v>1</v>
      </c>
      <c r="I2394" s="61"/>
      <c r="J2394" s="63" t="s">
        <v>405</v>
      </c>
      <c r="K2394" s="45">
        <v>4</v>
      </c>
      <c r="L2394" s="58">
        <v>0.14285714285714285</v>
      </c>
      <c r="M2394" s="61"/>
      <c r="N2394" s="61"/>
      <c r="O2394" s="61"/>
      <c r="P2394" s="61"/>
      <c r="Q2394" s="61"/>
      <c r="R2394" s="61"/>
      <c r="S2394" s="61"/>
      <c r="T2394" s="61"/>
      <c r="U2394" s="61"/>
      <c r="V2394" s="61"/>
      <c r="W2394" s="169" t="s">
        <v>265</v>
      </c>
      <c r="X2394" s="45">
        <v>3</v>
      </c>
      <c r="Y2394" s="60">
        <v>0.10714285714285714</v>
      </c>
      <c r="Z2394" s="61"/>
      <c r="AA2394" s="61"/>
      <c r="AB2394" s="61"/>
      <c r="AC2394" s="61"/>
      <c r="AD2394" s="61"/>
      <c r="AE2394" s="61"/>
      <c r="AF2394" s="61"/>
      <c r="AG2394" s="61"/>
      <c r="AH2394" s="61"/>
      <c r="AI2394" s="169" t="s">
        <v>275</v>
      </c>
      <c r="AJ2394" s="45">
        <v>0</v>
      </c>
      <c r="AK2394" s="60">
        <v>0</v>
      </c>
      <c r="AL2394" s="61"/>
      <c r="AM2394" s="169" t="s">
        <v>262</v>
      </c>
      <c r="AN2394" s="45">
        <v>1</v>
      </c>
      <c r="AO2394" s="60">
        <v>0.04</v>
      </c>
      <c r="AP2394" s="61"/>
      <c r="AQ2394" s="61"/>
      <c r="AR2394" s="45">
        <v>28</v>
      </c>
      <c r="AS2394" s="60">
        <v>1</v>
      </c>
      <c r="AT2394" s="61"/>
      <c r="AU2394" s="169" t="s">
        <v>306</v>
      </c>
      <c r="AV2394" s="45">
        <v>1</v>
      </c>
      <c r="AW2394" s="60">
        <v>0.04</v>
      </c>
      <c r="AX2394" s="61"/>
      <c r="AY2394" s="98"/>
      <c r="AZ2394" s="45">
        <v>28</v>
      </c>
      <c r="BA2394" s="60">
        <v>1</v>
      </c>
      <c r="BB2394" s="61"/>
      <c r="BC2394" s="61"/>
      <c r="BD2394" s="61"/>
      <c r="BE2394" s="61"/>
      <c r="BF2394" s="61"/>
      <c r="BG2394" s="61"/>
      <c r="BH2394" s="61"/>
      <c r="BI2394" s="61"/>
      <c r="BJ2394" s="61"/>
      <c r="BK2394" s="61"/>
      <c r="BL2394" s="61"/>
      <c r="BM2394" s="61"/>
    </row>
    <row r="2395" spans="2:65" ht="25.5" customHeight="1" x14ac:dyDescent="0.2">
      <c r="B2395" s="61"/>
      <c r="C2395" s="70" t="s">
        <v>141</v>
      </c>
      <c r="D2395" s="70" t="s">
        <v>140</v>
      </c>
      <c r="E2395" s="64"/>
      <c r="F2395" s="61"/>
      <c r="G2395" s="70" t="s">
        <v>141</v>
      </c>
      <c r="H2395" s="70" t="s">
        <v>140</v>
      </c>
      <c r="I2395" s="61"/>
      <c r="J2395" s="63" t="s">
        <v>406</v>
      </c>
      <c r="K2395" s="45">
        <v>1</v>
      </c>
      <c r="L2395" s="58">
        <v>3.5714285714285712E-2</v>
      </c>
      <c r="M2395" s="61"/>
      <c r="N2395" s="61"/>
      <c r="O2395" s="61"/>
      <c r="P2395" s="61"/>
      <c r="Q2395" s="61"/>
      <c r="R2395" s="61"/>
      <c r="S2395" s="61"/>
      <c r="T2395" s="61"/>
      <c r="U2395" s="61"/>
      <c r="V2395" s="61"/>
      <c r="W2395" s="169" t="s">
        <v>266</v>
      </c>
      <c r="X2395" s="45">
        <v>0</v>
      </c>
      <c r="Y2395" s="60">
        <v>0</v>
      </c>
      <c r="Z2395" s="61"/>
      <c r="AA2395" s="61"/>
      <c r="AB2395" s="61"/>
      <c r="AC2395" s="61"/>
      <c r="AD2395" s="61"/>
      <c r="AE2395" s="61"/>
      <c r="AF2395" s="61"/>
      <c r="AG2395" s="61"/>
      <c r="AH2395" s="61"/>
      <c r="AI2395" s="169" t="s">
        <v>274</v>
      </c>
      <c r="AJ2395" s="45">
        <v>1</v>
      </c>
      <c r="AK2395" s="60">
        <v>3.4482758620689655E-2</v>
      </c>
      <c r="AL2395" s="61"/>
      <c r="AM2395" s="169" t="s">
        <v>263</v>
      </c>
      <c r="AN2395" s="45">
        <v>0</v>
      </c>
      <c r="AO2395" s="60">
        <v>0</v>
      </c>
      <c r="AP2395" s="61"/>
      <c r="AQ2395" s="61"/>
      <c r="AR2395" s="70" t="s">
        <v>141</v>
      </c>
      <c r="AS2395" s="70" t="s">
        <v>140</v>
      </c>
      <c r="AT2395" s="61"/>
      <c r="AU2395" s="169" t="s">
        <v>308</v>
      </c>
      <c r="AV2395" s="45">
        <v>0</v>
      </c>
      <c r="AW2395" s="60">
        <v>0</v>
      </c>
      <c r="AX2395" s="61"/>
      <c r="AY2395" s="61"/>
      <c r="AZ2395" s="49" t="s">
        <v>141</v>
      </c>
      <c r="BA2395" s="49" t="s">
        <v>140</v>
      </c>
      <c r="BB2395" s="64"/>
      <c r="BC2395" s="61"/>
      <c r="BD2395" s="61"/>
      <c r="BE2395" s="61"/>
      <c r="BF2395" s="61"/>
      <c r="BG2395" s="61"/>
      <c r="BH2395" s="61"/>
      <c r="BI2395" s="61"/>
      <c r="BJ2395" s="61"/>
      <c r="BK2395" s="61"/>
      <c r="BL2395" s="61"/>
      <c r="BM2395" s="61"/>
    </row>
    <row r="2396" spans="2:65" ht="25.5" customHeight="1" x14ac:dyDescent="0.2">
      <c r="B2396" s="61"/>
      <c r="C2396" s="61"/>
      <c r="D2396" s="61"/>
      <c r="E2396" s="64"/>
      <c r="F2396" s="61"/>
      <c r="G2396" s="61"/>
      <c r="H2396" s="61"/>
      <c r="I2396" s="61"/>
      <c r="J2396" s="63" t="s">
        <v>393</v>
      </c>
      <c r="K2396" s="45">
        <v>1</v>
      </c>
      <c r="L2396" s="58">
        <v>3.5714285714285712E-2</v>
      </c>
      <c r="M2396" s="61"/>
      <c r="N2396" s="61"/>
      <c r="O2396" s="61"/>
      <c r="P2396" s="61"/>
      <c r="Q2396" s="61"/>
      <c r="R2396" s="61"/>
      <c r="S2396" s="61"/>
      <c r="T2396" s="61"/>
      <c r="U2396" s="61"/>
      <c r="V2396" s="61"/>
      <c r="W2396" s="169" t="s">
        <v>162</v>
      </c>
      <c r="X2396" s="59">
        <v>3</v>
      </c>
      <c r="Y2396" s="60">
        <v>0.10714285714285714</v>
      </c>
      <c r="Z2396" s="61"/>
      <c r="AA2396" s="61"/>
      <c r="AB2396" s="61"/>
      <c r="AC2396" s="61"/>
      <c r="AD2396" s="61"/>
      <c r="AE2396" s="61"/>
      <c r="AF2396" s="61"/>
      <c r="AG2396" s="61"/>
      <c r="AH2396" s="61"/>
      <c r="AI2396" s="169" t="s">
        <v>273</v>
      </c>
      <c r="AJ2396" s="45">
        <v>2</v>
      </c>
      <c r="AK2396" s="60">
        <v>6.8965517241379309E-2</v>
      </c>
      <c r="AL2396" s="61"/>
      <c r="AM2396" s="169" t="s">
        <v>264</v>
      </c>
      <c r="AN2396" s="45">
        <v>1</v>
      </c>
      <c r="AO2396" s="60">
        <v>0.04</v>
      </c>
      <c r="AP2396" s="61"/>
      <c r="AQ2396" s="61"/>
      <c r="AR2396" s="61"/>
      <c r="AS2396" s="61"/>
      <c r="AT2396" s="61"/>
      <c r="AU2396" s="169" t="s">
        <v>309</v>
      </c>
      <c r="AV2396" s="45">
        <v>2</v>
      </c>
      <c r="AW2396" s="60">
        <v>0.08</v>
      </c>
      <c r="AX2396" s="61"/>
      <c r="AY2396"/>
      <c r="AZ2396"/>
      <c r="BA2396"/>
      <c r="BB2396" s="61"/>
      <c r="BC2396" s="61"/>
      <c r="BD2396" s="61"/>
      <c r="BE2396" s="61"/>
      <c r="BF2396" s="61"/>
      <c r="BG2396" s="61"/>
      <c r="BH2396" s="61"/>
      <c r="BI2396" s="61"/>
      <c r="BJ2396" s="61"/>
      <c r="BK2396" s="61"/>
      <c r="BL2396" s="61"/>
      <c r="BM2396" s="61"/>
    </row>
    <row r="2397" spans="2:65" ht="25.5" customHeight="1" x14ac:dyDescent="0.2">
      <c r="B2397" s="61"/>
      <c r="C2397" s="61"/>
      <c r="D2397" s="61"/>
      <c r="E2397" s="64"/>
      <c r="F2397" s="61"/>
      <c r="G2397" s="61"/>
      <c r="H2397" s="61"/>
      <c r="I2397" s="61"/>
      <c r="J2397" s="63" t="s">
        <v>407</v>
      </c>
      <c r="K2397" s="45">
        <v>4</v>
      </c>
      <c r="L2397" s="58">
        <v>0.14285714285714285</v>
      </c>
      <c r="M2397" s="61"/>
      <c r="N2397" s="61"/>
      <c r="O2397" s="61"/>
      <c r="P2397" s="61"/>
      <c r="Q2397" s="61"/>
      <c r="R2397" s="61"/>
      <c r="S2397" s="61"/>
      <c r="T2397" s="61"/>
      <c r="U2397" s="61"/>
      <c r="V2397" s="61"/>
      <c r="W2397" s="37"/>
      <c r="X2397" s="45">
        <v>28</v>
      </c>
      <c r="Y2397" s="60">
        <v>1</v>
      </c>
      <c r="Z2397" s="61"/>
      <c r="AA2397" s="61"/>
      <c r="AB2397" s="61"/>
      <c r="AC2397" s="61"/>
      <c r="AD2397" s="61"/>
      <c r="AE2397" s="61"/>
      <c r="AF2397" s="61"/>
      <c r="AG2397" s="61"/>
      <c r="AH2397" s="61"/>
      <c r="AI2397" s="169" t="s">
        <v>438</v>
      </c>
      <c r="AJ2397" s="45">
        <v>6</v>
      </c>
      <c r="AK2397" s="60">
        <v>0.20689655172413793</v>
      </c>
      <c r="AL2397" s="61"/>
      <c r="AM2397" s="169" t="s">
        <v>279</v>
      </c>
      <c r="AN2397" s="45">
        <v>0</v>
      </c>
      <c r="AO2397" s="60">
        <v>0</v>
      </c>
      <c r="AP2397" s="61"/>
      <c r="AQ2397" s="61"/>
      <c r="AR2397" s="61"/>
      <c r="AS2397" s="61"/>
      <c r="AT2397" s="61"/>
      <c r="AU2397" s="169" t="s">
        <v>310</v>
      </c>
      <c r="AV2397" s="45">
        <v>2</v>
      </c>
      <c r="AW2397" s="60">
        <v>0.08</v>
      </c>
      <c r="AX2397" s="61"/>
      <c r="AY2397" s="61"/>
      <c r="AZ2397" s="61"/>
      <c r="BA2397" s="61"/>
      <c r="BB2397" s="61"/>
      <c r="BC2397" s="61"/>
      <c r="BD2397" s="61"/>
      <c r="BE2397" s="61"/>
      <c r="BF2397" s="61"/>
      <c r="BG2397" s="61"/>
      <c r="BH2397" s="61"/>
      <c r="BI2397" s="61"/>
      <c r="BJ2397" s="61"/>
      <c r="BK2397" s="61"/>
      <c r="BL2397" s="61"/>
      <c r="BM2397" s="61"/>
    </row>
    <row r="2398" spans="2:65" ht="25.5" customHeight="1" x14ac:dyDescent="0.2">
      <c r="B2398" s="61"/>
      <c r="C2398" s="61"/>
      <c r="D2398" s="61"/>
      <c r="E2398" s="64"/>
      <c r="F2398" s="61"/>
      <c r="G2398" s="61"/>
      <c r="H2398" s="61"/>
      <c r="I2398" s="61"/>
      <c r="J2398" s="63" t="s">
        <v>408</v>
      </c>
      <c r="K2398" s="45">
        <v>0</v>
      </c>
      <c r="L2398" s="58">
        <v>0</v>
      </c>
      <c r="M2398" s="61"/>
      <c r="N2398" s="61"/>
      <c r="O2398" s="61"/>
      <c r="P2398" s="61"/>
      <c r="Q2398" s="61"/>
      <c r="R2398" s="61"/>
      <c r="S2398" s="61"/>
      <c r="T2398" s="61"/>
      <c r="U2398" s="61"/>
      <c r="V2398" s="61"/>
      <c r="W2398" s="61"/>
      <c r="X2398" s="49" t="s">
        <v>141</v>
      </c>
      <c r="Y2398" s="49" t="s">
        <v>140</v>
      </c>
      <c r="Z2398" s="61"/>
      <c r="AA2398" s="61"/>
      <c r="AB2398" s="61"/>
      <c r="AC2398" s="61"/>
      <c r="AD2398" s="61"/>
      <c r="AE2398" s="61"/>
      <c r="AF2398" s="61"/>
      <c r="AG2398" s="61"/>
      <c r="AH2398" s="61"/>
      <c r="AI2398" s="37"/>
      <c r="AJ2398" s="45">
        <v>29</v>
      </c>
      <c r="AK2398" s="60">
        <v>1</v>
      </c>
      <c r="AL2398" s="61"/>
      <c r="AM2398" s="169" t="s">
        <v>267</v>
      </c>
      <c r="AN2398" s="45">
        <v>0</v>
      </c>
      <c r="AO2398" s="60">
        <v>0</v>
      </c>
      <c r="AP2398" s="61"/>
      <c r="AQ2398" s="61"/>
      <c r="AR2398" s="61"/>
      <c r="AS2398" s="61"/>
      <c r="AT2398" s="61"/>
      <c r="AU2398" s="169" t="s">
        <v>311</v>
      </c>
      <c r="AV2398" s="45">
        <v>0</v>
      </c>
      <c r="AW2398" s="60">
        <v>0</v>
      </c>
      <c r="AX2398" s="61"/>
      <c r="AY2398" s="61"/>
      <c r="AZ2398" s="61"/>
      <c r="BA2398" s="61"/>
      <c r="BB2398" s="61"/>
      <c r="BC2398" s="61"/>
      <c r="BD2398" s="61"/>
      <c r="BE2398" s="61"/>
      <c r="BF2398" s="61"/>
      <c r="BG2398" s="61"/>
      <c r="BH2398" s="61"/>
      <c r="BI2398" s="61"/>
      <c r="BJ2398" s="61"/>
      <c r="BK2398" s="61"/>
      <c r="BL2398" s="61"/>
      <c r="BM2398" s="61"/>
    </row>
    <row r="2399" spans="2:65" ht="25.5" customHeight="1" x14ac:dyDescent="0.2">
      <c r="B2399" s="61"/>
      <c r="C2399" s="61"/>
      <c r="D2399" s="61"/>
      <c r="E2399" s="64"/>
      <c r="F2399" s="61"/>
      <c r="G2399" s="61"/>
      <c r="H2399" s="61"/>
      <c r="I2399" s="61"/>
      <c r="J2399" s="63" t="s">
        <v>395</v>
      </c>
      <c r="K2399" s="45">
        <v>1</v>
      </c>
      <c r="L2399" s="58">
        <v>3.5714285714285712E-2</v>
      </c>
      <c r="M2399" s="61"/>
      <c r="N2399" s="61"/>
      <c r="O2399" s="61"/>
      <c r="P2399" s="61"/>
      <c r="Q2399" s="61"/>
      <c r="R2399" s="61"/>
      <c r="S2399" s="61"/>
      <c r="T2399" s="61"/>
      <c r="U2399" s="61"/>
      <c r="V2399" s="61"/>
      <c r="W2399" s="61"/>
      <c r="X2399" s="61"/>
      <c r="Y2399" s="61"/>
      <c r="Z2399" s="61"/>
      <c r="AA2399" s="61"/>
      <c r="AB2399" s="61"/>
      <c r="AC2399" s="61"/>
      <c r="AD2399" s="61"/>
      <c r="AE2399" s="61"/>
      <c r="AF2399" s="61"/>
      <c r="AG2399" s="61"/>
      <c r="AH2399" s="61"/>
      <c r="AI2399" s="61"/>
      <c r="AJ2399" s="49" t="s">
        <v>141</v>
      </c>
      <c r="AK2399" s="49" t="s">
        <v>140</v>
      </c>
      <c r="AL2399" s="61"/>
      <c r="AM2399" s="169" t="s">
        <v>268</v>
      </c>
      <c r="AN2399" s="45">
        <v>0</v>
      </c>
      <c r="AO2399" s="60">
        <v>0</v>
      </c>
      <c r="AP2399" s="61"/>
      <c r="AQ2399" s="61"/>
      <c r="AR2399" s="61"/>
      <c r="AS2399" s="61"/>
      <c r="AT2399" s="61"/>
      <c r="AU2399" s="169" t="s">
        <v>312</v>
      </c>
      <c r="AV2399" s="45">
        <v>3</v>
      </c>
      <c r="AW2399" s="60">
        <v>0.12</v>
      </c>
      <c r="AX2399" s="61"/>
      <c r="AY2399"/>
      <c r="AZ2399"/>
      <c r="BA2399"/>
      <c r="BB2399" s="61"/>
      <c r="BC2399" s="61"/>
      <c r="BD2399" s="61"/>
      <c r="BE2399" s="61"/>
      <c r="BF2399" s="61"/>
      <c r="BG2399" s="61"/>
      <c r="BH2399" s="61"/>
      <c r="BI2399" s="61"/>
      <c r="BJ2399" s="61"/>
      <c r="BK2399" s="61"/>
      <c r="BL2399" s="61"/>
      <c r="BM2399" s="61"/>
    </row>
    <row r="2400" spans="2:65" ht="25.5" customHeight="1" x14ac:dyDescent="0.2">
      <c r="B2400" s="61"/>
      <c r="C2400" s="61"/>
      <c r="D2400" s="61"/>
      <c r="E2400" s="64"/>
      <c r="F2400" s="61"/>
      <c r="G2400" s="61"/>
      <c r="H2400" s="61"/>
      <c r="I2400" s="61"/>
      <c r="J2400" s="61"/>
      <c r="K2400" s="45">
        <v>28</v>
      </c>
      <c r="L2400" s="58">
        <v>1</v>
      </c>
      <c r="M2400" s="61"/>
      <c r="N2400" s="61"/>
      <c r="O2400" s="61"/>
      <c r="P2400" s="61"/>
      <c r="Q2400" s="61"/>
      <c r="R2400" s="61"/>
      <c r="S2400" s="61"/>
      <c r="T2400" s="61"/>
      <c r="U2400" s="61"/>
      <c r="V2400" s="61"/>
      <c r="W2400" s="61"/>
      <c r="X2400" s="61"/>
      <c r="Y2400" s="61"/>
      <c r="Z2400" s="61"/>
      <c r="AA2400" s="61"/>
      <c r="AB2400" s="61"/>
      <c r="AC2400" s="61"/>
      <c r="AD2400" s="61"/>
      <c r="AE2400" s="61"/>
      <c r="AF2400" s="61"/>
      <c r="AG2400" s="61"/>
      <c r="AH2400" s="61"/>
      <c r="AI2400" s="61"/>
      <c r="AJ2400" s="61"/>
      <c r="AK2400" s="61"/>
      <c r="AL2400" s="61"/>
      <c r="AM2400" s="169" t="s">
        <v>269</v>
      </c>
      <c r="AN2400" s="45">
        <v>2</v>
      </c>
      <c r="AO2400" s="60">
        <v>0.08</v>
      </c>
      <c r="AP2400" s="61"/>
      <c r="AQ2400" s="61"/>
      <c r="AR2400" s="61"/>
      <c r="AS2400" s="61"/>
      <c r="AT2400" s="61"/>
      <c r="AU2400" s="169" t="s">
        <v>313</v>
      </c>
      <c r="AV2400" s="45">
        <v>0</v>
      </c>
      <c r="AW2400" s="60">
        <v>0</v>
      </c>
      <c r="AX2400" s="61"/>
      <c r="AY2400"/>
      <c r="AZ2400"/>
      <c r="BA2400"/>
      <c r="BB2400" s="61"/>
      <c r="BC2400" s="61"/>
      <c r="BD2400" s="61"/>
      <c r="BE2400" s="61"/>
      <c r="BF2400" s="61"/>
      <c r="BG2400" s="61"/>
      <c r="BH2400" s="61"/>
      <c r="BI2400" s="61"/>
      <c r="BJ2400" s="61"/>
      <c r="BK2400" s="61"/>
      <c r="BL2400" s="61"/>
      <c r="BM2400" s="61"/>
    </row>
    <row r="2401" spans="2:65" ht="25.5" customHeight="1" x14ac:dyDescent="0.2">
      <c r="B2401" s="61"/>
      <c r="C2401" s="61"/>
      <c r="D2401" s="61"/>
      <c r="E2401" s="64"/>
      <c r="F2401" s="61"/>
      <c r="G2401" s="61"/>
      <c r="H2401" s="61"/>
      <c r="I2401" s="61"/>
      <c r="J2401" s="61"/>
      <c r="K2401" s="70" t="s">
        <v>141</v>
      </c>
      <c r="L2401" s="70" t="s">
        <v>140</v>
      </c>
      <c r="M2401" s="61"/>
      <c r="N2401" s="61"/>
      <c r="O2401" s="61"/>
      <c r="P2401" s="61"/>
      <c r="Q2401" s="61"/>
      <c r="R2401" s="61"/>
      <c r="S2401" s="61"/>
      <c r="T2401" s="61"/>
      <c r="U2401" s="61"/>
      <c r="V2401" s="61"/>
      <c r="W2401" s="61"/>
      <c r="X2401" s="61"/>
      <c r="Y2401" s="61"/>
      <c r="Z2401" s="61"/>
      <c r="AA2401" s="61"/>
      <c r="AB2401" s="61"/>
      <c r="AC2401" s="61"/>
      <c r="AD2401" s="61"/>
      <c r="AE2401" s="61"/>
      <c r="AF2401" s="61"/>
      <c r="AG2401" s="61"/>
      <c r="AH2401" s="61"/>
      <c r="AI2401" s="61"/>
      <c r="AJ2401" s="61"/>
      <c r="AK2401" s="61"/>
      <c r="AL2401" s="61"/>
      <c r="AM2401" s="169" t="s">
        <v>280</v>
      </c>
      <c r="AN2401" s="45">
        <v>2</v>
      </c>
      <c r="AO2401" s="60">
        <v>0.08</v>
      </c>
      <c r="AP2401" s="61"/>
      <c r="AQ2401" s="61"/>
      <c r="AR2401" s="61"/>
      <c r="AS2401" s="61"/>
      <c r="AT2401" s="61"/>
      <c r="AU2401" s="98"/>
      <c r="AV2401" s="45">
        <v>25</v>
      </c>
      <c r="AW2401" s="60">
        <v>1</v>
      </c>
      <c r="AX2401" s="61"/>
      <c r="AY2401" s="61"/>
      <c r="AZ2401" s="61"/>
      <c r="BA2401" s="61"/>
      <c r="BB2401" s="61"/>
      <c r="BC2401" s="61"/>
      <c r="BD2401" s="61"/>
      <c r="BE2401" s="61"/>
      <c r="BF2401" s="61"/>
      <c r="BG2401" s="61"/>
      <c r="BH2401" s="61"/>
      <c r="BI2401" s="61"/>
      <c r="BJ2401" s="61"/>
      <c r="BK2401" s="61"/>
      <c r="BL2401" s="61"/>
      <c r="BM2401" s="61"/>
    </row>
    <row r="2402" spans="2:65" ht="25.5" customHeight="1" x14ac:dyDescent="0.2">
      <c r="B2402" s="61"/>
      <c r="C2402" s="61"/>
      <c r="D2402" s="61"/>
      <c r="E2402" s="64"/>
      <c r="F2402" s="61"/>
      <c r="G2402" s="61"/>
      <c r="H2402" s="61"/>
      <c r="I2402" s="61"/>
      <c r="J2402" s="61"/>
      <c r="K2402" s="61"/>
      <c r="L2402" s="61"/>
      <c r="M2402" s="61"/>
      <c r="N2402" s="61"/>
      <c r="O2402" s="61"/>
      <c r="P2402" s="61"/>
      <c r="Q2402" s="61"/>
      <c r="R2402" s="61"/>
      <c r="S2402" s="61"/>
      <c r="T2402" s="61"/>
      <c r="U2402" s="61"/>
      <c r="V2402" s="61"/>
      <c r="W2402" s="61"/>
      <c r="X2402" s="61"/>
      <c r="Y2402" s="61"/>
      <c r="Z2402" s="61"/>
      <c r="AA2402" s="61"/>
      <c r="AB2402" s="61"/>
      <c r="AC2402" s="61"/>
      <c r="AD2402" s="61"/>
      <c r="AE2402" s="61"/>
      <c r="AF2402" s="61"/>
      <c r="AG2402" s="61"/>
      <c r="AH2402" s="61"/>
      <c r="AI2402" s="61"/>
      <c r="AJ2402" s="61"/>
      <c r="AK2402" s="61"/>
      <c r="AL2402" s="61"/>
      <c r="AM2402" s="169" t="s">
        <v>270</v>
      </c>
      <c r="AN2402" s="45">
        <v>0</v>
      </c>
      <c r="AO2402" s="60">
        <v>0</v>
      </c>
      <c r="AP2402" s="61"/>
      <c r="AQ2402" s="61"/>
      <c r="AR2402" s="61"/>
      <c r="AS2402" s="61"/>
      <c r="AT2402" s="61"/>
      <c r="AU2402" s="61"/>
      <c r="AV2402" s="49" t="s">
        <v>141</v>
      </c>
      <c r="AW2402" s="49" t="s">
        <v>140</v>
      </c>
      <c r="AX2402" s="61"/>
      <c r="AY2402" s="61"/>
      <c r="AZ2402" s="61"/>
      <c r="BA2402" s="61"/>
      <c r="BB2402" s="61"/>
      <c r="BC2402" s="61"/>
      <c r="BD2402" s="61"/>
      <c r="BE2402" s="61"/>
      <c r="BF2402" s="61"/>
      <c r="BG2402" s="61"/>
      <c r="BH2402" s="61"/>
      <c r="BI2402" s="61"/>
      <c r="BJ2402" s="61"/>
      <c r="BK2402" s="61"/>
      <c r="BL2402" s="61"/>
      <c r="BM2402" s="61"/>
    </row>
    <row r="2403" spans="2:65" ht="25.5" customHeight="1" x14ac:dyDescent="0.2">
      <c r="B2403" s="61"/>
      <c r="C2403" s="61"/>
      <c r="D2403" s="61"/>
      <c r="E2403" s="64"/>
      <c r="F2403" s="61"/>
      <c r="G2403" s="61"/>
      <c r="H2403" s="61"/>
      <c r="I2403" s="61"/>
      <c r="J2403" s="61"/>
      <c r="K2403" s="61"/>
      <c r="L2403" s="61"/>
      <c r="M2403" s="61"/>
      <c r="N2403" s="61"/>
      <c r="O2403" s="61"/>
      <c r="P2403" s="61"/>
      <c r="Q2403" s="61"/>
      <c r="R2403" s="61"/>
      <c r="S2403" s="61"/>
      <c r="T2403" s="61"/>
      <c r="U2403" s="61"/>
      <c r="V2403" s="61"/>
      <c r="W2403" s="61"/>
      <c r="X2403" s="61"/>
      <c r="Y2403" s="61"/>
      <c r="Z2403" s="61"/>
      <c r="AA2403" s="61"/>
      <c r="AB2403" s="61"/>
      <c r="AC2403" s="61"/>
      <c r="AD2403" s="61"/>
      <c r="AE2403" s="61"/>
      <c r="AF2403" s="61"/>
      <c r="AG2403" s="61"/>
      <c r="AH2403" s="61"/>
      <c r="AI2403" s="61"/>
      <c r="AJ2403" s="61"/>
      <c r="AK2403" s="61"/>
      <c r="AL2403" s="61"/>
      <c r="AM2403" s="169" t="s">
        <v>271</v>
      </c>
      <c r="AN2403" s="45">
        <v>0</v>
      </c>
      <c r="AO2403" s="60">
        <v>0</v>
      </c>
      <c r="AP2403" s="61"/>
      <c r="AQ2403" s="61"/>
      <c r="AR2403" s="61"/>
      <c r="AS2403" s="61"/>
      <c r="AT2403" s="61"/>
      <c r="AU2403" s="61"/>
      <c r="AV2403" s="61"/>
      <c r="AW2403" s="61"/>
      <c r="AX2403" s="61"/>
      <c r="AY2403" s="61"/>
      <c r="AZ2403" s="61"/>
      <c r="BA2403" s="61"/>
      <c r="BB2403" s="61"/>
      <c r="BC2403" s="61"/>
      <c r="BD2403" s="61"/>
      <c r="BE2403" s="61"/>
      <c r="BF2403" s="61"/>
      <c r="BG2403" s="61"/>
      <c r="BH2403" s="61"/>
      <c r="BI2403" s="61"/>
      <c r="BJ2403" s="62"/>
      <c r="BK2403" s="62"/>
      <c r="BL2403" s="61"/>
      <c r="BM2403" s="61"/>
    </row>
    <row r="2404" spans="2:65" ht="25.5" customHeight="1" x14ac:dyDescent="0.2">
      <c r="B2404" s="37"/>
      <c r="C2404" s="37"/>
      <c r="D2404" s="37"/>
      <c r="E2404" s="64"/>
      <c r="F2404" s="61"/>
      <c r="G2404" s="61"/>
      <c r="H2404" s="61"/>
      <c r="I2404" s="61"/>
      <c r="J2404" s="61"/>
      <c r="K2404" s="61"/>
      <c r="L2404" s="61"/>
      <c r="M2404" s="61"/>
      <c r="N2404" s="61"/>
      <c r="O2404" s="61"/>
      <c r="P2404" s="61"/>
      <c r="Q2404" s="61"/>
      <c r="R2404" s="61"/>
      <c r="S2404" s="61"/>
      <c r="T2404" s="61"/>
      <c r="U2404" s="61"/>
      <c r="V2404" s="61"/>
      <c r="W2404" s="61"/>
      <c r="X2404" s="61"/>
      <c r="Y2404" s="61"/>
      <c r="Z2404" s="61"/>
      <c r="AA2404" s="61"/>
      <c r="AB2404" s="61"/>
      <c r="AC2404" s="61"/>
      <c r="AD2404" s="61"/>
      <c r="AE2404" s="61"/>
      <c r="AF2404" s="61"/>
      <c r="AG2404" s="61"/>
      <c r="AH2404" s="61"/>
      <c r="AI2404" s="61"/>
      <c r="AJ2404" s="61"/>
      <c r="AK2404" s="61"/>
      <c r="AL2404" s="61"/>
      <c r="AM2404" s="169" t="s">
        <v>272</v>
      </c>
      <c r="AN2404" s="45">
        <v>1</v>
      </c>
      <c r="AO2404" s="60">
        <v>0.04</v>
      </c>
      <c r="AP2404" s="61"/>
      <c r="AQ2404" s="61"/>
      <c r="AR2404" s="61"/>
      <c r="AS2404" s="61"/>
      <c r="AT2404" s="61"/>
      <c r="AU2404" s="61"/>
      <c r="AV2404" s="61"/>
      <c r="AW2404" s="61"/>
      <c r="AX2404" s="61"/>
      <c r="AY2404" s="61"/>
      <c r="AZ2404" s="61"/>
      <c r="BA2404" s="61"/>
      <c r="BB2404" s="61"/>
      <c r="BC2404" s="61"/>
      <c r="BD2404" s="61"/>
      <c r="BE2404" s="61"/>
      <c r="BF2404" s="61"/>
      <c r="BG2404" s="61"/>
      <c r="BH2404" s="61"/>
      <c r="BI2404" s="61"/>
      <c r="BJ2404" s="61"/>
      <c r="BK2404" s="61"/>
      <c r="BL2404" s="61"/>
      <c r="BM2404" s="61"/>
    </row>
    <row r="2405" spans="2:65" ht="25.5" customHeight="1" x14ac:dyDescent="0.2">
      <c r="B2405" s="61"/>
      <c r="C2405" s="61"/>
      <c r="D2405" s="61"/>
      <c r="E2405" s="64"/>
      <c r="F2405" s="61"/>
      <c r="G2405" s="61"/>
      <c r="H2405" s="61"/>
      <c r="I2405" s="61"/>
      <c r="J2405" s="61"/>
      <c r="K2405" s="61"/>
      <c r="L2405" s="61"/>
      <c r="M2405" s="61"/>
      <c r="N2405" s="61"/>
      <c r="O2405" s="61"/>
      <c r="P2405" s="61"/>
      <c r="Q2405" s="61"/>
      <c r="R2405" s="61"/>
      <c r="S2405" s="61"/>
      <c r="T2405" s="61"/>
      <c r="U2405" s="61"/>
      <c r="V2405" s="61"/>
      <c r="W2405" s="61"/>
      <c r="X2405" s="61"/>
      <c r="Y2405" s="61"/>
      <c r="Z2405" s="61"/>
      <c r="AA2405" s="61"/>
      <c r="AB2405" s="61"/>
      <c r="AC2405" s="61"/>
      <c r="AD2405" s="61"/>
      <c r="AE2405" s="61"/>
      <c r="AF2405" s="61"/>
      <c r="AG2405" s="61"/>
      <c r="AH2405" s="61"/>
      <c r="AI2405" s="61"/>
      <c r="AJ2405" s="61"/>
      <c r="AK2405" s="61"/>
      <c r="AL2405" s="61"/>
      <c r="AM2405" s="169" t="s">
        <v>281</v>
      </c>
      <c r="AN2405" s="30">
        <v>2</v>
      </c>
      <c r="AO2405" s="60">
        <v>0.08</v>
      </c>
      <c r="AP2405" s="61"/>
      <c r="AQ2405" s="61"/>
      <c r="AR2405" s="61"/>
      <c r="AS2405" s="61"/>
      <c r="AT2405" s="61"/>
      <c r="AU2405" s="61"/>
      <c r="AV2405" s="61"/>
      <c r="AW2405" s="61"/>
      <c r="AX2405" s="61"/>
      <c r="AY2405" s="61"/>
      <c r="AZ2405" s="61"/>
      <c r="BA2405" s="61"/>
      <c r="BB2405" s="61"/>
      <c r="BC2405" s="61"/>
      <c r="BD2405" s="61"/>
      <c r="BE2405" s="61"/>
      <c r="BF2405" s="61"/>
      <c r="BG2405" s="61"/>
      <c r="BH2405" s="61"/>
      <c r="BI2405" s="61"/>
      <c r="BJ2405" s="61"/>
      <c r="BK2405" s="61"/>
      <c r="BL2405" s="61"/>
      <c r="BM2405" s="61"/>
    </row>
    <row r="2406" spans="2:65" ht="25.5" customHeight="1" x14ac:dyDescent="0.2">
      <c r="B2406" s="61"/>
      <c r="C2406" s="61"/>
      <c r="D2406" s="61"/>
      <c r="E2406" s="64"/>
      <c r="F2406" s="61"/>
      <c r="G2406" s="61"/>
      <c r="H2406" s="61"/>
      <c r="I2406" s="61"/>
      <c r="J2406" s="61"/>
      <c r="K2406" s="61"/>
      <c r="L2406" s="61"/>
      <c r="M2406" s="61"/>
      <c r="N2406" s="61"/>
      <c r="O2406" s="61"/>
      <c r="P2406" s="61"/>
      <c r="Q2406" s="61"/>
      <c r="R2406" s="61"/>
      <c r="S2406" s="61"/>
      <c r="T2406" s="61"/>
      <c r="U2406" s="61"/>
      <c r="V2406" s="61"/>
      <c r="W2406" s="61"/>
      <c r="X2406" s="61"/>
      <c r="Y2406" s="61"/>
      <c r="Z2406" s="61"/>
      <c r="AA2406" s="61"/>
      <c r="AB2406" s="61"/>
      <c r="AC2406" s="61"/>
      <c r="AD2406" s="61"/>
      <c r="AE2406" s="61"/>
      <c r="AF2406" s="61"/>
      <c r="AG2406" s="61"/>
      <c r="AH2406" s="61"/>
      <c r="AI2406" s="61"/>
      <c r="AJ2406" s="61"/>
      <c r="AK2406" s="61"/>
      <c r="AL2406" s="61"/>
      <c r="AM2406" s="98"/>
      <c r="AN2406" s="45">
        <v>25</v>
      </c>
      <c r="AO2406" s="60">
        <v>1</v>
      </c>
      <c r="AP2406" s="61"/>
      <c r="AQ2406" s="61"/>
      <c r="AR2406" s="61"/>
      <c r="AS2406" s="61"/>
      <c r="AT2406" s="61"/>
      <c r="AU2406" s="61"/>
      <c r="AV2406" s="61"/>
      <c r="AW2406" s="61"/>
      <c r="AX2406" s="61"/>
      <c r="AY2406" s="61"/>
      <c r="AZ2406" s="61"/>
      <c r="BA2406" s="61"/>
      <c r="BB2406" s="61"/>
      <c r="BC2406" s="61"/>
      <c r="BD2406" s="61"/>
      <c r="BE2406" s="61"/>
      <c r="BF2406" s="61"/>
      <c r="BG2406" s="61"/>
      <c r="BH2406" s="61"/>
      <c r="BI2406" s="61"/>
      <c r="BJ2406" s="61"/>
      <c r="BK2406" s="61"/>
      <c r="BL2406" s="61"/>
      <c r="BM2406" s="61"/>
    </row>
    <row r="2407" spans="2:65" ht="25.5" customHeight="1" x14ac:dyDescent="0.2">
      <c r="B2407" s="61"/>
      <c r="C2407" s="61"/>
      <c r="D2407" s="61"/>
      <c r="E2407" s="64"/>
      <c r="F2407" s="61"/>
      <c r="G2407" s="61"/>
      <c r="H2407" s="61"/>
      <c r="I2407" s="61"/>
      <c r="J2407" s="61"/>
      <c r="K2407" s="61"/>
      <c r="L2407" s="61"/>
      <c r="M2407" s="61"/>
      <c r="N2407" s="61"/>
      <c r="O2407" s="61"/>
      <c r="P2407" s="61"/>
      <c r="Q2407" s="61"/>
      <c r="R2407" s="61"/>
      <c r="S2407" s="61"/>
      <c r="T2407" s="61"/>
      <c r="U2407" s="61"/>
      <c r="V2407" s="61"/>
      <c r="W2407" s="61"/>
      <c r="X2407" s="61"/>
      <c r="Y2407" s="61"/>
      <c r="Z2407" s="61"/>
      <c r="AA2407" s="61"/>
      <c r="AB2407" s="61"/>
      <c r="AC2407" s="61"/>
      <c r="AD2407" s="61"/>
      <c r="AE2407" s="61"/>
      <c r="AF2407" s="61"/>
      <c r="AG2407" s="61"/>
      <c r="AH2407" s="61"/>
      <c r="AI2407" s="61"/>
      <c r="AJ2407" s="61"/>
      <c r="AK2407" s="61"/>
      <c r="AL2407" s="61"/>
      <c r="AM2407" s="61"/>
      <c r="AN2407" s="49" t="s">
        <v>141</v>
      </c>
      <c r="AO2407" s="49" t="s">
        <v>140</v>
      </c>
      <c r="AP2407" s="61"/>
      <c r="AQ2407" s="61"/>
      <c r="AR2407" s="61"/>
      <c r="AS2407" s="61"/>
      <c r="AT2407" s="61"/>
      <c r="AU2407" s="61"/>
      <c r="AV2407" s="61"/>
      <c r="AW2407" s="61"/>
      <c r="AX2407" s="61"/>
      <c r="AY2407" s="61"/>
      <c r="AZ2407" s="61"/>
      <c r="BA2407" s="61"/>
      <c r="BB2407" s="61"/>
      <c r="BC2407" s="61"/>
      <c r="BD2407" s="61"/>
      <c r="BE2407" s="61"/>
      <c r="BF2407" s="61"/>
      <c r="BG2407" s="61"/>
      <c r="BH2407" s="61"/>
      <c r="BI2407" s="61"/>
      <c r="BJ2407" s="61"/>
      <c r="BK2407" s="61"/>
      <c r="BL2407" s="61"/>
      <c r="BM2407" s="61"/>
    </row>
    <row r="2408" spans="2:65" ht="25.5" customHeight="1" x14ac:dyDescent="0.2">
      <c r="B2408" s="61"/>
      <c r="C2408" s="61"/>
      <c r="D2408" s="61"/>
      <c r="E2408" s="64"/>
      <c r="F2408" s="61"/>
      <c r="G2408" s="61"/>
      <c r="H2408" s="61"/>
      <c r="I2408" s="61"/>
      <c r="J2408" s="61"/>
      <c r="K2408" s="61"/>
      <c r="L2408" s="61"/>
      <c r="M2408" s="61"/>
      <c r="N2408" s="61"/>
      <c r="O2408" s="61"/>
      <c r="P2408" s="61"/>
      <c r="Q2408" s="61"/>
      <c r="R2408" s="61"/>
      <c r="S2408" s="61"/>
      <c r="T2408" s="61"/>
      <c r="U2408" s="61"/>
      <c r="V2408" s="61"/>
      <c r="W2408" s="61"/>
      <c r="X2408" s="61"/>
      <c r="Y2408" s="61"/>
      <c r="Z2408" s="61"/>
      <c r="AA2408" s="61"/>
      <c r="AB2408" s="61"/>
      <c r="AC2408" s="61"/>
      <c r="AD2408" s="61"/>
      <c r="AE2408" s="61"/>
      <c r="AF2408" s="61"/>
      <c r="AG2408" s="61"/>
      <c r="AH2408" s="61"/>
      <c r="AI2408" s="61"/>
      <c r="AJ2408" s="61"/>
      <c r="AK2408" s="61"/>
      <c r="AL2408" s="61"/>
      <c r="AM2408" s="61"/>
      <c r="AN2408" s="61"/>
      <c r="AO2408" s="61"/>
      <c r="AP2408" s="61"/>
      <c r="AQ2408" s="61"/>
      <c r="AR2408" s="61"/>
      <c r="AS2408" s="61"/>
      <c r="AT2408" s="61"/>
      <c r="AU2408" s="61"/>
      <c r="AV2408" s="61"/>
      <c r="AW2408" s="61"/>
      <c r="AX2408" s="61"/>
      <c r="AY2408" s="61"/>
      <c r="AZ2408" s="61"/>
      <c r="BA2408" s="61"/>
      <c r="BB2408" s="61"/>
      <c r="BC2408" s="61"/>
      <c r="BD2408" s="61"/>
      <c r="BE2408" s="61"/>
      <c r="BF2408" s="61"/>
      <c r="BG2408" s="61"/>
      <c r="BH2408" s="61"/>
      <c r="BI2408" s="61"/>
      <c r="BJ2408" s="61"/>
      <c r="BK2408" s="61"/>
      <c r="BL2408" s="61"/>
      <c r="BM2408" s="61"/>
    </row>
    <row r="2409" spans="2:65" ht="25.5" customHeight="1" x14ac:dyDescent="0.2">
      <c r="B2409" s="170" t="s">
        <v>425</v>
      </c>
      <c r="C2409" s="170"/>
      <c r="D2409" s="170"/>
      <c r="E2409" s="170"/>
      <c r="F2409" s="170"/>
      <c r="G2409" s="170"/>
      <c r="H2409" s="170"/>
      <c r="I2409" s="170"/>
      <c r="J2409" s="170"/>
      <c r="K2409" s="170"/>
      <c r="L2409" s="170"/>
      <c r="M2409" s="170"/>
      <c r="N2409" s="170"/>
      <c r="O2409" s="170"/>
      <c r="P2409" s="170"/>
      <c r="Q2409" s="170"/>
      <c r="R2409" s="170"/>
      <c r="S2409" s="170"/>
      <c r="T2409" s="170"/>
      <c r="U2409" s="170"/>
      <c r="V2409" s="170"/>
      <c r="W2409" s="170"/>
      <c r="X2409" s="170"/>
      <c r="Y2409" s="170"/>
      <c r="Z2409" s="170"/>
      <c r="AA2409" s="170"/>
      <c r="AB2409" s="170"/>
      <c r="AC2409" s="170"/>
      <c r="AD2409" s="170"/>
      <c r="AE2409" s="170"/>
      <c r="AF2409" s="170"/>
      <c r="AG2409" s="170"/>
      <c r="AH2409" s="170"/>
      <c r="AI2409" s="170"/>
      <c r="AJ2409" s="170"/>
      <c r="AK2409" s="170"/>
      <c r="AL2409" s="170"/>
      <c r="AM2409" s="170"/>
      <c r="AN2409" s="170"/>
      <c r="AO2409" s="170"/>
      <c r="AP2409" s="170"/>
      <c r="AQ2409" s="170"/>
      <c r="AR2409" s="170"/>
      <c r="AS2409" s="170"/>
      <c r="AT2409" s="170"/>
      <c r="AU2409" s="170"/>
      <c r="AV2409" s="170"/>
      <c r="AW2409" s="170"/>
      <c r="AX2409" s="170"/>
      <c r="AY2409" s="170"/>
      <c r="AZ2409" s="170"/>
      <c r="BA2409" s="170"/>
      <c r="BB2409" s="170"/>
      <c r="BC2409" s="170"/>
      <c r="BD2409" s="170"/>
      <c r="BE2409" s="170"/>
      <c r="BF2409" s="170"/>
      <c r="BG2409" s="170"/>
      <c r="BH2409" s="170"/>
      <c r="BI2409" s="170"/>
      <c r="BJ2409" s="170"/>
      <c r="BK2409" s="170"/>
      <c r="BL2409" s="170"/>
      <c r="BM2409" s="170"/>
    </row>
    <row r="2410" spans="2:65" ht="25.5" customHeight="1" x14ac:dyDescent="0.2">
      <c r="B2410" s="61"/>
      <c r="C2410" s="61"/>
      <c r="D2410" s="61"/>
      <c r="E2410" s="64"/>
      <c r="F2410" s="61"/>
      <c r="G2410" s="61"/>
      <c r="H2410" s="61"/>
      <c r="I2410" s="61"/>
      <c r="J2410" s="61"/>
      <c r="K2410" s="61"/>
      <c r="L2410" s="61"/>
      <c r="M2410" s="61"/>
      <c r="N2410" s="61"/>
      <c r="O2410" s="61"/>
      <c r="P2410" s="61"/>
      <c r="Q2410" s="61"/>
      <c r="R2410" s="61"/>
      <c r="S2410" s="61"/>
      <c r="T2410" s="61"/>
      <c r="U2410" s="61"/>
      <c r="V2410" s="61"/>
      <c r="W2410" s="61"/>
      <c r="X2410" s="61"/>
      <c r="Y2410" s="61"/>
      <c r="Z2410" s="61"/>
      <c r="AA2410" s="61"/>
      <c r="AB2410" s="61"/>
      <c r="AC2410" s="61"/>
      <c r="AD2410" s="61"/>
      <c r="AE2410" s="61"/>
      <c r="AF2410" s="61"/>
      <c r="AG2410" s="61"/>
      <c r="AH2410" s="61"/>
      <c r="AI2410" s="61"/>
      <c r="AJ2410" s="61"/>
      <c r="AK2410" s="61"/>
      <c r="AL2410" s="61"/>
      <c r="AM2410" s="61"/>
      <c r="AN2410" s="61"/>
      <c r="AO2410" s="61"/>
      <c r="AP2410" s="61"/>
      <c r="AQ2410" s="61"/>
      <c r="AR2410" s="61"/>
      <c r="AS2410" s="61"/>
      <c r="AT2410" s="61"/>
      <c r="AU2410" s="61"/>
      <c r="AV2410" s="61"/>
      <c r="AW2410" s="61"/>
      <c r="AX2410" s="61"/>
      <c r="AY2410" s="61"/>
      <c r="AZ2410" s="61"/>
      <c r="BA2410" s="61"/>
      <c r="BB2410" s="61"/>
      <c r="BC2410" s="61"/>
      <c r="BD2410" s="61"/>
      <c r="BE2410" s="61"/>
      <c r="BF2410" s="61"/>
      <c r="BG2410" s="61"/>
      <c r="BH2410" s="61"/>
      <c r="BI2410" s="61"/>
      <c r="BJ2410" s="61"/>
      <c r="BK2410" s="61"/>
      <c r="BL2410" s="61"/>
      <c r="BM2410" s="61"/>
    </row>
    <row r="2411" spans="2:65" ht="25.5" customHeight="1" x14ac:dyDescent="0.2">
      <c r="B2411" s="181" t="s">
        <v>427</v>
      </c>
      <c r="C2411" s="181"/>
      <c r="D2411" s="181"/>
      <c r="E2411" s="181"/>
      <c r="F2411" s="181"/>
      <c r="G2411" s="181"/>
      <c r="H2411" s="181"/>
      <c r="I2411" s="61"/>
      <c r="J2411" s="181" t="s">
        <v>426</v>
      </c>
      <c r="K2411" s="181"/>
      <c r="L2411" s="181"/>
      <c r="M2411" s="181"/>
      <c r="N2411" s="181"/>
      <c r="O2411" s="181"/>
      <c r="P2411" s="181"/>
      <c r="Q2411" s="181"/>
      <c r="R2411" s="181"/>
      <c r="S2411" s="181"/>
      <c r="T2411" s="181"/>
      <c r="U2411" s="73"/>
      <c r="V2411" s="181" t="s">
        <v>428</v>
      </c>
      <c r="W2411" s="181"/>
      <c r="X2411" s="181"/>
      <c r="Y2411" s="181"/>
      <c r="Z2411" s="181"/>
      <c r="AA2411" s="181"/>
      <c r="AB2411" s="181"/>
      <c r="AC2411" s="61"/>
      <c r="AD2411" s="61"/>
      <c r="AE2411" s="181" t="s">
        <v>429</v>
      </c>
      <c r="AF2411" s="181"/>
      <c r="AG2411" s="181"/>
      <c r="AH2411" s="181"/>
      <c r="AI2411" s="181"/>
      <c r="AJ2411" s="181"/>
      <c r="AK2411" s="181"/>
      <c r="AL2411" s="181"/>
      <c r="AM2411" s="181"/>
      <c r="AN2411" s="181"/>
      <c r="AO2411" s="181"/>
      <c r="AP2411" s="61"/>
      <c r="AQ2411" s="61"/>
      <c r="AR2411" s="181" t="s">
        <v>430</v>
      </c>
      <c r="AS2411" s="181"/>
      <c r="AT2411" s="181"/>
      <c r="AU2411" s="181"/>
      <c r="AV2411" s="181"/>
      <c r="AW2411" s="181"/>
      <c r="AX2411" s="181"/>
      <c r="AY2411" s="61"/>
      <c r="AZ2411" s="61"/>
      <c r="BA2411" s="181" t="s">
        <v>431</v>
      </c>
      <c r="BB2411" s="181"/>
      <c r="BC2411" s="181"/>
      <c r="BD2411" s="181"/>
      <c r="BE2411" s="181"/>
      <c r="BF2411" s="181"/>
      <c r="BG2411" s="181"/>
      <c r="BH2411" s="181"/>
      <c r="BI2411" s="181"/>
      <c r="BJ2411" s="181"/>
      <c r="BK2411" s="181"/>
      <c r="BL2411" s="61"/>
      <c r="BM2411" s="61"/>
    </row>
    <row r="2412" spans="2:65" ht="25.5" customHeight="1" x14ac:dyDescent="0.2">
      <c r="B2412" s="61"/>
      <c r="C2412" s="61"/>
      <c r="D2412" s="61"/>
      <c r="E2412" s="64"/>
      <c r="F2412" s="61"/>
      <c r="G2412" s="61"/>
      <c r="H2412" s="61"/>
      <c r="I2412" s="61"/>
      <c r="J2412" s="61"/>
      <c r="K2412" s="61"/>
      <c r="L2412" s="61"/>
      <c r="M2412" s="61"/>
      <c r="N2412" s="61"/>
      <c r="O2412" s="61"/>
      <c r="P2412" s="61"/>
      <c r="Q2412" s="61"/>
      <c r="R2412" s="61"/>
      <c r="S2412" s="61"/>
      <c r="T2412" s="61"/>
      <c r="U2412" s="61"/>
      <c r="V2412" s="61"/>
      <c r="W2412" s="61"/>
      <c r="X2412" s="61"/>
      <c r="Y2412" s="61"/>
      <c r="Z2412" s="61"/>
      <c r="AA2412" s="61"/>
      <c r="AB2412" s="61"/>
      <c r="AC2412" s="61"/>
      <c r="AD2412" s="61"/>
      <c r="AE2412" s="61"/>
      <c r="AF2412" s="61"/>
      <c r="AG2412" s="61"/>
      <c r="AH2412" s="61"/>
      <c r="AI2412" s="61"/>
      <c r="AJ2412" s="61"/>
      <c r="AK2412" s="61"/>
      <c r="AL2412" s="61"/>
      <c r="AM2412" s="61"/>
      <c r="AN2412" s="61"/>
      <c r="AO2412" s="61"/>
      <c r="AP2412" s="61"/>
      <c r="AQ2412" s="61"/>
      <c r="AR2412" s="61"/>
      <c r="AS2412" s="61"/>
      <c r="AT2412" s="61"/>
      <c r="AU2412" s="61"/>
      <c r="AV2412" s="61"/>
      <c r="AW2412" s="61"/>
      <c r="AX2412" s="61"/>
      <c r="AY2412" s="61"/>
      <c r="AZ2412" s="61"/>
      <c r="BA2412" s="61"/>
      <c r="BB2412" s="61"/>
      <c r="BC2412" s="61"/>
      <c r="BD2412" s="61"/>
      <c r="BE2412" s="61"/>
      <c r="BF2412" s="61"/>
      <c r="BG2412" s="61"/>
      <c r="BH2412" s="61"/>
      <c r="BI2412" s="61"/>
      <c r="BJ2412" s="61"/>
      <c r="BK2412" s="61"/>
      <c r="BL2412" s="61"/>
      <c r="BM2412" s="61"/>
    </row>
    <row r="2413" spans="2:65" ht="25.5" customHeight="1" x14ac:dyDescent="0.2">
      <c r="B2413" s="175" t="s">
        <v>180</v>
      </c>
      <c r="C2413" s="175"/>
      <c r="D2413" s="175"/>
      <c r="E2413" s="64"/>
      <c r="F2413" s="175" t="s">
        <v>14</v>
      </c>
      <c r="G2413" s="175"/>
      <c r="H2413" s="175"/>
      <c r="I2413" s="61"/>
      <c r="J2413" s="178" t="s">
        <v>338</v>
      </c>
      <c r="K2413" s="179"/>
      <c r="L2413" s="180"/>
      <c r="M2413" s="61"/>
      <c r="N2413" s="178" t="s">
        <v>409</v>
      </c>
      <c r="O2413" s="179"/>
      <c r="P2413" s="180"/>
      <c r="Q2413" s="61"/>
      <c r="R2413" s="178" t="s">
        <v>410</v>
      </c>
      <c r="S2413" s="179"/>
      <c r="T2413" s="180"/>
      <c r="U2413" s="61"/>
      <c r="V2413" s="175" t="s">
        <v>180</v>
      </c>
      <c r="W2413" s="175"/>
      <c r="X2413" s="175"/>
      <c r="Y2413" s="61"/>
      <c r="Z2413" s="175" t="s">
        <v>14</v>
      </c>
      <c r="AA2413" s="175"/>
      <c r="AB2413" s="175"/>
      <c r="AC2413" s="61"/>
      <c r="AD2413" s="61"/>
      <c r="AE2413" s="178" t="s">
        <v>338</v>
      </c>
      <c r="AF2413" s="179"/>
      <c r="AG2413" s="180"/>
      <c r="AH2413" s="61"/>
      <c r="AI2413" s="178" t="s">
        <v>409</v>
      </c>
      <c r="AJ2413" s="179"/>
      <c r="AK2413" s="180"/>
      <c r="AL2413" s="61"/>
      <c r="AM2413" s="178" t="s">
        <v>410</v>
      </c>
      <c r="AN2413" s="179"/>
      <c r="AO2413" s="180"/>
      <c r="AP2413" s="61"/>
      <c r="AQ2413" s="61"/>
      <c r="AR2413" s="175" t="s">
        <v>180</v>
      </c>
      <c r="AS2413" s="175"/>
      <c r="AT2413" s="175"/>
      <c r="AU2413" s="61"/>
      <c r="AV2413" s="175" t="s">
        <v>14</v>
      </c>
      <c r="AW2413" s="175"/>
      <c r="AX2413" s="175"/>
      <c r="AY2413" s="61"/>
      <c r="AZ2413" s="61"/>
      <c r="BA2413" s="175" t="s">
        <v>338</v>
      </c>
      <c r="BB2413" s="175"/>
      <c r="BC2413" s="175"/>
      <c r="BD2413" s="61"/>
      <c r="BE2413" s="178" t="s">
        <v>409</v>
      </c>
      <c r="BF2413" s="179"/>
      <c r="BG2413" s="180"/>
      <c r="BH2413" s="61"/>
      <c r="BI2413" s="178" t="s">
        <v>410</v>
      </c>
      <c r="BJ2413" s="179"/>
      <c r="BK2413" s="180"/>
      <c r="BL2413" s="61"/>
      <c r="BM2413" s="61"/>
    </row>
    <row r="2414" spans="2:65" ht="25.5" customHeight="1" x14ac:dyDescent="0.2">
      <c r="B2414" s="55" t="s">
        <v>181</v>
      </c>
      <c r="C2414" s="57">
        <v>17</v>
      </c>
      <c r="D2414" s="58">
        <v>0.6071428571428571</v>
      </c>
      <c r="E2414" s="64"/>
      <c r="F2414" s="55" t="s">
        <v>186</v>
      </c>
      <c r="G2414" s="57">
        <v>25</v>
      </c>
      <c r="H2414" s="58">
        <v>0.8928571428571429</v>
      </c>
      <c r="I2414" s="61"/>
      <c r="J2414" s="55" t="s">
        <v>339</v>
      </c>
      <c r="K2414" s="57">
        <v>15</v>
      </c>
      <c r="L2414" s="58">
        <v>0.5357142857142857</v>
      </c>
      <c r="M2414" s="61"/>
      <c r="N2414" s="55" t="s">
        <v>357</v>
      </c>
      <c r="O2414" s="57">
        <v>5</v>
      </c>
      <c r="P2414" s="58">
        <v>0.17857142857142858</v>
      </c>
      <c r="Q2414" s="61"/>
      <c r="R2414" s="55" t="s">
        <v>411</v>
      </c>
      <c r="S2414" s="57">
        <v>0</v>
      </c>
      <c r="T2414" s="58">
        <v>0</v>
      </c>
      <c r="U2414" s="61"/>
      <c r="V2414" s="47" t="s">
        <v>181</v>
      </c>
      <c r="W2414" s="57">
        <v>3</v>
      </c>
      <c r="X2414" s="58">
        <v>0.42857142857142855</v>
      </c>
      <c r="Y2414" s="61"/>
      <c r="Z2414" s="55" t="s">
        <v>186</v>
      </c>
      <c r="AA2414" s="57">
        <v>5</v>
      </c>
      <c r="AB2414" s="58">
        <v>0.7142857142857143</v>
      </c>
      <c r="AC2414" s="61"/>
      <c r="AD2414" s="61"/>
      <c r="AE2414" s="47" t="s">
        <v>339</v>
      </c>
      <c r="AF2414" s="57">
        <v>3</v>
      </c>
      <c r="AG2414" s="58">
        <v>0.42857142857142855</v>
      </c>
      <c r="AH2414" s="61"/>
      <c r="AI2414" s="55" t="s">
        <v>357</v>
      </c>
      <c r="AJ2414" s="57">
        <v>0</v>
      </c>
      <c r="AK2414" s="58">
        <v>0</v>
      </c>
      <c r="AL2414" s="61"/>
      <c r="AM2414" s="55" t="s">
        <v>411</v>
      </c>
      <c r="AN2414" s="57">
        <v>2</v>
      </c>
      <c r="AO2414" s="58">
        <v>0.2857142857142857</v>
      </c>
      <c r="AP2414" s="61"/>
      <c r="AQ2414" s="61"/>
      <c r="AR2414" s="55" t="s">
        <v>181</v>
      </c>
      <c r="AS2414" s="57">
        <v>1</v>
      </c>
      <c r="AT2414" s="58">
        <v>0.5</v>
      </c>
      <c r="AU2414" s="61"/>
      <c r="AV2414" s="47" t="s">
        <v>186</v>
      </c>
      <c r="AW2414" s="57">
        <v>2</v>
      </c>
      <c r="AX2414" s="58">
        <v>1</v>
      </c>
      <c r="AY2414" s="61"/>
      <c r="AZ2414" s="61"/>
      <c r="BA2414" s="55" t="s">
        <v>339</v>
      </c>
      <c r="BB2414" s="57">
        <v>1</v>
      </c>
      <c r="BC2414" s="58">
        <v>0.5</v>
      </c>
      <c r="BD2414" s="61"/>
      <c r="BE2414" s="55" t="s">
        <v>357</v>
      </c>
      <c r="BF2414" s="57">
        <v>0</v>
      </c>
      <c r="BG2414" s="58">
        <v>0</v>
      </c>
      <c r="BH2414" s="61"/>
      <c r="BI2414" s="55" t="s">
        <v>411</v>
      </c>
      <c r="BJ2414" s="57">
        <v>1</v>
      </c>
      <c r="BK2414" s="58">
        <v>0.5</v>
      </c>
      <c r="BL2414" s="61"/>
      <c r="BM2414" s="61"/>
    </row>
    <row r="2415" spans="2:65" ht="25.5" customHeight="1" x14ac:dyDescent="0.2">
      <c r="B2415" s="46" t="s">
        <v>182</v>
      </c>
      <c r="C2415" s="57">
        <v>4</v>
      </c>
      <c r="D2415" s="58">
        <v>0.14285714285714285</v>
      </c>
      <c r="E2415" s="64"/>
      <c r="F2415" s="46" t="s">
        <v>187</v>
      </c>
      <c r="G2415" s="57">
        <v>2</v>
      </c>
      <c r="H2415" s="58">
        <v>7.1428571428571425E-2</v>
      </c>
      <c r="I2415" s="61"/>
      <c r="J2415" s="55" t="s">
        <v>340</v>
      </c>
      <c r="K2415" s="57">
        <v>1</v>
      </c>
      <c r="L2415" s="58">
        <v>3.5714285714285712E-2</v>
      </c>
      <c r="M2415" s="61"/>
      <c r="N2415" s="55" t="s">
        <v>359</v>
      </c>
      <c r="O2415" s="57">
        <v>12</v>
      </c>
      <c r="P2415" s="58">
        <v>0.42857142857142855</v>
      </c>
      <c r="Q2415" s="61"/>
      <c r="R2415" s="55" t="s">
        <v>412</v>
      </c>
      <c r="S2415" s="57">
        <v>17</v>
      </c>
      <c r="T2415" s="58">
        <v>0.6071428571428571</v>
      </c>
      <c r="U2415" s="61"/>
      <c r="V2415" s="46" t="s">
        <v>182</v>
      </c>
      <c r="W2415" s="57">
        <v>2</v>
      </c>
      <c r="X2415" s="58">
        <v>0.2857142857142857</v>
      </c>
      <c r="Y2415" s="61"/>
      <c r="Z2415" s="46" t="s">
        <v>187</v>
      </c>
      <c r="AA2415" s="57">
        <v>2</v>
      </c>
      <c r="AB2415" s="58">
        <v>0.2857142857142857</v>
      </c>
      <c r="AC2415" s="61"/>
      <c r="AD2415" s="61"/>
      <c r="AE2415" s="47" t="s">
        <v>340</v>
      </c>
      <c r="AF2415" s="57">
        <v>0</v>
      </c>
      <c r="AG2415" s="58">
        <v>0</v>
      </c>
      <c r="AH2415" s="61"/>
      <c r="AI2415" s="55" t="s">
        <v>359</v>
      </c>
      <c r="AJ2415" s="57">
        <v>3</v>
      </c>
      <c r="AK2415" s="58">
        <v>0.42857142857142855</v>
      </c>
      <c r="AL2415" s="61"/>
      <c r="AM2415" s="55" t="s">
        <v>412</v>
      </c>
      <c r="AN2415" s="57">
        <v>1</v>
      </c>
      <c r="AO2415" s="58">
        <v>0.14285714285714285</v>
      </c>
      <c r="AP2415" s="61"/>
      <c r="AQ2415" s="61"/>
      <c r="AR2415" s="46" t="s">
        <v>182</v>
      </c>
      <c r="AS2415" s="57">
        <v>0</v>
      </c>
      <c r="AT2415" s="58">
        <v>0</v>
      </c>
      <c r="AU2415" s="61"/>
      <c r="AV2415" s="46" t="s">
        <v>187</v>
      </c>
      <c r="AW2415" s="57">
        <v>0</v>
      </c>
      <c r="AX2415" s="58">
        <v>0</v>
      </c>
      <c r="AY2415" s="61"/>
      <c r="AZ2415" s="61"/>
      <c r="BA2415" s="55" t="s">
        <v>340</v>
      </c>
      <c r="BB2415" s="57">
        <v>0</v>
      </c>
      <c r="BC2415" s="58">
        <v>0</v>
      </c>
      <c r="BD2415" s="61"/>
      <c r="BE2415" s="55" t="s">
        <v>359</v>
      </c>
      <c r="BF2415" s="57">
        <v>1</v>
      </c>
      <c r="BG2415" s="58">
        <v>0.5</v>
      </c>
      <c r="BH2415" s="61"/>
      <c r="BI2415" s="55" t="s">
        <v>412</v>
      </c>
      <c r="BJ2415" s="57">
        <v>0</v>
      </c>
      <c r="BK2415" s="58">
        <v>0</v>
      </c>
      <c r="BL2415" s="61"/>
      <c r="BM2415" s="61"/>
    </row>
    <row r="2416" spans="2:65" ht="25.5" customHeight="1" x14ac:dyDescent="0.2">
      <c r="B2416" s="50" t="s">
        <v>183</v>
      </c>
      <c r="C2416" s="57">
        <v>3</v>
      </c>
      <c r="D2416" s="58">
        <v>0.10714285714285714</v>
      </c>
      <c r="E2416" s="64"/>
      <c r="F2416" s="46" t="s">
        <v>188</v>
      </c>
      <c r="G2416" s="57">
        <v>1</v>
      </c>
      <c r="H2416" s="58">
        <v>3.5714285714285712E-2</v>
      </c>
      <c r="I2416" s="61"/>
      <c r="J2416" s="55" t="s">
        <v>341</v>
      </c>
      <c r="K2416" s="57">
        <v>1</v>
      </c>
      <c r="L2416" s="58">
        <v>3.5714285714285712E-2</v>
      </c>
      <c r="M2416" s="61"/>
      <c r="N2416" s="50" t="s">
        <v>360</v>
      </c>
      <c r="O2416" s="57">
        <v>0</v>
      </c>
      <c r="P2416" s="58">
        <v>0</v>
      </c>
      <c r="Q2416" s="61"/>
      <c r="R2416" s="50" t="s">
        <v>413</v>
      </c>
      <c r="S2416" s="57">
        <v>1</v>
      </c>
      <c r="T2416" s="58">
        <v>3.5714285714285712E-2</v>
      </c>
      <c r="U2416" s="61"/>
      <c r="V2416" s="46" t="s">
        <v>183</v>
      </c>
      <c r="W2416" s="57">
        <v>0</v>
      </c>
      <c r="X2416" s="58">
        <v>0</v>
      </c>
      <c r="Y2416" s="61"/>
      <c r="Z2416" s="46" t="s">
        <v>188</v>
      </c>
      <c r="AA2416" s="57">
        <v>0</v>
      </c>
      <c r="AB2416" s="58">
        <v>0</v>
      </c>
      <c r="AC2416" s="61"/>
      <c r="AD2416" s="61"/>
      <c r="AE2416" s="47" t="s">
        <v>341</v>
      </c>
      <c r="AF2416" s="57">
        <v>0</v>
      </c>
      <c r="AG2416" s="58">
        <v>0</v>
      </c>
      <c r="AH2416" s="61"/>
      <c r="AI2416" s="50" t="s">
        <v>360</v>
      </c>
      <c r="AJ2416" s="57">
        <v>0</v>
      </c>
      <c r="AK2416" s="58">
        <v>0</v>
      </c>
      <c r="AL2416" s="61"/>
      <c r="AM2416" s="50" t="s">
        <v>413</v>
      </c>
      <c r="AN2416" s="57">
        <v>2</v>
      </c>
      <c r="AO2416" s="58">
        <v>0.2857142857142857</v>
      </c>
      <c r="AP2416" s="61"/>
      <c r="AQ2416" s="61"/>
      <c r="AR2416" s="46" t="s">
        <v>183</v>
      </c>
      <c r="AS2416" s="57">
        <v>1</v>
      </c>
      <c r="AT2416" s="58">
        <v>0.5</v>
      </c>
      <c r="AU2416" s="61"/>
      <c r="AV2416" s="46" t="s">
        <v>188</v>
      </c>
      <c r="AW2416" s="57">
        <v>0</v>
      </c>
      <c r="AX2416" s="58">
        <v>0</v>
      </c>
      <c r="AY2416" s="61"/>
      <c r="AZ2416" s="61"/>
      <c r="BA2416" s="55" t="s">
        <v>341</v>
      </c>
      <c r="BB2416" s="57">
        <v>0</v>
      </c>
      <c r="BC2416" s="58">
        <v>0</v>
      </c>
      <c r="BD2416" s="61"/>
      <c r="BE2416" s="50" t="s">
        <v>360</v>
      </c>
      <c r="BF2416" s="57">
        <v>0</v>
      </c>
      <c r="BG2416" s="58">
        <v>0</v>
      </c>
      <c r="BH2416" s="61"/>
      <c r="BI2416" s="50" t="s">
        <v>413</v>
      </c>
      <c r="BJ2416" s="57">
        <v>0</v>
      </c>
      <c r="BK2416" s="58">
        <v>0</v>
      </c>
      <c r="BL2416" s="61"/>
      <c r="BM2416" s="61"/>
    </row>
    <row r="2417" spans="2:65" ht="25.5" customHeight="1" x14ac:dyDescent="0.2">
      <c r="B2417" s="50" t="s">
        <v>184</v>
      </c>
      <c r="C2417" s="57">
        <v>4</v>
      </c>
      <c r="D2417" s="58">
        <v>0.14285714285714285</v>
      </c>
      <c r="E2417" s="64"/>
      <c r="F2417" s="77"/>
      <c r="G2417" s="54">
        <v>28</v>
      </c>
      <c r="H2417" s="76">
        <v>1</v>
      </c>
      <c r="I2417" s="61"/>
      <c r="J2417" s="50" t="s">
        <v>344</v>
      </c>
      <c r="K2417" s="57">
        <v>4</v>
      </c>
      <c r="L2417" s="58">
        <v>0.14285714285714285</v>
      </c>
      <c r="M2417" s="61"/>
      <c r="N2417" s="50" t="s">
        <v>358</v>
      </c>
      <c r="O2417" s="57">
        <v>4</v>
      </c>
      <c r="P2417" s="58">
        <v>0.14285714285714285</v>
      </c>
      <c r="Q2417" s="61"/>
      <c r="R2417" s="50" t="s">
        <v>414</v>
      </c>
      <c r="S2417" s="57">
        <v>3</v>
      </c>
      <c r="T2417" s="58">
        <v>0.10714285714285714</v>
      </c>
      <c r="U2417" s="61"/>
      <c r="V2417" s="46" t="s">
        <v>184</v>
      </c>
      <c r="W2417" s="57">
        <v>1</v>
      </c>
      <c r="X2417" s="58">
        <v>0.14285714285714285</v>
      </c>
      <c r="Y2417" s="61"/>
      <c r="Z2417" s="77"/>
      <c r="AA2417" s="54">
        <v>7</v>
      </c>
      <c r="AB2417" s="76">
        <v>1</v>
      </c>
      <c r="AC2417" s="61"/>
      <c r="AD2417" s="61"/>
      <c r="AE2417" s="50" t="s">
        <v>344</v>
      </c>
      <c r="AF2417" s="57">
        <v>2</v>
      </c>
      <c r="AG2417" s="58">
        <v>0.2857142857142857</v>
      </c>
      <c r="AH2417" s="61"/>
      <c r="AI2417" s="50" t="s">
        <v>358</v>
      </c>
      <c r="AJ2417" s="57">
        <v>2</v>
      </c>
      <c r="AK2417" s="58">
        <v>0.2857142857142857</v>
      </c>
      <c r="AL2417" s="61"/>
      <c r="AM2417" s="50" t="s">
        <v>414</v>
      </c>
      <c r="AN2417" s="57">
        <v>0</v>
      </c>
      <c r="AO2417" s="58">
        <v>0</v>
      </c>
      <c r="AP2417" s="61"/>
      <c r="AQ2417" s="61"/>
      <c r="AR2417" s="46" t="s">
        <v>184</v>
      </c>
      <c r="AS2417" s="57">
        <v>0</v>
      </c>
      <c r="AT2417" s="58">
        <v>0</v>
      </c>
      <c r="AU2417" s="61"/>
      <c r="AV2417" s="77"/>
      <c r="AW2417" s="54">
        <v>2</v>
      </c>
      <c r="AX2417" s="76">
        <v>1</v>
      </c>
      <c r="AY2417" s="61"/>
      <c r="AZ2417" s="61"/>
      <c r="BA2417" s="50" t="s">
        <v>344</v>
      </c>
      <c r="BB2417" s="57">
        <v>0</v>
      </c>
      <c r="BC2417" s="58">
        <v>0</v>
      </c>
      <c r="BD2417" s="61"/>
      <c r="BE2417" s="50" t="s">
        <v>358</v>
      </c>
      <c r="BF2417" s="57">
        <v>0</v>
      </c>
      <c r="BG2417" s="58">
        <v>0</v>
      </c>
      <c r="BH2417" s="61"/>
      <c r="BI2417" s="50" t="s">
        <v>414</v>
      </c>
      <c r="BJ2417" s="57">
        <v>0</v>
      </c>
      <c r="BK2417" s="58">
        <v>0</v>
      </c>
      <c r="BL2417" s="61"/>
      <c r="BM2417" s="61"/>
    </row>
    <row r="2418" spans="2:65" ht="25.5" customHeight="1" x14ac:dyDescent="0.2">
      <c r="B2418" s="50" t="s">
        <v>185</v>
      </c>
      <c r="C2418" s="57">
        <v>0</v>
      </c>
      <c r="D2418" s="58">
        <v>0</v>
      </c>
      <c r="E2418" s="64"/>
      <c r="F2418" s="61"/>
      <c r="G2418" s="56" t="s">
        <v>141</v>
      </c>
      <c r="H2418" s="49" t="s">
        <v>140</v>
      </c>
      <c r="I2418" s="61"/>
      <c r="J2418" s="50" t="s">
        <v>343</v>
      </c>
      <c r="K2418" s="57">
        <v>0</v>
      </c>
      <c r="L2418" s="58">
        <v>0</v>
      </c>
      <c r="M2418" s="61"/>
      <c r="N2418" s="50" t="s">
        <v>361</v>
      </c>
      <c r="O2418" s="57">
        <v>0</v>
      </c>
      <c r="P2418" s="58">
        <v>0</v>
      </c>
      <c r="Q2418" s="61"/>
      <c r="R2418" s="50" t="s">
        <v>415</v>
      </c>
      <c r="S2418" s="57">
        <v>1</v>
      </c>
      <c r="T2418" s="58">
        <v>3.5714285714285712E-2</v>
      </c>
      <c r="U2418" s="61"/>
      <c r="V2418" s="46" t="s">
        <v>185</v>
      </c>
      <c r="W2418" s="57">
        <v>1</v>
      </c>
      <c r="X2418" s="58">
        <v>0.14285714285714285</v>
      </c>
      <c r="Y2418" s="61"/>
      <c r="Z2418" s="37"/>
      <c r="AA2418" s="56" t="s">
        <v>141</v>
      </c>
      <c r="AB2418" s="49" t="s">
        <v>140</v>
      </c>
      <c r="AC2418" s="61"/>
      <c r="AD2418" s="61"/>
      <c r="AE2418" s="50" t="s">
        <v>343</v>
      </c>
      <c r="AF2418" s="57">
        <v>0</v>
      </c>
      <c r="AG2418" s="58">
        <v>0</v>
      </c>
      <c r="AH2418" s="61"/>
      <c r="AI2418" s="50" t="s">
        <v>361</v>
      </c>
      <c r="AJ2418" s="57">
        <v>0</v>
      </c>
      <c r="AK2418" s="58">
        <v>0</v>
      </c>
      <c r="AL2418" s="61"/>
      <c r="AM2418" s="50" t="s">
        <v>415</v>
      </c>
      <c r="AN2418" s="57">
        <v>0</v>
      </c>
      <c r="AO2418" s="58">
        <v>0</v>
      </c>
      <c r="AP2418" s="61"/>
      <c r="AQ2418" s="61"/>
      <c r="AR2418" s="46" t="s">
        <v>185</v>
      </c>
      <c r="AS2418" s="57">
        <v>0</v>
      </c>
      <c r="AT2418" s="58">
        <v>0</v>
      </c>
      <c r="AU2418" s="61"/>
      <c r="AV2418" s="61"/>
      <c r="AW2418" s="56" t="s">
        <v>141</v>
      </c>
      <c r="AX2418" s="49" t="s">
        <v>140</v>
      </c>
      <c r="AY2418" s="61"/>
      <c r="AZ2418" s="61"/>
      <c r="BA2418" s="50" t="s">
        <v>343</v>
      </c>
      <c r="BB2418" s="57">
        <v>0</v>
      </c>
      <c r="BC2418" s="58">
        <v>0</v>
      </c>
      <c r="BD2418" s="61"/>
      <c r="BE2418" s="50" t="s">
        <v>361</v>
      </c>
      <c r="BF2418" s="57">
        <v>0</v>
      </c>
      <c r="BG2418" s="58">
        <v>0</v>
      </c>
      <c r="BH2418" s="61"/>
      <c r="BI2418" s="50" t="s">
        <v>415</v>
      </c>
      <c r="BJ2418" s="57">
        <v>1</v>
      </c>
      <c r="BK2418" s="58">
        <v>0.5</v>
      </c>
      <c r="BL2418" s="61"/>
      <c r="BM2418" s="61"/>
    </row>
    <row r="2419" spans="2:65" ht="25.5" customHeight="1" x14ac:dyDescent="0.2">
      <c r="B2419" s="46" t="s">
        <v>162</v>
      </c>
      <c r="C2419" s="57">
        <v>0</v>
      </c>
      <c r="D2419" s="58">
        <v>0</v>
      </c>
      <c r="E2419" s="64"/>
      <c r="F2419" s="61"/>
      <c r="G2419" s="61"/>
      <c r="H2419" s="61"/>
      <c r="I2419" s="61"/>
      <c r="J2419" s="50" t="s">
        <v>342</v>
      </c>
      <c r="K2419" s="57">
        <v>0</v>
      </c>
      <c r="L2419" s="58">
        <v>0</v>
      </c>
      <c r="M2419" s="61"/>
      <c r="N2419" s="50" t="s">
        <v>362</v>
      </c>
      <c r="O2419" s="57">
        <v>3</v>
      </c>
      <c r="P2419" s="58">
        <v>0.10714285714285714</v>
      </c>
      <c r="Q2419" s="61"/>
      <c r="R2419" s="50" t="s">
        <v>416</v>
      </c>
      <c r="S2419" s="57">
        <v>2</v>
      </c>
      <c r="T2419" s="58">
        <v>7.1428571428571425E-2</v>
      </c>
      <c r="U2419" s="61"/>
      <c r="V2419" s="46" t="s">
        <v>162</v>
      </c>
      <c r="W2419" s="57">
        <v>0</v>
      </c>
      <c r="X2419" s="58">
        <v>0</v>
      </c>
      <c r="Y2419" s="61"/>
      <c r="Z2419" s="61"/>
      <c r="AA2419" s="61"/>
      <c r="AB2419" s="61"/>
      <c r="AC2419" s="61"/>
      <c r="AD2419" s="61"/>
      <c r="AE2419" s="50" t="s">
        <v>342</v>
      </c>
      <c r="AF2419" s="57">
        <v>0</v>
      </c>
      <c r="AG2419" s="58">
        <v>0</v>
      </c>
      <c r="AH2419" s="61"/>
      <c r="AI2419" s="50" t="s">
        <v>362</v>
      </c>
      <c r="AJ2419" s="57">
        <v>0</v>
      </c>
      <c r="AK2419" s="58">
        <v>0</v>
      </c>
      <c r="AL2419" s="61"/>
      <c r="AM2419" s="50" t="s">
        <v>416</v>
      </c>
      <c r="AN2419" s="57">
        <v>0</v>
      </c>
      <c r="AO2419" s="58">
        <v>0</v>
      </c>
      <c r="AP2419" s="61"/>
      <c r="AQ2419" s="61"/>
      <c r="AR2419" s="46" t="s">
        <v>162</v>
      </c>
      <c r="AS2419" s="57">
        <v>0</v>
      </c>
      <c r="AT2419" s="58">
        <v>0</v>
      </c>
      <c r="AU2419" s="61"/>
      <c r="AV2419" s="61"/>
      <c r="AW2419" s="61"/>
      <c r="AX2419" s="61"/>
      <c r="AY2419" s="61"/>
      <c r="AZ2419" s="61"/>
      <c r="BA2419" s="50" t="s">
        <v>342</v>
      </c>
      <c r="BB2419" s="57">
        <v>0</v>
      </c>
      <c r="BC2419" s="58">
        <v>0</v>
      </c>
      <c r="BD2419" s="61"/>
      <c r="BE2419" s="50" t="s">
        <v>362</v>
      </c>
      <c r="BF2419" s="57">
        <v>1</v>
      </c>
      <c r="BG2419" s="58">
        <v>0.5</v>
      </c>
      <c r="BH2419" s="61"/>
      <c r="BI2419" s="50" t="s">
        <v>416</v>
      </c>
      <c r="BJ2419" s="57">
        <v>0</v>
      </c>
      <c r="BK2419" s="58">
        <v>0</v>
      </c>
      <c r="BL2419" s="61"/>
      <c r="BM2419" s="61"/>
    </row>
    <row r="2420" spans="2:65" ht="25.5" customHeight="1" x14ac:dyDescent="0.2">
      <c r="B2420" s="77"/>
      <c r="C2420" s="54">
        <v>28</v>
      </c>
      <c r="D2420" s="76">
        <v>1</v>
      </c>
      <c r="E2420" s="64"/>
      <c r="F2420" s="61"/>
      <c r="G2420" s="61"/>
      <c r="H2420" s="61"/>
      <c r="I2420" s="61"/>
      <c r="J2420" s="50" t="s">
        <v>354</v>
      </c>
      <c r="K2420" s="57">
        <v>3</v>
      </c>
      <c r="L2420" s="58">
        <v>0.10714285714285714</v>
      </c>
      <c r="M2420" s="61"/>
      <c r="N2420" s="50" t="s">
        <v>363</v>
      </c>
      <c r="O2420" s="57">
        <v>1</v>
      </c>
      <c r="P2420" s="58">
        <v>3.5714285714285712E-2</v>
      </c>
      <c r="Q2420" s="61"/>
      <c r="R2420" s="50" t="s">
        <v>417</v>
      </c>
      <c r="S2420" s="57">
        <v>0</v>
      </c>
      <c r="T2420" s="58">
        <v>0</v>
      </c>
      <c r="U2420" s="61"/>
      <c r="V2420" s="77"/>
      <c r="W2420" s="54">
        <v>7</v>
      </c>
      <c r="X2420" s="76">
        <v>1</v>
      </c>
      <c r="Y2420" s="61"/>
      <c r="Z2420" s="61"/>
      <c r="AA2420" s="61"/>
      <c r="AB2420" s="61"/>
      <c r="AC2420" s="61"/>
      <c r="AD2420" s="61"/>
      <c r="AE2420" s="50" t="s">
        <v>354</v>
      </c>
      <c r="AF2420" s="57">
        <v>0</v>
      </c>
      <c r="AG2420" s="58">
        <v>0</v>
      </c>
      <c r="AH2420" s="61"/>
      <c r="AI2420" s="50" t="s">
        <v>363</v>
      </c>
      <c r="AJ2420" s="57">
        <v>0</v>
      </c>
      <c r="AK2420" s="58">
        <v>0</v>
      </c>
      <c r="AL2420" s="61"/>
      <c r="AM2420" s="50" t="s">
        <v>417</v>
      </c>
      <c r="AN2420" s="57">
        <v>1</v>
      </c>
      <c r="AO2420" s="58">
        <v>0.14285714285714285</v>
      </c>
      <c r="AP2420" s="61"/>
      <c r="AQ2420" s="61"/>
      <c r="AR2420" s="77" t="s">
        <v>142</v>
      </c>
      <c r="AS2420" s="54">
        <v>2</v>
      </c>
      <c r="AT2420" s="76">
        <v>1</v>
      </c>
      <c r="AU2420" s="61"/>
      <c r="AV2420" s="61"/>
      <c r="AW2420" s="61"/>
      <c r="AX2420" s="61"/>
      <c r="AY2420" s="61"/>
      <c r="AZ2420" s="61"/>
      <c r="BA2420" s="50" t="s">
        <v>354</v>
      </c>
      <c r="BB2420" s="57">
        <v>1</v>
      </c>
      <c r="BC2420" s="58">
        <v>0.5</v>
      </c>
      <c r="BD2420" s="61"/>
      <c r="BE2420" s="50" t="s">
        <v>363</v>
      </c>
      <c r="BF2420" s="57">
        <v>0</v>
      </c>
      <c r="BG2420" s="58">
        <v>0</v>
      </c>
      <c r="BH2420" s="61"/>
      <c r="BI2420" s="50" t="s">
        <v>417</v>
      </c>
      <c r="BJ2420" s="57">
        <v>0</v>
      </c>
      <c r="BK2420" s="58">
        <v>0</v>
      </c>
      <c r="BL2420" s="61"/>
      <c r="BM2420" s="61"/>
    </row>
    <row r="2421" spans="2:65" ht="25.5" customHeight="1" x14ac:dyDescent="0.2">
      <c r="B2421" s="61"/>
      <c r="C2421" s="80" t="s">
        <v>141</v>
      </c>
      <c r="D2421" s="77" t="s">
        <v>140</v>
      </c>
      <c r="E2421" s="64"/>
      <c r="F2421" s="61"/>
      <c r="G2421" s="61"/>
      <c r="H2421" s="61"/>
      <c r="I2421" s="61"/>
      <c r="J2421" s="50" t="s">
        <v>355</v>
      </c>
      <c r="K2421" s="57">
        <v>0</v>
      </c>
      <c r="L2421" s="58">
        <v>0</v>
      </c>
      <c r="M2421" s="61"/>
      <c r="N2421" s="50" t="s">
        <v>364</v>
      </c>
      <c r="O2421" s="57">
        <v>3</v>
      </c>
      <c r="P2421" s="58">
        <v>0.10714285714285714</v>
      </c>
      <c r="Q2421" s="61"/>
      <c r="R2421" s="50" t="s">
        <v>418</v>
      </c>
      <c r="S2421" s="57">
        <v>4</v>
      </c>
      <c r="T2421" s="58">
        <v>0.14285714285714285</v>
      </c>
      <c r="U2421" s="61"/>
      <c r="V2421" s="61"/>
      <c r="W2421" s="56" t="s">
        <v>141</v>
      </c>
      <c r="X2421" s="49" t="s">
        <v>140</v>
      </c>
      <c r="Y2421" s="61"/>
      <c r="Z2421" s="61"/>
      <c r="AA2421" s="61"/>
      <c r="AB2421" s="61"/>
      <c r="AC2421" s="61"/>
      <c r="AD2421" s="61"/>
      <c r="AE2421" s="50" t="s">
        <v>355</v>
      </c>
      <c r="AF2421" s="57">
        <v>0</v>
      </c>
      <c r="AG2421" s="58">
        <v>0</v>
      </c>
      <c r="AH2421" s="61"/>
      <c r="AI2421" s="50" t="s">
        <v>364</v>
      </c>
      <c r="AJ2421" s="57">
        <v>1</v>
      </c>
      <c r="AK2421" s="58">
        <v>0.14285714285714285</v>
      </c>
      <c r="AL2421" s="61"/>
      <c r="AM2421" s="50" t="s">
        <v>418</v>
      </c>
      <c r="AN2421" s="57">
        <v>0</v>
      </c>
      <c r="AO2421" s="58">
        <v>0</v>
      </c>
      <c r="AP2421" s="61"/>
      <c r="AQ2421" s="61"/>
      <c r="AR2421" s="69"/>
      <c r="AS2421" s="56" t="s">
        <v>141</v>
      </c>
      <c r="AT2421" s="49" t="s">
        <v>140</v>
      </c>
      <c r="AU2421" s="61"/>
      <c r="AV2421" s="61"/>
      <c r="AW2421" s="61"/>
      <c r="AX2421" s="61"/>
      <c r="AY2421" s="61"/>
      <c r="AZ2421" s="61"/>
      <c r="BA2421" s="50" t="s">
        <v>355</v>
      </c>
      <c r="BB2421" s="57">
        <v>0</v>
      </c>
      <c r="BC2421" s="58">
        <v>0</v>
      </c>
      <c r="BD2421" s="61"/>
      <c r="BE2421" s="50" t="s">
        <v>364</v>
      </c>
      <c r="BF2421" s="57">
        <v>0</v>
      </c>
      <c r="BG2421" s="58">
        <v>0</v>
      </c>
      <c r="BH2421" s="61"/>
      <c r="BI2421" s="50" t="s">
        <v>418</v>
      </c>
      <c r="BJ2421" s="57">
        <v>0</v>
      </c>
      <c r="BK2421" s="58">
        <v>0</v>
      </c>
      <c r="BL2421" s="61"/>
      <c r="BM2421" s="61"/>
    </row>
    <row r="2422" spans="2:65" ht="25.5" customHeight="1" x14ac:dyDescent="0.2">
      <c r="B2422"/>
      <c r="C2422"/>
      <c r="D2422"/>
      <c r="E2422" s="64"/>
      <c r="F2422" s="175" t="s">
        <v>16</v>
      </c>
      <c r="G2422" s="175"/>
      <c r="H2422" s="175"/>
      <c r="I2422" s="61"/>
      <c r="J2422" s="50" t="s">
        <v>356</v>
      </c>
      <c r="K2422" s="57">
        <v>0</v>
      </c>
      <c r="L2422" s="58">
        <v>0</v>
      </c>
      <c r="M2422" s="61"/>
      <c r="N2422" s="50" t="s">
        <v>365</v>
      </c>
      <c r="O2422" s="57">
        <v>0</v>
      </c>
      <c r="P2422" s="58">
        <v>0</v>
      </c>
      <c r="Q2422" s="61"/>
      <c r="R2422" s="50" t="s">
        <v>419</v>
      </c>
      <c r="S2422" s="57">
        <v>0</v>
      </c>
      <c r="T2422" s="58">
        <v>0</v>
      </c>
      <c r="U2422" s="61"/>
      <c r="V2422"/>
      <c r="W2422"/>
      <c r="X2422"/>
      <c r="Y2422" s="61"/>
      <c r="Z2422" s="61"/>
      <c r="AA2422" s="61"/>
      <c r="AB2422" s="61"/>
      <c r="AC2422" s="61"/>
      <c r="AD2422" s="61"/>
      <c r="AE2422" s="50" t="s">
        <v>356</v>
      </c>
      <c r="AF2422" s="57">
        <v>0</v>
      </c>
      <c r="AG2422" s="58">
        <v>0</v>
      </c>
      <c r="AH2422" s="61"/>
      <c r="AI2422" s="50" t="s">
        <v>365</v>
      </c>
      <c r="AJ2422" s="57">
        <v>0</v>
      </c>
      <c r="AK2422" s="58">
        <v>0</v>
      </c>
      <c r="AL2422" s="61"/>
      <c r="AM2422" s="50" t="s">
        <v>419</v>
      </c>
      <c r="AN2422" s="57">
        <v>1</v>
      </c>
      <c r="AO2422" s="58">
        <v>0.14285714285714285</v>
      </c>
      <c r="AP2422" s="61"/>
      <c r="AQ2422" s="61"/>
      <c r="AR2422"/>
      <c r="AS2422"/>
      <c r="AT2422"/>
      <c r="AU2422" s="61"/>
      <c r="AV2422"/>
      <c r="AW2422"/>
      <c r="AX2422"/>
      <c r="AY2422" s="61"/>
      <c r="AZ2422" s="61"/>
      <c r="BA2422" s="50" t="s">
        <v>356</v>
      </c>
      <c r="BB2422" s="57">
        <v>0</v>
      </c>
      <c r="BC2422" s="58">
        <v>0</v>
      </c>
      <c r="BD2422" s="61"/>
      <c r="BE2422" s="50" t="s">
        <v>365</v>
      </c>
      <c r="BF2422" s="57">
        <v>0</v>
      </c>
      <c r="BG2422" s="58">
        <v>0</v>
      </c>
      <c r="BH2422" s="61"/>
      <c r="BI2422" s="50" t="s">
        <v>419</v>
      </c>
      <c r="BJ2422" s="57">
        <v>0</v>
      </c>
      <c r="BK2422" s="58">
        <v>0</v>
      </c>
      <c r="BL2422" s="61"/>
      <c r="BM2422" s="61"/>
    </row>
    <row r="2423" spans="2:65" ht="25.5" customHeight="1" x14ac:dyDescent="0.2">
      <c r="B2423"/>
      <c r="C2423"/>
      <c r="D2423"/>
      <c r="E2423" s="64"/>
      <c r="F2423" s="55" t="s">
        <v>191</v>
      </c>
      <c r="G2423" s="57">
        <v>2</v>
      </c>
      <c r="H2423" s="58">
        <v>7.1428571428571425E-2</v>
      </c>
      <c r="I2423" s="61"/>
      <c r="J2423" s="50" t="s">
        <v>345</v>
      </c>
      <c r="K2423" s="57">
        <v>3</v>
      </c>
      <c r="L2423" s="58">
        <v>0.10714285714285714</v>
      </c>
      <c r="M2423" s="61"/>
      <c r="N2423" s="50" t="s">
        <v>366</v>
      </c>
      <c r="O2423" s="57">
        <v>0</v>
      </c>
      <c r="P2423" s="58">
        <v>0</v>
      </c>
      <c r="Q2423" s="61"/>
      <c r="R2423" s="50" t="s">
        <v>420</v>
      </c>
      <c r="S2423" s="57">
        <v>0</v>
      </c>
      <c r="T2423" s="58">
        <v>0</v>
      </c>
      <c r="U2423" s="61"/>
      <c r="V2423" s="175" t="s">
        <v>15</v>
      </c>
      <c r="W2423" s="175"/>
      <c r="X2423" s="175"/>
      <c r="Y2423" s="61"/>
      <c r="Z2423" s="175" t="s">
        <v>16</v>
      </c>
      <c r="AA2423" s="175"/>
      <c r="AB2423" s="175"/>
      <c r="AC2423" s="61"/>
      <c r="AD2423" s="61"/>
      <c r="AE2423" s="50" t="s">
        <v>345</v>
      </c>
      <c r="AF2423" s="57">
        <v>0</v>
      </c>
      <c r="AG2423" s="58">
        <v>0</v>
      </c>
      <c r="AH2423" s="61"/>
      <c r="AI2423" s="50" t="s">
        <v>366</v>
      </c>
      <c r="AJ2423" s="57">
        <v>1</v>
      </c>
      <c r="AK2423" s="58">
        <v>0.14285714285714285</v>
      </c>
      <c r="AL2423" s="61"/>
      <c r="AM2423" s="50" t="s">
        <v>420</v>
      </c>
      <c r="AN2423" s="57">
        <v>0</v>
      </c>
      <c r="AO2423" s="58">
        <v>0</v>
      </c>
      <c r="AP2423" s="61"/>
      <c r="AQ2423" s="61"/>
      <c r="AR2423" s="178" t="s">
        <v>15</v>
      </c>
      <c r="AS2423" s="179"/>
      <c r="AT2423" s="179"/>
      <c r="AU2423" s="61"/>
      <c r="AV2423" s="176" t="s">
        <v>16</v>
      </c>
      <c r="AW2423" s="177"/>
      <c r="AX2423" s="177"/>
      <c r="AY2423" s="61"/>
      <c r="AZ2423" s="61"/>
      <c r="BA2423" s="50" t="s">
        <v>345</v>
      </c>
      <c r="BB2423" s="57">
        <v>0</v>
      </c>
      <c r="BC2423" s="58">
        <v>0</v>
      </c>
      <c r="BD2423" s="61"/>
      <c r="BE2423" s="50" t="s">
        <v>366</v>
      </c>
      <c r="BF2423" s="57">
        <v>0</v>
      </c>
      <c r="BG2423" s="58">
        <v>0</v>
      </c>
      <c r="BH2423" s="61"/>
      <c r="BI2423" s="50" t="s">
        <v>420</v>
      </c>
      <c r="BJ2423" s="57">
        <v>0</v>
      </c>
      <c r="BK2423" s="58">
        <v>0</v>
      </c>
      <c r="BL2423" s="61"/>
      <c r="BM2423" s="61"/>
    </row>
    <row r="2424" spans="2:65" ht="25.5" customHeight="1" x14ac:dyDescent="0.2">
      <c r="B2424"/>
      <c r="C2424"/>
      <c r="D2424"/>
      <c r="E2424" s="64"/>
      <c r="F2424" s="46" t="s">
        <v>192</v>
      </c>
      <c r="G2424" s="57">
        <v>4</v>
      </c>
      <c r="H2424" s="58">
        <v>0.14285714285714285</v>
      </c>
      <c r="I2424" s="61"/>
      <c r="J2424" s="50" t="s">
        <v>347</v>
      </c>
      <c r="K2424" s="57">
        <v>1</v>
      </c>
      <c r="L2424" s="58">
        <v>3.5714285714285712E-2</v>
      </c>
      <c r="M2424" s="61"/>
      <c r="N2424" s="50" t="s">
        <v>367</v>
      </c>
      <c r="O2424" s="57">
        <v>0</v>
      </c>
      <c r="P2424" s="58">
        <v>0</v>
      </c>
      <c r="Q2424" s="61"/>
      <c r="R2424" s="50" t="s">
        <v>421</v>
      </c>
      <c r="S2424" s="57">
        <v>0</v>
      </c>
      <c r="T2424" s="58">
        <v>0</v>
      </c>
      <c r="U2424" s="61"/>
      <c r="V2424" s="47" t="s">
        <v>189</v>
      </c>
      <c r="W2424" s="57">
        <v>1</v>
      </c>
      <c r="X2424" s="58">
        <v>0.14285714285714285</v>
      </c>
      <c r="Y2424" s="61"/>
      <c r="Z2424" s="47" t="s">
        <v>191</v>
      </c>
      <c r="AA2424" s="57">
        <v>6</v>
      </c>
      <c r="AB2424" s="58">
        <v>0.8571428571428571</v>
      </c>
      <c r="AC2424" s="61"/>
      <c r="AD2424" s="61"/>
      <c r="AE2424" s="50" t="s">
        <v>347</v>
      </c>
      <c r="AF2424" s="57">
        <v>1</v>
      </c>
      <c r="AG2424" s="58">
        <v>0.14285714285714285</v>
      </c>
      <c r="AH2424" s="61"/>
      <c r="AI2424" s="50" t="s">
        <v>367</v>
      </c>
      <c r="AJ2424" s="57">
        <v>0</v>
      </c>
      <c r="AK2424" s="58">
        <v>0</v>
      </c>
      <c r="AL2424" s="61"/>
      <c r="AM2424" s="50" t="s">
        <v>421</v>
      </c>
      <c r="AN2424" s="57">
        <v>0</v>
      </c>
      <c r="AO2424" s="58">
        <v>0</v>
      </c>
      <c r="AP2424" s="61"/>
      <c r="AQ2424" s="61"/>
      <c r="AR2424" s="47" t="s">
        <v>189</v>
      </c>
      <c r="AS2424" s="57">
        <v>1</v>
      </c>
      <c r="AT2424" s="58">
        <v>0.5</v>
      </c>
      <c r="AU2424" s="61"/>
      <c r="AV2424" s="47" t="s">
        <v>191</v>
      </c>
      <c r="AW2424" s="57">
        <v>2</v>
      </c>
      <c r="AX2424" s="58">
        <v>1</v>
      </c>
      <c r="AY2424" s="61"/>
      <c r="AZ2424" s="61"/>
      <c r="BA2424" s="50" t="s">
        <v>347</v>
      </c>
      <c r="BB2424" s="57">
        <v>0</v>
      </c>
      <c r="BC2424" s="58">
        <v>0</v>
      </c>
      <c r="BD2424" s="61"/>
      <c r="BE2424" s="50" t="s">
        <v>367</v>
      </c>
      <c r="BF2424" s="57">
        <v>0</v>
      </c>
      <c r="BG2424" s="58">
        <v>0</v>
      </c>
      <c r="BH2424" s="61"/>
      <c r="BI2424" s="50" t="s">
        <v>421</v>
      </c>
      <c r="BJ2424" s="57">
        <v>0</v>
      </c>
      <c r="BK2424" s="58">
        <v>0</v>
      </c>
      <c r="BL2424" s="61"/>
      <c r="BM2424" s="61"/>
    </row>
    <row r="2425" spans="2:65" ht="25.5" customHeight="1" x14ac:dyDescent="0.2">
      <c r="B2425"/>
      <c r="C2425"/>
      <c r="D2425"/>
      <c r="E2425" s="64"/>
      <c r="F2425" s="46" t="s">
        <v>193</v>
      </c>
      <c r="G2425" s="57">
        <v>6</v>
      </c>
      <c r="H2425" s="58">
        <v>0.21428571428571427</v>
      </c>
      <c r="I2425" s="61"/>
      <c r="J2425" s="50" t="s">
        <v>346</v>
      </c>
      <c r="K2425" s="57">
        <v>0</v>
      </c>
      <c r="L2425" s="58">
        <v>0</v>
      </c>
      <c r="M2425" s="61"/>
      <c r="N2425" s="50" t="s">
        <v>368</v>
      </c>
      <c r="O2425" s="57">
        <v>0</v>
      </c>
      <c r="P2425" s="58">
        <v>0</v>
      </c>
      <c r="Q2425" s="61"/>
      <c r="R2425" s="50" t="s">
        <v>422</v>
      </c>
      <c r="S2425" s="57">
        <v>0</v>
      </c>
      <c r="T2425" s="58">
        <v>0</v>
      </c>
      <c r="U2425" s="61"/>
      <c r="V2425" s="46" t="s">
        <v>190</v>
      </c>
      <c r="W2425" s="57">
        <v>6</v>
      </c>
      <c r="X2425" s="58">
        <v>0.8571428571428571</v>
      </c>
      <c r="Y2425" s="61"/>
      <c r="Z2425" s="46" t="s">
        <v>192</v>
      </c>
      <c r="AA2425" s="57">
        <v>1</v>
      </c>
      <c r="AB2425" s="58">
        <v>0.14285714285714285</v>
      </c>
      <c r="AC2425" s="61"/>
      <c r="AD2425" s="61"/>
      <c r="AE2425" s="50" t="s">
        <v>346</v>
      </c>
      <c r="AF2425" s="57">
        <v>0</v>
      </c>
      <c r="AG2425" s="58">
        <v>0</v>
      </c>
      <c r="AH2425" s="61"/>
      <c r="AI2425" s="50" t="s">
        <v>368</v>
      </c>
      <c r="AJ2425" s="57">
        <v>0</v>
      </c>
      <c r="AK2425" s="58">
        <v>0</v>
      </c>
      <c r="AL2425" s="61"/>
      <c r="AM2425" s="50" t="s">
        <v>422</v>
      </c>
      <c r="AN2425" s="57">
        <v>0</v>
      </c>
      <c r="AO2425" s="58">
        <v>0</v>
      </c>
      <c r="AP2425" s="61"/>
      <c r="AQ2425" s="61"/>
      <c r="AR2425" s="46" t="s">
        <v>190</v>
      </c>
      <c r="AS2425" s="57">
        <v>1</v>
      </c>
      <c r="AT2425" s="58">
        <v>0.5</v>
      </c>
      <c r="AU2425" s="61"/>
      <c r="AV2425" s="46" t="s">
        <v>192</v>
      </c>
      <c r="AW2425" s="57">
        <v>0</v>
      </c>
      <c r="AX2425" s="58">
        <v>0</v>
      </c>
      <c r="AY2425" s="61"/>
      <c r="AZ2425" s="61"/>
      <c r="BA2425" s="50" t="s">
        <v>346</v>
      </c>
      <c r="BB2425" s="57">
        <v>0</v>
      </c>
      <c r="BC2425" s="58">
        <v>0</v>
      </c>
      <c r="BD2425" s="61"/>
      <c r="BE2425" s="50" t="s">
        <v>368</v>
      </c>
      <c r="BF2425" s="57">
        <v>0</v>
      </c>
      <c r="BG2425" s="58">
        <v>0</v>
      </c>
      <c r="BH2425" s="61"/>
      <c r="BI2425" s="50" t="s">
        <v>422</v>
      </c>
      <c r="BJ2425" s="57">
        <v>0</v>
      </c>
      <c r="BK2425" s="58">
        <v>0</v>
      </c>
      <c r="BL2425" s="61"/>
      <c r="BM2425" s="61"/>
    </row>
    <row r="2426" spans="2:65" ht="25.5" customHeight="1" x14ac:dyDescent="0.2">
      <c r="B2426" s="175" t="s">
        <v>15</v>
      </c>
      <c r="C2426" s="175"/>
      <c r="D2426" s="175"/>
      <c r="E2426" s="64"/>
      <c r="F2426" s="46" t="s">
        <v>194</v>
      </c>
      <c r="G2426" s="57">
        <v>16</v>
      </c>
      <c r="H2426" s="58">
        <v>0.5714285714285714</v>
      </c>
      <c r="I2426" s="61"/>
      <c r="J2426" s="50" t="s">
        <v>350</v>
      </c>
      <c r="K2426" s="57">
        <v>0</v>
      </c>
      <c r="L2426" s="58">
        <v>0</v>
      </c>
      <c r="M2426" s="61"/>
      <c r="N2426" s="37"/>
      <c r="O2426" s="45">
        <v>28</v>
      </c>
      <c r="P2426" s="58">
        <v>1</v>
      </c>
      <c r="Q2426" s="61"/>
      <c r="R2426" s="37"/>
      <c r="S2426" s="45">
        <v>28</v>
      </c>
      <c r="T2426" s="58">
        <v>1</v>
      </c>
      <c r="U2426" s="61"/>
      <c r="V2426" s="77"/>
      <c r="W2426" s="54">
        <v>7</v>
      </c>
      <c r="X2426" s="76">
        <v>1</v>
      </c>
      <c r="Y2426" s="61"/>
      <c r="Z2426" s="46" t="s">
        <v>193</v>
      </c>
      <c r="AA2426" s="57">
        <v>0</v>
      </c>
      <c r="AB2426" s="58">
        <v>0</v>
      </c>
      <c r="AC2426" s="61"/>
      <c r="AD2426" s="61"/>
      <c r="AE2426" s="50" t="s">
        <v>350</v>
      </c>
      <c r="AF2426" s="57">
        <v>0</v>
      </c>
      <c r="AG2426" s="58">
        <v>0</v>
      </c>
      <c r="AH2426" s="61"/>
      <c r="AI2426" s="37"/>
      <c r="AJ2426" s="45">
        <v>7</v>
      </c>
      <c r="AK2426" s="58">
        <v>1</v>
      </c>
      <c r="AL2426" s="61"/>
      <c r="AM2426" s="37"/>
      <c r="AN2426" s="45">
        <v>7</v>
      </c>
      <c r="AO2426" s="58">
        <v>1</v>
      </c>
      <c r="AP2426" s="61"/>
      <c r="AQ2426" s="61"/>
      <c r="AR2426" s="77"/>
      <c r="AS2426" s="54">
        <v>2</v>
      </c>
      <c r="AT2426" s="76">
        <v>1</v>
      </c>
      <c r="AU2426" s="61"/>
      <c r="AV2426" s="46" t="s">
        <v>193</v>
      </c>
      <c r="AW2426" s="57">
        <v>0</v>
      </c>
      <c r="AX2426" s="58">
        <v>0</v>
      </c>
      <c r="AY2426" s="61"/>
      <c r="AZ2426" s="61"/>
      <c r="BA2426" s="50" t="s">
        <v>350</v>
      </c>
      <c r="BB2426" s="57">
        <v>0</v>
      </c>
      <c r="BC2426" s="58">
        <v>0</v>
      </c>
      <c r="BD2426" s="61"/>
      <c r="BE2426" s="37"/>
      <c r="BF2426" s="45">
        <v>2</v>
      </c>
      <c r="BG2426" s="58">
        <v>1</v>
      </c>
      <c r="BH2426" s="61"/>
      <c r="BI2426" s="37"/>
      <c r="BJ2426" s="45">
        <v>2</v>
      </c>
      <c r="BK2426" s="58">
        <v>1</v>
      </c>
      <c r="BL2426" s="61"/>
      <c r="BM2426" s="61"/>
    </row>
    <row r="2427" spans="2:65" ht="25.5" customHeight="1" x14ac:dyDescent="0.2">
      <c r="B2427" s="55" t="s">
        <v>189</v>
      </c>
      <c r="C2427" s="57">
        <v>28</v>
      </c>
      <c r="D2427" s="58">
        <v>1</v>
      </c>
      <c r="E2427" s="64"/>
      <c r="F2427" s="77"/>
      <c r="G2427" s="54">
        <v>28</v>
      </c>
      <c r="H2427" s="76">
        <v>1</v>
      </c>
      <c r="I2427" s="61"/>
      <c r="J2427" s="50" t="s">
        <v>349</v>
      </c>
      <c r="K2427" s="57">
        <v>0</v>
      </c>
      <c r="L2427" s="58">
        <v>0</v>
      </c>
      <c r="M2427" s="61"/>
      <c r="N2427" s="61"/>
      <c r="O2427" s="49" t="s">
        <v>141</v>
      </c>
      <c r="P2427" s="49" t="s">
        <v>140</v>
      </c>
      <c r="Q2427" s="61"/>
      <c r="R2427" s="61"/>
      <c r="S2427" s="49" t="s">
        <v>141</v>
      </c>
      <c r="T2427" s="49" t="s">
        <v>140</v>
      </c>
      <c r="U2427" s="61"/>
      <c r="V2427" s="61"/>
      <c r="W2427" s="56" t="s">
        <v>141</v>
      </c>
      <c r="X2427" s="49" t="s">
        <v>140</v>
      </c>
      <c r="Y2427" s="61"/>
      <c r="Z2427" s="46" t="s">
        <v>194</v>
      </c>
      <c r="AA2427" s="57">
        <v>0</v>
      </c>
      <c r="AB2427" s="58">
        <v>0</v>
      </c>
      <c r="AC2427" s="61"/>
      <c r="AD2427" s="61"/>
      <c r="AE2427" s="50" t="s">
        <v>349</v>
      </c>
      <c r="AF2427" s="57">
        <v>1</v>
      </c>
      <c r="AG2427" s="58">
        <v>0.14285714285714285</v>
      </c>
      <c r="AH2427" s="61"/>
      <c r="AI2427" s="61"/>
      <c r="AJ2427" s="49" t="s">
        <v>141</v>
      </c>
      <c r="AK2427" s="49" t="s">
        <v>140</v>
      </c>
      <c r="AL2427" s="61"/>
      <c r="AM2427" s="61"/>
      <c r="AN2427" s="49" t="s">
        <v>141</v>
      </c>
      <c r="AO2427" s="49" t="s">
        <v>140</v>
      </c>
      <c r="AP2427" s="61"/>
      <c r="AQ2427" s="61"/>
      <c r="AR2427" s="61"/>
      <c r="AS2427" s="56" t="s">
        <v>141</v>
      </c>
      <c r="AT2427" s="49" t="s">
        <v>140</v>
      </c>
      <c r="AU2427" s="61"/>
      <c r="AV2427" s="46" t="s">
        <v>194</v>
      </c>
      <c r="AW2427" s="57">
        <v>0</v>
      </c>
      <c r="AX2427" s="58">
        <v>0</v>
      </c>
      <c r="AY2427" s="61"/>
      <c r="AZ2427" s="61"/>
      <c r="BA2427" s="50" t="s">
        <v>349</v>
      </c>
      <c r="BB2427" s="57">
        <v>0</v>
      </c>
      <c r="BC2427" s="58">
        <v>0</v>
      </c>
      <c r="BD2427" s="61"/>
      <c r="BE2427" s="61"/>
      <c r="BF2427" s="49" t="s">
        <v>141</v>
      </c>
      <c r="BG2427" s="49" t="s">
        <v>140</v>
      </c>
      <c r="BH2427" s="61"/>
      <c r="BI2427" s="61"/>
      <c r="BJ2427" s="49" t="s">
        <v>141</v>
      </c>
      <c r="BK2427" s="49" t="s">
        <v>140</v>
      </c>
      <c r="BL2427" s="61"/>
      <c r="BM2427" s="61"/>
    </row>
    <row r="2428" spans="2:65" ht="25.5" customHeight="1" x14ac:dyDescent="0.2">
      <c r="B2428" s="46" t="s">
        <v>190</v>
      </c>
      <c r="C2428" s="57">
        <v>0</v>
      </c>
      <c r="D2428" s="58">
        <v>0</v>
      </c>
      <c r="E2428" s="64"/>
      <c r="F2428" s="61"/>
      <c r="G2428" s="56" t="s">
        <v>141</v>
      </c>
      <c r="H2428" s="49" t="s">
        <v>140</v>
      </c>
      <c r="I2428" s="61"/>
      <c r="J2428" s="50" t="s">
        <v>348</v>
      </c>
      <c r="K2428" s="57">
        <v>0</v>
      </c>
      <c r="L2428" s="58">
        <v>0</v>
      </c>
      <c r="M2428" s="61"/>
      <c r="N2428" s="61"/>
      <c r="O2428" s="61"/>
      <c r="P2428" s="61"/>
      <c r="Q2428" s="61"/>
      <c r="R2428" s="61"/>
      <c r="S2428" s="61"/>
      <c r="T2428" s="61"/>
      <c r="U2428" s="61"/>
      <c r="V2428" s="61"/>
      <c r="W2428" s="61"/>
      <c r="X2428" s="61"/>
      <c r="Y2428" s="61"/>
      <c r="Z2428" s="77"/>
      <c r="AA2428" s="54">
        <v>7</v>
      </c>
      <c r="AB2428" s="76">
        <v>1</v>
      </c>
      <c r="AC2428" s="61"/>
      <c r="AD2428" s="61"/>
      <c r="AE2428" s="50" t="s">
        <v>348</v>
      </c>
      <c r="AF2428" s="57">
        <v>0</v>
      </c>
      <c r="AG2428" s="58">
        <v>0</v>
      </c>
      <c r="AH2428" s="61"/>
      <c r="AI2428" s="61"/>
      <c r="AJ2428" s="61"/>
      <c r="AK2428" s="61"/>
      <c r="AL2428" s="61"/>
      <c r="AM2428" s="61"/>
      <c r="AN2428" s="61"/>
      <c r="AO2428" s="61"/>
      <c r="AP2428" s="61"/>
      <c r="AQ2428" s="61"/>
      <c r="AR2428" s="61"/>
      <c r="AS2428" s="61"/>
      <c r="AT2428" s="61"/>
      <c r="AU2428" s="61"/>
      <c r="AV2428" s="77"/>
      <c r="AW2428" s="54">
        <v>2</v>
      </c>
      <c r="AX2428" s="76">
        <v>1</v>
      </c>
      <c r="AY2428" s="61"/>
      <c r="AZ2428" s="61"/>
      <c r="BA2428" s="50" t="s">
        <v>348</v>
      </c>
      <c r="BB2428" s="57">
        <v>0</v>
      </c>
      <c r="BC2428" s="58">
        <v>0</v>
      </c>
      <c r="BD2428" s="61"/>
      <c r="BE2428" s="61"/>
      <c r="BF2428" s="61"/>
      <c r="BG2428" s="61"/>
      <c r="BH2428" s="61"/>
      <c r="BI2428" s="61"/>
      <c r="BJ2428" s="61"/>
      <c r="BK2428" s="61"/>
      <c r="BL2428" s="61"/>
      <c r="BM2428" s="61"/>
    </row>
    <row r="2429" spans="2:65" ht="25.5" customHeight="1" x14ac:dyDescent="0.2">
      <c r="B2429" s="77"/>
      <c r="C2429" s="54">
        <v>28</v>
      </c>
      <c r="D2429" s="76">
        <v>1</v>
      </c>
      <c r="E2429" s="64"/>
      <c r="F2429" s="61"/>
      <c r="G2429" s="61"/>
      <c r="H2429" s="61"/>
      <c r="I2429" s="61"/>
      <c r="J2429" s="46" t="s">
        <v>351</v>
      </c>
      <c r="K2429" s="57">
        <v>0</v>
      </c>
      <c r="L2429" s="58">
        <v>0</v>
      </c>
      <c r="M2429" s="61"/>
      <c r="N2429" s="61"/>
      <c r="O2429" s="61"/>
      <c r="P2429" s="61"/>
      <c r="Q2429" s="61"/>
      <c r="R2429" s="61"/>
      <c r="S2429" s="61"/>
      <c r="T2429" s="61"/>
      <c r="U2429" s="61"/>
      <c r="V2429" s="176" t="s">
        <v>17</v>
      </c>
      <c r="W2429" s="177"/>
      <c r="X2429" s="177"/>
      <c r="Y2429"/>
      <c r="Z2429" s="61"/>
      <c r="AA2429" s="56" t="s">
        <v>141</v>
      </c>
      <c r="AB2429" s="49" t="s">
        <v>140</v>
      </c>
      <c r="AC2429" s="61"/>
      <c r="AD2429" s="61"/>
      <c r="AE2429" s="46" t="s">
        <v>351</v>
      </c>
      <c r="AF2429" s="57">
        <v>0</v>
      </c>
      <c r="AG2429" s="58">
        <v>0</v>
      </c>
      <c r="AH2429" s="61"/>
      <c r="AI2429" s="61"/>
      <c r="AJ2429" s="61"/>
      <c r="AK2429" s="61"/>
      <c r="AL2429" s="61"/>
      <c r="AM2429" s="61"/>
      <c r="AN2429" s="61"/>
      <c r="AO2429" s="61"/>
      <c r="AP2429" s="61"/>
      <c r="AQ2429" s="61"/>
      <c r="AR2429" s="175" t="s">
        <v>17</v>
      </c>
      <c r="AS2429" s="175"/>
      <c r="AT2429" s="175"/>
      <c r="AU2429" s="61"/>
      <c r="AV2429" s="61"/>
      <c r="AW2429" s="56" t="s">
        <v>141</v>
      </c>
      <c r="AX2429" s="49" t="s">
        <v>140</v>
      </c>
      <c r="AY2429" s="61"/>
      <c r="AZ2429" s="61"/>
      <c r="BA2429" s="46" t="s">
        <v>351</v>
      </c>
      <c r="BB2429" s="57">
        <v>0</v>
      </c>
      <c r="BC2429" s="58">
        <v>0</v>
      </c>
      <c r="BD2429" s="61"/>
      <c r="BE2429" s="61"/>
      <c r="BF2429" s="61"/>
      <c r="BG2429" s="61"/>
      <c r="BH2429" s="61"/>
      <c r="BI2429" s="61"/>
      <c r="BJ2429" s="61"/>
      <c r="BK2429" s="61"/>
      <c r="BL2429" s="61"/>
      <c r="BM2429" s="61"/>
    </row>
    <row r="2430" spans="2:65" ht="25.5" customHeight="1" x14ac:dyDescent="0.2">
      <c r="B2430"/>
      <c r="C2430" s="56" t="s">
        <v>141</v>
      </c>
      <c r="D2430" s="49" t="s">
        <v>140</v>
      </c>
      <c r="E2430" s="64"/>
      <c r="F2430" s="61"/>
      <c r="G2430" s="61"/>
      <c r="H2430" s="61"/>
      <c r="I2430" s="61"/>
      <c r="J2430" s="46" t="s">
        <v>352</v>
      </c>
      <c r="K2430" s="57">
        <v>0</v>
      </c>
      <c r="L2430" s="58">
        <v>0</v>
      </c>
      <c r="M2430" s="61"/>
      <c r="N2430" s="61"/>
      <c r="O2430" s="61"/>
      <c r="P2430" s="61"/>
      <c r="Q2430" s="61"/>
      <c r="R2430" s="61"/>
      <c r="S2430" s="61"/>
      <c r="T2430" s="61"/>
      <c r="U2430" s="61"/>
      <c r="V2430" s="47" t="s">
        <v>195</v>
      </c>
      <c r="W2430" s="57">
        <v>0</v>
      </c>
      <c r="X2430" s="58">
        <v>0</v>
      </c>
      <c r="Y2430"/>
      <c r="Z2430" s="61"/>
      <c r="AA2430" s="61"/>
      <c r="AB2430" s="61"/>
      <c r="AC2430" s="61"/>
      <c r="AD2430" s="61"/>
      <c r="AE2430" s="46" t="s">
        <v>352</v>
      </c>
      <c r="AF2430" s="57">
        <v>0</v>
      </c>
      <c r="AG2430" s="58">
        <v>0</v>
      </c>
      <c r="AH2430" s="61"/>
      <c r="AI2430" s="61"/>
      <c r="AJ2430" s="61"/>
      <c r="AK2430" s="61"/>
      <c r="AL2430" s="61"/>
      <c r="AM2430" s="61"/>
      <c r="AN2430" s="61"/>
      <c r="AO2430" s="61"/>
      <c r="AP2430" s="61"/>
      <c r="AQ2430" s="61"/>
      <c r="AR2430" s="55" t="s">
        <v>195</v>
      </c>
      <c r="AS2430" s="57">
        <v>0</v>
      </c>
      <c r="AT2430" s="58">
        <v>0</v>
      </c>
      <c r="AU2430" s="61"/>
      <c r="AV2430" s="61"/>
      <c r="AW2430" s="61"/>
      <c r="AX2430" s="61"/>
      <c r="AY2430" s="61"/>
      <c r="AZ2430" s="61"/>
      <c r="BA2430" s="46" t="s">
        <v>352</v>
      </c>
      <c r="BB2430" s="57">
        <v>0</v>
      </c>
      <c r="BC2430" s="58">
        <v>0</v>
      </c>
      <c r="BD2430" s="61"/>
      <c r="BE2430" s="61"/>
      <c r="BF2430" s="61"/>
      <c r="BG2430" s="61"/>
      <c r="BH2430" s="61"/>
      <c r="BI2430" s="61"/>
      <c r="BJ2430" s="61"/>
      <c r="BK2430" s="61"/>
      <c r="BL2430" s="61"/>
      <c r="BM2430" s="61"/>
    </row>
    <row r="2431" spans="2:65" ht="25.5" customHeight="1" x14ac:dyDescent="0.2">
      <c r="B2431"/>
      <c r="C2431"/>
      <c r="D2431"/>
      <c r="E2431" s="64"/>
      <c r="F2431" s="61"/>
      <c r="G2431" s="61"/>
      <c r="H2431" s="61"/>
      <c r="I2431" s="61"/>
      <c r="J2431" s="46" t="s">
        <v>353</v>
      </c>
      <c r="K2431" s="57">
        <v>0</v>
      </c>
      <c r="L2431" s="58">
        <v>0</v>
      </c>
      <c r="M2431" s="61"/>
      <c r="N2431" s="61"/>
      <c r="O2431" s="61"/>
      <c r="P2431" s="61"/>
      <c r="Q2431" s="61"/>
      <c r="R2431" s="61"/>
      <c r="S2431" s="61"/>
      <c r="T2431" s="61"/>
      <c r="U2431" s="61"/>
      <c r="V2431" s="46" t="s">
        <v>196</v>
      </c>
      <c r="W2431" s="57">
        <v>7</v>
      </c>
      <c r="X2431" s="58">
        <v>1</v>
      </c>
      <c r="Y2431"/>
      <c r="Z2431" s="61"/>
      <c r="AA2431" s="61"/>
      <c r="AB2431" s="61"/>
      <c r="AC2431" s="61"/>
      <c r="AD2431" s="61"/>
      <c r="AE2431" s="46" t="s">
        <v>353</v>
      </c>
      <c r="AF2431" s="57">
        <v>0</v>
      </c>
      <c r="AG2431" s="58">
        <v>0</v>
      </c>
      <c r="AH2431" s="61"/>
      <c r="AI2431" s="61"/>
      <c r="AJ2431" s="61"/>
      <c r="AK2431" s="61"/>
      <c r="AL2431" s="61"/>
      <c r="AM2431" s="61"/>
      <c r="AN2431" s="61"/>
      <c r="AO2431" s="61"/>
      <c r="AP2431" s="61"/>
      <c r="AQ2431" s="61"/>
      <c r="AR2431" s="46" t="s">
        <v>196</v>
      </c>
      <c r="AS2431" s="57">
        <v>2</v>
      </c>
      <c r="AT2431" s="58">
        <v>1</v>
      </c>
      <c r="AU2431" s="61"/>
      <c r="AV2431" s="61"/>
      <c r="AW2431" s="61"/>
      <c r="AX2431" s="61"/>
      <c r="AY2431" s="61"/>
      <c r="AZ2431" s="61"/>
      <c r="BA2431" s="46" t="s">
        <v>353</v>
      </c>
      <c r="BB2431" s="57">
        <v>0</v>
      </c>
      <c r="BC2431" s="58">
        <v>0</v>
      </c>
      <c r="BD2431" s="61"/>
      <c r="BE2431" s="61"/>
      <c r="BF2431" s="61"/>
      <c r="BG2431" s="61"/>
      <c r="BH2431" s="61"/>
      <c r="BI2431" s="61"/>
      <c r="BJ2431" s="61"/>
      <c r="BK2431" s="61"/>
      <c r="BL2431" s="61"/>
      <c r="BM2431" s="61"/>
    </row>
    <row r="2432" spans="2:65" ht="25.5" customHeight="1" x14ac:dyDescent="0.2">
      <c r="B2432" s="175" t="s">
        <v>17</v>
      </c>
      <c r="C2432" s="175"/>
      <c r="D2432" s="175"/>
      <c r="E2432" s="64"/>
      <c r="F2432" s="61"/>
      <c r="G2432" s="61"/>
      <c r="H2432" s="61"/>
      <c r="I2432" s="61"/>
      <c r="J2432" s="37"/>
      <c r="K2432" s="45">
        <v>28</v>
      </c>
      <c r="L2432" s="58">
        <v>1</v>
      </c>
      <c r="M2432" s="61"/>
      <c r="N2432" s="61"/>
      <c r="O2432" s="61"/>
      <c r="P2432" s="61"/>
      <c r="Q2432" s="61"/>
      <c r="R2432" s="61"/>
      <c r="S2432" s="61"/>
      <c r="T2432" s="61"/>
      <c r="U2432" s="61"/>
      <c r="V2432" s="77"/>
      <c r="W2432" s="54">
        <v>7</v>
      </c>
      <c r="X2432" s="76">
        <v>1</v>
      </c>
      <c r="Y2432"/>
      <c r="Z2432" s="61"/>
      <c r="AA2432" s="61"/>
      <c r="AB2432" s="61"/>
      <c r="AC2432" s="61"/>
      <c r="AD2432" s="61"/>
      <c r="AE2432" s="37"/>
      <c r="AF2432" s="45">
        <v>7</v>
      </c>
      <c r="AG2432" s="58">
        <v>1</v>
      </c>
      <c r="AH2432" s="61"/>
      <c r="AI2432" s="61"/>
      <c r="AJ2432" s="61"/>
      <c r="AK2432" s="61"/>
      <c r="AL2432" s="61"/>
      <c r="AM2432" s="61"/>
      <c r="AN2432" s="61"/>
      <c r="AO2432" s="61"/>
      <c r="AP2432" s="61"/>
      <c r="AQ2432" s="61"/>
      <c r="AR2432" s="77"/>
      <c r="AS2432" s="54">
        <v>2</v>
      </c>
      <c r="AT2432" s="76">
        <v>1</v>
      </c>
      <c r="AU2432" s="61"/>
      <c r="AV2432"/>
      <c r="AW2432"/>
      <c r="AX2432"/>
      <c r="AY2432" s="61"/>
      <c r="AZ2432" s="61"/>
      <c r="BA2432" s="37"/>
      <c r="BB2432" s="45">
        <v>2</v>
      </c>
      <c r="BC2432" s="58">
        <v>1</v>
      </c>
      <c r="BD2432" s="61"/>
      <c r="BE2432" s="61"/>
      <c r="BF2432" s="61"/>
      <c r="BG2432" s="61"/>
      <c r="BH2432" s="61"/>
      <c r="BI2432" s="61"/>
      <c r="BJ2432" s="61"/>
      <c r="BK2432" s="61"/>
      <c r="BL2432" s="61"/>
      <c r="BM2432" s="61"/>
    </row>
    <row r="2433" spans="2:65" ht="25.5" customHeight="1" x14ac:dyDescent="0.2">
      <c r="B2433" s="55" t="s">
        <v>195</v>
      </c>
      <c r="C2433" s="57">
        <v>6</v>
      </c>
      <c r="D2433" s="58">
        <v>0.21428571428571427</v>
      </c>
      <c r="E2433" s="64"/>
      <c r="F2433" s="61"/>
      <c r="G2433" s="61"/>
      <c r="H2433" s="61"/>
      <c r="I2433" s="61"/>
      <c r="J2433" s="61"/>
      <c r="K2433" s="49" t="s">
        <v>141</v>
      </c>
      <c r="L2433" s="74" t="s">
        <v>140</v>
      </c>
      <c r="M2433" s="61"/>
      <c r="N2433" s="61"/>
      <c r="O2433" s="61"/>
      <c r="P2433" s="61"/>
      <c r="Q2433" s="61"/>
      <c r="R2433" s="61"/>
      <c r="S2433" s="61"/>
      <c r="T2433" s="61"/>
      <c r="U2433" s="61"/>
      <c r="V2433" s="61"/>
      <c r="W2433" s="56" t="s">
        <v>141</v>
      </c>
      <c r="X2433" s="49" t="s">
        <v>140</v>
      </c>
      <c r="Y2433"/>
      <c r="Z2433" s="61"/>
      <c r="AA2433" s="61"/>
      <c r="AB2433" s="61"/>
      <c r="AC2433" s="61"/>
      <c r="AD2433" s="61"/>
      <c r="AE2433" s="61"/>
      <c r="AF2433" s="49" t="s">
        <v>141</v>
      </c>
      <c r="AG2433" s="74" t="s">
        <v>140</v>
      </c>
      <c r="AH2433" s="61"/>
      <c r="AI2433" s="61"/>
      <c r="AJ2433" s="61"/>
      <c r="AK2433" s="61"/>
      <c r="AL2433" s="61"/>
      <c r="AM2433" s="61"/>
      <c r="AN2433" s="61"/>
      <c r="AO2433" s="61"/>
      <c r="AP2433" s="61"/>
      <c r="AQ2433" s="61"/>
      <c r="AR2433"/>
      <c r="AS2433" s="56" t="s">
        <v>141</v>
      </c>
      <c r="AT2433" s="49" t="s">
        <v>140</v>
      </c>
      <c r="AU2433" s="61"/>
      <c r="AV2433"/>
      <c r="AW2433"/>
      <c r="AX2433"/>
      <c r="AY2433" s="61"/>
      <c r="AZ2433" s="61"/>
      <c r="BA2433" s="61"/>
      <c r="BB2433" s="49" t="s">
        <v>141</v>
      </c>
      <c r="BC2433" s="74" t="s">
        <v>140</v>
      </c>
      <c r="BD2433" s="61"/>
      <c r="BE2433" s="61"/>
      <c r="BF2433" s="61"/>
      <c r="BG2433" s="61"/>
      <c r="BH2433" s="61"/>
      <c r="BI2433" s="61"/>
      <c r="BJ2433" s="61"/>
      <c r="BK2433" s="61"/>
      <c r="BL2433" s="61"/>
      <c r="BM2433" s="61"/>
    </row>
    <row r="2434" spans="2:65" ht="25.5" customHeight="1" x14ac:dyDescent="0.2">
      <c r="B2434" s="46" t="s">
        <v>196</v>
      </c>
      <c r="C2434" s="57">
        <v>22</v>
      </c>
      <c r="D2434" s="58">
        <v>0.7857142857142857</v>
      </c>
      <c r="E2434" s="64"/>
      <c r="F2434" s="61"/>
      <c r="G2434" s="61"/>
      <c r="H2434" s="61"/>
      <c r="I2434" s="61"/>
      <c r="J2434" s="61"/>
      <c r="K2434" s="61"/>
      <c r="L2434" s="61"/>
      <c r="M2434" s="61"/>
      <c r="N2434" s="61"/>
      <c r="O2434" s="61"/>
      <c r="P2434" s="61"/>
      <c r="Q2434" s="61"/>
      <c r="R2434" s="61"/>
      <c r="S2434" s="61"/>
      <c r="T2434" s="61"/>
      <c r="U2434" s="61"/>
      <c r="V2434"/>
      <c r="W2434"/>
      <c r="X2434"/>
      <c r="Y2434" s="61"/>
      <c r="Z2434" s="61"/>
      <c r="AA2434" s="61"/>
      <c r="AB2434" s="61"/>
      <c r="AC2434" s="61"/>
      <c r="AD2434" s="61"/>
      <c r="AE2434"/>
      <c r="AF2434"/>
      <c r="AG2434"/>
      <c r="AH2434" s="61"/>
      <c r="AI2434" s="61"/>
      <c r="AJ2434" s="61"/>
      <c r="AK2434" s="61"/>
      <c r="AL2434" s="61"/>
      <c r="AM2434" s="61"/>
      <c r="AN2434" s="61"/>
      <c r="AO2434" s="61"/>
      <c r="AP2434" s="61"/>
      <c r="AQ2434" s="61"/>
      <c r="AR2434"/>
      <c r="AS2434"/>
      <c r="AT2434"/>
      <c r="AU2434" s="61"/>
      <c r="AV2434"/>
      <c r="AW2434"/>
      <c r="AX2434"/>
      <c r="AY2434" s="61"/>
      <c r="AZ2434" s="61"/>
      <c r="BA2434" s="37"/>
      <c r="BB2434" s="37"/>
      <c r="BC2434" s="37"/>
      <c r="BD2434" s="61"/>
      <c r="BE2434" s="61"/>
      <c r="BF2434" s="61"/>
      <c r="BG2434" s="61"/>
      <c r="BH2434" s="61"/>
      <c r="BI2434" s="61"/>
      <c r="BJ2434" s="61"/>
      <c r="BK2434" s="61"/>
      <c r="BL2434" s="61"/>
      <c r="BM2434" s="61"/>
    </row>
    <row r="2435" spans="2:65" ht="25.5" customHeight="1" x14ac:dyDescent="0.2">
      <c r="B2435" s="77"/>
      <c r="C2435" s="54">
        <v>28</v>
      </c>
      <c r="D2435" s="76">
        <v>1</v>
      </c>
      <c r="E2435" s="2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</row>
    <row r="2436" spans="2:65" ht="25.5" customHeight="1" x14ac:dyDescent="0.2">
      <c r="B2436"/>
      <c r="C2436" s="56" t="s">
        <v>141</v>
      </c>
      <c r="D2436" s="49" t="s">
        <v>140</v>
      </c>
      <c r="E2436" s="2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 s="37"/>
      <c r="AF2436" s="37"/>
      <c r="AG2436" s="37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</row>
    <row r="2438" spans="2:65" ht="25.5" customHeight="1" x14ac:dyDescent="0.2">
      <c r="B2438" s="222" t="s">
        <v>3806</v>
      </c>
      <c r="C2438" s="223"/>
      <c r="D2438" s="223"/>
      <c r="E2438" s="223"/>
      <c r="F2438" s="223"/>
      <c r="G2438" s="223"/>
      <c r="H2438" s="223"/>
      <c r="I2438" s="223"/>
      <c r="J2438" s="223"/>
      <c r="K2438" s="223"/>
      <c r="L2438" s="223"/>
      <c r="M2438" s="223"/>
      <c r="N2438" s="223"/>
      <c r="O2438" s="223"/>
      <c r="P2438" s="223"/>
      <c r="Q2438" s="223"/>
      <c r="R2438" s="223"/>
      <c r="S2438" s="223"/>
      <c r="T2438" s="223"/>
      <c r="U2438" s="223"/>
      <c r="V2438" s="223"/>
      <c r="W2438" s="223"/>
      <c r="X2438" s="223"/>
      <c r="Y2438" s="223"/>
      <c r="Z2438" s="223"/>
      <c r="AA2438" s="223"/>
      <c r="AB2438" s="223"/>
      <c r="AC2438" s="223"/>
      <c r="AD2438" s="223"/>
      <c r="AE2438" s="223"/>
      <c r="AF2438" s="223"/>
      <c r="AG2438" s="223"/>
      <c r="AH2438" s="223"/>
      <c r="AI2438" s="223"/>
      <c r="AJ2438" s="223"/>
      <c r="AK2438" s="223"/>
      <c r="AL2438" s="223"/>
      <c r="AM2438" s="223"/>
      <c r="AN2438" s="223"/>
      <c r="AO2438" s="223"/>
      <c r="AP2438" s="223"/>
      <c r="AQ2438" s="223"/>
      <c r="AR2438" s="223"/>
      <c r="AS2438" s="223"/>
      <c r="AT2438" s="223"/>
      <c r="AU2438" s="223"/>
      <c r="AV2438" s="223"/>
      <c r="AW2438" s="223"/>
      <c r="AX2438" s="223"/>
      <c r="AY2438" s="223"/>
      <c r="AZ2438" s="223"/>
      <c r="BA2438" s="223"/>
      <c r="BB2438" s="223"/>
      <c r="BC2438" s="224"/>
    </row>
    <row r="2440" spans="2:65" ht="25.5" customHeight="1" x14ac:dyDescent="0.2">
      <c r="B2440" s="205" t="s">
        <v>423</v>
      </c>
      <c r="C2440" s="205"/>
      <c r="D2440" s="205"/>
      <c r="E2440" s="205"/>
      <c r="F2440" s="205"/>
      <c r="G2440" s="205"/>
      <c r="H2440" s="205"/>
      <c r="I2440" s="205"/>
      <c r="J2440" s="205"/>
      <c r="K2440" s="205"/>
      <c r="L2440" s="205"/>
      <c r="M2440" s="205"/>
      <c r="N2440" s="205"/>
      <c r="O2440" s="205"/>
      <c r="P2440" s="205"/>
      <c r="Q2440" s="205"/>
      <c r="R2440" s="205"/>
      <c r="S2440" s="205"/>
      <c r="T2440" s="205"/>
      <c r="U2440" s="205"/>
      <c r="V2440" s="205"/>
      <c r="W2440" s="205"/>
      <c r="X2440" s="205"/>
      <c r="Y2440" s="205"/>
      <c r="Z2440" s="205"/>
      <c r="AA2440" s="205"/>
      <c r="AB2440" s="205"/>
      <c r="AC2440" s="205"/>
      <c r="AD2440" s="205"/>
      <c r="AE2440" s="205"/>
      <c r="AF2440" s="205"/>
      <c r="AG2440" s="205"/>
      <c r="AH2440" s="205"/>
      <c r="AI2440" s="205"/>
      <c r="AJ2440" s="205"/>
      <c r="AK2440" s="205"/>
      <c r="AL2440" s="205"/>
      <c r="AM2440" s="205"/>
      <c r="AN2440" s="205"/>
      <c r="AO2440" s="205"/>
      <c r="AP2440" s="205"/>
      <c r="AQ2440" s="205"/>
      <c r="AR2440" s="205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 s="8"/>
      <c r="BM2440" s="8"/>
    </row>
    <row r="2441" spans="2:65" ht="25.5" customHeight="1" x14ac:dyDescent="0.2">
      <c r="B2441"/>
      <c r="C2441"/>
      <c r="D2441"/>
      <c r="E2441" s="8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</row>
    <row r="2442" spans="2:65" ht="25.5" customHeight="1" x14ac:dyDescent="0.2">
      <c r="B2442" s="206" t="s">
        <v>138</v>
      </c>
      <c r="C2442" s="206"/>
      <c r="D2442" s="206"/>
      <c r="E2442" s="8"/>
      <c r="F2442" s="187" t="s">
        <v>3</v>
      </c>
      <c r="G2442" s="187"/>
      <c r="H2442" s="187"/>
      <c r="I2442"/>
      <c r="J2442" s="188" t="s">
        <v>145</v>
      </c>
      <c r="K2442" s="188"/>
      <c r="L2442" s="188"/>
      <c r="M2442"/>
      <c r="N2442" s="188" t="s">
        <v>5</v>
      </c>
      <c r="O2442" s="188"/>
      <c r="P2442" s="188"/>
      <c r="Q2442"/>
      <c r="R2442" s="187" t="s">
        <v>158</v>
      </c>
      <c r="S2442" s="187"/>
      <c r="T2442" s="187"/>
      <c r="U2442"/>
      <c r="V2442" s="186" t="s">
        <v>159</v>
      </c>
      <c r="W2442" s="186"/>
      <c r="X2442" s="186"/>
      <c r="Y2442"/>
      <c r="Z2442" s="206" t="s">
        <v>8</v>
      </c>
      <c r="AA2442" s="206"/>
      <c r="AB2442" s="206"/>
      <c r="AC2442"/>
      <c r="AD2442" s="186" t="s">
        <v>9</v>
      </c>
      <c r="AE2442" s="186"/>
      <c r="AF2442" s="186"/>
      <c r="AG2442"/>
      <c r="AH2442" s="186" t="s">
        <v>172</v>
      </c>
      <c r="AI2442" s="186"/>
      <c r="AJ2442" s="186"/>
      <c r="AK2442"/>
      <c r="AL2442" s="186" t="s">
        <v>11</v>
      </c>
      <c r="AM2442" s="186"/>
      <c r="AN2442" s="186"/>
      <c r="AO2442"/>
      <c r="AP2442" s="186" t="s">
        <v>179</v>
      </c>
      <c r="AQ2442" s="186"/>
      <c r="AR2442" s="186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</row>
    <row r="2443" spans="2:65" ht="25.5" customHeight="1" x14ac:dyDescent="0.2">
      <c r="B2443" s="90" t="s">
        <v>40</v>
      </c>
      <c r="C2443" s="42">
        <v>7</v>
      </c>
      <c r="D2443" s="44">
        <v>0.25</v>
      </c>
      <c r="E2443" s="8"/>
      <c r="F2443" s="91" t="s">
        <v>143</v>
      </c>
      <c r="G2443" s="43">
        <v>4</v>
      </c>
      <c r="H2443" s="44">
        <v>0.14285714285714285</v>
      </c>
      <c r="I2443"/>
      <c r="J2443" s="92" t="s">
        <v>147</v>
      </c>
      <c r="K2443" s="45">
        <v>0</v>
      </c>
      <c r="L2443" s="44">
        <v>0</v>
      </c>
      <c r="M2443"/>
      <c r="N2443" s="91" t="s">
        <v>154</v>
      </c>
      <c r="O2443" s="43">
        <v>15</v>
      </c>
      <c r="P2443" s="44">
        <v>0.5357142857142857</v>
      </c>
      <c r="Q2443"/>
      <c r="R2443" s="93">
        <v>1</v>
      </c>
      <c r="S2443" s="43">
        <v>24</v>
      </c>
      <c r="T2443" s="44">
        <v>0.8571428571428571</v>
      </c>
      <c r="U2443"/>
      <c r="V2443" s="94" t="s">
        <v>160</v>
      </c>
      <c r="W2443" s="57">
        <v>14</v>
      </c>
      <c r="X2443" s="58">
        <v>0.5</v>
      </c>
      <c r="Y2443"/>
      <c r="Z2443" s="95" t="s">
        <v>163</v>
      </c>
      <c r="AA2443" s="42">
        <v>6</v>
      </c>
      <c r="AB2443" s="44">
        <v>0.21428571428571427</v>
      </c>
      <c r="AC2443"/>
      <c r="AD2443" s="95" t="s">
        <v>799</v>
      </c>
      <c r="AE2443" s="57">
        <v>4</v>
      </c>
      <c r="AF2443" s="58">
        <v>0.14285714285714285</v>
      </c>
      <c r="AG2443"/>
      <c r="AH2443" s="95" t="s">
        <v>143</v>
      </c>
      <c r="AI2443" s="42">
        <v>4</v>
      </c>
      <c r="AJ2443" s="44">
        <v>0.14285714285714285</v>
      </c>
      <c r="AK2443"/>
      <c r="AL2443" s="95" t="s">
        <v>175</v>
      </c>
      <c r="AM2443" s="42">
        <v>8</v>
      </c>
      <c r="AN2443" s="44">
        <v>0.2857142857142857</v>
      </c>
      <c r="AO2443"/>
      <c r="AP2443" s="95" t="s">
        <v>143</v>
      </c>
      <c r="AQ2443" s="42">
        <v>13</v>
      </c>
      <c r="AR2443" s="44">
        <v>0.4642857142857143</v>
      </c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</row>
    <row r="2444" spans="2:65" ht="25.5" customHeight="1" x14ac:dyDescent="0.2">
      <c r="B2444" s="90" t="s">
        <v>27</v>
      </c>
      <c r="C2444" s="42">
        <v>1</v>
      </c>
      <c r="D2444" s="44">
        <v>3.5714285714285712E-2</v>
      </c>
      <c r="E2444" s="8"/>
      <c r="F2444" s="91" t="s">
        <v>144</v>
      </c>
      <c r="G2444" s="43">
        <v>24</v>
      </c>
      <c r="H2444" s="44">
        <v>0.8571428571428571</v>
      </c>
      <c r="I2444"/>
      <c r="J2444" s="92" t="s">
        <v>148</v>
      </c>
      <c r="K2444" s="45">
        <v>0</v>
      </c>
      <c r="L2444" s="44">
        <v>0</v>
      </c>
      <c r="M2444"/>
      <c r="N2444" s="91" t="s">
        <v>155</v>
      </c>
      <c r="O2444" s="43">
        <v>0</v>
      </c>
      <c r="P2444" s="44">
        <v>0</v>
      </c>
      <c r="Q2444"/>
      <c r="R2444" s="93">
        <v>2</v>
      </c>
      <c r="S2444" s="43">
        <v>4</v>
      </c>
      <c r="T2444" s="44">
        <v>0.14285714285714285</v>
      </c>
      <c r="U2444"/>
      <c r="V2444" s="95" t="s">
        <v>161</v>
      </c>
      <c r="W2444" s="57">
        <v>2</v>
      </c>
      <c r="X2444" s="58">
        <v>7.1428571428571425E-2</v>
      </c>
      <c r="Y2444"/>
      <c r="Z2444" s="90" t="s">
        <v>164</v>
      </c>
      <c r="AA2444" s="42">
        <v>7</v>
      </c>
      <c r="AB2444" s="44">
        <v>0.25</v>
      </c>
      <c r="AC2444"/>
      <c r="AD2444" s="94" t="s">
        <v>800</v>
      </c>
      <c r="AE2444" s="57">
        <v>4</v>
      </c>
      <c r="AF2444" s="58">
        <v>0.14285714285714285</v>
      </c>
      <c r="AG2444"/>
      <c r="AH2444" s="90" t="s">
        <v>173</v>
      </c>
      <c r="AI2444" s="42">
        <v>9</v>
      </c>
      <c r="AJ2444" s="44">
        <v>0.32142857142857145</v>
      </c>
      <c r="AK2444"/>
      <c r="AL2444" s="90" t="s">
        <v>176</v>
      </c>
      <c r="AM2444" s="42">
        <v>16</v>
      </c>
      <c r="AN2444" s="44">
        <v>0.5714285714285714</v>
      </c>
      <c r="AO2444"/>
      <c r="AP2444" s="90" t="s">
        <v>173</v>
      </c>
      <c r="AQ2444" s="42">
        <v>15</v>
      </c>
      <c r="AR2444" s="44">
        <v>0.5357142857142857</v>
      </c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</row>
    <row r="2445" spans="2:65" ht="25.5" customHeight="1" x14ac:dyDescent="0.2">
      <c r="B2445" s="90" t="s">
        <v>31</v>
      </c>
      <c r="C2445" s="42">
        <v>10</v>
      </c>
      <c r="D2445" s="44">
        <v>0.35714285714285715</v>
      </c>
      <c r="E2445" s="8"/>
      <c r="F2445" s="83"/>
      <c r="G2445" s="85">
        <v>28</v>
      </c>
      <c r="H2445" s="86">
        <v>1</v>
      </c>
      <c r="I2445"/>
      <c r="J2445" s="92" t="s">
        <v>146</v>
      </c>
      <c r="K2445" s="45">
        <v>14</v>
      </c>
      <c r="L2445" s="44">
        <v>0.5</v>
      </c>
      <c r="M2445"/>
      <c r="N2445" s="91" t="s">
        <v>156</v>
      </c>
      <c r="O2445" s="43">
        <v>3</v>
      </c>
      <c r="P2445" s="44">
        <v>0.10714285714285714</v>
      </c>
      <c r="Q2445"/>
      <c r="R2445" s="93">
        <v>3</v>
      </c>
      <c r="S2445" s="43">
        <v>0</v>
      </c>
      <c r="T2445" s="44">
        <v>0</v>
      </c>
      <c r="U2445"/>
      <c r="V2445" s="94" t="s">
        <v>162</v>
      </c>
      <c r="W2445" s="57">
        <v>12</v>
      </c>
      <c r="X2445" s="58">
        <v>0.42857142857142855</v>
      </c>
      <c r="Y2445"/>
      <c r="Z2445" s="90" t="s">
        <v>165</v>
      </c>
      <c r="AA2445" s="42">
        <v>2</v>
      </c>
      <c r="AB2445" s="44">
        <v>7.1428571428571425E-2</v>
      </c>
      <c r="AC2445"/>
      <c r="AD2445" s="94" t="s">
        <v>801</v>
      </c>
      <c r="AE2445" s="57">
        <v>5</v>
      </c>
      <c r="AF2445" s="58">
        <v>0.17857142857142858</v>
      </c>
      <c r="AG2445"/>
      <c r="AH2445" s="90" t="s">
        <v>174</v>
      </c>
      <c r="AI2445" s="42">
        <v>15</v>
      </c>
      <c r="AJ2445" s="44">
        <v>0.5357142857142857</v>
      </c>
      <c r="AK2445"/>
      <c r="AL2445" s="90" t="s">
        <v>177</v>
      </c>
      <c r="AM2445" s="42">
        <v>4</v>
      </c>
      <c r="AN2445" s="44">
        <v>0.14285714285714285</v>
      </c>
      <c r="AO2445"/>
      <c r="AP2445" s="90" t="s">
        <v>171</v>
      </c>
      <c r="AQ2445" s="42">
        <v>0</v>
      </c>
      <c r="AR2445" s="44">
        <v>0</v>
      </c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</row>
    <row r="2446" spans="2:65" ht="25.5" customHeight="1" x14ac:dyDescent="0.2">
      <c r="B2446" s="90" t="s">
        <v>36</v>
      </c>
      <c r="C2446" s="42">
        <v>0</v>
      </c>
      <c r="D2446" s="44">
        <v>0</v>
      </c>
      <c r="E2446" s="8"/>
      <c r="F2446"/>
      <c r="G2446" s="41" t="s">
        <v>141</v>
      </c>
      <c r="H2446" s="41" t="s">
        <v>140</v>
      </c>
      <c r="I2446"/>
      <c r="J2446" s="92" t="s">
        <v>150</v>
      </c>
      <c r="K2446" s="45">
        <v>0</v>
      </c>
      <c r="L2446" s="44">
        <v>0</v>
      </c>
      <c r="M2446"/>
      <c r="N2446" s="91" t="s">
        <v>157</v>
      </c>
      <c r="O2446" s="43">
        <v>10</v>
      </c>
      <c r="P2446" s="44">
        <v>0.35714285714285715</v>
      </c>
      <c r="Q2446"/>
      <c r="R2446" s="93">
        <v>4</v>
      </c>
      <c r="S2446" s="43">
        <v>0</v>
      </c>
      <c r="T2446" s="44">
        <v>0</v>
      </c>
      <c r="U2446"/>
      <c r="V2446" s="77"/>
      <c r="W2446" s="54">
        <v>28</v>
      </c>
      <c r="X2446" s="66">
        <v>1</v>
      </c>
      <c r="Y2446"/>
      <c r="Z2446" s="90" t="s">
        <v>166</v>
      </c>
      <c r="AA2446" s="42">
        <v>0</v>
      </c>
      <c r="AB2446" s="44">
        <v>0</v>
      </c>
      <c r="AC2446"/>
      <c r="AD2446" s="94" t="s">
        <v>802</v>
      </c>
      <c r="AE2446" s="57">
        <v>15</v>
      </c>
      <c r="AF2446" s="58">
        <v>0.5357142857142857</v>
      </c>
      <c r="AG2446"/>
      <c r="AH2446" s="90" t="s">
        <v>171</v>
      </c>
      <c r="AI2446" s="42">
        <v>0</v>
      </c>
      <c r="AJ2446" s="44">
        <v>0</v>
      </c>
      <c r="AK2446"/>
      <c r="AL2446" s="90" t="s">
        <v>178</v>
      </c>
      <c r="AM2446" s="42">
        <v>0</v>
      </c>
      <c r="AN2446" s="44">
        <v>0</v>
      </c>
      <c r="AO2446"/>
      <c r="AP2446" s="82"/>
      <c r="AQ2446" s="83">
        <v>28</v>
      </c>
      <c r="AR2446" s="87">
        <v>1</v>
      </c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</row>
    <row r="2447" spans="2:65" ht="25.5" customHeight="1" x14ac:dyDescent="0.2">
      <c r="B2447" s="90" t="s">
        <v>139</v>
      </c>
      <c r="C2447" s="42">
        <v>7</v>
      </c>
      <c r="D2447" s="44">
        <v>0.25</v>
      </c>
      <c r="E2447" s="8"/>
      <c r="F2447"/>
      <c r="G2447"/>
      <c r="H2447"/>
      <c r="I2447"/>
      <c r="J2447" s="92" t="s">
        <v>151</v>
      </c>
      <c r="K2447" s="45">
        <v>9</v>
      </c>
      <c r="L2447" s="44">
        <v>0.32142857142857145</v>
      </c>
      <c r="M2447"/>
      <c r="N2447" s="83"/>
      <c r="O2447" s="85">
        <v>28</v>
      </c>
      <c r="P2447" s="87">
        <v>1</v>
      </c>
      <c r="Q2447"/>
      <c r="R2447" s="93">
        <v>5</v>
      </c>
      <c r="S2447" s="43">
        <v>0</v>
      </c>
      <c r="T2447" s="44">
        <v>0</v>
      </c>
      <c r="U2447"/>
      <c r="V2447"/>
      <c r="W2447" s="56" t="s">
        <v>141</v>
      </c>
      <c r="X2447" s="49" t="s">
        <v>140</v>
      </c>
      <c r="Y2447"/>
      <c r="Z2447" s="96" t="s">
        <v>167</v>
      </c>
      <c r="AA2447" s="42">
        <v>5</v>
      </c>
      <c r="AB2447" s="44">
        <v>0.17857142857142858</v>
      </c>
      <c r="AC2447"/>
      <c r="AD2447" s="77"/>
      <c r="AE2447" s="54">
        <v>28</v>
      </c>
      <c r="AF2447" s="76">
        <v>1</v>
      </c>
      <c r="AG2447"/>
      <c r="AH2447" s="82"/>
      <c r="AI2447" s="83">
        <v>28</v>
      </c>
      <c r="AJ2447" s="87">
        <v>1</v>
      </c>
      <c r="AK2447"/>
      <c r="AL2447" s="82"/>
      <c r="AM2447" s="83">
        <v>28</v>
      </c>
      <c r="AN2447" s="87">
        <v>1</v>
      </c>
      <c r="AO2447"/>
      <c r="AP2447"/>
      <c r="AQ2447" s="40" t="s">
        <v>141</v>
      </c>
      <c r="AR2447" s="41" t="s">
        <v>140</v>
      </c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 s="8"/>
      <c r="BF2447" s="8"/>
      <c r="BG2447" s="8"/>
      <c r="BH2447"/>
      <c r="BI2447"/>
      <c r="BJ2447"/>
      <c r="BK2447"/>
      <c r="BL2447"/>
      <c r="BM2447"/>
    </row>
    <row r="2448" spans="2:65" ht="25.5" customHeight="1" x14ac:dyDescent="0.2">
      <c r="B2448" s="90" t="s">
        <v>50</v>
      </c>
      <c r="C2448" s="42">
        <v>3</v>
      </c>
      <c r="D2448" s="44">
        <v>0.10714285714285714</v>
      </c>
      <c r="E2448" s="8"/>
      <c r="F2448"/>
      <c r="G2448"/>
      <c r="H2448"/>
      <c r="I2448"/>
      <c r="J2448" s="92" t="s">
        <v>149</v>
      </c>
      <c r="K2448" s="45">
        <v>5</v>
      </c>
      <c r="L2448" s="44">
        <v>0.17857142857142858</v>
      </c>
      <c r="M2448"/>
      <c r="N2448"/>
      <c r="O2448" s="41" t="s">
        <v>153</v>
      </c>
      <c r="P2448" s="41" t="s">
        <v>140</v>
      </c>
      <c r="Q2448"/>
      <c r="R2448" s="83"/>
      <c r="S2448" s="85">
        <v>32</v>
      </c>
      <c r="T2448" s="87">
        <v>1</v>
      </c>
      <c r="U2448"/>
      <c r="V2448"/>
      <c r="W2448"/>
      <c r="X2448"/>
      <c r="Y2448"/>
      <c r="Z2448" s="96" t="s">
        <v>168</v>
      </c>
      <c r="AA2448" s="42">
        <v>2</v>
      </c>
      <c r="AB2448" s="44">
        <v>7.1428571428571425E-2</v>
      </c>
      <c r="AC2448"/>
      <c r="AD2448"/>
      <c r="AE2448" s="56" t="s">
        <v>141</v>
      </c>
      <c r="AF2448" s="49" t="s">
        <v>140</v>
      </c>
      <c r="AG2448"/>
      <c r="AH2448"/>
      <c r="AI2448" s="40" t="s">
        <v>141</v>
      </c>
      <c r="AJ2448" s="41" t="s">
        <v>140</v>
      </c>
      <c r="AK2448"/>
      <c r="AL2448" s="81"/>
      <c r="AM2448" s="40" t="s">
        <v>141</v>
      </c>
      <c r="AN2448" s="41" t="s">
        <v>140</v>
      </c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</row>
    <row r="2449" spans="2:65" ht="25.5" customHeight="1" x14ac:dyDescent="0.2">
      <c r="B2449" s="82"/>
      <c r="C2449" s="83">
        <v>28</v>
      </c>
      <c r="D2449" s="84">
        <v>1</v>
      </c>
      <c r="E2449" s="8"/>
      <c r="F2449"/>
      <c r="G2449"/>
      <c r="H2449"/>
      <c r="I2449"/>
      <c r="J2449" s="92" t="s">
        <v>152</v>
      </c>
      <c r="K2449" s="45">
        <v>0</v>
      </c>
      <c r="L2449" s="44">
        <v>0</v>
      </c>
      <c r="M2449"/>
      <c r="N2449"/>
      <c r="O2449"/>
      <c r="P2449"/>
      <c r="Q2449"/>
      <c r="R2449"/>
      <c r="S2449" s="49" t="s">
        <v>197</v>
      </c>
      <c r="T2449" s="89" t="s">
        <v>369</v>
      </c>
      <c r="U2449"/>
      <c r="V2449"/>
      <c r="W2449"/>
      <c r="X2449"/>
      <c r="Y2449"/>
      <c r="Z2449" s="96" t="s">
        <v>169</v>
      </c>
      <c r="AA2449" s="42">
        <v>2</v>
      </c>
      <c r="AB2449" s="44">
        <v>7.1428571428571425E-2</v>
      </c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 s="48"/>
      <c r="BM2449" s="8"/>
    </row>
    <row r="2450" spans="2:65" ht="25.5" customHeight="1" x14ac:dyDescent="0.2">
      <c r="B2450"/>
      <c r="C2450" s="40" t="s">
        <v>141</v>
      </c>
      <c r="D2450" s="41" t="s">
        <v>140</v>
      </c>
      <c r="E2450" s="8"/>
      <c r="F2450"/>
      <c r="G2450"/>
      <c r="H2450"/>
      <c r="I2450"/>
      <c r="J2450" s="88"/>
      <c r="K2450" s="65">
        <v>28</v>
      </c>
      <c r="L2450" s="87">
        <v>1</v>
      </c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 s="96" t="s">
        <v>170</v>
      </c>
      <c r="AA2450" s="42">
        <v>3</v>
      </c>
      <c r="AB2450" s="44">
        <v>0.10714285714285714</v>
      </c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</row>
    <row r="2451" spans="2:65" ht="25.5" customHeight="1" x14ac:dyDescent="0.2">
      <c r="B2451"/>
      <c r="C2451"/>
      <c r="D2451"/>
      <c r="E2451" s="8"/>
      <c r="F2451"/>
      <c r="G2451"/>
      <c r="H2451"/>
      <c r="I2451"/>
      <c r="J2451" s="79"/>
      <c r="K2451" s="41" t="s">
        <v>141</v>
      </c>
      <c r="L2451" s="41" t="s">
        <v>140</v>
      </c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 s="96" t="s">
        <v>162</v>
      </c>
      <c r="AA2451" s="42">
        <v>0</v>
      </c>
      <c r="AB2451" s="44">
        <v>0</v>
      </c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</row>
    <row r="2452" spans="2:65" ht="25.5" customHeight="1" x14ac:dyDescent="0.2">
      <c r="B2452"/>
      <c r="C2452"/>
      <c r="D2452"/>
      <c r="E2452" s="8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 s="96" t="s">
        <v>171</v>
      </c>
      <c r="AA2452" s="42">
        <v>1</v>
      </c>
      <c r="AB2452" s="44">
        <v>3.5714285714285712E-2</v>
      </c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 s="8"/>
      <c r="BJ2452" s="52"/>
      <c r="BK2452" s="52"/>
      <c r="BL2452"/>
      <c r="BM2452"/>
    </row>
    <row r="2453" spans="2:65" ht="25.5" customHeight="1" x14ac:dyDescent="0.2">
      <c r="B2453"/>
      <c r="C2453"/>
      <c r="D2453"/>
      <c r="E2453" s="8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 s="82"/>
      <c r="AA2453" s="83">
        <v>28</v>
      </c>
      <c r="AB2453" s="87">
        <v>1</v>
      </c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 s="8"/>
      <c r="BF2453" s="8"/>
      <c r="BG2453" s="8"/>
      <c r="BH2453"/>
      <c r="BI2453"/>
      <c r="BJ2453"/>
      <c r="BK2453"/>
      <c r="BL2453"/>
      <c r="BM2453"/>
    </row>
    <row r="2454" spans="2:65" ht="25.5" customHeight="1" x14ac:dyDescent="0.2">
      <c r="B2454" s="61"/>
      <c r="C2454" s="61"/>
      <c r="D2454" s="61"/>
      <c r="E2454" s="37"/>
      <c r="F2454" s="61"/>
      <c r="G2454" s="61"/>
      <c r="H2454" s="61"/>
      <c r="I2454" s="61"/>
      <c r="J2454" s="61"/>
      <c r="K2454" s="61"/>
      <c r="L2454" s="61"/>
      <c r="M2454" s="61"/>
      <c r="N2454" s="61"/>
      <c r="O2454" s="61"/>
      <c r="P2454" s="61"/>
      <c r="Q2454" s="61"/>
      <c r="R2454" s="61"/>
      <c r="S2454" s="61"/>
      <c r="T2454" s="61"/>
      <c r="U2454" s="61"/>
      <c r="V2454" s="61"/>
      <c r="W2454" s="61"/>
      <c r="X2454" s="61"/>
      <c r="Y2454" s="61"/>
      <c r="Z2454" s="78"/>
      <c r="AA2454" s="40" t="s">
        <v>141</v>
      </c>
      <c r="AB2454" s="41" t="s">
        <v>140</v>
      </c>
      <c r="AC2454" s="61"/>
      <c r="AD2454" s="61"/>
      <c r="AE2454" s="61"/>
      <c r="AF2454" s="61"/>
      <c r="AG2454" s="61"/>
      <c r="AH2454" s="61"/>
      <c r="AI2454" s="61"/>
      <c r="AJ2454" s="61"/>
      <c r="AK2454" s="61"/>
      <c r="AL2454" s="61"/>
      <c r="AM2454" s="61"/>
      <c r="AN2454" s="61"/>
      <c r="AO2454" s="61"/>
      <c r="AP2454" s="61"/>
      <c r="AQ2454" s="61"/>
      <c r="AR2454" s="61"/>
      <c r="AS2454" s="61"/>
      <c r="AT2454" s="61"/>
      <c r="AU2454" s="61"/>
      <c r="AV2454" s="61"/>
      <c r="AW2454" s="61"/>
      <c r="AX2454" s="61"/>
      <c r="AY2454" s="61"/>
      <c r="AZ2454" s="61"/>
      <c r="BA2454" s="61"/>
      <c r="BB2454" s="61"/>
      <c r="BC2454" s="61"/>
      <c r="BD2454" s="61"/>
      <c r="BE2454" s="61"/>
      <c r="BF2454" s="61"/>
      <c r="BG2454" s="61"/>
      <c r="BH2454" s="61"/>
      <c r="BI2454" s="61"/>
      <c r="BJ2454" s="61"/>
      <c r="BK2454" s="61"/>
      <c r="BL2454" s="61"/>
      <c r="BM2454" s="61"/>
    </row>
    <row r="2455" spans="2:65" ht="25.5" customHeight="1" x14ac:dyDescent="0.2">
      <c r="B2455" s="182" t="s">
        <v>424</v>
      </c>
      <c r="C2455" s="182"/>
      <c r="D2455" s="182"/>
      <c r="E2455" s="182"/>
      <c r="F2455" s="182"/>
      <c r="G2455" s="182"/>
      <c r="H2455" s="182"/>
      <c r="I2455" s="182"/>
      <c r="J2455" s="182"/>
      <c r="K2455" s="182"/>
      <c r="L2455" s="182"/>
      <c r="M2455" s="182"/>
      <c r="N2455" s="182"/>
      <c r="O2455" s="182"/>
      <c r="P2455" s="182"/>
      <c r="Q2455" s="182"/>
      <c r="R2455" s="182"/>
      <c r="S2455" s="182"/>
      <c r="T2455" s="182"/>
      <c r="U2455" s="182"/>
      <c r="V2455" s="182"/>
      <c r="W2455" s="182"/>
      <c r="X2455" s="182"/>
      <c r="Y2455" s="182"/>
      <c r="Z2455" s="182"/>
      <c r="AA2455" s="182"/>
      <c r="AB2455" s="182"/>
      <c r="AC2455" s="182"/>
      <c r="AD2455" s="182"/>
      <c r="AE2455" s="182"/>
      <c r="AF2455" s="182"/>
      <c r="AG2455" s="182"/>
      <c r="AH2455" s="182"/>
      <c r="AI2455" s="182"/>
      <c r="AJ2455" s="182"/>
      <c r="AK2455" s="182"/>
      <c r="AL2455" s="182"/>
      <c r="AM2455" s="182"/>
      <c r="AN2455" s="182"/>
      <c r="AO2455" s="182"/>
      <c r="AP2455" s="182"/>
      <c r="AQ2455" s="182"/>
      <c r="AR2455" s="182"/>
      <c r="AS2455" s="182"/>
      <c r="AT2455" s="182"/>
      <c r="AU2455" s="182"/>
      <c r="AV2455" s="182"/>
      <c r="AW2455" s="182"/>
      <c r="AX2455" s="182"/>
      <c r="AY2455" s="182"/>
      <c r="AZ2455" s="182"/>
      <c r="BA2455" s="182"/>
      <c r="BB2455" s="182"/>
      <c r="BC2455" s="182"/>
      <c r="BD2455" s="182"/>
      <c r="BE2455" s="182"/>
      <c r="BF2455" s="182"/>
      <c r="BG2455" s="182"/>
      <c r="BH2455" s="182"/>
      <c r="BI2455" s="182"/>
      <c r="BJ2455" s="61"/>
      <c r="BK2455" s="61"/>
      <c r="BL2455" s="37"/>
      <c r="BM2455" s="37"/>
    </row>
    <row r="2456" spans="2:65" ht="25.5" customHeight="1" x14ac:dyDescent="0.2">
      <c r="B2456" s="61"/>
      <c r="C2456" s="61"/>
      <c r="D2456" s="61"/>
      <c r="E2456" s="37"/>
      <c r="F2456" s="61"/>
      <c r="G2456" s="61"/>
      <c r="H2456" s="61"/>
      <c r="I2456" s="61"/>
      <c r="J2456" s="61"/>
      <c r="K2456" s="61"/>
      <c r="L2456" s="61"/>
      <c r="M2456" s="61"/>
      <c r="N2456" s="61"/>
      <c r="O2456" s="61"/>
      <c r="P2456" s="61"/>
      <c r="Q2456" s="61"/>
      <c r="R2456" s="61"/>
      <c r="S2456" s="61"/>
      <c r="T2456" s="61"/>
      <c r="U2456" s="61"/>
      <c r="V2456" s="61"/>
      <c r="W2456" s="61"/>
      <c r="X2456" s="61"/>
      <c r="Y2456" s="61"/>
      <c r="Z2456" s="61"/>
      <c r="AA2456" s="61"/>
      <c r="AB2456" s="61"/>
      <c r="AC2456" s="61"/>
      <c r="AD2456" s="61"/>
      <c r="AE2456" s="61"/>
      <c r="AF2456" s="61"/>
      <c r="AG2456" s="61"/>
      <c r="AH2456" s="61"/>
      <c r="AI2456" s="61"/>
      <c r="AJ2456" s="61"/>
      <c r="AK2456" s="61"/>
      <c r="AL2456" s="61"/>
      <c r="AM2456" s="61"/>
      <c r="AN2456" s="61"/>
      <c r="AO2456" s="61"/>
      <c r="AP2456" s="61"/>
      <c r="AQ2456" s="61"/>
      <c r="AR2456" s="61"/>
      <c r="AS2456" s="61"/>
      <c r="AT2456" s="61"/>
      <c r="AU2456" s="61"/>
      <c r="AV2456" s="61"/>
      <c r="AW2456" s="61"/>
      <c r="AX2456" s="61"/>
      <c r="AY2456" s="61"/>
      <c r="AZ2456" s="61"/>
      <c r="BA2456" s="61"/>
      <c r="BB2456" s="61"/>
      <c r="BC2456" s="61"/>
      <c r="BD2456" s="61"/>
      <c r="BE2456" s="61"/>
      <c r="BF2456" s="61"/>
      <c r="BG2456" s="61"/>
      <c r="BH2456" s="61"/>
      <c r="BI2456" s="61"/>
      <c r="BJ2456" s="61"/>
      <c r="BK2456" s="61"/>
      <c r="BL2456" s="61"/>
      <c r="BM2456" s="61"/>
    </row>
    <row r="2457" spans="2:65" ht="25.5" customHeight="1" x14ac:dyDescent="0.2">
      <c r="B2457" s="189" t="s">
        <v>373</v>
      </c>
      <c r="C2457" s="192"/>
      <c r="D2457" s="192"/>
      <c r="E2457" s="37"/>
      <c r="F2457" s="189" t="s">
        <v>370</v>
      </c>
      <c r="G2457" s="192"/>
      <c r="H2457" s="192"/>
      <c r="I2457" s="61"/>
      <c r="J2457" s="189" t="s">
        <v>396</v>
      </c>
      <c r="K2457" s="192"/>
      <c r="L2457" s="192"/>
      <c r="M2457" s="61"/>
      <c r="N2457" s="190" t="s">
        <v>198</v>
      </c>
      <c r="O2457" s="191"/>
      <c r="P2457" s="191"/>
      <c r="Q2457" s="61"/>
      <c r="R2457" s="190" t="s">
        <v>207</v>
      </c>
      <c r="S2457" s="191"/>
      <c r="T2457" s="191"/>
      <c r="U2457" s="61"/>
      <c r="V2457" s="61"/>
      <c r="W2457" s="190" t="s">
        <v>212</v>
      </c>
      <c r="X2457" s="191"/>
      <c r="Y2457" s="191"/>
      <c r="Z2457" s="61"/>
      <c r="AA2457" s="190" t="s">
        <v>223</v>
      </c>
      <c r="AB2457" s="191"/>
      <c r="AC2457" s="191"/>
      <c r="AD2457" s="61"/>
      <c r="AE2457" s="190" t="s">
        <v>230</v>
      </c>
      <c r="AF2457" s="190"/>
      <c r="AG2457" s="190"/>
      <c r="AH2457" s="61"/>
      <c r="AI2457" s="190" t="s">
        <v>235</v>
      </c>
      <c r="AJ2457" s="190"/>
      <c r="AK2457" s="190"/>
      <c r="AL2457" s="61"/>
      <c r="AM2457" s="190" t="s">
        <v>252</v>
      </c>
      <c r="AN2457" s="190"/>
      <c r="AO2457" s="190"/>
      <c r="AP2457" s="61"/>
      <c r="AQ2457" s="190" t="s">
        <v>282</v>
      </c>
      <c r="AR2457" s="190"/>
      <c r="AS2457" s="190"/>
      <c r="AT2457" s="61"/>
      <c r="AU2457" s="189" t="s">
        <v>295</v>
      </c>
      <c r="AV2457" s="189"/>
      <c r="AW2457" s="189"/>
      <c r="AX2457" s="61"/>
      <c r="AY2457" s="189" t="s">
        <v>323</v>
      </c>
      <c r="AZ2457" s="189"/>
      <c r="BA2457" s="189"/>
      <c r="BB2457" s="61"/>
      <c r="BC2457" s="189" t="s">
        <v>324</v>
      </c>
      <c r="BD2457" s="189"/>
      <c r="BE2457" s="189"/>
      <c r="BF2457" s="61"/>
      <c r="BG2457" s="189" t="s">
        <v>331</v>
      </c>
      <c r="BH2457" s="189"/>
      <c r="BI2457" s="189"/>
      <c r="BJ2457" s="61"/>
      <c r="BK2457" s="61"/>
      <c r="BL2457" s="61"/>
      <c r="BM2457" s="61"/>
    </row>
    <row r="2458" spans="2:65" ht="25.5" customHeight="1" x14ac:dyDescent="0.2">
      <c r="B2458" s="63" t="s">
        <v>371</v>
      </c>
      <c r="C2458" s="45">
        <v>7</v>
      </c>
      <c r="D2458" s="58">
        <v>0.25</v>
      </c>
      <c r="E2458" s="37"/>
      <c r="F2458" s="75" t="s">
        <v>384</v>
      </c>
      <c r="G2458" s="45">
        <v>1</v>
      </c>
      <c r="H2458" s="58">
        <v>3.5714285714285712E-2</v>
      </c>
      <c r="I2458" s="61"/>
      <c r="J2458" s="63" t="s">
        <v>397</v>
      </c>
      <c r="K2458" s="45">
        <v>2</v>
      </c>
      <c r="L2458" s="58">
        <v>7.1428571428571425E-2</v>
      </c>
      <c r="M2458" s="61"/>
      <c r="N2458" s="169" t="s">
        <v>199</v>
      </c>
      <c r="O2458" s="59">
        <v>11</v>
      </c>
      <c r="P2458" s="60">
        <v>0.44</v>
      </c>
      <c r="Q2458" s="61"/>
      <c r="R2458" s="169" t="s">
        <v>208</v>
      </c>
      <c r="S2458" s="59">
        <v>12</v>
      </c>
      <c r="T2458" s="60">
        <v>0.48</v>
      </c>
      <c r="U2458" s="61"/>
      <c r="V2458" s="61"/>
      <c r="W2458" s="169" t="s">
        <v>213</v>
      </c>
      <c r="X2458" s="59">
        <v>6</v>
      </c>
      <c r="Y2458" s="60">
        <v>0.21428571428571427</v>
      </c>
      <c r="Z2458" s="61"/>
      <c r="AA2458" s="169" t="s">
        <v>224</v>
      </c>
      <c r="AB2458" s="59">
        <v>13</v>
      </c>
      <c r="AC2458" s="60">
        <v>0.4642857142857143</v>
      </c>
      <c r="AD2458" s="61"/>
      <c r="AE2458" s="169" t="s">
        <v>231</v>
      </c>
      <c r="AF2458" s="59">
        <v>1</v>
      </c>
      <c r="AG2458" s="60">
        <v>3.7037037037037035E-2</v>
      </c>
      <c r="AH2458" s="61"/>
      <c r="AI2458" s="169" t="s">
        <v>236</v>
      </c>
      <c r="AJ2458" s="59">
        <v>0</v>
      </c>
      <c r="AK2458" s="60">
        <v>0</v>
      </c>
      <c r="AL2458" s="61"/>
      <c r="AM2458" s="169" t="s">
        <v>253</v>
      </c>
      <c r="AN2458" s="59">
        <v>0</v>
      </c>
      <c r="AO2458" s="60">
        <v>0</v>
      </c>
      <c r="AP2458" s="61"/>
      <c r="AQ2458" s="169" t="s">
        <v>283</v>
      </c>
      <c r="AR2458" s="59">
        <v>4</v>
      </c>
      <c r="AS2458" s="60">
        <v>0.14814814814814814</v>
      </c>
      <c r="AT2458" s="61"/>
      <c r="AU2458" s="169" t="s">
        <v>296</v>
      </c>
      <c r="AV2458" s="59">
        <v>2</v>
      </c>
      <c r="AW2458" s="60">
        <v>0.08</v>
      </c>
      <c r="AX2458" s="61"/>
      <c r="AY2458" s="169" t="s">
        <v>314</v>
      </c>
      <c r="AZ2458" s="59">
        <v>2</v>
      </c>
      <c r="BA2458" s="60">
        <v>7.1428571428571425E-2</v>
      </c>
      <c r="BB2458" s="61"/>
      <c r="BC2458" s="169" t="s">
        <v>325</v>
      </c>
      <c r="BD2458" s="59">
        <v>12</v>
      </c>
      <c r="BE2458" s="60">
        <v>0.42857142857142855</v>
      </c>
      <c r="BF2458" s="61"/>
      <c r="BG2458" s="63" t="s">
        <v>332</v>
      </c>
      <c r="BH2458" s="54">
        <v>3</v>
      </c>
      <c r="BI2458" s="66">
        <v>0.17647058823529413</v>
      </c>
      <c r="BJ2458" s="61"/>
      <c r="BK2458" s="61"/>
      <c r="BL2458" s="61"/>
      <c r="BM2458" s="61"/>
    </row>
    <row r="2459" spans="2:65" ht="25.5" customHeight="1" x14ac:dyDescent="0.2">
      <c r="B2459" s="63" t="s">
        <v>372</v>
      </c>
      <c r="C2459" s="45">
        <v>0</v>
      </c>
      <c r="D2459" s="58">
        <v>0</v>
      </c>
      <c r="E2459" s="64"/>
      <c r="F2459" s="75" t="s">
        <v>385</v>
      </c>
      <c r="G2459" s="45">
        <v>6</v>
      </c>
      <c r="H2459" s="58">
        <v>0.21428571428571427</v>
      </c>
      <c r="I2459" s="61"/>
      <c r="J2459" s="63" t="s">
        <v>398</v>
      </c>
      <c r="K2459" s="45">
        <v>0</v>
      </c>
      <c r="L2459" s="58">
        <v>0</v>
      </c>
      <c r="M2459" s="61"/>
      <c r="N2459" s="169" t="s">
        <v>200</v>
      </c>
      <c r="O2459" s="45">
        <v>4</v>
      </c>
      <c r="P2459" s="60">
        <v>0.16</v>
      </c>
      <c r="Q2459" s="61"/>
      <c r="R2459" s="169" t="s">
        <v>209</v>
      </c>
      <c r="S2459" s="59">
        <v>3</v>
      </c>
      <c r="T2459" s="60">
        <v>0.12</v>
      </c>
      <c r="U2459" s="61"/>
      <c r="V2459" s="61"/>
      <c r="W2459" s="169" t="s">
        <v>214</v>
      </c>
      <c r="X2459" s="45">
        <v>0</v>
      </c>
      <c r="Y2459" s="60">
        <v>0</v>
      </c>
      <c r="Z2459" s="61"/>
      <c r="AA2459" s="169" t="s">
        <v>225</v>
      </c>
      <c r="AB2459" s="45">
        <v>1</v>
      </c>
      <c r="AC2459" s="60">
        <v>3.5714285714285712E-2</v>
      </c>
      <c r="AD2459" s="61"/>
      <c r="AE2459" s="169" t="s">
        <v>232</v>
      </c>
      <c r="AF2459" s="45">
        <v>4</v>
      </c>
      <c r="AG2459" s="60">
        <v>0.14814814814814814</v>
      </c>
      <c r="AH2459" s="61"/>
      <c r="AI2459" s="169" t="s">
        <v>238</v>
      </c>
      <c r="AJ2459" s="45">
        <v>0</v>
      </c>
      <c r="AK2459" s="60">
        <v>0</v>
      </c>
      <c r="AL2459" s="61"/>
      <c r="AM2459" s="169" t="s">
        <v>254</v>
      </c>
      <c r="AN2459" s="45">
        <v>0</v>
      </c>
      <c r="AO2459" s="60">
        <v>0</v>
      </c>
      <c r="AP2459" s="61"/>
      <c r="AQ2459" s="169" t="s">
        <v>284</v>
      </c>
      <c r="AR2459" s="45">
        <v>1</v>
      </c>
      <c r="AS2459" s="60">
        <v>3.7037037037037035E-2</v>
      </c>
      <c r="AT2459" s="61"/>
      <c r="AU2459" s="169" t="s">
        <v>297</v>
      </c>
      <c r="AV2459" s="45">
        <v>4</v>
      </c>
      <c r="AW2459" s="60">
        <v>0.16</v>
      </c>
      <c r="AX2459" s="61"/>
      <c r="AY2459" s="169" t="s">
        <v>316</v>
      </c>
      <c r="AZ2459" s="45">
        <v>2</v>
      </c>
      <c r="BA2459" s="60">
        <v>7.1428571428571425E-2</v>
      </c>
      <c r="BB2459" s="61"/>
      <c r="BC2459" s="169" t="s">
        <v>326</v>
      </c>
      <c r="BD2459" s="45">
        <v>2</v>
      </c>
      <c r="BE2459" s="60">
        <v>7.1428571428571425E-2</v>
      </c>
      <c r="BF2459" s="61"/>
      <c r="BG2459" s="63" t="s">
        <v>333</v>
      </c>
      <c r="BH2459" s="65">
        <v>3</v>
      </c>
      <c r="BI2459" s="66">
        <v>0.17647058823529413</v>
      </c>
      <c r="BJ2459" s="61"/>
      <c r="BK2459" s="61"/>
      <c r="BL2459" s="61"/>
      <c r="BM2459" s="61"/>
    </row>
    <row r="2460" spans="2:65" ht="25.5" customHeight="1" x14ac:dyDescent="0.2">
      <c r="B2460" s="63" t="s">
        <v>374</v>
      </c>
      <c r="C2460" s="45">
        <v>0</v>
      </c>
      <c r="D2460" s="58">
        <v>0</v>
      </c>
      <c r="E2460" s="64"/>
      <c r="F2460" s="75" t="s">
        <v>386</v>
      </c>
      <c r="G2460" s="45">
        <v>0</v>
      </c>
      <c r="H2460" s="58">
        <v>0</v>
      </c>
      <c r="I2460" s="61"/>
      <c r="J2460" s="63" t="s">
        <v>385</v>
      </c>
      <c r="K2460" s="45">
        <v>5</v>
      </c>
      <c r="L2460" s="58">
        <v>0.17857142857142858</v>
      </c>
      <c r="M2460" s="61"/>
      <c r="N2460" s="169" t="s">
        <v>201</v>
      </c>
      <c r="O2460" s="45">
        <v>0</v>
      </c>
      <c r="P2460" s="60">
        <v>0</v>
      </c>
      <c r="Q2460" s="61"/>
      <c r="R2460" s="169" t="s">
        <v>210</v>
      </c>
      <c r="S2460" s="59">
        <v>10</v>
      </c>
      <c r="T2460" s="60">
        <v>0.4</v>
      </c>
      <c r="U2460" s="61"/>
      <c r="V2460" s="61"/>
      <c r="W2460" s="169" t="s">
        <v>215</v>
      </c>
      <c r="X2460" s="45">
        <v>6</v>
      </c>
      <c r="Y2460" s="60">
        <v>0.21428571428571427</v>
      </c>
      <c r="Z2460" s="61"/>
      <c r="AA2460" s="169" t="s">
        <v>226</v>
      </c>
      <c r="AB2460" s="45">
        <v>0</v>
      </c>
      <c r="AC2460" s="60">
        <v>0</v>
      </c>
      <c r="AD2460" s="61"/>
      <c r="AE2460" s="169" t="s">
        <v>233</v>
      </c>
      <c r="AF2460" s="45">
        <v>2</v>
      </c>
      <c r="AG2460" s="60">
        <v>7.407407407407407E-2</v>
      </c>
      <c r="AH2460" s="61"/>
      <c r="AI2460" s="169" t="s">
        <v>239</v>
      </c>
      <c r="AJ2460" s="45">
        <v>6</v>
      </c>
      <c r="AK2460" s="60">
        <v>0.21428571428571427</v>
      </c>
      <c r="AL2460" s="61"/>
      <c r="AM2460" s="169" t="s">
        <v>255</v>
      </c>
      <c r="AN2460" s="45">
        <v>0</v>
      </c>
      <c r="AO2460" s="60">
        <v>0</v>
      </c>
      <c r="AP2460" s="61"/>
      <c r="AQ2460" s="169" t="s">
        <v>285</v>
      </c>
      <c r="AR2460" s="45">
        <v>0</v>
      </c>
      <c r="AS2460" s="60">
        <v>0</v>
      </c>
      <c r="AT2460" s="61"/>
      <c r="AU2460" s="169" t="s">
        <v>298</v>
      </c>
      <c r="AV2460" s="45">
        <v>0</v>
      </c>
      <c r="AW2460" s="60">
        <v>0</v>
      </c>
      <c r="AX2460" s="61"/>
      <c r="AY2460" s="169" t="s">
        <v>315</v>
      </c>
      <c r="AZ2460" s="45">
        <v>0</v>
      </c>
      <c r="BA2460" s="60">
        <v>0</v>
      </c>
      <c r="BB2460" s="61"/>
      <c r="BC2460" s="169" t="s">
        <v>327</v>
      </c>
      <c r="BD2460" s="45">
        <v>1</v>
      </c>
      <c r="BE2460" s="60">
        <v>3.5714285714285712E-2</v>
      </c>
      <c r="BF2460" s="61"/>
      <c r="BG2460" s="63" t="s">
        <v>334</v>
      </c>
      <c r="BH2460" s="65">
        <v>0</v>
      </c>
      <c r="BI2460" s="66">
        <v>0</v>
      </c>
      <c r="BJ2460" s="62"/>
      <c r="BK2460" s="62"/>
      <c r="BL2460" s="61"/>
      <c r="BM2460" s="61"/>
    </row>
    <row r="2461" spans="2:65" ht="25.5" customHeight="1" x14ac:dyDescent="0.2">
      <c r="B2461" s="63" t="s">
        <v>375</v>
      </c>
      <c r="C2461" s="45">
        <v>1</v>
      </c>
      <c r="D2461" s="58">
        <v>3.5714285714285712E-2</v>
      </c>
      <c r="E2461" s="64"/>
      <c r="F2461" s="75" t="s">
        <v>387</v>
      </c>
      <c r="G2461" s="45">
        <v>1</v>
      </c>
      <c r="H2461" s="58">
        <v>3.5714285714285712E-2</v>
      </c>
      <c r="I2461" s="61"/>
      <c r="J2461" s="63" t="s">
        <v>399</v>
      </c>
      <c r="K2461" s="45">
        <v>0</v>
      </c>
      <c r="L2461" s="58">
        <v>0</v>
      </c>
      <c r="M2461" s="61"/>
      <c r="N2461" s="169" t="s">
        <v>202</v>
      </c>
      <c r="O2461" s="45">
        <v>0</v>
      </c>
      <c r="P2461" s="60">
        <v>0</v>
      </c>
      <c r="Q2461" s="61"/>
      <c r="R2461" s="169" t="s">
        <v>211</v>
      </c>
      <c r="S2461" s="59">
        <v>0</v>
      </c>
      <c r="T2461" s="60">
        <v>0</v>
      </c>
      <c r="U2461" s="61"/>
      <c r="V2461" s="61"/>
      <c r="W2461" s="169" t="s">
        <v>216</v>
      </c>
      <c r="X2461" s="45">
        <v>1</v>
      </c>
      <c r="Y2461" s="60">
        <v>3.5714285714285712E-2</v>
      </c>
      <c r="Z2461" s="61"/>
      <c r="AA2461" s="169" t="s">
        <v>227</v>
      </c>
      <c r="AB2461" s="45">
        <v>2</v>
      </c>
      <c r="AC2461" s="60">
        <v>7.1428571428571425E-2</v>
      </c>
      <c r="AD2461" s="61"/>
      <c r="AE2461" s="169" t="s">
        <v>234</v>
      </c>
      <c r="AF2461" s="45">
        <v>0</v>
      </c>
      <c r="AG2461" s="60">
        <v>0</v>
      </c>
      <c r="AH2461" s="61"/>
      <c r="AI2461" s="169" t="s">
        <v>240</v>
      </c>
      <c r="AJ2461" s="45">
        <v>1</v>
      </c>
      <c r="AK2461" s="60">
        <v>3.5714285714285712E-2</v>
      </c>
      <c r="AL2461" s="61"/>
      <c r="AM2461" s="169" t="s">
        <v>276</v>
      </c>
      <c r="AN2461" s="45">
        <v>6</v>
      </c>
      <c r="AO2461" s="60">
        <v>0.24</v>
      </c>
      <c r="AP2461" s="61"/>
      <c r="AQ2461" s="169" t="s">
        <v>286</v>
      </c>
      <c r="AR2461" s="45">
        <v>9</v>
      </c>
      <c r="AS2461" s="60">
        <v>0.33333333333333331</v>
      </c>
      <c r="AT2461" s="61"/>
      <c r="AU2461" s="169" t="s">
        <v>299</v>
      </c>
      <c r="AV2461" s="45">
        <v>1</v>
      </c>
      <c r="AW2461" s="60">
        <v>0.04</v>
      </c>
      <c r="AX2461" s="61"/>
      <c r="AY2461" s="169" t="s">
        <v>317</v>
      </c>
      <c r="AZ2461" s="45">
        <v>1</v>
      </c>
      <c r="BA2461" s="60">
        <v>3.5714285714285712E-2</v>
      </c>
      <c r="BB2461" s="61"/>
      <c r="BC2461" s="169" t="s">
        <v>328</v>
      </c>
      <c r="BD2461" s="59">
        <v>1</v>
      </c>
      <c r="BE2461" s="60">
        <v>3.5714285714285712E-2</v>
      </c>
      <c r="BF2461" s="61"/>
      <c r="BG2461" s="63" t="s">
        <v>335</v>
      </c>
      <c r="BH2461" s="54">
        <v>4</v>
      </c>
      <c r="BI2461" s="66">
        <v>0.23529411764705882</v>
      </c>
      <c r="BJ2461" s="61"/>
      <c r="BK2461" s="61"/>
      <c r="BL2461" s="61"/>
      <c r="BM2461" s="61"/>
    </row>
    <row r="2462" spans="2:65" ht="25.5" customHeight="1" x14ac:dyDescent="0.2">
      <c r="B2462" s="63" t="s">
        <v>376</v>
      </c>
      <c r="C2462" s="45">
        <v>9</v>
      </c>
      <c r="D2462" s="58">
        <v>0.32142857142857145</v>
      </c>
      <c r="E2462" s="64"/>
      <c r="F2462" s="75" t="s">
        <v>388</v>
      </c>
      <c r="G2462" s="45">
        <v>3</v>
      </c>
      <c r="H2462" s="58">
        <v>0.10714285714285714</v>
      </c>
      <c r="I2462" s="61"/>
      <c r="J2462" s="63" t="s">
        <v>400</v>
      </c>
      <c r="K2462" s="45">
        <v>1</v>
      </c>
      <c r="L2462" s="58">
        <v>3.5714285714285712E-2</v>
      </c>
      <c r="M2462" s="61"/>
      <c r="N2462" s="169" t="s">
        <v>203</v>
      </c>
      <c r="O2462" s="45">
        <v>1</v>
      </c>
      <c r="P2462" s="60">
        <v>0.04</v>
      </c>
      <c r="Q2462" s="61"/>
      <c r="R2462" s="37"/>
      <c r="S2462" s="45">
        <v>25</v>
      </c>
      <c r="T2462" s="60">
        <v>1</v>
      </c>
      <c r="U2462" s="61"/>
      <c r="V2462" s="61"/>
      <c r="W2462" s="169" t="s">
        <v>217</v>
      </c>
      <c r="X2462" s="45">
        <v>1</v>
      </c>
      <c r="Y2462" s="60">
        <v>3.5714285714285712E-2</v>
      </c>
      <c r="Z2462" s="61"/>
      <c r="AA2462" s="169" t="s">
        <v>228</v>
      </c>
      <c r="AB2462" s="45">
        <v>11</v>
      </c>
      <c r="AC2462" s="60">
        <v>0.39285714285714285</v>
      </c>
      <c r="AD2462" s="61"/>
      <c r="AE2462" s="169" t="s">
        <v>237</v>
      </c>
      <c r="AF2462" s="45">
        <v>9</v>
      </c>
      <c r="AG2462" s="60">
        <v>0.33333333333333331</v>
      </c>
      <c r="AH2462" s="61"/>
      <c r="AI2462" s="169" t="s">
        <v>241</v>
      </c>
      <c r="AJ2462" s="45">
        <v>2</v>
      </c>
      <c r="AK2462" s="60">
        <v>7.1428571428571425E-2</v>
      </c>
      <c r="AL2462" s="61"/>
      <c r="AM2462" s="169" t="s">
        <v>257</v>
      </c>
      <c r="AN2462" s="45">
        <v>0</v>
      </c>
      <c r="AO2462" s="60">
        <v>0</v>
      </c>
      <c r="AP2462" s="61"/>
      <c r="AQ2462" s="169" t="s">
        <v>287</v>
      </c>
      <c r="AR2462" s="45">
        <v>0</v>
      </c>
      <c r="AS2462" s="60">
        <v>0</v>
      </c>
      <c r="AT2462" s="61"/>
      <c r="AU2462" s="169" t="s">
        <v>300</v>
      </c>
      <c r="AV2462" s="45">
        <v>3</v>
      </c>
      <c r="AW2462" s="60">
        <v>0.12</v>
      </c>
      <c r="AX2462" s="61"/>
      <c r="AY2462" s="169" t="s">
        <v>319</v>
      </c>
      <c r="AZ2462" s="45">
        <v>2</v>
      </c>
      <c r="BA2462" s="60">
        <v>7.1428571428571425E-2</v>
      </c>
      <c r="BB2462" s="61"/>
      <c r="BC2462" s="169" t="s">
        <v>329</v>
      </c>
      <c r="BD2462" s="59">
        <v>0</v>
      </c>
      <c r="BE2462" s="60">
        <v>0</v>
      </c>
      <c r="BF2462" s="61"/>
      <c r="BG2462" s="63" t="s">
        <v>336</v>
      </c>
      <c r="BH2462" s="54">
        <v>6</v>
      </c>
      <c r="BI2462" s="66">
        <v>0.35294117647058826</v>
      </c>
      <c r="BJ2462" s="61"/>
      <c r="BK2462" s="61"/>
      <c r="BL2462" s="61"/>
      <c r="BM2462" s="61"/>
    </row>
    <row r="2463" spans="2:65" ht="25.5" customHeight="1" x14ac:dyDescent="0.2">
      <c r="B2463" s="63" t="s">
        <v>377</v>
      </c>
      <c r="C2463" s="45">
        <v>1</v>
      </c>
      <c r="D2463" s="58">
        <v>3.5714285714285712E-2</v>
      </c>
      <c r="E2463" s="64"/>
      <c r="F2463" s="75" t="s">
        <v>389</v>
      </c>
      <c r="G2463" s="45">
        <v>7</v>
      </c>
      <c r="H2463" s="58">
        <v>0.25</v>
      </c>
      <c r="I2463" s="61"/>
      <c r="J2463" s="63" t="s">
        <v>387</v>
      </c>
      <c r="K2463" s="45">
        <v>0</v>
      </c>
      <c r="L2463" s="58">
        <v>0</v>
      </c>
      <c r="M2463" s="61"/>
      <c r="N2463" s="169" t="s">
        <v>204</v>
      </c>
      <c r="O2463" s="45">
        <v>4</v>
      </c>
      <c r="P2463" s="60">
        <v>0.16</v>
      </c>
      <c r="Q2463" s="61"/>
      <c r="R2463" s="61"/>
      <c r="S2463" s="49" t="s">
        <v>141</v>
      </c>
      <c r="T2463" s="49" t="s">
        <v>140</v>
      </c>
      <c r="U2463" s="61"/>
      <c r="V2463" s="61"/>
      <c r="W2463" s="169" t="s">
        <v>218</v>
      </c>
      <c r="X2463" s="45">
        <v>1</v>
      </c>
      <c r="Y2463" s="60">
        <v>3.5714285714285712E-2</v>
      </c>
      <c r="Z2463" s="61"/>
      <c r="AA2463" s="169" t="s">
        <v>229</v>
      </c>
      <c r="AB2463" s="45">
        <v>1</v>
      </c>
      <c r="AC2463" s="60">
        <v>3.5714285714285712E-2</v>
      </c>
      <c r="AD2463" s="61"/>
      <c r="AE2463" s="169" t="s">
        <v>251</v>
      </c>
      <c r="AF2463" s="59">
        <v>0</v>
      </c>
      <c r="AG2463" s="60">
        <v>0</v>
      </c>
      <c r="AH2463" s="61"/>
      <c r="AI2463" s="169" t="s">
        <v>242</v>
      </c>
      <c r="AJ2463" s="45">
        <v>4</v>
      </c>
      <c r="AK2463" s="60">
        <v>0.14285714285714285</v>
      </c>
      <c r="AL2463" s="61"/>
      <c r="AM2463" s="169" t="s">
        <v>256</v>
      </c>
      <c r="AN2463" s="45">
        <v>1</v>
      </c>
      <c r="AO2463" s="60">
        <v>0.04</v>
      </c>
      <c r="AP2463" s="61"/>
      <c r="AQ2463" s="169" t="s">
        <v>288</v>
      </c>
      <c r="AR2463" s="59">
        <v>2</v>
      </c>
      <c r="AS2463" s="60">
        <v>7.407407407407407E-2</v>
      </c>
      <c r="AT2463" s="61"/>
      <c r="AU2463" s="169" t="s">
        <v>301</v>
      </c>
      <c r="AV2463" s="45">
        <v>3</v>
      </c>
      <c r="AW2463" s="60">
        <v>0.12</v>
      </c>
      <c r="AX2463" s="61"/>
      <c r="AY2463" s="169" t="s">
        <v>320</v>
      </c>
      <c r="AZ2463" s="45">
        <v>1</v>
      </c>
      <c r="BA2463" s="60">
        <v>3.5714285714285712E-2</v>
      </c>
      <c r="BB2463" s="61"/>
      <c r="BC2463" s="169" t="s">
        <v>330</v>
      </c>
      <c r="BD2463" s="45">
        <v>12</v>
      </c>
      <c r="BE2463" s="60">
        <v>0.42857142857142855</v>
      </c>
      <c r="BF2463" s="61"/>
      <c r="BG2463" s="63" t="s">
        <v>337</v>
      </c>
      <c r="BH2463" s="65">
        <v>1</v>
      </c>
      <c r="BI2463" s="66">
        <v>5.8823529411764705E-2</v>
      </c>
      <c r="BJ2463" s="61"/>
      <c r="BK2463" s="61"/>
      <c r="BL2463" s="61"/>
      <c r="BM2463" s="61"/>
    </row>
    <row r="2464" spans="2:65" ht="25.5" customHeight="1" x14ac:dyDescent="0.2">
      <c r="B2464" s="63" t="s">
        <v>378</v>
      </c>
      <c r="C2464" s="45">
        <v>0</v>
      </c>
      <c r="D2464" s="58">
        <v>0</v>
      </c>
      <c r="E2464" s="64"/>
      <c r="F2464" s="75" t="s">
        <v>390</v>
      </c>
      <c r="G2464" s="45">
        <v>0</v>
      </c>
      <c r="H2464" s="58">
        <v>0</v>
      </c>
      <c r="I2464" s="61"/>
      <c r="J2464" s="63" t="s">
        <v>401</v>
      </c>
      <c r="K2464" s="45">
        <v>5</v>
      </c>
      <c r="L2464" s="58">
        <v>0.17857142857142858</v>
      </c>
      <c r="M2464" s="61"/>
      <c r="N2464" s="169" t="s">
        <v>205</v>
      </c>
      <c r="O2464" s="45">
        <v>5</v>
      </c>
      <c r="P2464" s="60">
        <v>0.2</v>
      </c>
      <c r="Q2464" s="61"/>
      <c r="R2464" s="61"/>
      <c r="S2464" s="61"/>
      <c r="T2464" s="61"/>
      <c r="U2464" s="61"/>
      <c r="V2464" s="61"/>
      <c r="W2464" s="169" t="s">
        <v>219</v>
      </c>
      <c r="X2464" s="45">
        <v>0</v>
      </c>
      <c r="Y2464" s="60">
        <v>0</v>
      </c>
      <c r="Z2464" s="61"/>
      <c r="AA2464" s="37"/>
      <c r="AB2464" s="45">
        <v>28</v>
      </c>
      <c r="AC2464" s="60">
        <v>1</v>
      </c>
      <c r="AD2464" s="61"/>
      <c r="AE2464" s="169" t="s">
        <v>435</v>
      </c>
      <c r="AF2464" s="59">
        <v>1</v>
      </c>
      <c r="AG2464" s="60">
        <v>3.7037037037037035E-2</v>
      </c>
      <c r="AH2464" s="61"/>
      <c r="AI2464" s="169" t="s">
        <v>243</v>
      </c>
      <c r="AJ2464" s="45">
        <v>1</v>
      </c>
      <c r="AK2464" s="60">
        <v>3.5714285714285712E-2</v>
      </c>
      <c r="AL2464" s="61"/>
      <c r="AM2464" s="169" t="s">
        <v>258</v>
      </c>
      <c r="AN2464" s="45">
        <v>2</v>
      </c>
      <c r="AO2464" s="60">
        <v>0.08</v>
      </c>
      <c r="AP2464" s="61"/>
      <c r="AQ2464" s="169" t="s">
        <v>289</v>
      </c>
      <c r="AR2464" s="59">
        <v>0</v>
      </c>
      <c r="AS2464" s="60">
        <v>0</v>
      </c>
      <c r="AT2464" s="61"/>
      <c r="AU2464" s="169" t="s">
        <v>302</v>
      </c>
      <c r="AV2464" s="45">
        <v>2</v>
      </c>
      <c r="AW2464" s="60">
        <v>0.08</v>
      </c>
      <c r="AX2464" s="61"/>
      <c r="AY2464" s="169" t="s">
        <v>322</v>
      </c>
      <c r="AZ2464" s="45">
        <v>1</v>
      </c>
      <c r="BA2464" s="60">
        <v>3.5714285714285712E-2</v>
      </c>
      <c r="BB2464" s="61"/>
      <c r="BC2464" s="98"/>
      <c r="BD2464" s="45">
        <v>28</v>
      </c>
      <c r="BE2464" s="60">
        <v>1</v>
      </c>
      <c r="BF2464" s="61"/>
      <c r="BG2464" s="98"/>
      <c r="BH2464" s="65">
        <v>17</v>
      </c>
      <c r="BI2464" s="66">
        <v>1</v>
      </c>
      <c r="BJ2464" s="61"/>
      <c r="BK2464" s="61"/>
      <c r="BL2464" s="61"/>
      <c r="BM2464" s="61"/>
    </row>
    <row r="2465" spans="2:65" ht="25.5" customHeight="1" x14ac:dyDescent="0.2">
      <c r="B2465" s="63" t="s">
        <v>379</v>
      </c>
      <c r="C2465" s="45">
        <v>0</v>
      </c>
      <c r="D2465" s="58">
        <v>0</v>
      </c>
      <c r="E2465" s="64"/>
      <c r="F2465" s="75" t="s">
        <v>391</v>
      </c>
      <c r="G2465" s="45">
        <v>0</v>
      </c>
      <c r="H2465" s="58">
        <v>0</v>
      </c>
      <c r="I2465" s="61"/>
      <c r="J2465" s="63" t="s">
        <v>402</v>
      </c>
      <c r="K2465" s="45">
        <v>1</v>
      </c>
      <c r="L2465" s="58">
        <v>3.5714285714285712E-2</v>
      </c>
      <c r="M2465" s="61"/>
      <c r="N2465" s="169" t="s">
        <v>206</v>
      </c>
      <c r="O2465" s="45">
        <v>0</v>
      </c>
      <c r="P2465" s="60">
        <v>0</v>
      </c>
      <c r="Q2465" s="61"/>
      <c r="R2465" s="61"/>
      <c r="S2465" s="61"/>
      <c r="T2465" s="61"/>
      <c r="U2465" s="61"/>
      <c r="V2465" s="61"/>
      <c r="W2465" s="169" t="s">
        <v>220</v>
      </c>
      <c r="X2465" s="45">
        <v>0</v>
      </c>
      <c r="Y2465" s="60">
        <v>0</v>
      </c>
      <c r="Z2465" s="61"/>
      <c r="AA2465" s="61"/>
      <c r="AB2465" s="49" t="s">
        <v>141</v>
      </c>
      <c r="AC2465" s="49" t="s">
        <v>140</v>
      </c>
      <c r="AD2465" s="61"/>
      <c r="AE2465" s="169" t="s">
        <v>436</v>
      </c>
      <c r="AF2465" s="59">
        <v>5</v>
      </c>
      <c r="AG2465" s="60">
        <v>0.18518518518518517</v>
      </c>
      <c r="AH2465" s="61"/>
      <c r="AI2465" s="169" t="s">
        <v>244</v>
      </c>
      <c r="AJ2465" s="45">
        <v>1</v>
      </c>
      <c r="AK2465" s="60">
        <v>3.5714285714285712E-2</v>
      </c>
      <c r="AL2465" s="61"/>
      <c r="AM2465" s="169" t="s">
        <v>277</v>
      </c>
      <c r="AN2465" s="45">
        <v>4</v>
      </c>
      <c r="AO2465" s="60">
        <v>0.16</v>
      </c>
      <c r="AP2465" s="61"/>
      <c r="AQ2465" s="169" t="s">
        <v>290</v>
      </c>
      <c r="AR2465" s="45">
        <v>0</v>
      </c>
      <c r="AS2465" s="60">
        <v>0</v>
      </c>
      <c r="AT2465" s="61"/>
      <c r="AU2465" s="169" t="s">
        <v>304</v>
      </c>
      <c r="AV2465" s="45">
        <v>0</v>
      </c>
      <c r="AW2465" s="60">
        <v>0</v>
      </c>
      <c r="AX2465" s="61"/>
      <c r="AY2465" s="169" t="s">
        <v>321</v>
      </c>
      <c r="AZ2465" s="45">
        <v>1</v>
      </c>
      <c r="BA2465" s="60">
        <v>3.5714285714285712E-2</v>
      </c>
      <c r="BB2465" s="61"/>
      <c r="BC2465" s="61"/>
      <c r="BD2465" s="49" t="s">
        <v>141</v>
      </c>
      <c r="BE2465" s="49" t="s">
        <v>140</v>
      </c>
      <c r="BF2465" s="61"/>
      <c r="BG2465" s="68"/>
      <c r="BH2465" s="77" t="s">
        <v>141</v>
      </c>
      <c r="BI2465" s="77" t="s">
        <v>140</v>
      </c>
      <c r="BJ2465" s="61"/>
      <c r="BK2465" s="61"/>
      <c r="BL2465" s="61"/>
      <c r="BM2465" s="61"/>
    </row>
    <row r="2466" spans="2:65" ht="25.5" customHeight="1" x14ac:dyDescent="0.2">
      <c r="B2466" s="63" t="s">
        <v>380</v>
      </c>
      <c r="C2466" s="45">
        <v>6</v>
      </c>
      <c r="D2466" s="58">
        <v>0.21428571428571427</v>
      </c>
      <c r="E2466" s="64"/>
      <c r="F2466" s="75" t="s">
        <v>392</v>
      </c>
      <c r="G2466" s="45">
        <v>2</v>
      </c>
      <c r="H2466" s="58">
        <v>7.1428571428571425E-2</v>
      </c>
      <c r="I2466" s="61"/>
      <c r="J2466" s="63" t="s">
        <v>389</v>
      </c>
      <c r="K2466" s="45">
        <v>4</v>
      </c>
      <c r="L2466" s="58">
        <v>0.14285714285714285</v>
      </c>
      <c r="M2466" s="61"/>
      <c r="N2466" s="169" t="s">
        <v>250</v>
      </c>
      <c r="O2466" s="45">
        <v>0</v>
      </c>
      <c r="P2466" s="60">
        <v>0</v>
      </c>
      <c r="Q2466" s="61"/>
      <c r="R2466" s="61"/>
      <c r="S2466" s="61"/>
      <c r="T2466" s="61"/>
      <c r="U2466" s="61"/>
      <c r="V2466" s="61"/>
      <c r="W2466" s="169" t="s">
        <v>221</v>
      </c>
      <c r="X2466" s="45">
        <v>5</v>
      </c>
      <c r="Y2466" s="60">
        <v>0.17857142857142858</v>
      </c>
      <c r="Z2466" s="61"/>
      <c r="AA2466" s="61"/>
      <c r="AB2466" s="61"/>
      <c r="AC2466" s="61"/>
      <c r="AD2466" s="61"/>
      <c r="AE2466" s="169" t="s">
        <v>437</v>
      </c>
      <c r="AF2466" s="59">
        <v>6</v>
      </c>
      <c r="AG2466" s="60">
        <v>0.22222222222222221</v>
      </c>
      <c r="AH2466" s="61"/>
      <c r="AI2466" s="169" t="s">
        <v>245</v>
      </c>
      <c r="AJ2466" s="59">
        <v>0</v>
      </c>
      <c r="AK2466" s="60">
        <v>0</v>
      </c>
      <c r="AL2466" s="61"/>
      <c r="AM2466" s="169" t="s">
        <v>259</v>
      </c>
      <c r="AN2466" s="45">
        <v>1</v>
      </c>
      <c r="AO2466" s="60">
        <v>0.04</v>
      </c>
      <c r="AP2466" s="61"/>
      <c r="AQ2466" s="169" t="s">
        <v>291</v>
      </c>
      <c r="AR2466" s="45">
        <v>0</v>
      </c>
      <c r="AS2466" s="60">
        <v>0</v>
      </c>
      <c r="AT2466" s="61"/>
      <c r="AU2466" s="169" t="s">
        <v>303</v>
      </c>
      <c r="AV2466" s="45">
        <v>0</v>
      </c>
      <c r="AW2466" s="60">
        <v>0</v>
      </c>
      <c r="AX2466" s="61"/>
      <c r="AY2466" s="169" t="s">
        <v>318</v>
      </c>
      <c r="AZ2466" s="45">
        <v>3</v>
      </c>
      <c r="BA2466" s="60">
        <v>0.10714285714285714</v>
      </c>
      <c r="BB2466" s="61"/>
      <c r="BC2466" s="61"/>
      <c r="BD2466" s="61"/>
      <c r="BE2466" s="61"/>
      <c r="BF2466" s="61"/>
      <c r="BG2466" s="61"/>
      <c r="BH2466" s="61"/>
      <c r="BI2466" s="61"/>
      <c r="BJ2466" s="61"/>
      <c r="BK2466" s="61"/>
      <c r="BL2466" s="61"/>
      <c r="BM2466" s="61"/>
    </row>
    <row r="2467" spans="2:65" ht="25.5" customHeight="1" x14ac:dyDescent="0.2">
      <c r="B2467" s="63" t="s">
        <v>381</v>
      </c>
      <c r="C2467" s="45">
        <v>1</v>
      </c>
      <c r="D2467" s="58">
        <v>3.5714285714285712E-2</v>
      </c>
      <c r="E2467" s="64"/>
      <c r="F2467" s="75" t="s">
        <v>393</v>
      </c>
      <c r="G2467" s="45">
        <v>5</v>
      </c>
      <c r="H2467" s="58">
        <v>0.17857142857142858</v>
      </c>
      <c r="I2467" s="61"/>
      <c r="J2467" s="63" t="s">
        <v>403</v>
      </c>
      <c r="K2467" s="45">
        <v>0</v>
      </c>
      <c r="L2467" s="58">
        <v>0</v>
      </c>
      <c r="M2467" s="61"/>
      <c r="N2467" s="61"/>
      <c r="O2467" s="45">
        <v>25</v>
      </c>
      <c r="P2467" s="60">
        <v>1</v>
      </c>
      <c r="Q2467" s="61"/>
      <c r="R2467" s="61"/>
      <c r="S2467" s="61"/>
      <c r="T2467" s="61"/>
      <c r="U2467" s="61"/>
      <c r="V2467" s="61"/>
      <c r="W2467" s="169" t="s">
        <v>222</v>
      </c>
      <c r="X2467" s="45">
        <v>0</v>
      </c>
      <c r="Y2467" s="60">
        <v>0</v>
      </c>
      <c r="Z2467" s="61"/>
      <c r="AA2467" s="61"/>
      <c r="AB2467" s="61"/>
      <c r="AC2467" s="61"/>
      <c r="AD2467" s="61"/>
      <c r="AE2467" s="37"/>
      <c r="AF2467" s="45">
        <v>27</v>
      </c>
      <c r="AG2467" s="60">
        <v>1</v>
      </c>
      <c r="AH2467" s="61"/>
      <c r="AI2467" s="169" t="s">
        <v>248</v>
      </c>
      <c r="AJ2467" s="45">
        <v>0</v>
      </c>
      <c r="AK2467" s="60">
        <v>0</v>
      </c>
      <c r="AL2467" s="61"/>
      <c r="AM2467" s="169" t="s">
        <v>260</v>
      </c>
      <c r="AN2467" s="45">
        <v>1</v>
      </c>
      <c r="AO2467" s="60">
        <v>0.04</v>
      </c>
      <c r="AP2467" s="61"/>
      <c r="AQ2467" s="169" t="s">
        <v>292</v>
      </c>
      <c r="AR2467" s="45">
        <v>1</v>
      </c>
      <c r="AS2467" s="60">
        <v>3.5714285714285712E-2</v>
      </c>
      <c r="AT2467" s="61"/>
      <c r="AU2467" s="169" t="s">
        <v>305</v>
      </c>
      <c r="AV2467" s="45">
        <v>0</v>
      </c>
      <c r="AW2467" s="60">
        <v>0</v>
      </c>
      <c r="AX2467" s="61"/>
      <c r="AY2467" s="169" t="s">
        <v>439</v>
      </c>
      <c r="AZ2467" s="45">
        <v>4</v>
      </c>
      <c r="BA2467" s="60">
        <v>1</v>
      </c>
      <c r="BB2467" s="61"/>
      <c r="BC2467" s="61"/>
      <c r="BD2467" s="61"/>
      <c r="BE2467" s="61"/>
      <c r="BF2467" s="61"/>
      <c r="BG2467" s="61"/>
      <c r="BH2467" s="61"/>
      <c r="BI2467" s="61"/>
      <c r="BJ2467" s="61"/>
      <c r="BK2467" s="61"/>
      <c r="BL2467" s="61"/>
      <c r="BM2467" s="61"/>
    </row>
    <row r="2468" spans="2:65" ht="25.5" customHeight="1" x14ac:dyDescent="0.2">
      <c r="B2468" s="63" t="s">
        <v>382</v>
      </c>
      <c r="C2468" s="45">
        <v>2</v>
      </c>
      <c r="D2468" s="58">
        <v>7.1428571428571425E-2</v>
      </c>
      <c r="E2468" s="64"/>
      <c r="F2468" s="75" t="s">
        <v>394</v>
      </c>
      <c r="G2468" s="45">
        <v>0</v>
      </c>
      <c r="H2468" s="58">
        <v>0</v>
      </c>
      <c r="I2468" s="61"/>
      <c r="J2468" s="63" t="s">
        <v>404</v>
      </c>
      <c r="K2468" s="45">
        <v>0</v>
      </c>
      <c r="L2468" s="58">
        <v>0</v>
      </c>
      <c r="M2468" s="61"/>
      <c r="N2468" s="37"/>
      <c r="O2468" s="49" t="s">
        <v>141</v>
      </c>
      <c r="P2468" s="49" t="s">
        <v>140</v>
      </c>
      <c r="Q2468" s="61"/>
      <c r="R2468" s="61"/>
      <c r="S2468" s="61"/>
      <c r="T2468" s="61"/>
      <c r="U2468" s="61"/>
      <c r="V2468" s="61"/>
      <c r="W2468" s="169" t="s">
        <v>246</v>
      </c>
      <c r="X2468" s="45">
        <v>2</v>
      </c>
      <c r="Y2468" s="60">
        <v>7.1428571428571425E-2</v>
      </c>
      <c r="Z2468" s="61"/>
      <c r="AA2468" s="61"/>
      <c r="AB2468" s="61"/>
      <c r="AC2468" s="61"/>
      <c r="AD2468" s="61"/>
      <c r="AE2468" s="61"/>
      <c r="AF2468" s="49" t="s">
        <v>141</v>
      </c>
      <c r="AG2468" s="49" t="s">
        <v>140</v>
      </c>
      <c r="AH2468" s="61"/>
      <c r="AI2468" s="169" t="s">
        <v>249</v>
      </c>
      <c r="AJ2468" s="45">
        <v>2</v>
      </c>
      <c r="AK2468" s="60">
        <v>7.1428571428571425E-2</v>
      </c>
      <c r="AL2468" s="61"/>
      <c r="AM2468" s="169" t="s">
        <v>261</v>
      </c>
      <c r="AN2468" s="59">
        <v>0</v>
      </c>
      <c r="AO2468" s="60">
        <v>0</v>
      </c>
      <c r="AP2468" s="61"/>
      <c r="AQ2468" s="169" t="s">
        <v>293</v>
      </c>
      <c r="AR2468" s="45">
        <v>5</v>
      </c>
      <c r="AS2468" s="60">
        <v>0.17857142857142858</v>
      </c>
      <c r="AT2468" s="61"/>
      <c r="AU2468" s="169" t="s">
        <v>262</v>
      </c>
      <c r="AV2468" s="59">
        <v>2</v>
      </c>
      <c r="AW2468" s="60">
        <v>0.08</v>
      </c>
      <c r="AX2468" s="61"/>
      <c r="AY2468" s="169" t="s">
        <v>440</v>
      </c>
      <c r="AZ2468" s="45">
        <v>11</v>
      </c>
      <c r="BA2468" s="60">
        <v>2.75</v>
      </c>
      <c r="BB2468" s="61"/>
      <c r="BC2468" s="61"/>
      <c r="BD2468" s="61"/>
      <c r="BE2468" s="61"/>
      <c r="BF2468" s="61"/>
      <c r="BG2468" s="61"/>
      <c r="BH2468" s="61"/>
      <c r="BI2468" s="61"/>
      <c r="BJ2468" s="61"/>
      <c r="BK2468" s="61"/>
      <c r="BL2468" s="61"/>
      <c r="BM2468" s="61"/>
    </row>
    <row r="2469" spans="2:65" ht="25.5" customHeight="1" x14ac:dyDescent="0.2">
      <c r="B2469" s="63" t="s">
        <v>383</v>
      </c>
      <c r="C2469" s="45">
        <v>1</v>
      </c>
      <c r="D2469" s="58">
        <v>3.5714285714285712E-2</v>
      </c>
      <c r="E2469" s="64"/>
      <c r="F2469" s="75" t="s">
        <v>395</v>
      </c>
      <c r="G2469" s="45">
        <v>3</v>
      </c>
      <c r="H2469" s="58">
        <v>0.10714285714285714</v>
      </c>
      <c r="I2469" s="61"/>
      <c r="J2469" s="63" t="s">
        <v>391</v>
      </c>
      <c r="K2469" s="45">
        <v>0</v>
      </c>
      <c r="L2469" s="58">
        <v>0</v>
      </c>
      <c r="M2469" s="61"/>
      <c r="N2469" s="61"/>
      <c r="O2469" s="61"/>
      <c r="P2469" s="61"/>
      <c r="Q2469" s="61"/>
      <c r="R2469" s="61"/>
      <c r="S2469" s="61"/>
      <c r="T2469" s="61"/>
      <c r="U2469" s="61"/>
      <c r="V2469" s="61"/>
      <c r="W2469" s="169" t="s">
        <v>247</v>
      </c>
      <c r="X2469" s="45">
        <v>0</v>
      </c>
      <c r="Y2469" s="60">
        <v>0</v>
      </c>
      <c r="Z2469" s="61"/>
      <c r="AA2469" s="61"/>
      <c r="AB2469" s="61"/>
      <c r="AC2469" s="61"/>
      <c r="AD2469" s="61"/>
      <c r="AE2469" s="61"/>
      <c r="AF2469" s="61"/>
      <c r="AG2469" s="61"/>
      <c r="AH2469" s="61"/>
      <c r="AI2469" s="169" t="s">
        <v>273</v>
      </c>
      <c r="AJ2469" s="45">
        <v>0</v>
      </c>
      <c r="AK2469" s="60">
        <v>0</v>
      </c>
      <c r="AL2469" s="61"/>
      <c r="AM2469" s="169" t="s">
        <v>278</v>
      </c>
      <c r="AN2469" s="59">
        <v>0</v>
      </c>
      <c r="AO2469" s="60">
        <v>0</v>
      </c>
      <c r="AP2469" s="61"/>
      <c r="AQ2469" s="169" t="s">
        <v>294</v>
      </c>
      <c r="AR2469" s="45">
        <v>6</v>
      </c>
      <c r="AS2469" s="60">
        <v>0.21428571428571427</v>
      </c>
      <c r="AT2469" s="61"/>
      <c r="AU2469" s="169" t="s">
        <v>307</v>
      </c>
      <c r="AV2469" s="59">
        <v>3</v>
      </c>
      <c r="AW2469" s="60">
        <v>0.12</v>
      </c>
      <c r="AX2469" s="61"/>
      <c r="AY2469" s="169" t="s">
        <v>440</v>
      </c>
      <c r="AZ2469" s="45">
        <v>0</v>
      </c>
      <c r="BA2469" s="60">
        <v>0</v>
      </c>
      <c r="BB2469" s="61"/>
      <c r="BC2469" s="61"/>
      <c r="BD2469" s="61"/>
      <c r="BE2469" s="61"/>
      <c r="BF2469" s="61"/>
      <c r="BG2469" s="61"/>
      <c r="BH2469" s="61"/>
      <c r="BI2469" s="61"/>
      <c r="BJ2469" s="61"/>
      <c r="BK2469" s="61"/>
      <c r="BL2469" s="61"/>
      <c r="BM2469" s="61"/>
    </row>
    <row r="2470" spans="2:65" ht="25.5" customHeight="1" x14ac:dyDescent="0.2">
      <c r="B2470" s="61"/>
      <c r="C2470" s="45">
        <v>28</v>
      </c>
      <c r="D2470" s="58">
        <v>1</v>
      </c>
      <c r="E2470" s="64"/>
      <c r="F2470" s="61"/>
      <c r="G2470" s="45">
        <v>28</v>
      </c>
      <c r="H2470" s="58">
        <v>1</v>
      </c>
      <c r="I2470" s="61"/>
      <c r="J2470" s="63" t="s">
        <v>405</v>
      </c>
      <c r="K2470" s="45">
        <v>4</v>
      </c>
      <c r="L2470" s="58">
        <v>0.14285714285714285</v>
      </c>
      <c r="M2470" s="61"/>
      <c r="N2470" s="61"/>
      <c r="O2470" s="61"/>
      <c r="P2470" s="61"/>
      <c r="Q2470" s="61"/>
      <c r="R2470" s="61"/>
      <c r="S2470" s="61"/>
      <c r="T2470" s="61"/>
      <c r="U2470" s="61"/>
      <c r="V2470" s="61"/>
      <c r="W2470" s="169" t="s">
        <v>265</v>
      </c>
      <c r="X2470" s="45">
        <v>2</v>
      </c>
      <c r="Y2470" s="60">
        <v>7.1428571428571425E-2</v>
      </c>
      <c r="Z2470" s="61"/>
      <c r="AA2470" s="61"/>
      <c r="AB2470" s="61"/>
      <c r="AC2470" s="61"/>
      <c r="AD2470" s="61"/>
      <c r="AE2470" s="61"/>
      <c r="AF2470" s="61"/>
      <c r="AG2470" s="61"/>
      <c r="AH2470" s="61"/>
      <c r="AI2470" s="169" t="s">
        <v>275</v>
      </c>
      <c r="AJ2470" s="45">
        <v>1</v>
      </c>
      <c r="AK2470" s="60">
        <v>3.5714285714285712E-2</v>
      </c>
      <c r="AL2470" s="61"/>
      <c r="AM2470" s="169" t="s">
        <v>262</v>
      </c>
      <c r="AN2470" s="45">
        <v>1</v>
      </c>
      <c r="AO2470" s="60">
        <v>0.04</v>
      </c>
      <c r="AP2470" s="61"/>
      <c r="AQ2470" s="61"/>
      <c r="AR2470" s="45">
        <v>28</v>
      </c>
      <c r="AS2470" s="60">
        <v>1</v>
      </c>
      <c r="AT2470" s="61"/>
      <c r="AU2470" s="169" t="s">
        <v>306</v>
      </c>
      <c r="AV2470" s="45">
        <v>0</v>
      </c>
      <c r="AW2470" s="60">
        <v>0</v>
      </c>
      <c r="AX2470" s="61"/>
      <c r="AY2470" s="98"/>
      <c r="AZ2470" s="45">
        <v>28</v>
      </c>
      <c r="BA2470" s="60">
        <v>1</v>
      </c>
      <c r="BB2470" s="61"/>
      <c r="BC2470" s="61"/>
      <c r="BD2470" s="61"/>
      <c r="BE2470" s="61"/>
      <c r="BF2470" s="61"/>
      <c r="BG2470" s="61"/>
      <c r="BH2470" s="61"/>
      <c r="BI2470" s="61"/>
      <c r="BJ2470" s="61"/>
      <c r="BK2470" s="61"/>
      <c r="BL2470" s="61"/>
      <c r="BM2470" s="61"/>
    </row>
    <row r="2471" spans="2:65" ht="25.5" customHeight="1" x14ac:dyDescent="0.2">
      <c r="B2471" s="61"/>
      <c r="C2471" s="70" t="s">
        <v>141</v>
      </c>
      <c r="D2471" s="70" t="s">
        <v>140</v>
      </c>
      <c r="E2471" s="64"/>
      <c r="F2471" s="61"/>
      <c r="G2471" s="70" t="s">
        <v>141</v>
      </c>
      <c r="H2471" s="70" t="s">
        <v>140</v>
      </c>
      <c r="I2471" s="61"/>
      <c r="J2471" s="63" t="s">
        <v>406</v>
      </c>
      <c r="K2471" s="45">
        <v>0</v>
      </c>
      <c r="L2471" s="58">
        <v>0</v>
      </c>
      <c r="M2471" s="61"/>
      <c r="N2471" s="61"/>
      <c r="O2471" s="61"/>
      <c r="P2471" s="61"/>
      <c r="Q2471" s="61"/>
      <c r="R2471" s="61"/>
      <c r="S2471" s="61"/>
      <c r="T2471" s="61"/>
      <c r="U2471" s="61"/>
      <c r="V2471" s="61"/>
      <c r="W2471" s="169" t="s">
        <v>266</v>
      </c>
      <c r="X2471" s="45">
        <v>1</v>
      </c>
      <c r="Y2471" s="60">
        <v>3.5714285714285712E-2</v>
      </c>
      <c r="Z2471" s="61"/>
      <c r="AA2471" s="61"/>
      <c r="AB2471" s="61"/>
      <c r="AC2471" s="61"/>
      <c r="AD2471" s="61"/>
      <c r="AE2471" s="61"/>
      <c r="AF2471" s="61"/>
      <c r="AG2471" s="61"/>
      <c r="AH2471" s="61"/>
      <c r="AI2471" s="169" t="s">
        <v>274</v>
      </c>
      <c r="AJ2471" s="45">
        <v>1</v>
      </c>
      <c r="AK2471" s="60">
        <v>3.5714285714285712E-2</v>
      </c>
      <c r="AL2471" s="61"/>
      <c r="AM2471" s="169" t="s">
        <v>263</v>
      </c>
      <c r="AN2471" s="45">
        <v>0</v>
      </c>
      <c r="AO2471" s="60">
        <v>0</v>
      </c>
      <c r="AP2471" s="61"/>
      <c r="AQ2471" s="61"/>
      <c r="AR2471" s="70" t="s">
        <v>141</v>
      </c>
      <c r="AS2471" s="70" t="s">
        <v>140</v>
      </c>
      <c r="AT2471" s="61"/>
      <c r="AU2471" s="169" t="s">
        <v>308</v>
      </c>
      <c r="AV2471" s="45">
        <v>0</v>
      </c>
      <c r="AW2471" s="60">
        <v>0</v>
      </c>
      <c r="AX2471" s="61"/>
      <c r="AY2471" s="61"/>
      <c r="AZ2471" s="49" t="s">
        <v>141</v>
      </c>
      <c r="BA2471" s="49" t="s">
        <v>140</v>
      </c>
      <c r="BB2471" s="64"/>
      <c r="BC2471" s="61"/>
      <c r="BD2471" s="61"/>
      <c r="BE2471" s="61"/>
      <c r="BF2471" s="61"/>
      <c r="BG2471" s="61"/>
      <c r="BH2471" s="61"/>
      <c r="BI2471" s="61"/>
      <c r="BJ2471" s="61"/>
      <c r="BK2471" s="61"/>
      <c r="BL2471" s="61"/>
      <c r="BM2471" s="61"/>
    </row>
    <row r="2472" spans="2:65" ht="25.5" customHeight="1" x14ac:dyDescent="0.2">
      <c r="B2472" s="61"/>
      <c r="C2472" s="61"/>
      <c r="D2472" s="61"/>
      <c r="E2472" s="64"/>
      <c r="F2472" s="61"/>
      <c r="G2472" s="61"/>
      <c r="H2472" s="61"/>
      <c r="I2472" s="61"/>
      <c r="J2472" s="63" t="s">
        <v>393</v>
      </c>
      <c r="K2472" s="45">
        <v>3</v>
      </c>
      <c r="L2472" s="58">
        <v>0.10714285714285714</v>
      </c>
      <c r="M2472" s="61"/>
      <c r="N2472" s="61"/>
      <c r="O2472" s="61"/>
      <c r="P2472" s="61"/>
      <c r="Q2472" s="61"/>
      <c r="R2472" s="61"/>
      <c r="S2472" s="61"/>
      <c r="T2472" s="61"/>
      <c r="U2472" s="61"/>
      <c r="V2472" s="61"/>
      <c r="W2472" s="169" t="s">
        <v>162</v>
      </c>
      <c r="X2472" s="59">
        <v>3</v>
      </c>
      <c r="Y2472" s="60">
        <v>0.10714285714285714</v>
      </c>
      <c r="Z2472" s="61"/>
      <c r="AA2472" s="61"/>
      <c r="AB2472" s="61"/>
      <c r="AC2472" s="61"/>
      <c r="AD2472" s="61"/>
      <c r="AE2472" s="61"/>
      <c r="AF2472" s="61"/>
      <c r="AG2472" s="61"/>
      <c r="AH2472" s="61"/>
      <c r="AI2472" s="169" t="s">
        <v>273</v>
      </c>
      <c r="AJ2472" s="45">
        <v>1</v>
      </c>
      <c r="AK2472" s="60">
        <v>3.5714285714285712E-2</v>
      </c>
      <c r="AL2472" s="61"/>
      <c r="AM2472" s="169" t="s">
        <v>264</v>
      </c>
      <c r="AN2472" s="45">
        <v>1</v>
      </c>
      <c r="AO2472" s="60">
        <v>0.04</v>
      </c>
      <c r="AP2472" s="61"/>
      <c r="AQ2472" s="61"/>
      <c r="AR2472" s="61"/>
      <c r="AS2472" s="61"/>
      <c r="AT2472" s="61"/>
      <c r="AU2472" s="169" t="s">
        <v>309</v>
      </c>
      <c r="AV2472" s="45">
        <v>1</v>
      </c>
      <c r="AW2472" s="60">
        <v>0.04</v>
      </c>
      <c r="AX2472" s="61"/>
      <c r="AY2472"/>
      <c r="AZ2472"/>
      <c r="BA2472"/>
      <c r="BB2472" s="61"/>
      <c r="BC2472" s="61"/>
      <c r="BD2472" s="61"/>
      <c r="BE2472" s="61"/>
      <c r="BF2472" s="61"/>
      <c r="BG2472" s="61"/>
      <c r="BH2472" s="61"/>
      <c r="BI2472" s="61"/>
      <c r="BJ2472" s="61"/>
      <c r="BK2472" s="61"/>
      <c r="BL2472" s="61"/>
      <c r="BM2472" s="61"/>
    </row>
    <row r="2473" spans="2:65" ht="25.5" customHeight="1" x14ac:dyDescent="0.2">
      <c r="B2473" s="61"/>
      <c r="C2473" s="61"/>
      <c r="D2473" s="61"/>
      <c r="E2473" s="64"/>
      <c r="F2473" s="61"/>
      <c r="G2473" s="61"/>
      <c r="H2473" s="61"/>
      <c r="I2473" s="61"/>
      <c r="J2473" s="63" t="s">
        <v>407</v>
      </c>
      <c r="K2473" s="45">
        <v>3</v>
      </c>
      <c r="L2473" s="58">
        <v>0.10714285714285714</v>
      </c>
      <c r="M2473" s="61"/>
      <c r="N2473" s="61"/>
      <c r="O2473" s="61"/>
      <c r="P2473" s="61"/>
      <c r="Q2473" s="61"/>
      <c r="R2473" s="61"/>
      <c r="S2473" s="61"/>
      <c r="T2473" s="61"/>
      <c r="U2473" s="61"/>
      <c r="V2473" s="61"/>
      <c r="W2473" s="37"/>
      <c r="X2473" s="45">
        <v>28</v>
      </c>
      <c r="Y2473" s="60">
        <v>1</v>
      </c>
      <c r="Z2473" s="61"/>
      <c r="AA2473" s="61"/>
      <c r="AB2473" s="61"/>
      <c r="AC2473" s="61"/>
      <c r="AD2473" s="61"/>
      <c r="AE2473" s="61"/>
      <c r="AF2473" s="61"/>
      <c r="AG2473" s="61"/>
      <c r="AH2473" s="61"/>
      <c r="AI2473" s="169" t="s">
        <v>438</v>
      </c>
      <c r="AJ2473" s="45">
        <v>8</v>
      </c>
      <c r="AK2473" s="60">
        <v>0.2857142857142857</v>
      </c>
      <c r="AL2473" s="61"/>
      <c r="AM2473" s="169" t="s">
        <v>279</v>
      </c>
      <c r="AN2473" s="45">
        <v>3</v>
      </c>
      <c r="AO2473" s="60">
        <v>0.12</v>
      </c>
      <c r="AP2473" s="61"/>
      <c r="AQ2473" s="61"/>
      <c r="AR2473" s="61"/>
      <c r="AS2473" s="61"/>
      <c r="AT2473" s="61"/>
      <c r="AU2473" s="169" t="s">
        <v>310</v>
      </c>
      <c r="AV2473" s="45">
        <v>1</v>
      </c>
      <c r="AW2473" s="60">
        <v>0.04</v>
      </c>
      <c r="AX2473" s="61"/>
      <c r="AY2473" s="61"/>
      <c r="AZ2473" s="61"/>
      <c r="BA2473" s="61"/>
      <c r="BB2473" s="61"/>
      <c r="BC2473" s="61"/>
      <c r="BD2473" s="61"/>
      <c r="BE2473" s="61"/>
      <c r="BF2473" s="61"/>
      <c r="BG2473" s="61"/>
      <c r="BH2473" s="61"/>
      <c r="BI2473" s="61"/>
      <c r="BJ2473" s="61"/>
      <c r="BK2473" s="61"/>
      <c r="BL2473" s="61"/>
      <c r="BM2473" s="61"/>
    </row>
    <row r="2474" spans="2:65" ht="25.5" customHeight="1" x14ac:dyDescent="0.2">
      <c r="B2474" s="61"/>
      <c r="C2474" s="61"/>
      <c r="D2474" s="61"/>
      <c r="E2474" s="64"/>
      <c r="F2474" s="61"/>
      <c r="G2474" s="61"/>
      <c r="H2474" s="61"/>
      <c r="I2474" s="61"/>
      <c r="J2474" s="63" t="s">
        <v>408</v>
      </c>
      <c r="K2474" s="45">
        <v>0</v>
      </c>
      <c r="L2474" s="58">
        <v>0</v>
      </c>
      <c r="M2474" s="61"/>
      <c r="N2474" s="61"/>
      <c r="O2474" s="61"/>
      <c r="P2474" s="61"/>
      <c r="Q2474" s="61"/>
      <c r="R2474" s="61"/>
      <c r="S2474" s="61"/>
      <c r="T2474" s="61"/>
      <c r="U2474" s="61"/>
      <c r="V2474" s="61"/>
      <c r="W2474" s="61"/>
      <c r="X2474" s="49" t="s">
        <v>141</v>
      </c>
      <c r="Y2474" s="49" t="s">
        <v>140</v>
      </c>
      <c r="Z2474" s="61"/>
      <c r="AA2474" s="61"/>
      <c r="AB2474" s="61"/>
      <c r="AC2474" s="61"/>
      <c r="AD2474" s="61"/>
      <c r="AE2474" s="61"/>
      <c r="AF2474" s="61"/>
      <c r="AG2474" s="61"/>
      <c r="AH2474" s="61"/>
      <c r="AI2474" s="37"/>
      <c r="AJ2474" s="45">
        <v>28</v>
      </c>
      <c r="AK2474" s="60">
        <v>1</v>
      </c>
      <c r="AL2474" s="61"/>
      <c r="AM2474" s="169" t="s">
        <v>267</v>
      </c>
      <c r="AN2474" s="45">
        <v>0</v>
      </c>
      <c r="AO2474" s="60">
        <v>0</v>
      </c>
      <c r="AP2474" s="61"/>
      <c r="AQ2474" s="61"/>
      <c r="AR2474" s="61"/>
      <c r="AS2474" s="61"/>
      <c r="AT2474" s="61"/>
      <c r="AU2474" s="169" t="s">
        <v>311</v>
      </c>
      <c r="AV2474" s="45">
        <v>1</v>
      </c>
      <c r="AW2474" s="60">
        <v>0.04</v>
      </c>
      <c r="AX2474" s="61"/>
      <c r="AY2474" s="61"/>
      <c r="AZ2474" s="61"/>
      <c r="BA2474" s="61"/>
      <c r="BB2474" s="61"/>
      <c r="BC2474" s="61"/>
      <c r="BD2474" s="61"/>
      <c r="BE2474" s="61"/>
      <c r="BF2474" s="61"/>
      <c r="BG2474" s="61"/>
      <c r="BH2474" s="61"/>
      <c r="BI2474" s="61"/>
      <c r="BJ2474" s="61"/>
      <c r="BK2474" s="61"/>
      <c r="BL2474" s="61"/>
      <c r="BM2474" s="61"/>
    </row>
    <row r="2475" spans="2:65" ht="25.5" customHeight="1" x14ac:dyDescent="0.2">
      <c r="B2475" s="61"/>
      <c r="C2475" s="61"/>
      <c r="D2475" s="61"/>
      <c r="E2475" s="64"/>
      <c r="F2475" s="61"/>
      <c r="G2475" s="61"/>
      <c r="H2475" s="61"/>
      <c r="I2475" s="61"/>
      <c r="J2475" s="63" t="s">
        <v>395</v>
      </c>
      <c r="K2475" s="45">
        <v>0</v>
      </c>
      <c r="L2475" s="58">
        <v>0</v>
      </c>
      <c r="M2475" s="61"/>
      <c r="N2475" s="61"/>
      <c r="O2475" s="61"/>
      <c r="P2475" s="61"/>
      <c r="Q2475" s="61"/>
      <c r="R2475" s="61"/>
      <c r="S2475" s="61"/>
      <c r="T2475" s="61"/>
      <c r="U2475" s="61"/>
      <c r="V2475" s="61"/>
      <c r="W2475" s="61"/>
      <c r="X2475" s="61"/>
      <c r="Y2475" s="61"/>
      <c r="Z2475" s="61"/>
      <c r="AA2475" s="61"/>
      <c r="AB2475" s="61"/>
      <c r="AC2475" s="61"/>
      <c r="AD2475" s="61"/>
      <c r="AE2475" s="61"/>
      <c r="AF2475" s="61"/>
      <c r="AG2475" s="61"/>
      <c r="AH2475" s="61"/>
      <c r="AI2475" s="61"/>
      <c r="AJ2475" s="49" t="s">
        <v>141</v>
      </c>
      <c r="AK2475" s="49" t="s">
        <v>140</v>
      </c>
      <c r="AL2475" s="61"/>
      <c r="AM2475" s="169" t="s">
        <v>268</v>
      </c>
      <c r="AN2475" s="45">
        <v>0</v>
      </c>
      <c r="AO2475" s="60">
        <v>0</v>
      </c>
      <c r="AP2475" s="61"/>
      <c r="AQ2475" s="61"/>
      <c r="AR2475" s="61"/>
      <c r="AS2475" s="61"/>
      <c r="AT2475" s="61"/>
      <c r="AU2475" s="169" t="s">
        <v>312</v>
      </c>
      <c r="AV2475" s="45">
        <v>2</v>
      </c>
      <c r="AW2475" s="60">
        <v>0.08</v>
      </c>
      <c r="AX2475" s="61"/>
      <c r="AY2475"/>
      <c r="AZ2475"/>
      <c r="BA2475"/>
      <c r="BB2475" s="61"/>
      <c r="BC2475" s="61"/>
      <c r="BD2475" s="61"/>
      <c r="BE2475" s="61"/>
      <c r="BF2475" s="61"/>
      <c r="BG2475" s="61"/>
      <c r="BH2475" s="61"/>
      <c r="BI2475" s="61"/>
      <c r="BJ2475" s="61"/>
      <c r="BK2475" s="61"/>
      <c r="BL2475" s="61"/>
      <c r="BM2475" s="61"/>
    </row>
    <row r="2476" spans="2:65" ht="25.5" customHeight="1" x14ac:dyDescent="0.2">
      <c r="B2476" s="61"/>
      <c r="C2476" s="61"/>
      <c r="D2476" s="61"/>
      <c r="E2476" s="64"/>
      <c r="F2476" s="61"/>
      <c r="G2476" s="61"/>
      <c r="H2476" s="61"/>
      <c r="I2476" s="61"/>
      <c r="J2476" s="61"/>
      <c r="K2476" s="45">
        <v>28</v>
      </c>
      <c r="L2476" s="58">
        <v>1</v>
      </c>
      <c r="M2476" s="61"/>
      <c r="N2476" s="61"/>
      <c r="O2476" s="61"/>
      <c r="P2476" s="61"/>
      <c r="Q2476" s="61"/>
      <c r="R2476" s="61"/>
      <c r="S2476" s="61"/>
      <c r="T2476" s="61"/>
      <c r="U2476" s="61"/>
      <c r="V2476" s="61"/>
      <c r="W2476" s="61"/>
      <c r="X2476" s="61"/>
      <c r="Y2476" s="61"/>
      <c r="Z2476" s="61"/>
      <c r="AA2476" s="61"/>
      <c r="AB2476" s="61"/>
      <c r="AC2476" s="61"/>
      <c r="AD2476" s="61"/>
      <c r="AE2476" s="61"/>
      <c r="AF2476" s="61"/>
      <c r="AG2476" s="61"/>
      <c r="AH2476" s="61"/>
      <c r="AI2476" s="61"/>
      <c r="AJ2476" s="61"/>
      <c r="AK2476" s="61"/>
      <c r="AL2476" s="61"/>
      <c r="AM2476" s="169" t="s">
        <v>269</v>
      </c>
      <c r="AN2476" s="45">
        <v>2</v>
      </c>
      <c r="AO2476" s="60">
        <v>0.08</v>
      </c>
      <c r="AP2476" s="61"/>
      <c r="AQ2476" s="61"/>
      <c r="AR2476" s="61"/>
      <c r="AS2476" s="61"/>
      <c r="AT2476" s="61"/>
      <c r="AU2476" s="169" t="s">
        <v>313</v>
      </c>
      <c r="AV2476" s="45">
        <v>0</v>
      </c>
      <c r="AW2476" s="60">
        <v>0</v>
      </c>
      <c r="AX2476" s="61"/>
      <c r="AY2476"/>
      <c r="AZ2476"/>
      <c r="BA2476"/>
      <c r="BB2476" s="61"/>
      <c r="BC2476" s="61"/>
      <c r="BD2476" s="61"/>
      <c r="BE2476" s="61"/>
      <c r="BF2476" s="61"/>
      <c r="BG2476" s="61"/>
      <c r="BH2476" s="61"/>
      <c r="BI2476" s="61"/>
      <c r="BJ2476" s="61"/>
      <c r="BK2476" s="61"/>
      <c r="BL2476" s="61"/>
      <c r="BM2476" s="61"/>
    </row>
    <row r="2477" spans="2:65" ht="25.5" customHeight="1" x14ac:dyDescent="0.2">
      <c r="B2477" s="61"/>
      <c r="C2477" s="61"/>
      <c r="D2477" s="61"/>
      <c r="E2477" s="64"/>
      <c r="F2477" s="61"/>
      <c r="G2477" s="61"/>
      <c r="H2477" s="61"/>
      <c r="I2477" s="61"/>
      <c r="J2477" s="61"/>
      <c r="K2477" s="70" t="s">
        <v>141</v>
      </c>
      <c r="L2477" s="70" t="s">
        <v>140</v>
      </c>
      <c r="M2477" s="61"/>
      <c r="N2477" s="61"/>
      <c r="O2477" s="61"/>
      <c r="P2477" s="61"/>
      <c r="Q2477" s="61"/>
      <c r="R2477" s="61"/>
      <c r="S2477" s="61"/>
      <c r="T2477" s="61"/>
      <c r="U2477" s="61"/>
      <c r="V2477" s="61"/>
      <c r="W2477" s="61"/>
      <c r="X2477" s="61"/>
      <c r="Y2477" s="61"/>
      <c r="Z2477" s="61"/>
      <c r="AA2477" s="61"/>
      <c r="AB2477" s="61"/>
      <c r="AC2477" s="61"/>
      <c r="AD2477" s="61"/>
      <c r="AE2477" s="61"/>
      <c r="AF2477" s="61"/>
      <c r="AG2477" s="61"/>
      <c r="AH2477" s="61"/>
      <c r="AI2477" s="61"/>
      <c r="AJ2477" s="61"/>
      <c r="AK2477" s="61"/>
      <c r="AL2477" s="61"/>
      <c r="AM2477" s="169" t="s">
        <v>280</v>
      </c>
      <c r="AN2477" s="45">
        <v>0</v>
      </c>
      <c r="AO2477" s="60">
        <v>0</v>
      </c>
      <c r="AP2477" s="61"/>
      <c r="AQ2477" s="61"/>
      <c r="AR2477" s="61"/>
      <c r="AS2477" s="61"/>
      <c r="AT2477" s="61"/>
      <c r="AU2477" s="98"/>
      <c r="AV2477" s="45">
        <v>25</v>
      </c>
      <c r="AW2477" s="60">
        <v>1</v>
      </c>
      <c r="AX2477" s="61"/>
      <c r="AY2477" s="61"/>
      <c r="AZ2477" s="61"/>
      <c r="BA2477" s="61"/>
      <c r="BB2477" s="61"/>
      <c r="BC2477" s="61"/>
      <c r="BD2477" s="61"/>
      <c r="BE2477" s="61"/>
      <c r="BF2477" s="61"/>
      <c r="BG2477" s="61"/>
      <c r="BH2477" s="61"/>
      <c r="BI2477" s="61"/>
      <c r="BJ2477" s="61"/>
      <c r="BK2477" s="61"/>
      <c r="BL2477" s="61"/>
      <c r="BM2477" s="61"/>
    </row>
    <row r="2478" spans="2:65" ht="25.5" customHeight="1" x14ac:dyDescent="0.2">
      <c r="B2478" s="61"/>
      <c r="C2478" s="61"/>
      <c r="D2478" s="61"/>
      <c r="E2478" s="64"/>
      <c r="F2478" s="61"/>
      <c r="G2478" s="61"/>
      <c r="H2478" s="61"/>
      <c r="I2478" s="61"/>
      <c r="J2478" s="61"/>
      <c r="K2478" s="61"/>
      <c r="L2478" s="61"/>
      <c r="M2478" s="61"/>
      <c r="N2478" s="61"/>
      <c r="O2478" s="61"/>
      <c r="P2478" s="61"/>
      <c r="Q2478" s="61"/>
      <c r="R2478" s="61"/>
      <c r="S2478" s="61"/>
      <c r="T2478" s="61"/>
      <c r="U2478" s="61"/>
      <c r="V2478" s="61"/>
      <c r="W2478" s="61"/>
      <c r="X2478" s="61"/>
      <c r="Y2478" s="61"/>
      <c r="Z2478" s="61"/>
      <c r="AA2478" s="61"/>
      <c r="AB2478" s="61"/>
      <c r="AC2478" s="61"/>
      <c r="AD2478" s="61"/>
      <c r="AE2478" s="61"/>
      <c r="AF2478" s="61"/>
      <c r="AG2478" s="61"/>
      <c r="AH2478" s="61"/>
      <c r="AI2478" s="61"/>
      <c r="AJ2478" s="61"/>
      <c r="AK2478" s="61"/>
      <c r="AL2478" s="61"/>
      <c r="AM2478" s="169" t="s">
        <v>270</v>
      </c>
      <c r="AN2478" s="45">
        <v>1</v>
      </c>
      <c r="AO2478" s="60">
        <v>0.04</v>
      </c>
      <c r="AP2478" s="61"/>
      <c r="AQ2478" s="61"/>
      <c r="AR2478" s="61"/>
      <c r="AS2478" s="61"/>
      <c r="AT2478" s="61"/>
      <c r="AU2478" s="61"/>
      <c r="AV2478" s="49" t="s">
        <v>141</v>
      </c>
      <c r="AW2478" s="49" t="s">
        <v>140</v>
      </c>
      <c r="AX2478" s="61"/>
      <c r="AY2478" s="61"/>
      <c r="AZ2478" s="61"/>
      <c r="BA2478" s="61"/>
      <c r="BB2478" s="61"/>
      <c r="BC2478" s="61"/>
      <c r="BD2478" s="61"/>
      <c r="BE2478" s="61"/>
      <c r="BF2478" s="61"/>
      <c r="BG2478" s="61"/>
      <c r="BH2478" s="61"/>
      <c r="BI2478" s="61"/>
      <c r="BJ2478" s="61"/>
      <c r="BK2478" s="61"/>
      <c r="BL2478" s="61"/>
      <c r="BM2478" s="61"/>
    </row>
    <row r="2479" spans="2:65" ht="25.5" customHeight="1" x14ac:dyDescent="0.2">
      <c r="B2479" s="61"/>
      <c r="C2479" s="61"/>
      <c r="D2479" s="61"/>
      <c r="E2479" s="64"/>
      <c r="F2479" s="61"/>
      <c r="G2479" s="61"/>
      <c r="H2479" s="61"/>
      <c r="I2479" s="61"/>
      <c r="J2479" s="61"/>
      <c r="K2479" s="61"/>
      <c r="L2479" s="61"/>
      <c r="M2479" s="61"/>
      <c r="N2479" s="61"/>
      <c r="O2479" s="61"/>
      <c r="P2479" s="61"/>
      <c r="Q2479" s="61"/>
      <c r="R2479" s="61"/>
      <c r="S2479" s="61"/>
      <c r="T2479" s="61"/>
      <c r="U2479" s="61"/>
      <c r="V2479" s="61"/>
      <c r="W2479" s="61"/>
      <c r="X2479" s="61"/>
      <c r="Y2479" s="61"/>
      <c r="Z2479" s="61"/>
      <c r="AA2479" s="61"/>
      <c r="AB2479" s="61"/>
      <c r="AC2479" s="61"/>
      <c r="AD2479" s="61"/>
      <c r="AE2479" s="61"/>
      <c r="AF2479" s="61"/>
      <c r="AG2479" s="61"/>
      <c r="AH2479" s="61"/>
      <c r="AI2479" s="61"/>
      <c r="AJ2479" s="61"/>
      <c r="AK2479" s="61"/>
      <c r="AL2479" s="61"/>
      <c r="AM2479" s="169" t="s">
        <v>271</v>
      </c>
      <c r="AN2479" s="45">
        <v>1</v>
      </c>
      <c r="AO2479" s="60">
        <v>0.04</v>
      </c>
      <c r="AP2479" s="61"/>
      <c r="AQ2479" s="61"/>
      <c r="AR2479" s="61"/>
      <c r="AS2479" s="61"/>
      <c r="AT2479" s="61"/>
      <c r="AU2479" s="61"/>
      <c r="AV2479" s="61"/>
      <c r="AW2479" s="61"/>
      <c r="AX2479" s="61"/>
      <c r="AY2479" s="61"/>
      <c r="AZ2479" s="61"/>
      <c r="BA2479" s="61"/>
      <c r="BB2479" s="61"/>
      <c r="BC2479" s="61"/>
      <c r="BD2479" s="61"/>
      <c r="BE2479" s="61"/>
      <c r="BF2479" s="61"/>
      <c r="BG2479" s="61"/>
      <c r="BH2479" s="61"/>
      <c r="BI2479" s="61"/>
      <c r="BJ2479" s="62"/>
      <c r="BK2479" s="62"/>
      <c r="BL2479" s="61"/>
      <c r="BM2479" s="61"/>
    </row>
    <row r="2480" spans="2:65" ht="25.5" customHeight="1" x14ac:dyDescent="0.2">
      <c r="B2480" s="37"/>
      <c r="C2480" s="37"/>
      <c r="D2480" s="37"/>
      <c r="E2480" s="64"/>
      <c r="F2480" s="61"/>
      <c r="G2480" s="61"/>
      <c r="H2480" s="61"/>
      <c r="I2480" s="61"/>
      <c r="J2480" s="61"/>
      <c r="K2480" s="61"/>
      <c r="L2480" s="61"/>
      <c r="M2480" s="61"/>
      <c r="N2480" s="61"/>
      <c r="O2480" s="61"/>
      <c r="P2480" s="61"/>
      <c r="Q2480" s="61"/>
      <c r="R2480" s="61"/>
      <c r="S2480" s="61"/>
      <c r="T2480" s="61"/>
      <c r="U2480" s="61"/>
      <c r="V2480" s="61"/>
      <c r="W2480" s="61"/>
      <c r="X2480" s="61"/>
      <c r="Y2480" s="61"/>
      <c r="Z2480" s="61"/>
      <c r="AA2480" s="61"/>
      <c r="AB2480" s="61"/>
      <c r="AC2480" s="61"/>
      <c r="AD2480" s="61"/>
      <c r="AE2480" s="61"/>
      <c r="AF2480" s="61"/>
      <c r="AG2480" s="61"/>
      <c r="AH2480" s="61"/>
      <c r="AI2480" s="61"/>
      <c r="AJ2480" s="61"/>
      <c r="AK2480" s="61"/>
      <c r="AL2480" s="61"/>
      <c r="AM2480" s="169" t="s">
        <v>272</v>
      </c>
      <c r="AN2480" s="45">
        <v>0</v>
      </c>
      <c r="AO2480" s="60">
        <v>0</v>
      </c>
      <c r="AP2480" s="61"/>
      <c r="AQ2480" s="61"/>
      <c r="AR2480" s="61"/>
      <c r="AS2480" s="61"/>
      <c r="AT2480" s="61"/>
      <c r="AU2480" s="61"/>
      <c r="AV2480" s="61"/>
      <c r="AW2480" s="61"/>
      <c r="AX2480" s="61"/>
      <c r="AY2480" s="61"/>
      <c r="AZ2480" s="61"/>
      <c r="BA2480" s="61"/>
      <c r="BB2480" s="61"/>
      <c r="BC2480" s="61"/>
      <c r="BD2480" s="61"/>
      <c r="BE2480" s="61"/>
      <c r="BF2480" s="61"/>
      <c r="BG2480" s="61"/>
      <c r="BH2480" s="61"/>
      <c r="BI2480" s="61"/>
      <c r="BJ2480" s="61"/>
      <c r="BK2480" s="61"/>
      <c r="BL2480" s="61"/>
      <c r="BM2480" s="61"/>
    </row>
    <row r="2481" spans="2:65" ht="25.5" customHeight="1" x14ac:dyDescent="0.2">
      <c r="B2481" s="61"/>
      <c r="C2481" s="61"/>
      <c r="D2481" s="61"/>
      <c r="E2481" s="64"/>
      <c r="F2481" s="61"/>
      <c r="G2481" s="61"/>
      <c r="H2481" s="61"/>
      <c r="I2481" s="61"/>
      <c r="J2481" s="61"/>
      <c r="K2481" s="61"/>
      <c r="L2481" s="61"/>
      <c r="M2481" s="61"/>
      <c r="N2481" s="61"/>
      <c r="O2481" s="61"/>
      <c r="P2481" s="61"/>
      <c r="Q2481" s="61"/>
      <c r="R2481" s="61"/>
      <c r="S2481" s="61"/>
      <c r="T2481" s="61"/>
      <c r="U2481" s="61"/>
      <c r="V2481" s="61"/>
      <c r="W2481" s="61"/>
      <c r="X2481" s="61"/>
      <c r="Y2481" s="61"/>
      <c r="Z2481" s="61"/>
      <c r="AA2481" s="61"/>
      <c r="AB2481" s="61"/>
      <c r="AC2481" s="61"/>
      <c r="AD2481" s="61"/>
      <c r="AE2481" s="61"/>
      <c r="AF2481" s="61"/>
      <c r="AG2481" s="61"/>
      <c r="AH2481" s="61"/>
      <c r="AI2481" s="61"/>
      <c r="AJ2481" s="61"/>
      <c r="AK2481" s="61"/>
      <c r="AL2481" s="61"/>
      <c r="AM2481" s="169" t="s">
        <v>281</v>
      </c>
      <c r="AN2481" s="30">
        <v>1</v>
      </c>
      <c r="AO2481" s="60">
        <v>0.04</v>
      </c>
      <c r="AP2481" s="61"/>
      <c r="AQ2481" s="61"/>
      <c r="AR2481" s="61"/>
      <c r="AS2481" s="61"/>
      <c r="AT2481" s="61"/>
      <c r="AU2481" s="61"/>
      <c r="AV2481" s="61"/>
      <c r="AW2481" s="61"/>
      <c r="AX2481" s="61"/>
      <c r="AY2481" s="61"/>
      <c r="AZ2481" s="61"/>
      <c r="BA2481" s="61"/>
      <c r="BB2481" s="61"/>
      <c r="BC2481" s="61"/>
      <c r="BD2481" s="61"/>
      <c r="BE2481" s="61"/>
      <c r="BF2481" s="61"/>
      <c r="BG2481" s="61"/>
      <c r="BH2481" s="61"/>
      <c r="BI2481" s="61"/>
      <c r="BJ2481" s="61"/>
      <c r="BK2481" s="61"/>
      <c r="BL2481" s="61"/>
      <c r="BM2481" s="61"/>
    </row>
    <row r="2482" spans="2:65" ht="25.5" customHeight="1" x14ac:dyDescent="0.2">
      <c r="B2482" s="61"/>
      <c r="C2482" s="61"/>
      <c r="D2482" s="61"/>
      <c r="E2482" s="64"/>
      <c r="F2482" s="61"/>
      <c r="G2482" s="61"/>
      <c r="H2482" s="61"/>
      <c r="I2482" s="61"/>
      <c r="J2482" s="61"/>
      <c r="K2482" s="61"/>
      <c r="L2482" s="61"/>
      <c r="M2482" s="61"/>
      <c r="N2482" s="61"/>
      <c r="O2482" s="61"/>
      <c r="P2482" s="61"/>
      <c r="Q2482" s="61"/>
      <c r="R2482" s="61"/>
      <c r="S2482" s="61"/>
      <c r="T2482" s="61"/>
      <c r="U2482" s="61"/>
      <c r="V2482" s="61"/>
      <c r="W2482" s="61"/>
      <c r="X2482" s="61"/>
      <c r="Y2482" s="61"/>
      <c r="Z2482" s="61"/>
      <c r="AA2482" s="61"/>
      <c r="AB2482" s="61"/>
      <c r="AC2482" s="61"/>
      <c r="AD2482" s="61"/>
      <c r="AE2482" s="61"/>
      <c r="AF2482" s="61"/>
      <c r="AG2482" s="61"/>
      <c r="AH2482" s="61"/>
      <c r="AI2482" s="61"/>
      <c r="AJ2482" s="61"/>
      <c r="AK2482" s="61"/>
      <c r="AL2482" s="61"/>
      <c r="AM2482" s="98"/>
      <c r="AN2482" s="45">
        <v>25</v>
      </c>
      <c r="AO2482" s="60">
        <v>1</v>
      </c>
      <c r="AP2482" s="61"/>
      <c r="AQ2482" s="61"/>
      <c r="AR2482" s="61"/>
      <c r="AS2482" s="61"/>
      <c r="AT2482" s="61"/>
      <c r="AU2482" s="61"/>
      <c r="AV2482" s="61"/>
      <c r="AW2482" s="61"/>
      <c r="AX2482" s="61"/>
      <c r="AY2482" s="61"/>
      <c r="AZ2482" s="61"/>
      <c r="BA2482" s="61"/>
      <c r="BB2482" s="61"/>
      <c r="BC2482" s="61"/>
      <c r="BD2482" s="61"/>
      <c r="BE2482" s="61"/>
      <c r="BF2482" s="61"/>
      <c r="BG2482" s="61"/>
      <c r="BH2482" s="61"/>
      <c r="BI2482" s="61"/>
      <c r="BJ2482" s="61"/>
      <c r="BK2482" s="61"/>
      <c r="BL2482" s="61"/>
      <c r="BM2482" s="61"/>
    </row>
    <row r="2483" spans="2:65" ht="25.5" customHeight="1" x14ac:dyDescent="0.2">
      <c r="B2483" s="61"/>
      <c r="C2483" s="61"/>
      <c r="D2483" s="61"/>
      <c r="E2483" s="64"/>
      <c r="F2483" s="61"/>
      <c r="G2483" s="61"/>
      <c r="H2483" s="61"/>
      <c r="I2483" s="61"/>
      <c r="J2483" s="61"/>
      <c r="K2483" s="61"/>
      <c r="L2483" s="61"/>
      <c r="M2483" s="61"/>
      <c r="N2483" s="61"/>
      <c r="O2483" s="61"/>
      <c r="P2483" s="61"/>
      <c r="Q2483" s="61"/>
      <c r="R2483" s="61"/>
      <c r="S2483" s="61"/>
      <c r="T2483" s="61"/>
      <c r="U2483" s="61"/>
      <c r="V2483" s="61"/>
      <c r="W2483" s="61"/>
      <c r="X2483" s="61"/>
      <c r="Y2483" s="61"/>
      <c r="Z2483" s="61"/>
      <c r="AA2483" s="61"/>
      <c r="AB2483" s="61"/>
      <c r="AC2483" s="61"/>
      <c r="AD2483" s="61"/>
      <c r="AE2483" s="61"/>
      <c r="AF2483" s="61"/>
      <c r="AG2483" s="61"/>
      <c r="AH2483" s="61"/>
      <c r="AI2483" s="61"/>
      <c r="AJ2483" s="61"/>
      <c r="AK2483" s="61"/>
      <c r="AL2483" s="61"/>
      <c r="AM2483" s="61"/>
      <c r="AN2483" s="49" t="s">
        <v>141</v>
      </c>
      <c r="AO2483" s="49" t="s">
        <v>140</v>
      </c>
      <c r="AP2483" s="61"/>
      <c r="AQ2483" s="61"/>
      <c r="AR2483" s="61"/>
      <c r="AS2483" s="61"/>
      <c r="AT2483" s="61"/>
      <c r="AU2483" s="61"/>
      <c r="AV2483" s="61"/>
      <c r="AW2483" s="61"/>
      <c r="AX2483" s="61"/>
      <c r="AY2483" s="61"/>
      <c r="AZ2483" s="61"/>
      <c r="BA2483" s="61"/>
      <c r="BB2483" s="61"/>
      <c r="BC2483" s="61"/>
      <c r="BD2483" s="61"/>
      <c r="BE2483" s="61"/>
      <c r="BF2483" s="61"/>
      <c r="BG2483" s="61"/>
      <c r="BH2483" s="61"/>
      <c r="BI2483" s="61"/>
      <c r="BJ2483" s="61"/>
      <c r="BK2483" s="61"/>
      <c r="BL2483" s="61"/>
      <c r="BM2483" s="61"/>
    </row>
    <row r="2484" spans="2:65" ht="25.5" customHeight="1" x14ac:dyDescent="0.2">
      <c r="B2484" s="61"/>
      <c r="C2484" s="61"/>
      <c r="D2484" s="61"/>
      <c r="E2484" s="64"/>
      <c r="F2484" s="61"/>
      <c r="G2484" s="61"/>
      <c r="H2484" s="61"/>
      <c r="I2484" s="61"/>
      <c r="J2484" s="61"/>
      <c r="K2484" s="61"/>
      <c r="L2484" s="61"/>
      <c r="M2484" s="61"/>
      <c r="N2484" s="61"/>
      <c r="O2484" s="61"/>
      <c r="P2484" s="61"/>
      <c r="Q2484" s="61"/>
      <c r="R2484" s="61"/>
      <c r="S2484" s="61"/>
      <c r="T2484" s="61"/>
      <c r="U2484" s="61"/>
      <c r="V2484" s="61"/>
      <c r="W2484" s="61"/>
      <c r="X2484" s="61"/>
      <c r="Y2484" s="61"/>
      <c r="Z2484" s="61"/>
      <c r="AA2484" s="61"/>
      <c r="AB2484" s="61"/>
      <c r="AC2484" s="61"/>
      <c r="AD2484" s="61"/>
      <c r="AE2484" s="61"/>
      <c r="AF2484" s="61"/>
      <c r="AG2484" s="61"/>
      <c r="AH2484" s="61"/>
      <c r="AI2484" s="61"/>
      <c r="AJ2484" s="61"/>
      <c r="AK2484" s="61"/>
      <c r="AL2484" s="61"/>
      <c r="AM2484" s="61"/>
      <c r="AN2484" s="61"/>
      <c r="AO2484" s="61"/>
      <c r="AP2484" s="61"/>
      <c r="AQ2484" s="61"/>
      <c r="AR2484" s="61"/>
      <c r="AS2484" s="61"/>
      <c r="AT2484" s="61"/>
      <c r="AU2484" s="61"/>
      <c r="AV2484" s="61"/>
      <c r="AW2484" s="61"/>
      <c r="AX2484" s="61"/>
      <c r="AY2484" s="61"/>
      <c r="AZ2484" s="61"/>
      <c r="BA2484" s="61"/>
      <c r="BB2484" s="61"/>
      <c r="BC2484" s="61"/>
      <c r="BD2484" s="61"/>
      <c r="BE2484" s="61"/>
      <c r="BF2484" s="61"/>
      <c r="BG2484" s="61"/>
      <c r="BH2484" s="61"/>
      <c r="BI2484" s="61"/>
      <c r="BJ2484" s="61"/>
      <c r="BK2484" s="61"/>
      <c r="BL2484" s="61"/>
      <c r="BM2484" s="61"/>
    </row>
    <row r="2485" spans="2:65" ht="25.5" customHeight="1" x14ac:dyDescent="0.2">
      <c r="B2485" s="170" t="s">
        <v>425</v>
      </c>
      <c r="C2485" s="170"/>
      <c r="D2485" s="170"/>
      <c r="E2485" s="170"/>
      <c r="F2485" s="170"/>
      <c r="G2485" s="170"/>
      <c r="H2485" s="170"/>
      <c r="I2485" s="170"/>
      <c r="J2485" s="170"/>
      <c r="K2485" s="170"/>
      <c r="L2485" s="170"/>
      <c r="M2485" s="170"/>
      <c r="N2485" s="170"/>
      <c r="O2485" s="170"/>
      <c r="P2485" s="170"/>
      <c r="Q2485" s="170"/>
      <c r="R2485" s="170"/>
      <c r="S2485" s="170"/>
      <c r="T2485" s="170"/>
      <c r="U2485" s="170"/>
      <c r="V2485" s="170"/>
      <c r="W2485" s="170"/>
      <c r="X2485" s="170"/>
      <c r="Y2485" s="170"/>
      <c r="Z2485" s="170"/>
      <c r="AA2485" s="170"/>
      <c r="AB2485" s="170"/>
      <c r="AC2485" s="170"/>
      <c r="AD2485" s="170"/>
      <c r="AE2485" s="170"/>
      <c r="AF2485" s="170"/>
      <c r="AG2485" s="170"/>
      <c r="AH2485" s="170"/>
      <c r="AI2485" s="170"/>
      <c r="AJ2485" s="170"/>
      <c r="AK2485" s="170"/>
      <c r="AL2485" s="170"/>
      <c r="AM2485" s="170"/>
      <c r="AN2485" s="170"/>
      <c r="AO2485" s="170"/>
      <c r="AP2485" s="170"/>
      <c r="AQ2485" s="170"/>
      <c r="AR2485" s="170"/>
      <c r="AS2485" s="170"/>
      <c r="AT2485" s="170"/>
      <c r="AU2485" s="170"/>
      <c r="AV2485" s="170"/>
      <c r="AW2485" s="170"/>
      <c r="AX2485" s="170"/>
      <c r="AY2485" s="170"/>
      <c r="AZ2485" s="170"/>
      <c r="BA2485" s="170"/>
      <c r="BB2485" s="170"/>
      <c r="BC2485" s="170"/>
      <c r="BD2485" s="170"/>
      <c r="BE2485" s="170"/>
      <c r="BF2485" s="170"/>
      <c r="BG2485" s="170"/>
      <c r="BH2485" s="170"/>
      <c r="BI2485" s="170"/>
      <c r="BJ2485" s="170"/>
      <c r="BK2485" s="170"/>
      <c r="BL2485" s="170"/>
      <c r="BM2485" s="170"/>
    </row>
    <row r="2486" spans="2:65" ht="25.5" customHeight="1" x14ac:dyDescent="0.2">
      <c r="B2486" s="61"/>
      <c r="C2486" s="61"/>
      <c r="D2486" s="61"/>
      <c r="E2486" s="64"/>
      <c r="F2486" s="61"/>
      <c r="G2486" s="61"/>
      <c r="H2486" s="61"/>
      <c r="I2486" s="61"/>
      <c r="J2486" s="61"/>
      <c r="K2486" s="61"/>
      <c r="L2486" s="61"/>
      <c r="M2486" s="61"/>
      <c r="N2486" s="61"/>
      <c r="O2486" s="61"/>
      <c r="P2486" s="61"/>
      <c r="Q2486" s="61"/>
      <c r="R2486" s="61"/>
      <c r="S2486" s="61"/>
      <c r="T2486" s="61"/>
      <c r="U2486" s="61"/>
      <c r="V2486" s="61"/>
      <c r="W2486" s="61"/>
      <c r="X2486" s="61"/>
      <c r="Y2486" s="61"/>
      <c r="Z2486" s="61"/>
      <c r="AA2486" s="61"/>
      <c r="AB2486" s="61"/>
      <c r="AC2486" s="61"/>
      <c r="AD2486" s="61"/>
      <c r="AE2486" s="61"/>
      <c r="AF2486" s="61"/>
      <c r="AG2486" s="61"/>
      <c r="AH2486" s="61"/>
      <c r="AI2486" s="61"/>
      <c r="AJ2486" s="61"/>
      <c r="AK2486" s="61"/>
      <c r="AL2486" s="61"/>
      <c r="AM2486" s="61"/>
      <c r="AN2486" s="61"/>
      <c r="AO2486" s="61"/>
      <c r="AP2486" s="61"/>
      <c r="AQ2486" s="61"/>
      <c r="AR2486" s="61"/>
      <c r="AS2486" s="61"/>
      <c r="AT2486" s="61"/>
      <c r="AU2486" s="61"/>
      <c r="AV2486" s="61"/>
      <c r="AW2486" s="61"/>
      <c r="AX2486" s="61"/>
      <c r="AY2486" s="61"/>
      <c r="AZ2486" s="61"/>
      <c r="BA2486" s="61"/>
      <c r="BB2486" s="61"/>
      <c r="BC2486" s="61"/>
      <c r="BD2486" s="61"/>
      <c r="BE2486" s="61"/>
      <c r="BF2486" s="61"/>
      <c r="BG2486" s="61"/>
      <c r="BH2486" s="61"/>
      <c r="BI2486" s="61"/>
      <c r="BJ2486" s="61"/>
      <c r="BK2486" s="61"/>
      <c r="BL2486" s="61"/>
      <c r="BM2486" s="61"/>
    </row>
    <row r="2487" spans="2:65" ht="25.5" customHeight="1" x14ac:dyDescent="0.2">
      <c r="B2487" s="181" t="s">
        <v>427</v>
      </c>
      <c r="C2487" s="181"/>
      <c r="D2487" s="181"/>
      <c r="E2487" s="181"/>
      <c r="F2487" s="181"/>
      <c r="G2487" s="181"/>
      <c r="H2487" s="181"/>
      <c r="I2487" s="61"/>
      <c r="J2487" s="181" t="s">
        <v>426</v>
      </c>
      <c r="K2487" s="181"/>
      <c r="L2487" s="181"/>
      <c r="M2487" s="181"/>
      <c r="N2487" s="181"/>
      <c r="O2487" s="181"/>
      <c r="P2487" s="181"/>
      <c r="Q2487" s="181"/>
      <c r="R2487" s="181"/>
      <c r="S2487" s="181"/>
      <c r="T2487" s="181"/>
      <c r="U2487" s="73"/>
      <c r="V2487" s="181" t="s">
        <v>428</v>
      </c>
      <c r="W2487" s="181"/>
      <c r="X2487" s="181"/>
      <c r="Y2487" s="181"/>
      <c r="Z2487" s="181"/>
      <c r="AA2487" s="181"/>
      <c r="AB2487" s="181"/>
      <c r="AC2487" s="61"/>
      <c r="AD2487" s="61"/>
      <c r="AE2487" s="181" t="s">
        <v>429</v>
      </c>
      <c r="AF2487" s="181"/>
      <c r="AG2487" s="181"/>
      <c r="AH2487" s="181"/>
      <c r="AI2487" s="181"/>
      <c r="AJ2487" s="181"/>
      <c r="AK2487" s="181"/>
      <c r="AL2487" s="181"/>
      <c r="AM2487" s="181"/>
      <c r="AN2487" s="181"/>
      <c r="AO2487" s="181"/>
      <c r="AP2487" s="61"/>
      <c r="AQ2487" s="61"/>
      <c r="AR2487" s="181" t="s">
        <v>430</v>
      </c>
      <c r="AS2487" s="181"/>
      <c r="AT2487" s="181"/>
      <c r="AU2487" s="181"/>
      <c r="AV2487" s="181"/>
      <c r="AW2487" s="181"/>
      <c r="AX2487" s="181"/>
      <c r="AY2487" s="61"/>
      <c r="AZ2487" s="61"/>
      <c r="BA2487" s="181" t="s">
        <v>431</v>
      </c>
      <c r="BB2487" s="181"/>
      <c r="BC2487" s="181"/>
      <c r="BD2487" s="181"/>
      <c r="BE2487" s="181"/>
      <c r="BF2487" s="181"/>
      <c r="BG2487" s="181"/>
      <c r="BH2487" s="181"/>
      <c r="BI2487" s="181"/>
      <c r="BJ2487" s="181"/>
      <c r="BK2487" s="181"/>
      <c r="BL2487" s="61"/>
      <c r="BM2487" s="61"/>
    </row>
    <row r="2488" spans="2:65" ht="25.5" customHeight="1" x14ac:dyDescent="0.2">
      <c r="B2488" s="61"/>
      <c r="C2488" s="61"/>
      <c r="D2488" s="61"/>
      <c r="E2488" s="64"/>
      <c r="F2488" s="61"/>
      <c r="G2488" s="61"/>
      <c r="H2488" s="61"/>
      <c r="I2488" s="61"/>
      <c r="J2488" s="61"/>
      <c r="K2488" s="61"/>
      <c r="L2488" s="61"/>
      <c r="M2488" s="61"/>
      <c r="N2488" s="61"/>
      <c r="O2488" s="61"/>
      <c r="P2488" s="61"/>
      <c r="Q2488" s="61"/>
      <c r="R2488" s="61"/>
      <c r="S2488" s="61"/>
      <c r="T2488" s="61"/>
      <c r="U2488" s="61"/>
      <c r="V2488" s="61"/>
      <c r="W2488" s="61"/>
      <c r="X2488" s="61"/>
      <c r="Y2488" s="61"/>
      <c r="Z2488" s="61"/>
      <c r="AA2488" s="61"/>
      <c r="AB2488" s="61"/>
      <c r="AC2488" s="61"/>
      <c r="AD2488" s="61"/>
      <c r="AE2488" s="61"/>
      <c r="AF2488" s="61"/>
      <c r="AG2488" s="61"/>
      <c r="AH2488" s="61"/>
      <c r="AI2488" s="61"/>
      <c r="AJ2488" s="61"/>
      <c r="AK2488" s="61"/>
      <c r="AL2488" s="61"/>
      <c r="AM2488" s="61"/>
      <c r="AN2488" s="61"/>
      <c r="AO2488" s="61"/>
      <c r="AP2488" s="61"/>
      <c r="AQ2488" s="61"/>
      <c r="AR2488" s="61"/>
      <c r="AS2488" s="61"/>
      <c r="AT2488" s="61"/>
      <c r="AU2488" s="61"/>
      <c r="AV2488" s="61"/>
      <c r="AW2488" s="61"/>
      <c r="AX2488" s="61"/>
      <c r="AY2488" s="61"/>
      <c r="AZ2488" s="61"/>
      <c r="BA2488" s="61"/>
      <c r="BB2488" s="61"/>
      <c r="BC2488" s="61"/>
      <c r="BD2488" s="61"/>
      <c r="BE2488" s="61"/>
      <c r="BF2488" s="61"/>
      <c r="BG2488" s="61"/>
      <c r="BH2488" s="61"/>
      <c r="BI2488" s="61"/>
      <c r="BJ2488" s="61"/>
      <c r="BK2488" s="61"/>
      <c r="BL2488" s="61"/>
      <c r="BM2488" s="61"/>
    </row>
    <row r="2489" spans="2:65" ht="25.5" customHeight="1" x14ac:dyDescent="0.2">
      <c r="B2489" s="175" t="s">
        <v>180</v>
      </c>
      <c r="C2489" s="175"/>
      <c r="D2489" s="175"/>
      <c r="E2489" s="64"/>
      <c r="F2489" s="175" t="s">
        <v>14</v>
      </c>
      <c r="G2489" s="175"/>
      <c r="H2489" s="175"/>
      <c r="I2489" s="61"/>
      <c r="J2489" s="178" t="s">
        <v>338</v>
      </c>
      <c r="K2489" s="179"/>
      <c r="L2489" s="180"/>
      <c r="M2489" s="61"/>
      <c r="N2489" s="178" t="s">
        <v>409</v>
      </c>
      <c r="O2489" s="179"/>
      <c r="P2489" s="180"/>
      <c r="Q2489" s="61"/>
      <c r="R2489" s="178" t="s">
        <v>410</v>
      </c>
      <c r="S2489" s="179"/>
      <c r="T2489" s="180"/>
      <c r="U2489" s="61"/>
      <c r="V2489" s="175" t="s">
        <v>180</v>
      </c>
      <c r="W2489" s="175"/>
      <c r="X2489" s="175"/>
      <c r="Y2489" s="61"/>
      <c r="Z2489" s="175" t="s">
        <v>14</v>
      </c>
      <c r="AA2489" s="175"/>
      <c r="AB2489" s="175"/>
      <c r="AC2489" s="61"/>
      <c r="AD2489" s="61"/>
      <c r="AE2489" s="178" t="s">
        <v>338</v>
      </c>
      <c r="AF2489" s="179"/>
      <c r="AG2489" s="180"/>
      <c r="AH2489" s="61"/>
      <c r="AI2489" s="178" t="s">
        <v>409</v>
      </c>
      <c r="AJ2489" s="179"/>
      <c r="AK2489" s="180"/>
      <c r="AL2489" s="61"/>
      <c r="AM2489" s="178" t="s">
        <v>410</v>
      </c>
      <c r="AN2489" s="179"/>
      <c r="AO2489" s="180"/>
      <c r="AP2489" s="61"/>
      <c r="AQ2489" s="61"/>
      <c r="AR2489" s="175" t="s">
        <v>180</v>
      </c>
      <c r="AS2489" s="175"/>
      <c r="AT2489" s="175"/>
      <c r="AU2489" s="61"/>
      <c r="AV2489" s="175" t="s">
        <v>14</v>
      </c>
      <c r="AW2489" s="175"/>
      <c r="AX2489" s="175"/>
      <c r="AY2489" s="61"/>
      <c r="AZ2489" s="61"/>
      <c r="BA2489" s="175" t="s">
        <v>338</v>
      </c>
      <c r="BB2489" s="175"/>
      <c r="BC2489" s="175"/>
      <c r="BD2489" s="61"/>
      <c r="BE2489" s="178" t="s">
        <v>409</v>
      </c>
      <c r="BF2489" s="179"/>
      <c r="BG2489" s="180"/>
      <c r="BH2489" s="61"/>
      <c r="BI2489" s="178" t="s">
        <v>410</v>
      </c>
      <c r="BJ2489" s="179"/>
      <c r="BK2489" s="180"/>
      <c r="BL2489" s="61"/>
      <c r="BM2489" s="61"/>
    </row>
    <row r="2490" spans="2:65" ht="25.5" customHeight="1" x14ac:dyDescent="0.2">
      <c r="B2490" s="55" t="s">
        <v>181</v>
      </c>
      <c r="C2490" s="57">
        <v>13</v>
      </c>
      <c r="D2490" s="58">
        <v>0.4642857142857143</v>
      </c>
      <c r="E2490" s="64"/>
      <c r="F2490" s="55" t="s">
        <v>186</v>
      </c>
      <c r="G2490" s="57">
        <v>26</v>
      </c>
      <c r="H2490" s="58">
        <v>0.9285714285714286</v>
      </c>
      <c r="I2490" s="61"/>
      <c r="J2490" s="55" t="s">
        <v>339</v>
      </c>
      <c r="K2490" s="57">
        <v>13</v>
      </c>
      <c r="L2490" s="58">
        <v>0.4642857142857143</v>
      </c>
      <c r="M2490" s="61"/>
      <c r="N2490" s="55" t="s">
        <v>357</v>
      </c>
      <c r="O2490" s="57">
        <v>1</v>
      </c>
      <c r="P2490" s="58">
        <v>3.5714285714285712E-2</v>
      </c>
      <c r="Q2490" s="61"/>
      <c r="R2490" s="55" t="s">
        <v>411</v>
      </c>
      <c r="S2490" s="57">
        <v>0</v>
      </c>
      <c r="T2490" s="58">
        <v>0</v>
      </c>
      <c r="U2490" s="61"/>
      <c r="V2490" s="47" t="s">
        <v>181</v>
      </c>
      <c r="W2490" s="57">
        <v>1</v>
      </c>
      <c r="X2490" s="58">
        <v>0.25</v>
      </c>
      <c r="Y2490" s="61"/>
      <c r="Z2490" s="55" t="s">
        <v>186</v>
      </c>
      <c r="AA2490" s="57">
        <v>4</v>
      </c>
      <c r="AB2490" s="58">
        <v>1</v>
      </c>
      <c r="AC2490" s="61"/>
      <c r="AD2490" s="61"/>
      <c r="AE2490" s="47" t="s">
        <v>339</v>
      </c>
      <c r="AF2490" s="57">
        <v>1</v>
      </c>
      <c r="AG2490" s="58">
        <v>0.25</v>
      </c>
      <c r="AH2490" s="61"/>
      <c r="AI2490" s="55" t="s">
        <v>357</v>
      </c>
      <c r="AJ2490" s="57">
        <v>0</v>
      </c>
      <c r="AK2490" s="58">
        <v>0</v>
      </c>
      <c r="AL2490" s="61"/>
      <c r="AM2490" s="55" t="s">
        <v>411</v>
      </c>
      <c r="AN2490" s="57">
        <v>0</v>
      </c>
      <c r="AO2490" s="58">
        <v>0</v>
      </c>
      <c r="AP2490" s="61"/>
      <c r="AQ2490" s="61"/>
      <c r="AR2490" s="55" t="s">
        <v>181</v>
      </c>
      <c r="AS2490" s="57">
        <v>0</v>
      </c>
      <c r="AT2490" s="58" t="e">
        <v>#DIV/0!</v>
      </c>
      <c r="AU2490" s="61"/>
      <c r="AV2490" s="47" t="s">
        <v>186</v>
      </c>
      <c r="AW2490" s="57">
        <v>0</v>
      </c>
      <c r="AX2490" s="58" t="e">
        <v>#DIV/0!</v>
      </c>
      <c r="AY2490" s="61"/>
      <c r="AZ2490" s="61"/>
      <c r="BA2490" s="55" t="s">
        <v>339</v>
      </c>
      <c r="BB2490" s="57">
        <v>0</v>
      </c>
      <c r="BC2490" s="58" t="e">
        <v>#DIV/0!</v>
      </c>
      <c r="BD2490" s="61"/>
      <c r="BE2490" s="55" t="s">
        <v>357</v>
      </c>
      <c r="BF2490" s="57">
        <v>0</v>
      </c>
      <c r="BG2490" s="58" t="e">
        <v>#DIV/0!</v>
      </c>
      <c r="BH2490" s="61"/>
      <c r="BI2490" s="55" t="s">
        <v>411</v>
      </c>
      <c r="BJ2490" s="57">
        <v>0</v>
      </c>
      <c r="BK2490" s="58" t="e">
        <v>#DIV/0!</v>
      </c>
      <c r="BL2490" s="61"/>
      <c r="BM2490" s="61"/>
    </row>
    <row r="2491" spans="2:65" ht="25.5" customHeight="1" x14ac:dyDescent="0.2">
      <c r="B2491" s="46" t="s">
        <v>182</v>
      </c>
      <c r="C2491" s="57">
        <v>2</v>
      </c>
      <c r="D2491" s="58">
        <v>7.1428571428571425E-2</v>
      </c>
      <c r="E2491" s="64"/>
      <c r="F2491" s="46" t="s">
        <v>187</v>
      </c>
      <c r="G2491" s="57">
        <v>2</v>
      </c>
      <c r="H2491" s="58">
        <v>7.1428571428571425E-2</v>
      </c>
      <c r="I2491" s="61"/>
      <c r="J2491" s="55" t="s">
        <v>340</v>
      </c>
      <c r="K2491" s="57">
        <v>0</v>
      </c>
      <c r="L2491" s="58">
        <v>0</v>
      </c>
      <c r="M2491" s="61"/>
      <c r="N2491" s="55" t="s">
        <v>359</v>
      </c>
      <c r="O2491" s="57">
        <v>12</v>
      </c>
      <c r="P2491" s="58">
        <v>0.42857142857142855</v>
      </c>
      <c r="Q2491" s="61"/>
      <c r="R2491" s="55" t="s">
        <v>412</v>
      </c>
      <c r="S2491" s="57">
        <v>13</v>
      </c>
      <c r="T2491" s="58">
        <v>0.4642857142857143</v>
      </c>
      <c r="U2491" s="61"/>
      <c r="V2491" s="46" t="s">
        <v>182</v>
      </c>
      <c r="W2491" s="57">
        <v>1</v>
      </c>
      <c r="X2491" s="58">
        <v>0.25</v>
      </c>
      <c r="Y2491" s="61"/>
      <c r="Z2491" s="46" t="s">
        <v>187</v>
      </c>
      <c r="AA2491" s="57">
        <v>0</v>
      </c>
      <c r="AB2491" s="58">
        <v>0</v>
      </c>
      <c r="AC2491" s="61"/>
      <c r="AD2491" s="61"/>
      <c r="AE2491" s="47" t="s">
        <v>340</v>
      </c>
      <c r="AF2491" s="57">
        <v>0</v>
      </c>
      <c r="AG2491" s="58">
        <v>0</v>
      </c>
      <c r="AH2491" s="61"/>
      <c r="AI2491" s="55" t="s">
        <v>359</v>
      </c>
      <c r="AJ2491" s="57">
        <v>1</v>
      </c>
      <c r="AK2491" s="58">
        <v>0.25</v>
      </c>
      <c r="AL2491" s="61"/>
      <c r="AM2491" s="55" t="s">
        <v>412</v>
      </c>
      <c r="AN2491" s="57">
        <v>1</v>
      </c>
      <c r="AO2491" s="58">
        <v>0.25</v>
      </c>
      <c r="AP2491" s="61"/>
      <c r="AQ2491" s="61"/>
      <c r="AR2491" s="46" t="s">
        <v>182</v>
      </c>
      <c r="AS2491" s="57">
        <v>0</v>
      </c>
      <c r="AT2491" s="58" t="e">
        <v>#DIV/0!</v>
      </c>
      <c r="AU2491" s="61"/>
      <c r="AV2491" s="46" t="s">
        <v>187</v>
      </c>
      <c r="AW2491" s="57">
        <v>0</v>
      </c>
      <c r="AX2491" s="58" t="e">
        <v>#DIV/0!</v>
      </c>
      <c r="AY2491" s="61"/>
      <c r="AZ2491" s="61"/>
      <c r="BA2491" s="55" t="s">
        <v>340</v>
      </c>
      <c r="BB2491" s="57">
        <v>0</v>
      </c>
      <c r="BC2491" s="58" t="e">
        <v>#DIV/0!</v>
      </c>
      <c r="BD2491" s="61"/>
      <c r="BE2491" s="55" t="s">
        <v>359</v>
      </c>
      <c r="BF2491" s="57">
        <v>0</v>
      </c>
      <c r="BG2491" s="58" t="e">
        <v>#DIV/0!</v>
      </c>
      <c r="BH2491" s="61"/>
      <c r="BI2491" s="55" t="s">
        <v>412</v>
      </c>
      <c r="BJ2491" s="57">
        <v>0</v>
      </c>
      <c r="BK2491" s="58" t="e">
        <v>#DIV/0!</v>
      </c>
      <c r="BL2491" s="61"/>
      <c r="BM2491" s="61"/>
    </row>
    <row r="2492" spans="2:65" ht="25.5" customHeight="1" x14ac:dyDescent="0.2">
      <c r="B2492" s="50" t="s">
        <v>183</v>
      </c>
      <c r="C2492" s="57">
        <v>8</v>
      </c>
      <c r="D2492" s="58">
        <v>0.2857142857142857</v>
      </c>
      <c r="E2492" s="64"/>
      <c r="F2492" s="46" t="s">
        <v>188</v>
      </c>
      <c r="G2492" s="57">
        <v>0</v>
      </c>
      <c r="H2492" s="58">
        <v>0</v>
      </c>
      <c r="I2492" s="61"/>
      <c r="J2492" s="55" t="s">
        <v>341</v>
      </c>
      <c r="K2492" s="57">
        <v>0</v>
      </c>
      <c r="L2492" s="58">
        <v>0</v>
      </c>
      <c r="M2492" s="61"/>
      <c r="N2492" s="50" t="s">
        <v>360</v>
      </c>
      <c r="O2492" s="57">
        <v>0</v>
      </c>
      <c r="P2492" s="58">
        <v>0</v>
      </c>
      <c r="Q2492" s="61"/>
      <c r="R2492" s="50" t="s">
        <v>413</v>
      </c>
      <c r="S2492" s="57">
        <v>0</v>
      </c>
      <c r="T2492" s="58">
        <v>0</v>
      </c>
      <c r="U2492" s="61"/>
      <c r="V2492" s="46" t="s">
        <v>183</v>
      </c>
      <c r="W2492" s="57">
        <v>1</v>
      </c>
      <c r="X2492" s="58">
        <v>0.25</v>
      </c>
      <c r="Y2492" s="61"/>
      <c r="Z2492" s="46" t="s">
        <v>188</v>
      </c>
      <c r="AA2492" s="57">
        <v>0</v>
      </c>
      <c r="AB2492" s="58">
        <v>0</v>
      </c>
      <c r="AC2492" s="61"/>
      <c r="AD2492" s="61"/>
      <c r="AE2492" s="47" t="s">
        <v>341</v>
      </c>
      <c r="AF2492" s="57">
        <v>0</v>
      </c>
      <c r="AG2492" s="58">
        <v>0</v>
      </c>
      <c r="AH2492" s="61"/>
      <c r="AI2492" s="50" t="s">
        <v>360</v>
      </c>
      <c r="AJ2492" s="57">
        <v>0</v>
      </c>
      <c r="AK2492" s="58">
        <v>0</v>
      </c>
      <c r="AL2492" s="61"/>
      <c r="AM2492" s="50" t="s">
        <v>413</v>
      </c>
      <c r="AN2492" s="57">
        <v>1</v>
      </c>
      <c r="AO2492" s="58">
        <v>0.25</v>
      </c>
      <c r="AP2492" s="61"/>
      <c r="AQ2492" s="61"/>
      <c r="AR2492" s="46" t="s">
        <v>183</v>
      </c>
      <c r="AS2492" s="57">
        <v>0</v>
      </c>
      <c r="AT2492" s="58" t="e">
        <v>#DIV/0!</v>
      </c>
      <c r="AU2492" s="61"/>
      <c r="AV2492" s="46" t="s">
        <v>188</v>
      </c>
      <c r="AW2492" s="57">
        <v>0</v>
      </c>
      <c r="AX2492" s="58" t="e">
        <v>#DIV/0!</v>
      </c>
      <c r="AY2492" s="61"/>
      <c r="AZ2492" s="61"/>
      <c r="BA2492" s="55" t="s">
        <v>341</v>
      </c>
      <c r="BB2492" s="57">
        <v>0</v>
      </c>
      <c r="BC2492" s="58" t="e">
        <v>#DIV/0!</v>
      </c>
      <c r="BD2492" s="61"/>
      <c r="BE2492" s="50" t="s">
        <v>360</v>
      </c>
      <c r="BF2492" s="57">
        <v>0</v>
      </c>
      <c r="BG2492" s="58" t="e">
        <v>#DIV/0!</v>
      </c>
      <c r="BH2492" s="61"/>
      <c r="BI2492" s="50" t="s">
        <v>413</v>
      </c>
      <c r="BJ2492" s="57">
        <v>0</v>
      </c>
      <c r="BK2492" s="58" t="e">
        <v>#DIV/0!</v>
      </c>
      <c r="BL2492" s="61"/>
      <c r="BM2492" s="61"/>
    </row>
    <row r="2493" spans="2:65" ht="25.5" customHeight="1" x14ac:dyDescent="0.2">
      <c r="B2493" s="50" t="s">
        <v>184</v>
      </c>
      <c r="C2493" s="57">
        <v>5</v>
      </c>
      <c r="D2493" s="58">
        <v>0.17857142857142858</v>
      </c>
      <c r="E2493" s="64"/>
      <c r="F2493" s="77"/>
      <c r="G2493" s="54">
        <v>28</v>
      </c>
      <c r="H2493" s="76">
        <v>1</v>
      </c>
      <c r="I2493" s="61"/>
      <c r="J2493" s="50" t="s">
        <v>344</v>
      </c>
      <c r="K2493" s="57">
        <v>1</v>
      </c>
      <c r="L2493" s="58">
        <v>3.5714285714285712E-2</v>
      </c>
      <c r="M2493" s="61"/>
      <c r="N2493" s="50" t="s">
        <v>358</v>
      </c>
      <c r="O2493" s="57">
        <v>2</v>
      </c>
      <c r="P2493" s="58">
        <v>7.1428571428571425E-2</v>
      </c>
      <c r="Q2493" s="61"/>
      <c r="R2493" s="50" t="s">
        <v>414</v>
      </c>
      <c r="S2493" s="57">
        <v>2</v>
      </c>
      <c r="T2493" s="58">
        <v>7.1428571428571425E-2</v>
      </c>
      <c r="U2493" s="61"/>
      <c r="V2493" s="46" t="s">
        <v>184</v>
      </c>
      <c r="W2493" s="57">
        <v>1</v>
      </c>
      <c r="X2493" s="58">
        <v>0.25</v>
      </c>
      <c r="Y2493" s="61"/>
      <c r="Z2493" s="77"/>
      <c r="AA2493" s="54">
        <v>4</v>
      </c>
      <c r="AB2493" s="76">
        <v>1</v>
      </c>
      <c r="AC2493" s="61"/>
      <c r="AD2493" s="61"/>
      <c r="AE2493" s="50" t="s">
        <v>344</v>
      </c>
      <c r="AF2493" s="57">
        <v>1</v>
      </c>
      <c r="AG2493" s="58">
        <v>0.25</v>
      </c>
      <c r="AH2493" s="61"/>
      <c r="AI2493" s="50" t="s">
        <v>358</v>
      </c>
      <c r="AJ2493" s="57">
        <v>1</v>
      </c>
      <c r="AK2493" s="58">
        <v>0.25</v>
      </c>
      <c r="AL2493" s="61"/>
      <c r="AM2493" s="50" t="s">
        <v>414</v>
      </c>
      <c r="AN2493" s="57">
        <v>0</v>
      </c>
      <c r="AO2493" s="58">
        <v>0</v>
      </c>
      <c r="AP2493" s="61"/>
      <c r="AQ2493" s="61"/>
      <c r="AR2493" s="46" t="s">
        <v>184</v>
      </c>
      <c r="AS2493" s="57">
        <v>0</v>
      </c>
      <c r="AT2493" s="58" t="e">
        <v>#DIV/0!</v>
      </c>
      <c r="AU2493" s="61"/>
      <c r="AV2493" s="77"/>
      <c r="AW2493" s="54">
        <v>0</v>
      </c>
      <c r="AX2493" s="76" t="e">
        <v>#DIV/0!</v>
      </c>
      <c r="AY2493" s="61"/>
      <c r="AZ2493" s="61"/>
      <c r="BA2493" s="50" t="s">
        <v>344</v>
      </c>
      <c r="BB2493" s="57">
        <v>0</v>
      </c>
      <c r="BC2493" s="58" t="e">
        <v>#DIV/0!</v>
      </c>
      <c r="BD2493" s="61"/>
      <c r="BE2493" s="50" t="s">
        <v>358</v>
      </c>
      <c r="BF2493" s="57">
        <v>0</v>
      </c>
      <c r="BG2493" s="58" t="e">
        <v>#DIV/0!</v>
      </c>
      <c r="BH2493" s="61"/>
      <c r="BI2493" s="50" t="s">
        <v>414</v>
      </c>
      <c r="BJ2493" s="57">
        <v>0</v>
      </c>
      <c r="BK2493" s="58" t="e">
        <v>#DIV/0!</v>
      </c>
      <c r="BL2493" s="61"/>
      <c r="BM2493" s="61"/>
    </row>
    <row r="2494" spans="2:65" ht="25.5" customHeight="1" x14ac:dyDescent="0.2">
      <c r="B2494" s="50" t="s">
        <v>185</v>
      </c>
      <c r="C2494" s="57">
        <v>0</v>
      </c>
      <c r="D2494" s="58">
        <v>0</v>
      </c>
      <c r="E2494" s="64"/>
      <c r="F2494" s="61"/>
      <c r="G2494" s="56" t="s">
        <v>141</v>
      </c>
      <c r="H2494" s="49" t="s">
        <v>140</v>
      </c>
      <c r="I2494" s="61"/>
      <c r="J2494" s="50" t="s">
        <v>343</v>
      </c>
      <c r="K2494" s="57">
        <v>1</v>
      </c>
      <c r="L2494" s="58">
        <v>3.5714285714285712E-2</v>
      </c>
      <c r="M2494" s="61"/>
      <c r="N2494" s="50" t="s">
        <v>361</v>
      </c>
      <c r="O2494" s="57">
        <v>3</v>
      </c>
      <c r="P2494" s="58">
        <v>0.10714285714285714</v>
      </c>
      <c r="Q2494" s="61"/>
      <c r="R2494" s="50" t="s">
        <v>415</v>
      </c>
      <c r="S2494" s="57">
        <v>1</v>
      </c>
      <c r="T2494" s="58">
        <v>3.5714285714285712E-2</v>
      </c>
      <c r="U2494" s="61"/>
      <c r="V2494" s="46" t="s">
        <v>185</v>
      </c>
      <c r="W2494" s="57">
        <v>0</v>
      </c>
      <c r="X2494" s="58">
        <v>0</v>
      </c>
      <c r="Y2494" s="61"/>
      <c r="Z2494" s="37"/>
      <c r="AA2494" s="56" t="s">
        <v>141</v>
      </c>
      <c r="AB2494" s="49" t="s">
        <v>140</v>
      </c>
      <c r="AC2494" s="61"/>
      <c r="AD2494" s="61"/>
      <c r="AE2494" s="50" t="s">
        <v>343</v>
      </c>
      <c r="AF2494" s="57">
        <v>0</v>
      </c>
      <c r="AG2494" s="58">
        <v>0</v>
      </c>
      <c r="AH2494" s="61"/>
      <c r="AI2494" s="50" t="s">
        <v>361</v>
      </c>
      <c r="AJ2494" s="57">
        <v>0</v>
      </c>
      <c r="AK2494" s="58">
        <v>0</v>
      </c>
      <c r="AL2494" s="61"/>
      <c r="AM2494" s="50" t="s">
        <v>415</v>
      </c>
      <c r="AN2494" s="57">
        <v>0</v>
      </c>
      <c r="AO2494" s="58">
        <v>0</v>
      </c>
      <c r="AP2494" s="61"/>
      <c r="AQ2494" s="61"/>
      <c r="AR2494" s="46" t="s">
        <v>185</v>
      </c>
      <c r="AS2494" s="57">
        <v>0</v>
      </c>
      <c r="AT2494" s="58" t="e">
        <v>#DIV/0!</v>
      </c>
      <c r="AU2494" s="61"/>
      <c r="AV2494" s="61"/>
      <c r="AW2494" s="56" t="s">
        <v>141</v>
      </c>
      <c r="AX2494" s="49" t="s">
        <v>140</v>
      </c>
      <c r="AY2494" s="61"/>
      <c r="AZ2494" s="61"/>
      <c r="BA2494" s="50" t="s">
        <v>343</v>
      </c>
      <c r="BB2494" s="57">
        <v>0</v>
      </c>
      <c r="BC2494" s="58" t="e">
        <v>#DIV/0!</v>
      </c>
      <c r="BD2494" s="61"/>
      <c r="BE2494" s="50" t="s">
        <v>361</v>
      </c>
      <c r="BF2494" s="57">
        <v>0</v>
      </c>
      <c r="BG2494" s="58" t="e">
        <v>#DIV/0!</v>
      </c>
      <c r="BH2494" s="61"/>
      <c r="BI2494" s="50" t="s">
        <v>415</v>
      </c>
      <c r="BJ2494" s="57">
        <v>0</v>
      </c>
      <c r="BK2494" s="58" t="e">
        <v>#DIV/0!</v>
      </c>
      <c r="BL2494" s="61"/>
      <c r="BM2494" s="61"/>
    </row>
    <row r="2495" spans="2:65" ht="25.5" customHeight="1" x14ac:dyDescent="0.2">
      <c r="B2495" s="46" t="s">
        <v>162</v>
      </c>
      <c r="C2495" s="57">
        <v>0</v>
      </c>
      <c r="D2495" s="58">
        <v>0</v>
      </c>
      <c r="E2495" s="64"/>
      <c r="F2495" s="61"/>
      <c r="G2495" s="61"/>
      <c r="H2495" s="61"/>
      <c r="I2495" s="61"/>
      <c r="J2495" s="50" t="s">
        <v>342</v>
      </c>
      <c r="K2495" s="57">
        <v>0</v>
      </c>
      <c r="L2495" s="58">
        <v>0</v>
      </c>
      <c r="M2495" s="61"/>
      <c r="N2495" s="50" t="s">
        <v>362</v>
      </c>
      <c r="O2495" s="57">
        <v>5</v>
      </c>
      <c r="P2495" s="58">
        <v>0.17857142857142858</v>
      </c>
      <c r="Q2495" s="61"/>
      <c r="R2495" s="50" t="s">
        <v>416</v>
      </c>
      <c r="S2495" s="57">
        <v>7</v>
      </c>
      <c r="T2495" s="58">
        <v>0.25</v>
      </c>
      <c r="U2495" s="61"/>
      <c r="V2495" s="46" t="s">
        <v>162</v>
      </c>
      <c r="W2495" s="57">
        <v>0</v>
      </c>
      <c r="X2495" s="58">
        <v>0</v>
      </c>
      <c r="Y2495" s="61"/>
      <c r="Z2495" s="61"/>
      <c r="AA2495" s="61"/>
      <c r="AB2495" s="61"/>
      <c r="AC2495" s="61"/>
      <c r="AD2495" s="61"/>
      <c r="AE2495" s="50" t="s">
        <v>342</v>
      </c>
      <c r="AF2495" s="57">
        <v>0</v>
      </c>
      <c r="AG2495" s="58">
        <v>0</v>
      </c>
      <c r="AH2495" s="61"/>
      <c r="AI2495" s="50" t="s">
        <v>362</v>
      </c>
      <c r="AJ2495" s="57">
        <v>1</v>
      </c>
      <c r="AK2495" s="58">
        <v>0.25</v>
      </c>
      <c r="AL2495" s="61"/>
      <c r="AM2495" s="50" t="s">
        <v>416</v>
      </c>
      <c r="AN2495" s="57">
        <v>1</v>
      </c>
      <c r="AO2495" s="58">
        <v>0.25</v>
      </c>
      <c r="AP2495" s="61"/>
      <c r="AQ2495" s="61"/>
      <c r="AR2495" s="46" t="s">
        <v>162</v>
      </c>
      <c r="AS2495" s="57">
        <v>0</v>
      </c>
      <c r="AT2495" s="58" t="e">
        <v>#DIV/0!</v>
      </c>
      <c r="AU2495" s="61"/>
      <c r="AV2495" s="61"/>
      <c r="AW2495" s="61"/>
      <c r="AX2495" s="61"/>
      <c r="AY2495" s="61"/>
      <c r="AZ2495" s="61"/>
      <c r="BA2495" s="50" t="s">
        <v>342</v>
      </c>
      <c r="BB2495" s="57">
        <v>0</v>
      </c>
      <c r="BC2495" s="58" t="e">
        <v>#DIV/0!</v>
      </c>
      <c r="BD2495" s="61"/>
      <c r="BE2495" s="50" t="s">
        <v>362</v>
      </c>
      <c r="BF2495" s="57">
        <v>0</v>
      </c>
      <c r="BG2495" s="58" t="e">
        <v>#DIV/0!</v>
      </c>
      <c r="BH2495" s="61"/>
      <c r="BI2495" s="50" t="s">
        <v>416</v>
      </c>
      <c r="BJ2495" s="57">
        <v>0</v>
      </c>
      <c r="BK2495" s="58" t="e">
        <v>#DIV/0!</v>
      </c>
      <c r="BL2495" s="61"/>
      <c r="BM2495" s="61"/>
    </row>
    <row r="2496" spans="2:65" ht="25.5" customHeight="1" x14ac:dyDescent="0.2">
      <c r="B2496" s="77"/>
      <c r="C2496" s="54">
        <v>28</v>
      </c>
      <c r="D2496" s="76">
        <v>1</v>
      </c>
      <c r="E2496" s="64"/>
      <c r="F2496" s="61"/>
      <c r="G2496" s="61"/>
      <c r="H2496" s="61"/>
      <c r="I2496" s="61"/>
      <c r="J2496" s="50" t="s">
        <v>354</v>
      </c>
      <c r="K2496" s="57">
        <v>8</v>
      </c>
      <c r="L2496" s="58">
        <v>0.2857142857142857</v>
      </c>
      <c r="M2496" s="61"/>
      <c r="N2496" s="50" t="s">
        <v>363</v>
      </c>
      <c r="O2496" s="57">
        <v>2</v>
      </c>
      <c r="P2496" s="58">
        <v>7.1428571428571425E-2</v>
      </c>
      <c r="Q2496" s="61"/>
      <c r="R2496" s="50" t="s">
        <v>417</v>
      </c>
      <c r="S2496" s="57">
        <v>0</v>
      </c>
      <c r="T2496" s="58">
        <v>0</v>
      </c>
      <c r="U2496" s="61"/>
      <c r="V2496" s="77"/>
      <c r="W2496" s="54">
        <v>4</v>
      </c>
      <c r="X2496" s="76">
        <v>1</v>
      </c>
      <c r="Y2496" s="61"/>
      <c r="Z2496" s="61"/>
      <c r="AA2496" s="61"/>
      <c r="AB2496" s="61"/>
      <c r="AC2496" s="61"/>
      <c r="AD2496" s="61"/>
      <c r="AE2496" s="50" t="s">
        <v>354</v>
      </c>
      <c r="AF2496" s="57">
        <v>1</v>
      </c>
      <c r="AG2496" s="58">
        <v>0.25</v>
      </c>
      <c r="AH2496" s="61"/>
      <c r="AI2496" s="50" t="s">
        <v>363</v>
      </c>
      <c r="AJ2496" s="57">
        <v>0</v>
      </c>
      <c r="AK2496" s="58">
        <v>0</v>
      </c>
      <c r="AL2496" s="61"/>
      <c r="AM2496" s="50" t="s">
        <v>417</v>
      </c>
      <c r="AN2496" s="57">
        <v>1</v>
      </c>
      <c r="AO2496" s="58">
        <v>0.25</v>
      </c>
      <c r="AP2496" s="61"/>
      <c r="AQ2496" s="61"/>
      <c r="AR2496" s="77" t="s">
        <v>142</v>
      </c>
      <c r="AS2496" s="54">
        <v>0</v>
      </c>
      <c r="AT2496" s="76" t="e">
        <v>#DIV/0!</v>
      </c>
      <c r="AU2496" s="61"/>
      <c r="AV2496" s="61"/>
      <c r="AW2496" s="61"/>
      <c r="AX2496" s="61"/>
      <c r="AY2496" s="61"/>
      <c r="AZ2496" s="61"/>
      <c r="BA2496" s="50" t="s">
        <v>354</v>
      </c>
      <c r="BB2496" s="57">
        <v>0</v>
      </c>
      <c r="BC2496" s="58" t="e">
        <v>#DIV/0!</v>
      </c>
      <c r="BD2496" s="61"/>
      <c r="BE2496" s="50" t="s">
        <v>363</v>
      </c>
      <c r="BF2496" s="57">
        <v>0</v>
      </c>
      <c r="BG2496" s="58" t="e">
        <v>#DIV/0!</v>
      </c>
      <c r="BH2496" s="61"/>
      <c r="BI2496" s="50" t="s">
        <v>417</v>
      </c>
      <c r="BJ2496" s="57">
        <v>0</v>
      </c>
      <c r="BK2496" s="58" t="e">
        <v>#DIV/0!</v>
      </c>
      <c r="BL2496" s="61"/>
      <c r="BM2496" s="61"/>
    </row>
    <row r="2497" spans="2:65" ht="25.5" customHeight="1" x14ac:dyDescent="0.2">
      <c r="B2497" s="61"/>
      <c r="C2497" s="80" t="s">
        <v>141</v>
      </c>
      <c r="D2497" s="77" t="s">
        <v>140</v>
      </c>
      <c r="E2497" s="64"/>
      <c r="F2497" s="61"/>
      <c r="G2497" s="61"/>
      <c r="H2497" s="61"/>
      <c r="I2497" s="61"/>
      <c r="J2497" s="50" t="s">
        <v>355</v>
      </c>
      <c r="K2497" s="57">
        <v>0</v>
      </c>
      <c r="L2497" s="58">
        <v>0</v>
      </c>
      <c r="M2497" s="61"/>
      <c r="N2497" s="50" t="s">
        <v>364</v>
      </c>
      <c r="O2497" s="57">
        <v>3</v>
      </c>
      <c r="P2497" s="58">
        <v>0.10714285714285714</v>
      </c>
      <c r="Q2497" s="61"/>
      <c r="R2497" s="50" t="s">
        <v>418</v>
      </c>
      <c r="S2497" s="57">
        <v>5</v>
      </c>
      <c r="T2497" s="58">
        <v>0.17857142857142858</v>
      </c>
      <c r="U2497" s="61"/>
      <c r="V2497" s="61"/>
      <c r="W2497" s="56" t="s">
        <v>141</v>
      </c>
      <c r="X2497" s="49" t="s">
        <v>140</v>
      </c>
      <c r="Y2497" s="61"/>
      <c r="Z2497" s="61"/>
      <c r="AA2497" s="61"/>
      <c r="AB2497" s="61"/>
      <c r="AC2497" s="61"/>
      <c r="AD2497" s="61"/>
      <c r="AE2497" s="50" t="s">
        <v>355</v>
      </c>
      <c r="AF2497" s="57">
        <v>0</v>
      </c>
      <c r="AG2497" s="58">
        <v>0</v>
      </c>
      <c r="AH2497" s="61"/>
      <c r="AI2497" s="50" t="s">
        <v>364</v>
      </c>
      <c r="AJ2497" s="57">
        <v>1</v>
      </c>
      <c r="AK2497" s="58">
        <v>0.25</v>
      </c>
      <c r="AL2497" s="61"/>
      <c r="AM2497" s="50" t="s">
        <v>418</v>
      </c>
      <c r="AN2497" s="57">
        <v>0</v>
      </c>
      <c r="AO2497" s="58">
        <v>0</v>
      </c>
      <c r="AP2497" s="61"/>
      <c r="AQ2497" s="61"/>
      <c r="AR2497" s="69"/>
      <c r="AS2497" s="56" t="s">
        <v>141</v>
      </c>
      <c r="AT2497" s="49" t="s">
        <v>140</v>
      </c>
      <c r="AU2497" s="61"/>
      <c r="AV2497" s="61"/>
      <c r="AW2497" s="61"/>
      <c r="AX2497" s="61"/>
      <c r="AY2497" s="61"/>
      <c r="AZ2497" s="61"/>
      <c r="BA2497" s="50" t="s">
        <v>355</v>
      </c>
      <c r="BB2497" s="57">
        <v>0</v>
      </c>
      <c r="BC2497" s="58" t="e">
        <v>#DIV/0!</v>
      </c>
      <c r="BD2497" s="61"/>
      <c r="BE2497" s="50" t="s">
        <v>364</v>
      </c>
      <c r="BF2497" s="57">
        <v>0</v>
      </c>
      <c r="BG2497" s="58" t="e">
        <v>#DIV/0!</v>
      </c>
      <c r="BH2497" s="61"/>
      <c r="BI2497" s="50" t="s">
        <v>418</v>
      </c>
      <c r="BJ2497" s="57">
        <v>0</v>
      </c>
      <c r="BK2497" s="58" t="e">
        <v>#DIV/0!</v>
      </c>
      <c r="BL2497" s="61"/>
      <c r="BM2497" s="61"/>
    </row>
    <row r="2498" spans="2:65" ht="25.5" customHeight="1" x14ac:dyDescent="0.2">
      <c r="B2498"/>
      <c r="C2498"/>
      <c r="D2498"/>
      <c r="E2498" s="64"/>
      <c r="F2498" s="175" t="s">
        <v>16</v>
      </c>
      <c r="G2498" s="175"/>
      <c r="H2498" s="175"/>
      <c r="I2498" s="61"/>
      <c r="J2498" s="50" t="s">
        <v>356</v>
      </c>
      <c r="K2498" s="57">
        <v>0</v>
      </c>
      <c r="L2498" s="58">
        <v>0</v>
      </c>
      <c r="M2498" s="61"/>
      <c r="N2498" s="50" t="s">
        <v>365</v>
      </c>
      <c r="O2498" s="57">
        <v>0</v>
      </c>
      <c r="P2498" s="58">
        <v>0</v>
      </c>
      <c r="Q2498" s="61"/>
      <c r="R2498" s="50" t="s">
        <v>419</v>
      </c>
      <c r="S2498" s="57">
        <v>0</v>
      </c>
      <c r="T2498" s="58">
        <v>0</v>
      </c>
      <c r="U2498" s="61"/>
      <c r="V2498"/>
      <c r="W2498"/>
      <c r="X2498"/>
      <c r="Y2498" s="61"/>
      <c r="Z2498" s="61"/>
      <c r="AA2498" s="61"/>
      <c r="AB2498" s="61"/>
      <c r="AC2498" s="61"/>
      <c r="AD2498" s="61"/>
      <c r="AE2498" s="50" t="s">
        <v>356</v>
      </c>
      <c r="AF2498" s="57">
        <v>0</v>
      </c>
      <c r="AG2498" s="58">
        <v>0</v>
      </c>
      <c r="AH2498" s="61"/>
      <c r="AI2498" s="50" t="s">
        <v>365</v>
      </c>
      <c r="AJ2498" s="57">
        <v>0</v>
      </c>
      <c r="AK2498" s="58">
        <v>0</v>
      </c>
      <c r="AL2498" s="61"/>
      <c r="AM2498" s="50" t="s">
        <v>419</v>
      </c>
      <c r="AN2498" s="57">
        <v>0</v>
      </c>
      <c r="AO2498" s="58">
        <v>0</v>
      </c>
      <c r="AP2498" s="61"/>
      <c r="AQ2498" s="61"/>
      <c r="AR2498"/>
      <c r="AS2498"/>
      <c r="AT2498"/>
      <c r="AU2498" s="61"/>
      <c r="AV2498"/>
      <c r="AW2498"/>
      <c r="AX2498"/>
      <c r="AY2498" s="61"/>
      <c r="AZ2498" s="61"/>
      <c r="BA2498" s="50" t="s">
        <v>356</v>
      </c>
      <c r="BB2498" s="57">
        <v>0</v>
      </c>
      <c r="BC2498" s="58" t="e">
        <v>#DIV/0!</v>
      </c>
      <c r="BD2498" s="61"/>
      <c r="BE2498" s="50" t="s">
        <v>365</v>
      </c>
      <c r="BF2498" s="57">
        <v>0</v>
      </c>
      <c r="BG2498" s="58" t="e">
        <v>#DIV/0!</v>
      </c>
      <c r="BH2498" s="61"/>
      <c r="BI2498" s="50" t="s">
        <v>419</v>
      </c>
      <c r="BJ2498" s="57">
        <v>0</v>
      </c>
      <c r="BK2498" s="58" t="e">
        <v>#DIV/0!</v>
      </c>
      <c r="BL2498" s="61"/>
      <c r="BM2498" s="61"/>
    </row>
    <row r="2499" spans="2:65" ht="25.5" customHeight="1" x14ac:dyDescent="0.2">
      <c r="B2499"/>
      <c r="C2499"/>
      <c r="D2499"/>
      <c r="E2499" s="64"/>
      <c r="F2499" s="55" t="s">
        <v>191</v>
      </c>
      <c r="G2499" s="57">
        <v>1</v>
      </c>
      <c r="H2499" s="58">
        <v>3.5714285714285712E-2</v>
      </c>
      <c r="I2499" s="61"/>
      <c r="J2499" s="50" t="s">
        <v>345</v>
      </c>
      <c r="K2499" s="57">
        <v>4</v>
      </c>
      <c r="L2499" s="58">
        <v>0.14285714285714285</v>
      </c>
      <c r="M2499" s="61"/>
      <c r="N2499" s="50" t="s">
        <v>366</v>
      </c>
      <c r="O2499" s="57">
        <v>0</v>
      </c>
      <c r="P2499" s="58">
        <v>0</v>
      </c>
      <c r="Q2499" s="61"/>
      <c r="R2499" s="50" t="s">
        <v>420</v>
      </c>
      <c r="S2499" s="57">
        <v>0</v>
      </c>
      <c r="T2499" s="58">
        <v>0</v>
      </c>
      <c r="U2499" s="61"/>
      <c r="V2499" s="175" t="s">
        <v>15</v>
      </c>
      <c r="W2499" s="175"/>
      <c r="X2499" s="175"/>
      <c r="Y2499" s="61"/>
      <c r="Z2499" s="175" t="s">
        <v>16</v>
      </c>
      <c r="AA2499" s="175"/>
      <c r="AB2499" s="175"/>
      <c r="AC2499" s="61"/>
      <c r="AD2499" s="61"/>
      <c r="AE2499" s="50" t="s">
        <v>345</v>
      </c>
      <c r="AF2499" s="57">
        <v>1</v>
      </c>
      <c r="AG2499" s="58">
        <v>0.25</v>
      </c>
      <c r="AH2499" s="61"/>
      <c r="AI2499" s="50" t="s">
        <v>366</v>
      </c>
      <c r="AJ2499" s="57">
        <v>0</v>
      </c>
      <c r="AK2499" s="58">
        <v>0</v>
      </c>
      <c r="AL2499" s="61"/>
      <c r="AM2499" s="50" t="s">
        <v>420</v>
      </c>
      <c r="AN2499" s="57">
        <v>0</v>
      </c>
      <c r="AO2499" s="58">
        <v>0</v>
      </c>
      <c r="AP2499" s="61"/>
      <c r="AQ2499" s="61"/>
      <c r="AR2499" s="178" t="s">
        <v>15</v>
      </c>
      <c r="AS2499" s="179"/>
      <c r="AT2499" s="179"/>
      <c r="AU2499" s="61"/>
      <c r="AV2499" s="176" t="s">
        <v>16</v>
      </c>
      <c r="AW2499" s="177"/>
      <c r="AX2499" s="177"/>
      <c r="AY2499" s="61"/>
      <c r="AZ2499" s="61"/>
      <c r="BA2499" s="50" t="s">
        <v>345</v>
      </c>
      <c r="BB2499" s="57">
        <v>0</v>
      </c>
      <c r="BC2499" s="58" t="e">
        <v>#DIV/0!</v>
      </c>
      <c r="BD2499" s="61"/>
      <c r="BE2499" s="50" t="s">
        <v>366</v>
      </c>
      <c r="BF2499" s="57">
        <v>0</v>
      </c>
      <c r="BG2499" s="58" t="e">
        <v>#DIV/0!</v>
      </c>
      <c r="BH2499" s="61"/>
      <c r="BI2499" s="50" t="s">
        <v>420</v>
      </c>
      <c r="BJ2499" s="57">
        <v>0</v>
      </c>
      <c r="BK2499" s="58" t="e">
        <v>#DIV/0!</v>
      </c>
      <c r="BL2499" s="61"/>
      <c r="BM2499" s="61"/>
    </row>
    <row r="2500" spans="2:65" ht="25.5" customHeight="1" x14ac:dyDescent="0.2">
      <c r="B2500"/>
      <c r="C2500"/>
      <c r="D2500"/>
      <c r="E2500" s="64"/>
      <c r="F2500" s="46" t="s">
        <v>192</v>
      </c>
      <c r="G2500" s="57">
        <v>0</v>
      </c>
      <c r="H2500" s="58">
        <v>0</v>
      </c>
      <c r="I2500" s="61"/>
      <c r="J2500" s="50" t="s">
        <v>347</v>
      </c>
      <c r="K2500" s="57">
        <v>1</v>
      </c>
      <c r="L2500" s="58">
        <v>3.5714285714285712E-2</v>
      </c>
      <c r="M2500" s="61"/>
      <c r="N2500" s="50" t="s">
        <v>367</v>
      </c>
      <c r="O2500" s="57">
        <v>0</v>
      </c>
      <c r="P2500" s="58">
        <v>0</v>
      </c>
      <c r="Q2500" s="61"/>
      <c r="R2500" s="50" t="s">
        <v>421</v>
      </c>
      <c r="S2500" s="57">
        <v>0</v>
      </c>
      <c r="T2500" s="58">
        <v>0</v>
      </c>
      <c r="U2500" s="61"/>
      <c r="V2500" s="47" t="s">
        <v>189</v>
      </c>
      <c r="W2500" s="57">
        <v>1</v>
      </c>
      <c r="X2500" s="58">
        <v>0.25</v>
      </c>
      <c r="Y2500" s="61"/>
      <c r="Z2500" s="47" t="s">
        <v>191</v>
      </c>
      <c r="AA2500" s="57">
        <v>2</v>
      </c>
      <c r="AB2500" s="58">
        <v>0.5</v>
      </c>
      <c r="AC2500" s="61"/>
      <c r="AD2500" s="61"/>
      <c r="AE2500" s="50" t="s">
        <v>347</v>
      </c>
      <c r="AF2500" s="57">
        <v>0</v>
      </c>
      <c r="AG2500" s="58">
        <v>0</v>
      </c>
      <c r="AH2500" s="61"/>
      <c r="AI2500" s="50" t="s">
        <v>367</v>
      </c>
      <c r="AJ2500" s="57">
        <v>0</v>
      </c>
      <c r="AK2500" s="58">
        <v>0</v>
      </c>
      <c r="AL2500" s="61"/>
      <c r="AM2500" s="50" t="s">
        <v>421</v>
      </c>
      <c r="AN2500" s="57">
        <v>0</v>
      </c>
      <c r="AO2500" s="58">
        <v>0</v>
      </c>
      <c r="AP2500" s="61"/>
      <c r="AQ2500" s="61"/>
      <c r="AR2500" s="47" t="s">
        <v>189</v>
      </c>
      <c r="AS2500" s="57">
        <v>0</v>
      </c>
      <c r="AT2500" s="58" t="e">
        <v>#DIV/0!</v>
      </c>
      <c r="AU2500" s="61"/>
      <c r="AV2500" s="47" t="s">
        <v>191</v>
      </c>
      <c r="AW2500" s="57">
        <v>0</v>
      </c>
      <c r="AX2500" s="58" t="e">
        <v>#DIV/0!</v>
      </c>
      <c r="AY2500" s="61"/>
      <c r="AZ2500" s="61"/>
      <c r="BA2500" s="50" t="s">
        <v>347</v>
      </c>
      <c r="BB2500" s="57">
        <v>0</v>
      </c>
      <c r="BC2500" s="58" t="e">
        <v>#DIV/0!</v>
      </c>
      <c r="BD2500" s="61"/>
      <c r="BE2500" s="50" t="s">
        <v>367</v>
      </c>
      <c r="BF2500" s="57">
        <v>0</v>
      </c>
      <c r="BG2500" s="58" t="e">
        <v>#DIV/0!</v>
      </c>
      <c r="BH2500" s="61"/>
      <c r="BI2500" s="50" t="s">
        <v>421</v>
      </c>
      <c r="BJ2500" s="57">
        <v>0</v>
      </c>
      <c r="BK2500" s="58" t="e">
        <v>#DIV/0!</v>
      </c>
      <c r="BL2500" s="61"/>
      <c r="BM2500" s="61"/>
    </row>
    <row r="2501" spans="2:65" ht="25.5" customHeight="1" x14ac:dyDescent="0.2">
      <c r="B2501"/>
      <c r="C2501"/>
      <c r="D2501"/>
      <c r="E2501" s="64"/>
      <c r="F2501" s="46" t="s">
        <v>193</v>
      </c>
      <c r="G2501" s="57">
        <v>8</v>
      </c>
      <c r="H2501" s="58">
        <v>0.2857142857142857</v>
      </c>
      <c r="I2501" s="61"/>
      <c r="J2501" s="50" t="s">
        <v>346</v>
      </c>
      <c r="K2501" s="57">
        <v>0</v>
      </c>
      <c r="L2501" s="58">
        <v>0</v>
      </c>
      <c r="M2501" s="61"/>
      <c r="N2501" s="50" t="s">
        <v>368</v>
      </c>
      <c r="O2501" s="57">
        <v>0</v>
      </c>
      <c r="P2501" s="58">
        <v>0</v>
      </c>
      <c r="Q2501" s="61"/>
      <c r="R2501" s="50" t="s">
        <v>422</v>
      </c>
      <c r="S2501" s="57">
        <v>0</v>
      </c>
      <c r="T2501" s="58">
        <v>0</v>
      </c>
      <c r="U2501" s="61"/>
      <c r="V2501" s="46" t="s">
        <v>190</v>
      </c>
      <c r="W2501" s="57">
        <v>3</v>
      </c>
      <c r="X2501" s="58">
        <v>0.75</v>
      </c>
      <c r="Y2501" s="61"/>
      <c r="Z2501" s="46" t="s">
        <v>192</v>
      </c>
      <c r="AA2501" s="57">
        <v>0</v>
      </c>
      <c r="AB2501" s="58">
        <v>0</v>
      </c>
      <c r="AC2501" s="61"/>
      <c r="AD2501" s="61"/>
      <c r="AE2501" s="50" t="s">
        <v>346</v>
      </c>
      <c r="AF2501" s="57">
        <v>0</v>
      </c>
      <c r="AG2501" s="58">
        <v>0</v>
      </c>
      <c r="AH2501" s="61"/>
      <c r="AI2501" s="50" t="s">
        <v>368</v>
      </c>
      <c r="AJ2501" s="57">
        <v>0</v>
      </c>
      <c r="AK2501" s="58">
        <v>0</v>
      </c>
      <c r="AL2501" s="61"/>
      <c r="AM2501" s="50" t="s">
        <v>422</v>
      </c>
      <c r="AN2501" s="57">
        <v>0</v>
      </c>
      <c r="AO2501" s="58">
        <v>0</v>
      </c>
      <c r="AP2501" s="61"/>
      <c r="AQ2501" s="61"/>
      <c r="AR2501" s="46" t="s">
        <v>190</v>
      </c>
      <c r="AS2501" s="57">
        <v>0</v>
      </c>
      <c r="AT2501" s="58" t="e">
        <v>#DIV/0!</v>
      </c>
      <c r="AU2501" s="61"/>
      <c r="AV2501" s="46" t="s">
        <v>192</v>
      </c>
      <c r="AW2501" s="57">
        <v>0</v>
      </c>
      <c r="AX2501" s="58" t="e">
        <v>#DIV/0!</v>
      </c>
      <c r="AY2501" s="61"/>
      <c r="AZ2501" s="61"/>
      <c r="BA2501" s="50" t="s">
        <v>346</v>
      </c>
      <c r="BB2501" s="57">
        <v>0</v>
      </c>
      <c r="BC2501" s="58" t="e">
        <v>#DIV/0!</v>
      </c>
      <c r="BD2501" s="61"/>
      <c r="BE2501" s="50" t="s">
        <v>368</v>
      </c>
      <c r="BF2501" s="57">
        <v>0</v>
      </c>
      <c r="BG2501" s="58" t="e">
        <v>#DIV/0!</v>
      </c>
      <c r="BH2501" s="61"/>
      <c r="BI2501" s="50" t="s">
        <v>422</v>
      </c>
      <c r="BJ2501" s="57">
        <v>0</v>
      </c>
      <c r="BK2501" s="58" t="e">
        <v>#DIV/0!</v>
      </c>
      <c r="BL2501" s="61"/>
      <c r="BM2501" s="61"/>
    </row>
    <row r="2502" spans="2:65" ht="25.5" customHeight="1" x14ac:dyDescent="0.2">
      <c r="B2502" s="175" t="s">
        <v>15</v>
      </c>
      <c r="C2502" s="175"/>
      <c r="D2502" s="175"/>
      <c r="E2502" s="64"/>
      <c r="F2502" s="46" t="s">
        <v>194</v>
      </c>
      <c r="G2502" s="57">
        <v>19</v>
      </c>
      <c r="H2502" s="58">
        <v>0.6785714285714286</v>
      </c>
      <c r="I2502" s="61"/>
      <c r="J2502" s="50" t="s">
        <v>350</v>
      </c>
      <c r="K2502" s="57">
        <v>0</v>
      </c>
      <c r="L2502" s="58">
        <v>0</v>
      </c>
      <c r="M2502" s="61"/>
      <c r="N2502" s="37"/>
      <c r="O2502" s="45">
        <v>28</v>
      </c>
      <c r="P2502" s="58">
        <v>1</v>
      </c>
      <c r="Q2502" s="61"/>
      <c r="R2502" s="37"/>
      <c r="S2502" s="45">
        <v>28</v>
      </c>
      <c r="T2502" s="58">
        <v>1</v>
      </c>
      <c r="U2502" s="61"/>
      <c r="V2502" s="77"/>
      <c r="W2502" s="54">
        <v>4</v>
      </c>
      <c r="X2502" s="76">
        <v>1</v>
      </c>
      <c r="Y2502" s="61"/>
      <c r="Z2502" s="46" t="s">
        <v>193</v>
      </c>
      <c r="AA2502" s="57">
        <v>1</v>
      </c>
      <c r="AB2502" s="58">
        <v>0.25</v>
      </c>
      <c r="AC2502" s="61"/>
      <c r="AD2502" s="61"/>
      <c r="AE2502" s="50" t="s">
        <v>350</v>
      </c>
      <c r="AF2502" s="57">
        <v>0</v>
      </c>
      <c r="AG2502" s="58">
        <v>0</v>
      </c>
      <c r="AH2502" s="61"/>
      <c r="AI2502" s="37"/>
      <c r="AJ2502" s="45">
        <v>4</v>
      </c>
      <c r="AK2502" s="58">
        <v>1</v>
      </c>
      <c r="AL2502" s="61"/>
      <c r="AM2502" s="37"/>
      <c r="AN2502" s="45">
        <v>4</v>
      </c>
      <c r="AO2502" s="58">
        <v>1</v>
      </c>
      <c r="AP2502" s="61"/>
      <c r="AQ2502" s="61"/>
      <c r="AR2502" s="77"/>
      <c r="AS2502" s="54">
        <v>0</v>
      </c>
      <c r="AT2502" s="76" t="e">
        <v>#DIV/0!</v>
      </c>
      <c r="AU2502" s="61"/>
      <c r="AV2502" s="46" t="s">
        <v>193</v>
      </c>
      <c r="AW2502" s="57">
        <v>0</v>
      </c>
      <c r="AX2502" s="58" t="e">
        <v>#DIV/0!</v>
      </c>
      <c r="AY2502" s="61"/>
      <c r="AZ2502" s="61"/>
      <c r="BA2502" s="50" t="s">
        <v>350</v>
      </c>
      <c r="BB2502" s="57">
        <v>0</v>
      </c>
      <c r="BC2502" s="58" t="e">
        <v>#DIV/0!</v>
      </c>
      <c r="BD2502" s="61"/>
      <c r="BE2502" s="37"/>
      <c r="BF2502" s="45">
        <v>0</v>
      </c>
      <c r="BG2502" s="58" t="e">
        <v>#DIV/0!</v>
      </c>
      <c r="BH2502" s="61"/>
      <c r="BI2502" s="37"/>
      <c r="BJ2502" s="45">
        <v>0</v>
      </c>
      <c r="BK2502" s="58" t="e">
        <v>#DIV/0!</v>
      </c>
      <c r="BL2502" s="61"/>
      <c r="BM2502" s="61"/>
    </row>
    <row r="2503" spans="2:65" ht="25.5" customHeight="1" x14ac:dyDescent="0.2">
      <c r="B2503" s="55" t="s">
        <v>189</v>
      </c>
      <c r="C2503" s="57">
        <v>28</v>
      </c>
      <c r="D2503" s="58">
        <v>1</v>
      </c>
      <c r="E2503" s="64"/>
      <c r="F2503" s="77"/>
      <c r="G2503" s="54">
        <v>28</v>
      </c>
      <c r="H2503" s="76">
        <v>1</v>
      </c>
      <c r="I2503" s="61"/>
      <c r="J2503" s="50" t="s">
        <v>349</v>
      </c>
      <c r="K2503" s="57">
        <v>0</v>
      </c>
      <c r="L2503" s="58">
        <v>0</v>
      </c>
      <c r="M2503" s="61"/>
      <c r="N2503" s="61"/>
      <c r="O2503" s="49" t="s">
        <v>141</v>
      </c>
      <c r="P2503" s="49" t="s">
        <v>140</v>
      </c>
      <c r="Q2503" s="61"/>
      <c r="R2503" s="61"/>
      <c r="S2503" s="49" t="s">
        <v>141</v>
      </c>
      <c r="T2503" s="49" t="s">
        <v>140</v>
      </c>
      <c r="U2503" s="61"/>
      <c r="V2503" s="61"/>
      <c r="W2503" s="56" t="s">
        <v>141</v>
      </c>
      <c r="X2503" s="49" t="s">
        <v>140</v>
      </c>
      <c r="Y2503" s="61"/>
      <c r="Z2503" s="46" t="s">
        <v>194</v>
      </c>
      <c r="AA2503" s="57">
        <v>1</v>
      </c>
      <c r="AB2503" s="58">
        <v>0.25</v>
      </c>
      <c r="AC2503" s="61"/>
      <c r="AD2503" s="61"/>
      <c r="AE2503" s="50" t="s">
        <v>349</v>
      </c>
      <c r="AF2503" s="57">
        <v>0</v>
      </c>
      <c r="AG2503" s="58">
        <v>0</v>
      </c>
      <c r="AH2503" s="61"/>
      <c r="AI2503" s="61"/>
      <c r="AJ2503" s="49" t="s">
        <v>141</v>
      </c>
      <c r="AK2503" s="49" t="s">
        <v>140</v>
      </c>
      <c r="AL2503" s="61"/>
      <c r="AM2503" s="61"/>
      <c r="AN2503" s="49" t="s">
        <v>141</v>
      </c>
      <c r="AO2503" s="49" t="s">
        <v>140</v>
      </c>
      <c r="AP2503" s="61"/>
      <c r="AQ2503" s="61"/>
      <c r="AR2503" s="61"/>
      <c r="AS2503" s="56" t="s">
        <v>141</v>
      </c>
      <c r="AT2503" s="49" t="s">
        <v>140</v>
      </c>
      <c r="AU2503" s="61"/>
      <c r="AV2503" s="46" t="s">
        <v>194</v>
      </c>
      <c r="AW2503" s="57">
        <v>0</v>
      </c>
      <c r="AX2503" s="58" t="e">
        <v>#DIV/0!</v>
      </c>
      <c r="AY2503" s="61"/>
      <c r="AZ2503" s="61"/>
      <c r="BA2503" s="50" t="s">
        <v>349</v>
      </c>
      <c r="BB2503" s="57">
        <v>0</v>
      </c>
      <c r="BC2503" s="58" t="e">
        <v>#DIV/0!</v>
      </c>
      <c r="BD2503" s="61"/>
      <c r="BE2503" s="61"/>
      <c r="BF2503" s="49" t="s">
        <v>141</v>
      </c>
      <c r="BG2503" s="49" t="s">
        <v>140</v>
      </c>
      <c r="BH2503" s="61"/>
      <c r="BI2503" s="61"/>
      <c r="BJ2503" s="49" t="s">
        <v>141</v>
      </c>
      <c r="BK2503" s="49" t="s">
        <v>140</v>
      </c>
      <c r="BL2503" s="61"/>
      <c r="BM2503" s="61"/>
    </row>
    <row r="2504" spans="2:65" ht="25.5" customHeight="1" x14ac:dyDescent="0.2">
      <c r="B2504" s="46" t="s">
        <v>190</v>
      </c>
      <c r="C2504" s="57">
        <v>0</v>
      </c>
      <c r="D2504" s="58">
        <v>0</v>
      </c>
      <c r="E2504" s="64"/>
      <c r="F2504" s="61"/>
      <c r="G2504" s="56" t="s">
        <v>141</v>
      </c>
      <c r="H2504" s="49" t="s">
        <v>140</v>
      </c>
      <c r="I2504" s="61"/>
      <c r="J2504" s="50" t="s">
        <v>348</v>
      </c>
      <c r="K2504" s="57">
        <v>0</v>
      </c>
      <c r="L2504" s="58">
        <v>0</v>
      </c>
      <c r="M2504" s="61"/>
      <c r="N2504" s="61"/>
      <c r="O2504" s="61"/>
      <c r="P2504" s="61"/>
      <c r="Q2504" s="61"/>
      <c r="R2504" s="61"/>
      <c r="S2504" s="61"/>
      <c r="T2504" s="61"/>
      <c r="U2504" s="61"/>
      <c r="V2504" s="61"/>
      <c r="W2504" s="61"/>
      <c r="X2504" s="61"/>
      <c r="Y2504" s="61"/>
      <c r="Z2504" s="77"/>
      <c r="AA2504" s="54">
        <v>4</v>
      </c>
      <c r="AB2504" s="76">
        <v>1</v>
      </c>
      <c r="AC2504" s="61"/>
      <c r="AD2504" s="61"/>
      <c r="AE2504" s="50" t="s">
        <v>348</v>
      </c>
      <c r="AF2504" s="57">
        <v>0</v>
      </c>
      <c r="AG2504" s="58">
        <v>0</v>
      </c>
      <c r="AH2504" s="61"/>
      <c r="AI2504" s="61"/>
      <c r="AJ2504" s="61"/>
      <c r="AK2504" s="61"/>
      <c r="AL2504" s="61"/>
      <c r="AM2504" s="61"/>
      <c r="AN2504" s="61"/>
      <c r="AO2504" s="61"/>
      <c r="AP2504" s="61"/>
      <c r="AQ2504" s="61"/>
      <c r="AR2504" s="61"/>
      <c r="AS2504" s="61"/>
      <c r="AT2504" s="61"/>
      <c r="AU2504" s="61"/>
      <c r="AV2504" s="77"/>
      <c r="AW2504" s="54">
        <v>0</v>
      </c>
      <c r="AX2504" s="76" t="e">
        <v>#DIV/0!</v>
      </c>
      <c r="AY2504" s="61"/>
      <c r="AZ2504" s="61"/>
      <c r="BA2504" s="50" t="s">
        <v>348</v>
      </c>
      <c r="BB2504" s="57">
        <v>0</v>
      </c>
      <c r="BC2504" s="58" t="e">
        <v>#DIV/0!</v>
      </c>
      <c r="BD2504" s="61"/>
      <c r="BE2504" s="61"/>
      <c r="BF2504" s="61"/>
      <c r="BG2504" s="61"/>
      <c r="BH2504" s="61"/>
      <c r="BI2504" s="61"/>
      <c r="BJ2504" s="61"/>
      <c r="BK2504" s="61"/>
      <c r="BL2504" s="61"/>
      <c r="BM2504" s="61"/>
    </row>
    <row r="2505" spans="2:65" ht="25.5" customHeight="1" x14ac:dyDescent="0.2">
      <c r="B2505" s="77"/>
      <c r="C2505" s="54">
        <v>28</v>
      </c>
      <c r="D2505" s="76">
        <v>1</v>
      </c>
      <c r="E2505" s="64"/>
      <c r="F2505" s="61"/>
      <c r="G2505" s="61"/>
      <c r="H2505" s="61"/>
      <c r="I2505" s="61"/>
      <c r="J2505" s="46" t="s">
        <v>351</v>
      </c>
      <c r="K2505" s="57">
        <v>0</v>
      </c>
      <c r="L2505" s="58">
        <v>0</v>
      </c>
      <c r="M2505" s="61"/>
      <c r="N2505" s="61"/>
      <c r="O2505" s="61"/>
      <c r="P2505" s="61"/>
      <c r="Q2505" s="61"/>
      <c r="R2505" s="61"/>
      <c r="S2505" s="61"/>
      <c r="T2505" s="61"/>
      <c r="U2505" s="61"/>
      <c r="V2505" s="176" t="s">
        <v>17</v>
      </c>
      <c r="W2505" s="177"/>
      <c r="X2505" s="177"/>
      <c r="Y2505"/>
      <c r="Z2505" s="61"/>
      <c r="AA2505" s="56" t="s">
        <v>141</v>
      </c>
      <c r="AB2505" s="49" t="s">
        <v>140</v>
      </c>
      <c r="AC2505" s="61"/>
      <c r="AD2505" s="61"/>
      <c r="AE2505" s="46" t="s">
        <v>351</v>
      </c>
      <c r="AF2505" s="57">
        <v>0</v>
      </c>
      <c r="AG2505" s="58">
        <v>0</v>
      </c>
      <c r="AH2505" s="61"/>
      <c r="AI2505" s="61"/>
      <c r="AJ2505" s="61"/>
      <c r="AK2505" s="61"/>
      <c r="AL2505" s="61"/>
      <c r="AM2505" s="61"/>
      <c r="AN2505" s="61"/>
      <c r="AO2505" s="61"/>
      <c r="AP2505" s="61"/>
      <c r="AQ2505" s="61"/>
      <c r="AR2505" s="175" t="s">
        <v>17</v>
      </c>
      <c r="AS2505" s="175"/>
      <c r="AT2505" s="175"/>
      <c r="AU2505" s="61"/>
      <c r="AV2505" s="61"/>
      <c r="AW2505" s="56" t="s">
        <v>141</v>
      </c>
      <c r="AX2505" s="49" t="s">
        <v>140</v>
      </c>
      <c r="AY2505" s="61"/>
      <c r="AZ2505" s="61"/>
      <c r="BA2505" s="46" t="s">
        <v>351</v>
      </c>
      <c r="BB2505" s="57">
        <v>0</v>
      </c>
      <c r="BC2505" s="58" t="e">
        <v>#DIV/0!</v>
      </c>
      <c r="BD2505" s="61"/>
      <c r="BE2505" s="61"/>
      <c r="BF2505" s="61"/>
      <c r="BG2505" s="61"/>
      <c r="BH2505" s="61"/>
      <c r="BI2505" s="61"/>
      <c r="BJ2505" s="61"/>
      <c r="BK2505" s="61"/>
      <c r="BL2505" s="61"/>
      <c r="BM2505" s="61"/>
    </row>
    <row r="2506" spans="2:65" ht="25.5" customHeight="1" x14ac:dyDescent="0.2">
      <c r="B2506"/>
      <c r="C2506" s="56" t="s">
        <v>141</v>
      </c>
      <c r="D2506" s="49" t="s">
        <v>140</v>
      </c>
      <c r="E2506" s="64"/>
      <c r="F2506" s="61"/>
      <c r="G2506" s="61"/>
      <c r="H2506" s="61"/>
      <c r="I2506" s="61"/>
      <c r="J2506" s="46" t="s">
        <v>352</v>
      </c>
      <c r="K2506" s="57">
        <v>0</v>
      </c>
      <c r="L2506" s="58">
        <v>0</v>
      </c>
      <c r="M2506" s="61"/>
      <c r="N2506" s="61"/>
      <c r="O2506" s="61"/>
      <c r="P2506" s="61"/>
      <c r="Q2506" s="61"/>
      <c r="R2506" s="61"/>
      <c r="S2506" s="61"/>
      <c r="T2506" s="61"/>
      <c r="U2506" s="61"/>
      <c r="V2506" s="47" t="s">
        <v>195</v>
      </c>
      <c r="W2506" s="57">
        <v>0</v>
      </c>
      <c r="X2506" s="58">
        <v>0</v>
      </c>
      <c r="Y2506"/>
      <c r="Z2506" s="61"/>
      <c r="AA2506" s="61"/>
      <c r="AB2506" s="61"/>
      <c r="AC2506" s="61"/>
      <c r="AD2506" s="61"/>
      <c r="AE2506" s="46" t="s">
        <v>352</v>
      </c>
      <c r="AF2506" s="57">
        <v>0</v>
      </c>
      <c r="AG2506" s="58">
        <v>0</v>
      </c>
      <c r="AH2506" s="61"/>
      <c r="AI2506" s="61"/>
      <c r="AJ2506" s="61"/>
      <c r="AK2506" s="61"/>
      <c r="AL2506" s="61"/>
      <c r="AM2506" s="61"/>
      <c r="AN2506" s="61"/>
      <c r="AO2506" s="61"/>
      <c r="AP2506" s="61"/>
      <c r="AQ2506" s="61"/>
      <c r="AR2506" s="55" t="s">
        <v>195</v>
      </c>
      <c r="AS2506" s="57">
        <v>0</v>
      </c>
      <c r="AT2506" s="58" t="e">
        <v>#DIV/0!</v>
      </c>
      <c r="AU2506" s="61"/>
      <c r="AV2506" s="61"/>
      <c r="AW2506" s="61"/>
      <c r="AX2506" s="61"/>
      <c r="AY2506" s="61"/>
      <c r="AZ2506" s="61"/>
      <c r="BA2506" s="46" t="s">
        <v>352</v>
      </c>
      <c r="BB2506" s="57">
        <v>0</v>
      </c>
      <c r="BC2506" s="58" t="e">
        <v>#DIV/0!</v>
      </c>
      <c r="BD2506" s="61"/>
      <c r="BE2506" s="61"/>
      <c r="BF2506" s="61"/>
      <c r="BG2506" s="61"/>
      <c r="BH2506" s="61"/>
      <c r="BI2506" s="61"/>
      <c r="BJ2506" s="61"/>
      <c r="BK2506" s="61"/>
      <c r="BL2506" s="61"/>
      <c r="BM2506" s="61"/>
    </row>
    <row r="2507" spans="2:65" ht="25.5" customHeight="1" x14ac:dyDescent="0.2">
      <c r="B2507"/>
      <c r="C2507"/>
      <c r="D2507"/>
      <c r="E2507" s="64"/>
      <c r="F2507" s="61"/>
      <c r="G2507" s="61"/>
      <c r="H2507" s="61"/>
      <c r="I2507" s="61"/>
      <c r="J2507" s="46" t="s">
        <v>353</v>
      </c>
      <c r="K2507" s="57">
        <v>0</v>
      </c>
      <c r="L2507" s="58">
        <v>0</v>
      </c>
      <c r="M2507" s="61"/>
      <c r="N2507" s="61"/>
      <c r="O2507" s="61"/>
      <c r="P2507" s="61"/>
      <c r="Q2507" s="61"/>
      <c r="R2507" s="61"/>
      <c r="S2507" s="61"/>
      <c r="T2507" s="61"/>
      <c r="U2507" s="61"/>
      <c r="V2507" s="46" t="s">
        <v>196</v>
      </c>
      <c r="W2507" s="57">
        <v>4</v>
      </c>
      <c r="X2507" s="58">
        <v>1</v>
      </c>
      <c r="Y2507"/>
      <c r="Z2507" s="61"/>
      <c r="AA2507" s="61"/>
      <c r="AB2507" s="61"/>
      <c r="AC2507" s="61"/>
      <c r="AD2507" s="61"/>
      <c r="AE2507" s="46" t="s">
        <v>353</v>
      </c>
      <c r="AF2507" s="57">
        <v>0</v>
      </c>
      <c r="AG2507" s="58">
        <v>0</v>
      </c>
      <c r="AH2507" s="61"/>
      <c r="AI2507" s="61"/>
      <c r="AJ2507" s="61"/>
      <c r="AK2507" s="61"/>
      <c r="AL2507" s="61"/>
      <c r="AM2507" s="61"/>
      <c r="AN2507" s="61"/>
      <c r="AO2507" s="61"/>
      <c r="AP2507" s="61"/>
      <c r="AQ2507" s="61"/>
      <c r="AR2507" s="46" t="s">
        <v>196</v>
      </c>
      <c r="AS2507" s="57">
        <v>0</v>
      </c>
      <c r="AT2507" s="58" t="e">
        <v>#DIV/0!</v>
      </c>
      <c r="AU2507" s="61"/>
      <c r="AV2507" s="61"/>
      <c r="AW2507" s="61"/>
      <c r="AX2507" s="61"/>
      <c r="AY2507" s="61"/>
      <c r="AZ2507" s="61"/>
      <c r="BA2507" s="46" t="s">
        <v>353</v>
      </c>
      <c r="BB2507" s="57">
        <v>0</v>
      </c>
      <c r="BC2507" s="58" t="e">
        <v>#DIV/0!</v>
      </c>
      <c r="BD2507" s="61"/>
      <c r="BE2507" s="61"/>
      <c r="BF2507" s="61"/>
      <c r="BG2507" s="61"/>
      <c r="BH2507" s="61"/>
      <c r="BI2507" s="61"/>
      <c r="BJ2507" s="61"/>
      <c r="BK2507" s="61"/>
      <c r="BL2507" s="61"/>
      <c r="BM2507" s="61"/>
    </row>
    <row r="2508" spans="2:65" ht="25.5" customHeight="1" x14ac:dyDescent="0.2">
      <c r="B2508" s="175" t="s">
        <v>17</v>
      </c>
      <c r="C2508" s="175"/>
      <c r="D2508" s="175"/>
      <c r="E2508" s="64"/>
      <c r="F2508" s="61"/>
      <c r="G2508" s="61"/>
      <c r="H2508" s="61"/>
      <c r="I2508" s="61"/>
      <c r="J2508" s="37"/>
      <c r="K2508" s="45">
        <v>28</v>
      </c>
      <c r="L2508" s="58">
        <v>1</v>
      </c>
      <c r="M2508" s="61"/>
      <c r="N2508" s="61"/>
      <c r="O2508" s="61"/>
      <c r="P2508" s="61"/>
      <c r="Q2508" s="61"/>
      <c r="R2508" s="61"/>
      <c r="S2508" s="61"/>
      <c r="T2508" s="61"/>
      <c r="U2508" s="61"/>
      <c r="V2508" s="77"/>
      <c r="W2508" s="54">
        <v>4</v>
      </c>
      <c r="X2508" s="76">
        <v>1</v>
      </c>
      <c r="Y2508"/>
      <c r="Z2508" s="61"/>
      <c r="AA2508" s="61"/>
      <c r="AB2508" s="61"/>
      <c r="AC2508" s="61"/>
      <c r="AD2508" s="61"/>
      <c r="AE2508" s="37"/>
      <c r="AF2508" s="45">
        <v>4</v>
      </c>
      <c r="AG2508" s="58">
        <v>1</v>
      </c>
      <c r="AH2508" s="61"/>
      <c r="AI2508" s="61"/>
      <c r="AJ2508" s="61"/>
      <c r="AK2508" s="61"/>
      <c r="AL2508" s="61"/>
      <c r="AM2508" s="61"/>
      <c r="AN2508" s="61"/>
      <c r="AO2508" s="61"/>
      <c r="AP2508" s="61"/>
      <c r="AQ2508" s="61"/>
      <c r="AR2508" s="77"/>
      <c r="AS2508" s="54">
        <v>0</v>
      </c>
      <c r="AT2508" s="76" t="e">
        <v>#DIV/0!</v>
      </c>
      <c r="AU2508" s="61"/>
      <c r="AV2508"/>
      <c r="AW2508"/>
      <c r="AX2508"/>
      <c r="AY2508" s="61"/>
      <c r="AZ2508" s="61"/>
      <c r="BA2508" s="37"/>
      <c r="BB2508" s="45">
        <v>0</v>
      </c>
      <c r="BC2508" s="58" t="e">
        <v>#DIV/0!</v>
      </c>
      <c r="BD2508" s="61"/>
      <c r="BE2508" s="61"/>
      <c r="BF2508" s="61"/>
      <c r="BG2508" s="61"/>
      <c r="BH2508" s="61"/>
      <c r="BI2508" s="61"/>
      <c r="BJ2508" s="61"/>
      <c r="BK2508" s="61"/>
      <c r="BL2508" s="61"/>
      <c r="BM2508" s="61"/>
    </row>
    <row r="2509" spans="2:65" ht="25.5" customHeight="1" x14ac:dyDescent="0.2">
      <c r="B2509" s="55" t="s">
        <v>195</v>
      </c>
      <c r="C2509" s="57">
        <v>6</v>
      </c>
      <c r="D2509" s="58">
        <v>0.21428571428571427</v>
      </c>
      <c r="E2509" s="64"/>
      <c r="F2509" s="61"/>
      <c r="G2509" s="61"/>
      <c r="H2509" s="61"/>
      <c r="I2509" s="61"/>
      <c r="J2509" s="61"/>
      <c r="K2509" s="49" t="s">
        <v>141</v>
      </c>
      <c r="L2509" s="74" t="s">
        <v>140</v>
      </c>
      <c r="M2509" s="61"/>
      <c r="N2509" s="61"/>
      <c r="O2509" s="61"/>
      <c r="P2509" s="61"/>
      <c r="Q2509" s="61"/>
      <c r="R2509" s="61"/>
      <c r="S2509" s="61"/>
      <c r="T2509" s="61"/>
      <c r="U2509" s="61"/>
      <c r="V2509" s="61"/>
      <c r="W2509" s="56" t="s">
        <v>141</v>
      </c>
      <c r="X2509" s="49" t="s">
        <v>140</v>
      </c>
      <c r="Y2509"/>
      <c r="Z2509" s="61"/>
      <c r="AA2509" s="61"/>
      <c r="AB2509" s="61"/>
      <c r="AC2509" s="61"/>
      <c r="AD2509" s="61"/>
      <c r="AE2509" s="61"/>
      <c r="AF2509" s="49" t="s">
        <v>141</v>
      </c>
      <c r="AG2509" s="74" t="s">
        <v>140</v>
      </c>
      <c r="AH2509" s="61"/>
      <c r="AI2509" s="61"/>
      <c r="AJ2509" s="61"/>
      <c r="AK2509" s="61"/>
      <c r="AL2509" s="61"/>
      <c r="AM2509" s="61"/>
      <c r="AN2509" s="61"/>
      <c r="AO2509" s="61"/>
      <c r="AP2509" s="61"/>
      <c r="AQ2509" s="61"/>
      <c r="AR2509"/>
      <c r="AS2509" s="56" t="s">
        <v>141</v>
      </c>
      <c r="AT2509" s="49" t="s">
        <v>140</v>
      </c>
      <c r="AU2509" s="61"/>
      <c r="AV2509"/>
      <c r="AW2509"/>
      <c r="AX2509"/>
      <c r="AY2509" s="61"/>
      <c r="AZ2509" s="61"/>
      <c r="BA2509" s="61"/>
      <c r="BB2509" s="49" t="s">
        <v>141</v>
      </c>
      <c r="BC2509" s="74" t="s">
        <v>140</v>
      </c>
      <c r="BD2509" s="61"/>
      <c r="BE2509" s="61"/>
      <c r="BF2509" s="61"/>
      <c r="BG2509" s="61"/>
      <c r="BH2509" s="61"/>
      <c r="BI2509" s="61"/>
      <c r="BJ2509" s="61"/>
      <c r="BK2509" s="61"/>
      <c r="BL2509" s="61"/>
      <c r="BM2509" s="61"/>
    </row>
    <row r="2510" spans="2:65" ht="25.5" customHeight="1" x14ac:dyDescent="0.2">
      <c r="B2510" s="46" t="s">
        <v>196</v>
      </c>
      <c r="C2510" s="57">
        <v>22</v>
      </c>
      <c r="D2510" s="58">
        <v>0.7857142857142857</v>
      </c>
      <c r="E2510" s="64"/>
      <c r="F2510" s="61"/>
      <c r="G2510" s="61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/>
      <c r="W2510"/>
      <c r="X2510"/>
      <c r="Y2510" s="61"/>
      <c r="Z2510" s="61"/>
      <c r="AA2510" s="61"/>
      <c r="AB2510" s="61"/>
      <c r="AC2510" s="61"/>
      <c r="AD2510" s="61"/>
      <c r="AE2510"/>
      <c r="AF2510"/>
      <c r="AG2510"/>
      <c r="AH2510" s="61"/>
      <c r="AI2510" s="61"/>
      <c r="AJ2510" s="61"/>
      <c r="AK2510" s="61"/>
      <c r="AL2510" s="61"/>
      <c r="AM2510" s="61"/>
      <c r="AN2510" s="61"/>
      <c r="AO2510" s="61"/>
      <c r="AP2510" s="61"/>
      <c r="AQ2510" s="61"/>
      <c r="AR2510"/>
      <c r="AS2510"/>
      <c r="AT2510"/>
      <c r="AU2510" s="61"/>
      <c r="AV2510"/>
      <c r="AW2510"/>
      <c r="AX2510"/>
      <c r="AY2510" s="61"/>
      <c r="AZ2510" s="61"/>
      <c r="BA2510" s="37"/>
      <c r="BB2510" s="37"/>
      <c r="BC2510" s="37"/>
      <c r="BD2510" s="61"/>
      <c r="BE2510" s="61"/>
      <c r="BF2510" s="61"/>
      <c r="BG2510" s="61"/>
      <c r="BH2510" s="61"/>
      <c r="BI2510" s="61"/>
      <c r="BJ2510" s="61"/>
      <c r="BK2510" s="61"/>
      <c r="BL2510" s="61"/>
      <c r="BM2510" s="61"/>
    </row>
    <row r="2511" spans="2:65" ht="25.5" customHeight="1" x14ac:dyDescent="0.2">
      <c r="B2511" s="77"/>
      <c r="C2511" s="54">
        <v>28</v>
      </c>
      <c r="D2511" s="76">
        <v>1</v>
      </c>
      <c r="E2511" s="2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</row>
    <row r="2512" spans="2:65" ht="25.5" customHeight="1" x14ac:dyDescent="0.2">
      <c r="B2512"/>
      <c r="C2512" s="56" t="s">
        <v>141</v>
      </c>
      <c r="D2512" s="49" t="s">
        <v>140</v>
      </c>
      <c r="E2512" s="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 s="37"/>
      <c r="AF2512" s="37"/>
      <c r="AG2512" s="37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</row>
    <row r="2513" spans="2:65" ht="25.5" customHeight="1" x14ac:dyDescent="0.2">
      <c r="B2513" s="103"/>
      <c r="C2513" s="103"/>
      <c r="D2513" s="103"/>
      <c r="E2513" s="103"/>
      <c r="F2513" s="103"/>
      <c r="G2513" s="102"/>
      <c r="H2513" s="102"/>
      <c r="I2513" s="102"/>
      <c r="J2513" s="102"/>
      <c r="K2513" s="102"/>
      <c r="L2513" s="102"/>
      <c r="M2513" s="102"/>
      <c r="N2513" s="102"/>
      <c r="O2513" s="102"/>
      <c r="P2513" s="102"/>
      <c r="Q2513" s="102"/>
      <c r="R2513" s="102"/>
      <c r="S2513" s="102"/>
      <c r="T2513" s="102"/>
      <c r="U2513" s="102"/>
      <c r="V2513" s="102"/>
      <c r="W2513" s="102"/>
      <c r="X2513" s="102"/>
      <c r="Y2513" s="102"/>
      <c r="Z2513" s="102"/>
      <c r="AA2513" s="102"/>
      <c r="AB2513" s="102"/>
      <c r="AC2513" s="102"/>
      <c r="AD2513" s="102"/>
      <c r="AE2513" s="102"/>
      <c r="AF2513" s="102"/>
      <c r="AG2513" s="102"/>
      <c r="AH2513" s="102"/>
      <c r="AI2513" s="102"/>
      <c r="AJ2513" s="102"/>
      <c r="AK2513" s="102"/>
      <c r="AL2513" s="102"/>
      <c r="AM2513" s="102"/>
      <c r="AN2513" s="102"/>
      <c r="AO2513" s="102"/>
      <c r="AP2513" s="102"/>
      <c r="AQ2513" s="102"/>
      <c r="AR2513" s="102"/>
      <c r="AS2513" s="102"/>
      <c r="AT2513" s="102"/>
      <c r="AU2513" s="102"/>
      <c r="AV2513" s="102"/>
      <c r="AW2513" s="102"/>
      <c r="AX2513" s="102"/>
      <c r="AY2513" s="102"/>
      <c r="AZ2513" s="102"/>
      <c r="BA2513" s="102"/>
      <c r="BB2513" s="102"/>
      <c r="BC2513" s="102"/>
      <c r="BD2513" s="102"/>
      <c r="BE2513" s="102"/>
      <c r="BF2513" s="102"/>
      <c r="BG2513" s="102"/>
      <c r="BH2513" s="102"/>
      <c r="BI2513" s="102"/>
      <c r="BJ2513" s="102"/>
      <c r="BK2513" s="102"/>
      <c r="BL2513" s="102"/>
      <c r="BM2513" s="102"/>
    </row>
    <row r="2514" spans="2:65" ht="25.5" customHeight="1" x14ac:dyDescent="0.2">
      <c r="B2514" s="222" t="s">
        <v>3807</v>
      </c>
      <c r="C2514" s="223"/>
      <c r="D2514" s="223"/>
      <c r="E2514" s="223"/>
      <c r="F2514" s="223"/>
      <c r="G2514" s="223"/>
      <c r="H2514" s="223"/>
      <c r="I2514" s="223"/>
      <c r="J2514" s="223"/>
      <c r="K2514" s="223"/>
      <c r="L2514" s="223"/>
      <c r="M2514" s="223"/>
      <c r="N2514" s="223"/>
      <c r="O2514" s="223"/>
      <c r="P2514" s="223"/>
      <c r="Q2514" s="223"/>
      <c r="R2514" s="223"/>
      <c r="S2514" s="223"/>
      <c r="T2514" s="223"/>
      <c r="U2514" s="223"/>
      <c r="V2514" s="223"/>
      <c r="W2514" s="223"/>
      <c r="X2514" s="223"/>
      <c r="Y2514" s="223"/>
      <c r="Z2514" s="223"/>
      <c r="AA2514" s="223"/>
      <c r="AB2514" s="223"/>
      <c r="AC2514" s="223"/>
      <c r="AD2514" s="223"/>
      <c r="AE2514" s="223"/>
      <c r="AF2514" s="223"/>
      <c r="AG2514" s="223"/>
      <c r="AH2514" s="223"/>
      <c r="AI2514" s="223"/>
      <c r="AJ2514" s="223"/>
      <c r="AK2514" s="223"/>
      <c r="AL2514" s="223"/>
      <c r="AM2514" s="223"/>
      <c r="AN2514" s="223"/>
      <c r="AO2514" s="223"/>
      <c r="AP2514" s="223"/>
      <c r="AQ2514" s="223"/>
      <c r="AR2514" s="223"/>
      <c r="AS2514" s="223"/>
      <c r="AT2514" s="223"/>
      <c r="AU2514" s="223"/>
      <c r="AV2514" s="223"/>
      <c r="AW2514" s="223"/>
      <c r="AX2514" s="223"/>
      <c r="AY2514" s="223"/>
      <c r="AZ2514" s="223"/>
      <c r="BA2514" s="223"/>
      <c r="BB2514" s="223"/>
      <c r="BC2514" s="224"/>
    </row>
    <row r="2516" spans="2:65" ht="25.5" customHeight="1" x14ac:dyDescent="0.2">
      <c r="B2516" s="205" t="s">
        <v>423</v>
      </c>
      <c r="C2516" s="205"/>
      <c r="D2516" s="205"/>
      <c r="E2516" s="205"/>
      <c r="F2516" s="205"/>
      <c r="G2516" s="205"/>
      <c r="H2516" s="205"/>
      <c r="I2516" s="205"/>
      <c r="J2516" s="205"/>
      <c r="K2516" s="205"/>
      <c r="L2516" s="205"/>
      <c r="M2516" s="205"/>
      <c r="N2516" s="205"/>
      <c r="O2516" s="205"/>
      <c r="P2516" s="205"/>
      <c r="Q2516" s="205"/>
      <c r="R2516" s="205"/>
      <c r="S2516" s="205"/>
      <c r="T2516" s="205"/>
      <c r="U2516" s="205"/>
      <c r="V2516" s="205"/>
      <c r="W2516" s="205"/>
      <c r="X2516" s="205"/>
      <c r="Y2516" s="205"/>
      <c r="Z2516" s="205"/>
      <c r="AA2516" s="205"/>
      <c r="AB2516" s="205"/>
      <c r="AC2516" s="205"/>
      <c r="AD2516" s="205"/>
      <c r="AE2516" s="205"/>
      <c r="AF2516" s="205"/>
      <c r="AG2516" s="205"/>
      <c r="AH2516" s="205"/>
      <c r="AI2516" s="205"/>
      <c r="AJ2516" s="205"/>
      <c r="AK2516" s="205"/>
      <c r="AL2516" s="205"/>
      <c r="AM2516" s="205"/>
      <c r="AN2516" s="205"/>
      <c r="AO2516" s="205"/>
      <c r="AP2516" s="205"/>
      <c r="AQ2516" s="205"/>
      <c r="AR2516" s="205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 s="8"/>
      <c r="BM2516" s="8"/>
    </row>
    <row r="2517" spans="2:65" ht="25.5" customHeight="1" x14ac:dyDescent="0.2">
      <c r="B2517"/>
      <c r="C2517"/>
      <c r="D2517"/>
      <c r="E2517" s="8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</row>
    <row r="2518" spans="2:65" ht="25.5" customHeight="1" x14ac:dyDescent="0.2">
      <c r="B2518" s="206" t="s">
        <v>138</v>
      </c>
      <c r="C2518" s="206"/>
      <c r="D2518" s="206"/>
      <c r="E2518" s="8"/>
      <c r="F2518" s="187" t="s">
        <v>3</v>
      </c>
      <c r="G2518" s="187"/>
      <c r="H2518" s="187"/>
      <c r="I2518"/>
      <c r="J2518" s="188" t="s">
        <v>145</v>
      </c>
      <c r="K2518" s="188"/>
      <c r="L2518" s="188"/>
      <c r="M2518"/>
      <c r="N2518" s="188" t="s">
        <v>5</v>
      </c>
      <c r="O2518" s="188"/>
      <c r="P2518" s="188"/>
      <c r="Q2518"/>
      <c r="R2518" s="187" t="s">
        <v>158</v>
      </c>
      <c r="S2518" s="187"/>
      <c r="T2518" s="187"/>
      <c r="U2518"/>
      <c r="V2518" s="186" t="s">
        <v>159</v>
      </c>
      <c r="W2518" s="186"/>
      <c r="X2518" s="186"/>
      <c r="Y2518"/>
      <c r="Z2518" s="206" t="s">
        <v>8</v>
      </c>
      <c r="AA2518" s="206"/>
      <c r="AB2518" s="206"/>
      <c r="AC2518"/>
      <c r="AD2518" s="186" t="s">
        <v>9</v>
      </c>
      <c r="AE2518" s="186"/>
      <c r="AF2518" s="186"/>
      <c r="AG2518"/>
      <c r="AH2518" s="186" t="s">
        <v>172</v>
      </c>
      <c r="AI2518" s="186"/>
      <c r="AJ2518" s="186"/>
      <c r="AK2518"/>
      <c r="AL2518" s="186" t="s">
        <v>11</v>
      </c>
      <c r="AM2518" s="186"/>
      <c r="AN2518" s="186"/>
      <c r="AO2518"/>
      <c r="AP2518" s="186" t="s">
        <v>179</v>
      </c>
      <c r="AQ2518" s="186"/>
      <c r="AR2518" s="186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</row>
    <row r="2519" spans="2:65" ht="25.5" customHeight="1" x14ac:dyDescent="0.2">
      <c r="B2519" s="90" t="s">
        <v>40</v>
      </c>
      <c r="C2519" s="42">
        <v>8</v>
      </c>
      <c r="D2519" s="44">
        <v>0.2857142857142857</v>
      </c>
      <c r="E2519" s="8"/>
      <c r="F2519" s="91" t="s">
        <v>143</v>
      </c>
      <c r="G2519" s="43">
        <v>3</v>
      </c>
      <c r="H2519" s="44">
        <v>0.10714285714285714</v>
      </c>
      <c r="I2519"/>
      <c r="J2519" s="92" t="s">
        <v>147</v>
      </c>
      <c r="K2519" s="45">
        <v>0</v>
      </c>
      <c r="L2519" s="44">
        <v>0</v>
      </c>
      <c r="M2519"/>
      <c r="N2519" s="91" t="s">
        <v>154</v>
      </c>
      <c r="O2519" s="43">
        <v>20</v>
      </c>
      <c r="P2519" s="44">
        <v>0.7142857142857143</v>
      </c>
      <c r="Q2519"/>
      <c r="R2519" s="93">
        <v>1</v>
      </c>
      <c r="S2519" s="43">
        <v>16</v>
      </c>
      <c r="T2519" s="44">
        <v>0.5714285714285714</v>
      </c>
      <c r="U2519"/>
      <c r="V2519" s="94" t="s">
        <v>160</v>
      </c>
      <c r="W2519" s="57">
        <v>16</v>
      </c>
      <c r="X2519" s="58">
        <v>0.5714285714285714</v>
      </c>
      <c r="Y2519"/>
      <c r="Z2519" s="95" t="s">
        <v>163</v>
      </c>
      <c r="AA2519" s="42">
        <v>6</v>
      </c>
      <c r="AB2519" s="44">
        <v>0.21428571428571427</v>
      </c>
      <c r="AC2519"/>
      <c r="AD2519" s="95" t="s">
        <v>799</v>
      </c>
      <c r="AE2519" s="57">
        <v>2</v>
      </c>
      <c r="AF2519" s="58">
        <v>7.1428571428571425E-2</v>
      </c>
      <c r="AG2519"/>
      <c r="AH2519" s="95" t="s">
        <v>143</v>
      </c>
      <c r="AI2519" s="42">
        <v>6</v>
      </c>
      <c r="AJ2519" s="44">
        <v>0.21428571428571427</v>
      </c>
      <c r="AK2519"/>
      <c r="AL2519" s="95" t="s">
        <v>175</v>
      </c>
      <c r="AM2519" s="42">
        <v>9</v>
      </c>
      <c r="AN2519" s="44">
        <v>0.32142857142857145</v>
      </c>
      <c r="AO2519"/>
      <c r="AP2519" s="95" t="s">
        <v>143</v>
      </c>
      <c r="AQ2519" s="42">
        <v>15</v>
      </c>
      <c r="AR2519" s="44">
        <v>0.5357142857142857</v>
      </c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</row>
    <row r="2520" spans="2:65" ht="25.5" customHeight="1" x14ac:dyDescent="0.2">
      <c r="B2520" s="90" t="s">
        <v>27</v>
      </c>
      <c r="C2520" s="42">
        <v>7</v>
      </c>
      <c r="D2520" s="44">
        <v>0.25</v>
      </c>
      <c r="E2520" s="8"/>
      <c r="F2520" s="91" t="s">
        <v>144</v>
      </c>
      <c r="G2520" s="43">
        <v>25</v>
      </c>
      <c r="H2520" s="44">
        <v>0.8928571428571429</v>
      </c>
      <c r="I2520"/>
      <c r="J2520" s="92" t="s">
        <v>148</v>
      </c>
      <c r="K2520" s="45">
        <v>0</v>
      </c>
      <c r="L2520" s="44">
        <v>0</v>
      </c>
      <c r="M2520"/>
      <c r="N2520" s="91" t="s">
        <v>155</v>
      </c>
      <c r="O2520" s="43">
        <v>0</v>
      </c>
      <c r="P2520" s="44">
        <v>0</v>
      </c>
      <c r="Q2520"/>
      <c r="R2520" s="93">
        <v>2</v>
      </c>
      <c r="S2520" s="43">
        <v>10</v>
      </c>
      <c r="T2520" s="44">
        <v>0.35714285714285715</v>
      </c>
      <c r="U2520"/>
      <c r="V2520" s="95" t="s">
        <v>161</v>
      </c>
      <c r="W2520" s="57">
        <v>2</v>
      </c>
      <c r="X2520" s="58">
        <v>7.1428571428571425E-2</v>
      </c>
      <c r="Y2520"/>
      <c r="Z2520" s="90" t="s">
        <v>164</v>
      </c>
      <c r="AA2520" s="42">
        <v>5</v>
      </c>
      <c r="AB2520" s="44">
        <v>0.17857142857142858</v>
      </c>
      <c r="AC2520"/>
      <c r="AD2520" s="94" t="s">
        <v>800</v>
      </c>
      <c r="AE2520" s="57">
        <v>5</v>
      </c>
      <c r="AF2520" s="58">
        <v>0.17857142857142858</v>
      </c>
      <c r="AG2520"/>
      <c r="AH2520" s="90" t="s">
        <v>173</v>
      </c>
      <c r="AI2520" s="42">
        <v>8</v>
      </c>
      <c r="AJ2520" s="44">
        <v>0.2857142857142857</v>
      </c>
      <c r="AK2520"/>
      <c r="AL2520" s="90" t="s">
        <v>176</v>
      </c>
      <c r="AM2520" s="42">
        <v>16</v>
      </c>
      <c r="AN2520" s="44">
        <v>0.5714285714285714</v>
      </c>
      <c r="AO2520"/>
      <c r="AP2520" s="90" t="s">
        <v>173</v>
      </c>
      <c r="AQ2520" s="42">
        <v>13</v>
      </c>
      <c r="AR2520" s="44">
        <v>0.4642857142857143</v>
      </c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</row>
    <row r="2521" spans="2:65" ht="25.5" customHeight="1" x14ac:dyDescent="0.2">
      <c r="B2521" s="90" t="s">
        <v>31</v>
      </c>
      <c r="C2521" s="42">
        <v>3</v>
      </c>
      <c r="D2521" s="44">
        <v>0.10714285714285714</v>
      </c>
      <c r="E2521" s="8"/>
      <c r="F2521" s="83"/>
      <c r="G2521" s="85">
        <v>28</v>
      </c>
      <c r="H2521" s="86">
        <v>1</v>
      </c>
      <c r="I2521"/>
      <c r="J2521" s="92" t="s">
        <v>146</v>
      </c>
      <c r="K2521" s="45">
        <v>10</v>
      </c>
      <c r="L2521" s="44">
        <v>0.35714285714285715</v>
      </c>
      <c r="M2521"/>
      <c r="N2521" s="91" t="s">
        <v>156</v>
      </c>
      <c r="O2521" s="43">
        <v>3</v>
      </c>
      <c r="P2521" s="44">
        <v>0.10714285714285714</v>
      </c>
      <c r="Q2521"/>
      <c r="R2521" s="93">
        <v>3</v>
      </c>
      <c r="S2521" s="43">
        <v>2</v>
      </c>
      <c r="T2521" s="44">
        <v>7.1428571428571425E-2</v>
      </c>
      <c r="U2521"/>
      <c r="V2521" s="94" t="s">
        <v>162</v>
      </c>
      <c r="W2521" s="57">
        <v>10</v>
      </c>
      <c r="X2521" s="58">
        <v>0.35714285714285715</v>
      </c>
      <c r="Y2521"/>
      <c r="Z2521" s="90" t="s">
        <v>165</v>
      </c>
      <c r="AA2521" s="42">
        <v>6</v>
      </c>
      <c r="AB2521" s="44">
        <v>0.21428571428571427</v>
      </c>
      <c r="AC2521"/>
      <c r="AD2521" s="94" t="s">
        <v>801</v>
      </c>
      <c r="AE2521" s="57">
        <v>6</v>
      </c>
      <c r="AF2521" s="58">
        <v>0.21428571428571427</v>
      </c>
      <c r="AG2521"/>
      <c r="AH2521" s="90" t="s">
        <v>174</v>
      </c>
      <c r="AI2521" s="42">
        <v>14</v>
      </c>
      <c r="AJ2521" s="44">
        <v>0.5</v>
      </c>
      <c r="AK2521"/>
      <c r="AL2521" s="90" t="s">
        <v>177</v>
      </c>
      <c r="AM2521" s="42">
        <v>3</v>
      </c>
      <c r="AN2521" s="44">
        <v>0.10714285714285714</v>
      </c>
      <c r="AO2521"/>
      <c r="AP2521" s="90" t="s">
        <v>171</v>
      </c>
      <c r="AQ2521" s="42">
        <v>0</v>
      </c>
      <c r="AR2521" s="44">
        <v>0</v>
      </c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</row>
    <row r="2522" spans="2:65" ht="25.5" customHeight="1" x14ac:dyDescent="0.2">
      <c r="B2522" s="90" t="s">
        <v>36</v>
      </c>
      <c r="C2522" s="42">
        <v>7</v>
      </c>
      <c r="D2522" s="44">
        <v>0.25</v>
      </c>
      <c r="E2522" s="8"/>
      <c r="F2522"/>
      <c r="G2522" s="41" t="s">
        <v>141</v>
      </c>
      <c r="H2522" s="41" t="s">
        <v>140</v>
      </c>
      <c r="I2522"/>
      <c r="J2522" s="92" t="s">
        <v>150</v>
      </c>
      <c r="K2522" s="45">
        <v>1</v>
      </c>
      <c r="L2522" s="44">
        <v>3.5714285714285712E-2</v>
      </c>
      <c r="M2522"/>
      <c r="N2522" s="91" t="s">
        <v>157</v>
      </c>
      <c r="O2522" s="43">
        <v>5</v>
      </c>
      <c r="P2522" s="44">
        <v>0.17857142857142858</v>
      </c>
      <c r="Q2522"/>
      <c r="R2522" s="93">
        <v>4</v>
      </c>
      <c r="S2522" s="43">
        <v>0</v>
      </c>
      <c r="T2522" s="44">
        <v>0</v>
      </c>
      <c r="U2522"/>
      <c r="V2522" s="77"/>
      <c r="W2522" s="54">
        <v>28</v>
      </c>
      <c r="X2522" s="66">
        <v>1</v>
      </c>
      <c r="Y2522"/>
      <c r="Z2522" s="90" t="s">
        <v>166</v>
      </c>
      <c r="AA2522" s="42">
        <v>3</v>
      </c>
      <c r="AB2522" s="44">
        <v>0.10714285714285714</v>
      </c>
      <c r="AC2522"/>
      <c r="AD2522" s="94" t="s">
        <v>802</v>
      </c>
      <c r="AE2522" s="57">
        <v>15</v>
      </c>
      <c r="AF2522" s="58">
        <v>0.5357142857142857</v>
      </c>
      <c r="AG2522"/>
      <c r="AH2522" s="90" t="s">
        <v>171</v>
      </c>
      <c r="AI2522" s="42">
        <v>0</v>
      </c>
      <c r="AJ2522" s="44">
        <v>0</v>
      </c>
      <c r="AK2522"/>
      <c r="AL2522" s="90" t="s">
        <v>178</v>
      </c>
      <c r="AM2522" s="42">
        <v>0</v>
      </c>
      <c r="AN2522" s="44">
        <v>0</v>
      </c>
      <c r="AO2522"/>
      <c r="AP2522" s="82"/>
      <c r="AQ2522" s="83">
        <v>28</v>
      </c>
      <c r="AR2522" s="87">
        <v>1</v>
      </c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</row>
    <row r="2523" spans="2:65" ht="25.5" customHeight="1" x14ac:dyDescent="0.2">
      <c r="B2523" s="90" t="s">
        <v>139</v>
      </c>
      <c r="C2523" s="42">
        <v>2</v>
      </c>
      <c r="D2523" s="44">
        <v>7.1428571428571425E-2</v>
      </c>
      <c r="E2523" s="8"/>
      <c r="F2523"/>
      <c r="G2523"/>
      <c r="H2523"/>
      <c r="I2523"/>
      <c r="J2523" s="92" t="s">
        <v>151</v>
      </c>
      <c r="K2523" s="45">
        <v>14</v>
      </c>
      <c r="L2523" s="44">
        <v>0.5</v>
      </c>
      <c r="M2523"/>
      <c r="N2523" s="83"/>
      <c r="O2523" s="85">
        <v>28</v>
      </c>
      <c r="P2523" s="87">
        <v>1</v>
      </c>
      <c r="Q2523"/>
      <c r="R2523" s="93">
        <v>5</v>
      </c>
      <c r="S2523" s="43">
        <v>0</v>
      </c>
      <c r="T2523" s="44">
        <v>0</v>
      </c>
      <c r="U2523"/>
      <c r="V2523"/>
      <c r="W2523" s="56" t="s">
        <v>141</v>
      </c>
      <c r="X2523" s="49" t="s">
        <v>140</v>
      </c>
      <c r="Y2523"/>
      <c r="Z2523" s="96" t="s">
        <v>167</v>
      </c>
      <c r="AA2523" s="42">
        <v>2</v>
      </c>
      <c r="AB2523" s="44">
        <v>7.1428571428571425E-2</v>
      </c>
      <c r="AC2523"/>
      <c r="AD2523" s="77"/>
      <c r="AE2523" s="54">
        <v>28</v>
      </c>
      <c r="AF2523" s="76">
        <v>1</v>
      </c>
      <c r="AG2523"/>
      <c r="AH2523" s="82"/>
      <c r="AI2523" s="83">
        <v>28</v>
      </c>
      <c r="AJ2523" s="87">
        <v>1</v>
      </c>
      <c r="AK2523"/>
      <c r="AL2523" s="82"/>
      <c r="AM2523" s="83">
        <v>28</v>
      </c>
      <c r="AN2523" s="87">
        <v>1</v>
      </c>
      <c r="AO2523"/>
      <c r="AP2523"/>
      <c r="AQ2523" s="40" t="s">
        <v>141</v>
      </c>
      <c r="AR2523" s="41" t="s">
        <v>140</v>
      </c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 s="8"/>
      <c r="BF2523" s="8"/>
      <c r="BG2523" s="8"/>
      <c r="BH2523"/>
      <c r="BI2523"/>
      <c r="BJ2523"/>
      <c r="BK2523"/>
      <c r="BL2523"/>
      <c r="BM2523"/>
    </row>
    <row r="2524" spans="2:65" ht="25.5" customHeight="1" x14ac:dyDescent="0.2">
      <c r="B2524" s="90" t="s">
        <v>50</v>
      </c>
      <c r="C2524" s="42">
        <v>1</v>
      </c>
      <c r="D2524" s="44">
        <v>3.5714285714285712E-2</v>
      </c>
      <c r="E2524" s="8"/>
      <c r="F2524"/>
      <c r="G2524"/>
      <c r="H2524"/>
      <c r="I2524"/>
      <c r="J2524" s="92" t="s">
        <v>149</v>
      </c>
      <c r="K2524" s="45">
        <v>2</v>
      </c>
      <c r="L2524" s="44">
        <v>7.1428571428571425E-2</v>
      </c>
      <c r="M2524"/>
      <c r="N2524"/>
      <c r="O2524" s="41" t="s">
        <v>153</v>
      </c>
      <c r="P2524" s="41" t="s">
        <v>140</v>
      </c>
      <c r="Q2524"/>
      <c r="R2524" s="83"/>
      <c r="S2524" s="85">
        <v>42</v>
      </c>
      <c r="T2524" s="87">
        <v>1</v>
      </c>
      <c r="U2524"/>
      <c r="V2524"/>
      <c r="W2524"/>
      <c r="X2524"/>
      <c r="Y2524"/>
      <c r="Z2524" s="96" t="s">
        <v>168</v>
      </c>
      <c r="AA2524" s="42">
        <v>1</v>
      </c>
      <c r="AB2524" s="44">
        <v>3.5714285714285712E-2</v>
      </c>
      <c r="AC2524"/>
      <c r="AD2524"/>
      <c r="AE2524" s="56" t="s">
        <v>141</v>
      </c>
      <c r="AF2524" s="49" t="s">
        <v>140</v>
      </c>
      <c r="AG2524"/>
      <c r="AH2524"/>
      <c r="AI2524" s="40" t="s">
        <v>141</v>
      </c>
      <c r="AJ2524" s="41" t="s">
        <v>140</v>
      </c>
      <c r="AK2524"/>
      <c r="AL2524" s="81"/>
      <c r="AM2524" s="40" t="s">
        <v>141</v>
      </c>
      <c r="AN2524" s="41" t="s">
        <v>140</v>
      </c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</row>
    <row r="2525" spans="2:65" ht="25.5" customHeight="1" x14ac:dyDescent="0.2">
      <c r="B2525" s="82"/>
      <c r="C2525" s="83">
        <v>28</v>
      </c>
      <c r="D2525" s="84">
        <v>1</v>
      </c>
      <c r="E2525" s="8"/>
      <c r="F2525"/>
      <c r="G2525"/>
      <c r="H2525"/>
      <c r="I2525"/>
      <c r="J2525" s="92" t="s">
        <v>152</v>
      </c>
      <c r="K2525" s="45">
        <v>1</v>
      </c>
      <c r="L2525" s="44">
        <v>3.5714285714285712E-2</v>
      </c>
      <c r="M2525"/>
      <c r="N2525"/>
      <c r="O2525"/>
      <c r="P2525"/>
      <c r="Q2525"/>
      <c r="R2525"/>
      <c r="S2525" s="49" t="s">
        <v>197</v>
      </c>
      <c r="T2525" s="89" t="s">
        <v>369</v>
      </c>
      <c r="U2525"/>
      <c r="V2525"/>
      <c r="W2525"/>
      <c r="X2525"/>
      <c r="Y2525"/>
      <c r="Z2525" s="96" t="s">
        <v>169</v>
      </c>
      <c r="AA2525" s="42">
        <v>0</v>
      </c>
      <c r="AB2525" s="44">
        <v>0</v>
      </c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 s="48"/>
      <c r="BM2525" s="8"/>
    </row>
    <row r="2526" spans="2:65" ht="25.5" customHeight="1" x14ac:dyDescent="0.2">
      <c r="B2526"/>
      <c r="C2526" s="40" t="s">
        <v>141</v>
      </c>
      <c r="D2526" s="41" t="s">
        <v>140</v>
      </c>
      <c r="E2526" s="8"/>
      <c r="F2526"/>
      <c r="G2526"/>
      <c r="H2526"/>
      <c r="I2526"/>
      <c r="J2526" s="88"/>
      <c r="K2526" s="65">
        <v>28</v>
      </c>
      <c r="L2526" s="87">
        <v>1</v>
      </c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 s="96" t="s">
        <v>170</v>
      </c>
      <c r="AA2526" s="42">
        <v>2</v>
      </c>
      <c r="AB2526" s="44">
        <v>7.1428571428571425E-2</v>
      </c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</row>
    <row r="2527" spans="2:65" ht="25.5" customHeight="1" x14ac:dyDescent="0.2">
      <c r="B2527"/>
      <c r="C2527"/>
      <c r="D2527"/>
      <c r="E2527" s="8"/>
      <c r="F2527"/>
      <c r="G2527"/>
      <c r="H2527"/>
      <c r="I2527"/>
      <c r="J2527" s="79"/>
      <c r="K2527" s="41" t="s">
        <v>141</v>
      </c>
      <c r="L2527" s="41" t="s">
        <v>140</v>
      </c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 s="96" t="s">
        <v>162</v>
      </c>
      <c r="AA2527" s="42">
        <v>1</v>
      </c>
      <c r="AB2527" s="44">
        <v>3.5714285714285712E-2</v>
      </c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</row>
    <row r="2528" spans="2:65" ht="25.5" customHeight="1" x14ac:dyDescent="0.2">
      <c r="B2528"/>
      <c r="C2528"/>
      <c r="D2528"/>
      <c r="E2528" s="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 s="96" t="s">
        <v>171</v>
      </c>
      <c r="AA2528" s="42">
        <v>2</v>
      </c>
      <c r="AB2528" s="44">
        <v>7.1428571428571425E-2</v>
      </c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 s="8"/>
      <c r="BJ2528" s="52"/>
      <c r="BK2528" s="52"/>
      <c r="BL2528"/>
      <c r="BM2528"/>
    </row>
    <row r="2529" spans="2:65" ht="25.5" customHeight="1" x14ac:dyDescent="0.2">
      <c r="B2529"/>
      <c r="C2529"/>
      <c r="D2529"/>
      <c r="E2529" s="8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 s="82"/>
      <c r="AA2529" s="83">
        <v>28</v>
      </c>
      <c r="AB2529" s="87">
        <v>1</v>
      </c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 s="8"/>
      <c r="BF2529" s="8"/>
      <c r="BG2529" s="8"/>
      <c r="BH2529"/>
      <c r="BI2529"/>
      <c r="BJ2529"/>
      <c r="BK2529"/>
      <c r="BL2529"/>
      <c r="BM2529"/>
    </row>
    <row r="2530" spans="2:65" ht="25.5" customHeight="1" x14ac:dyDescent="0.2">
      <c r="B2530" s="61"/>
      <c r="C2530" s="61"/>
      <c r="D2530" s="61"/>
      <c r="E2530" s="37"/>
      <c r="F2530" s="61"/>
      <c r="G2530" s="61"/>
      <c r="H2530" s="61"/>
      <c r="I2530" s="61"/>
      <c r="J2530" s="61"/>
      <c r="K2530" s="61"/>
      <c r="L2530" s="61"/>
      <c r="M2530" s="61"/>
      <c r="N2530" s="61"/>
      <c r="O2530" s="61"/>
      <c r="P2530" s="61"/>
      <c r="Q2530" s="61"/>
      <c r="R2530" s="61"/>
      <c r="S2530" s="61"/>
      <c r="T2530" s="61"/>
      <c r="U2530" s="61"/>
      <c r="V2530" s="61"/>
      <c r="W2530" s="61"/>
      <c r="X2530" s="61"/>
      <c r="Y2530" s="61"/>
      <c r="Z2530" s="78"/>
      <c r="AA2530" s="40" t="s">
        <v>141</v>
      </c>
      <c r="AB2530" s="41" t="s">
        <v>140</v>
      </c>
      <c r="AC2530" s="61"/>
      <c r="AD2530" s="61"/>
      <c r="AE2530" s="61"/>
      <c r="AF2530" s="61"/>
      <c r="AG2530" s="61"/>
      <c r="AH2530" s="61"/>
      <c r="AI2530" s="61"/>
      <c r="AJ2530" s="61"/>
      <c r="AK2530" s="61"/>
      <c r="AL2530" s="61"/>
      <c r="AM2530" s="61"/>
      <c r="AN2530" s="61"/>
      <c r="AO2530" s="61"/>
      <c r="AP2530" s="61"/>
      <c r="AQ2530" s="61"/>
      <c r="AR2530" s="61"/>
      <c r="AS2530" s="61"/>
      <c r="AT2530" s="61"/>
      <c r="AU2530" s="61"/>
      <c r="AV2530" s="61"/>
      <c r="AW2530" s="61"/>
      <c r="AX2530" s="61"/>
      <c r="AY2530" s="61"/>
      <c r="AZ2530" s="61"/>
      <c r="BA2530" s="61"/>
      <c r="BB2530" s="61"/>
      <c r="BC2530" s="61"/>
      <c r="BD2530" s="61"/>
      <c r="BE2530" s="61"/>
      <c r="BF2530" s="61"/>
      <c r="BG2530" s="61"/>
      <c r="BH2530" s="61"/>
      <c r="BI2530" s="61"/>
      <c r="BJ2530" s="61"/>
      <c r="BK2530" s="61"/>
      <c r="BL2530" s="61"/>
      <c r="BM2530" s="61"/>
    </row>
    <row r="2531" spans="2:65" ht="25.5" customHeight="1" x14ac:dyDescent="0.2">
      <c r="B2531" s="182" t="s">
        <v>424</v>
      </c>
      <c r="C2531" s="182"/>
      <c r="D2531" s="182"/>
      <c r="E2531" s="182"/>
      <c r="F2531" s="182"/>
      <c r="G2531" s="182"/>
      <c r="H2531" s="182"/>
      <c r="I2531" s="182"/>
      <c r="J2531" s="182"/>
      <c r="K2531" s="182"/>
      <c r="L2531" s="182"/>
      <c r="M2531" s="182"/>
      <c r="N2531" s="182"/>
      <c r="O2531" s="182"/>
      <c r="P2531" s="182"/>
      <c r="Q2531" s="182"/>
      <c r="R2531" s="182"/>
      <c r="S2531" s="182"/>
      <c r="T2531" s="182"/>
      <c r="U2531" s="182"/>
      <c r="V2531" s="182"/>
      <c r="W2531" s="182"/>
      <c r="X2531" s="182"/>
      <c r="Y2531" s="182"/>
      <c r="Z2531" s="182"/>
      <c r="AA2531" s="182"/>
      <c r="AB2531" s="182"/>
      <c r="AC2531" s="182"/>
      <c r="AD2531" s="182"/>
      <c r="AE2531" s="182"/>
      <c r="AF2531" s="182"/>
      <c r="AG2531" s="182"/>
      <c r="AH2531" s="182"/>
      <c r="AI2531" s="182"/>
      <c r="AJ2531" s="182"/>
      <c r="AK2531" s="182"/>
      <c r="AL2531" s="182"/>
      <c r="AM2531" s="182"/>
      <c r="AN2531" s="182"/>
      <c r="AO2531" s="182"/>
      <c r="AP2531" s="182"/>
      <c r="AQ2531" s="182"/>
      <c r="AR2531" s="182"/>
      <c r="AS2531" s="182"/>
      <c r="AT2531" s="182"/>
      <c r="AU2531" s="182"/>
      <c r="AV2531" s="182"/>
      <c r="AW2531" s="182"/>
      <c r="AX2531" s="182"/>
      <c r="AY2531" s="182"/>
      <c r="AZ2531" s="182"/>
      <c r="BA2531" s="182"/>
      <c r="BB2531" s="182"/>
      <c r="BC2531" s="182"/>
      <c r="BD2531" s="182"/>
      <c r="BE2531" s="182"/>
      <c r="BF2531" s="182"/>
      <c r="BG2531" s="182"/>
      <c r="BH2531" s="182"/>
      <c r="BI2531" s="182"/>
      <c r="BJ2531" s="61"/>
      <c r="BK2531" s="61"/>
      <c r="BL2531" s="37"/>
      <c r="BM2531" s="37"/>
    </row>
    <row r="2532" spans="2:65" ht="25.5" customHeight="1" x14ac:dyDescent="0.2">
      <c r="B2532" s="61"/>
      <c r="C2532" s="61"/>
      <c r="D2532" s="61"/>
      <c r="E2532" s="37"/>
      <c r="F2532" s="61"/>
      <c r="G2532" s="61"/>
      <c r="H2532" s="61"/>
      <c r="I2532" s="61"/>
      <c r="J2532" s="61"/>
      <c r="K2532" s="61"/>
      <c r="L2532" s="61"/>
      <c r="M2532" s="61"/>
      <c r="N2532" s="61"/>
      <c r="O2532" s="61"/>
      <c r="P2532" s="61"/>
      <c r="Q2532" s="61"/>
      <c r="R2532" s="61"/>
      <c r="S2532" s="61"/>
      <c r="T2532" s="61"/>
      <c r="U2532" s="61"/>
      <c r="V2532" s="61"/>
      <c r="W2532" s="61"/>
      <c r="X2532" s="61"/>
      <c r="Y2532" s="61"/>
      <c r="Z2532" s="61"/>
      <c r="AA2532" s="61"/>
      <c r="AB2532" s="61"/>
      <c r="AC2532" s="61"/>
      <c r="AD2532" s="61"/>
      <c r="AE2532" s="61"/>
      <c r="AF2532" s="61"/>
      <c r="AG2532" s="61"/>
      <c r="AH2532" s="61"/>
      <c r="AI2532" s="61"/>
      <c r="AJ2532" s="61"/>
      <c r="AK2532" s="61"/>
      <c r="AL2532" s="61"/>
      <c r="AM2532" s="61"/>
      <c r="AN2532" s="61"/>
      <c r="AO2532" s="61"/>
      <c r="AP2532" s="61"/>
      <c r="AQ2532" s="61"/>
      <c r="AR2532" s="61"/>
      <c r="AS2532" s="61"/>
      <c r="AT2532" s="61"/>
      <c r="AU2532" s="61"/>
      <c r="AV2532" s="61"/>
      <c r="AW2532" s="61"/>
      <c r="AX2532" s="61"/>
      <c r="AY2532" s="61"/>
      <c r="AZ2532" s="61"/>
      <c r="BA2532" s="61"/>
      <c r="BB2532" s="61"/>
      <c r="BC2532" s="61"/>
      <c r="BD2532" s="61"/>
      <c r="BE2532" s="61"/>
      <c r="BF2532" s="61"/>
      <c r="BG2532" s="61"/>
      <c r="BH2532" s="61"/>
      <c r="BI2532" s="61"/>
      <c r="BJ2532" s="61"/>
      <c r="BK2532" s="61"/>
      <c r="BL2532" s="61"/>
      <c r="BM2532" s="61"/>
    </row>
    <row r="2533" spans="2:65" ht="25.5" customHeight="1" x14ac:dyDescent="0.2">
      <c r="B2533" s="189" t="s">
        <v>373</v>
      </c>
      <c r="C2533" s="192"/>
      <c r="D2533" s="192"/>
      <c r="E2533" s="37"/>
      <c r="F2533" s="189" t="s">
        <v>370</v>
      </c>
      <c r="G2533" s="192"/>
      <c r="H2533" s="192"/>
      <c r="I2533" s="61"/>
      <c r="J2533" s="189" t="s">
        <v>396</v>
      </c>
      <c r="K2533" s="192"/>
      <c r="L2533" s="192"/>
      <c r="M2533" s="61"/>
      <c r="N2533" s="190" t="s">
        <v>198</v>
      </c>
      <c r="O2533" s="191"/>
      <c r="P2533" s="191"/>
      <c r="Q2533" s="61"/>
      <c r="R2533" s="190" t="s">
        <v>207</v>
      </c>
      <c r="S2533" s="191"/>
      <c r="T2533" s="191"/>
      <c r="U2533" s="61"/>
      <c r="V2533" s="61"/>
      <c r="W2533" s="190" t="s">
        <v>212</v>
      </c>
      <c r="X2533" s="191"/>
      <c r="Y2533" s="191"/>
      <c r="Z2533" s="61"/>
      <c r="AA2533" s="190" t="s">
        <v>223</v>
      </c>
      <c r="AB2533" s="191"/>
      <c r="AC2533" s="191"/>
      <c r="AD2533" s="61"/>
      <c r="AE2533" s="190" t="s">
        <v>230</v>
      </c>
      <c r="AF2533" s="190"/>
      <c r="AG2533" s="190"/>
      <c r="AH2533" s="61"/>
      <c r="AI2533" s="190" t="s">
        <v>235</v>
      </c>
      <c r="AJ2533" s="190"/>
      <c r="AK2533" s="190"/>
      <c r="AL2533" s="61"/>
      <c r="AM2533" s="190" t="s">
        <v>252</v>
      </c>
      <c r="AN2533" s="190"/>
      <c r="AO2533" s="190"/>
      <c r="AP2533" s="61"/>
      <c r="AQ2533" s="190" t="s">
        <v>282</v>
      </c>
      <c r="AR2533" s="190"/>
      <c r="AS2533" s="190"/>
      <c r="AT2533" s="61"/>
      <c r="AU2533" s="189" t="s">
        <v>295</v>
      </c>
      <c r="AV2533" s="189"/>
      <c r="AW2533" s="189"/>
      <c r="AX2533" s="61"/>
      <c r="AY2533" s="189" t="s">
        <v>323</v>
      </c>
      <c r="AZ2533" s="189"/>
      <c r="BA2533" s="189"/>
      <c r="BB2533" s="61"/>
      <c r="BC2533" s="189" t="s">
        <v>324</v>
      </c>
      <c r="BD2533" s="189"/>
      <c r="BE2533" s="189"/>
      <c r="BF2533" s="61"/>
      <c r="BG2533" s="189" t="s">
        <v>331</v>
      </c>
      <c r="BH2533" s="189"/>
      <c r="BI2533" s="189"/>
      <c r="BJ2533" s="61"/>
      <c r="BK2533" s="61"/>
      <c r="BL2533" s="61"/>
      <c r="BM2533" s="61"/>
    </row>
    <row r="2534" spans="2:65" ht="25.5" customHeight="1" x14ac:dyDescent="0.2">
      <c r="B2534" s="63" t="s">
        <v>371</v>
      </c>
      <c r="C2534" s="45">
        <v>6</v>
      </c>
      <c r="D2534" s="58">
        <v>0.21428571428571427</v>
      </c>
      <c r="E2534" s="37"/>
      <c r="F2534" s="75" t="s">
        <v>384</v>
      </c>
      <c r="G2534" s="45">
        <v>1</v>
      </c>
      <c r="H2534" s="58">
        <v>3.5714285714285712E-2</v>
      </c>
      <c r="I2534" s="61"/>
      <c r="J2534" s="63" t="s">
        <v>397</v>
      </c>
      <c r="K2534" s="45">
        <v>4</v>
      </c>
      <c r="L2534" s="58">
        <v>0.14285714285714285</v>
      </c>
      <c r="M2534" s="61"/>
      <c r="N2534" s="169" t="s">
        <v>199</v>
      </c>
      <c r="O2534" s="59">
        <v>9</v>
      </c>
      <c r="P2534" s="60">
        <v>0.36</v>
      </c>
      <c r="Q2534" s="61"/>
      <c r="R2534" s="169" t="s">
        <v>208</v>
      </c>
      <c r="S2534" s="59">
        <v>8</v>
      </c>
      <c r="T2534" s="60">
        <v>0.32</v>
      </c>
      <c r="U2534" s="61"/>
      <c r="V2534" s="61"/>
      <c r="W2534" s="169" t="s">
        <v>213</v>
      </c>
      <c r="X2534" s="59">
        <v>6</v>
      </c>
      <c r="Y2534" s="60">
        <v>0.21428571428571427</v>
      </c>
      <c r="Z2534" s="61"/>
      <c r="AA2534" s="169" t="s">
        <v>224</v>
      </c>
      <c r="AB2534" s="59">
        <v>9</v>
      </c>
      <c r="AC2534" s="60">
        <v>0.32142857142857145</v>
      </c>
      <c r="AD2534" s="61"/>
      <c r="AE2534" s="169" t="s">
        <v>231</v>
      </c>
      <c r="AF2534" s="59">
        <v>3</v>
      </c>
      <c r="AG2534" s="60">
        <v>0.12</v>
      </c>
      <c r="AH2534" s="61"/>
      <c r="AI2534" s="169" t="s">
        <v>236</v>
      </c>
      <c r="AJ2534" s="59">
        <v>0</v>
      </c>
      <c r="AK2534" s="60">
        <v>0</v>
      </c>
      <c r="AL2534" s="61"/>
      <c r="AM2534" s="169" t="s">
        <v>253</v>
      </c>
      <c r="AN2534" s="59">
        <v>0</v>
      </c>
      <c r="AO2534" s="60">
        <v>0</v>
      </c>
      <c r="AP2534" s="61"/>
      <c r="AQ2534" s="169" t="s">
        <v>283</v>
      </c>
      <c r="AR2534" s="59">
        <v>2</v>
      </c>
      <c r="AS2534" s="60">
        <v>0.08</v>
      </c>
      <c r="AT2534" s="61"/>
      <c r="AU2534" s="169" t="s">
        <v>296</v>
      </c>
      <c r="AV2534" s="59">
        <v>1</v>
      </c>
      <c r="AW2534" s="60">
        <v>4.7619047619047616E-2</v>
      </c>
      <c r="AX2534" s="61"/>
      <c r="AY2534" s="169" t="s">
        <v>314</v>
      </c>
      <c r="AZ2534" s="59">
        <v>1</v>
      </c>
      <c r="BA2534" s="60">
        <v>3.5714285714285712E-2</v>
      </c>
      <c r="BB2534" s="61"/>
      <c r="BC2534" s="169" t="s">
        <v>325</v>
      </c>
      <c r="BD2534" s="59">
        <v>14</v>
      </c>
      <c r="BE2534" s="60">
        <v>0.5</v>
      </c>
      <c r="BF2534" s="61"/>
      <c r="BG2534" s="63" t="s">
        <v>332</v>
      </c>
      <c r="BH2534" s="54">
        <v>1</v>
      </c>
      <c r="BI2534" s="66">
        <v>5.8823529411764705E-2</v>
      </c>
      <c r="BJ2534" s="61"/>
      <c r="BK2534" s="61"/>
      <c r="BL2534" s="61"/>
      <c r="BM2534" s="61"/>
    </row>
    <row r="2535" spans="2:65" ht="25.5" customHeight="1" x14ac:dyDescent="0.2">
      <c r="B2535" s="63" t="s">
        <v>372</v>
      </c>
      <c r="C2535" s="45">
        <v>2</v>
      </c>
      <c r="D2535" s="58">
        <v>7.1428571428571425E-2</v>
      </c>
      <c r="E2535" s="64"/>
      <c r="F2535" s="75" t="s">
        <v>385</v>
      </c>
      <c r="G2535" s="45">
        <v>7</v>
      </c>
      <c r="H2535" s="58">
        <v>0.25</v>
      </c>
      <c r="I2535" s="61"/>
      <c r="J2535" s="63" t="s">
        <v>398</v>
      </c>
      <c r="K2535" s="45">
        <v>0</v>
      </c>
      <c r="L2535" s="58">
        <v>0</v>
      </c>
      <c r="M2535" s="61"/>
      <c r="N2535" s="169" t="s">
        <v>200</v>
      </c>
      <c r="O2535" s="45">
        <v>10</v>
      </c>
      <c r="P2535" s="60">
        <v>0.4</v>
      </c>
      <c r="Q2535" s="61"/>
      <c r="R2535" s="169" t="s">
        <v>209</v>
      </c>
      <c r="S2535" s="59">
        <v>12</v>
      </c>
      <c r="T2535" s="60">
        <v>0.48</v>
      </c>
      <c r="U2535" s="61"/>
      <c r="V2535" s="61"/>
      <c r="W2535" s="169" t="s">
        <v>214</v>
      </c>
      <c r="X2535" s="45">
        <v>0</v>
      </c>
      <c r="Y2535" s="60">
        <v>0</v>
      </c>
      <c r="Z2535" s="61"/>
      <c r="AA2535" s="169" t="s">
        <v>225</v>
      </c>
      <c r="AB2535" s="45">
        <v>7</v>
      </c>
      <c r="AC2535" s="60">
        <v>0.25</v>
      </c>
      <c r="AD2535" s="61"/>
      <c r="AE2535" s="169" t="s">
        <v>232</v>
      </c>
      <c r="AF2535" s="45">
        <v>2</v>
      </c>
      <c r="AG2535" s="60">
        <v>0.08</v>
      </c>
      <c r="AH2535" s="61"/>
      <c r="AI2535" s="169" t="s">
        <v>238</v>
      </c>
      <c r="AJ2535" s="45">
        <v>0</v>
      </c>
      <c r="AK2535" s="60">
        <v>0</v>
      </c>
      <c r="AL2535" s="61"/>
      <c r="AM2535" s="169" t="s">
        <v>254</v>
      </c>
      <c r="AN2535" s="45">
        <v>0</v>
      </c>
      <c r="AO2535" s="60">
        <v>0</v>
      </c>
      <c r="AP2535" s="61"/>
      <c r="AQ2535" s="169" t="s">
        <v>284</v>
      </c>
      <c r="AR2535" s="45">
        <v>3</v>
      </c>
      <c r="AS2535" s="60">
        <v>0.12</v>
      </c>
      <c r="AT2535" s="61"/>
      <c r="AU2535" s="169" t="s">
        <v>297</v>
      </c>
      <c r="AV2535" s="45">
        <v>5</v>
      </c>
      <c r="AW2535" s="60">
        <v>0.23809523809523808</v>
      </c>
      <c r="AX2535" s="61"/>
      <c r="AY2535" s="169" t="s">
        <v>316</v>
      </c>
      <c r="AZ2535" s="45">
        <v>1</v>
      </c>
      <c r="BA2535" s="60">
        <v>3.5714285714285712E-2</v>
      </c>
      <c r="BB2535" s="61"/>
      <c r="BC2535" s="169" t="s">
        <v>326</v>
      </c>
      <c r="BD2535" s="45">
        <v>2</v>
      </c>
      <c r="BE2535" s="60">
        <v>7.1428571428571425E-2</v>
      </c>
      <c r="BF2535" s="61"/>
      <c r="BG2535" s="63" t="s">
        <v>333</v>
      </c>
      <c r="BH2535" s="65">
        <v>4</v>
      </c>
      <c r="BI2535" s="66">
        <v>0.23529411764705882</v>
      </c>
      <c r="BJ2535" s="61"/>
      <c r="BK2535" s="61"/>
      <c r="BL2535" s="61"/>
      <c r="BM2535" s="61"/>
    </row>
    <row r="2536" spans="2:65" ht="25.5" customHeight="1" x14ac:dyDescent="0.2">
      <c r="B2536" s="63" t="s">
        <v>374</v>
      </c>
      <c r="C2536" s="45">
        <v>3</v>
      </c>
      <c r="D2536" s="58">
        <v>0.10714285714285714</v>
      </c>
      <c r="E2536" s="64"/>
      <c r="F2536" s="75" t="s">
        <v>386</v>
      </c>
      <c r="G2536" s="45">
        <v>2</v>
      </c>
      <c r="H2536" s="58">
        <v>7.1428571428571425E-2</v>
      </c>
      <c r="I2536" s="61"/>
      <c r="J2536" s="63" t="s">
        <v>385</v>
      </c>
      <c r="K2536" s="45">
        <v>4</v>
      </c>
      <c r="L2536" s="58">
        <v>0.14285714285714285</v>
      </c>
      <c r="M2536" s="61"/>
      <c r="N2536" s="169" t="s">
        <v>201</v>
      </c>
      <c r="O2536" s="45">
        <v>0</v>
      </c>
      <c r="P2536" s="60">
        <v>0</v>
      </c>
      <c r="Q2536" s="61"/>
      <c r="R2536" s="169" t="s">
        <v>210</v>
      </c>
      <c r="S2536" s="59">
        <v>5</v>
      </c>
      <c r="T2536" s="60">
        <v>0.2</v>
      </c>
      <c r="U2536" s="61"/>
      <c r="V2536" s="61"/>
      <c r="W2536" s="169" t="s">
        <v>215</v>
      </c>
      <c r="X2536" s="45">
        <v>3</v>
      </c>
      <c r="Y2536" s="60">
        <v>0.10714285714285714</v>
      </c>
      <c r="Z2536" s="61"/>
      <c r="AA2536" s="169" t="s">
        <v>226</v>
      </c>
      <c r="AB2536" s="45">
        <v>0</v>
      </c>
      <c r="AC2536" s="60">
        <v>0</v>
      </c>
      <c r="AD2536" s="61"/>
      <c r="AE2536" s="169" t="s">
        <v>233</v>
      </c>
      <c r="AF2536" s="45">
        <v>2</v>
      </c>
      <c r="AG2536" s="60">
        <v>0.08</v>
      </c>
      <c r="AH2536" s="61"/>
      <c r="AI2536" s="169" t="s">
        <v>239</v>
      </c>
      <c r="AJ2536" s="45">
        <v>6</v>
      </c>
      <c r="AK2536" s="60">
        <v>0.21428571428571427</v>
      </c>
      <c r="AL2536" s="61"/>
      <c r="AM2536" s="169" t="s">
        <v>255</v>
      </c>
      <c r="AN2536" s="45">
        <v>0</v>
      </c>
      <c r="AO2536" s="60">
        <v>0</v>
      </c>
      <c r="AP2536" s="61"/>
      <c r="AQ2536" s="169" t="s">
        <v>285</v>
      </c>
      <c r="AR2536" s="45">
        <v>0</v>
      </c>
      <c r="AS2536" s="60">
        <v>0</v>
      </c>
      <c r="AT2536" s="61"/>
      <c r="AU2536" s="169" t="s">
        <v>298</v>
      </c>
      <c r="AV2536" s="45">
        <v>0</v>
      </c>
      <c r="AW2536" s="60">
        <v>0</v>
      </c>
      <c r="AX2536" s="61"/>
      <c r="AY2536" s="169" t="s">
        <v>315</v>
      </c>
      <c r="AZ2536" s="45">
        <v>0</v>
      </c>
      <c r="BA2536" s="60">
        <v>0</v>
      </c>
      <c r="BB2536" s="61"/>
      <c r="BC2536" s="169" t="s">
        <v>327</v>
      </c>
      <c r="BD2536" s="45">
        <v>0</v>
      </c>
      <c r="BE2536" s="60">
        <v>0</v>
      </c>
      <c r="BF2536" s="61"/>
      <c r="BG2536" s="63" t="s">
        <v>334</v>
      </c>
      <c r="BH2536" s="65">
        <v>0</v>
      </c>
      <c r="BI2536" s="66">
        <v>0</v>
      </c>
      <c r="BJ2536" s="62"/>
      <c r="BK2536" s="62"/>
      <c r="BL2536" s="61"/>
      <c r="BM2536" s="61"/>
    </row>
    <row r="2537" spans="2:65" ht="25.5" customHeight="1" x14ac:dyDescent="0.2">
      <c r="B2537" s="63" t="s">
        <v>375</v>
      </c>
      <c r="C2537" s="45">
        <v>4</v>
      </c>
      <c r="D2537" s="58">
        <v>0.14285714285714285</v>
      </c>
      <c r="E2537" s="64"/>
      <c r="F2537" s="75" t="s">
        <v>387</v>
      </c>
      <c r="G2537" s="45">
        <v>5</v>
      </c>
      <c r="H2537" s="58">
        <v>0.17857142857142858</v>
      </c>
      <c r="I2537" s="61"/>
      <c r="J2537" s="63" t="s">
        <v>399</v>
      </c>
      <c r="K2537" s="45">
        <v>3</v>
      </c>
      <c r="L2537" s="58">
        <v>0.10714285714285714</v>
      </c>
      <c r="M2537" s="61"/>
      <c r="N2537" s="169" t="s">
        <v>202</v>
      </c>
      <c r="O2537" s="45">
        <v>0</v>
      </c>
      <c r="P2537" s="60">
        <v>0</v>
      </c>
      <c r="Q2537" s="61"/>
      <c r="R2537" s="169" t="s">
        <v>211</v>
      </c>
      <c r="S2537" s="59">
        <v>0</v>
      </c>
      <c r="T2537" s="60">
        <v>0</v>
      </c>
      <c r="U2537" s="61"/>
      <c r="V2537" s="61"/>
      <c r="W2537" s="169" t="s">
        <v>216</v>
      </c>
      <c r="X2537" s="45">
        <v>2</v>
      </c>
      <c r="Y2537" s="60">
        <v>7.1428571428571425E-2</v>
      </c>
      <c r="Z2537" s="61"/>
      <c r="AA2537" s="169" t="s">
        <v>227</v>
      </c>
      <c r="AB2537" s="45">
        <v>2</v>
      </c>
      <c r="AC2537" s="60">
        <v>7.1428571428571425E-2</v>
      </c>
      <c r="AD2537" s="61"/>
      <c r="AE2537" s="169" t="s">
        <v>234</v>
      </c>
      <c r="AF2537" s="45">
        <v>0</v>
      </c>
      <c r="AG2537" s="60">
        <v>0</v>
      </c>
      <c r="AH2537" s="61"/>
      <c r="AI2537" s="169" t="s">
        <v>240</v>
      </c>
      <c r="AJ2537" s="45">
        <v>1</v>
      </c>
      <c r="AK2537" s="60">
        <v>3.5714285714285712E-2</v>
      </c>
      <c r="AL2537" s="61"/>
      <c r="AM2537" s="169" t="s">
        <v>276</v>
      </c>
      <c r="AN2537" s="45">
        <v>6</v>
      </c>
      <c r="AO2537" s="60">
        <v>0.2857142857142857</v>
      </c>
      <c r="AP2537" s="61"/>
      <c r="AQ2537" s="169" t="s">
        <v>286</v>
      </c>
      <c r="AR2537" s="45">
        <v>11</v>
      </c>
      <c r="AS2537" s="60">
        <v>0.44</v>
      </c>
      <c r="AT2537" s="61"/>
      <c r="AU2537" s="169" t="s">
        <v>299</v>
      </c>
      <c r="AV2537" s="45">
        <v>0</v>
      </c>
      <c r="AW2537" s="60">
        <v>0</v>
      </c>
      <c r="AX2537" s="61"/>
      <c r="AY2537" s="169" t="s">
        <v>317</v>
      </c>
      <c r="AZ2537" s="45">
        <v>2</v>
      </c>
      <c r="BA2537" s="60">
        <v>7.1428571428571425E-2</v>
      </c>
      <c r="BB2537" s="61"/>
      <c r="BC2537" s="169" t="s">
        <v>328</v>
      </c>
      <c r="BD2537" s="59">
        <v>2</v>
      </c>
      <c r="BE2537" s="60">
        <v>7.1428571428571425E-2</v>
      </c>
      <c r="BF2537" s="61"/>
      <c r="BG2537" s="63" t="s">
        <v>335</v>
      </c>
      <c r="BH2537" s="54">
        <v>7</v>
      </c>
      <c r="BI2537" s="66">
        <v>0.41176470588235292</v>
      </c>
      <c r="BJ2537" s="61"/>
      <c r="BK2537" s="61"/>
      <c r="BL2537" s="61"/>
      <c r="BM2537" s="61"/>
    </row>
    <row r="2538" spans="2:65" ht="25.5" customHeight="1" x14ac:dyDescent="0.2">
      <c r="B2538" s="63" t="s">
        <v>376</v>
      </c>
      <c r="C2538" s="45">
        <v>1</v>
      </c>
      <c r="D2538" s="58">
        <v>3.5714285714285712E-2</v>
      </c>
      <c r="E2538" s="64"/>
      <c r="F2538" s="75" t="s">
        <v>388</v>
      </c>
      <c r="G2538" s="45">
        <v>0</v>
      </c>
      <c r="H2538" s="58">
        <v>0</v>
      </c>
      <c r="I2538" s="61"/>
      <c r="J2538" s="63" t="s">
        <v>400</v>
      </c>
      <c r="K2538" s="45">
        <v>2</v>
      </c>
      <c r="L2538" s="58">
        <v>7.1428571428571425E-2</v>
      </c>
      <c r="M2538" s="61"/>
      <c r="N2538" s="169" t="s">
        <v>203</v>
      </c>
      <c r="O2538" s="45">
        <v>0</v>
      </c>
      <c r="P2538" s="60">
        <v>0</v>
      </c>
      <c r="Q2538" s="61"/>
      <c r="R2538" s="37"/>
      <c r="S2538" s="45">
        <v>25</v>
      </c>
      <c r="T2538" s="60">
        <v>1</v>
      </c>
      <c r="U2538" s="61"/>
      <c r="V2538" s="61"/>
      <c r="W2538" s="169" t="s">
        <v>217</v>
      </c>
      <c r="X2538" s="45">
        <v>4</v>
      </c>
      <c r="Y2538" s="60">
        <v>0.14285714285714285</v>
      </c>
      <c r="Z2538" s="61"/>
      <c r="AA2538" s="169" t="s">
        <v>228</v>
      </c>
      <c r="AB2538" s="45">
        <v>7</v>
      </c>
      <c r="AC2538" s="60">
        <v>0.25</v>
      </c>
      <c r="AD2538" s="61"/>
      <c r="AE2538" s="169" t="s">
        <v>237</v>
      </c>
      <c r="AF2538" s="45">
        <v>11</v>
      </c>
      <c r="AG2538" s="60">
        <v>0.44</v>
      </c>
      <c r="AH2538" s="61"/>
      <c r="AI2538" s="169" t="s">
        <v>241</v>
      </c>
      <c r="AJ2538" s="45">
        <v>3</v>
      </c>
      <c r="AK2538" s="60">
        <v>0.10714285714285714</v>
      </c>
      <c r="AL2538" s="61"/>
      <c r="AM2538" s="169" t="s">
        <v>257</v>
      </c>
      <c r="AN2538" s="45">
        <v>0</v>
      </c>
      <c r="AO2538" s="60">
        <v>0</v>
      </c>
      <c r="AP2538" s="61"/>
      <c r="AQ2538" s="169" t="s">
        <v>287</v>
      </c>
      <c r="AR2538" s="45">
        <v>0</v>
      </c>
      <c r="AS2538" s="60">
        <v>0</v>
      </c>
      <c r="AT2538" s="61"/>
      <c r="AU2538" s="169" t="s">
        <v>300</v>
      </c>
      <c r="AV2538" s="45">
        <v>3</v>
      </c>
      <c r="AW2538" s="60">
        <v>0.14285714285714285</v>
      </c>
      <c r="AX2538" s="61"/>
      <c r="AY2538" s="169" t="s">
        <v>319</v>
      </c>
      <c r="AZ2538" s="45">
        <v>3</v>
      </c>
      <c r="BA2538" s="60">
        <v>0.10714285714285714</v>
      </c>
      <c r="BB2538" s="61"/>
      <c r="BC2538" s="169" t="s">
        <v>329</v>
      </c>
      <c r="BD2538" s="59">
        <v>1</v>
      </c>
      <c r="BE2538" s="60">
        <v>3.5714285714285712E-2</v>
      </c>
      <c r="BF2538" s="61"/>
      <c r="BG2538" s="63" t="s">
        <v>336</v>
      </c>
      <c r="BH2538" s="54">
        <v>4</v>
      </c>
      <c r="BI2538" s="66">
        <v>0.23529411764705882</v>
      </c>
      <c r="BJ2538" s="61"/>
      <c r="BK2538" s="61"/>
      <c r="BL2538" s="61"/>
      <c r="BM2538" s="61"/>
    </row>
    <row r="2539" spans="2:65" ht="25.5" customHeight="1" x14ac:dyDescent="0.2">
      <c r="B2539" s="63" t="s">
        <v>377</v>
      </c>
      <c r="C2539" s="45">
        <v>2</v>
      </c>
      <c r="D2539" s="58">
        <v>7.1428571428571425E-2</v>
      </c>
      <c r="E2539" s="64"/>
      <c r="F2539" s="75" t="s">
        <v>389</v>
      </c>
      <c r="G2539" s="45">
        <v>3</v>
      </c>
      <c r="H2539" s="58">
        <v>0.10714285714285714</v>
      </c>
      <c r="I2539" s="61"/>
      <c r="J2539" s="63" t="s">
        <v>387</v>
      </c>
      <c r="K2539" s="45">
        <v>2</v>
      </c>
      <c r="L2539" s="58">
        <v>7.1428571428571425E-2</v>
      </c>
      <c r="M2539" s="61"/>
      <c r="N2539" s="169" t="s">
        <v>204</v>
      </c>
      <c r="O2539" s="45">
        <v>2</v>
      </c>
      <c r="P2539" s="60">
        <v>0.08</v>
      </c>
      <c r="Q2539" s="61"/>
      <c r="R2539" s="61"/>
      <c r="S2539" s="49" t="s">
        <v>141</v>
      </c>
      <c r="T2539" s="49" t="s">
        <v>140</v>
      </c>
      <c r="U2539" s="61"/>
      <c r="V2539" s="61"/>
      <c r="W2539" s="169" t="s">
        <v>218</v>
      </c>
      <c r="X2539" s="45">
        <v>2</v>
      </c>
      <c r="Y2539" s="60">
        <v>7.1428571428571425E-2</v>
      </c>
      <c r="Z2539" s="61"/>
      <c r="AA2539" s="169" t="s">
        <v>229</v>
      </c>
      <c r="AB2539" s="45">
        <v>3</v>
      </c>
      <c r="AC2539" s="60">
        <v>0.10714285714285714</v>
      </c>
      <c r="AD2539" s="61"/>
      <c r="AE2539" s="169" t="s">
        <v>251</v>
      </c>
      <c r="AF2539" s="59">
        <v>0</v>
      </c>
      <c r="AG2539" s="60">
        <v>0</v>
      </c>
      <c r="AH2539" s="61"/>
      <c r="AI2539" s="169" t="s">
        <v>242</v>
      </c>
      <c r="AJ2539" s="45">
        <v>1</v>
      </c>
      <c r="AK2539" s="60">
        <v>3.5714285714285712E-2</v>
      </c>
      <c r="AL2539" s="61"/>
      <c r="AM2539" s="169" t="s">
        <v>256</v>
      </c>
      <c r="AN2539" s="45">
        <v>1</v>
      </c>
      <c r="AO2539" s="60">
        <v>4.7619047619047616E-2</v>
      </c>
      <c r="AP2539" s="61"/>
      <c r="AQ2539" s="169" t="s">
        <v>288</v>
      </c>
      <c r="AR2539" s="59">
        <v>2</v>
      </c>
      <c r="AS2539" s="60">
        <v>0.08</v>
      </c>
      <c r="AT2539" s="61"/>
      <c r="AU2539" s="169" t="s">
        <v>301</v>
      </c>
      <c r="AV2539" s="45">
        <v>2</v>
      </c>
      <c r="AW2539" s="60">
        <v>9.5238095238095233E-2</v>
      </c>
      <c r="AX2539" s="61"/>
      <c r="AY2539" s="169" t="s">
        <v>320</v>
      </c>
      <c r="AZ2539" s="45">
        <v>0</v>
      </c>
      <c r="BA2539" s="60">
        <v>0</v>
      </c>
      <c r="BB2539" s="61"/>
      <c r="BC2539" s="169" t="s">
        <v>330</v>
      </c>
      <c r="BD2539" s="45">
        <v>9</v>
      </c>
      <c r="BE2539" s="60">
        <v>0.32142857142857145</v>
      </c>
      <c r="BF2539" s="61"/>
      <c r="BG2539" s="63" t="s">
        <v>337</v>
      </c>
      <c r="BH2539" s="65">
        <v>1</v>
      </c>
      <c r="BI2539" s="66">
        <v>5.8823529411764705E-2</v>
      </c>
      <c r="BJ2539" s="61"/>
      <c r="BK2539" s="61"/>
      <c r="BL2539" s="61"/>
      <c r="BM2539" s="61"/>
    </row>
    <row r="2540" spans="2:65" ht="25.5" customHeight="1" x14ac:dyDescent="0.2">
      <c r="B2540" s="63" t="s">
        <v>378</v>
      </c>
      <c r="C2540" s="45">
        <v>5</v>
      </c>
      <c r="D2540" s="58">
        <v>0.17857142857142858</v>
      </c>
      <c r="E2540" s="64"/>
      <c r="F2540" s="75" t="s">
        <v>390</v>
      </c>
      <c r="G2540" s="45">
        <v>3</v>
      </c>
      <c r="H2540" s="58">
        <v>0.10714285714285714</v>
      </c>
      <c r="I2540" s="61"/>
      <c r="J2540" s="63" t="s">
        <v>401</v>
      </c>
      <c r="K2540" s="45">
        <v>1</v>
      </c>
      <c r="L2540" s="58">
        <v>3.5714285714285712E-2</v>
      </c>
      <c r="M2540" s="61"/>
      <c r="N2540" s="169" t="s">
        <v>205</v>
      </c>
      <c r="O2540" s="45">
        <v>2</v>
      </c>
      <c r="P2540" s="60">
        <v>0.08</v>
      </c>
      <c r="Q2540" s="61"/>
      <c r="R2540" s="61"/>
      <c r="S2540" s="61"/>
      <c r="T2540" s="61"/>
      <c r="U2540" s="61"/>
      <c r="V2540" s="61"/>
      <c r="W2540" s="169" t="s">
        <v>219</v>
      </c>
      <c r="X2540" s="45">
        <v>0</v>
      </c>
      <c r="Y2540" s="60">
        <v>0</v>
      </c>
      <c r="Z2540" s="61"/>
      <c r="AA2540" s="37"/>
      <c r="AB2540" s="45">
        <v>28</v>
      </c>
      <c r="AC2540" s="60">
        <v>1</v>
      </c>
      <c r="AD2540" s="61"/>
      <c r="AE2540" s="169" t="s">
        <v>435</v>
      </c>
      <c r="AF2540" s="59">
        <v>1</v>
      </c>
      <c r="AG2540" s="60">
        <v>0.04</v>
      </c>
      <c r="AH2540" s="61"/>
      <c r="AI2540" s="169" t="s">
        <v>243</v>
      </c>
      <c r="AJ2540" s="45">
        <v>0</v>
      </c>
      <c r="AK2540" s="60">
        <v>0</v>
      </c>
      <c r="AL2540" s="61"/>
      <c r="AM2540" s="169" t="s">
        <v>258</v>
      </c>
      <c r="AN2540" s="45">
        <v>2</v>
      </c>
      <c r="AO2540" s="60">
        <v>9.5238095238095233E-2</v>
      </c>
      <c r="AP2540" s="61"/>
      <c r="AQ2540" s="169" t="s">
        <v>289</v>
      </c>
      <c r="AR2540" s="59">
        <v>0</v>
      </c>
      <c r="AS2540" s="60">
        <v>0</v>
      </c>
      <c r="AT2540" s="61"/>
      <c r="AU2540" s="169" t="s">
        <v>302</v>
      </c>
      <c r="AV2540" s="45">
        <v>5</v>
      </c>
      <c r="AW2540" s="60">
        <v>0.23809523809523808</v>
      </c>
      <c r="AX2540" s="61"/>
      <c r="AY2540" s="169" t="s">
        <v>322</v>
      </c>
      <c r="AZ2540" s="45">
        <v>1</v>
      </c>
      <c r="BA2540" s="60">
        <v>3.5714285714285712E-2</v>
      </c>
      <c r="BB2540" s="61"/>
      <c r="BC2540" s="98"/>
      <c r="BD2540" s="45">
        <v>28</v>
      </c>
      <c r="BE2540" s="60">
        <v>1</v>
      </c>
      <c r="BF2540" s="61"/>
      <c r="BG2540" s="98"/>
      <c r="BH2540" s="65">
        <v>17</v>
      </c>
      <c r="BI2540" s="66">
        <v>1</v>
      </c>
      <c r="BJ2540" s="61"/>
      <c r="BK2540" s="61"/>
      <c r="BL2540" s="61"/>
      <c r="BM2540" s="61"/>
    </row>
    <row r="2541" spans="2:65" ht="25.5" customHeight="1" x14ac:dyDescent="0.2">
      <c r="B2541" s="63" t="s">
        <v>379</v>
      </c>
      <c r="C2541" s="45">
        <v>2</v>
      </c>
      <c r="D2541" s="58">
        <v>7.1428571428571425E-2</v>
      </c>
      <c r="E2541" s="64"/>
      <c r="F2541" s="75" t="s">
        <v>391</v>
      </c>
      <c r="G2541" s="45">
        <v>4</v>
      </c>
      <c r="H2541" s="58">
        <v>0.14285714285714285</v>
      </c>
      <c r="I2541" s="61"/>
      <c r="J2541" s="63" t="s">
        <v>402</v>
      </c>
      <c r="K2541" s="45">
        <v>0</v>
      </c>
      <c r="L2541" s="58">
        <v>0</v>
      </c>
      <c r="M2541" s="61"/>
      <c r="N2541" s="169" t="s">
        <v>206</v>
      </c>
      <c r="O2541" s="45">
        <v>1</v>
      </c>
      <c r="P2541" s="60">
        <v>0.04</v>
      </c>
      <c r="Q2541" s="61"/>
      <c r="R2541" s="61"/>
      <c r="S2541" s="61"/>
      <c r="T2541" s="61"/>
      <c r="U2541" s="61"/>
      <c r="V2541" s="61"/>
      <c r="W2541" s="169" t="s">
        <v>220</v>
      </c>
      <c r="X2541" s="45">
        <v>3</v>
      </c>
      <c r="Y2541" s="60">
        <v>0.10714285714285714</v>
      </c>
      <c r="Z2541" s="61"/>
      <c r="AA2541" s="61"/>
      <c r="AB2541" s="49" t="s">
        <v>141</v>
      </c>
      <c r="AC2541" s="49" t="s">
        <v>140</v>
      </c>
      <c r="AD2541" s="61"/>
      <c r="AE2541" s="169" t="s">
        <v>436</v>
      </c>
      <c r="AF2541" s="59">
        <v>6</v>
      </c>
      <c r="AG2541" s="60">
        <v>0.24</v>
      </c>
      <c r="AH2541" s="61"/>
      <c r="AI2541" s="169" t="s">
        <v>244</v>
      </c>
      <c r="AJ2541" s="45">
        <v>3</v>
      </c>
      <c r="AK2541" s="60">
        <v>0.10714285714285714</v>
      </c>
      <c r="AL2541" s="61"/>
      <c r="AM2541" s="169" t="s">
        <v>277</v>
      </c>
      <c r="AN2541" s="45">
        <v>2</v>
      </c>
      <c r="AO2541" s="60">
        <v>9.5238095238095233E-2</v>
      </c>
      <c r="AP2541" s="61"/>
      <c r="AQ2541" s="169" t="s">
        <v>290</v>
      </c>
      <c r="AR2541" s="45">
        <v>0</v>
      </c>
      <c r="AS2541" s="60">
        <v>0</v>
      </c>
      <c r="AT2541" s="61"/>
      <c r="AU2541" s="169" t="s">
        <v>304</v>
      </c>
      <c r="AV2541" s="45">
        <v>0</v>
      </c>
      <c r="AW2541" s="60">
        <v>0</v>
      </c>
      <c r="AX2541" s="61"/>
      <c r="AY2541" s="169" t="s">
        <v>321</v>
      </c>
      <c r="AZ2541" s="45">
        <v>2</v>
      </c>
      <c r="BA2541" s="60">
        <v>7.1428571428571425E-2</v>
      </c>
      <c r="BB2541" s="61"/>
      <c r="BC2541" s="61"/>
      <c r="BD2541" s="49" t="s">
        <v>141</v>
      </c>
      <c r="BE2541" s="49" t="s">
        <v>140</v>
      </c>
      <c r="BF2541" s="61"/>
      <c r="BG2541" s="68"/>
      <c r="BH2541" s="77" t="s">
        <v>141</v>
      </c>
      <c r="BI2541" s="77" t="s">
        <v>140</v>
      </c>
      <c r="BJ2541" s="61"/>
      <c r="BK2541" s="61"/>
      <c r="BL2541" s="61"/>
      <c r="BM2541" s="61"/>
    </row>
    <row r="2542" spans="2:65" ht="25.5" customHeight="1" x14ac:dyDescent="0.2">
      <c r="B2542" s="63" t="s">
        <v>380</v>
      </c>
      <c r="C2542" s="45">
        <v>1</v>
      </c>
      <c r="D2542" s="58">
        <v>3.5714285714285712E-2</v>
      </c>
      <c r="E2542" s="64"/>
      <c r="F2542" s="75" t="s">
        <v>392</v>
      </c>
      <c r="G2542" s="45">
        <v>0</v>
      </c>
      <c r="H2542" s="58">
        <v>0</v>
      </c>
      <c r="I2542" s="61"/>
      <c r="J2542" s="63" t="s">
        <v>389</v>
      </c>
      <c r="K2542" s="45">
        <v>2</v>
      </c>
      <c r="L2542" s="58">
        <v>7.1428571428571425E-2</v>
      </c>
      <c r="M2542" s="61"/>
      <c r="N2542" s="169" t="s">
        <v>250</v>
      </c>
      <c r="O2542" s="45">
        <v>1</v>
      </c>
      <c r="P2542" s="60">
        <v>0.04</v>
      </c>
      <c r="Q2542" s="61"/>
      <c r="R2542" s="61"/>
      <c r="S2542" s="61"/>
      <c r="T2542" s="61"/>
      <c r="U2542" s="61"/>
      <c r="V2542" s="61"/>
      <c r="W2542" s="169" t="s">
        <v>221</v>
      </c>
      <c r="X2542" s="45">
        <v>0</v>
      </c>
      <c r="Y2542" s="60">
        <v>0</v>
      </c>
      <c r="Z2542" s="61"/>
      <c r="AA2542" s="61"/>
      <c r="AB2542" s="61"/>
      <c r="AC2542" s="61"/>
      <c r="AD2542" s="61"/>
      <c r="AE2542" s="169" t="s">
        <v>437</v>
      </c>
      <c r="AF2542" s="59">
        <v>3</v>
      </c>
      <c r="AG2542" s="60">
        <v>0.12</v>
      </c>
      <c r="AH2542" s="61"/>
      <c r="AI2542" s="169" t="s">
        <v>245</v>
      </c>
      <c r="AJ2542" s="59">
        <v>3</v>
      </c>
      <c r="AK2542" s="60">
        <v>0.10714285714285714</v>
      </c>
      <c r="AL2542" s="61"/>
      <c r="AM2542" s="169" t="s">
        <v>259</v>
      </c>
      <c r="AN2542" s="45">
        <v>1</v>
      </c>
      <c r="AO2542" s="60">
        <v>4.7619047619047616E-2</v>
      </c>
      <c r="AP2542" s="61"/>
      <c r="AQ2542" s="169" t="s">
        <v>291</v>
      </c>
      <c r="AR2542" s="45">
        <v>0</v>
      </c>
      <c r="AS2542" s="60">
        <v>0</v>
      </c>
      <c r="AT2542" s="61"/>
      <c r="AU2542" s="169" t="s">
        <v>303</v>
      </c>
      <c r="AV2542" s="45">
        <v>0</v>
      </c>
      <c r="AW2542" s="60">
        <v>0</v>
      </c>
      <c r="AX2542" s="61"/>
      <c r="AY2542" s="169" t="s">
        <v>318</v>
      </c>
      <c r="AZ2542" s="45">
        <v>3</v>
      </c>
      <c r="BA2542" s="60">
        <v>0.10714285714285714</v>
      </c>
      <c r="BB2542" s="61"/>
      <c r="BC2542" s="61"/>
      <c r="BD2542" s="61"/>
      <c r="BE2542" s="61"/>
      <c r="BF2542" s="61"/>
      <c r="BG2542" s="61"/>
      <c r="BH2542" s="61"/>
      <c r="BI2542" s="61"/>
      <c r="BJ2542" s="61"/>
      <c r="BK2542" s="61"/>
      <c r="BL2542" s="61"/>
      <c r="BM2542" s="61"/>
    </row>
    <row r="2543" spans="2:65" ht="25.5" customHeight="1" x14ac:dyDescent="0.2">
      <c r="B2543" s="63" t="s">
        <v>381</v>
      </c>
      <c r="C2543" s="45">
        <v>1</v>
      </c>
      <c r="D2543" s="58">
        <v>3.5714285714285712E-2</v>
      </c>
      <c r="E2543" s="64"/>
      <c r="F2543" s="75" t="s">
        <v>393</v>
      </c>
      <c r="G2543" s="45">
        <v>2</v>
      </c>
      <c r="H2543" s="58">
        <v>7.1428571428571425E-2</v>
      </c>
      <c r="I2543" s="61"/>
      <c r="J2543" s="63" t="s">
        <v>403</v>
      </c>
      <c r="K2543" s="45">
        <v>6</v>
      </c>
      <c r="L2543" s="58">
        <v>0.21428571428571427</v>
      </c>
      <c r="M2543" s="61"/>
      <c r="N2543" s="61"/>
      <c r="O2543" s="45">
        <v>25</v>
      </c>
      <c r="P2543" s="60">
        <v>1</v>
      </c>
      <c r="Q2543" s="61"/>
      <c r="R2543" s="61"/>
      <c r="S2543" s="61"/>
      <c r="T2543" s="61"/>
      <c r="U2543" s="61"/>
      <c r="V2543" s="61"/>
      <c r="W2543" s="169" t="s">
        <v>222</v>
      </c>
      <c r="X2543" s="45">
        <v>2</v>
      </c>
      <c r="Y2543" s="60">
        <v>7.1428571428571425E-2</v>
      </c>
      <c r="Z2543" s="61"/>
      <c r="AA2543" s="61"/>
      <c r="AB2543" s="61"/>
      <c r="AC2543" s="61"/>
      <c r="AD2543" s="61"/>
      <c r="AE2543" s="37"/>
      <c r="AF2543" s="45">
        <v>25</v>
      </c>
      <c r="AG2543" s="60">
        <v>1</v>
      </c>
      <c r="AH2543" s="61"/>
      <c r="AI2543" s="169" t="s">
        <v>248</v>
      </c>
      <c r="AJ2543" s="45">
        <v>0</v>
      </c>
      <c r="AK2543" s="60">
        <v>0</v>
      </c>
      <c r="AL2543" s="61"/>
      <c r="AM2543" s="169" t="s">
        <v>260</v>
      </c>
      <c r="AN2543" s="45">
        <v>0</v>
      </c>
      <c r="AO2543" s="60">
        <v>0</v>
      </c>
      <c r="AP2543" s="61"/>
      <c r="AQ2543" s="169" t="s">
        <v>292</v>
      </c>
      <c r="AR2543" s="45">
        <v>0</v>
      </c>
      <c r="AS2543" s="60">
        <v>0</v>
      </c>
      <c r="AT2543" s="61"/>
      <c r="AU2543" s="169" t="s">
        <v>305</v>
      </c>
      <c r="AV2543" s="45">
        <v>1</v>
      </c>
      <c r="AW2543" s="60">
        <v>4.7619047619047616E-2</v>
      </c>
      <c r="AX2543" s="61"/>
      <c r="AY2543" s="169" t="s">
        <v>439</v>
      </c>
      <c r="AZ2543" s="45">
        <v>5</v>
      </c>
      <c r="BA2543" s="60">
        <v>1</v>
      </c>
      <c r="BB2543" s="61"/>
      <c r="BC2543" s="61"/>
      <c r="BD2543" s="61"/>
      <c r="BE2543" s="61"/>
      <c r="BF2543" s="61"/>
      <c r="BG2543" s="61"/>
      <c r="BH2543" s="61"/>
      <c r="BI2543" s="61"/>
      <c r="BJ2543" s="61"/>
      <c r="BK2543" s="61"/>
      <c r="BL2543" s="61"/>
      <c r="BM2543" s="61"/>
    </row>
    <row r="2544" spans="2:65" ht="25.5" customHeight="1" x14ac:dyDescent="0.2">
      <c r="B2544" s="63" t="s">
        <v>382</v>
      </c>
      <c r="C2544" s="45">
        <v>0</v>
      </c>
      <c r="D2544" s="58">
        <v>0</v>
      </c>
      <c r="E2544" s="64"/>
      <c r="F2544" s="75" t="s">
        <v>394</v>
      </c>
      <c r="G2544" s="45">
        <v>0</v>
      </c>
      <c r="H2544" s="58">
        <v>0</v>
      </c>
      <c r="I2544" s="61"/>
      <c r="J2544" s="63" t="s">
        <v>404</v>
      </c>
      <c r="K2544" s="45">
        <v>0</v>
      </c>
      <c r="L2544" s="58">
        <v>0</v>
      </c>
      <c r="M2544" s="61"/>
      <c r="N2544" s="37"/>
      <c r="O2544" s="49" t="s">
        <v>141</v>
      </c>
      <c r="P2544" s="49" t="s">
        <v>140</v>
      </c>
      <c r="Q2544" s="61"/>
      <c r="R2544" s="61"/>
      <c r="S2544" s="61"/>
      <c r="T2544" s="61"/>
      <c r="U2544" s="61"/>
      <c r="V2544" s="61"/>
      <c r="W2544" s="169" t="s">
        <v>246</v>
      </c>
      <c r="X2544" s="45">
        <v>0</v>
      </c>
      <c r="Y2544" s="60">
        <v>0</v>
      </c>
      <c r="Z2544" s="61"/>
      <c r="AA2544" s="61"/>
      <c r="AB2544" s="61"/>
      <c r="AC2544" s="61"/>
      <c r="AD2544" s="61"/>
      <c r="AE2544" s="61"/>
      <c r="AF2544" s="49" t="s">
        <v>141</v>
      </c>
      <c r="AG2544" s="49" t="s">
        <v>140</v>
      </c>
      <c r="AH2544" s="61"/>
      <c r="AI2544" s="169" t="s">
        <v>249</v>
      </c>
      <c r="AJ2544" s="45">
        <v>0</v>
      </c>
      <c r="AK2544" s="60">
        <v>0</v>
      </c>
      <c r="AL2544" s="61"/>
      <c r="AM2544" s="169" t="s">
        <v>261</v>
      </c>
      <c r="AN2544" s="59">
        <v>2</v>
      </c>
      <c r="AO2544" s="60">
        <v>9.5238095238095233E-2</v>
      </c>
      <c r="AP2544" s="61"/>
      <c r="AQ2544" s="169" t="s">
        <v>293</v>
      </c>
      <c r="AR2544" s="45">
        <v>6</v>
      </c>
      <c r="AS2544" s="60">
        <v>0.21428571428571427</v>
      </c>
      <c r="AT2544" s="61"/>
      <c r="AU2544" s="169" t="s">
        <v>262</v>
      </c>
      <c r="AV2544" s="59">
        <v>1</v>
      </c>
      <c r="AW2544" s="60">
        <v>4.7619047619047616E-2</v>
      </c>
      <c r="AX2544" s="61"/>
      <c r="AY2544" s="169" t="s">
        <v>440</v>
      </c>
      <c r="AZ2544" s="45">
        <v>10</v>
      </c>
      <c r="BA2544" s="60">
        <v>2</v>
      </c>
      <c r="BB2544" s="61"/>
      <c r="BC2544" s="61"/>
      <c r="BD2544" s="61"/>
      <c r="BE2544" s="61"/>
      <c r="BF2544" s="61"/>
      <c r="BG2544" s="61"/>
      <c r="BH2544" s="61"/>
      <c r="BI2544" s="61"/>
      <c r="BJ2544" s="61"/>
      <c r="BK2544" s="61"/>
      <c r="BL2544" s="61"/>
      <c r="BM2544" s="61"/>
    </row>
    <row r="2545" spans="2:65" ht="25.5" customHeight="1" x14ac:dyDescent="0.2">
      <c r="B2545" s="63" t="s">
        <v>383</v>
      </c>
      <c r="C2545" s="45">
        <v>1</v>
      </c>
      <c r="D2545" s="58">
        <v>3.5714285714285712E-2</v>
      </c>
      <c r="E2545" s="64"/>
      <c r="F2545" s="75" t="s">
        <v>395</v>
      </c>
      <c r="G2545" s="45">
        <v>1</v>
      </c>
      <c r="H2545" s="58">
        <v>3.5714285714285712E-2</v>
      </c>
      <c r="I2545" s="61"/>
      <c r="J2545" s="63" t="s">
        <v>391</v>
      </c>
      <c r="K2545" s="45">
        <v>1</v>
      </c>
      <c r="L2545" s="58">
        <v>3.5714285714285712E-2</v>
      </c>
      <c r="M2545" s="61"/>
      <c r="N2545" s="61"/>
      <c r="O2545" s="61"/>
      <c r="P2545" s="61"/>
      <c r="Q2545" s="61"/>
      <c r="R2545" s="61"/>
      <c r="S2545" s="61"/>
      <c r="T2545" s="61"/>
      <c r="U2545" s="61"/>
      <c r="V2545" s="61"/>
      <c r="W2545" s="169" t="s">
        <v>247</v>
      </c>
      <c r="X2545" s="45">
        <v>0</v>
      </c>
      <c r="Y2545" s="60">
        <v>0</v>
      </c>
      <c r="Z2545" s="61"/>
      <c r="AA2545" s="61"/>
      <c r="AB2545" s="61"/>
      <c r="AC2545" s="61"/>
      <c r="AD2545" s="61"/>
      <c r="AE2545" s="61"/>
      <c r="AF2545" s="61"/>
      <c r="AG2545" s="61"/>
      <c r="AH2545" s="61"/>
      <c r="AI2545" s="169" t="s">
        <v>273</v>
      </c>
      <c r="AJ2545" s="45">
        <v>0</v>
      </c>
      <c r="AK2545" s="60">
        <v>0</v>
      </c>
      <c r="AL2545" s="61"/>
      <c r="AM2545" s="169" t="s">
        <v>278</v>
      </c>
      <c r="AN2545" s="59">
        <v>3</v>
      </c>
      <c r="AO2545" s="60">
        <v>0.14285714285714285</v>
      </c>
      <c r="AP2545" s="61"/>
      <c r="AQ2545" s="169" t="s">
        <v>294</v>
      </c>
      <c r="AR2545" s="45">
        <v>4</v>
      </c>
      <c r="AS2545" s="60">
        <v>0.14285714285714285</v>
      </c>
      <c r="AT2545" s="61"/>
      <c r="AU2545" s="169" t="s">
        <v>307</v>
      </c>
      <c r="AV2545" s="59">
        <v>1</v>
      </c>
      <c r="AW2545" s="60">
        <v>4.7619047619047616E-2</v>
      </c>
      <c r="AX2545" s="61"/>
      <c r="AY2545" s="169" t="s">
        <v>440</v>
      </c>
      <c r="AZ2545" s="45">
        <v>0</v>
      </c>
      <c r="BA2545" s="60">
        <v>0</v>
      </c>
      <c r="BB2545" s="61"/>
      <c r="BC2545" s="61"/>
      <c r="BD2545" s="61"/>
      <c r="BE2545" s="61"/>
      <c r="BF2545" s="61"/>
      <c r="BG2545" s="61"/>
      <c r="BH2545" s="61"/>
      <c r="BI2545" s="61"/>
      <c r="BJ2545" s="61"/>
      <c r="BK2545" s="61"/>
      <c r="BL2545" s="61"/>
      <c r="BM2545" s="61"/>
    </row>
    <row r="2546" spans="2:65" ht="25.5" customHeight="1" x14ac:dyDescent="0.2">
      <c r="B2546" s="61"/>
      <c r="C2546" s="45">
        <v>28</v>
      </c>
      <c r="D2546" s="58">
        <v>1</v>
      </c>
      <c r="E2546" s="64"/>
      <c r="F2546" s="61"/>
      <c r="G2546" s="45">
        <v>28</v>
      </c>
      <c r="H2546" s="58">
        <v>1</v>
      </c>
      <c r="I2546" s="61"/>
      <c r="J2546" s="63" t="s">
        <v>405</v>
      </c>
      <c r="K2546" s="45">
        <v>1</v>
      </c>
      <c r="L2546" s="58">
        <v>3.5714285714285712E-2</v>
      </c>
      <c r="M2546" s="61"/>
      <c r="N2546" s="61"/>
      <c r="O2546" s="61"/>
      <c r="P2546" s="61"/>
      <c r="Q2546" s="61"/>
      <c r="R2546" s="61"/>
      <c r="S2546" s="61"/>
      <c r="T2546" s="61"/>
      <c r="U2546" s="61"/>
      <c r="V2546" s="61"/>
      <c r="W2546" s="169" t="s">
        <v>265</v>
      </c>
      <c r="X2546" s="45">
        <v>2</v>
      </c>
      <c r="Y2546" s="60">
        <v>7.1428571428571425E-2</v>
      </c>
      <c r="Z2546" s="61"/>
      <c r="AA2546" s="61"/>
      <c r="AB2546" s="61"/>
      <c r="AC2546" s="61"/>
      <c r="AD2546" s="61"/>
      <c r="AE2546" s="61"/>
      <c r="AF2546" s="61"/>
      <c r="AG2546" s="61"/>
      <c r="AH2546" s="61"/>
      <c r="AI2546" s="169" t="s">
        <v>275</v>
      </c>
      <c r="AJ2546" s="45">
        <v>0</v>
      </c>
      <c r="AK2546" s="60">
        <v>0</v>
      </c>
      <c r="AL2546" s="61"/>
      <c r="AM2546" s="169" t="s">
        <v>262</v>
      </c>
      <c r="AN2546" s="45">
        <v>0</v>
      </c>
      <c r="AO2546" s="60">
        <v>0</v>
      </c>
      <c r="AP2546" s="61"/>
      <c r="AQ2546" s="61"/>
      <c r="AR2546" s="45">
        <v>28</v>
      </c>
      <c r="AS2546" s="60">
        <v>1</v>
      </c>
      <c r="AT2546" s="61"/>
      <c r="AU2546" s="169" t="s">
        <v>306</v>
      </c>
      <c r="AV2546" s="45">
        <v>0</v>
      </c>
      <c r="AW2546" s="60">
        <v>0</v>
      </c>
      <c r="AX2546" s="61"/>
      <c r="AY2546" s="98"/>
      <c r="AZ2546" s="45">
        <v>28</v>
      </c>
      <c r="BA2546" s="60">
        <v>1</v>
      </c>
      <c r="BB2546" s="61"/>
      <c r="BC2546" s="61"/>
      <c r="BD2546" s="61"/>
      <c r="BE2546" s="61"/>
      <c r="BF2546" s="61"/>
      <c r="BG2546" s="61"/>
      <c r="BH2546" s="61"/>
      <c r="BI2546" s="61"/>
      <c r="BJ2546" s="61"/>
      <c r="BK2546" s="61"/>
      <c r="BL2546" s="61"/>
      <c r="BM2546" s="61"/>
    </row>
    <row r="2547" spans="2:65" ht="25.5" customHeight="1" x14ac:dyDescent="0.2">
      <c r="B2547" s="61"/>
      <c r="C2547" s="70" t="s">
        <v>141</v>
      </c>
      <c r="D2547" s="70" t="s">
        <v>140</v>
      </c>
      <c r="E2547" s="64"/>
      <c r="F2547" s="61"/>
      <c r="G2547" s="70" t="s">
        <v>141</v>
      </c>
      <c r="H2547" s="70" t="s">
        <v>140</v>
      </c>
      <c r="I2547" s="61"/>
      <c r="J2547" s="63" t="s">
        <v>406</v>
      </c>
      <c r="K2547" s="45">
        <v>0</v>
      </c>
      <c r="L2547" s="58">
        <v>0</v>
      </c>
      <c r="M2547" s="61"/>
      <c r="N2547" s="61"/>
      <c r="O2547" s="61"/>
      <c r="P2547" s="61"/>
      <c r="Q2547" s="61"/>
      <c r="R2547" s="61"/>
      <c r="S2547" s="61"/>
      <c r="T2547" s="61"/>
      <c r="U2547" s="61"/>
      <c r="V2547" s="61"/>
      <c r="W2547" s="169" t="s">
        <v>266</v>
      </c>
      <c r="X2547" s="45">
        <v>0</v>
      </c>
      <c r="Y2547" s="60">
        <v>0</v>
      </c>
      <c r="Z2547" s="61"/>
      <c r="AA2547" s="61"/>
      <c r="AB2547" s="61"/>
      <c r="AC2547" s="61"/>
      <c r="AD2547" s="61"/>
      <c r="AE2547" s="61"/>
      <c r="AF2547" s="61"/>
      <c r="AG2547" s="61"/>
      <c r="AH2547" s="61"/>
      <c r="AI2547" s="169" t="s">
        <v>274</v>
      </c>
      <c r="AJ2547" s="45">
        <v>1</v>
      </c>
      <c r="AK2547" s="60">
        <v>3.5714285714285712E-2</v>
      </c>
      <c r="AL2547" s="61"/>
      <c r="AM2547" s="169" t="s">
        <v>263</v>
      </c>
      <c r="AN2547" s="45">
        <v>0</v>
      </c>
      <c r="AO2547" s="60">
        <v>0</v>
      </c>
      <c r="AP2547" s="61"/>
      <c r="AQ2547" s="61"/>
      <c r="AR2547" s="70" t="s">
        <v>141</v>
      </c>
      <c r="AS2547" s="70" t="s">
        <v>140</v>
      </c>
      <c r="AT2547" s="61"/>
      <c r="AU2547" s="169" t="s">
        <v>308</v>
      </c>
      <c r="AV2547" s="45">
        <v>0</v>
      </c>
      <c r="AW2547" s="60">
        <v>0</v>
      </c>
      <c r="AX2547" s="61"/>
      <c r="AY2547" s="61"/>
      <c r="AZ2547" s="49" t="s">
        <v>141</v>
      </c>
      <c r="BA2547" s="49" t="s">
        <v>140</v>
      </c>
      <c r="BB2547" s="64"/>
      <c r="BC2547" s="61"/>
      <c r="BD2547" s="61"/>
      <c r="BE2547" s="61"/>
      <c r="BF2547" s="61"/>
      <c r="BG2547" s="61"/>
      <c r="BH2547" s="61"/>
      <c r="BI2547" s="61"/>
      <c r="BJ2547" s="61"/>
      <c r="BK2547" s="61"/>
      <c r="BL2547" s="61"/>
      <c r="BM2547" s="61"/>
    </row>
    <row r="2548" spans="2:65" ht="25.5" customHeight="1" x14ac:dyDescent="0.2">
      <c r="B2548" s="61"/>
      <c r="C2548" s="61"/>
      <c r="D2548" s="61"/>
      <c r="E2548" s="64"/>
      <c r="F2548" s="61"/>
      <c r="G2548" s="61"/>
      <c r="H2548" s="61"/>
      <c r="I2548" s="61"/>
      <c r="J2548" s="63" t="s">
        <v>393</v>
      </c>
      <c r="K2548" s="45">
        <v>1</v>
      </c>
      <c r="L2548" s="58">
        <v>3.5714285714285712E-2</v>
      </c>
      <c r="M2548" s="61"/>
      <c r="N2548" s="61"/>
      <c r="O2548" s="61"/>
      <c r="P2548" s="61"/>
      <c r="Q2548" s="61"/>
      <c r="R2548" s="61"/>
      <c r="S2548" s="61"/>
      <c r="T2548" s="61"/>
      <c r="U2548" s="61"/>
      <c r="V2548" s="61"/>
      <c r="W2548" s="169" t="s">
        <v>162</v>
      </c>
      <c r="X2548" s="59">
        <v>4</v>
      </c>
      <c r="Y2548" s="60">
        <v>0.14285714285714285</v>
      </c>
      <c r="Z2548" s="61"/>
      <c r="AA2548" s="61"/>
      <c r="AB2548" s="61"/>
      <c r="AC2548" s="61"/>
      <c r="AD2548" s="61"/>
      <c r="AE2548" s="61"/>
      <c r="AF2548" s="61"/>
      <c r="AG2548" s="61"/>
      <c r="AH2548" s="61"/>
      <c r="AI2548" s="169" t="s">
        <v>273</v>
      </c>
      <c r="AJ2548" s="45">
        <v>1</v>
      </c>
      <c r="AK2548" s="60">
        <v>3.5714285714285712E-2</v>
      </c>
      <c r="AL2548" s="61"/>
      <c r="AM2548" s="169" t="s">
        <v>264</v>
      </c>
      <c r="AN2548" s="45">
        <v>0</v>
      </c>
      <c r="AO2548" s="60">
        <v>0</v>
      </c>
      <c r="AP2548" s="61"/>
      <c r="AQ2548" s="61"/>
      <c r="AR2548" s="61"/>
      <c r="AS2548" s="61"/>
      <c r="AT2548" s="61"/>
      <c r="AU2548" s="169" t="s">
        <v>309</v>
      </c>
      <c r="AV2548" s="45">
        <v>0</v>
      </c>
      <c r="AW2548" s="60">
        <v>0</v>
      </c>
      <c r="AX2548" s="61"/>
      <c r="AY2548"/>
      <c r="AZ2548"/>
      <c r="BA2548"/>
      <c r="BB2548" s="61"/>
      <c r="BC2548" s="61"/>
      <c r="BD2548" s="61"/>
      <c r="BE2548" s="61"/>
      <c r="BF2548" s="61"/>
      <c r="BG2548" s="61"/>
      <c r="BH2548" s="61"/>
      <c r="BI2548" s="61"/>
      <c r="BJ2548" s="61"/>
      <c r="BK2548" s="61"/>
      <c r="BL2548" s="61"/>
      <c r="BM2548" s="61"/>
    </row>
    <row r="2549" spans="2:65" ht="25.5" customHeight="1" x14ac:dyDescent="0.2">
      <c r="B2549" s="61"/>
      <c r="C2549" s="61"/>
      <c r="D2549" s="61"/>
      <c r="E2549" s="64"/>
      <c r="F2549" s="61"/>
      <c r="G2549" s="61"/>
      <c r="H2549" s="61"/>
      <c r="I2549" s="61"/>
      <c r="J2549" s="63" t="s">
        <v>407</v>
      </c>
      <c r="K2549" s="45">
        <v>1</v>
      </c>
      <c r="L2549" s="58">
        <v>3.5714285714285712E-2</v>
      </c>
      <c r="M2549" s="61"/>
      <c r="N2549" s="61"/>
      <c r="O2549" s="61"/>
      <c r="P2549" s="61"/>
      <c r="Q2549" s="61"/>
      <c r="R2549" s="61"/>
      <c r="S2549" s="61"/>
      <c r="T2549" s="61"/>
      <c r="U2549" s="61"/>
      <c r="V2549" s="61"/>
      <c r="W2549" s="37"/>
      <c r="X2549" s="45">
        <v>28</v>
      </c>
      <c r="Y2549" s="60">
        <v>1</v>
      </c>
      <c r="Z2549" s="61"/>
      <c r="AA2549" s="61"/>
      <c r="AB2549" s="61"/>
      <c r="AC2549" s="61"/>
      <c r="AD2549" s="61"/>
      <c r="AE2549" s="61"/>
      <c r="AF2549" s="61"/>
      <c r="AG2549" s="61"/>
      <c r="AH2549" s="61"/>
      <c r="AI2549" s="169" t="s">
        <v>438</v>
      </c>
      <c r="AJ2549" s="45">
        <v>9</v>
      </c>
      <c r="AK2549" s="60">
        <v>0.32142857142857145</v>
      </c>
      <c r="AL2549" s="61"/>
      <c r="AM2549" s="169" t="s">
        <v>279</v>
      </c>
      <c r="AN2549" s="45">
        <v>2</v>
      </c>
      <c r="AO2549" s="60">
        <v>9.5238095238095233E-2</v>
      </c>
      <c r="AP2549" s="61"/>
      <c r="AQ2549" s="61"/>
      <c r="AR2549" s="61"/>
      <c r="AS2549" s="61"/>
      <c r="AT2549" s="61"/>
      <c r="AU2549" s="169" t="s">
        <v>310</v>
      </c>
      <c r="AV2549" s="45">
        <v>0</v>
      </c>
      <c r="AW2549" s="60">
        <v>0</v>
      </c>
      <c r="AX2549" s="61"/>
      <c r="AY2549" s="61"/>
      <c r="AZ2549" s="61"/>
      <c r="BA2549" s="61"/>
      <c r="BB2549" s="61"/>
      <c r="BC2549" s="61"/>
      <c r="BD2549" s="61"/>
      <c r="BE2549" s="61"/>
      <c r="BF2549" s="61"/>
      <c r="BG2549" s="61"/>
      <c r="BH2549" s="61"/>
      <c r="BI2549" s="61"/>
      <c r="BJ2549" s="61"/>
      <c r="BK2549" s="61"/>
      <c r="BL2549" s="61"/>
      <c r="BM2549" s="61"/>
    </row>
    <row r="2550" spans="2:65" ht="25.5" customHeight="1" x14ac:dyDescent="0.2">
      <c r="B2550" s="61"/>
      <c r="C2550" s="61"/>
      <c r="D2550" s="61"/>
      <c r="E2550" s="64"/>
      <c r="F2550" s="61"/>
      <c r="G2550" s="61"/>
      <c r="H2550" s="61"/>
      <c r="I2550" s="61"/>
      <c r="J2550" s="63" t="s">
        <v>408</v>
      </c>
      <c r="K2550" s="45">
        <v>0</v>
      </c>
      <c r="L2550" s="58">
        <v>0</v>
      </c>
      <c r="M2550" s="61"/>
      <c r="N2550" s="61"/>
      <c r="O2550" s="61"/>
      <c r="P2550" s="61"/>
      <c r="Q2550" s="61"/>
      <c r="R2550" s="61"/>
      <c r="S2550" s="61"/>
      <c r="T2550" s="61"/>
      <c r="U2550" s="61"/>
      <c r="V2550" s="61"/>
      <c r="W2550" s="61"/>
      <c r="X2550" s="49" t="s">
        <v>141</v>
      </c>
      <c r="Y2550" s="49" t="s">
        <v>140</v>
      </c>
      <c r="Z2550" s="61"/>
      <c r="AA2550" s="61"/>
      <c r="AB2550" s="61"/>
      <c r="AC2550" s="61"/>
      <c r="AD2550" s="61"/>
      <c r="AE2550" s="61"/>
      <c r="AF2550" s="61"/>
      <c r="AG2550" s="61"/>
      <c r="AH2550" s="61"/>
      <c r="AI2550" s="37"/>
      <c r="AJ2550" s="45">
        <v>28</v>
      </c>
      <c r="AK2550" s="60">
        <v>1</v>
      </c>
      <c r="AL2550" s="61"/>
      <c r="AM2550" s="169" t="s">
        <v>267</v>
      </c>
      <c r="AN2550" s="45">
        <v>0</v>
      </c>
      <c r="AO2550" s="60">
        <v>0</v>
      </c>
      <c r="AP2550" s="61"/>
      <c r="AQ2550" s="61"/>
      <c r="AR2550" s="61"/>
      <c r="AS2550" s="61"/>
      <c r="AT2550" s="61"/>
      <c r="AU2550" s="169" t="s">
        <v>311</v>
      </c>
      <c r="AV2550" s="45">
        <v>0</v>
      </c>
      <c r="AW2550" s="60">
        <v>0</v>
      </c>
      <c r="AX2550" s="61"/>
      <c r="AY2550" s="61"/>
      <c r="AZ2550" s="61"/>
      <c r="BA2550" s="61"/>
      <c r="BB2550" s="61"/>
      <c r="BC2550" s="61"/>
      <c r="BD2550" s="61"/>
      <c r="BE2550" s="61"/>
      <c r="BF2550" s="61"/>
      <c r="BG2550" s="61"/>
      <c r="BH2550" s="61"/>
      <c r="BI2550" s="61"/>
      <c r="BJ2550" s="61"/>
      <c r="BK2550" s="61"/>
      <c r="BL2550" s="61"/>
      <c r="BM2550" s="61"/>
    </row>
    <row r="2551" spans="2:65" ht="25.5" customHeight="1" x14ac:dyDescent="0.2">
      <c r="B2551" s="61"/>
      <c r="C2551" s="61"/>
      <c r="D2551" s="61"/>
      <c r="E2551" s="64"/>
      <c r="F2551" s="61"/>
      <c r="G2551" s="61"/>
      <c r="H2551" s="61"/>
      <c r="I2551" s="61"/>
      <c r="J2551" s="63" t="s">
        <v>395</v>
      </c>
      <c r="K2551" s="45">
        <v>0</v>
      </c>
      <c r="L2551" s="58">
        <v>0</v>
      </c>
      <c r="M2551" s="61"/>
      <c r="N2551" s="61"/>
      <c r="O2551" s="61"/>
      <c r="P2551" s="61"/>
      <c r="Q2551" s="61"/>
      <c r="R2551" s="61"/>
      <c r="S2551" s="61"/>
      <c r="T2551" s="61"/>
      <c r="U2551" s="61"/>
      <c r="V2551" s="61"/>
      <c r="W2551" s="61"/>
      <c r="X2551" s="61"/>
      <c r="Y2551" s="61"/>
      <c r="Z2551" s="61"/>
      <c r="AA2551" s="61"/>
      <c r="AB2551" s="61"/>
      <c r="AC2551" s="61"/>
      <c r="AD2551" s="61"/>
      <c r="AE2551" s="61"/>
      <c r="AF2551" s="61"/>
      <c r="AG2551" s="61"/>
      <c r="AH2551" s="61"/>
      <c r="AI2551" s="61"/>
      <c r="AJ2551" s="49" t="s">
        <v>141</v>
      </c>
      <c r="AK2551" s="49" t="s">
        <v>140</v>
      </c>
      <c r="AL2551" s="61"/>
      <c r="AM2551" s="169" t="s">
        <v>268</v>
      </c>
      <c r="AN2551" s="45">
        <v>0</v>
      </c>
      <c r="AO2551" s="60">
        <v>0</v>
      </c>
      <c r="AP2551" s="61"/>
      <c r="AQ2551" s="61"/>
      <c r="AR2551" s="61"/>
      <c r="AS2551" s="61"/>
      <c r="AT2551" s="61"/>
      <c r="AU2551" s="169" t="s">
        <v>312</v>
      </c>
      <c r="AV2551" s="45">
        <v>2</v>
      </c>
      <c r="AW2551" s="60">
        <v>9.5238095238095233E-2</v>
      </c>
      <c r="AX2551" s="61"/>
      <c r="AY2551"/>
      <c r="AZ2551"/>
      <c r="BA2551"/>
      <c r="BB2551" s="61"/>
      <c r="BC2551" s="61"/>
      <c r="BD2551" s="61"/>
      <c r="BE2551" s="61"/>
      <c r="BF2551" s="61"/>
      <c r="BG2551" s="61"/>
      <c r="BH2551" s="61"/>
      <c r="BI2551" s="61"/>
      <c r="BJ2551" s="61"/>
      <c r="BK2551" s="61"/>
      <c r="BL2551" s="61"/>
      <c r="BM2551" s="61"/>
    </row>
    <row r="2552" spans="2:65" ht="25.5" customHeight="1" x14ac:dyDescent="0.2">
      <c r="B2552" s="61"/>
      <c r="C2552" s="61"/>
      <c r="D2552" s="61"/>
      <c r="E2552" s="64"/>
      <c r="F2552" s="61"/>
      <c r="G2552" s="61"/>
      <c r="H2552" s="61"/>
      <c r="I2552" s="61"/>
      <c r="J2552" s="61"/>
      <c r="K2552" s="45">
        <v>28</v>
      </c>
      <c r="L2552" s="58">
        <v>1</v>
      </c>
      <c r="M2552" s="61"/>
      <c r="N2552" s="61"/>
      <c r="O2552" s="61"/>
      <c r="P2552" s="61"/>
      <c r="Q2552" s="61"/>
      <c r="R2552" s="61"/>
      <c r="S2552" s="61"/>
      <c r="T2552" s="61"/>
      <c r="U2552" s="61"/>
      <c r="V2552" s="61"/>
      <c r="W2552" s="61"/>
      <c r="X2552" s="61"/>
      <c r="Y2552" s="61"/>
      <c r="Z2552" s="61"/>
      <c r="AA2552" s="61"/>
      <c r="AB2552" s="61"/>
      <c r="AC2552" s="61"/>
      <c r="AD2552" s="61"/>
      <c r="AE2552" s="61"/>
      <c r="AF2552" s="61"/>
      <c r="AG2552" s="61"/>
      <c r="AH2552" s="61"/>
      <c r="AI2552" s="61"/>
      <c r="AJ2552" s="61"/>
      <c r="AK2552" s="61"/>
      <c r="AL2552" s="61"/>
      <c r="AM2552" s="169" t="s">
        <v>269</v>
      </c>
      <c r="AN2552" s="45">
        <v>0</v>
      </c>
      <c r="AO2552" s="60">
        <v>0</v>
      </c>
      <c r="AP2552" s="61"/>
      <c r="AQ2552" s="61"/>
      <c r="AR2552" s="61"/>
      <c r="AS2552" s="61"/>
      <c r="AT2552" s="61"/>
      <c r="AU2552" s="169" t="s">
        <v>313</v>
      </c>
      <c r="AV2552" s="45">
        <v>0</v>
      </c>
      <c r="AW2552" s="60">
        <v>0</v>
      </c>
      <c r="AX2552" s="61"/>
      <c r="AY2552"/>
      <c r="AZ2552"/>
      <c r="BA2552"/>
      <c r="BB2552" s="61"/>
      <c r="BC2552" s="61"/>
      <c r="BD2552" s="61"/>
      <c r="BE2552" s="61"/>
      <c r="BF2552" s="61"/>
      <c r="BG2552" s="61"/>
      <c r="BH2552" s="61"/>
      <c r="BI2552" s="61"/>
      <c r="BJ2552" s="61"/>
      <c r="BK2552" s="61"/>
      <c r="BL2552" s="61"/>
      <c r="BM2552" s="61"/>
    </row>
    <row r="2553" spans="2:65" ht="25.5" customHeight="1" x14ac:dyDescent="0.2">
      <c r="B2553" s="61"/>
      <c r="C2553" s="61"/>
      <c r="D2553" s="61"/>
      <c r="E2553" s="64"/>
      <c r="F2553" s="61"/>
      <c r="G2553" s="61"/>
      <c r="H2553" s="61"/>
      <c r="I2553" s="61"/>
      <c r="J2553" s="61"/>
      <c r="K2553" s="70" t="s">
        <v>141</v>
      </c>
      <c r="L2553" s="70" t="s">
        <v>140</v>
      </c>
      <c r="M2553" s="61"/>
      <c r="N2553" s="61"/>
      <c r="O2553" s="61"/>
      <c r="P2553" s="61"/>
      <c r="Q2553" s="61"/>
      <c r="R2553" s="61"/>
      <c r="S2553" s="61"/>
      <c r="T2553" s="61"/>
      <c r="U2553" s="61"/>
      <c r="V2553" s="61"/>
      <c r="W2553" s="61"/>
      <c r="X2553" s="61"/>
      <c r="Y2553" s="61"/>
      <c r="Z2553" s="61"/>
      <c r="AA2553" s="61"/>
      <c r="AB2553" s="61"/>
      <c r="AC2553" s="61"/>
      <c r="AD2553" s="61"/>
      <c r="AE2553" s="61"/>
      <c r="AF2553" s="61"/>
      <c r="AG2553" s="61"/>
      <c r="AH2553" s="61"/>
      <c r="AI2553" s="61"/>
      <c r="AJ2553" s="61"/>
      <c r="AK2553" s="61"/>
      <c r="AL2553" s="61"/>
      <c r="AM2553" s="169" t="s">
        <v>280</v>
      </c>
      <c r="AN2553" s="45">
        <v>0</v>
      </c>
      <c r="AO2553" s="60">
        <v>0</v>
      </c>
      <c r="AP2553" s="61"/>
      <c r="AQ2553" s="61"/>
      <c r="AR2553" s="61"/>
      <c r="AS2553" s="61"/>
      <c r="AT2553" s="61"/>
      <c r="AU2553" s="98"/>
      <c r="AV2553" s="45">
        <v>21</v>
      </c>
      <c r="AW2553" s="60">
        <v>1</v>
      </c>
      <c r="AX2553" s="61"/>
      <c r="AY2553" s="61"/>
      <c r="AZ2553" s="61"/>
      <c r="BA2553" s="61"/>
      <c r="BB2553" s="61"/>
      <c r="BC2553" s="61"/>
      <c r="BD2553" s="61"/>
      <c r="BE2553" s="61"/>
      <c r="BF2553" s="61"/>
      <c r="BG2553" s="61"/>
      <c r="BH2553" s="61"/>
      <c r="BI2553" s="61"/>
      <c r="BJ2553" s="61"/>
      <c r="BK2553" s="61"/>
      <c r="BL2553" s="61"/>
      <c r="BM2553" s="61"/>
    </row>
    <row r="2554" spans="2:65" ht="25.5" customHeight="1" x14ac:dyDescent="0.2">
      <c r="B2554" s="61"/>
      <c r="C2554" s="61"/>
      <c r="D2554" s="61"/>
      <c r="E2554" s="64"/>
      <c r="F2554" s="61"/>
      <c r="G2554" s="61"/>
      <c r="H2554" s="61"/>
      <c r="I2554" s="61"/>
      <c r="J2554" s="61"/>
      <c r="K2554" s="61"/>
      <c r="L2554" s="61"/>
      <c r="M2554" s="61"/>
      <c r="N2554" s="61"/>
      <c r="O2554" s="61"/>
      <c r="P2554" s="61"/>
      <c r="Q2554" s="61"/>
      <c r="R2554" s="61"/>
      <c r="S2554" s="61"/>
      <c r="T2554" s="61"/>
      <c r="U2554" s="61"/>
      <c r="V2554" s="61"/>
      <c r="W2554" s="61"/>
      <c r="X2554" s="61"/>
      <c r="Y2554" s="61"/>
      <c r="Z2554" s="61"/>
      <c r="AA2554" s="61"/>
      <c r="AB2554" s="61"/>
      <c r="AC2554" s="61"/>
      <c r="AD2554" s="61"/>
      <c r="AE2554" s="61"/>
      <c r="AF2554" s="61"/>
      <c r="AG2554" s="61"/>
      <c r="AH2554" s="61"/>
      <c r="AI2554" s="61"/>
      <c r="AJ2554" s="61"/>
      <c r="AK2554" s="61"/>
      <c r="AL2554" s="61"/>
      <c r="AM2554" s="169" t="s">
        <v>270</v>
      </c>
      <c r="AN2554" s="45">
        <v>0</v>
      </c>
      <c r="AO2554" s="60">
        <v>0</v>
      </c>
      <c r="AP2554" s="61"/>
      <c r="AQ2554" s="61"/>
      <c r="AR2554" s="61"/>
      <c r="AS2554" s="61"/>
      <c r="AT2554" s="61"/>
      <c r="AU2554" s="61"/>
      <c r="AV2554" s="49" t="s">
        <v>141</v>
      </c>
      <c r="AW2554" s="49" t="s">
        <v>140</v>
      </c>
      <c r="AX2554" s="61"/>
      <c r="AY2554" s="61"/>
      <c r="AZ2554" s="61"/>
      <c r="BA2554" s="61"/>
      <c r="BB2554" s="61"/>
      <c r="BC2554" s="61"/>
      <c r="BD2554" s="61"/>
      <c r="BE2554" s="61"/>
      <c r="BF2554" s="61"/>
      <c r="BG2554" s="61"/>
      <c r="BH2554" s="61"/>
      <c r="BI2554" s="61"/>
      <c r="BJ2554" s="61"/>
      <c r="BK2554" s="61"/>
      <c r="BL2554" s="61"/>
      <c r="BM2554" s="61"/>
    </row>
    <row r="2555" spans="2:65" ht="25.5" customHeight="1" x14ac:dyDescent="0.2">
      <c r="B2555" s="61"/>
      <c r="C2555" s="61"/>
      <c r="D2555" s="61"/>
      <c r="E2555" s="64"/>
      <c r="F2555" s="61"/>
      <c r="G2555" s="61"/>
      <c r="H2555" s="61"/>
      <c r="I2555" s="61"/>
      <c r="J2555" s="61"/>
      <c r="K2555" s="61"/>
      <c r="L2555" s="61"/>
      <c r="M2555" s="61"/>
      <c r="N2555" s="61"/>
      <c r="O2555" s="61"/>
      <c r="P2555" s="61"/>
      <c r="Q2555" s="61"/>
      <c r="R2555" s="61"/>
      <c r="S2555" s="61"/>
      <c r="T2555" s="61"/>
      <c r="U2555" s="61"/>
      <c r="V2555" s="61"/>
      <c r="W2555" s="61"/>
      <c r="X2555" s="61"/>
      <c r="Y2555" s="61"/>
      <c r="Z2555" s="61"/>
      <c r="AA2555" s="61"/>
      <c r="AB2555" s="61"/>
      <c r="AC2555" s="61"/>
      <c r="AD2555" s="61"/>
      <c r="AE2555" s="61"/>
      <c r="AF2555" s="61"/>
      <c r="AG2555" s="61"/>
      <c r="AH2555" s="61"/>
      <c r="AI2555" s="61"/>
      <c r="AJ2555" s="61"/>
      <c r="AK2555" s="61"/>
      <c r="AL2555" s="61"/>
      <c r="AM2555" s="169" t="s">
        <v>271</v>
      </c>
      <c r="AN2555" s="45">
        <v>0</v>
      </c>
      <c r="AO2555" s="60">
        <v>0</v>
      </c>
      <c r="AP2555" s="61"/>
      <c r="AQ2555" s="61"/>
      <c r="AR2555" s="61"/>
      <c r="AS2555" s="61"/>
      <c r="AT2555" s="61"/>
      <c r="AU2555" s="61"/>
      <c r="AV2555" s="61"/>
      <c r="AW2555" s="61"/>
      <c r="AX2555" s="61"/>
      <c r="AY2555" s="61"/>
      <c r="AZ2555" s="61"/>
      <c r="BA2555" s="61"/>
      <c r="BB2555" s="61"/>
      <c r="BC2555" s="61"/>
      <c r="BD2555" s="61"/>
      <c r="BE2555" s="61"/>
      <c r="BF2555" s="61"/>
      <c r="BG2555" s="61"/>
      <c r="BH2555" s="61"/>
      <c r="BI2555" s="61"/>
      <c r="BJ2555" s="62"/>
      <c r="BK2555" s="62"/>
      <c r="BL2555" s="61"/>
      <c r="BM2555" s="61"/>
    </row>
    <row r="2556" spans="2:65" ht="25.5" customHeight="1" x14ac:dyDescent="0.2">
      <c r="B2556" s="37"/>
      <c r="C2556" s="37"/>
      <c r="D2556" s="37"/>
      <c r="E2556" s="64"/>
      <c r="F2556" s="61"/>
      <c r="G2556" s="61"/>
      <c r="H2556" s="61"/>
      <c r="I2556" s="61"/>
      <c r="J2556" s="61"/>
      <c r="K2556" s="61"/>
      <c r="L2556" s="61"/>
      <c r="M2556" s="61"/>
      <c r="N2556" s="61"/>
      <c r="O2556" s="61"/>
      <c r="P2556" s="61"/>
      <c r="Q2556" s="61"/>
      <c r="R2556" s="61"/>
      <c r="S2556" s="61"/>
      <c r="T2556" s="61"/>
      <c r="U2556" s="61"/>
      <c r="V2556" s="61"/>
      <c r="W2556" s="61"/>
      <c r="X2556" s="61"/>
      <c r="Y2556" s="61"/>
      <c r="Z2556" s="61"/>
      <c r="AA2556" s="61"/>
      <c r="AB2556" s="61"/>
      <c r="AC2556" s="61"/>
      <c r="AD2556" s="61"/>
      <c r="AE2556" s="61"/>
      <c r="AF2556" s="61"/>
      <c r="AG2556" s="61"/>
      <c r="AH2556" s="61"/>
      <c r="AI2556" s="61"/>
      <c r="AJ2556" s="61"/>
      <c r="AK2556" s="61"/>
      <c r="AL2556" s="61"/>
      <c r="AM2556" s="169" t="s">
        <v>272</v>
      </c>
      <c r="AN2556" s="45">
        <v>0</v>
      </c>
      <c r="AO2556" s="60">
        <v>0</v>
      </c>
      <c r="AP2556" s="61"/>
      <c r="AQ2556" s="61"/>
      <c r="AR2556" s="61"/>
      <c r="AS2556" s="61"/>
      <c r="AT2556" s="61"/>
      <c r="AU2556" s="61"/>
      <c r="AV2556" s="61"/>
      <c r="AW2556" s="61"/>
      <c r="AX2556" s="61"/>
      <c r="AY2556" s="61"/>
      <c r="AZ2556" s="61"/>
      <c r="BA2556" s="61"/>
      <c r="BB2556" s="61"/>
      <c r="BC2556" s="61"/>
      <c r="BD2556" s="61"/>
      <c r="BE2556" s="61"/>
      <c r="BF2556" s="61"/>
      <c r="BG2556" s="61"/>
      <c r="BH2556" s="61"/>
      <c r="BI2556" s="61"/>
      <c r="BJ2556" s="61"/>
      <c r="BK2556" s="61"/>
      <c r="BL2556" s="61"/>
      <c r="BM2556" s="61"/>
    </row>
    <row r="2557" spans="2:65" ht="25.5" customHeight="1" x14ac:dyDescent="0.2">
      <c r="B2557" s="61"/>
      <c r="C2557" s="61"/>
      <c r="D2557" s="61"/>
      <c r="E2557" s="64"/>
      <c r="F2557" s="61"/>
      <c r="G2557" s="61"/>
      <c r="H2557" s="61"/>
      <c r="I2557" s="61"/>
      <c r="J2557" s="61"/>
      <c r="K2557" s="61"/>
      <c r="L2557" s="61"/>
      <c r="M2557" s="61"/>
      <c r="N2557" s="61"/>
      <c r="O2557" s="61"/>
      <c r="P2557" s="61"/>
      <c r="Q2557" s="61"/>
      <c r="R2557" s="61"/>
      <c r="S2557" s="61"/>
      <c r="T2557" s="61"/>
      <c r="U2557" s="61"/>
      <c r="V2557" s="61"/>
      <c r="W2557" s="61"/>
      <c r="X2557" s="61"/>
      <c r="Y2557" s="61"/>
      <c r="Z2557" s="61"/>
      <c r="AA2557" s="61"/>
      <c r="AB2557" s="61"/>
      <c r="AC2557" s="61"/>
      <c r="AD2557" s="61"/>
      <c r="AE2557" s="61"/>
      <c r="AF2557" s="61"/>
      <c r="AG2557" s="61"/>
      <c r="AH2557" s="61"/>
      <c r="AI2557" s="61"/>
      <c r="AJ2557" s="61"/>
      <c r="AK2557" s="61"/>
      <c r="AL2557" s="61"/>
      <c r="AM2557" s="169" t="s">
        <v>281</v>
      </c>
      <c r="AN2557" s="30">
        <v>2</v>
      </c>
      <c r="AO2557" s="60">
        <v>9.5238095238095233E-2</v>
      </c>
      <c r="AP2557" s="61"/>
      <c r="AQ2557" s="61"/>
      <c r="AR2557" s="61"/>
      <c r="AS2557" s="61"/>
      <c r="AT2557" s="61"/>
      <c r="AU2557" s="61"/>
      <c r="AV2557" s="61"/>
      <c r="AW2557" s="61"/>
      <c r="AX2557" s="61"/>
      <c r="AY2557" s="61"/>
      <c r="AZ2557" s="61"/>
      <c r="BA2557" s="61"/>
      <c r="BB2557" s="61"/>
      <c r="BC2557" s="61"/>
      <c r="BD2557" s="61"/>
      <c r="BE2557" s="61"/>
      <c r="BF2557" s="61"/>
      <c r="BG2557" s="61"/>
      <c r="BH2557" s="61"/>
      <c r="BI2557" s="61"/>
      <c r="BJ2557" s="61"/>
      <c r="BK2557" s="61"/>
      <c r="BL2557" s="61"/>
      <c r="BM2557" s="61"/>
    </row>
    <row r="2558" spans="2:65" ht="25.5" customHeight="1" x14ac:dyDescent="0.2">
      <c r="B2558" s="61"/>
      <c r="C2558" s="61"/>
      <c r="D2558" s="61"/>
      <c r="E2558" s="64"/>
      <c r="F2558" s="61"/>
      <c r="G2558" s="61"/>
      <c r="H2558" s="61"/>
      <c r="I2558" s="61"/>
      <c r="J2558" s="61"/>
      <c r="K2558" s="61"/>
      <c r="L2558" s="61"/>
      <c r="M2558" s="61"/>
      <c r="N2558" s="61"/>
      <c r="O2558" s="61"/>
      <c r="P2558" s="61"/>
      <c r="Q2558" s="61"/>
      <c r="R2558" s="61"/>
      <c r="S2558" s="61"/>
      <c r="T2558" s="61"/>
      <c r="U2558" s="61"/>
      <c r="V2558" s="61"/>
      <c r="W2558" s="61"/>
      <c r="X2558" s="61"/>
      <c r="Y2558" s="61"/>
      <c r="Z2558" s="61"/>
      <c r="AA2558" s="61"/>
      <c r="AB2558" s="61"/>
      <c r="AC2558" s="61"/>
      <c r="AD2558" s="61"/>
      <c r="AE2558" s="61"/>
      <c r="AF2558" s="61"/>
      <c r="AG2558" s="61"/>
      <c r="AH2558" s="61"/>
      <c r="AI2558" s="61"/>
      <c r="AJ2558" s="61"/>
      <c r="AK2558" s="61"/>
      <c r="AL2558" s="61"/>
      <c r="AM2558" s="98"/>
      <c r="AN2558" s="45">
        <v>21</v>
      </c>
      <c r="AO2558" s="60">
        <v>1</v>
      </c>
      <c r="AP2558" s="61"/>
      <c r="AQ2558" s="61"/>
      <c r="AR2558" s="61"/>
      <c r="AS2558" s="61"/>
      <c r="AT2558" s="61"/>
      <c r="AU2558" s="61"/>
      <c r="AV2558" s="61"/>
      <c r="AW2558" s="61"/>
      <c r="AX2558" s="61"/>
      <c r="AY2558" s="61"/>
      <c r="AZ2558" s="61"/>
      <c r="BA2558" s="61"/>
      <c r="BB2558" s="61"/>
      <c r="BC2558" s="61"/>
      <c r="BD2558" s="61"/>
      <c r="BE2558" s="61"/>
      <c r="BF2558" s="61"/>
      <c r="BG2558" s="61"/>
      <c r="BH2558" s="61"/>
      <c r="BI2558" s="61"/>
      <c r="BJ2558" s="61"/>
      <c r="BK2558" s="61"/>
      <c r="BL2558" s="61"/>
      <c r="BM2558" s="61"/>
    </row>
    <row r="2559" spans="2:65" ht="25.5" customHeight="1" x14ac:dyDescent="0.2">
      <c r="B2559" s="61"/>
      <c r="C2559" s="61"/>
      <c r="D2559" s="61"/>
      <c r="E2559" s="64"/>
      <c r="F2559" s="61"/>
      <c r="G2559" s="61"/>
      <c r="H2559" s="61"/>
      <c r="I2559" s="61"/>
      <c r="J2559" s="61"/>
      <c r="K2559" s="61"/>
      <c r="L2559" s="61"/>
      <c r="M2559" s="61"/>
      <c r="N2559" s="61"/>
      <c r="O2559" s="61"/>
      <c r="P2559" s="61"/>
      <c r="Q2559" s="61"/>
      <c r="R2559" s="61"/>
      <c r="S2559" s="61"/>
      <c r="T2559" s="61"/>
      <c r="U2559" s="61"/>
      <c r="V2559" s="61"/>
      <c r="W2559" s="61"/>
      <c r="X2559" s="61"/>
      <c r="Y2559" s="61"/>
      <c r="Z2559" s="61"/>
      <c r="AA2559" s="61"/>
      <c r="AB2559" s="61"/>
      <c r="AC2559" s="61"/>
      <c r="AD2559" s="61"/>
      <c r="AE2559" s="61"/>
      <c r="AF2559" s="61"/>
      <c r="AG2559" s="61"/>
      <c r="AH2559" s="61"/>
      <c r="AI2559" s="61"/>
      <c r="AJ2559" s="61"/>
      <c r="AK2559" s="61"/>
      <c r="AL2559" s="61"/>
      <c r="AM2559" s="61"/>
      <c r="AN2559" s="49" t="s">
        <v>141</v>
      </c>
      <c r="AO2559" s="49" t="s">
        <v>140</v>
      </c>
      <c r="AP2559" s="61"/>
      <c r="AQ2559" s="61"/>
      <c r="AR2559" s="61"/>
      <c r="AS2559" s="61"/>
      <c r="AT2559" s="61"/>
      <c r="AU2559" s="61"/>
      <c r="AV2559" s="61"/>
      <c r="AW2559" s="61"/>
      <c r="AX2559" s="61"/>
      <c r="AY2559" s="61"/>
      <c r="AZ2559" s="61"/>
      <c r="BA2559" s="61"/>
      <c r="BB2559" s="61"/>
      <c r="BC2559" s="61"/>
      <c r="BD2559" s="61"/>
      <c r="BE2559" s="61"/>
      <c r="BF2559" s="61"/>
      <c r="BG2559" s="61"/>
      <c r="BH2559" s="61"/>
      <c r="BI2559" s="61"/>
      <c r="BJ2559" s="61"/>
      <c r="BK2559" s="61"/>
      <c r="BL2559" s="61"/>
      <c r="BM2559" s="61"/>
    </row>
    <row r="2560" spans="2:65" ht="25.5" customHeight="1" x14ac:dyDescent="0.2">
      <c r="B2560" s="61"/>
      <c r="C2560" s="61"/>
      <c r="D2560" s="61"/>
      <c r="E2560" s="64"/>
      <c r="F2560" s="61"/>
      <c r="G2560" s="61"/>
      <c r="H2560" s="61"/>
      <c r="I2560" s="61"/>
      <c r="J2560" s="61"/>
      <c r="K2560" s="61"/>
      <c r="L2560" s="61"/>
      <c r="M2560" s="61"/>
      <c r="N2560" s="61"/>
      <c r="O2560" s="61"/>
      <c r="P2560" s="61"/>
      <c r="Q2560" s="61"/>
      <c r="R2560" s="61"/>
      <c r="S2560" s="61"/>
      <c r="T2560" s="61"/>
      <c r="U2560" s="61"/>
      <c r="V2560" s="61"/>
      <c r="W2560" s="61"/>
      <c r="X2560" s="61"/>
      <c r="Y2560" s="61"/>
      <c r="Z2560" s="61"/>
      <c r="AA2560" s="61"/>
      <c r="AB2560" s="61"/>
      <c r="AC2560" s="61"/>
      <c r="AD2560" s="61"/>
      <c r="AE2560" s="61"/>
      <c r="AF2560" s="61"/>
      <c r="AG2560" s="61"/>
      <c r="AH2560" s="61"/>
      <c r="AI2560" s="61"/>
      <c r="AJ2560" s="61"/>
      <c r="AK2560" s="61"/>
      <c r="AL2560" s="61"/>
      <c r="AM2560" s="61"/>
      <c r="AN2560" s="61"/>
      <c r="AO2560" s="61"/>
      <c r="AP2560" s="61"/>
      <c r="AQ2560" s="61"/>
      <c r="AR2560" s="61"/>
      <c r="AS2560" s="61"/>
      <c r="AT2560" s="61"/>
      <c r="AU2560" s="61"/>
      <c r="AV2560" s="61"/>
      <c r="AW2560" s="61"/>
      <c r="AX2560" s="61"/>
      <c r="AY2560" s="61"/>
      <c r="AZ2560" s="61"/>
      <c r="BA2560" s="61"/>
      <c r="BB2560" s="61"/>
      <c r="BC2560" s="61"/>
      <c r="BD2560" s="61"/>
      <c r="BE2560" s="61"/>
      <c r="BF2560" s="61"/>
      <c r="BG2560" s="61"/>
      <c r="BH2560" s="61"/>
      <c r="BI2560" s="61"/>
      <c r="BJ2560" s="61"/>
      <c r="BK2560" s="61"/>
      <c r="BL2560" s="61"/>
      <c r="BM2560" s="61"/>
    </row>
    <row r="2561" spans="2:65" ht="25.5" customHeight="1" x14ac:dyDescent="0.2">
      <c r="B2561" s="170" t="s">
        <v>425</v>
      </c>
      <c r="C2561" s="170"/>
      <c r="D2561" s="170"/>
      <c r="E2561" s="170"/>
      <c r="F2561" s="170"/>
      <c r="G2561" s="170"/>
      <c r="H2561" s="170"/>
      <c r="I2561" s="170"/>
      <c r="J2561" s="170"/>
      <c r="K2561" s="170"/>
      <c r="L2561" s="170"/>
      <c r="M2561" s="170"/>
      <c r="N2561" s="170"/>
      <c r="O2561" s="170"/>
      <c r="P2561" s="170"/>
      <c r="Q2561" s="170"/>
      <c r="R2561" s="170"/>
      <c r="S2561" s="170"/>
      <c r="T2561" s="170"/>
      <c r="U2561" s="170"/>
      <c r="V2561" s="170"/>
      <c r="W2561" s="170"/>
      <c r="X2561" s="170"/>
      <c r="Y2561" s="170"/>
      <c r="Z2561" s="170"/>
      <c r="AA2561" s="170"/>
      <c r="AB2561" s="170"/>
      <c r="AC2561" s="170"/>
      <c r="AD2561" s="170"/>
      <c r="AE2561" s="170"/>
      <c r="AF2561" s="170"/>
      <c r="AG2561" s="170"/>
      <c r="AH2561" s="170"/>
      <c r="AI2561" s="170"/>
      <c r="AJ2561" s="170"/>
      <c r="AK2561" s="170"/>
      <c r="AL2561" s="170"/>
      <c r="AM2561" s="170"/>
      <c r="AN2561" s="170"/>
      <c r="AO2561" s="170"/>
      <c r="AP2561" s="170"/>
      <c r="AQ2561" s="170"/>
      <c r="AR2561" s="170"/>
      <c r="AS2561" s="170"/>
      <c r="AT2561" s="170"/>
      <c r="AU2561" s="170"/>
      <c r="AV2561" s="170"/>
      <c r="AW2561" s="170"/>
      <c r="AX2561" s="170"/>
      <c r="AY2561" s="170"/>
      <c r="AZ2561" s="170"/>
      <c r="BA2561" s="170"/>
      <c r="BB2561" s="170"/>
      <c r="BC2561" s="170"/>
      <c r="BD2561" s="170"/>
      <c r="BE2561" s="170"/>
      <c r="BF2561" s="170"/>
      <c r="BG2561" s="170"/>
      <c r="BH2561" s="170"/>
      <c r="BI2561" s="170"/>
      <c r="BJ2561" s="170"/>
      <c r="BK2561" s="170"/>
      <c r="BL2561" s="170"/>
      <c r="BM2561" s="170"/>
    </row>
    <row r="2562" spans="2:65" ht="25.5" customHeight="1" x14ac:dyDescent="0.2">
      <c r="B2562" s="61"/>
      <c r="C2562" s="61"/>
      <c r="D2562" s="61"/>
      <c r="E2562" s="64"/>
      <c r="F2562" s="61"/>
      <c r="G2562" s="61"/>
      <c r="H2562" s="61"/>
      <c r="I2562" s="61"/>
      <c r="J2562" s="61"/>
      <c r="K2562" s="61"/>
      <c r="L2562" s="61"/>
      <c r="M2562" s="61"/>
      <c r="N2562" s="61"/>
      <c r="O2562" s="61"/>
      <c r="P2562" s="61"/>
      <c r="Q2562" s="61"/>
      <c r="R2562" s="61"/>
      <c r="S2562" s="61"/>
      <c r="T2562" s="61"/>
      <c r="U2562" s="61"/>
      <c r="V2562" s="61"/>
      <c r="W2562" s="61"/>
      <c r="X2562" s="61"/>
      <c r="Y2562" s="61"/>
      <c r="Z2562" s="61"/>
      <c r="AA2562" s="61"/>
      <c r="AB2562" s="61"/>
      <c r="AC2562" s="61"/>
      <c r="AD2562" s="61"/>
      <c r="AE2562" s="61"/>
      <c r="AF2562" s="61"/>
      <c r="AG2562" s="61"/>
      <c r="AH2562" s="61"/>
      <c r="AI2562" s="61"/>
      <c r="AJ2562" s="61"/>
      <c r="AK2562" s="61"/>
      <c r="AL2562" s="61"/>
      <c r="AM2562" s="61"/>
      <c r="AN2562" s="61"/>
      <c r="AO2562" s="61"/>
      <c r="AP2562" s="61"/>
      <c r="AQ2562" s="61"/>
      <c r="AR2562" s="61"/>
      <c r="AS2562" s="61"/>
      <c r="AT2562" s="61"/>
      <c r="AU2562" s="61"/>
      <c r="AV2562" s="61"/>
      <c r="AW2562" s="61"/>
      <c r="AX2562" s="61"/>
      <c r="AY2562" s="61"/>
      <c r="AZ2562" s="61"/>
      <c r="BA2562" s="61"/>
      <c r="BB2562" s="61"/>
      <c r="BC2562" s="61"/>
      <c r="BD2562" s="61"/>
      <c r="BE2562" s="61"/>
      <c r="BF2562" s="61"/>
      <c r="BG2562" s="61"/>
      <c r="BH2562" s="61"/>
      <c r="BI2562" s="61"/>
      <c r="BJ2562" s="61"/>
      <c r="BK2562" s="61"/>
      <c r="BL2562" s="61"/>
      <c r="BM2562" s="61"/>
    </row>
    <row r="2563" spans="2:65" ht="25.5" customHeight="1" x14ac:dyDescent="0.2">
      <c r="B2563" s="181" t="s">
        <v>427</v>
      </c>
      <c r="C2563" s="181"/>
      <c r="D2563" s="181"/>
      <c r="E2563" s="181"/>
      <c r="F2563" s="181"/>
      <c r="G2563" s="181"/>
      <c r="H2563" s="181"/>
      <c r="I2563" s="61"/>
      <c r="J2563" s="181" t="s">
        <v>426</v>
      </c>
      <c r="K2563" s="181"/>
      <c r="L2563" s="181"/>
      <c r="M2563" s="181"/>
      <c r="N2563" s="181"/>
      <c r="O2563" s="181"/>
      <c r="P2563" s="181"/>
      <c r="Q2563" s="181"/>
      <c r="R2563" s="181"/>
      <c r="S2563" s="181"/>
      <c r="T2563" s="181"/>
      <c r="U2563" s="73"/>
      <c r="V2563" s="181" t="s">
        <v>428</v>
      </c>
      <c r="W2563" s="181"/>
      <c r="X2563" s="181"/>
      <c r="Y2563" s="181"/>
      <c r="Z2563" s="181"/>
      <c r="AA2563" s="181"/>
      <c r="AB2563" s="181"/>
      <c r="AC2563" s="61"/>
      <c r="AD2563" s="61"/>
      <c r="AE2563" s="181" t="s">
        <v>429</v>
      </c>
      <c r="AF2563" s="181"/>
      <c r="AG2563" s="181"/>
      <c r="AH2563" s="181"/>
      <c r="AI2563" s="181"/>
      <c r="AJ2563" s="181"/>
      <c r="AK2563" s="181"/>
      <c r="AL2563" s="181"/>
      <c r="AM2563" s="181"/>
      <c r="AN2563" s="181"/>
      <c r="AO2563" s="181"/>
      <c r="AP2563" s="61"/>
      <c r="AQ2563" s="61"/>
      <c r="AR2563" s="181" t="s">
        <v>430</v>
      </c>
      <c r="AS2563" s="181"/>
      <c r="AT2563" s="181"/>
      <c r="AU2563" s="181"/>
      <c r="AV2563" s="181"/>
      <c r="AW2563" s="181"/>
      <c r="AX2563" s="181"/>
      <c r="AY2563" s="61"/>
      <c r="AZ2563" s="61"/>
      <c r="BA2563" s="181" t="s">
        <v>431</v>
      </c>
      <c r="BB2563" s="181"/>
      <c r="BC2563" s="181"/>
      <c r="BD2563" s="181"/>
      <c r="BE2563" s="181"/>
      <c r="BF2563" s="181"/>
      <c r="BG2563" s="181"/>
      <c r="BH2563" s="181"/>
      <c r="BI2563" s="181"/>
      <c r="BJ2563" s="181"/>
      <c r="BK2563" s="181"/>
      <c r="BL2563" s="61"/>
      <c r="BM2563" s="61"/>
    </row>
    <row r="2564" spans="2:65" ht="25.5" customHeight="1" x14ac:dyDescent="0.2">
      <c r="B2564" s="61"/>
      <c r="C2564" s="61"/>
      <c r="D2564" s="61"/>
      <c r="E2564" s="64"/>
      <c r="F2564" s="61"/>
      <c r="G2564" s="61"/>
      <c r="H2564" s="61"/>
      <c r="I2564" s="61"/>
      <c r="J2564" s="61"/>
      <c r="K2564" s="61"/>
      <c r="L2564" s="61"/>
      <c r="M2564" s="61"/>
      <c r="N2564" s="61"/>
      <c r="O2564" s="61"/>
      <c r="P2564" s="61"/>
      <c r="Q2564" s="61"/>
      <c r="R2564" s="61"/>
      <c r="S2564" s="61"/>
      <c r="T2564" s="61"/>
      <c r="U2564" s="61"/>
      <c r="V2564" s="61"/>
      <c r="W2564" s="61"/>
      <c r="X2564" s="61"/>
      <c r="Y2564" s="61"/>
      <c r="Z2564" s="61"/>
      <c r="AA2564" s="61"/>
      <c r="AB2564" s="61"/>
      <c r="AC2564" s="61"/>
      <c r="AD2564" s="61"/>
      <c r="AE2564" s="61"/>
      <c r="AF2564" s="61"/>
      <c r="AG2564" s="61"/>
      <c r="AH2564" s="61"/>
      <c r="AI2564" s="61"/>
      <c r="AJ2564" s="61"/>
      <c r="AK2564" s="61"/>
      <c r="AL2564" s="61"/>
      <c r="AM2564" s="61"/>
      <c r="AN2564" s="61"/>
      <c r="AO2564" s="61"/>
      <c r="AP2564" s="61"/>
      <c r="AQ2564" s="61"/>
      <c r="AR2564" s="61"/>
      <c r="AS2564" s="61"/>
      <c r="AT2564" s="61"/>
      <c r="AU2564" s="61"/>
      <c r="AV2564" s="61"/>
      <c r="AW2564" s="61"/>
      <c r="AX2564" s="61"/>
      <c r="AY2564" s="61"/>
      <c r="AZ2564" s="61"/>
      <c r="BA2564" s="61"/>
      <c r="BB2564" s="61"/>
      <c r="BC2564" s="61"/>
      <c r="BD2564" s="61"/>
      <c r="BE2564" s="61"/>
      <c r="BF2564" s="61"/>
      <c r="BG2564" s="61"/>
      <c r="BH2564" s="61"/>
      <c r="BI2564" s="61"/>
      <c r="BJ2564" s="61"/>
      <c r="BK2564" s="61"/>
      <c r="BL2564" s="61"/>
      <c r="BM2564" s="61"/>
    </row>
    <row r="2565" spans="2:65" ht="25.5" customHeight="1" x14ac:dyDescent="0.2">
      <c r="B2565" s="175" t="s">
        <v>180</v>
      </c>
      <c r="C2565" s="175"/>
      <c r="D2565" s="175"/>
      <c r="E2565" s="64"/>
      <c r="F2565" s="175" t="s">
        <v>14</v>
      </c>
      <c r="G2565" s="175"/>
      <c r="H2565" s="175"/>
      <c r="I2565" s="61"/>
      <c r="J2565" s="178" t="s">
        <v>338</v>
      </c>
      <c r="K2565" s="179"/>
      <c r="L2565" s="180"/>
      <c r="M2565" s="61"/>
      <c r="N2565" s="178" t="s">
        <v>409</v>
      </c>
      <c r="O2565" s="179"/>
      <c r="P2565" s="180"/>
      <c r="Q2565" s="61"/>
      <c r="R2565" s="178" t="s">
        <v>410</v>
      </c>
      <c r="S2565" s="179"/>
      <c r="T2565" s="180"/>
      <c r="U2565" s="61"/>
      <c r="V2565" s="175" t="s">
        <v>180</v>
      </c>
      <c r="W2565" s="175"/>
      <c r="X2565" s="175"/>
      <c r="Y2565" s="61"/>
      <c r="Z2565" s="175" t="s">
        <v>14</v>
      </c>
      <c r="AA2565" s="175"/>
      <c r="AB2565" s="175"/>
      <c r="AC2565" s="61"/>
      <c r="AD2565" s="61"/>
      <c r="AE2565" s="178" t="s">
        <v>338</v>
      </c>
      <c r="AF2565" s="179"/>
      <c r="AG2565" s="180"/>
      <c r="AH2565" s="61"/>
      <c r="AI2565" s="178" t="s">
        <v>409</v>
      </c>
      <c r="AJ2565" s="179"/>
      <c r="AK2565" s="180"/>
      <c r="AL2565" s="61"/>
      <c r="AM2565" s="178" t="s">
        <v>410</v>
      </c>
      <c r="AN2565" s="179"/>
      <c r="AO2565" s="180"/>
      <c r="AP2565" s="61"/>
      <c r="AQ2565" s="61"/>
      <c r="AR2565" s="175" t="s">
        <v>180</v>
      </c>
      <c r="AS2565" s="175"/>
      <c r="AT2565" s="175"/>
      <c r="AU2565" s="61"/>
      <c r="AV2565" s="175" t="s">
        <v>14</v>
      </c>
      <c r="AW2565" s="175"/>
      <c r="AX2565" s="175"/>
      <c r="AY2565" s="61"/>
      <c r="AZ2565" s="61"/>
      <c r="BA2565" s="175" t="s">
        <v>338</v>
      </c>
      <c r="BB2565" s="175"/>
      <c r="BC2565" s="175"/>
      <c r="BD2565" s="61"/>
      <c r="BE2565" s="178" t="s">
        <v>409</v>
      </c>
      <c r="BF2565" s="179"/>
      <c r="BG2565" s="180"/>
      <c r="BH2565" s="61"/>
      <c r="BI2565" s="178" t="s">
        <v>410</v>
      </c>
      <c r="BJ2565" s="179"/>
      <c r="BK2565" s="180"/>
      <c r="BL2565" s="61"/>
      <c r="BM2565" s="61"/>
    </row>
    <row r="2566" spans="2:65" ht="25.5" customHeight="1" x14ac:dyDescent="0.2">
      <c r="B2566" s="55" t="s">
        <v>181</v>
      </c>
      <c r="C2566" s="57">
        <v>16</v>
      </c>
      <c r="D2566" s="58">
        <v>0.5714285714285714</v>
      </c>
      <c r="E2566" s="64"/>
      <c r="F2566" s="55" t="s">
        <v>186</v>
      </c>
      <c r="G2566" s="57">
        <v>27</v>
      </c>
      <c r="H2566" s="58">
        <v>0.9642857142857143</v>
      </c>
      <c r="I2566" s="61"/>
      <c r="J2566" s="55" t="s">
        <v>339</v>
      </c>
      <c r="K2566" s="57">
        <v>16</v>
      </c>
      <c r="L2566" s="58">
        <v>0.5714285714285714</v>
      </c>
      <c r="M2566" s="61"/>
      <c r="N2566" s="55" t="s">
        <v>357</v>
      </c>
      <c r="O2566" s="57">
        <v>1</v>
      </c>
      <c r="P2566" s="58">
        <v>3.5714285714285712E-2</v>
      </c>
      <c r="Q2566" s="61"/>
      <c r="R2566" s="55" t="s">
        <v>411</v>
      </c>
      <c r="S2566" s="57">
        <v>6</v>
      </c>
      <c r="T2566" s="58">
        <v>0.21428571428571427</v>
      </c>
      <c r="U2566" s="61"/>
      <c r="V2566" s="47" t="s">
        <v>181</v>
      </c>
      <c r="W2566" s="57">
        <v>5</v>
      </c>
      <c r="X2566" s="58">
        <v>0.41666666666666669</v>
      </c>
      <c r="Y2566" s="61"/>
      <c r="Z2566" s="55" t="s">
        <v>186</v>
      </c>
      <c r="AA2566" s="57">
        <v>12</v>
      </c>
      <c r="AB2566" s="58">
        <v>1</v>
      </c>
      <c r="AC2566" s="61"/>
      <c r="AD2566" s="61"/>
      <c r="AE2566" s="47" t="s">
        <v>339</v>
      </c>
      <c r="AF2566" s="57">
        <v>5</v>
      </c>
      <c r="AG2566" s="58">
        <v>0.41666666666666669</v>
      </c>
      <c r="AH2566" s="61"/>
      <c r="AI2566" s="55" t="s">
        <v>357</v>
      </c>
      <c r="AJ2566" s="57">
        <v>2</v>
      </c>
      <c r="AK2566" s="58">
        <v>0.16666666666666666</v>
      </c>
      <c r="AL2566" s="61"/>
      <c r="AM2566" s="55" t="s">
        <v>411</v>
      </c>
      <c r="AN2566" s="57">
        <v>3</v>
      </c>
      <c r="AO2566" s="58">
        <v>0.25</v>
      </c>
      <c r="AP2566" s="61"/>
      <c r="AQ2566" s="61"/>
      <c r="AR2566" s="55" t="s">
        <v>181</v>
      </c>
      <c r="AS2566" s="57">
        <v>1</v>
      </c>
      <c r="AT2566" s="58">
        <v>0.5</v>
      </c>
      <c r="AU2566" s="61"/>
      <c r="AV2566" s="47" t="s">
        <v>186</v>
      </c>
      <c r="AW2566" s="57">
        <v>2</v>
      </c>
      <c r="AX2566" s="58">
        <v>1</v>
      </c>
      <c r="AY2566" s="61"/>
      <c r="AZ2566" s="61"/>
      <c r="BA2566" s="55" t="s">
        <v>339</v>
      </c>
      <c r="BB2566" s="57">
        <v>1</v>
      </c>
      <c r="BC2566" s="58">
        <v>0.5</v>
      </c>
      <c r="BD2566" s="61"/>
      <c r="BE2566" s="55" t="s">
        <v>357</v>
      </c>
      <c r="BF2566" s="57">
        <v>0</v>
      </c>
      <c r="BG2566" s="58">
        <v>0</v>
      </c>
      <c r="BH2566" s="61"/>
      <c r="BI2566" s="55" t="s">
        <v>411</v>
      </c>
      <c r="BJ2566" s="57">
        <v>1</v>
      </c>
      <c r="BK2566" s="58">
        <v>0.5</v>
      </c>
      <c r="BL2566" s="61"/>
      <c r="BM2566" s="61"/>
    </row>
    <row r="2567" spans="2:65" ht="25.5" customHeight="1" x14ac:dyDescent="0.2">
      <c r="B2567" s="46" t="s">
        <v>182</v>
      </c>
      <c r="C2567" s="57">
        <v>3</v>
      </c>
      <c r="D2567" s="58">
        <v>0.10714285714285714</v>
      </c>
      <c r="E2567" s="64"/>
      <c r="F2567" s="46" t="s">
        <v>187</v>
      </c>
      <c r="G2567" s="57">
        <v>1</v>
      </c>
      <c r="H2567" s="58">
        <v>3.5714285714285712E-2</v>
      </c>
      <c r="I2567" s="61"/>
      <c r="J2567" s="55" t="s">
        <v>340</v>
      </c>
      <c r="K2567" s="57">
        <v>0</v>
      </c>
      <c r="L2567" s="58">
        <v>0</v>
      </c>
      <c r="M2567" s="61"/>
      <c r="N2567" s="55" t="s">
        <v>359</v>
      </c>
      <c r="O2567" s="57">
        <v>15</v>
      </c>
      <c r="P2567" s="58">
        <v>0.5357142857142857</v>
      </c>
      <c r="Q2567" s="61"/>
      <c r="R2567" s="55" t="s">
        <v>412</v>
      </c>
      <c r="S2567" s="57">
        <v>10</v>
      </c>
      <c r="T2567" s="58">
        <v>0.35714285714285715</v>
      </c>
      <c r="U2567" s="61"/>
      <c r="V2567" s="46" t="s">
        <v>182</v>
      </c>
      <c r="W2567" s="57">
        <v>3</v>
      </c>
      <c r="X2567" s="58">
        <v>0.25</v>
      </c>
      <c r="Y2567" s="61"/>
      <c r="Z2567" s="46" t="s">
        <v>187</v>
      </c>
      <c r="AA2567" s="57">
        <v>0</v>
      </c>
      <c r="AB2567" s="58">
        <v>0</v>
      </c>
      <c r="AC2567" s="61"/>
      <c r="AD2567" s="61"/>
      <c r="AE2567" s="47" t="s">
        <v>340</v>
      </c>
      <c r="AF2567" s="57">
        <v>0</v>
      </c>
      <c r="AG2567" s="58">
        <v>0</v>
      </c>
      <c r="AH2567" s="61"/>
      <c r="AI2567" s="55" t="s">
        <v>359</v>
      </c>
      <c r="AJ2567" s="57">
        <v>3</v>
      </c>
      <c r="AK2567" s="58">
        <v>0.25</v>
      </c>
      <c r="AL2567" s="61"/>
      <c r="AM2567" s="55" t="s">
        <v>412</v>
      </c>
      <c r="AN2567" s="57">
        <v>2</v>
      </c>
      <c r="AO2567" s="58">
        <v>0.16666666666666666</v>
      </c>
      <c r="AP2567" s="61"/>
      <c r="AQ2567" s="61"/>
      <c r="AR2567" s="46" t="s">
        <v>182</v>
      </c>
      <c r="AS2567" s="57">
        <v>0</v>
      </c>
      <c r="AT2567" s="58">
        <v>0</v>
      </c>
      <c r="AU2567" s="61"/>
      <c r="AV2567" s="46" t="s">
        <v>187</v>
      </c>
      <c r="AW2567" s="57">
        <v>0</v>
      </c>
      <c r="AX2567" s="58">
        <v>0</v>
      </c>
      <c r="AY2567" s="61"/>
      <c r="AZ2567" s="61"/>
      <c r="BA2567" s="55" t="s">
        <v>340</v>
      </c>
      <c r="BB2567" s="57">
        <v>0</v>
      </c>
      <c r="BC2567" s="58">
        <v>0</v>
      </c>
      <c r="BD2567" s="61"/>
      <c r="BE2567" s="55" t="s">
        <v>359</v>
      </c>
      <c r="BF2567" s="57">
        <v>1</v>
      </c>
      <c r="BG2567" s="58">
        <v>0.5</v>
      </c>
      <c r="BH2567" s="61"/>
      <c r="BI2567" s="55" t="s">
        <v>412</v>
      </c>
      <c r="BJ2567" s="57">
        <v>0</v>
      </c>
      <c r="BK2567" s="58">
        <v>0</v>
      </c>
      <c r="BL2567" s="61"/>
      <c r="BM2567" s="61"/>
    </row>
    <row r="2568" spans="2:65" ht="25.5" customHeight="1" x14ac:dyDescent="0.2">
      <c r="B2568" s="50" t="s">
        <v>183</v>
      </c>
      <c r="C2568" s="57">
        <v>4</v>
      </c>
      <c r="D2568" s="58">
        <v>0.14285714285714285</v>
      </c>
      <c r="E2568" s="64"/>
      <c r="F2568" s="46" t="s">
        <v>188</v>
      </c>
      <c r="G2568" s="57">
        <v>0</v>
      </c>
      <c r="H2568" s="58">
        <v>0</v>
      </c>
      <c r="I2568" s="61"/>
      <c r="J2568" s="55" t="s">
        <v>341</v>
      </c>
      <c r="K2568" s="57">
        <v>0</v>
      </c>
      <c r="L2568" s="58">
        <v>0</v>
      </c>
      <c r="M2568" s="61"/>
      <c r="N2568" s="50" t="s">
        <v>360</v>
      </c>
      <c r="O2568" s="57">
        <v>1</v>
      </c>
      <c r="P2568" s="58">
        <v>3.5714285714285712E-2</v>
      </c>
      <c r="Q2568" s="61"/>
      <c r="R2568" s="50" t="s">
        <v>413</v>
      </c>
      <c r="S2568" s="57">
        <v>0</v>
      </c>
      <c r="T2568" s="58">
        <v>0</v>
      </c>
      <c r="U2568" s="61"/>
      <c r="V2568" s="46" t="s">
        <v>183</v>
      </c>
      <c r="W2568" s="57">
        <v>1</v>
      </c>
      <c r="X2568" s="58">
        <v>8.3333333333333329E-2</v>
      </c>
      <c r="Y2568" s="61"/>
      <c r="Z2568" s="46" t="s">
        <v>188</v>
      </c>
      <c r="AA2568" s="57">
        <v>0</v>
      </c>
      <c r="AB2568" s="58">
        <v>0</v>
      </c>
      <c r="AC2568" s="61"/>
      <c r="AD2568" s="61"/>
      <c r="AE2568" s="47" t="s">
        <v>341</v>
      </c>
      <c r="AF2568" s="57">
        <v>0</v>
      </c>
      <c r="AG2568" s="58">
        <v>0</v>
      </c>
      <c r="AH2568" s="61"/>
      <c r="AI2568" s="50" t="s">
        <v>360</v>
      </c>
      <c r="AJ2568" s="57">
        <v>1</v>
      </c>
      <c r="AK2568" s="58">
        <v>8.3333333333333329E-2</v>
      </c>
      <c r="AL2568" s="61"/>
      <c r="AM2568" s="50" t="s">
        <v>413</v>
      </c>
      <c r="AN2568" s="57">
        <v>2</v>
      </c>
      <c r="AO2568" s="58">
        <v>0.16666666666666666</v>
      </c>
      <c r="AP2568" s="61"/>
      <c r="AQ2568" s="61"/>
      <c r="AR2568" s="46" t="s">
        <v>183</v>
      </c>
      <c r="AS2568" s="57">
        <v>1</v>
      </c>
      <c r="AT2568" s="58">
        <v>0.5</v>
      </c>
      <c r="AU2568" s="61"/>
      <c r="AV2568" s="46" t="s">
        <v>188</v>
      </c>
      <c r="AW2568" s="57">
        <v>0</v>
      </c>
      <c r="AX2568" s="58">
        <v>0</v>
      </c>
      <c r="AY2568" s="61"/>
      <c r="AZ2568" s="61"/>
      <c r="BA2568" s="55" t="s">
        <v>341</v>
      </c>
      <c r="BB2568" s="57">
        <v>0</v>
      </c>
      <c r="BC2568" s="58">
        <v>0</v>
      </c>
      <c r="BD2568" s="61"/>
      <c r="BE2568" s="50" t="s">
        <v>360</v>
      </c>
      <c r="BF2568" s="57">
        <v>0</v>
      </c>
      <c r="BG2568" s="58">
        <v>0</v>
      </c>
      <c r="BH2568" s="61"/>
      <c r="BI2568" s="50" t="s">
        <v>413</v>
      </c>
      <c r="BJ2568" s="57">
        <v>0</v>
      </c>
      <c r="BK2568" s="58">
        <v>0</v>
      </c>
      <c r="BL2568" s="61"/>
      <c r="BM2568" s="61"/>
    </row>
    <row r="2569" spans="2:65" ht="25.5" customHeight="1" x14ac:dyDescent="0.2">
      <c r="B2569" s="50" t="s">
        <v>184</v>
      </c>
      <c r="C2569" s="57">
        <v>4</v>
      </c>
      <c r="D2569" s="58">
        <v>0.14285714285714285</v>
      </c>
      <c r="E2569" s="64"/>
      <c r="F2569" s="77"/>
      <c r="G2569" s="54">
        <v>28</v>
      </c>
      <c r="H2569" s="76">
        <v>1</v>
      </c>
      <c r="I2569" s="61"/>
      <c r="J2569" s="50" t="s">
        <v>344</v>
      </c>
      <c r="K2569" s="57">
        <v>3</v>
      </c>
      <c r="L2569" s="58">
        <v>0.10714285714285714</v>
      </c>
      <c r="M2569" s="61"/>
      <c r="N2569" s="50" t="s">
        <v>358</v>
      </c>
      <c r="O2569" s="57">
        <v>2</v>
      </c>
      <c r="P2569" s="58">
        <v>7.1428571428571425E-2</v>
      </c>
      <c r="Q2569" s="61"/>
      <c r="R2569" s="50" t="s">
        <v>414</v>
      </c>
      <c r="S2569" s="57">
        <v>3</v>
      </c>
      <c r="T2569" s="58">
        <v>0.10714285714285714</v>
      </c>
      <c r="U2569" s="61"/>
      <c r="V2569" s="46" t="s">
        <v>184</v>
      </c>
      <c r="W2569" s="57">
        <v>2</v>
      </c>
      <c r="X2569" s="58">
        <v>0.16666666666666666</v>
      </c>
      <c r="Y2569" s="61"/>
      <c r="Z2569" s="77"/>
      <c r="AA2569" s="54">
        <v>12</v>
      </c>
      <c r="AB2569" s="76">
        <v>1</v>
      </c>
      <c r="AC2569" s="61"/>
      <c r="AD2569" s="61"/>
      <c r="AE2569" s="50" t="s">
        <v>344</v>
      </c>
      <c r="AF2569" s="57">
        <v>3</v>
      </c>
      <c r="AG2569" s="58">
        <v>0.25</v>
      </c>
      <c r="AH2569" s="61"/>
      <c r="AI2569" s="50" t="s">
        <v>358</v>
      </c>
      <c r="AJ2569" s="57">
        <v>2</v>
      </c>
      <c r="AK2569" s="58">
        <v>0.16666666666666666</v>
      </c>
      <c r="AL2569" s="61"/>
      <c r="AM2569" s="50" t="s">
        <v>414</v>
      </c>
      <c r="AN2569" s="57">
        <v>1</v>
      </c>
      <c r="AO2569" s="58">
        <v>8.3333333333333329E-2</v>
      </c>
      <c r="AP2569" s="61"/>
      <c r="AQ2569" s="61"/>
      <c r="AR2569" s="46" t="s">
        <v>184</v>
      </c>
      <c r="AS2569" s="57">
        <v>0</v>
      </c>
      <c r="AT2569" s="58">
        <v>0</v>
      </c>
      <c r="AU2569" s="61"/>
      <c r="AV2569" s="77"/>
      <c r="AW2569" s="54">
        <v>2</v>
      </c>
      <c r="AX2569" s="76">
        <v>1</v>
      </c>
      <c r="AY2569" s="61"/>
      <c r="AZ2569" s="61"/>
      <c r="BA2569" s="50" t="s">
        <v>344</v>
      </c>
      <c r="BB2569" s="57">
        <v>0</v>
      </c>
      <c r="BC2569" s="58">
        <v>0</v>
      </c>
      <c r="BD2569" s="61"/>
      <c r="BE2569" s="50" t="s">
        <v>358</v>
      </c>
      <c r="BF2569" s="57">
        <v>0</v>
      </c>
      <c r="BG2569" s="58">
        <v>0</v>
      </c>
      <c r="BH2569" s="61"/>
      <c r="BI2569" s="50" t="s">
        <v>414</v>
      </c>
      <c r="BJ2569" s="57">
        <v>0</v>
      </c>
      <c r="BK2569" s="58">
        <v>0</v>
      </c>
      <c r="BL2569" s="61"/>
      <c r="BM2569" s="61"/>
    </row>
    <row r="2570" spans="2:65" ht="25.5" customHeight="1" x14ac:dyDescent="0.2">
      <c r="B2570" s="50" t="s">
        <v>185</v>
      </c>
      <c r="C2570" s="57">
        <v>1</v>
      </c>
      <c r="D2570" s="58">
        <v>3.5714285714285712E-2</v>
      </c>
      <c r="E2570" s="64"/>
      <c r="F2570" s="61"/>
      <c r="G2570" s="56" t="s">
        <v>141</v>
      </c>
      <c r="H2570" s="49" t="s">
        <v>140</v>
      </c>
      <c r="I2570" s="61"/>
      <c r="J2570" s="50" t="s">
        <v>343</v>
      </c>
      <c r="K2570" s="57">
        <v>0</v>
      </c>
      <c r="L2570" s="58">
        <v>0</v>
      </c>
      <c r="M2570" s="61"/>
      <c r="N2570" s="50" t="s">
        <v>361</v>
      </c>
      <c r="O2570" s="57">
        <v>1</v>
      </c>
      <c r="P2570" s="58">
        <v>3.5714285714285712E-2</v>
      </c>
      <c r="Q2570" s="61"/>
      <c r="R2570" s="50" t="s">
        <v>415</v>
      </c>
      <c r="S2570" s="57">
        <v>1</v>
      </c>
      <c r="T2570" s="58">
        <v>3.5714285714285712E-2</v>
      </c>
      <c r="U2570" s="61"/>
      <c r="V2570" s="46" t="s">
        <v>185</v>
      </c>
      <c r="W2570" s="57">
        <v>1</v>
      </c>
      <c r="X2570" s="58">
        <v>8.3333333333333329E-2</v>
      </c>
      <c r="Y2570" s="61"/>
      <c r="Z2570" s="37"/>
      <c r="AA2570" s="56" t="s">
        <v>141</v>
      </c>
      <c r="AB2570" s="49" t="s">
        <v>140</v>
      </c>
      <c r="AC2570" s="61"/>
      <c r="AD2570" s="61"/>
      <c r="AE2570" s="50" t="s">
        <v>343</v>
      </c>
      <c r="AF2570" s="57">
        <v>0</v>
      </c>
      <c r="AG2570" s="58">
        <v>0</v>
      </c>
      <c r="AH2570" s="61"/>
      <c r="AI2570" s="50" t="s">
        <v>361</v>
      </c>
      <c r="AJ2570" s="57">
        <v>0</v>
      </c>
      <c r="AK2570" s="58">
        <v>0</v>
      </c>
      <c r="AL2570" s="61"/>
      <c r="AM2570" s="50" t="s">
        <v>415</v>
      </c>
      <c r="AN2570" s="57">
        <v>1</v>
      </c>
      <c r="AO2570" s="58">
        <v>8.3333333333333329E-2</v>
      </c>
      <c r="AP2570" s="61"/>
      <c r="AQ2570" s="61"/>
      <c r="AR2570" s="46" t="s">
        <v>185</v>
      </c>
      <c r="AS2570" s="57">
        <v>0</v>
      </c>
      <c r="AT2570" s="58">
        <v>0</v>
      </c>
      <c r="AU2570" s="61"/>
      <c r="AV2570" s="61"/>
      <c r="AW2570" s="56" t="s">
        <v>141</v>
      </c>
      <c r="AX2570" s="49" t="s">
        <v>140</v>
      </c>
      <c r="AY2570" s="61"/>
      <c r="AZ2570" s="61"/>
      <c r="BA2570" s="50" t="s">
        <v>343</v>
      </c>
      <c r="BB2570" s="57">
        <v>0</v>
      </c>
      <c r="BC2570" s="58">
        <v>0</v>
      </c>
      <c r="BD2570" s="61"/>
      <c r="BE2570" s="50" t="s">
        <v>361</v>
      </c>
      <c r="BF2570" s="57">
        <v>0</v>
      </c>
      <c r="BG2570" s="58">
        <v>0</v>
      </c>
      <c r="BH2570" s="61"/>
      <c r="BI2570" s="50" t="s">
        <v>415</v>
      </c>
      <c r="BJ2570" s="57">
        <v>1</v>
      </c>
      <c r="BK2570" s="58">
        <v>0.5</v>
      </c>
      <c r="BL2570" s="61"/>
      <c r="BM2570" s="61"/>
    </row>
    <row r="2571" spans="2:65" ht="25.5" customHeight="1" x14ac:dyDescent="0.2">
      <c r="B2571" s="46" t="s">
        <v>162</v>
      </c>
      <c r="C2571" s="57">
        <v>0</v>
      </c>
      <c r="D2571" s="58">
        <v>0</v>
      </c>
      <c r="E2571" s="64"/>
      <c r="F2571" s="61"/>
      <c r="G2571" s="61"/>
      <c r="H2571" s="61"/>
      <c r="I2571" s="61"/>
      <c r="J2571" s="50" t="s">
        <v>342</v>
      </c>
      <c r="K2571" s="57">
        <v>0</v>
      </c>
      <c r="L2571" s="58">
        <v>0</v>
      </c>
      <c r="M2571" s="61"/>
      <c r="N2571" s="50" t="s">
        <v>362</v>
      </c>
      <c r="O2571" s="57">
        <v>3</v>
      </c>
      <c r="P2571" s="58">
        <v>0.10714285714285714</v>
      </c>
      <c r="Q2571" s="61"/>
      <c r="R2571" s="50" t="s">
        <v>416</v>
      </c>
      <c r="S2571" s="57">
        <v>3</v>
      </c>
      <c r="T2571" s="58">
        <v>0.10714285714285714</v>
      </c>
      <c r="U2571" s="61"/>
      <c r="V2571" s="46" t="s">
        <v>162</v>
      </c>
      <c r="W2571" s="57">
        <v>0</v>
      </c>
      <c r="X2571" s="58">
        <v>0</v>
      </c>
      <c r="Y2571" s="61"/>
      <c r="Z2571" s="61"/>
      <c r="AA2571" s="61"/>
      <c r="AB2571" s="61"/>
      <c r="AC2571" s="61"/>
      <c r="AD2571" s="61"/>
      <c r="AE2571" s="50" t="s">
        <v>342</v>
      </c>
      <c r="AF2571" s="57">
        <v>0</v>
      </c>
      <c r="AG2571" s="58">
        <v>0</v>
      </c>
      <c r="AH2571" s="61"/>
      <c r="AI2571" s="50" t="s">
        <v>362</v>
      </c>
      <c r="AJ2571" s="57">
        <v>1</v>
      </c>
      <c r="AK2571" s="58">
        <v>8.3333333333333329E-2</v>
      </c>
      <c r="AL2571" s="61"/>
      <c r="AM2571" s="50" t="s">
        <v>416</v>
      </c>
      <c r="AN2571" s="57">
        <v>0</v>
      </c>
      <c r="AO2571" s="58">
        <v>0</v>
      </c>
      <c r="AP2571" s="61"/>
      <c r="AQ2571" s="61"/>
      <c r="AR2571" s="46" t="s">
        <v>162</v>
      </c>
      <c r="AS2571" s="57">
        <v>0</v>
      </c>
      <c r="AT2571" s="58">
        <v>0</v>
      </c>
      <c r="AU2571" s="61"/>
      <c r="AV2571" s="61"/>
      <c r="AW2571" s="61"/>
      <c r="AX2571" s="61"/>
      <c r="AY2571" s="61"/>
      <c r="AZ2571" s="61"/>
      <c r="BA2571" s="50" t="s">
        <v>342</v>
      </c>
      <c r="BB2571" s="57">
        <v>0</v>
      </c>
      <c r="BC2571" s="58">
        <v>0</v>
      </c>
      <c r="BD2571" s="61"/>
      <c r="BE2571" s="50" t="s">
        <v>362</v>
      </c>
      <c r="BF2571" s="57">
        <v>1</v>
      </c>
      <c r="BG2571" s="58">
        <v>0.5</v>
      </c>
      <c r="BH2571" s="61"/>
      <c r="BI2571" s="50" t="s">
        <v>416</v>
      </c>
      <c r="BJ2571" s="57">
        <v>0</v>
      </c>
      <c r="BK2571" s="58">
        <v>0</v>
      </c>
      <c r="BL2571" s="61"/>
      <c r="BM2571" s="61"/>
    </row>
    <row r="2572" spans="2:65" ht="25.5" customHeight="1" x14ac:dyDescent="0.2">
      <c r="B2572" s="77"/>
      <c r="C2572" s="54">
        <v>28</v>
      </c>
      <c r="D2572" s="76">
        <v>1</v>
      </c>
      <c r="E2572" s="64"/>
      <c r="F2572" s="61"/>
      <c r="G2572" s="61"/>
      <c r="H2572" s="61"/>
      <c r="I2572" s="61"/>
      <c r="J2572" s="50" t="s">
        <v>354</v>
      </c>
      <c r="K2572" s="57">
        <v>4</v>
      </c>
      <c r="L2572" s="58">
        <v>0.14285714285714285</v>
      </c>
      <c r="M2572" s="61"/>
      <c r="N2572" s="50" t="s">
        <v>363</v>
      </c>
      <c r="O2572" s="57">
        <v>3</v>
      </c>
      <c r="P2572" s="58">
        <v>0.10714285714285714</v>
      </c>
      <c r="Q2572" s="61"/>
      <c r="R2572" s="50" t="s">
        <v>417</v>
      </c>
      <c r="S2572" s="57">
        <v>1</v>
      </c>
      <c r="T2572" s="58">
        <v>3.5714285714285712E-2</v>
      </c>
      <c r="U2572" s="61"/>
      <c r="V2572" s="77"/>
      <c r="W2572" s="54">
        <v>12</v>
      </c>
      <c r="X2572" s="76">
        <v>1</v>
      </c>
      <c r="Y2572" s="61"/>
      <c r="Z2572" s="61"/>
      <c r="AA2572" s="61"/>
      <c r="AB2572" s="61"/>
      <c r="AC2572" s="61"/>
      <c r="AD2572" s="61"/>
      <c r="AE2572" s="50" t="s">
        <v>354</v>
      </c>
      <c r="AF2572" s="57">
        <v>1</v>
      </c>
      <c r="AG2572" s="58">
        <v>8.3333333333333329E-2</v>
      </c>
      <c r="AH2572" s="61"/>
      <c r="AI2572" s="50" t="s">
        <v>363</v>
      </c>
      <c r="AJ2572" s="57">
        <v>0</v>
      </c>
      <c r="AK2572" s="58">
        <v>0</v>
      </c>
      <c r="AL2572" s="61"/>
      <c r="AM2572" s="50" t="s">
        <v>417</v>
      </c>
      <c r="AN2572" s="57">
        <v>2</v>
      </c>
      <c r="AO2572" s="58">
        <v>0.16666666666666666</v>
      </c>
      <c r="AP2572" s="61"/>
      <c r="AQ2572" s="61"/>
      <c r="AR2572" s="77" t="s">
        <v>142</v>
      </c>
      <c r="AS2572" s="54">
        <v>2</v>
      </c>
      <c r="AT2572" s="76">
        <v>1</v>
      </c>
      <c r="AU2572" s="61"/>
      <c r="AV2572" s="61"/>
      <c r="AW2572" s="61"/>
      <c r="AX2572" s="61"/>
      <c r="AY2572" s="61"/>
      <c r="AZ2572" s="61"/>
      <c r="BA2572" s="50" t="s">
        <v>354</v>
      </c>
      <c r="BB2572" s="57">
        <v>1</v>
      </c>
      <c r="BC2572" s="58">
        <v>0.5</v>
      </c>
      <c r="BD2572" s="61"/>
      <c r="BE2572" s="50" t="s">
        <v>363</v>
      </c>
      <c r="BF2572" s="57">
        <v>0</v>
      </c>
      <c r="BG2572" s="58">
        <v>0</v>
      </c>
      <c r="BH2572" s="61"/>
      <c r="BI2572" s="50" t="s">
        <v>417</v>
      </c>
      <c r="BJ2572" s="57">
        <v>0</v>
      </c>
      <c r="BK2572" s="58">
        <v>0</v>
      </c>
      <c r="BL2572" s="61"/>
      <c r="BM2572" s="61"/>
    </row>
    <row r="2573" spans="2:65" ht="25.5" customHeight="1" x14ac:dyDescent="0.2">
      <c r="B2573" s="61"/>
      <c r="C2573" s="80" t="s">
        <v>141</v>
      </c>
      <c r="D2573" s="77" t="s">
        <v>140</v>
      </c>
      <c r="E2573" s="64"/>
      <c r="F2573" s="61"/>
      <c r="G2573" s="61"/>
      <c r="H2573" s="61"/>
      <c r="I2573" s="61"/>
      <c r="J2573" s="50" t="s">
        <v>355</v>
      </c>
      <c r="K2573" s="57">
        <v>0</v>
      </c>
      <c r="L2573" s="58">
        <v>0</v>
      </c>
      <c r="M2573" s="61"/>
      <c r="N2573" s="50" t="s">
        <v>364</v>
      </c>
      <c r="O2573" s="57">
        <v>1</v>
      </c>
      <c r="P2573" s="58">
        <v>3.5714285714285712E-2</v>
      </c>
      <c r="Q2573" s="61"/>
      <c r="R2573" s="50" t="s">
        <v>418</v>
      </c>
      <c r="S2573" s="57">
        <v>3</v>
      </c>
      <c r="T2573" s="58">
        <v>0.10714285714285714</v>
      </c>
      <c r="U2573" s="61"/>
      <c r="V2573" s="61"/>
      <c r="W2573" s="56" t="s">
        <v>141</v>
      </c>
      <c r="X2573" s="49" t="s">
        <v>140</v>
      </c>
      <c r="Y2573" s="61"/>
      <c r="Z2573" s="61"/>
      <c r="AA2573" s="61"/>
      <c r="AB2573" s="61"/>
      <c r="AC2573" s="61"/>
      <c r="AD2573" s="61"/>
      <c r="AE2573" s="50" t="s">
        <v>355</v>
      </c>
      <c r="AF2573" s="57">
        <v>0</v>
      </c>
      <c r="AG2573" s="58">
        <v>0</v>
      </c>
      <c r="AH2573" s="61"/>
      <c r="AI2573" s="50" t="s">
        <v>364</v>
      </c>
      <c r="AJ2573" s="57">
        <v>2</v>
      </c>
      <c r="AK2573" s="58">
        <v>0.16666666666666666</v>
      </c>
      <c r="AL2573" s="61"/>
      <c r="AM2573" s="50" t="s">
        <v>418</v>
      </c>
      <c r="AN2573" s="57">
        <v>0</v>
      </c>
      <c r="AO2573" s="58">
        <v>0</v>
      </c>
      <c r="AP2573" s="61"/>
      <c r="AQ2573" s="61"/>
      <c r="AR2573" s="69"/>
      <c r="AS2573" s="56" t="s">
        <v>141</v>
      </c>
      <c r="AT2573" s="49" t="s">
        <v>140</v>
      </c>
      <c r="AU2573" s="61"/>
      <c r="AV2573" s="61"/>
      <c r="AW2573" s="61"/>
      <c r="AX2573" s="61"/>
      <c r="AY2573" s="61"/>
      <c r="AZ2573" s="61"/>
      <c r="BA2573" s="50" t="s">
        <v>355</v>
      </c>
      <c r="BB2573" s="57">
        <v>0</v>
      </c>
      <c r="BC2573" s="58">
        <v>0</v>
      </c>
      <c r="BD2573" s="61"/>
      <c r="BE2573" s="50" t="s">
        <v>364</v>
      </c>
      <c r="BF2573" s="57">
        <v>0</v>
      </c>
      <c r="BG2573" s="58">
        <v>0</v>
      </c>
      <c r="BH2573" s="61"/>
      <c r="BI2573" s="50" t="s">
        <v>418</v>
      </c>
      <c r="BJ2573" s="57">
        <v>0</v>
      </c>
      <c r="BK2573" s="58">
        <v>0</v>
      </c>
      <c r="BL2573" s="61"/>
      <c r="BM2573" s="61"/>
    </row>
    <row r="2574" spans="2:65" ht="25.5" customHeight="1" x14ac:dyDescent="0.2">
      <c r="B2574"/>
      <c r="C2574"/>
      <c r="D2574"/>
      <c r="E2574" s="64"/>
      <c r="F2574" s="175" t="s">
        <v>16</v>
      </c>
      <c r="G2574" s="175"/>
      <c r="H2574" s="175"/>
      <c r="I2574" s="61"/>
      <c r="J2574" s="50" t="s">
        <v>356</v>
      </c>
      <c r="K2574" s="57">
        <v>0</v>
      </c>
      <c r="L2574" s="58">
        <v>0</v>
      </c>
      <c r="M2574" s="61"/>
      <c r="N2574" s="50" t="s">
        <v>365</v>
      </c>
      <c r="O2574" s="57">
        <v>0</v>
      </c>
      <c r="P2574" s="58">
        <v>0</v>
      </c>
      <c r="Q2574" s="61"/>
      <c r="R2574" s="50" t="s">
        <v>419</v>
      </c>
      <c r="S2574" s="57">
        <v>1</v>
      </c>
      <c r="T2574" s="58">
        <v>3.5714285714285712E-2</v>
      </c>
      <c r="U2574" s="61"/>
      <c r="V2574"/>
      <c r="W2574"/>
      <c r="X2574"/>
      <c r="Y2574" s="61"/>
      <c r="Z2574" s="61"/>
      <c r="AA2574" s="61"/>
      <c r="AB2574" s="61"/>
      <c r="AC2574" s="61"/>
      <c r="AD2574" s="61"/>
      <c r="AE2574" s="50" t="s">
        <v>356</v>
      </c>
      <c r="AF2574" s="57">
        <v>0</v>
      </c>
      <c r="AG2574" s="58">
        <v>0</v>
      </c>
      <c r="AH2574" s="61"/>
      <c r="AI2574" s="50" t="s">
        <v>365</v>
      </c>
      <c r="AJ2574" s="57">
        <v>0</v>
      </c>
      <c r="AK2574" s="58">
        <v>0</v>
      </c>
      <c r="AL2574" s="61"/>
      <c r="AM2574" s="50" t="s">
        <v>419</v>
      </c>
      <c r="AN2574" s="57">
        <v>1</v>
      </c>
      <c r="AO2574" s="58">
        <v>8.3333333333333329E-2</v>
      </c>
      <c r="AP2574" s="61"/>
      <c r="AQ2574" s="61"/>
      <c r="AR2574"/>
      <c r="AS2574"/>
      <c r="AT2574"/>
      <c r="AU2574" s="61"/>
      <c r="AV2574"/>
      <c r="AW2574"/>
      <c r="AX2574"/>
      <c r="AY2574" s="61"/>
      <c r="AZ2574" s="61"/>
      <c r="BA2574" s="50" t="s">
        <v>356</v>
      </c>
      <c r="BB2574" s="57">
        <v>0</v>
      </c>
      <c r="BC2574" s="58">
        <v>0</v>
      </c>
      <c r="BD2574" s="61"/>
      <c r="BE2574" s="50" t="s">
        <v>365</v>
      </c>
      <c r="BF2574" s="57">
        <v>0</v>
      </c>
      <c r="BG2574" s="58">
        <v>0</v>
      </c>
      <c r="BH2574" s="61"/>
      <c r="BI2574" s="50" t="s">
        <v>419</v>
      </c>
      <c r="BJ2574" s="57">
        <v>0</v>
      </c>
      <c r="BK2574" s="58">
        <v>0</v>
      </c>
      <c r="BL2574" s="61"/>
      <c r="BM2574" s="61"/>
    </row>
    <row r="2575" spans="2:65" ht="25.5" customHeight="1" x14ac:dyDescent="0.2">
      <c r="B2575"/>
      <c r="C2575"/>
      <c r="D2575"/>
      <c r="E2575" s="64"/>
      <c r="F2575" s="55" t="s">
        <v>191</v>
      </c>
      <c r="G2575" s="57">
        <v>9</v>
      </c>
      <c r="H2575" s="58">
        <v>0.32142857142857145</v>
      </c>
      <c r="I2575" s="61"/>
      <c r="J2575" s="50" t="s">
        <v>345</v>
      </c>
      <c r="K2575" s="57">
        <v>3</v>
      </c>
      <c r="L2575" s="58">
        <v>0.10714285714285714</v>
      </c>
      <c r="M2575" s="61"/>
      <c r="N2575" s="50" t="s">
        <v>366</v>
      </c>
      <c r="O2575" s="57">
        <v>1</v>
      </c>
      <c r="P2575" s="58">
        <v>3.5714285714285712E-2</v>
      </c>
      <c r="Q2575" s="61"/>
      <c r="R2575" s="50" t="s">
        <v>420</v>
      </c>
      <c r="S2575" s="57">
        <v>0</v>
      </c>
      <c r="T2575" s="58">
        <v>0</v>
      </c>
      <c r="U2575" s="61"/>
      <c r="V2575" s="175" t="s">
        <v>15</v>
      </c>
      <c r="W2575" s="175"/>
      <c r="X2575" s="175"/>
      <c r="Y2575" s="61"/>
      <c r="Z2575" s="175" t="s">
        <v>16</v>
      </c>
      <c r="AA2575" s="175"/>
      <c r="AB2575" s="175"/>
      <c r="AC2575" s="61"/>
      <c r="AD2575" s="61"/>
      <c r="AE2575" s="50" t="s">
        <v>345</v>
      </c>
      <c r="AF2575" s="57">
        <v>2</v>
      </c>
      <c r="AG2575" s="58">
        <v>0.16666666666666666</v>
      </c>
      <c r="AH2575" s="61"/>
      <c r="AI2575" s="50" t="s">
        <v>366</v>
      </c>
      <c r="AJ2575" s="57">
        <v>1</v>
      </c>
      <c r="AK2575" s="58">
        <v>8.3333333333333329E-2</v>
      </c>
      <c r="AL2575" s="61"/>
      <c r="AM2575" s="50" t="s">
        <v>420</v>
      </c>
      <c r="AN2575" s="57">
        <v>0</v>
      </c>
      <c r="AO2575" s="58">
        <v>0</v>
      </c>
      <c r="AP2575" s="61"/>
      <c r="AQ2575" s="61"/>
      <c r="AR2575" s="178" t="s">
        <v>15</v>
      </c>
      <c r="AS2575" s="179"/>
      <c r="AT2575" s="179"/>
      <c r="AU2575" s="61"/>
      <c r="AV2575" s="176" t="s">
        <v>16</v>
      </c>
      <c r="AW2575" s="177"/>
      <c r="AX2575" s="177"/>
      <c r="AY2575" s="61"/>
      <c r="AZ2575" s="61"/>
      <c r="BA2575" s="50" t="s">
        <v>345</v>
      </c>
      <c r="BB2575" s="57">
        <v>0</v>
      </c>
      <c r="BC2575" s="58">
        <v>0</v>
      </c>
      <c r="BD2575" s="61"/>
      <c r="BE2575" s="50" t="s">
        <v>366</v>
      </c>
      <c r="BF2575" s="57">
        <v>0</v>
      </c>
      <c r="BG2575" s="58">
        <v>0</v>
      </c>
      <c r="BH2575" s="61"/>
      <c r="BI2575" s="50" t="s">
        <v>420</v>
      </c>
      <c r="BJ2575" s="57">
        <v>0</v>
      </c>
      <c r="BK2575" s="58">
        <v>0</v>
      </c>
      <c r="BL2575" s="61"/>
      <c r="BM2575" s="61"/>
    </row>
    <row r="2576" spans="2:65" ht="25.5" customHeight="1" x14ac:dyDescent="0.2">
      <c r="B2576"/>
      <c r="C2576"/>
      <c r="D2576"/>
      <c r="E2576" s="64"/>
      <c r="F2576" s="46" t="s">
        <v>192</v>
      </c>
      <c r="G2576" s="57">
        <v>5</v>
      </c>
      <c r="H2576" s="58">
        <v>0.17857142857142858</v>
      </c>
      <c r="I2576" s="61"/>
      <c r="J2576" s="50" t="s">
        <v>347</v>
      </c>
      <c r="K2576" s="57">
        <v>1</v>
      </c>
      <c r="L2576" s="58">
        <v>3.5714285714285712E-2</v>
      </c>
      <c r="M2576" s="61"/>
      <c r="N2576" s="50" t="s">
        <v>367</v>
      </c>
      <c r="O2576" s="57">
        <v>0</v>
      </c>
      <c r="P2576" s="58">
        <v>0</v>
      </c>
      <c r="Q2576" s="61"/>
      <c r="R2576" s="50" t="s">
        <v>421</v>
      </c>
      <c r="S2576" s="57">
        <v>0</v>
      </c>
      <c r="T2576" s="58">
        <v>0</v>
      </c>
      <c r="U2576" s="61"/>
      <c r="V2576" s="47" t="s">
        <v>189</v>
      </c>
      <c r="W2576" s="57">
        <v>7</v>
      </c>
      <c r="X2576" s="58">
        <v>0.58333333333333337</v>
      </c>
      <c r="Y2576" s="61"/>
      <c r="Z2576" s="47" t="s">
        <v>191</v>
      </c>
      <c r="AA2576" s="57">
        <v>9</v>
      </c>
      <c r="AB2576" s="58">
        <v>0.75</v>
      </c>
      <c r="AC2576" s="61"/>
      <c r="AD2576" s="61"/>
      <c r="AE2576" s="50" t="s">
        <v>347</v>
      </c>
      <c r="AF2576" s="57">
        <v>0</v>
      </c>
      <c r="AG2576" s="58">
        <v>0</v>
      </c>
      <c r="AH2576" s="61"/>
      <c r="AI2576" s="50" t="s">
        <v>367</v>
      </c>
      <c r="AJ2576" s="57">
        <v>0</v>
      </c>
      <c r="AK2576" s="58">
        <v>0</v>
      </c>
      <c r="AL2576" s="61"/>
      <c r="AM2576" s="50" t="s">
        <v>421</v>
      </c>
      <c r="AN2576" s="57">
        <v>0</v>
      </c>
      <c r="AO2576" s="58">
        <v>0</v>
      </c>
      <c r="AP2576" s="61"/>
      <c r="AQ2576" s="61"/>
      <c r="AR2576" s="47" t="s">
        <v>189</v>
      </c>
      <c r="AS2576" s="57">
        <v>2</v>
      </c>
      <c r="AT2576" s="58">
        <v>1</v>
      </c>
      <c r="AU2576" s="61"/>
      <c r="AV2576" s="47" t="s">
        <v>191</v>
      </c>
      <c r="AW2576" s="57">
        <v>2</v>
      </c>
      <c r="AX2576" s="58">
        <v>1</v>
      </c>
      <c r="AY2576" s="61"/>
      <c r="AZ2576" s="61"/>
      <c r="BA2576" s="50" t="s">
        <v>347</v>
      </c>
      <c r="BB2576" s="57">
        <v>0</v>
      </c>
      <c r="BC2576" s="58">
        <v>0</v>
      </c>
      <c r="BD2576" s="61"/>
      <c r="BE2576" s="50" t="s">
        <v>367</v>
      </c>
      <c r="BF2576" s="57">
        <v>0</v>
      </c>
      <c r="BG2576" s="58">
        <v>0</v>
      </c>
      <c r="BH2576" s="61"/>
      <c r="BI2576" s="50" t="s">
        <v>421</v>
      </c>
      <c r="BJ2576" s="57">
        <v>0</v>
      </c>
      <c r="BK2576" s="58">
        <v>0</v>
      </c>
      <c r="BL2576" s="61"/>
      <c r="BM2576" s="61"/>
    </row>
    <row r="2577" spans="2:65" ht="25.5" customHeight="1" x14ac:dyDescent="0.2">
      <c r="B2577"/>
      <c r="C2577"/>
      <c r="D2577"/>
      <c r="E2577" s="64"/>
      <c r="F2577" s="46" t="s">
        <v>193</v>
      </c>
      <c r="G2577" s="57">
        <v>8</v>
      </c>
      <c r="H2577" s="58">
        <v>0.2857142857142857</v>
      </c>
      <c r="I2577" s="61"/>
      <c r="J2577" s="50" t="s">
        <v>346</v>
      </c>
      <c r="K2577" s="57">
        <v>0</v>
      </c>
      <c r="L2577" s="58">
        <v>0</v>
      </c>
      <c r="M2577" s="61"/>
      <c r="N2577" s="50" t="s">
        <v>368</v>
      </c>
      <c r="O2577" s="57">
        <v>0</v>
      </c>
      <c r="P2577" s="58">
        <v>0</v>
      </c>
      <c r="Q2577" s="61"/>
      <c r="R2577" s="50" t="s">
        <v>422</v>
      </c>
      <c r="S2577" s="57">
        <v>0</v>
      </c>
      <c r="T2577" s="58">
        <v>0</v>
      </c>
      <c r="U2577" s="61"/>
      <c r="V2577" s="46" t="s">
        <v>190</v>
      </c>
      <c r="W2577" s="57">
        <v>5</v>
      </c>
      <c r="X2577" s="58">
        <v>0.41666666666666669</v>
      </c>
      <c r="Y2577" s="61"/>
      <c r="Z2577" s="46" t="s">
        <v>192</v>
      </c>
      <c r="AA2577" s="57">
        <v>3</v>
      </c>
      <c r="AB2577" s="58">
        <v>0.25</v>
      </c>
      <c r="AC2577" s="61"/>
      <c r="AD2577" s="61"/>
      <c r="AE2577" s="50" t="s">
        <v>346</v>
      </c>
      <c r="AF2577" s="57">
        <v>0</v>
      </c>
      <c r="AG2577" s="58">
        <v>0</v>
      </c>
      <c r="AH2577" s="61"/>
      <c r="AI2577" s="50" t="s">
        <v>368</v>
      </c>
      <c r="AJ2577" s="57">
        <v>0</v>
      </c>
      <c r="AK2577" s="58">
        <v>0</v>
      </c>
      <c r="AL2577" s="61"/>
      <c r="AM2577" s="50" t="s">
        <v>422</v>
      </c>
      <c r="AN2577" s="57">
        <v>0</v>
      </c>
      <c r="AO2577" s="58">
        <v>0</v>
      </c>
      <c r="AP2577" s="61"/>
      <c r="AQ2577" s="61"/>
      <c r="AR2577" s="46" t="s">
        <v>190</v>
      </c>
      <c r="AS2577" s="57">
        <v>0</v>
      </c>
      <c r="AT2577" s="58">
        <v>0</v>
      </c>
      <c r="AU2577" s="61"/>
      <c r="AV2577" s="46" t="s">
        <v>192</v>
      </c>
      <c r="AW2577" s="57">
        <v>0</v>
      </c>
      <c r="AX2577" s="58">
        <v>0</v>
      </c>
      <c r="AY2577" s="61"/>
      <c r="AZ2577" s="61"/>
      <c r="BA2577" s="50" t="s">
        <v>346</v>
      </c>
      <c r="BB2577" s="57">
        <v>0</v>
      </c>
      <c r="BC2577" s="58">
        <v>0</v>
      </c>
      <c r="BD2577" s="61"/>
      <c r="BE2577" s="50" t="s">
        <v>368</v>
      </c>
      <c r="BF2577" s="57">
        <v>0</v>
      </c>
      <c r="BG2577" s="58">
        <v>0</v>
      </c>
      <c r="BH2577" s="61"/>
      <c r="BI2577" s="50" t="s">
        <v>422</v>
      </c>
      <c r="BJ2577" s="57">
        <v>0</v>
      </c>
      <c r="BK2577" s="58">
        <v>0</v>
      </c>
      <c r="BL2577" s="61"/>
      <c r="BM2577" s="61"/>
    </row>
    <row r="2578" spans="2:65" ht="25.5" customHeight="1" x14ac:dyDescent="0.2">
      <c r="B2578" s="175" t="s">
        <v>15</v>
      </c>
      <c r="C2578" s="175"/>
      <c r="D2578" s="175"/>
      <c r="E2578" s="64"/>
      <c r="F2578" s="46" t="s">
        <v>194</v>
      </c>
      <c r="G2578" s="57">
        <v>6</v>
      </c>
      <c r="H2578" s="58">
        <v>0.21428571428571427</v>
      </c>
      <c r="I2578" s="61"/>
      <c r="J2578" s="50" t="s">
        <v>350</v>
      </c>
      <c r="K2578" s="57">
        <v>1</v>
      </c>
      <c r="L2578" s="58">
        <v>3.5714285714285712E-2</v>
      </c>
      <c r="M2578" s="61"/>
      <c r="N2578" s="37"/>
      <c r="O2578" s="45">
        <v>28</v>
      </c>
      <c r="P2578" s="58">
        <v>1</v>
      </c>
      <c r="Q2578" s="61"/>
      <c r="R2578" s="37"/>
      <c r="S2578" s="45">
        <v>28</v>
      </c>
      <c r="T2578" s="58">
        <v>1</v>
      </c>
      <c r="U2578" s="61"/>
      <c r="V2578" s="77"/>
      <c r="W2578" s="54">
        <v>12</v>
      </c>
      <c r="X2578" s="76">
        <v>1</v>
      </c>
      <c r="Y2578" s="61"/>
      <c r="Z2578" s="46" t="s">
        <v>193</v>
      </c>
      <c r="AA2578" s="57">
        <v>0</v>
      </c>
      <c r="AB2578" s="58">
        <v>0</v>
      </c>
      <c r="AC2578" s="61"/>
      <c r="AD2578" s="61"/>
      <c r="AE2578" s="50" t="s">
        <v>350</v>
      </c>
      <c r="AF2578" s="57">
        <v>1</v>
      </c>
      <c r="AG2578" s="58">
        <v>8.3333333333333329E-2</v>
      </c>
      <c r="AH2578" s="61"/>
      <c r="AI2578" s="37"/>
      <c r="AJ2578" s="45">
        <v>12</v>
      </c>
      <c r="AK2578" s="58">
        <v>1</v>
      </c>
      <c r="AL2578" s="61"/>
      <c r="AM2578" s="37"/>
      <c r="AN2578" s="45">
        <v>12</v>
      </c>
      <c r="AO2578" s="58">
        <v>1</v>
      </c>
      <c r="AP2578" s="61"/>
      <c r="AQ2578" s="61"/>
      <c r="AR2578" s="77"/>
      <c r="AS2578" s="54">
        <v>2</v>
      </c>
      <c r="AT2578" s="76">
        <v>1</v>
      </c>
      <c r="AU2578" s="61"/>
      <c r="AV2578" s="46" t="s">
        <v>193</v>
      </c>
      <c r="AW2578" s="57">
        <v>0</v>
      </c>
      <c r="AX2578" s="58">
        <v>0</v>
      </c>
      <c r="AY2578" s="61"/>
      <c r="AZ2578" s="61"/>
      <c r="BA2578" s="50" t="s">
        <v>350</v>
      </c>
      <c r="BB2578" s="57">
        <v>0</v>
      </c>
      <c r="BC2578" s="58">
        <v>0</v>
      </c>
      <c r="BD2578" s="61"/>
      <c r="BE2578" s="37"/>
      <c r="BF2578" s="45">
        <v>2</v>
      </c>
      <c r="BG2578" s="58">
        <v>1</v>
      </c>
      <c r="BH2578" s="61"/>
      <c r="BI2578" s="37"/>
      <c r="BJ2578" s="45">
        <v>2</v>
      </c>
      <c r="BK2578" s="58">
        <v>1</v>
      </c>
      <c r="BL2578" s="61"/>
      <c r="BM2578" s="61"/>
    </row>
    <row r="2579" spans="2:65" ht="25.5" customHeight="1" x14ac:dyDescent="0.2">
      <c r="B2579" s="55" t="s">
        <v>189</v>
      </c>
      <c r="C2579" s="57">
        <v>28</v>
      </c>
      <c r="D2579" s="58">
        <v>1</v>
      </c>
      <c r="E2579" s="64"/>
      <c r="F2579" s="77"/>
      <c r="G2579" s="54">
        <v>28</v>
      </c>
      <c r="H2579" s="76">
        <v>1</v>
      </c>
      <c r="I2579" s="61"/>
      <c r="J2579" s="50" t="s">
        <v>349</v>
      </c>
      <c r="K2579" s="57">
        <v>0</v>
      </c>
      <c r="L2579" s="58">
        <v>0</v>
      </c>
      <c r="M2579" s="61"/>
      <c r="N2579" s="61"/>
      <c r="O2579" s="49" t="s">
        <v>141</v>
      </c>
      <c r="P2579" s="49" t="s">
        <v>140</v>
      </c>
      <c r="Q2579" s="61"/>
      <c r="R2579" s="61"/>
      <c r="S2579" s="49" t="s">
        <v>141</v>
      </c>
      <c r="T2579" s="49" t="s">
        <v>140</v>
      </c>
      <c r="U2579" s="61"/>
      <c r="V2579" s="61"/>
      <c r="W2579" s="56" t="s">
        <v>141</v>
      </c>
      <c r="X2579" s="49" t="s">
        <v>140</v>
      </c>
      <c r="Y2579" s="61"/>
      <c r="Z2579" s="46" t="s">
        <v>194</v>
      </c>
      <c r="AA2579" s="57">
        <v>0</v>
      </c>
      <c r="AB2579" s="58">
        <v>0</v>
      </c>
      <c r="AC2579" s="61"/>
      <c r="AD2579" s="61"/>
      <c r="AE2579" s="50" t="s">
        <v>349</v>
      </c>
      <c r="AF2579" s="57">
        <v>0</v>
      </c>
      <c r="AG2579" s="58">
        <v>0</v>
      </c>
      <c r="AH2579" s="61"/>
      <c r="AI2579" s="61"/>
      <c r="AJ2579" s="49" t="s">
        <v>141</v>
      </c>
      <c r="AK2579" s="49" t="s">
        <v>140</v>
      </c>
      <c r="AL2579" s="61"/>
      <c r="AM2579" s="61"/>
      <c r="AN2579" s="49" t="s">
        <v>141</v>
      </c>
      <c r="AO2579" s="49" t="s">
        <v>140</v>
      </c>
      <c r="AP2579" s="61"/>
      <c r="AQ2579" s="61"/>
      <c r="AR2579" s="61"/>
      <c r="AS2579" s="56" t="s">
        <v>141</v>
      </c>
      <c r="AT2579" s="49" t="s">
        <v>140</v>
      </c>
      <c r="AU2579" s="61"/>
      <c r="AV2579" s="46" t="s">
        <v>194</v>
      </c>
      <c r="AW2579" s="57">
        <v>0</v>
      </c>
      <c r="AX2579" s="58">
        <v>0</v>
      </c>
      <c r="AY2579" s="61"/>
      <c r="AZ2579" s="61"/>
      <c r="BA2579" s="50" t="s">
        <v>349</v>
      </c>
      <c r="BB2579" s="57">
        <v>0</v>
      </c>
      <c r="BC2579" s="58">
        <v>0</v>
      </c>
      <c r="BD2579" s="61"/>
      <c r="BE2579" s="61"/>
      <c r="BF2579" s="49" t="s">
        <v>141</v>
      </c>
      <c r="BG2579" s="49" t="s">
        <v>140</v>
      </c>
      <c r="BH2579" s="61"/>
      <c r="BI2579" s="61"/>
      <c r="BJ2579" s="49" t="s">
        <v>141</v>
      </c>
      <c r="BK2579" s="49" t="s">
        <v>140</v>
      </c>
      <c r="BL2579" s="61"/>
      <c r="BM2579" s="61"/>
    </row>
    <row r="2580" spans="2:65" ht="25.5" customHeight="1" x14ac:dyDescent="0.2">
      <c r="B2580" s="46" t="s">
        <v>190</v>
      </c>
      <c r="C2580" s="57">
        <v>0</v>
      </c>
      <c r="D2580" s="58">
        <v>0</v>
      </c>
      <c r="E2580" s="64"/>
      <c r="F2580" s="61"/>
      <c r="G2580" s="56" t="s">
        <v>141</v>
      </c>
      <c r="H2580" s="49" t="s">
        <v>140</v>
      </c>
      <c r="I2580" s="61"/>
      <c r="J2580" s="50" t="s">
        <v>348</v>
      </c>
      <c r="K2580" s="57">
        <v>0</v>
      </c>
      <c r="L2580" s="58">
        <v>0</v>
      </c>
      <c r="M2580" s="61"/>
      <c r="N2580" s="61"/>
      <c r="O2580" s="61"/>
      <c r="P2580" s="61"/>
      <c r="Q2580" s="61"/>
      <c r="R2580" s="61"/>
      <c r="S2580" s="61"/>
      <c r="T2580" s="61"/>
      <c r="U2580" s="61"/>
      <c r="V2580" s="61"/>
      <c r="W2580" s="61"/>
      <c r="X2580" s="61"/>
      <c r="Y2580" s="61"/>
      <c r="Z2580" s="77"/>
      <c r="AA2580" s="54">
        <v>12</v>
      </c>
      <c r="AB2580" s="76">
        <v>1</v>
      </c>
      <c r="AC2580" s="61"/>
      <c r="AD2580" s="61"/>
      <c r="AE2580" s="50" t="s">
        <v>348</v>
      </c>
      <c r="AF2580" s="57">
        <v>0</v>
      </c>
      <c r="AG2580" s="58">
        <v>0</v>
      </c>
      <c r="AH2580" s="61"/>
      <c r="AI2580" s="61"/>
      <c r="AJ2580" s="61"/>
      <c r="AK2580" s="61"/>
      <c r="AL2580" s="61"/>
      <c r="AM2580" s="61"/>
      <c r="AN2580" s="61"/>
      <c r="AO2580" s="61"/>
      <c r="AP2580" s="61"/>
      <c r="AQ2580" s="61"/>
      <c r="AR2580" s="61"/>
      <c r="AS2580" s="61"/>
      <c r="AT2580" s="61"/>
      <c r="AU2580" s="61"/>
      <c r="AV2580" s="77"/>
      <c r="AW2580" s="54">
        <v>2</v>
      </c>
      <c r="AX2580" s="76">
        <v>1</v>
      </c>
      <c r="AY2580" s="61"/>
      <c r="AZ2580" s="61"/>
      <c r="BA2580" s="50" t="s">
        <v>348</v>
      </c>
      <c r="BB2580" s="57">
        <v>0</v>
      </c>
      <c r="BC2580" s="58">
        <v>0</v>
      </c>
      <c r="BD2580" s="61"/>
      <c r="BE2580" s="61"/>
      <c r="BF2580" s="61"/>
      <c r="BG2580" s="61"/>
      <c r="BH2580" s="61"/>
      <c r="BI2580" s="61"/>
      <c r="BJ2580" s="61"/>
      <c r="BK2580" s="61"/>
      <c r="BL2580" s="61"/>
      <c r="BM2580" s="61"/>
    </row>
    <row r="2581" spans="2:65" ht="25.5" customHeight="1" x14ac:dyDescent="0.2">
      <c r="B2581" s="77"/>
      <c r="C2581" s="54">
        <v>28</v>
      </c>
      <c r="D2581" s="76">
        <v>1</v>
      </c>
      <c r="E2581" s="64"/>
      <c r="F2581" s="61"/>
      <c r="G2581" s="61"/>
      <c r="H2581" s="61"/>
      <c r="I2581" s="61"/>
      <c r="J2581" s="46" t="s">
        <v>351</v>
      </c>
      <c r="K2581" s="57">
        <v>0</v>
      </c>
      <c r="L2581" s="58">
        <v>0</v>
      </c>
      <c r="M2581" s="61"/>
      <c r="N2581" s="61"/>
      <c r="O2581" s="61"/>
      <c r="P2581" s="61"/>
      <c r="Q2581" s="61"/>
      <c r="R2581" s="61"/>
      <c r="S2581" s="61"/>
      <c r="T2581" s="61"/>
      <c r="U2581" s="61"/>
      <c r="V2581" s="176" t="s">
        <v>17</v>
      </c>
      <c r="W2581" s="177"/>
      <c r="X2581" s="177"/>
      <c r="Y2581"/>
      <c r="Z2581" s="61"/>
      <c r="AA2581" s="56" t="s">
        <v>141</v>
      </c>
      <c r="AB2581" s="49" t="s">
        <v>140</v>
      </c>
      <c r="AC2581" s="61"/>
      <c r="AD2581" s="61"/>
      <c r="AE2581" s="46" t="s">
        <v>351</v>
      </c>
      <c r="AF2581" s="57">
        <v>0</v>
      </c>
      <c r="AG2581" s="58">
        <v>0</v>
      </c>
      <c r="AH2581" s="61"/>
      <c r="AI2581" s="61"/>
      <c r="AJ2581" s="61"/>
      <c r="AK2581" s="61"/>
      <c r="AL2581" s="61"/>
      <c r="AM2581" s="61"/>
      <c r="AN2581" s="61"/>
      <c r="AO2581" s="61"/>
      <c r="AP2581" s="61"/>
      <c r="AQ2581" s="61"/>
      <c r="AR2581" s="175" t="s">
        <v>17</v>
      </c>
      <c r="AS2581" s="175"/>
      <c r="AT2581" s="175"/>
      <c r="AU2581" s="61"/>
      <c r="AV2581" s="61"/>
      <c r="AW2581" s="56" t="s">
        <v>141</v>
      </c>
      <c r="AX2581" s="49" t="s">
        <v>140</v>
      </c>
      <c r="AY2581" s="61"/>
      <c r="AZ2581" s="61"/>
      <c r="BA2581" s="46" t="s">
        <v>351</v>
      </c>
      <c r="BB2581" s="57">
        <v>0</v>
      </c>
      <c r="BC2581" s="58">
        <v>0</v>
      </c>
      <c r="BD2581" s="61"/>
      <c r="BE2581" s="61"/>
      <c r="BF2581" s="61"/>
      <c r="BG2581" s="61"/>
      <c r="BH2581" s="61"/>
      <c r="BI2581" s="61"/>
      <c r="BJ2581" s="61"/>
      <c r="BK2581" s="61"/>
      <c r="BL2581" s="61"/>
      <c r="BM2581" s="61"/>
    </row>
    <row r="2582" spans="2:65" ht="25.5" customHeight="1" x14ac:dyDescent="0.2">
      <c r="B2582"/>
      <c r="C2582" s="56" t="s">
        <v>141</v>
      </c>
      <c r="D2582" s="49" t="s">
        <v>140</v>
      </c>
      <c r="E2582" s="64"/>
      <c r="F2582" s="61"/>
      <c r="G2582" s="61"/>
      <c r="H2582" s="61"/>
      <c r="I2582" s="61"/>
      <c r="J2582" s="46" t="s">
        <v>352</v>
      </c>
      <c r="K2582" s="57">
        <v>0</v>
      </c>
      <c r="L2582" s="58">
        <v>0</v>
      </c>
      <c r="M2582" s="61"/>
      <c r="N2582" s="61"/>
      <c r="O2582" s="61"/>
      <c r="P2582" s="61"/>
      <c r="Q2582" s="61"/>
      <c r="R2582" s="61"/>
      <c r="S2582" s="61"/>
      <c r="T2582" s="61"/>
      <c r="U2582" s="61"/>
      <c r="V2582" s="47" t="s">
        <v>195</v>
      </c>
      <c r="W2582" s="57">
        <v>3</v>
      </c>
      <c r="X2582" s="58">
        <v>0.25</v>
      </c>
      <c r="Y2582"/>
      <c r="Z2582" s="61"/>
      <c r="AA2582" s="61"/>
      <c r="AB2582" s="61"/>
      <c r="AC2582" s="61"/>
      <c r="AD2582" s="61"/>
      <c r="AE2582" s="46" t="s">
        <v>352</v>
      </c>
      <c r="AF2582" s="57">
        <v>0</v>
      </c>
      <c r="AG2582" s="58">
        <v>0</v>
      </c>
      <c r="AH2582" s="61"/>
      <c r="AI2582" s="61"/>
      <c r="AJ2582" s="61"/>
      <c r="AK2582" s="61"/>
      <c r="AL2582" s="61"/>
      <c r="AM2582" s="61"/>
      <c r="AN2582" s="61"/>
      <c r="AO2582" s="61"/>
      <c r="AP2582" s="61"/>
      <c r="AQ2582" s="61"/>
      <c r="AR2582" s="55" t="s">
        <v>195</v>
      </c>
      <c r="AS2582" s="57">
        <v>0</v>
      </c>
      <c r="AT2582" s="58">
        <v>0</v>
      </c>
      <c r="AU2582" s="61"/>
      <c r="AV2582" s="61"/>
      <c r="AW2582" s="61"/>
      <c r="AX2582" s="61"/>
      <c r="AY2582" s="61"/>
      <c r="AZ2582" s="61"/>
      <c r="BA2582" s="46" t="s">
        <v>352</v>
      </c>
      <c r="BB2582" s="57">
        <v>0</v>
      </c>
      <c r="BC2582" s="58">
        <v>0</v>
      </c>
      <c r="BD2582" s="61"/>
      <c r="BE2582" s="61"/>
      <c r="BF2582" s="61"/>
      <c r="BG2582" s="61"/>
      <c r="BH2582" s="61"/>
      <c r="BI2582" s="61"/>
      <c r="BJ2582" s="61"/>
      <c r="BK2582" s="61"/>
      <c r="BL2582" s="61"/>
      <c r="BM2582" s="61"/>
    </row>
    <row r="2583" spans="2:65" ht="25.5" customHeight="1" x14ac:dyDescent="0.2">
      <c r="B2583"/>
      <c r="C2583"/>
      <c r="D2583"/>
      <c r="E2583" s="64"/>
      <c r="F2583" s="61"/>
      <c r="G2583" s="61"/>
      <c r="H2583" s="61"/>
      <c r="I2583" s="61"/>
      <c r="J2583" s="46" t="s">
        <v>353</v>
      </c>
      <c r="K2583" s="57">
        <v>0</v>
      </c>
      <c r="L2583" s="58">
        <v>0</v>
      </c>
      <c r="M2583" s="61"/>
      <c r="N2583" s="61"/>
      <c r="O2583" s="61"/>
      <c r="P2583" s="61"/>
      <c r="Q2583" s="61"/>
      <c r="R2583" s="61"/>
      <c r="S2583" s="61"/>
      <c r="T2583" s="61"/>
      <c r="U2583" s="61"/>
      <c r="V2583" s="46" t="s">
        <v>196</v>
      </c>
      <c r="W2583" s="57">
        <v>9</v>
      </c>
      <c r="X2583" s="58">
        <v>0.75</v>
      </c>
      <c r="Y2583"/>
      <c r="Z2583" s="61"/>
      <c r="AA2583" s="61"/>
      <c r="AB2583" s="61"/>
      <c r="AC2583" s="61"/>
      <c r="AD2583" s="61"/>
      <c r="AE2583" s="46" t="s">
        <v>353</v>
      </c>
      <c r="AF2583" s="57">
        <v>0</v>
      </c>
      <c r="AG2583" s="58">
        <v>0</v>
      </c>
      <c r="AH2583" s="61"/>
      <c r="AI2583" s="61"/>
      <c r="AJ2583" s="61"/>
      <c r="AK2583" s="61"/>
      <c r="AL2583" s="61"/>
      <c r="AM2583" s="61"/>
      <c r="AN2583" s="61"/>
      <c r="AO2583" s="61"/>
      <c r="AP2583" s="61"/>
      <c r="AQ2583" s="61"/>
      <c r="AR2583" s="46" t="s">
        <v>196</v>
      </c>
      <c r="AS2583" s="57">
        <v>2</v>
      </c>
      <c r="AT2583" s="58">
        <v>1</v>
      </c>
      <c r="AU2583" s="61"/>
      <c r="AV2583" s="61"/>
      <c r="AW2583" s="61"/>
      <c r="AX2583" s="61"/>
      <c r="AY2583" s="61"/>
      <c r="AZ2583" s="61"/>
      <c r="BA2583" s="46" t="s">
        <v>353</v>
      </c>
      <c r="BB2583" s="57">
        <v>0</v>
      </c>
      <c r="BC2583" s="58">
        <v>0</v>
      </c>
      <c r="BD2583" s="61"/>
      <c r="BE2583" s="61"/>
      <c r="BF2583" s="61"/>
      <c r="BG2583" s="61"/>
      <c r="BH2583" s="61"/>
      <c r="BI2583" s="61"/>
      <c r="BJ2583" s="61"/>
      <c r="BK2583" s="61"/>
      <c r="BL2583" s="61"/>
      <c r="BM2583" s="61"/>
    </row>
    <row r="2584" spans="2:65" ht="25.5" customHeight="1" x14ac:dyDescent="0.2">
      <c r="B2584" s="175" t="s">
        <v>17</v>
      </c>
      <c r="C2584" s="175"/>
      <c r="D2584" s="175"/>
      <c r="E2584" s="64"/>
      <c r="F2584" s="61"/>
      <c r="G2584" s="61"/>
      <c r="H2584" s="61"/>
      <c r="I2584" s="61"/>
      <c r="J2584" s="37"/>
      <c r="K2584" s="45">
        <v>28</v>
      </c>
      <c r="L2584" s="58">
        <v>1</v>
      </c>
      <c r="M2584" s="61"/>
      <c r="N2584" s="61"/>
      <c r="O2584" s="61"/>
      <c r="P2584" s="61"/>
      <c r="Q2584" s="61"/>
      <c r="R2584" s="61"/>
      <c r="S2584" s="61"/>
      <c r="T2584" s="61"/>
      <c r="U2584" s="61"/>
      <c r="V2584" s="77"/>
      <c r="W2584" s="54">
        <v>12</v>
      </c>
      <c r="X2584" s="76">
        <v>1</v>
      </c>
      <c r="Y2584"/>
      <c r="Z2584" s="61"/>
      <c r="AA2584" s="61"/>
      <c r="AB2584" s="61"/>
      <c r="AC2584" s="61"/>
      <c r="AD2584" s="61"/>
      <c r="AE2584" s="37"/>
      <c r="AF2584" s="45">
        <v>12</v>
      </c>
      <c r="AG2584" s="58">
        <v>1</v>
      </c>
      <c r="AH2584" s="61"/>
      <c r="AI2584" s="61"/>
      <c r="AJ2584" s="61"/>
      <c r="AK2584" s="61"/>
      <c r="AL2584" s="61"/>
      <c r="AM2584" s="61"/>
      <c r="AN2584" s="61"/>
      <c r="AO2584" s="61"/>
      <c r="AP2584" s="61"/>
      <c r="AQ2584" s="61"/>
      <c r="AR2584" s="77"/>
      <c r="AS2584" s="54">
        <v>2</v>
      </c>
      <c r="AT2584" s="76">
        <v>1</v>
      </c>
      <c r="AU2584" s="61"/>
      <c r="AV2584"/>
      <c r="AW2584"/>
      <c r="AX2584"/>
      <c r="AY2584" s="61"/>
      <c r="AZ2584" s="61"/>
      <c r="BA2584" s="37"/>
      <c r="BB2584" s="45">
        <v>2</v>
      </c>
      <c r="BC2584" s="58">
        <v>1</v>
      </c>
      <c r="BD2584" s="61"/>
      <c r="BE2584" s="61"/>
      <c r="BF2584" s="61"/>
      <c r="BG2584" s="61"/>
      <c r="BH2584" s="61"/>
      <c r="BI2584" s="61"/>
      <c r="BJ2584" s="61"/>
      <c r="BK2584" s="61"/>
      <c r="BL2584" s="61"/>
      <c r="BM2584" s="61"/>
    </row>
    <row r="2585" spans="2:65" ht="25.5" customHeight="1" x14ac:dyDescent="0.2">
      <c r="B2585" s="55" t="s">
        <v>195</v>
      </c>
      <c r="C2585" s="57">
        <v>6</v>
      </c>
      <c r="D2585" s="58">
        <v>0.21428571428571427</v>
      </c>
      <c r="E2585" s="64"/>
      <c r="F2585" s="61"/>
      <c r="G2585" s="61"/>
      <c r="H2585" s="61"/>
      <c r="I2585" s="61"/>
      <c r="J2585" s="61"/>
      <c r="K2585" s="49" t="s">
        <v>141</v>
      </c>
      <c r="L2585" s="74" t="s">
        <v>140</v>
      </c>
      <c r="M2585" s="61"/>
      <c r="N2585" s="61"/>
      <c r="O2585" s="61"/>
      <c r="P2585" s="61"/>
      <c r="Q2585" s="61"/>
      <c r="R2585" s="61"/>
      <c r="S2585" s="61"/>
      <c r="T2585" s="61"/>
      <c r="U2585" s="61"/>
      <c r="V2585" s="61"/>
      <c r="W2585" s="56" t="s">
        <v>141</v>
      </c>
      <c r="X2585" s="49" t="s">
        <v>140</v>
      </c>
      <c r="Y2585"/>
      <c r="Z2585" s="61"/>
      <c r="AA2585" s="61"/>
      <c r="AB2585" s="61"/>
      <c r="AC2585" s="61"/>
      <c r="AD2585" s="61"/>
      <c r="AE2585" s="61"/>
      <c r="AF2585" s="49" t="s">
        <v>141</v>
      </c>
      <c r="AG2585" s="74" t="s">
        <v>140</v>
      </c>
      <c r="AH2585" s="61"/>
      <c r="AI2585" s="61"/>
      <c r="AJ2585" s="61"/>
      <c r="AK2585" s="61"/>
      <c r="AL2585" s="61"/>
      <c r="AM2585" s="61"/>
      <c r="AN2585" s="61"/>
      <c r="AO2585" s="61"/>
      <c r="AP2585" s="61"/>
      <c r="AQ2585" s="61"/>
      <c r="AR2585"/>
      <c r="AS2585" s="56" t="s">
        <v>141</v>
      </c>
      <c r="AT2585" s="49" t="s">
        <v>140</v>
      </c>
      <c r="AU2585" s="61"/>
      <c r="AV2585"/>
      <c r="AW2585"/>
      <c r="AX2585"/>
      <c r="AY2585" s="61"/>
      <c r="AZ2585" s="61"/>
      <c r="BA2585" s="61"/>
      <c r="BB2585" s="49" t="s">
        <v>141</v>
      </c>
      <c r="BC2585" s="74" t="s">
        <v>140</v>
      </c>
      <c r="BD2585" s="61"/>
      <c r="BE2585" s="61"/>
      <c r="BF2585" s="61"/>
      <c r="BG2585" s="61"/>
      <c r="BH2585" s="61"/>
      <c r="BI2585" s="61"/>
      <c r="BJ2585" s="61"/>
      <c r="BK2585" s="61"/>
      <c r="BL2585" s="61"/>
      <c r="BM2585" s="61"/>
    </row>
    <row r="2586" spans="2:65" ht="25.5" customHeight="1" x14ac:dyDescent="0.2">
      <c r="B2586" s="46" t="s">
        <v>196</v>
      </c>
      <c r="C2586" s="57">
        <v>22</v>
      </c>
      <c r="D2586" s="58">
        <v>0.7857142857142857</v>
      </c>
      <c r="E2586" s="64"/>
      <c r="F2586" s="61"/>
      <c r="G2586" s="61"/>
      <c r="H2586" s="61"/>
      <c r="I2586" s="61"/>
      <c r="J2586" s="61"/>
      <c r="K2586" s="61"/>
      <c r="L2586" s="61"/>
      <c r="M2586" s="61"/>
      <c r="N2586" s="61"/>
      <c r="O2586" s="61"/>
      <c r="P2586" s="61"/>
      <c r="Q2586" s="61"/>
      <c r="R2586" s="61"/>
      <c r="S2586" s="61"/>
      <c r="T2586" s="61"/>
      <c r="U2586" s="61"/>
      <c r="V2586"/>
      <c r="W2586"/>
      <c r="X2586"/>
      <c r="Y2586" s="61"/>
      <c r="Z2586" s="61"/>
      <c r="AA2586" s="61"/>
      <c r="AB2586" s="61"/>
      <c r="AC2586" s="61"/>
      <c r="AD2586" s="61"/>
      <c r="AE2586"/>
      <c r="AF2586"/>
      <c r="AG2586"/>
      <c r="AH2586" s="61"/>
      <c r="AI2586" s="61"/>
      <c r="AJ2586" s="61"/>
      <c r="AK2586" s="61"/>
      <c r="AL2586" s="61"/>
      <c r="AM2586" s="61"/>
      <c r="AN2586" s="61"/>
      <c r="AO2586" s="61"/>
      <c r="AP2586" s="61"/>
      <c r="AQ2586" s="61"/>
      <c r="AR2586"/>
      <c r="AS2586"/>
      <c r="AT2586"/>
      <c r="AU2586" s="61"/>
      <c r="AV2586"/>
      <c r="AW2586"/>
      <c r="AX2586"/>
      <c r="AY2586" s="61"/>
      <c r="AZ2586" s="61"/>
      <c r="BA2586" s="37"/>
      <c r="BB2586" s="37"/>
      <c r="BC2586" s="37"/>
      <c r="BD2586" s="61"/>
      <c r="BE2586" s="61"/>
      <c r="BF2586" s="61"/>
      <c r="BG2586" s="61"/>
      <c r="BH2586" s="61"/>
      <c r="BI2586" s="61"/>
      <c r="BJ2586" s="61"/>
      <c r="BK2586" s="61"/>
      <c r="BL2586" s="61"/>
      <c r="BM2586" s="61"/>
    </row>
    <row r="2587" spans="2:65" ht="25.5" customHeight="1" x14ac:dyDescent="0.2">
      <c r="B2587" s="77"/>
      <c r="C2587" s="54">
        <v>28</v>
      </c>
      <c r="D2587" s="76">
        <v>1</v>
      </c>
      <c r="E2587" s="2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</row>
    <row r="2588" spans="2:65" ht="25.5" customHeight="1" x14ac:dyDescent="0.2">
      <c r="B2588"/>
      <c r="C2588" s="56" t="s">
        <v>141</v>
      </c>
      <c r="D2588" s="49" t="s">
        <v>140</v>
      </c>
      <c r="E2588" s="2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 s="37"/>
      <c r="AF2588" s="37"/>
      <c r="AG2588" s="37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</row>
    <row r="2590" spans="2:65" ht="25.5" customHeight="1" x14ac:dyDescent="0.2">
      <c r="B2590" s="222" t="s">
        <v>3808</v>
      </c>
      <c r="C2590" s="223"/>
      <c r="D2590" s="223"/>
      <c r="E2590" s="223"/>
      <c r="F2590" s="223"/>
      <c r="G2590" s="223"/>
      <c r="H2590" s="223"/>
      <c r="I2590" s="223"/>
      <c r="J2590" s="223"/>
      <c r="K2590" s="223"/>
      <c r="L2590" s="223"/>
      <c r="M2590" s="223"/>
      <c r="N2590" s="223"/>
      <c r="O2590" s="223"/>
      <c r="P2590" s="223"/>
      <c r="Q2590" s="223"/>
      <c r="R2590" s="223"/>
      <c r="S2590" s="223"/>
      <c r="T2590" s="223"/>
      <c r="U2590" s="223"/>
      <c r="V2590" s="223"/>
      <c r="W2590" s="223"/>
      <c r="X2590" s="223"/>
      <c r="Y2590" s="223"/>
      <c r="Z2590" s="223"/>
      <c r="AA2590" s="223"/>
      <c r="AB2590" s="223"/>
      <c r="AC2590" s="223"/>
      <c r="AD2590" s="223"/>
      <c r="AE2590" s="223"/>
      <c r="AF2590" s="223"/>
      <c r="AG2590" s="223"/>
      <c r="AH2590" s="223"/>
      <c r="AI2590" s="223"/>
      <c r="AJ2590" s="223"/>
      <c r="AK2590" s="223"/>
      <c r="AL2590" s="223"/>
      <c r="AM2590" s="223"/>
      <c r="AN2590" s="223"/>
      <c r="AO2590" s="223"/>
      <c r="AP2590" s="223"/>
      <c r="AQ2590" s="223"/>
      <c r="AR2590" s="223"/>
      <c r="AS2590" s="223"/>
      <c r="AT2590" s="223"/>
      <c r="AU2590" s="223"/>
      <c r="AV2590" s="223"/>
      <c r="AW2590" s="223"/>
      <c r="AX2590" s="223"/>
      <c r="AY2590" s="223"/>
      <c r="AZ2590" s="223"/>
      <c r="BA2590" s="223"/>
      <c r="BB2590" s="223"/>
      <c r="BC2590" s="224"/>
    </row>
    <row r="2592" spans="2:65" ht="25.5" customHeight="1" x14ac:dyDescent="0.2">
      <c r="B2592" s="205" t="s">
        <v>423</v>
      </c>
      <c r="C2592" s="205"/>
      <c r="D2592" s="205"/>
      <c r="E2592" s="205"/>
      <c r="F2592" s="205"/>
      <c r="G2592" s="205"/>
      <c r="H2592" s="205"/>
      <c r="I2592" s="205"/>
      <c r="J2592" s="205"/>
      <c r="K2592" s="205"/>
      <c r="L2592" s="205"/>
      <c r="M2592" s="205"/>
      <c r="N2592" s="205"/>
      <c r="O2592" s="205"/>
      <c r="P2592" s="205"/>
      <c r="Q2592" s="205"/>
      <c r="R2592" s="205"/>
      <c r="S2592" s="205"/>
      <c r="T2592" s="205"/>
      <c r="U2592" s="205"/>
      <c r="V2592" s="205"/>
      <c r="W2592" s="205"/>
      <c r="X2592" s="205"/>
      <c r="Y2592" s="205"/>
      <c r="Z2592" s="205"/>
      <c r="AA2592" s="205"/>
      <c r="AB2592" s="205"/>
      <c r="AC2592" s="205"/>
      <c r="AD2592" s="205"/>
      <c r="AE2592" s="205"/>
      <c r="AF2592" s="205"/>
      <c r="AG2592" s="205"/>
      <c r="AH2592" s="205"/>
      <c r="AI2592" s="205"/>
      <c r="AJ2592" s="205"/>
      <c r="AK2592" s="205"/>
      <c r="AL2592" s="205"/>
      <c r="AM2592" s="205"/>
      <c r="AN2592" s="205"/>
      <c r="AO2592" s="205"/>
      <c r="AP2592" s="205"/>
      <c r="AQ2592" s="205"/>
      <c r="AR2592" s="205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 s="8"/>
      <c r="BM2592" s="8"/>
    </row>
    <row r="2593" spans="2:65" ht="25.5" customHeight="1" x14ac:dyDescent="0.2">
      <c r="B2593"/>
      <c r="C2593"/>
      <c r="D2593"/>
      <c r="E2593" s="8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</row>
    <row r="2594" spans="2:65" ht="25.5" customHeight="1" x14ac:dyDescent="0.2">
      <c r="B2594" s="206" t="s">
        <v>138</v>
      </c>
      <c r="C2594" s="206"/>
      <c r="D2594" s="206"/>
      <c r="E2594" s="8"/>
      <c r="F2594" s="187" t="s">
        <v>3</v>
      </c>
      <c r="G2594" s="187"/>
      <c r="H2594" s="187"/>
      <c r="I2594"/>
      <c r="J2594" s="188" t="s">
        <v>145</v>
      </c>
      <c r="K2594" s="188"/>
      <c r="L2594" s="188"/>
      <c r="M2594"/>
      <c r="N2594" s="188" t="s">
        <v>5</v>
      </c>
      <c r="O2594" s="188"/>
      <c r="P2594" s="188"/>
      <c r="Q2594"/>
      <c r="R2594" s="187" t="s">
        <v>158</v>
      </c>
      <c r="S2594" s="187"/>
      <c r="T2594" s="187"/>
      <c r="U2594"/>
      <c r="V2594" s="186" t="s">
        <v>159</v>
      </c>
      <c r="W2594" s="186"/>
      <c r="X2594" s="186"/>
      <c r="Y2594"/>
      <c r="Z2594" s="206" t="s">
        <v>8</v>
      </c>
      <c r="AA2594" s="206"/>
      <c r="AB2594" s="206"/>
      <c r="AC2594"/>
      <c r="AD2594" s="186" t="s">
        <v>9</v>
      </c>
      <c r="AE2594" s="186"/>
      <c r="AF2594" s="186"/>
      <c r="AG2594"/>
      <c r="AH2594" s="186" t="s">
        <v>172</v>
      </c>
      <c r="AI2594" s="186"/>
      <c r="AJ2594" s="186"/>
      <c r="AK2594"/>
      <c r="AL2594" s="186" t="s">
        <v>11</v>
      </c>
      <c r="AM2594" s="186"/>
      <c r="AN2594" s="186"/>
      <c r="AO2594"/>
      <c r="AP2594" s="186" t="s">
        <v>179</v>
      </c>
      <c r="AQ2594" s="186"/>
      <c r="AR2594" s="186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</row>
    <row r="2595" spans="2:65" ht="25.5" customHeight="1" x14ac:dyDescent="0.2">
      <c r="B2595" s="90" t="s">
        <v>40</v>
      </c>
      <c r="C2595" s="42">
        <v>13</v>
      </c>
      <c r="D2595" s="44">
        <v>0.48148148148148145</v>
      </c>
      <c r="E2595" s="8"/>
      <c r="F2595" s="91" t="s">
        <v>143</v>
      </c>
      <c r="G2595" s="43">
        <v>5</v>
      </c>
      <c r="H2595" s="44">
        <v>0.18518518518518517</v>
      </c>
      <c r="I2595"/>
      <c r="J2595" s="92" t="s">
        <v>147</v>
      </c>
      <c r="K2595" s="45">
        <v>0</v>
      </c>
      <c r="L2595" s="44">
        <v>0</v>
      </c>
      <c r="M2595"/>
      <c r="N2595" s="91" t="s">
        <v>154</v>
      </c>
      <c r="O2595" s="43">
        <v>17</v>
      </c>
      <c r="P2595" s="44">
        <v>0.62962962962962965</v>
      </c>
      <c r="Q2595"/>
      <c r="R2595" s="93">
        <v>1</v>
      </c>
      <c r="S2595" s="43">
        <v>17</v>
      </c>
      <c r="T2595" s="44">
        <v>0.62962962962962965</v>
      </c>
      <c r="U2595"/>
      <c r="V2595" s="94" t="s">
        <v>160</v>
      </c>
      <c r="W2595" s="57">
        <v>13</v>
      </c>
      <c r="X2595" s="58">
        <v>0.48148148148148145</v>
      </c>
      <c r="Y2595"/>
      <c r="Z2595" s="95" t="s">
        <v>163</v>
      </c>
      <c r="AA2595" s="42">
        <v>2</v>
      </c>
      <c r="AB2595" s="44">
        <v>7.407407407407407E-2</v>
      </c>
      <c r="AC2595"/>
      <c r="AD2595" s="95" t="s">
        <v>799</v>
      </c>
      <c r="AE2595" s="57">
        <v>0</v>
      </c>
      <c r="AF2595" s="58">
        <v>0</v>
      </c>
      <c r="AG2595"/>
      <c r="AH2595" s="95" t="s">
        <v>143</v>
      </c>
      <c r="AI2595" s="42">
        <v>11</v>
      </c>
      <c r="AJ2595" s="44">
        <v>0.40740740740740738</v>
      </c>
      <c r="AK2595"/>
      <c r="AL2595" s="95" t="s">
        <v>175</v>
      </c>
      <c r="AM2595" s="42">
        <v>4</v>
      </c>
      <c r="AN2595" s="44">
        <v>0.14814814814814814</v>
      </c>
      <c r="AO2595"/>
      <c r="AP2595" s="95" t="s">
        <v>143</v>
      </c>
      <c r="AQ2595" s="42">
        <v>14</v>
      </c>
      <c r="AR2595" s="44">
        <v>0.51851851851851849</v>
      </c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</row>
    <row r="2596" spans="2:65" ht="25.5" customHeight="1" x14ac:dyDescent="0.2">
      <c r="B2596" s="90" t="s">
        <v>27</v>
      </c>
      <c r="C2596" s="42">
        <v>3</v>
      </c>
      <c r="D2596" s="44">
        <v>0.1111111111111111</v>
      </c>
      <c r="E2596" s="8"/>
      <c r="F2596" s="91" t="s">
        <v>144</v>
      </c>
      <c r="G2596" s="43">
        <v>22</v>
      </c>
      <c r="H2596" s="44">
        <v>0.81481481481481477</v>
      </c>
      <c r="I2596"/>
      <c r="J2596" s="92" t="s">
        <v>148</v>
      </c>
      <c r="K2596" s="45">
        <v>1</v>
      </c>
      <c r="L2596" s="44">
        <v>3.7037037037037035E-2</v>
      </c>
      <c r="M2596"/>
      <c r="N2596" s="91" t="s">
        <v>155</v>
      </c>
      <c r="O2596" s="43">
        <v>0</v>
      </c>
      <c r="P2596" s="44">
        <v>0</v>
      </c>
      <c r="Q2596"/>
      <c r="R2596" s="93">
        <v>2</v>
      </c>
      <c r="S2596" s="43">
        <v>6</v>
      </c>
      <c r="T2596" s="44">
        <v>0.22222222222222221</v>
      </c>
      <c r="U2596"/>
      <c r="V2596" s="95" t="s">
        <v>161</v>
      </c>
      <c r="W2596" s="57">
        <v>6</v>
      </c>
      <c r="X2596" s="58">
        <v>0.22222222222222221</v>
      </c>
      <c r="Y2596"/>
      <c r="Z2596" s="90" t="s">
        <v>164</v>
      </c>
      <c r="AA2596" s="42">
        <v>5</v>
      </c>
      <c r="AB2596" s="44">
        <v>0.18518518518518517</v>
      </c>
      <c r="AC2596"/>
      <c r="AD2596" s="94" t="s">
        <v>800</v>
      </c>
      <c r="AE2596" s="57">
        <v>7</v>
      </c>
      <c r="AF2596" s="58">
        <v>0.25925925925925924</v>
      </c>
      <c r="AG2596"/>
      <c r="AH2596" s="90" t="s">
        <v>173</v>
      </c>
      <c r="AI2596" s="42">
        <v>3</v>
      </c>
      <c r="AJ2596" s="44">
        <v>0.1111111111111111</v>
      </c>
      <c r="AK2596"/>
      <c r="AL2596" s="90" t="s">
        <v>176</v>
      </c>
      <c r="AM2596" s="42">
        <v>17</v>
      </c>
      <c r="AN2596" s="44">
        <v>0.62962962962962965</v>
      </c>
      <c r="AO2596"/>
      <c r="AP2596" s="90" t="s">
        <v>173</v>
      </c>
      <c r="AQ2596" s="42">
        <v>13</v>
      </c>
      <c r="AR2596" s="44">
        <v>0.48148148148148145</v>
      </c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</row>
    <row r="2597" spans="2:65" ht="25.5" customHeight="1" x14ac:dyDescent="0.2">
      <c r="B2597" s="90" t="s">
        <v>31</v>
      </c>
      <c r="C2597" s="42">
        <v>3</v>
      </c>
      <c r="D2597" s="44">
        <v>0.1111111111111111</v>
      </c>
      <c r="E2597" s="8"/>
      <c r="F2597" s="83"/>
      <c r="G2597" s="85">
        <v>27</v>
      </c>
      <c r="H2597" s="86">
        <v>1</v>
      </c>
      <c r="I2597"/>
      <c r="J2597" s="92" t="s">
        <v>146</v>
      </c>
      <c r="K2597" s="45">
        <v>6</v>
      </c>
      <c r="L2597" s="44">
        <v>0.22222222222222221</v>
      </c>
      <c r="M2597"/>
      <c r="N2597" s="91" t="s">
        <v>156</v>
      </c>
      <c r="O2597" s="43">
        <v>2</v>
      </c>
      <c r="P2597" s="44">
        <v>7.407407407407407E-2</v>
      </c>
      <c r="Q2597"/>
      <c r="R2597" s="93">
        <v>3</v>
      </c>
      <c r="S2597" s="43">
        <v>3</v>
      </c>
      <c r="T2597" s="44">
        <v>0.1111111111111111</v>
      </c>
      <c r="U2597"/>
      <c r="V2597" s="94" t="s">
        <v>162</v>
      </c>
      <c r="W2597" s="57">
        <v>8</v>
      </c>
      <c r="X2597" s="58">
        <v>0.29629629629629628</v>
      </c>
      <c r="Y2597"/>
      <c r="Z2597" s="90" t="s">
        <v>165</v>
      </c>
      <c r="AA2597" s="42">
        <v>6</v>
      </c>
      <c r="AB2597" s="44">
        <v>0.22222222222222221</v>
      </c>
      <c r="AC2597"/>
      <c r="AD2597" s="94" t="s">
        <v>801</v>
      </c>
      <c r="AE2597" s="57">
        <v>7</v>
      </c>
      <c r="AF2597" s="58">
        <v>0.25925925925925924</v>
      </c>
      <c r="AG2597"/>
      <c r="AH2597" s="90" t="s">
        <v>174</v>
      </c>
      <c r="AI2597" s="42">
        <v>13</v>
      </c>
      <c r="AJ2597" s="44">
        <v>0.48148148148148145</v>
      </c>
      <c r="AK2597"/>
      <c r="AL2597" s="90" t="s">
        <v>177</v>
      </c>
      <c r="AM2597" s="42">
        <v>6</v>
      </c>
      <c r="AN2597" s="44">
        <v>0.22222222222222221</v>
      </c>
      <c r="AO2597"/>
      <c r="AP2597" s="90" t="s">
        <v>171</v>
      </c>
      <c r="AQ2597" s="42">
        <v>0</v>
      </c>
      <c r="AR2597" s="44">
        <v>0</v>
      </c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</row>
    <row r="2598" spans="2:65" ht="25.5" customHeight="1" x14ac:dyDescent="0.2">
      <c r="B2598" s="90" t="s">
        <v>36</v>
      </c>
      <c r="C2598" s="42">
        <v>5</v>
      </c>
      <c r="D2598" s="44">
        <v>0.18518518518518517</v>
      </c>
      <c r="E2598" s="8"/>
      <c r="F2598"/>
      <c r="G2598" s="41" t="s">
        <v>141</v>
      </c>
      <c r="H2598" s="41" t="s">
        <v>140</v>
      </c>
      <c r="I2598"/>
      <c r="J2598" s="92" t="s">
        <v>150</v>
      </c>
      <c r="K2598" s="45">
        <v>0</v>
      </c>
      <c r="L2598" s="44">
        <v>0</v>
      </c>
      <c r="M2598"/>
      <c r="N2598" s="91" t="s">
        <v>157</v>
      </c>
      <c r="O2598" s="43">
        <v>8</v>
      </c>
      <c r="P2598" s="44">
        <v>0.29629629629629628</v>
      </c>
      <c r="Q2598"/>
      <c r="R2598" s="93">
        <v>4</v>
      </c>
      <c r="S2598" s="43">
        <v>1</v>
      </c>
      <c r="T2598" s="44">
        <v>3.7037037037037035E-2</v>
      </c>
      <c r="U2598"/>
      <c r="V2598" s="77"/>
      <c r="W2598" s="54">
        <v>27</v>
      </c>
      <c r="X2598" s="66">
        <v>1</v>
      </c>
      <c r="Y2598"/>
      <c r="Z2598" s="90" t="s">
        <v>166</v>
      </c>
      <c r="AA2598" s="42">
        <v>3</v>
      </c>
      <c r="AB2598" s="44">
        <v>0.1111111111111111</v>
      </c>
      <c r="AC2598"/>
      <c r="AD2598" s="94" t="s">
        <v>802</v>
      </c>
      <c r="AE2598" s="57">
        <v>13</v>
      </c>
      <c r="AF2598" s="58">
        <v>0.48148148148148145</v>
      </c>
      <c r="AG2598"/>
      <c r="AH2598" s="90" t="s">
        <v>171</v>
      </c>
      <c r="AI2598" s="42">
        <v>0</v>
      </c>
      <c r="AJ2598" s="44">
        <v>0</v>
      </c>
      <c r="AK2598"/>
      <c r="AL2598" s="90" t="s">
        <v>178</v>
      </c>
      <c r="AM2598" s="42">
        <v>0</v>
      </c>
      <c r="AN2598" s="44">
        <v>0</v>
      </c>
      <c r="AO2598"/>
      <c r="AP2598" s="82"/>
      <c r="AQ2598" s="83">
        <v>27</v>
      </c>
      <c r="AR2598" s="87">
        <v>1</v>
      </c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</row>
    <row r="2599" spans="2:65" ht="25.5" customHeight="1" x14ac:dyDescent="0.2">
      <c r="B2599" s="90" t="s">
        <v>139</v>
      </c>
      <c r="C2599" s="42">
        <v>2</v>
      </c>
      <c r="D2599" s="44">
        <v>7.407407407407407E-2</v>
      </c>
      <c r="E2599" s="8"/>
      <c r="F2599"/>
      <c r="G2599"/>
      <c r="H2599"/>
      <c r="I2599"/>
      <c r="J2599" s="92" t="s">
        <v>151</v>
      </c>
      <c r="K2599" s="45">
        <v>14</v>
      </c>
      <c r="L2599" s="44">
        <v>0.51851851851851849</v>
      </c>
      <c r="M2599"/>
      <c r="N2599" s="83"/>
      <c r="O2599" s="85">
        <v>27</v>
      </c>
      <c r="P2599" s="87">
        <v>1</v>
      </c>
      <c r="Q2599"/>
      <c r="R2599" s="93">
        <v>5</v>
      </c>
      <c r="S2599" s="43">
        <v>0</v>
      </c>
      <c r="T2599" s="44">
        <v>0</v>
      </c>
      <c r="U2599"/>
      <c r="V2599"/>
      <c r="W2599" s="56" t="s">
        <v>141</v>
      </c>
      <c r="X2599" s="49" t="s">
        <v>140</v>
      </c>
      <c r="Y2599"/>
      <c r="Z2599" s="96" t="s">
        <v>167</v>
      </c>
      <c r="AA2599" s="42">
        <v>3</v>
      </c>
      <c r="AB2599" s="44">
        <v>0.1111111111111111</v>
      </c>
      <c r="AC2599"/>
      <c r="AD2599" s="77"/>
      <c r="AE2599" s="54">
        <v>27</v>
      </c>
      <c r="AF2599" s="76">
        <v>1</v>
      </c>
      <c r="AG2599"/>
      <c r="AH2599" s="82"/>
      <c r="AI2599" s="83">
        <v>27</v>
      </c>
      <c r="AJ2599" s="87">
        <v>1</v>
      </c>
      <c r="AK2599"/>
      <c r="AL2599" s="82"/>
      <c r="AM2599" s="83">
        <v>27</v>
      </c>
      <c r="AN2599" s="87">
        <v>1</v>
      </c>
      <c r="AO2599"/>
      <c r="AP2599"/>
      <c r="AQ2599" s="40" t="s">
        <v>141</v>
      </c>
      <c r="AR2599" s="41" t="s">
        <v>140</v>
      </c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 s="8"/>
      <c r="BF2599" s="8"/>
      <c r="BG2599" s="8"/>
      <c r="BH2599"/>
      <c r="BI2599"/>
      <c r="BJ2599"/>
      <c r="BK2599"/>
      <c r="BL2599"/>
      <c r="BM2599"/>
    </row>
    <row r="2600" spans="2:65" ht="25.5" customHeight="1" x14ac:dyDescent="0.2">
      <c r="B2600" s="90" t="s">
        <v>50</v>
      </c>
      <c r="C2600" s="42">
        <v>1</v>
      </c>
      <c r="D2600" s="44">
        <v>3.7037037037037035E-2</v>
      </c>
      <c r="E2600" s="8"/>
      <c r="F2600"/>
      <c r="G2600"/>
      <c r="H2600"/>
      <c r="I2600"/>
      <c r="J2600" s="92" t="s">
        <v>149</v>
      </c>
      <c r="K2600" s="45">
        <v>3</v>
      </c>
      <c r="L2600" s="44">
        <v>0.1111111111111111</v>
      </c>
      <c r="M2600"/>
      <c r="N2600"/>
      <c r="O2600" s="41" t="s">
        <v>153</v>
      </c>
      <c r="P2600" s="41" t="s">
        <v>140</v>
      </c>
      <c r="Q2600"/>
      <c r="R2600" s="83"/>
      <c r="S2600" s="85">
        <v>42</v>
      </c>
      <c r="T2600" s="87">
        <v>1</v>
      </c>
      <c r="U2600"/>
      <c r="V2600"/>
      <c r="W2600"/>
      <c r="X2600"/>
      <c r="Y2600"/>
      <c r="Z2600" s="96" t="s">
        <v>168</v>
      </c>
      <c r="AA2600" s="42">
        <v>0</v>
      </c>
      <c r="AB2600" s="44">
        <v>0</v>
      </c>
      <c r="AC2600"/>
      <c r="AD2600"/>
      <c r="AE2600" s="56" t="s">
        <v>141</v>
      </c>
      <c r="AF2600" s="49" t="s">
        <v>140</v>
      </c>
      <c r="AG2600"/>
      <c r="AH2600"/>
      <c r="AI2600" s="40" t="s">
        <v>141</v>
      </c>
      <c r="AJ2600" s="41" t="s">
        <v>140</v>
      </c>
      <c r="AK2600"/>
      <c r="AL2600" s="81"/>
      <c r="AM2600" s="40" t="s">
        <v>141</v>
      </c>
      <c r="AN2600" s="41" t="s">
        <v>140</v>
      </c>
      <c r="AO2600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</row>
    <row r="2601" spans="2:65" ht="25.5" customHeight="1" x14ac:dyDescent="0.2">
      <c r="B2601" s="82"/>
      <c r="C2601" s="83">
        <v>27</v>
      </c>
      <c r="D2601" s="84">
        <v>1</v>
      </c>
      <c r="E2601" s="8"/>
      <c r="F2601"/>
      <c r="G2601"/>
      <c r="H2601"/>
      <c r="I2601"/>
      <c r="J2601" s="92" t="s">
        <v>152</v>
      </c>
      <c r="K2601" s="45">
        <v>3</v>
      </c>
      <c r="L2601" s="44">
        <v>0.1111111111111111</v>
      </c>
      <c r="M2601"/>
      <c r="N2601"/>
      <c r="O2601"/>
      <c r="P2601"/>
      <c r="Q2601"/>
      <c r="R2601"/>
      <c r="S2601" s="49" t="s">
        <v>197</v>
      </c>
      <c r="T2601" s="89" t="s">
        <v>369</v>
      </c>
      <c r="U2601"/>
      <c r="V2601"/>
      <c r="W2601"/>
      <c r="X2601"/>
      <c r="Y2601"/>
      <c r="Z2601" s="96" t="s">
        <v>169</v>
      </c>
      <c r="AA2601" s="42">
        <v>2</v>
      </c>
      <c r="AB2601" s="44">
        <v>7.407407407407407E-2</v>
      </c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 s="48"/>
      <c r="BM2601" s="8"/>
    </row>
    <row r="2602" spans="2:65" ht="25.5" customHeight="1" x14ac:dyDescent="0.2">
      <c r="B2602"/>
      <c r="C2602" s="40" t="s">
        <v>141</v>
      </c>
      <c r="D2602" s="41" t="s">
        <v>140</v>
      </c>
      <c r="E2602" s="8"/>
      <c r="F2602"/>
      <c r="G2602"/>
      <c r="H2602"/>
      <c r="I2602"/>
      <c r="J2602" s="88"/>
      <c r="K2602" s="65">
        <v>27</v>
      </c>
      <c r="L2602" s="87">
        <v>1</v>
      </c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 s="96" t="s">
        <v>170</v>
      </c>
      <c r="AA2602" s="42">
        <v>3</v>
      </c>
      <c r="AB2602" s="44">
        <v>0.1111111111111111</v>
      </c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</row>
    <row r="2603" spans="2:65" ht="25.5" customHeight="1" x14ac:dyDescent="0.2">
      <c r="B2603"/>
      <c r="C2603"/>
      <c r="D2603"/>
      <c r="E2603" s="8"/>
      <c r="F2603"/>
      <c r="G2603"/>
      <c r="H2603"/>
      <c r="I2603"/>
      <c r="J2603" s="79"/>
      <c r="K2603" s="41" t="s">
        <v>141</v>
      </c>
      <c r="L2603" s="41" t="s">
        <v>140</v>
      </c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 s="96" t="s">
        <v>162</v>
      </c>
      <c r="AA2603" s="42">
        <v>0</v>
      </c>
      <c r="AB2603" s="44">
        <v>0</v>
      </c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</row>
    <row r="2604" spans="2:65" ht="25.5" customHeight="1" x14ac:dyDescent="0.2">
      <c r="B2604"/>
      <c r="C2604"/>
      <c r="D2604"/>
      <c r="E2604" s="8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 s="96" t="s">
        <v>171</v>
      </c>
      <c r="AA2604" s="42">
        <v>3</v>
      </c>
      <c r="AB2604" s="44">
        <v>0.1111111111111111</v>
      </c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 s="8"/>
      <c r="BJ2604" s="52"/>
      <c r="BK2604" s="52"/>
      <c r="BL2604"/>
      <c r="BM2604"/>
    </row>
    <row r="2605" spans="2:65" ht="25.5" customHeight="1" x14ac:dyDescent="0.2">
      <c r="B2605"/>
      <c r="C2605"/>
      <c r="D2605"/>
      <c r="E2605" s="8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 s="82"/>
      <c r="AA2605" s="83">
        <v>27</v>
      </c>
      <c r="AB2605" s="87">
        <v>1</v>
      </c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 s="8"/>
      <c r="BF2605" s="8"/>
      <c r="BG2605" s="8"/>
      <c r="BH2605"/>
      <c r="BI2605"/>
      <c r="BJ2605"/>
      <c r="BK2605"/>
      <c r="BL2605"/>
      <c r="BM2605"/>
    </row>
    <row r="2606" spans="2:65" ht="25.5" customHeight="1" x14ac:dyDescent="0.2">
      <c r="B2606" s="61"/>
      <c r="C2606" s="61"/>
      <c r="D2606" s="61"/>
      <c r="E2606" s="37"/>
      <c r="F2606" s="61"/>
      <c r="G2606" s="61"/>
      <c r="H2606" s="61"/>
      <c r="I2606" s="61"/>
      <c r="J2606" s="61"/>
      <c r="K2606" s="61"/>
      <c r="L2606" s="61"/>
      <c r="M2606" s="61"/>
      <c r="N2606" s="61"/>
      <c r="O2606" s="61"/>
      <c r="P2606" s="61"/>
      <c r="Q2606" s="61"/>
      <c r="R2606" s="61"/>
      <c r="S2606" s="61"/>
      <c r="T2606" s="61"/>
      <c r="U2606" s="61"/>
      <c r="V2606" s="61"/>
      <c r="W2606" s="61"/>
      <c r="X2606" s="61"/>
      <c r="Y2606" s="61"/>
      <c r="Z2606" s="78"/>
      <c r="AA2606" s="40" t="s">
        <v>141</v>
      </c>
      <c r="AB2606" s="41" t="s">
        <v>140</v>
      </c>
      <c r="AC2606" s="61"/>
      <c r="AD2606" s="61"/>
      <c r="AE2606" s="61"/>
      <c r="AF2606" s="61"/>
      <c r="AG2606" s="61"/>
      <c r="AH2606" s="61"/>
      <c r="AI2606" s="61"/>
      <c r="AJ2606" s="61"/>
      <c r="AK2606" s="61"/>
      <c r="AL2606" s="61"/>
      <c r="AM2606" s="61"/>
      <c r="AN2606" s="61"/>
      <c r="AO2606" s="61"/>
      <c r="AP2606" s="61"/>
      <c r="AQ2606" s="61"/>
      <c r="AR2606" s="61"/>
      <c r="AS2606" s="61"/>
      <c r="AT2606" s="61"/>
      <c r="AU2606" s="61"/>
      <c r="AV2606" s="61"/>
      <c r="AW2606" s="61"/>
      <c r="AX2606" s="61"/>
      <c r="AY2606" s="61"/>
      <c r="AZ2606" s="61"/>
      <c r="BA2606" s="61"/>
      <c r="BB2606" s="61"/>
      <c r="BC2606" s="61"/>
      <c r="BD2606" s="61"/>
      <c r="BE2606" s="61"/>
      <c r="BF2606" s="61"/>
      <c r="BG2606" s="61"/>
      <c r="BH2606" s="61"/>
      <c r="BI2606" s="61"/>
      <c r="BJ2606" s="61"/>
      <c r="BK2606" s="61"/>
      <c r="BL2606" s="61"/>
      <c r="BM2606" s="61"/>
    </row>
    <row r="2607" spans="2:65" ht="25.5" customHeight="1" x14ac:dyDescent="0.2">
      <c r="B2607" s="182" t="s">
        <v>424</v>
      </c>
      <c r="C2607" s="182"/>
      <c r="D2607" s="182"/>
      <c r="E2607" s="182"/>
      <c r="F2607" s="182"/>
      <c r="G2607" s="182"/>
      <c r="H2607" s="182"/>
      <c r="I2607" s="182"/>
      <c r="J2607" s="182"/>
      <c r="K2607" s="182"/>
      <c r="L2607" s="182"/>
      <c r="M2607" s="182"/>
      <c r="N2607" s="182"/>
      <c r="O2607" s="182"/>
      <c r="P2607" s="182"/>
      <c r="Q2607" s="182"/>
      <c r="R2607" s="182"/>
      <c r="S2607" s="182"/>
      <c r="T2607" s="182"/>
      <c r="U2607" s="182"/>
      <c r="V2607" s="182"/>
      <c r="W2607" s="182"/>
      <c r="X2607" s="182"/>
      <c r="Y2607" s="182"/>
      <c r="Z2607" s="182"/>
      <c r="AA2607" s="182"/>
      <c r="AB2607" s="182"/>
      <c r="AC2607" s="182"/>
      <c r="AD2607" s="182"/>
      <c r="AE2607" s="182"/>
      <c r="AF2607" s="182"/>
      <c r="AG2607" s="182"/>
      <c r="AH2607" s="182"/>
      <c r="AI2607" s="182"/>
      <c r="AJ2607" s="182"/>
      <c r="AK2607" s="182"/>
      <c r="AL2607" s="182"/>
      <c r="AM2607" s="182"/>
      <c r="AN2607" s="182"/>
      <c r="AO2607" s="182"/>
      <c r="AP2607" s="182"/>
      <c r="AQ2607" s="182"/>
      <c r="AR2607" s="182"/>
      <c r="AS2607" s="182"/>
      <c r="AT2607" s="182"/>
      <c r="AU2607" s="182"/>
      <c r="AV2607" s="182"/>
      <c r="AW2607" s="182"/>
      <c r="AX2607" s="182"/>
      <c r="AY2607" s="182"/>
      <c r="AZ2607" s="182"/>
      <c r="BA2607" s="182"/>
      <c r="BB2607" s="182"/>
      <c r="BC2607" s="182"/>
      <c r="BD2607" s="182"/>
      <c r="BE2607" s="182"/>
      <c r="BF2607" s="182"/>
      <c r="BG2607" s="182"/>
      <c r="BH2607" s="182"/>
      <c r="BI2607" s="182"/>
      <c r="BJ2607" s="61"/>
      <c r="BK2607" s="61"/>
      <c r="BL2607" s="37"/>
      <c r="BM2607" s="37"/>
    </row>
    <row r="2608" spans="2:65" ht="25.5" customHeight="1" x14ac:dyDescent="0.2">
      <c r="B2608" s="61"/>
      <c r="C2608" s="61"/>
      <c r="D2608" s="61"/>
      <c r="E2608" s="37"/>
      <c r="F2608" s="61"/>
      <c r="G2608" s="61"/>
      <c r="H2608" s="61"/>
      <c r="I2608" s="61"/>
      <c r="J2608" s="61"/>
      <c r="K2608" s="61"/>
      <c r="L2608" s="61"/>
      <c r="M2608" s="61"/>
      <c r="N2608" s="61"/>
      <c r="O2608" s="61"/>
      <c r="P2608" s="61"/>
      <c r="Q2608" s="61"/>
      <c r="R2608" s="61"/>
      <c r="S2608" s="61"/>
      <c r="T2608" s="61"/>
      <c r="U2608" s="61"/>
      <c r="V2608" s="61"/>
      <c r="W2608" s="61"/>
      <c r="X2608" s="61"/>
      <c r="Y2608" s="61"/>
      <c r="Z2608" s="61"/>
      <c r="AA2608" s="61"/>
      <c r="AB2608" s="61"/>
      <c r="AC2608" s="61"/>
      <c r="AD2608" s="61"/>
      <c r="AE2608" s="61"/>
      <c r="AF2608" s="61"/>
      <c r="AG2608" s="61"/>
      <c r="AH2608" s="61"/>
      <c r="AI2608" s="61"/>
      <c r="AJ2608" s="61"/>
      <c r="AK2608" s="61"/>
      <c r="AL2608" s="61"/>
      <c r="AM2608" s="61"/>
      <c r="AN2608" s="61"/>
      <c r="AO2608" s="61"/>
      <c r="AP2608" s="61"/>
      <c r="AQ2608" s="61"/>
      <c r="AR2608" s="61"/>
      <c r="AS2608" s="61"/>
      <c r="AT2608" s="61"/>
      <c r="AU2608" s="61"/>
      <c r="AV2608" s="61"/>
      <c r="AW2608" s="61"/>
      <c r="AX2608" s="61"/>
      <c r="AY2608" s="61"/>
      <c r="AZ2608" s="61"/>
      <c r="BA2608" s="61"/>
      <c r="BB2608" s="61"/>
      <c r="BC2608" s="61"/>
      <c r="BD2608" s="61"/>
      <c r="BE2608" s="61"/>
      <c r="BF2608" s="61"/>
      <c r="BG2608" s="61"/>
      <c r="BH2608" s="61"/>
      <c r="BI2608" s="61"/>
      <c r="BJ2608" s="61"/>
      <c r="BK2608" s="61"/>
      <c r="BL2608" s="61"/>
      <c r="BM2608" s="61"/>
    </row>
    <row r="2609" spans="2:65" ht="25.5" customHeight="1" x14ac:dyDescent="0.2">
      <c r="B2609" s="189" t="s">
        <v>373</v>
      </c>
      <c r="C2609" s="192"/>
      <c r="D2609" s="192"/>
      <c r="E2609" s="37"/>
      <c r="F2609" s="189" t="s">
        <v>370</v>
      </c>
      <c r="G2609" s="192"/>
      <c r="H2609" s="192"/>
      <c r="I2609" s="61"/>
      <c r="J2609" s="189" t="s">
        <v>396</v>
      </c>
      <c r="K2609" s="192"/>
      <c r="L2609" s="192"/>
      <c r="M2609" s="61"/>
      <c r="N2609" s="190" t="s">
        <v>198</v>
      </c>
      <c r="O2609" s="191"/>
      <c r="P2609" s="191"/>
      <c r="Q2609" s="61"/>
      <c r="R2609" s="190" t="s">
        <v>207</v>
      </c>
      <c r="S2609" s="191"/>
      <c r="T2609" s="191"/>
      <c r="U2609" s="61"/>
      <c r="V2609" s="61"/>
      <c r="W2609" s="190" t="s">
        <v>212</v>
      </c>
      <c r="X2609" s="191"/>
      <c r="Y2609" s="191"/>
      <c r="Z2609" s="61"/>
      <c r="AA2609" s="190" t="s">
        <v>223</v>
      </c>
      <c r="AB2609" s="191"/>
      <c r="AC2609" s="191"/>
      <c r="AD2609" s="61"/>
      <c r="AE2609" s="190" t="s">
        <v>230</v>
      </c>
      <c r="AF2609" s="190"/>
      <c r="AG2609" s="190"/>
      <c r="AH2609" s="61"/>
      <c r="AI2609" s="190" t="s">
        <v>235</v>
      </c>
      <c r="AJ2609" s="190"/>
      <c r="AK2609" s="190"/>
      <c r="AL2609" s="61"/>
      <c r="AM2609" s="190" t="s">
        <v>252</v>
      </c>
      <c r="AN2609" s="190"/>
      <c r="AO2609" s="190"/>
      <c r="AP2609" s="61"/>
      <c r="AQ2609" s="190" t="s">
        <v>282</v>
      </c>
      <c r="AR2609" s="190"/>
      <c r="AS2609" s="190"/>
      <c r="AT2609" s="61"/>
      <c r="AU2609" s="189" t="s">
        <v>295</v>
      </c>
      <c r="AV2609" s="189"/>
      <c r="AW2609" s="189"/>
      <c r="AX2609" s="61"/>
      <c r="AY2609" s="189" t="s">
        <v>323</v>
      </c>
      <c r="AZ2609" s="189"/>
      <c r="BA2609" s="189"/>
      <c r="BB2609" s="61"/>
      <c r="BC2609" s="189" t="s">
        <v>324</v>
      </c>
      <c r="BD2609" s="189"/>
      <c r="BE2609" s="189"/>
      <c r="BF2609" s="61"/>
      <c r="BG2609" s="189" t="s">
        <v>331</v>
      </c>
      <c r="BH2609" s="189"/>
      <c r="BI2609" s="189"/>
      <c r="BJ2609" s="61"/>
      <c r="BK2609" s="61"/>
      <c r="BL2609" s="61"/>
      <c r="BM2609" s="61"/>
    </row>
    <row r="2610" spans="2:65" ht="25.5" customHeight="1" x14ac:dyDescent="0.2">
      <c r="B2610" s="63" t="s">
        <v>371</v>
      </c>
      <c r="C2610" s="45">
        <v>9</v>
      </c>
      <c r="D2610" s="58">
        <v>0.33333333333333331</v>
      </c>
      <c r="E2610" s="37"/>
      <c r="F2610" s="75" t="s">
        <v>384</v>
      </c>
      <c r="G2610" s="45">
        <v>2</v>
      </c>
      <c r="H2610" s="58">
        <v>7.407407407407407E-2</v>
      </c>
      <c r="I2610" s="61"/>
      <c r="J2610" s="63" t="s">
        <v>397</v>
      </c>
      <c r="K2610" s="45">
        <v>5</v>
      </c>
      <c r="L2610" s="58">
        <v>0.18518518518518517</v>
      </c>
      <c r="M2610" s="61"/>
      <c r="N2610" s="169" t="s">
        <v>199</v>
      </c>
      <c r="O2610" s="59">
        <v>4</v>
      </c>
      <c r="P2610" s="60">
        <v>0.16</v>
      </c>
      <c r="Q2610" s="61"/>
      <c r="R2610" s="169" t="s">
        <v>208</v>
      </c>
      <c r="S2610" s="59">
        <v>10</v>
      </c>
      <c r="T2610" s="60">
        <v>0.4</v>
      </c>
      <c r="U2610" s="61"/>
      <c r="V2610" s="61"/>
      <c r="W2610" s="169" t="s">
        <v>213</v>
      </c>
      <c r="X2610" s="59">
        <v>2</v>
      </c>
      <c r="Y2610" s="60">
        <v>7.407407407407407E-2</v>
      </c>
      <c r="Z2610" s="61"/>
      <c r="AA2610" s="169" t="s">
        <v>224</v>
      </c>
      <c r="AB2610" s="59">
        <v>10</v>
      </c>
      <c r="AC2610" s="60">
        <v>0.37037037037037035</v>
      </c>
      <c r="AD2610" s="61"/>
      <c r="AE2610" s="169" t="s">
        <v>231</v>
      </c>
      <c r="AF2610" s="59">
        <v>3</v>
      </c>
      <c r="AG2610" s="60">
        <v>0.125</v>
      </c>
      <c r="AH2610" s="61"/>
      <c r="AI2610" s="169" t="s">
        <v>236</v>
      </c>
      <c r="AJ2610" s="59">
        <v>0</v>
      </c>
      <c r="AK2610" s="60">
        <v>0</v>
      </c>
      <c r="AL2610" s="61"/>
      <c r="AM2610" s="169" t="s">
        <v>253</v>
      </c>
      <c r="AN2610" s="59">
        <v>0</v>
      </c>
      <c r="AO2610" s="60">
        <v>0</v>
      </c>
      <c r="AP2610" s="61"/>
      <c r="AQ2610" s="169" t="s">
        <v>283</v>
      </c>
      <c r="AR2610" s="59">
        <v>0</v>
      </c>
      <c r="AS2610" s="60">
        <v>0</v>
      </c>
      <c r="AT2610" s="61"/>
      <c r="AU2610" s="169" t="s">
        <v>296</v>
      </c>
      <c r="AV2610" s="59">
        <v>1</v>
      </c>
      <c r="AW2610" s="60">
        <v>4.7619047619047616E-2</v>
      </c>
      <c r="AX2610" s="61"/>
      <c r="AY2610" s="169" t="s">
        <v>314</v>
      </c>
      <c r="AZ2610" s="59">
        <v>0</v>
      </c>
      <c r="BA2610" s="60">
        <v>0</v>
      </c>
      <c r="BB2610" s="61"/>
      <c r="BC2610" s="169" t="s">
        <v>325</v>
      </c>
      <c r="BD2610" s="59">
        <v>10</v>
      </c>
      <c r="BE2610" s="60">
        <v>0.37037037037037035</v>
      </c>
      <c r="BF2610" s="61"/>
      <c r="BG2610" s="63" t="s">
        <v>332</v>
      </c>
      <c r="BH2610" s="54">
        <v>0</v>
      </c>
      <c r="BI2610" s="66">
        <v>0</v>
      </c>
      <c r="BJ2610" s="61"/>
      <c r="BK2610" s="61"/>
      <c r="BL2610" s="61"/>
      <c r="BM2610" s="61"/>
    </row>
    <row r="2611" spans="2:65" ht="25.5" customHeight="1" x14ac:dyDescent="0.2">
      <c r="B2611" s="63" t="s">
        <v>372</v>
      </c>
      <c r="C2611" s="45">
        <v>4</v>
      </c>
      <c r="D2611" s="58">
        <v>0.14814814814814814</v>
      </c>
      <c r="E2611" s="64"/>
      <c r="F2611" s="75" t="s">
        <v>385</v>
      </c>
      <c r="G2611" s="45">
        <v>11</v>
      </c>
      <c r="H2611" s="58">
        <v>0.40740740740740738</v>
      </c>
      <c r="I2611" s="61"/>
      <c r="J2611" s="63" t="s">
        <v>398</v>
      </c>
      <c r="K2611" s="45">
        <v>3</v>
      </c>
      <c r="L2611" s="58">
        <v>0.1111111111111111</v>
      </c>
      <c r="M2611" s="61"/>
      <c r="N2611" s="169" t="s">
        <v>200</v>
      </c>
      <c r="O2611" s="45">
        <v>11</v>
      </c>
      <c r="P2611" s="60">
        <v>0.44</v>
      </c>
      <c r="Q2611" s="61"/>
      <c r="R2611" s="169" t="s">
        <v>209</v>
      </c>
      <c r="S2611" s="59">
        <v>7</v>
      </c>
      <c r="T2611" s="60">
        <v>0.28000000000000003</v>
      </c>
      <c r="U2611" s="61"/>
      <c r="V2611" s="61"/>
      <c r="W2611" s="169" t="s">
        <v>214</v>
      </c>
      <c r="X2611" s="45">
        <v>0</v>
      </c>
      <c r="Y2611" s="60">
        <v>0</v>
      </c>
      <c r="Z2611" s="61"/>
      <c r="AA2611" s="169" t="s">
        <v>225</v>
      </c>
      <c r="AB2611" s="45">
        <v>3</v>
      </c>
      <c r="AC2611" s="60">
        <v>0.1111111111111111</v>
      </c>
      <c r="AD2611" s="61"/>
      <c r="AE2611" s="169" t="s">
        <v>232</v>
      </c>
      <c r="AF2611" s="45">
        <v>0</v>
      </c>
      <c r="AG2611" s="60">
        <v>0</v>
      </c>
      <c r="AH2611" s="61"/>
      <c r="AI2611" s="169" t="s">
        <v>238</v>
      </c>
      <c r="AJ2611" s="45">
        <v>0</v>
      </c>
      <c r="AK2611" s="60">
        <v>0</v>
      </c>
      <c r="AL2611" s="61"/>
      <c r="AM2611" s="169" t="s">
        <v>254</v>
      </c>
      <c r="AN2611" s="45">
        <v>0</v>
      </c>
      <c r="AO2611" s="60">
        <v>0</v>
      </c>
      <c r="AP2611" s="61"/>
      <c r="AQ2611" s="169" t="s">
        <v>284</v>
      </c>
      <c r="AR2611" s="45">
        <v>2</v>
      </c>
      <c r="AS2611" s="60">
        <v>8.3333333333333329E-2</v>
      </c>
      <c r="AT2611" s="61"/>
      <c r="AU2611" s="169" t="s">
        <v>297</v>
      </c>
      <c r="AV2611" s="45">
        <v>1</v>
      </c>
      <c r="AW2611" s="60">
        <v>4.7619047619047616E-2</v>
      </c>
      <c r="AX2611" s="61"/>
      <c r="AY2611" s="169" t="s">
        <v>316</v>
      </c>
      <c r="AZ2611" s="45">
        <v>0</v>
      </c>
      <c r="BA2611" s="60">
        <v>0</v>
      </c>
      <c r="BB2611" s="61"/>
      <c r="BC2611" s="169" t="s">
        <v>326</v>
      </c>
      <c r="BD2611" s="45">
        <v>3</v>
      </c>
      <c r="BE2611" s="60">
        <v>0.1111111111111111</v>
      </c>
      <c r="BF2611" s="61"/>
      <c r="BG2611" s="63" t="s">
        <v>333</v>
      </c>
      <c r="BH2611" s="65">
        <v>3</v>
      </c>
      <c r="BI2611" s="66">
        <v>0.21428571428571427</v>
      </c>
      <c r="BJ2611" s="61"/>
      <c r="BK2611" s="61"/>
      <c r="BL2611" s="61"/>
      <c r="BM2611" s="61"/>
    </row>
    <row r="2612" spans="2:65" ht="25.5" customHeight="1" x14ac:dyDescent="0.2">
      <c r="B2612" s="63" t="s">
        <v>374</v>
      </c>
      <c r="C2612" s="45">
        <v>1</v>
      </c>
      <c r="D2612" s="58">
        <v>3.7037037037037035E-2</v>
      </c>
      <c r="E2612" s="64"/>
      <c r="F2612" s="75" t="s">
        <v>386</v>
      </c>
      <c r="G2612" s="45">
        <v>0</v>
      </c>
      <c r="H2612" s="58">
        <v>0</v>
      </c>
      <c r="I2612" s="61"/>
      <c r="J2612" s="63" t="s">
        <v>385</v>
      </c>
      <c r="K2612" s="45">
        <v>5</v>
      </c>
      <c r="L2612" s="58">
        <v>0.18518518518518517</v>
      </c>
      <c r="M2612" s="61"/>
      <c r="N2612" s="169" t="s">
        <v>201</v>
      </c>
      <c r="O2612" s="45">
        <v>1</v>
      </c>
      <c r="P2612" s="60">
        <v>0.04</v>
      </c>
      <c r="Q2612" s="61"/>
      <c r="R2612" s="169" t="s">
        <v>210</v>
      </c>
      <c r="S2612" s="59">
        <v>7</v>
      </c>
      <c r="T2612" s="60">
        <v>0.28000000000000003</v>
      </c>
      <c r="U2612" s="61"/>
      <c r="V2612" s="61"/>
      <c r="W2612" s="169" t="s">
        <v>215</v>
      </c>
      <c r="X2612" s="45">
        <v>1</v>
      </c>
      <c r="Y2612" s="60">
        <v>3.7037037037037035E-2</v>
      </c>
      <c r="Z2612" s="61"/>
      <c r="AA2612" s="169" t="s">
        <v>226</v>
      </c>
      <c r="AB2612" s="45">
        <v>1</v>
      </c>
      <c r="AC2612" s="60">
        <v>3.7037037037037035E-2</v>
      </c>
      <c r="AD2612" s="61"/>
      <c r="AE2612" s="169" t="s">
        <v>233</v>
      </c>
      <c r="AF2612" s="45">
        <v>6</v>
      </c>
      <c r="AG2612" s="60">
        <v>0.25</v>
      </c>
      <c r="AH2612" s="61"/>
      <c r="AI2612" s="169" t="s">
        <v>239</v>
      </c>
      <c r="AJ2612" s="45">
        <v>2</v>
      </c>
      <c r="AK2612" s="60">
        <v>7.407407407407407E-2</v>
      </c>
      <c r="AL2612" s="61"/>
      <c r="AM2612" s="169" t="s">
        <v>255</v>
      </c>
      <c r="AN2612" s="45">
        <v>0</v>
      </c>
      <c r="AO2612" s="60">
        <v>0</v>
      </c>
      <c r="AP2612" s="61"/>
      <c r="AQ2612" s="169" t="s">
        <v>285</v>
      </c>
      <c r="AR2612" s="45">
        <v>1</v>
      </c>
      <c r="AS2612" s="60">
        <v>4.1666666666666664E-2</v>
      </c>
      <c r="AT2612" s="61"/>
      <c r="AU2612" s="169" t="s">
        <v>298</v>
      </c>
      <c r="AV2612" s="45">
        <v>0</v>
      </c>
      <c r="AW2612" s="60">
        <v>0</v>
      </c>
      <c r="AX2612" s="61"/>
      <c r="AY2612" s="169" t="s">
        <v>315</v>
      </c>
      <c r="AZ2612" s="45">
        <v>0</v>
      </c>
      <c r="BA2612" s="60">
        <v>0</v>
      </c>
      <c r="BB2612" s="61"/>
      <c r="BC2612" s="169" t="s">
        <v>327</v>
      </c>
      <c r="BD2612" s="45">
        <v>4</v>
      </c>
      <c r="BE2612" s="60">
        <v>0.14814814814814814</v>
      </c>
      <c r="BF2612" s="61"/>
      <c r="BG2612" s="63" t="s">
        <v>334</v>
      </c>
      <c r="BH2612" s="65">
        <v>0</v>
      </c>
      <c r="BI2612" s="66">
        <v>0</v>
      </c>
      <c r="BJ2612" s="62"/>
      <c r="BK2612" s="62"/>
      <c r="BL2612" s="61"/>
      <c r="BM2612" s="61"/>
    </row>
    <row r="2613" spans="2:65" ht="25.5" customHeight="1" x14ac:dyDescent="0.2">
      <c r="B2613" s="63" t="s">
        <v>375</v>
      </c>
      <c r="C2613" s="45">
        <v>2</v>
      </c>
      <c r="D2613" s="58">
        <v>7.407407407407407E-2</v>
      </c>
      <c r="E2613" s="64"/>
      <c r="F2613" s="75" t="s">
        <v>387</v>
      </c>
      <c r="G2613" s="45">
        <v>3</v>
      </c>
      <c r="H2613" s="58">
        <v>0.1111111111111111</v>
      </c>
      <c r="I2613" s="61"/>
      <c r="J2613" s="63" t="s">
        <v>399</v>
      </c>
      <c r="K2613" s="45">
        <v>2</v>
      </c>
      <c r="L2613" s="58">
        <v>7.407407407407407E-2</v>
      </c>
      <c r="M2613" s="61"/>
      <c r="N2613" s="169" t="s">
        <v>202</v>
      </c>
      <c r="O2613" s="45">
        <v>1</v>
      </c>
      <c r="P2613" s="60">
        <v>0.04</v>
      </c>
      <c r="Q2613" s="61"/>
      <c r="R2613" s="169" t="s">
        <v>211</v>
      </c>
      <c r="S2613" s="59">
        <v>1</v>
      </c>
      <c r="T2613" s="60">
        <v>0.04</v>
      </c>
      <c r="U2613" s="61"/>
      <c r="V2613" s="61"/>
      <c r="W2613" s="169" t="s">
        <v>216</v>
      </c>
      <c r="X2613" s="45">
        <v>4</v>
      </c>
      <c r="Y2613" s="60">
        <v>0.14814814814814814</v>
      </c>
      <c r="Z2613" s="61"/>
      <c r="AA2613" s="169" t="s">
        <v>227</v>
      </c>
      <c r="AB2613" s="45">
        <v>5</v>
      </c>
      <c r="AC2613" s="60">
        <v>0.18518518518518517</v>
      </c>
      <c r="AD2613" s="61"/>
      <c r="AE2613" s="169" t="s">
        <v>234</v>
      </c>
      <c r="AF2613" s="45">
        <v>0</v>
      </c>
      <c r="AG2613" s="60">
        <v>0</v>
      </c>
      <c r="AH2613" s="61"/>
      <c r="AI2613" s="169" t="s">
        <v>240</v>
      </c>
      <c r="AJ2613" s="45">
        <v>5</v>
      </c>
      <c r="AK2613" s="60">
        <v>0.18518518518518517</v>
      </c>
      <c r="AL2613" s="61"/>
      <c r="AM2613" s="169" t="s">
        <v>276</v>
      </c>
      <c r="AN2613" s="45">
        <v>2</v>
      </c>
      <c r="AO2613" s="60">
        <v>9.5238095238095233E-2</v>
      </c>
      <c r="AP2613" s="61"/>
      <c r="AQ2613" s="169" t="s">
        <v>286</v>
      </c>
      <c r="AR2613" s="45">
        <v>10</v>
      </c>
      <c r="AS2613" s="60">
        <v>0.41666666666666669</v>
      </c>
      <c r="AT2613" s="61"/>
      <c r="AU2613" s="169" t="s">
        <v>299</v>
      </c>
      <c r="AV2613" s="45">
        <v>0</v>
      </c>
      <c r="AW2613" s="60">
        <v>0</v>
      </c>
      <c r="AX2613" s="61"/>
      <c r="AY2613" s="169" t="s">
        <v>317</v>
      </c>
      <c r="AZ2613" s="45">
        <v>0</v>
      </c>
      <c r="BA2613" s="60">
        <v>0</v>
      </c>
      <c r="BB2613" s="61"/>
      <c r="BC2613" s="169" t="s">
        <v>328</v>
      </c>
      <c r="BD2613" s="59">
        <v>2</v>
      </c>
      <c r="BE2613" s="60">
        <v>7.407407407407407E-2</v>
      </c>
      <c r="BF2613" s="61"/>
      <c r="BG2613" s="63" t="s">
        <v>335</v>
      </c>
      <c r="BH2613" s="54">
        <v>7</v>
      </c>
      <c r="BI2613" s="66">
        <v>0.5</v>
      </c>
      <c r="BJ2613" s="61"/>
      <c r="BK2613" s="61"/>
      <c r="BL2613" s="61"/>
      <c r="BM2613" s="61"/>
    </row>
    <row r="2614" spans="2:65" ht="25.5" customHeight="1" x14ac:dyDescent="0.2">
      <c r="B2614" s="63" t="s">
        <v>376</v>
      </c>
      <c r="C2614" s="45">
        <v>2</v>
      </c>
      <c r="D2614" s="58">
        <v>7.407407407407407E-2</v>
      </c>
      <c r="E2614" s="64"/>
      <c r="F2614" s="75" t="s">
        <v>388</v>
      </c>
      <c r="G2614" s="45">
        <v>0</v>
      </c>
      <c r="H2614" s="58">
        <v>0</v>
      </c>
      <c r="I2614" s="61"/>
      <c r="J2614" s="63" t="s">
        <v>400</v>
      </c>
      <c r="K2614" s="45">
        <v>1</v>
      </c>
      <c r="L2614" s="58">
        <v>3.7037037037037035E-2</v>
      </c>
      <c r="M2614" s="61"/>
      <c r="N2614" s="169" t="s">
        <v>203</v>
      </c>
      <c r="O2614" s="45">
        <v>1</v>
      </c>
      <c r="P2614" s="60">
        <v>0.04</v>
      </c>
      <c r="Q2614" s="61"/>
      <c r="R2614" s="37"/>
      <c r="S2614" s="45">
        <v>25</v>
      </c>
      <c r="T2614" s="60">
        <v>1</v>
      </c>
      <c r="U2614" s="61"/>
      <c r="V2614" s="61"/>
      <c r="W2614" s="169" t="s">
        <v>217</v>
      </c>
      <c r="X2614" s="45">
        <v>4</v>
      </c>
      <c r="Y2614" s="60">
        <v>0.14814814814814814</v>
      </c>
      <c r="Z2614" s="61"/>
      <c r="AA2614" s="169" t="s">
        <v>228</v>
      </c>
      <c r="AB2614" s="45">
        <v>6</v>
      </c>
      <c r="AC2614" s="60">
        <v>0.22222222222222221</v>
      </c>
      <c r="AD2614" s="61"/>
      <c r="AE2614" s="169" t="s">
        <v>237</v>
      </c>
      <c r="AF2614" s="45">
        <v>10</v>
      </c>
      <c r="AG2614" s="60">
        <v>0.41666666666666669</v>
      </c>
      <c r="AH2614" s="61"/>
      <c r="AI2614" s="169" t="s">
        <v>241</v>
      </c>
      <c r="AJ2614" s="45">
        <v>0</v>
      </c>
      <c r="AK2614" s="60">
        <v>0</v>
      </c>
      <c r="AL2614" s="61"/>
      <c r="AM2614" s="169" t="s">
        <v>257</v>
      </c>
      <c r="AN2614" s="45">
        <v>0</v>
      </c>
      <c r="AO2614" s="60">
        <v>0</v>
      </c>
      <c r="AP2614" s="61"/>
      <c r="AQ2614" s="169" t="s">
        <v>287</v>
      </c>
      <c r="AR2614" s="45">
        <v>0</v>
      </c>
      <c r="AS2614" s="60">
        <v>0</v>
      </c>
      <c r="AT2614" s="61"/>
      <c r="AU2614" s="169" t="s">
        <v>300</v>
      </c>
      <c r="AV2614" s="45">
        <v>3</v>
      </c>
      <c r="AW2614" s="60">
        <v>0.14285714285714285</v>
      </c>
      <c r="AX2614" s="61"/>
      <c r="AY2614" s="169" t="s">
        <v>319</v>
      </c>
      <c r="AZ2614" s="45">
        <v>6</v>
      </c>
      <c r="BA2614" s="60">
        <v>0.22222222222222221</v>
      </c>
      <c r="BB2614" s="61"/>
      <c r="BC2614" s="169" t="s">
        <v>329</v>
      </c>
      <c r="BD2614" s="59">
        <v>0</v>
      </c>
      <c r="BE2614" s="60">
        <v>0</v>
      </c>
      <c r="BF2614" s="61"/>
      <c r="BG2614" s="63" t="s">
        <v>336</v>
      </c>
      <c r="BH2614" s="54">
        <v>4</v>
      </c>
      <c r="BI2614" s="66">
        <v>0.2857142857142857</v>
      </c>
      <c r="BJ2614" s="61"/>
      <c r="BK2614" s="61"/>
      <c r="BL2614" s="61"/>
      <c r="BM2614" s="61"/>
    </row>
    <row r="2615" spans="2:65" ht="25.5" customHeight="1" x14ac:dyDescent="0.2">
      <c r="B2615" s="63" t="s">
        <v>377</v>
      </c>
      <c r="C2615" s="45">
        <v>1</v>
      </c>
      <c r="D2615" s="58">
        <v>3.7037037037037035E-2</v>
      </c>
      <c r="E2615" s="64"/>
      <c r="F2615" s="75" t="s">
        <v>389</v>
      </c>
      <c r="G2615" s="45">
        <v>3</v>
      </c>
      <c r="H2615" s="58">
        <v>0.1111111111111111</v>
      </c>
      <c r="I2615" s="61"/>
      <c r="J2615" s="63" t="s">
        <v>387</v>
      </c>
      <c r="K2615" s="45">
        <v>0</v>
      </c>
      <c r="L2615" s="58">
        <v>0</v>
      </c>
      <c r="M2615" s="61"/>
      <c r="N2615" s="169" t="s">
        <v>204</v>
      </c>
      <c r="O2615" s="45">
        <v>3</v>
      </c>
      <c r="P2615" s="60">
        <v>0.12</v>
      </c>
      <c r="Q2615" s="61"/>
      <c r="R2615" s="61"/>
      <c r="S2615" s="49" t="s">
        <v>141</v>
      </c>
      <c r="T2615" s="49" t="s">
        <v>140</v>
      </c>
      <c r="U2615" s="61"/>
      <c r="V2615" s="61"/>
      <c r="W2615" s="169" t="s">
        <v>218</v>
      </c>
      <c r="X2615" s="45">
        <v>2</v>
      </c>
      <c r="Y2615" s="60">
        <v>7.407407407407407E-2</v>
      </c>
      <c r="Z2615" s="61"/>
      <c r="AA2615" s="169" t="s">
        <v>229</v>
      </c>
      <c r="AB2615" s="45">
        <v>2</v>
      </c>
      <c r="AC2615" s="60">
        <v>7.407407407407407E-2</v>
      </c>
      <c r="AD2615" s="61"/>
      <c r="AE2615" s="169" t="s">
        <v>251</v>
      </c>
      <c r="AF2615" s="59">
        <v>0</v>
      </c>
      <c r="AG2615" s="60">
        <v>0</v>
      </c>
      <c r="AH2615" s="61"/>
      <c r="AI2615" s="169" t="s">
        <v>242</v>
      </c>
      <c r="AJ2615" s="45">
        <v>0</v>
      </c>
      <c r="AK2615" s="60">
        <v>0</v>
      </c>
      <c r="AL2615" s="61"/>
      <c r="AM2615" s="169" t="s">
        <v>256</v>
      </c>
      <c r="AN2615" s="45">
        <v>4</v>
      </c>
      <c r="AO2615" s="60">
        <v>0.19047619047619047</v>
      </c>
      <c r="AP2615" s="61"/>
      <c r="AQ2615" s="169" t="s">
        <v>288</v>
      </c>
      <c r="AR2615" s="59">
        <v>3</v>
      </c>
      <c r="AS2615" s="60">
        <v>0.125</v>
      </c>
      <c r="AT2615" s="61"/>
      <c r="AU2615" s="169" t="s">
        <v>301</v>
      </c>
      <c r="AV2615" s="45">
        <v>2</v>
      </c>
      <c r="AW2615" s="60">
        <v>9.5238095238095233E-2</v>
      </c>
      <c r="AX2615" s="61"/>
      <c r="AY2615" s="169" t="s">
        <v>320</v>
      </c>
      <c r="AZ2615" s="45">
        <v>1</v>
      </c>
      <c r="BA2615" s="60">
        <v>3.7037037037037035E-2</v>
      </c>
      <c r="BB2615" s="61"/>
      <c r="BC2615" s="169" t="s">
        <v>330</v>
      </c>
      <c r="BD2615" s="45">
        <v>8</v>
      </c>
      <c r="BE2615" s="60">
        <v>0.29629629629629628</v>
      </c>
      <c r="BF2615" s="61"/>
      <c r="BG2615" s="63" t="s">
        <v>337</v>
      </c>
      <c r="BH2615" s="65">
        <v>0</v>
      </c>
      <c r="BI2615" s="66">
        <v>0</v>
      </c>
      <c r="BJ2615" s="61"/>
      <c r="BK2615" s="61"/>
      <c r="BL2615" s="61"/>
      <c r="BM2615" s="61"/>
    </row>
    <row r="2616" spans="2:65" ht="25.5" customHeight="1" x14ac:dyDescent="0.2">
      <c r="B2616" s="63" t="s">
        <v>378</v>
      </c>
      <c r="C2616" s="45">
        <v>4</v>
      </c>
      <c r="D2616" s="58">
        <v>0.14814814814814814</v>
      </c>
      <c r="E2616" s="64"/>
      <c r="F2616" s="75" t="s">
        <v>390</v>
      </c>
      <c r="G2616" s="45">
        <v>0</v>
      </c>
      <c r="H2616" s="58">
        <v>0</v>
      </c>
      <c r="I2616" s="61"/>
      <c r="J2616" s="63" t="s">
        <v>401</v>
      </c>
      <c r="K2616" s="45">
        <v>3</v>
      </c>
      <c r="L2616" s="58">
        <v>0.1111111111111111</v>
      </c>
      <c r="M2616" s="61"/>
      <c r="N2616" s="169" t="s">
        <v>205</v>
      </c>
      <c r="O2616" s="45">
        <v>2</v>
      </c>
      <c r="P2616" s="60">
        <v>0.08</v>
      </c>
      <c r="Q2616" s="61"/>
      <c r="R2616" s="61"/>
      <c r="S2616" s="61"/>
      <c r="T2616" s="61"/>
      <c r="U2616" s="61"/>
      <c r="V2616" s="61"/>
      <c r="W2616" s="169" t="s">
        <v>219</v>
      </c>
      <c r="X2616" s="45">
        <v>2</v>
      </c>
      <c r="Y2616" s="60">
        <v>7.407407407407407E-2</v>
      </c>
      <c r="Z2616" s="61"/>
      <c r="AA2616" s="37"/>
      <c r="AB2616" s="45">
        <v>27</v>
      </c>
      <c r="AC2616" s="60">
        <v>1</v>
      </c>
      <c r="AD2616" s="61"/>
      <c r="AE2616" s="169" t="s">
        <v>435</v>
      </c>
      <c r="AF2616" s="59">
        <v>2</v>
      </c>
      <c r="AG2616" s="60">
        <v>8.3333333333333329E-2</v>
      </c>
      <c r="AH2616" s="61"/>
      <c r="AI2616" s="169" t="s">
        <v>243</v>
      </c>
      <c r="AJ2616" s="45">
        <v>1</v>
      </c>
      <c r="AK2616" s="60">
        <v>3.7037037037037035E-2</v>
      </c>
      <c r="AL2616" s="61"/>
      <c r="AM2616" s="169" t="s">
        <v>258</v>
      </c>
      <c r="AN2616" s="45">
        <v>1</v>
      </c>
      <c r="AO2616" s="60">
        <v>4.7619047619047616E-2</v>
      </c>
      <c r="AP2616" s="61"/>
      <c r="AQ2616" s="169" t="s">
        <v>289</v>
      </c>
      <c r="AR2616" s="59">
        <v>3</v>
      </c>
      <c r="AS2616" s="60">
        <v>0.1111111111111111</v>
      </c>
      <c r="AT2616" s="61"/>
      <c r="AU2616" s="169" t="s">
        <v>302</v>
      </c>
      <c r="AV2616" s="45">
        <v>2</v>
      </c>
      <c r="AW2616" s="60">
        <v>9.5238095238095233E-2</v>
      </c>
      <c r="AX2616" s="61"/>
      <c r="AY2616" s="169" t="s">
        <v>322</v>
      </c>
      <c r="AZ2616" s="45">
        <v>0</v>
      </c>
      <c r="BA2616" s="60">
        <v>0</v>
      </c>
      <c r="BB2616" s="61"/>
      <c r="BC2616" s="98"/>
      <c r="BD2616" s="45">
        <v>27</v>
      </c>
      <c r="BE2616" s="60">
        <v>1</v>
      </c>
      <c r="BF2616" s="61"/>
      <c r="BG2616" s="98"/>
      <c r="BH2616" s="65">
        <v>14</v>
      </c>
      <c r="BI2616" s="66">
        <v>1</v>
      </c>
      <c r="BJ2616" s="61"/>
      <c r="BK2616" s="61"/>
      <c r="BL2616" s="61"/>
      <c r="BM2616" s="61"/>
    </row>
    <row r="2617" spans="2:65" ht="25.5" customHeight="1" x14ac:dyDescent="0.2">
      <c r="B2617" s="63" t="s">
        <v>379</v>
      </c>
      <c r="C2617" s="45">
        <v>1</v>
      </c>
      <c r="D2617" s="58">
        <v>3.7037037037037035E-2</v>
      </c>
      <c r="E2617" s="64"/>
      <c r="F2617" s="75" t="s">
        <v>391</v>
      </c>
      <c r="G2617" s="45">
        <v>5</v>
      </c>
      <c r="H2617" s="58">
        <v>0.18518518518518517</v>
      </c>
      <c r="I2617" s="61"/>
      <c r="J2617" s="63" t="s">
        <v>402</v>
      </c>
      <c r="K2617" s="45">
        <v>0</v>
      </c>
      <c r="L2617" s="58">
        <v>0</v>
      </c>
      <c r="M2617" s="61"/>
      <c r="N2617" s="169" t="s">
        <v>206</v>
      </c>
      <c r="O2617" s="45">
        <v>2</v>
      </c>
      <c r="P2617" s="60">
        <v>0.08</v>
      </c>
      <c r="Q2617" s="61"/>
      <c r="R2617" s="61"/>
      <c r="S2617" s="61"/>
      <c r="T2617" s="61"/>
      <c r="U2617" s="61"/>
      <c r="V2617" s="61"/>
      <c r="W2617" s="169" t="s">
        <v>220</v>
      </c>
      <c r="X2617" s="45">
        <v>1</v>
      </c>
      <c r="Y2617" s="60">
        <v>3.7037037037037035E-2</v>
      </c>
      <c r="Z2617" s="61"/>
      <c r="AA2617" s="61"/>
      <c r="AB2617" s="49" t="s">
        <v>141</v>
      </c>
      <c r="AC2617" s="49" t="s">
        <v>140</v>
      </c>
      <c r="AD2617" s="61"/>
      <c r="AE2617" s="169" t="s">
        <v>436</v>
      </c>
      <c r="AF2617" s="59">
        <v>3</v>
      </c>
      <c r="AG2617" s="60">
        <v>0.125</v>
      </c>
      <c r="AH2617" s="61"/>
      <c r="AI2617" s="169" t="s">
        <v>244</v>
      </c>
      <c r="AJ2617" s="45">
        <v>1</v>
      </c>
      <c r="AK2617" s="60">
        <v>3.7037037037037035E-2</v>
      </c>
      <c r="AL2617" s="61"/>
      <c r="AM2617" s="169" t="s">
        <v>277</v>
      </c>
      <c r="AN2617" s="45">
        <v>0</v>
      </c>
      <c r="AO2617" s="60">
        <v>0</v>
      </c>
      <c r="AP2617" s="61"/>
      <c r="AQ2617" s="169" t="s">
        <v>290</v>
      </c>
      <c r="AR2617" s="45">
        <v>0</v>
      </c>
      <c r="AS2617" s="60">
        <v>0</v>
      </c>
      <c r="AT2617" s="61"/>
      <c r="AU2617" s="169" t="s">
        <v>304</v>
      </c>
      <c r="AV2617" s="45">
        <v>3</v>
      </c>
      <c r="AW2617" s="60">
        <v>0.14285714285714285</v>
      </c>
      <c r="AX2617" s="61"/>
      <c r="AY2617" s="169" t="s">
        <v>321</v>
      </c>
      <c r="AZ2617" s="45">
        <v>4</v>
      </c>
      <c r="BA2617" s="60">
        <v>0.14814814814814814</v>
      </c>
      <c r="BB2617" s="61"/>
      <c r="BC2617" s="61"/>
      <c r="BD2617" s="49" t="s">
        <v>141</v>
      </c>
      <c r="BE2617" s="49" t="s">
        <v>140</v>
      </c>
      <c r="BF2617" s="61"/>
      <c r="BG2617" s="68"/>
      <c r="BH2617" s="77" t="s">
        <v>141</v>
      </c>
      <c r="BI2617" s="77" t="s">
        <v>140</v>
      </c>
      <c r="BJ2617" s="61"/>
      <c r="BK2617" s="61"/>
      <c r="BL2617" s="61"/>
      <c r="BM2617" s="61"/>
    </row>
    <row r="2618" spans="2:65" ht="25.5" customHeight="1" x14ac:dyDescent="0.2">
      <c r="B2618" s="63" t="s">
        <v>380</v>
      </c>
      <c r="C2618" s="45">
        <v>0</v>
      </c>
      <c r="D2618" s="58">
        <v>0</v>
      </c>
      <c r="E2618" s="64"/>
      <c r="F2618" s="75" t="s">
        <v>392</v>
      </c>
      <c r="G2618" s="45">
        <v>0</v>
      </c>
      <c r="H2618" s="58">
        <v>0</v>
      </c>
      <c r="I2618" s="61"/>
      <c r="J2618" s="63" t="s">
        <v>389</v>
      </c>
      <c r="K2618" s="45">
        <v>0</v>
      </c>
      <c r="L2618" s="58">
        <v>0</v>
      </c>
      <c r="M2618" s="61"/>
      <c r="N2618" s="169" t="s">
        <v>250</v>
      </c>
      <c r="O2618" s="45">
        <v>0</v>
      </c>
      <c r="P2618" s="60">
        <v>0</v>
      </c>
      <c r="Q2618" s="61"/>
      <c r="R2618" s="61"/>
      <c r="S2618" s="61"/>
      <c r="T2618" s="61"/>
      <c r="U2618" s="61"/>
      <c r="V2618" s="61"/>
      <c r="W2618" s="169" t="s">
        <v>221</v>
      </c>
      <c r="X2618" s="45">
        <v>2</v>
      </c>
      <c r="Y2618" s="60">
        <v>7.407407407407407E-2</v>
      </c>
      <c r="Z2618" s="61"/>
      <c r="AA2618" s="61"/>
      <c r="AB2618" s="61"/>
      <c r="AC2618" s="61"/>
      <c r="AD2618" s="61"/>
      <c r="AE2618" s="169" t="s">
        <v>437</v>
      </c>
      <c r="AF2618" s="59">
        <v>3</v>
      </c>
      <c r="AG2618" s="60">
        <v>0.125</v>
      </c>
      <c r="AH2618" s="61"/>
      <c r="AI2618" s="169" t="s">
        <v>245</v>
      </c>
      <c r="AJ2618" s="59">
        <v>4</v>
      </c>
      <c r="AK2618" s="60">
        <v>0.14814814814814814</v>
      </c>
      <c r="AL2618" s="61"/>
      <c r="AM2618" s="169" t="s">
        <v>259</v>
      </c>
      <c r="AN2618" s="45">
        <v>0</v>
      </c>
      <c r="AO2618" s="60">
        <v>0</v>
      </c>
      <c r="AP2618" s="61"/>
      <c r="AQ2618" s="169" t="s">
        <v>291</v>
      </c>
      <c r="AR2618" s="45">
        <v>0</v>
      </c>
      <c r="AS2618" s="60">
        <v>0</v>
      </c>
      <c r="AT2618" s="61"/>
      <c r="AU2618" s="169" t="s">
        <v>303</v>
      </c>
      <c r="AV2618" s="45">
        <v>0</v>
      </c>
      <c r="AW2618" s="60">
        <v>0</v>
      </c>
      <c r="AX2618" s="61"/>
      <c r="AY2618" s="169" t="s">
        <v>318</v>
      </c>
      <c r="AZ2618" s="45">
        <v>3</v>
      </c>
      <c r="BA2618" s="60">
        <v>0.1111111111111111</v>
      </c>
      <c r="BB2618" s="61"/>
      <c r="BC2618" s="61"/>
      <c r="BD2618" s="61"/>
      <c r="BE2618" s="61"/>
      <c r="BF2618" s="61"/>
      <c r="BG2618" s="61"/>
      <c r="BH2618" s="61"/>
      <c r="BI2618" s="61"/>
      <c r="BJ2618" s="61"/>
      <c r="BK2618" s="61"/>
      <c r="BL2618" s="61"/>
      <c r="BM2618" s="61"/>
    </row>
    <row r="2619" spans="2:65" ht="25.5" customHeight="1" x14ac:dyDescent="0.2">
      <c r="B2619" s="63" t="s">
        <v>381</v>
      </c>
      <c r="C2619" s="45">
        <v>2</v>
      </c>
      <c r="D2619" s="58">
        <v>7.407407407407407E-2</v>
      </c>
      <c r="E2619" s="64"/>
      <c r="F2619" s="75" t="s">
        <v>393</v>
      </c>
      <c r="G2619" s="45">
        <v>2</v>
      </c>
      <c r="H2619" s="58">
        <v>7.407407407407407E-2</v>
      </c>
      <c r="I2619" s="61"/>
      <c r="J2619" s="63" t="s">
        <v>403</v>
      </c>
      <c r="K2619" s="45">
        <v>3</v>
      </c>
      <c r="L2619" s="58">
        <v>0.1111111111111111</v>
      </c>
      <c r="M2619" s="61"/>
      <c r="N2619" s="61"/>
      <c r="O2619" s="45">
        <v>25</v>
      </c>
      <c r="P2619" s="60">
        <v>1</v>
      </c>
      <c r="Q2619" s="61"/>
      <c r="R2619" s="61"/>
      <c r="S2619" s="61"/>
      <c r="T2619" s="61"/>
      <c r="U2619" s="61"/>
      <c r="V2619" s="61"/>
      <c r="W2619" s="169" t="s">
        <v>222</v>
      </c>
      <c r="X2619" s="45">
        <v>1</v>
      </c>
      <c r="Y2619" s="60">
        <v>3.7037037037037035E-2</v>
      </c>
      <c r="Z2619" s="61"/>
      <c r="AA2619" s="61"/>
      <c r="AB2619" s="61"/>
      <c r="AC2619" s="61"/>
      <c r="AD2619" s="61"/>
      <c r="AE2619" s="37"/>
      <c r="AF2619" s="45">
        <v>24</v>
      </c>
      <c r="AG2619" s="60">
        <v>1</v>
      </c>
      <c r="AH2619" s="61"/>
      <c r="AI2619" s="169" t="s">
        <v>248</v>
      </c>
      <c r="AJ2619" s="45">
        <v>0</v>
      </c>
      <c r="AK2619" s="60">
        <v>0</v>
      </c>
      <c r="AL2619" s="61"/>
      <c r="AM2619" s="169" t="s">
        <v>260</v>
      </c>
      <c r="AN2619" s="45">
        <v>0</v>
      </c>
      <c r="AO2619" s="60">
        <v>0</v>
      </c>
      <c r="AP2619" s="61"/>
      <c r="AQ2619" s="169" t="s">
        <v>292</v>
      </c>
      <c r="AR2619" s="45">
        <v>2</v>
      </c>
      <c r="AS2619" s="60">
        <v>7.407407407407407E-2</v>
      </c>
      <c r="AT2619" s="61"/>
      <c r="AU2619" s="169" t="s">
        <v>305</v>
      </c>
      <c r="AV2619" s="45">
        <v>1</v>
      </c>
      <c r="AW2619" s="60">
        <v>4.7619047619047616E-2</v>
      </c>
      <c r="AX2619" s="61"/>
      <c r="AY2619" s="169" t="s">
        <v>439</v>
      </c>
      <c r="AZ2619" s="45">
        <v>4</v>
      </c>
      <c r="BA2619" s="60">
        <v>1</v>
      </c>
      <c r="BB2619" s="61"/>
      <c r="BC2619" s="61"/>
      <c r="BD2619" s="61"/>
      <c r="BE2619" s="61"/>
      <c r="BF2619" s="61"/>
      <c r="BG2619" s="61"/>
      <c r="BH2619" s="61"/>
      <c r="BI2619" s="61"/>
      <c r="BJ2619" s="61"/>
      <c r="BK2619" s="61"/>
      <c r="BL2619" s="61"/>
      <c r="BM2619" s="61"/>
    </row>
    <row r="2620" spans="2:65" ht="25.5" customHeight="1" x14ac:dyDescent="0.2">
      <c r="B2620" s="63" t="s">
        <v>382</v>
      </c>
      <c r="C2620" s="45">
        <v>1</v>
      </c>
      <c r="D2620" s="58">
        <v>3.7037037037037035E-2</v>
      </c>
      <c r="E2620" s="64"/>
      <c r="F2620" s="75" t="s">
        <v>394</v>
      </c>
      <c r="G2620" s="45">
        <v>0</v>
      </c>
      <c r="H2620" s="58">
        <v>0</v>
      </c>
      <c r="I2620" s="61"/>
      <c r="J2620" s="63" t="s">
        <v>404</v>
      </c>
      <c r="K2620" s="45">
        <v>1</v>
      </c>
      <c r="L2620" s="58">
        <v>3.7037037037037035E-2</v>
      </c>
      <c r="M2620" s="61"/>
      <c r="N2620" s="37"/>
      <c r="O2620" s="49" t="s">
        <v>141</v>
      </c>
      <c r="P2620" s="49" t="s">
        <v>140</v>
      </c>
      <c r="Q2620" s="61"/>
      <c r="R2620" s="61"/>
      <c r="S2620" s="61"/>
      <c r="T2620" s="61"/>
      <c r="U2620" s="61"/>
      <c r="V2620" s="61"/>
      <c r="W2620" s="169" t="s">
        <v>246</v>
      </c>
      <c r="X2620" s="45">
        <v>2</v>
      </c>
      <c r="Y2620" s="60">
        <v>7.407407407407407E-2</v>
      </c>
      <c r="Z2620" s="61"/>
      <c r="AA2620" s="61"/>
      <c r="AB2620" s="61"/>
      <c r="AC2620" s="61"/>
      <c r="AD2620" s="61"/>
      <c r="AE2620" s="61"/>
      <c r="AF2620" s="49" t="s">
        <v>141</v>
      </c>
      <c r="AG2620" s="49" t="s">
        <v>140</v>
      </c>
      <c r="AH2620" s="61"/>
      <c r="AI2620" s="169" t="s">
        <v>249</v>
      </c>
      <c r="AJ2620" s="45">
        <v>0</v>
      </c>
      <c r="AK2620" s="60">
        <v>0</v>
      </c>
      <c r="AL2620" s="61"/>
      <c r="AM2620" s="169" t="s">
        <v>261</v>
      </c>
      <c r="AN2620" s="59">
        <v>2</v>
      </c>
      <c r="AO2620" s="60">
        <v>9.5238095238095233E-2</v>
      </c>
      <c r="AP2620" s="61"/>
      <c r="AQ2620" s="169" t="s">
        <v>293</v>
      </c>
      <c r="AR2620" s="45">
        <v>3</v>
      </c>
      <c r="AS2620" s="60">
        <v>0.1111111111111111</v>
      </c>
      <c r="AT2620" s="61"/>
      <c r="AU2620" s="169" t="s">
        <v>262</v>
      </c>
      <c r="AV2620" s="59">
        <v>1</v>
      </c>
      <c r="AW2620" s="60">
        <v>4.7619047619047616E-2</v>
      </c>
      <c r="AX2620" s="61"/>
      <c r="AY2620" s="169" t="s">
        <v>440</v>
      </c>
      <c r="AZ2620" s="45">
        <v>7</v>
      </c>
      <c r="BA2620" s="60">
        <v>1.75</v>
      </c>
      <c r="BB2620" s="61"/>
      <c r="BC2620" s="61"/>
      <c r="BD2620" s="61"/>
      <c r="BE2620" s="61"/>
      <c r="BF2620" s="61"/>
      <c r="BG2620" s="61"/>
      <c r="BH2620" s="61"/>
      <c r="BI2620" s="61"/>
      <c r="BJ2620" s="61"/>
      <c r="BK2620" s="61"/>
      <c r="BL2620" s="61"/>
      <c r="BM2620" s="61"/>
    </row>
    <row r="2621" spans="2:65" ht="25.5" customHeight="1" x14ac:dyDescent="0.2">
      <c r="B2621" s="63" t="s">
        <v>383</v>
      </c>
      <c r="C2621" s="45">
        <v>0</v>
      </c>
      <c r="D2621" s="58">
        <v>0</v>
      </c>
      <c r="E2621" s="64"/>
      <c r="F2621" s="75" t="s">
        <v>395</v>
      </c>
      <c r="G2621" s="45">
        <v>1</v>
      </c>
      <c r="H2621" s="58">
        <v>3.7037037037037035E-2</v>
      </c>
      <c r="I2621" s="61"/>
      <c r="J2621" s="63" t="s">
        <v>391</v>
      </c>
      <c r="K2621" s="45">
        <v>1</v>
      </c>
      <c r="L2621" s="58">
        <v>3.7037037037037035E-2</v>
      </c>
      <c r="M2621" s="61"/>
      <c r="N2621" s="61"/>
      <c r="O2621" s="61"/>
      <c r="P2621" s="61"/>
      <c r="Q2621" s="61"/>
      <c r="R2621" s="61"/>
      <c r="S2621" s="61"/>
      <c r="T2621" s="61"/>
      <c r="U2621" s="61"/>
      <c r="V2621" s="61"/>
      <c r="W2621" s="169" t="s">
        <v>247</v>
      </c>
      <c r="X2621" s="45">
        <v>0</v>
      </c>
      <c r="Y2621" s="60">
        <v>0</v>
      </c>
      <c r="Z2621" s="61"/>
      <c r="AA2621" s="61"/>
      <c r="AB2621" s="61"/>
      <c r="AC2621" s="61"/>
      <c r="AD2621" s="61"/>
      <c r="AE2621" s="61"/>
      <c r="AF2621" s="61"/>
      <c r="AG2621" s="61"/>
      <c r="AH2621" s="61"/>
      <c r="AI2621" s="169" t="s">
        <v>273</v>
      </c>
      <c r="AJ2621" s="45">
        <v>2</v>
      </c>
      <c r="AK2621" s="60">
        <v>7.407407407407407E-2</v>
      </c>
      <c r="AL2621" s="61"/>
      <c r="AM2621" s="169" t="s">
        <v>278</v>
      </c>
      <c r="AN2621" s="59">
        <v>4</v>
      </c>
      <c r="AO2621" s="60">
        <v>0.19047619047619047</v>
      </c>
      <c r="AP2621" s="61"/>
      <c r="AQ2621" s="169" t="s">
        <v>294</v>
      </c>
      <c r="AR2621" s="45">
        <v>3</v>
      </c>
      <c r="AS2621" s="60">
        <v>0.1111111111111111</v>
      </c>
      <c r="AT2621" s="61"/>
      <c r="AU2621" s="169" t="s">
        <v>307</v>
      </c>
      <c r="AV2621" s="59">
        <v>2</v>
      </c>
      <c r="AW2621" s="60">
        <v>9.5238095238095233E-2</v>
      </c>
      <c r="AX2621" s="61"/>
      <c r="AY2621" s="169" t="s">
        <v>440</v>
      </c>
      <c r="AZ2621" s="45">
        <v>2</v>
      </c>
      <c r="BA2621" s="60">
        <v>0.5</v>
      </c>
      <c r="BB2621" s="61"/>
      <c r="BC2621" s="61"/>
      <c r="BD2621" s="61"/>
      <c r="BE2621" s="61"/>
      <c r="BF2621" s="61"/>
      <c r="BG2621" s="61"/>
      <c r="BH2621" s="61"/>
      <c r="BI2621" s="61"/>
      <c r="BJ2621" s="61"/>
      <c r="BK2621" s="61"/>
      <c r="BL2621" s="61"/>
      <c r="BM2621" s="61"/>
    </row>
    <row r="2622" spans="2:65" ht="25.5" customHeight="1" x14ac:dyDescent="0.2">
      <c r="B2622" s="61"/>
      <c r="C2622" s="45">
        <v>27</v>
      </c>
      <c r="D2622" s="58">
        <v>1</v>
      </c>
      <c r="E2622" s="64"/>
      <c r="F2622" s="61"/>
      <c r="G2622" s="45">
        <v>27</v>
      </c>
      <c r="H2622" s="58">
        <v>1</v>
      </c>
      <c r="I2622" s="61"/>
      <c r="J2622" s="63" t="s">
        <v>405</v>
      </c>
      <c r="K2622" s="45">
        <v>0</v>
      </c>
      <c r="L2622" s="58">
        <v>0</v>
      </c>
      <c r="M2622" s="61"/>
      <c r="N2622" s="61"/>
      <c r="O2622" s="61"/>
      <c r="P2622" s="61"/>
      <c r="Q2622" s="61"/>
      <c r="R2622" s="61"/>
      <c r="S2622" s="61"/>
      <c r="T2622" s="61"/>
      <c r="U2622" s="61"/>
      <c r="V2622" s="61"/>
      <c r="W2622" s="169" t="s">
        <v>265</v>
      </c>
      <c r="X2622" s="45">
        <v>2</v>
      </c>
      <c r="Y2622" s="60">
        <v>7.407407407407407E-2</v>
      </c>
      <c r="Z2622" s="61"/>
      <c r="AA2622" s="61"/>
      <c r="AB2622" s="61"/>
      <c r="AC2622" s="61"/>
      <c r="AD2622" s="61"/>
      <c r="AE2622" s="61"/>
      <c r="AF2622" s="61"/>
      <c r="AG2622" s="61"/>
      <c r="AH2622" s="61"/>
      <c r="AI2622" s="169" t="s">
        <v>275</v>
      </c>
      <c r="AJ2622" s="45">
        <v>1</v>
      </c>
      <c r="AK2622" s="60">
        <v>3.7037037037037035E-2</v>
      </c>
      <c r="AL2622" s="61"/>
      <c r="AM2622" s="169" t="s">
        <v>262</v>
      </c>
      <c r="AN2622" s="45">
        <v>0</v>
      </c>
      <c r="AO2622" s="60">
        <v>0</v>
      </c>
      <c r="AP2622" s="61"/>
      <c r="AQ2622" s="61"/>
      <c r="AR2622" s="45">
        <v>27</v>
      </c>
      <c r="AS2622" s="60">
        <v>1</v>
      </c>
      <c r="AT2622" s="61"/>
      <c r="AU2622" s="169" t="s">
        <v>306</v>
      </c>
      <c r="AV2622" s="45">
        <v>0</v>
      </c>
      <c r="AW2622" s="60">
        <v>0</v>
      </c>
      <c r="AX2622" s="61"/>
      <c r="AY2622" s="98"/>
      <c r="AZ2622" s="45">
        <v>27</v>
      </c>
      <c r="BA2622" s="60">
        <v>1</v>
      </c>
      <c r="BB2622" s="61"/>
      <c r="BC2622" s="61"/>
      <c r="BD2622" s="61"/>
      <c r="BE2622" s="61"/>
      <c r="BF2622" s="61"/>
      <c r="BG2622" s="61"/>
      <c r="BH2622" s="61"/>
      <c r="BI2622" s="61"/>
      <c r="BJ2622" s="61"/>
      <c r="BK2622" s="61"/>
      <c r="BL2622" s="61"/>
      <c r="BM2622" s="61"/>
    </row>
    <row r="2623" spans="2:65" ht="25.5" customHeight="1" x14ac:dyDescent="0.2">
      <c r="B2623" s="61"/>
      <c r="C2623" s="70" t="s">
        <v>141</v>
      </c>
      <c r="D2623" s="70" t="s">
        <v>140</v>
      </c>
      <c r="E2623" s="64"/>
      <c r="F2623" s="61"/>
      <c r="G2623" s="70" t="s">
        <v>141</v>
      </c>
      <c r="H2623" s="70" t="s">
        <v>140</v>
      </c>
      <c r="I2623" s="61"/>
      <c r="J2623" s="63" t="s">
        <v>406</v>
      </c>
      <c r="K2623" s="45">
        <v>1</v>
      </c>
      <c r="L2623" s="58">
        <v>3.7037037037037035E-2</v>
      </c>
      <c r="M2623" s="61"/>
      <c r="N2623" s="61"/>
      <c r="O2623" s="61"/>
      <c r="P2623" s="61"/>
      <c r="Q2623" s="61"/>
      <c r="R2623" s="61"/>
      <c r="S2623" s="61"/>
      <c r="T2623" s="61"/>
      <c r="U2623" s="61"/>
      <c r="V2623" s="61"/>
      <c r="W2623" s="169" t="s">
        <v>266</v>
      </c>
      <c r="X2623" s="45">
        <v>1</v>
      </c>
      <c r="Y2623" s="60">
        <v>3.7037037037037035E-2</v>
      </c>
      <c r="Z2623" s="61"/>
      <c r="AA2623" s="61"/>
      <c r="AB2623" s="61"/>
      <c r="AC2623" s="61"/>
      <c r="AD2623" s="61"/>
      <c r="AE2623" s="61"/>
      <c r="AF2623" s="61"/>
      <c r="AG2623" s="61"/>
      <c r="AH2623" s="61"/>
      <c r="AI2623" s="169" t="s">
        <v>274</v>
      </c>
      <c r="AJ2623" s="45">
        <v>1</v>
      </c>
      <c r="AK2623" s="60">
        <v>3.7037037037037035E-2</v>
      </c>
      <c r="AL2623" s="61"/>
      <c r="AM2623" s="169" t="s">
        <v>263</v>
      </c>
      <c r="AN2623" s="45">
        <v>1</v>
      </c>
      <c r="AO2623" s="60">
        <v>4.7619047619047616E-2</v>
      </c>
      <c r="AP2623" s="61"/>
      <c r="AQ2623" s="61"/>
      <c r="AR2623" s="70" t="s">
        <v>141</v>
      </c>
      <c r="AS2623" s="70" t="s">
        <v>140</v>
      </c>
      <c r="AT2623" s="61"/>
      <c r="AU2623" s="169" t="s">
        <v>308</v>
      </c>
      <c r="AV2623" s="45">
        <v>0</v>
      </c>
      <c r="AW2623" s="60">
        <v>0</v>
      </c>
      <c r="AX2623" s="61"/>
      <c r="AY2623" s="61"/>
      <c r="AZ2623" s="49" t="s">
        <v>141</v>
      </c>
      <c r="BA2623" s="49" t="s">
        <v>140</v>
      </c>
      <c r="BB2623" s="64"/>
      <c r="BC2623" s="61"/>
      <c r="BD2623" s="61"/>
      <c r="BE2623" s="61"/>
      <c r="BF2623" s="61"/>
      <c r="BG2623" s="61"/>
      <c r="BH2623" s="61"/>
      <c r="BI2623" s="61"/>
      <c r="BJ2623" s="61"/>
      <c r="BK2623" s="61"/>
      <c r="BL2623" s="61"/>
      <c r="BM2623" s="61"/>
    </row>
    <row r="2624" spans="2:65" ht="25.5" customHeight="1" x14ac:dyDescent="0.2">
      <c r="B2624" s="61"/>
      <c r="C2624" s="61"/>
      <c r="D2624" s="61"/>
      <c r="E2624" s="64"/>
      <c r="F2624" s="61"/>
      <c r="G2624" s="61"/>
      <c r="H2624" s="61"/>
      <c r="I2624" s="61"/>
      <c r="J2624" s="63" t="s">
        <v>393</v>
      </c>
      <c r="K2624" s="45">
        <v>1</v>
      </c>
      <c r="L2624" s="58">
        <v>3.7037037037037035E-2</v>
      </c>
      <c r="M2624" s="61"/>
      <c r="N2624" s="61"/>
      <c r="O2624" s="61"/>
      <c r="P2624" s="61"/>
      <c r="Q2624" s="61"/>
      <c r="R2624" s="61"/>
      <c r="S2624" s="61"/>
      <c r="T2624" s="61"/>
      <c r="U2624" s="61"/>
      <c r="V2624" s="61"/>
      <c r="W2624" s="169" t="s">
        <v>162</v>
      </c>
      <c r="X2624" s="59">
        <v>3</v>
      </c>
      <c r="Y2624" s="60">
        <v>0.1111111111111111</v>
      </c>
      <c r="Z2624" s="61"/>
      <c r="AA2624" s="61"/>
      <c r="AB2624" s="61"/>
      <c r="AC2624" s="61"/>
      <c r="AD2624" s="61"/>
      <c r="AE2624" s="61"/>
      <c r="AF2624" s="61"/>
      <c r="AG2624" s="61"/>
      <c r="AH2624" s="61"/>
      <c r="AI2624" s="169" t="s">
        <v>273</v>
      </c>
      <c r="AJ2624" s="45">
        <v>1</v>
      </c>
      <c r="AK2624" s="60">
        <v>3.7037037037037035E-2</v>
      </c>
      <c r="AL2624" s="61"/>
      <c r="AM2624" s="169" t="s">
        <v>264</v>
      </c>
      <c r="AN2624" s="45">
        <v>0</v>
      </c>
      <c r="AO2624" s="60">
        <v>0</v>
      </c>
      <c r="AP2624" s="61"/>
      <c r="AQ2624" s="61"/>
      <c r="AR2624" s="61"/>
      <c r="AS2624" s="61"/>
      <c r="AT2624" s="61"/>
      <c r="AU2624" s="169" t="s">
        <v>309</v>
      </c>
      <c r="AV2624" s="45">
        <v>1</v>
      </c>
      <c r="AW2624" s="60">
        <v>4.7619047619047616E-2</v>
      </c>
      <c r="AX2624" s="61"/>
      <c r="AY2624"/>
      <c r="AZ2624"/>
      <c r="BA2624"/>
      <c r="BB2624" s="61"/>
      <c r="BC2624" s="61"/>
      <c r="BD2624" s="61"/>
      <c r="BE2624" s="61"/>
      <c r="BF2624" s="61"/>
      <c r="BG2624" s="61"/>
      <c r="BH2624" s="61"/>
      <c r="BI2624" s="61"/>
      <c r="BJ2624" s="61"/>
      <c r="BK2624" s="61"/>
      <c r="BL2624" s="61"/>
      <c r="BM2624" s="61"/>
    </row>
    <row r="2625" spans="2:65" ht="25.5" customHeight="1" x14ac:dyDescent="0.2">
      <c r="B2625" s="61"/>
      <c r="C2625" s="61"/>
      <c r="D2625" s="61"/>
      <c r="E2625" s="64"/>
      <c r="F2625" s="61"/>
      <c r="G2625" s="61"/>
      <c r="H2625" s="61"/>
      <c r="I2625" s="61"/>
      <c r="J2625" s="63" t="s">
        <v>407</v>
      </c>
      <c r="K2625" s="45">
        <v>0</v>
      </c>
      <c r="L2625" s="58">
        <v>0</v>
      </c>
      <c r="M2625" s="61"/>
      <c r="N2625" s="61"/>
      <c r="O2625" s="61"/>
      <c r="P2625" s="61"/>
      <c r="Q2625" s="61"/>
      <c r="R2625" s="61"/>
      <c r="S2625" s="61"/>
      <c r="T2625" s="61"/>
      <c r="U2625" s="61"/>
      <c r="V2625" s="61"/>
      <c r="W2625" s="37"/>
      <c r="X2625" s="45">
        <v>27</v>
      </c>
      <c r="Y2625" s="60">
        <v>1</v>
      </c>
      <c r="Z2625" s="61"/>
      <c r="AA2625" s="61"/>
      <c r="AB2625" s="61"/>
      <c r="AC2625" s="61"/>
      <c r="AD2625" s="61"/>
      <c r="AE2625" s="61"/>
      <c r="AF2625" s="61"/>
      <c r="AG2625" s="61"/>
      <c r="AH2625" s="61"/>
      <c r="AI2625" s="169" t="s">
        <v>438</v>
      </c>
      <c r="AJ2625" s="45">
        <v>9</v>
      </c>
      <c r="AK2625" s="60">
        <v>0.33333333333333331</v>
      </c>
      <c r="AL2625" s="61"/>
      <c r="AM2625" s="169" t="s">
        <v>279</v>
      </c>
      <c r="AN2625" s="45">
        <v>2</v>
      </c>
      <c r="AO2625" s="60">
        <v>9.5238095238095233E-2</v>
      </c>
      <c r="AP2625" s="61"/>
      <c r="AQ2625" s="61"/>
      <c r="AR2625" s="61"/>
      <c r="AS2625" s="61"/>
      <c r="AT2625" s="61"/>
      <c r="AU2625" s="169" t="s">
        <v>310</v>
      </c>
      <c r="AV2625" s="45">
        <v>1</v>
      </c>
      <c r="AW2625" s="60">
        <v>4.7619047619047616E-2</v>
      </c>
      <c r="AX2625" s="61"/>
      <c r="AY2625" s="61"/>
      <c r="AZ2625" s="61"/>
      <c r="BA2625" s="61"/>
      <c r="BB2625" s="61"/>
      <c r="BC2625" s="61"/>
      <c r="BD2625" s="61"/>
      <c r="BE2625" s="61"/>
      <c r="BF2625" s="61"/>
      <c r="BG2625" s="61"/>
      <c r="BH2625" s="61"/>
      <c r="BI2625" s="61"/>
      <c r="BJ2625" s="61"/>
      <c r="BK2625" s="61"/>
      <c r="BL2625" s="61"/>
      <c r="BM2625" s="61"/>
    </row>
    <row r="2626" spans="2:65" ht="25.5" customHeight="1" x14ac:dyDescent="0.2">
      <c r="B2626" s="61"/>
      <c r="C2626" s="61"/>
      <c r="D2626" s="61"/>
      <c r="E2626" s="64"/>
      <c r="F2626" s="61"/>
      <c r="G2626" s="61"/>
      <c r="H2626" s="61"/>
      <c r="I2626" s="61"/>
      <c r="J2626" s="63" t="s">
        <v>408</v>
      </c>
      <c r="K2626" s="45">
        <v>0</v>
      </c>
      <c r="L2626" s="58">
        <v>0</v>
      </c>
      <c r="M2626" s="61"/>
      <c r="N2626" s="61"/>
      <c r="O2626" s="61"/>
      <c r="P2626" s="61"/>
      <c r="Q2626" s="61"/>
      <c r="R2626" s="61"/>
      <c r="S2626" s="61"/>
      <c r="T2626" s="61"/>
      <c r="U2626" s="61"/>
      <c r="V2626" s="61"/>
      <c r="W2626" s="61"/>
      <c r="X2626" s="49" t="s">
        <v>141</v>
      </c>
      <c r="Y2626" s="49" t="s">
        <v>140</v>
      </c>
      <c r="Z2626" s="61"/>
      <c r="AA2626" s="61"/>
      <c r="AB2626" s="61"/>
      <c r="AC2626" s="61"/>
      <c r="AD2626" s="61"/>
      <c r="AE2626" s="61"/>
      <c r="AF2626" s="61"/>
      <c r="AG2626" s="61"/>
      <c r="AH2626" s="61"/>
      <c r="AI2626" s="37"/>
      <c r="AJ2626" s="45">
        <v>27</v>
      </c>
      <c r="AK2626" s="60">
        <v>1</v>
      </c>
      <c r="AL2626" s="61"/>
      <c r="AM2626" s="169" t="s">
        <v>267</v>
      </c>
      <c r="AN2626" s="45">
        <v>0</v>
      </c>
      <c r="AO2626" s="60">
        <v>0</v>
      </c>
      <c r="AP2626" s="61"/>
      <c r="AQ2626" s="61"/>
      <c r="AR2626" s="61"/>
      <c r="AS2626" s="61"/>
      <c r="AT2626" s="61"/>
      <c r="AU2626" s="169" t="s">
        <v>311</v>
      </c>
      <c r="AV2626" s="45">
        <v>0</v>
      </c>
      <c r="AW2626" s="60">
        <v>0</v>
      </c>
      <c r="AX2626" s="61"/>
      <c r="AY2626" s="61"/>
      <c r="AZ2626" s="61"/>
      <c r="BA2626" s="61"/>
      <c r="BB2626" s="61"/>
      <c r="BC2626" s="61"/>
      <c r="BD2626" s="61"/>
      <c r="BE2626" s="61"/>
      <c r="BF2626" s="61"/>
      <c r="BG2626" s="61"/>
      <c r="BH2626" s="61"/>
      <c r="BI2626" s="61"/>
      <c r="BJ2626" s="61"/>
      <c r="BK2626" s="61"/>
      <c r="BL2626" s="61"/>
      <c r="BM2626" s="61"/>
    </row>
    <row r="2627" spans="2:65" ht="25.5" customHeight="1" x14ac:dyDescent="0.2">
      <c r="B2627" s="61"/>
      <c r="C2627" s="61"/>
      <c r="D2627" s="61"/>
      <c r="E2627" s="64"/>
      <c r="F2627" s="61"/>
      <c r="G2627" s="61"/>
      <c r="H2627" s="61"/>
      <c r="I2627" s="61"/>
      <c r="J2627" s="63" t="s">
        <v>395</v>
      </c>
      <c r="K2627" s="45">
        <v>1</v>
      </c>
      <c r="L2627" s="58">
        <v>3.7037037037037035E-2</v>
      </c>
      <c r="M2627" s="61"/>
      <c r="N2627" s="61"/>
      <c r="O2627" s="61"/>
      <c r="P2627" s="61"/>
      <c r="Q2627" s="61"/>
      <c r="R2627" s="61"/>
      <c r="S2627" s="61"/>
      <c r="T2627" s="61"/>
      <c r="U2627" s="61"/>
      <c r="V2627" s="61"/>
      <c r="W2627" s="61"/>
      <c r="X2627" s="61"/>
      <c r="Y2627" s="61"/>
      <c r="Z2627" s="61"/>
      <c r="AA2627" s="61"/>
      <c r="AB2627" s="61"/>
      <c r="AC2627" s="61"/>
      <c r="AD2627" s="61"/>
      <c r="AE2627" s="61"/>
      <c r="AF2627" s="61"/>
      <c r="AG2627" s="61"/>
      <c r="AH2627" s="61"/>
      <c r="AI2627" s="61"/>
      <c r="AJ2627" s="49" t="s">
        <v>141</v>
      </c>
      <c r="AK2627" s="49" t="s">
        <v>140</v>
      </c>
      <c r="AL2627" s="61"/>
      <c r="AM2627" s="169" t="s">
        <v>268</v>
      </c>
      <c r="AN2627" s="45">
        <v>0</v>
      </c>
      <c r="AO2627" s="60">
        <v>0</v>
      </c>
      <c r="AP2627" s="61"/>
      <c r="AQ2627" s="61"/>
      <c r="AR2627" s="61"/>
      <c r="AS2627" s="61"/>
      <c r="AT2627" s="61"/>
      <c r="AU2627" s="169" t="s">
        <v>312</v>
      </c>
      <c r="AV2627" s="45">
        <v>3</v>
      </c>
      <c r="AW2627" s="60">
        <v>0.14285714285714285</v>
      </c>
      <c r="AX2627" s="61"/>
      <c r="AY2627"/>
      <c r="AZ2627"/>
      <c r="BA2627"/>
      <c r="BB2627" s="61"/>
      <c r="BC2627" s="61"/>
      <c r="BD2627" s="61"/>
      <c r="BE2627" s="61"/>
      <c r="BF2627" s="61"/>
      <c r="BG2627" s="61"/>
      <c r="BH2627" s="61"/>
      <c r="BI2627" s="61"/>
      <c r="BJ2627" s="61"/>
      <c r="BK2627" s="61"/>
      <c r="BL2627" s="61"/>
      <c r="BM2627" s="61"/>
    </row>
    <row r="2628" spans="2:65" ht="25.5" customHeight="1" x14ac:dyDescent="0.2">
      <c r="B2628" s="61"/>
      <c r="C2628" s="61"/>
      <c r="D2628" s="61"/>
      <c r="E2628" s="64"/>
      <c r="F2628" s="61"/>
      <c r="G2628" s="61"/>
      <c r="H2628" s="61"/>
      <c r="I2628" s="61"/>
      <c r="J2628" s="61"/>
      <c r="K2628" s="45">
        <v>27</v>
      </c>
      <c r="L2628" s="58">
        <v>1</v>
      </c>
      <c r="M2628" s="61"/>
      <c r="N2628" s="61"/>
      <c r="O2628" s="61"/>
      <c r="P2628" s="61"/>
      <c r="Q2628" s="61"/>
      <c r="R2628" s="61"/>
      <c r="S2628" s="61"/>
      <c r="T2628" s="61"/>
      <c r="U2628" s="61"/>
      <c r="V2628" s="61"/>
      <c r="W2628" s="61"/>
      <c r="X2628" s="61"/>
      <c r="Y2628" s="61"/>
      <c r="Z2628" s="61"/>
      <c r="AA2628" s="61"/>
      <c r="AB2628" s="61"/>
      <c r="AC2628" s="61"/>
      <c r="AD2628" s="61"/>
      <c r="AE2628" s="61"/>
      <c r="AF2628" s="61"/>
      <c r="AG2628" s="61"/>
      <c r="AH2628" s="61"/>
      <c r="AI2628" s="61"/>
      <c r="AJ2628" s="61"/>
      <c r="AK2628" s="61"/>
      <c r="AL2628" s="61"/>
      <c r="AM2628" s="169" t="s">
        <v>269</v>
      </c>
      <c r="AN2628" s="45">
        <v>0</v>
      </c>
      <c r="AO2628" s="60">
        <v>0</v>
      </c>
      <c r="AP2628" s="61"/>
      <c r="AQ2628" s="61"/>
      <c r="AR2628" s="61"/>
      <c r="AS2628" s="61"/>
      <c r="AT2628" s="61"/>
      <c r="AU2628" s="169" t="s">
        <v>313</v>
      </c>
      <c r="AV2628" s="45">
        <v>0</v>
      </c>
      <c r="AW2628" s="60">
        <v>0</v>
      </c>
      <c r="AX2628" s="61"/>
      <c r="AY2628"/>
      <c r="AZ2628"/>
      <c r="BA2628"/>
      <c r="BB2628" s="61"/>
      <c r="BC2628" s="61"/>
      <c r="BD2628" s="61"/>
      <c r="BE2628" s="61"/>
      <c r="BF2628" s="61"/>
      <c r="BG2628" s="61"/>
      <c r="BH2628" s="61"/>
      <c r="BI2628" s="61"/>
      <c r="BJ2628" s="61"/>
      <c r="BK2628" s="61"/>
      <c r="BL2628" s="61"/>
      <c r="BM2628" s="61"/>
    </row>
    <row r="2629" spans="2:65" ht="25.5" customHeight="1" x14ac:dyDescent="0.2">
      <c r="B2629" s="61"/>
      <c r="C2629" s="61"/>
      <c r="D2629" s="61"/>
      <c r="E2629" s="64"/>
      <c r="F2629" s="61"/>
      <c r="G2629" s="61"/>
      <c r="H2629" s="61"/>
      <c r="I2629" s="61"/>
      <c r="J2629" s="61"/>
      <c r="K2629" s="70" t="s">
        <v>141</v>
      </c>
      <c r="L2629" s="70" t="s">
        <v>140</v>
      </c>
      <c r="M2629" s="61"/>
      <c r="N2629" s="61"/>
      <c r="O2629" s="61"/>
      <c r="P2629" s="61"/>
      <c r="Q2629" s="61"/>
      <c r="R2629" s="61"/>
      <c r="S2629" s="61"/>
      <c r="T2629" s="61"/>
      <c r="U2629" s="61"/>
      <c r="V2629" s="61"/>
      <c r="W2629" s="61"/>
      <c r="X2629" s="61"/>
      <c r="Y2629" s="61"/>
      <c r="Z2629" s="61"/>
      <c r="AA2629" s="61"/>
      <c r="AB2629" s="61"/>
      <c r="AC2629" s="61"/>
      <c r="AD2629" s="61"/>
      <c r="AE2629" s="61"/>
      <c r="AF2629" s="61"/>
      <c r="AG2629" s="61"/>
      <c r="AH2629" s="61"/>
      <c r="AI2629" s="61"/>
      <c r="AJ2629" s="61"/>
      <c r="AK2629" s="61"/>
      <c r="AL2629" s="61"/>
      <c r="AM2629" s="169" t="s">
        <v>280</v>
      </c>
      <c r="AN2629" s="45">
        <v>2</v>
      </c>
      <c r="AO2629" s="60">
        <v>9.5238095238095233E-2</v>
      </c>
      <c r="AP2629" s="61"/>
      <c r="AQ2629" s="61"/>
      <c r="AR2629" s="61"/>
      <c r="AS2629" s="61"/>
      <c r="AT2629" s="61"/>
      <c r="AU2629" s="98"/>
      <c r="AV2629" s="45">
        <v>21</v>
      </c>
      <c r="AW2629" s="60">
        <v>1</v>
      </c>
      <c r="AX2629" s="61"/>
      <c r="AY2629" s="61"/>
      <c r="AZ2629" s="61"/>
      <c r="BA2629" s="61"/>
      <c r="BB2629" s="61"/>
      <c r="BC2629" s="61"/>
      <c r="BD2629" s="61"/>
      <c r="BE2629" s="61"/>
      <c r="BF2629" s="61"/>
      <c r="BG2629" s="61"/>
      <c r="BH2629" s="61"/>
      <c r="BI2629" s="61"/>
      <c r="BJ2629" s="61"/>
      <c r="BK2629" s="61"/>
      <c r="BL2629" s="61"/>
      <c r="BM2629" s="61"/>
    </row>
    <row r="2630" spans="2:65" ht="25.5" customHeight="1" x14ac:dyDescent="0.2">
      <c r="B2630" s="61"/>
      <c r="C2630" s="61"/>
      <c r="D2630" s="61"/>
      <c r="E2630" s="64"/>
      <c r="F2630" s="61"/>
      <c r="G2630" s="61"/>
      <c r="H2630" s="61"/>
      <c r="I2630" s="61"/>
      <c r="J2630" s="61"/>
      <c r="K2630" s="61"/>
      <c r="L2630" s="61"/>
      <c r="M2630" s="61"/>
      <c r="N2630" s="61"/>
      <c r="O2630" s="61"/>
      <c r="P2630" s="61"/>
      <c r="Q2630" s="61"/>
      <c r="R2630" s="61"/>
      <c r="S2630" s="61"/>
      <c r="T2630" s="61"/>
      <c r="U2630" s="61"/>
      <c r="V2630" s="61"/>
      <c r="W2630" s="61"/>
      <c r="X2630" s="61"/>
      <c r="Y2630" s="61"/>
      <c r="Z2630" s="61"/>
      <c r="AA2630" s="61"/>
      <c r="AB2630" s="61"/>
      <c r="AC2630" s="61"/>
      <c r="AD2630" s="61"/>
      <c r="AE2630" s="61"/>
      <c r="AF2630" s="61"/>
      <c r="AG2630" s="61"/>
      <c r="AH2630" s="61"/>
      <c r="AI2630" s="61"/>
      <c r="AJ2630" s="61"/>
      <c r="AK2630" s="61"/>
      <c r="AL2630" s="61"/>
      <c r="AM2630" s="169" t="s">
        <v>270</v>
      </c>
      <c r="AN2630" s="45">
        <v>0</v>
      </c>
      <c r="AO2630" s="60">
        <v>0</v>
      </c>
      <c r="AP2630" s="61"/>
      <c r="AQ2630" s="61"/>
      <c r="AR2630" s="61"/>
      <c r="AS2630" s="61"/>
      <c r="AT2630" s="61"/>
      <c r="AU2630" s="61"/>
      <c r="AV2630" s="49" t="s">
        <v>141</v>
      </c>
      <c r="AW2630" s="49" t="s">
        <v>140</v>
      </c>
      <c r="AX2630" s="61"/>
      <c r="AY2630" s="61"/>
      <c r="AZ2630" s="61"/>
      <c r="BA2630" s="61"/>
      <c r="BB2630" s="61"/>
      <c r="BC2630" s="61"/>
      <c r="BD2630" s="61"/>
      <c r="BE2630" s="61"/>
      <c r="BF2630" s="61"/>
      <c r="BG2630" s="61"/>
      <c r="BH2630" s="61"/>
      <c r="BI2630" s="61"/>
      <c r="BJ2630" s="61"/>
      <c r="BK2630" s="61"/>
      <c r="BL2630" s="61"/>
      <c r="BM2630" s="61"/>
    </row>
    <row r="2631" spans="2:65" ht="25.5" customHeight="1" x14ac:dyDescent="0.2">
      <c r="B2631" s="61"/>
      <c r="C2631" s="61"/>
      <c r="D2631" s="61"/>
      <c r="E2631" s="64"/>
      <c r="F2631" s="61"/>
      <c r="G2631" s="61"/>
      <c r="H2631" s="61"/>
      <c r="I2631" s="61"/>
      <c r="J2631" s="61"/>
      <c r="K2631" s="61"/>
      <c r="L2631" s="61"/>
      <c r="M2631" s="61"/>
      <c r="N2631" s="61"/>
      <c r="O2631" s="61"/>
      <c r="P2631" s="61"/>
      <c r="Q2631" s="61"/>
      <c r="R2631" s="61"/>
      <c r="S2631" s="61"/>
      <c r="T2631" s="61"/>
      <c r="U2631" s="61"/>
      <c r="V2631" s="61"/>
      <c r="W2631" s="61"/>
      <c r="X2631" s="61"/>
      <c r="Y2631" s="61"/>
      <c r="Z2631" s="61"/>
      <c r="AA2631" s="61"/>
      <c r="AB2631" s="61"/>
      <c r="AC2631" s="61"/>
      <c r="AD2631" s="61"/>
      <c r="AE2631" s="61"/>
      <c r="AF2631" s="61"/>
      <c r="AG2631" s="61"/>
      <c r="AH2631" s="61"/>
      <c r="AI2631" s="61"/>
      <c r="AJ2631" s="61"/>
      <c r="AK2631" s="61"/>
      <c r="AL2631" s="61"/>
      <c r="AM2631" s="169" t="s">
        <v>271</v>
      </c>
      <c r="AN2631" s="45">
        <v>1</v>
      </c>
      <c r="AO2631" s="60">
        <v>4.7619047619047616E-2</v>
      </c>
      <c r="AP2631" s="61"/>
      <c r="AQ2631" s="61"/>
      <c r="AR2631" s="61"/>
      <c r="AS2631" s="61"/>
      <c r="AT2631" s="61"/>
      <c r="AU2631" s="61"/>
      <c r="AV2631" s="61"/>
      <c r="AW2631" s="61"/>
      <c r="AX2631" s="61"/>
      <c r="AY2631" s="61"/>
      <c r="AZ2631" s="61"/>
      <c r="BA2631" s="61"/>
      <c r="BB2631" s="61"/>
      <c r="BC2631" s="61"/>
      <c r="BD2631" s="61"/>
      <c r="BE2631" s="61"/>
      <c r="BF2631" s="61"/>
      <c r="BG2631" s="61"/>
      <c r="BH2631" s="61"/>
      <c r="BI2631" s="61"/>
      <c r="BJ2631" s="62"/>
      <c r="BK2631" s="62"/>
      <c r="BL2631" s="61"/>
      <c r="BM2631" s="61"/>
    </row>
    <row r="2632" spans="2:65" ht="25.5" customHeight="1" x14ac:dyDescent="0.2">
      <c r="B2632" s="37"/>
      <c r="C2632" s="37"/>
      <c r="D2632" s="37"/>
      <c r="E2632" s="64"/>
      <c r="F2632" s="61"/>
      <c r="G2632" s="61"/>
      <c r="H2632" s="61"/>
      <c r="I2632" s="61"/>
      <c r="J2632" s="61"/>
      <c r="K2632" s="61"/>
      <c r="L2632" s="61"/>
      <c r="M2632" s="61"/>
      <c r="N2632" s="61"/>
      <c r="O2632" s="61"/>
      <c r="P2632" s="61"/>
      <c r="Q2632" s="61"/>
      <c r="R2632" s="61"/>
      <c r="S2632" s="61"/>
      <c r="T2632" s="61"/>
      <c r="U2632" s="61"/>
      <c r="V2632" s="61"/>
      <c r="W2632" s="61"/>
      <c r="X2632" s="61"/>
      <c r="Y2632" s="61"/>
      <c r="Z2632" s="61"/>
      <c r="AA2632" s="61"/>
      <c r="AB2632" s="61"/>
      <c r="AC2632" s="61"/>
      <c r="AD2632" s="61"/>
      <c r="AE2632" s="61"/>
      <c r="AF2632" s="61"/>
      <c r="AG2632" s="61"/>
      <c r="AH2632" s="61"/>
      <c r="AI2632" s="61"/>
      <c r="AJ2632" s="61"/>
      <c r="AK2632" s="61"/>
      <c r="AL2632" s="61"/>
      <c r="AM2632" s="169" t="s">
        <v>272</v>
      </c>
      <c r="AN2632" s="45">
        <v>1</v>
      </c>
      <c r="AO2632" s="60">
        <v>4.7619047619047616E-2</v>
      </c>
      <c r="AP2632" s="61"/>
      <c r="AQ2632" s="61"/>
      <c r="AR2632" s="61"/>
      <c r="AS2632" s="61"/>
      <c r="AT2632" s="61"/>
      <c r="AU2632" s="61"/>
      <c r="AV2632" s="61"/>
      <c r="AW2632" s="61"/>
      <c r="AX2632" s="61"/>
      <c r="AY2632" s="61"/>
      <c r="AZ2632" s="61"/>
      <c r="BA2632" s="61"/>
      <c r="BB2632" s="61"/>
      <c r="BC2632" s="61"/>
      <c r="BD2632" s="61"/>
      <c r="BE2632" s="61"/>
      <c r="BF2632" s="61"/>
      <c r="BG2632" s="61"/>
      <c r="BH2632" s="61"/>
      <c r="BI2632" s="61"/>
      <c r="BJ2632" s="61"/>
      <c r="BK2632" s="61"/>
      <c r="BL2632" s="61"/>
      <c r="BM2632" s="61"/>
    </row>
    <row r="2633" spans="2:65" ht="25.5" customHeight="1" x14ac:dyDescent="0.2">
      <c r="B2633" s="61"/>
      <c r="C2633" s="61"/>
      <c r="D2633" s="61"/>
      <c r="E2633" s="64"/>
      <c r="F2633" s="61"/>
      <c r="G2633" s="61"/>
      <c r="H2633" s="61"/>
      <c r="I2633" s="61"/>
      <c r="J2633" s="61"/>
      <c r="K2633" s="61"/>
      <c r="L2633" s="61"/>
      <c r="M2633" s="61"/>
      <c r="N2633" s="61"/>
      <c r="O2633" s="61"/>
      <c r="P2633" s="61"/>
      <c r="Q2633" s="61"/>
      <c r="R2633" s="61"/>
      <c r="S2633" s="61"/>
      <c r="T2633" s="61"/>
      <c r="U2633" s="61"/>
      <c r="V2633" s="61"/>
      <c r="W2633" s="61"/>
      <c r="X2633" s="61"/>
      <c r="Y2633" s="61"/>
      <c r="Z2633" s="61"/>
      <c r="AA2633" s="61"/>
      <c r="AB2633" s="61"/>
      <c r="AC2633" s="61"/>
      <c r="AD2633" s="61"/>
      <c r="AE2633" s="61"/>
      <c r="AF2633" s="61"/>
      <c r="AG2633" s="61"/>
      <c r="AH2633" s="61"/>
      <c r="AI2633" s="61"/>
      <c r="AJ2633" s="61"/>
      <c r="AK2633" s="61"/>
      <c r="AL2633" s="61"/>
      <c r="AM2633" s="169" t="s">
        <v>281</v>
      </c>
      <c r="AN2633" s="30">
        <v>1</v>
      </c>
      <c r="AO2633" s="60">
        <v>4.7619047619047616E-2</v>
      </c>
      <c r="AP2633" s="61"/>
      <c r="AQ2633" s="61"/>
      <c r="AR2633" s="61"/>
      <c r="AS2633" s="61"/>
      <c r="AT2633" s="61"/>
      <c r="AU2633" s="61"/>
      <c r="AV2633" s="61"/>
      <c r="AW2633" s="61"/>
      <c r="AX2633" s="61"/>
      <c r="AY2633" s="61"/>
      <c r="AZ2633" s="61"/>
      <c r="BA2633" s="61"/>
      <c r="BB2633" s="61"/>
      <c r="BC2633" s="61"/>
      <c r="BD2633" s="61"/>
      <c r="BE2633" s="61"/>
      <c r="BF2633" s="61"/>
      <c r="BG2633" s="61"/>
      <c r="BH2633" s="61"/>
      <c r="BI2633" s="61"/>
      <c r="BJ2633" s="61"/>
      <c r="BK2633" s="61"/>
      <c r="BL2633" s="61"/>
      <c r="BM2633" s="61"/>
    </row>
    <row r="2634" spans="2:65" ht="25.5" customHeight="1" x14ac:dyDescent="0.2">
      <c r="B2634" s="61"/>
      <c r="C2634" s="61"/>
      <c r="D2634" s="61"/>
      <c r="E2634" s="64"/>
      <c r="F2634" s="61"/>
      <c r="G2634" s="61"/>
      <c r="H2634" s="61"/>
      <c r="I2634" s="61"/>
      <c r="J2634" s="61"/>
      <c r="K2634" s="61"/>
      <c r="L2634" s="61"/>
      <c r="M2634" s="61"/>
      <c r="N2634" s="61"/>
      <c r="O2634" s="61"/>
      <c r="P2634" s="61"/>
      <c r="Q2634" s="61"/>
      <c r="R2634" s="61"/>
      <c r="S2634" s="61"/>
      <c r="T2634" s="61"/>
      <c r="U2634" s="61"/>
      <c r="V2634" s="61"/>
      <c r="W2634" s="61"/>
      <c r="X2634" s="61"/>
      <c r="Y2634" s="61"/>
      <c r="Z2634" s="61"/>
      <c r="AA2634" s="61"/>
      <c r="AB2634" s="61"/>
      <c r="AC2634" s="61"/>
      <c r="AD2634" s="61"/>
      <c r="AE2634" s="61"/>
      <c r="AF2634" s="61"/>
      <c r="AG2634" s="61"/>
      <c r="AH2634" s="61"/>
      <c r="AI2634" s="61"/>
      <c r="AJ2634" s="61"/>
      <c r="AK2634" s="61"/>
      <c r="AL2634" s="61"/>
      <c r="AM2634" s="98"/>
      <c r="AN2634" s="45">
        <v>21</v>
      </c>
      <c r="AO2634" s="60">
        <v>1</v>
      </c>
      <c r="AP2634" s="61"/>
      <c r="AQ2634" s="61"/>
      <c r="AR2634" s="61"/>
      <c r="AS2634" s="61"/>
      <c r="AT2634" s="61"/>
      <c r="AU2634" s="61"/>
      <c r="AV2634" s="61"/>
      <c r="AW2634" s="61"/>
      <c r="AX2634" s="61"/>
      <c r="AY2634" s="61"/>
      <c r="AZ2634" s="61"/>
      <c r="BA2634" s="61"/>
      <c r="BB2634" s="61"/>
      <c r="BC2634" s="61"/>
      <c r="BD2634" s="61"/>
      <c r="BE2634" s="61"/>
      <c r="BF2634" s="61"/>
      <c r="BG2634" s="61"/>
      <c r="BH2634" s="61"/>
      <c r="BI2634" s="61"/>
      <c r="BJ2634" s="61"/>
      <c r="BK2634" s="61"/>
      <c r="BL2634" s="61"/>
      <c r="BM2634" s="61"/>
    </row>
    <row r="2635" spans="2:65" ht="25.5" customHeight="1" x14ac:dyDescent="0.2">
      <c r="B2635" s="61"/>
      <c r="C2635" s="61"/>
      <c r="D2635" s="61"/>
      <c r="E2635" s="64"/>
      <c r="F2635" s="61"/>
      <c r="G2635" s="61"/>
      <c r="H2635" s="61"/>
      <c r="I2635" s="61"/>
      <c r="J2635" s="61"/>
      <c r="K2635" s="61"/>
      <c r="L2635" s="61"/>
      <c r="M2635" s="61"/>
      <c r="N2635" s="61"/>
      <c r="O2635" s="61"/>
      <c r="P2635" s="61"/>
      <c r="Q2635" s="61"/>
      <c r="R2635" s="61"/>
      <c r="S2635" s="61"/>
      <c r="T2635" s="61"/>
      <c r="U2635" s="61"/>
      <c r="V2635" s="61"/>
      <c r="W2635" s="61"/>
      <c r="X2635" s="61"/>
      <c r="Y2635" s="61"/>
      <c r="Z2635" s="61"/>
      <c r="AA2635" s="61"/>
      <c r="AB2635" s="61"/>
      <c r="AC2635" s="61"/>
      <c r="AD2635" s="61"/>
      <c r="AE2635" s="61"/>
      <c r="AF2635" s="61"/>
      <c r="AG2635" s="61"/>
      <c r="AH2635" s="61"/>
      <c r="AI2635" s="61"/>
      <c r="AJ2635" s="61"/>
      <c r="AK2635" s="61"/>
      <c r="AL2635" s="61"/>
      <c r="AM2635" s="61"/>
      <c r="AN2635" s="49" t="s">
        <v>141</v>
      </c>
      <c r="AO2635" s="49" t="s">
        <v>140</v>
      </c>
      <c r="AP2635" s="61"/>
      <c r="AQ2635" s="61"/>
      <c r="AR2635" s="61"/>
      <c r="AS2635" s="61"/>
      <c r="AT2635" s="61"/>
      <c r="AU2635" s="61"/>
      <c r="AV2635" s="61"/>
      <c r="AW2635" s="61"/>
      <c r="AX2635" s="61"/>
      <c r="AY2635" s="61"/>
      <c r="AZ2635" s="61"/>
      <c r="BA2635" s="61"/>
      <c r="BB2635" s="61"/>
      <c r="BC2635" s="61"/>
      <c r="BD2635" s="61"/>
      <c r="BE2635" s="61"/>
      <c r="BF2635" s="61"/>
      <c r="BG2635" s="61"/>
      <c r="BH2635" s="61"/>
      <c r="BI2635" s="61"/>
      <c r="BJ2635" s="61"/>
      <c r="BK2635" s="61"/>
      <c r="BL2635" s="61"/>
      <c r="BM2635" s="61"/>
    </row>
    <row r="2636" spans="2:65" ht="25.5" customHeight="1" x14ac:dyDescent="0.2">
      <c r="B2636" s="61"/>
      <c r="C2636" s="61"/>
      <c r="D2636" s="61"/>
      <c r="E2636" s="64"/>
      <c r="F2636" s="61"/>
      <c r="G2636" s="61"/>
      <c r="H2636" s="61"/>
      <c r="I2636" s="61"/>
      <c r="J2636" s="61"/>
      <c r="K2636" s="61"/>
      <c r="L2636" s="61"/>
      <c r="M2636" s="61"/>
      <c r="N2636" s="61"/>
      <c r="O2636" s="61"/>
      <c r="P2636" s="61"/>
      <c r="Q2636" s="61"/>
      <c r="R2636" s="61"/>
      <c r="S2636" s="61"/>
      <c r="T2636" s="61"/>
      <c r="U2636" s="61"/>
      <c r="V2636" s="61"/>
      <c r="W2636" s="61"/>
      <c r="X2636" s="61"/>
      <c r="Y2636" s="61"/>
      <c r="Z2636" s="61"/>
      <c r="AA2636" s="61"/>
      <c r="AB2636" s="61"/>
      <c r="AC2636" s="61"/>
      <c r="AD2636" s="61"/>
      <c r="AE2636" s="61"/>
      <c r="AF2636" s="61"/>
      <c r="AG2636" s="61"/>
      <c r="AH2636" s="61"/>
      <c r="AI2636" s="61"/>
      <c r="AJ2636" s="61"/>
      <c r="AK2636" s="61"/>
      <c r="AL2636" s="61"/>
      <c r="AM2636" s="61"/>
      <c r="AN2636" s="61"/>
      <c r="AO2636" s="61"/>
      <c r="AP2636" s="61"/>
      <c r="AQ2636" s="61"/>
      <c r="AR2636" s="61"/>
      <c r="AS2636" s="61"/>
      <c r="AT2636" s="61"/>
      <c r="AU2636" s="61"/>
      <c r="AV2636" s="61"/>
      <c r="AW2636" s="61"/>
      <c r="AX2636" s="61"/>
      <c r="AY2636" s="61"/>
      <c r="AZ2636" s="61"/>
      <c r="BA2636" s="61"/>
      <c r="BB2636" s="61"/>
      <c r="BC2636" s="61"/>
      <c r="BD2636" s="61"/>
      <c r="BE2636" s="61"/>
      <c r="BF2636" s="61"/>
      <c r="BG2636" s="61"/>
      <c r="BH2636" s="61"/>
      <c r="BI2636" s="61"/>
      <c r="BJ2636" s="61"/>
      <c r="BK2636" s="61"/>
      <c r="BL2636" s="61"/>
      <c r="BM2636" s="61"/>
    </row>
    <row r="2637" spans="2:65" ht="25.5" customHeight="1" x14ac:dyDescent="0.2">
      <c r="B2637" s="170" t="s">
        <v>425</v>
      </c>
      <c r="C2637" s="170"/>
      <c r="D2637" s="170"/>
      <c r="E2637" s="170"/>
      <c r="F2637" s="170"/>
      <c r="G2637" s="170"/>
      <c r="H2637" s="170"/>
      <c r="I2637" s="170"/>
      <c r="J2637" s="170"/>
      <c r="K2637" s="170"/>
      <c r="L2637" s="170"/>
      <c r="M2637" s="170"/>
      <c r="N2637" s="170"/>
      <c r="O2637" s="170"/>
      <c r="P2637" s="170"/>
      <c r="Q2637" s="170"/>
      <c r="R2637" s="170"/>
      <c r="S2637" s="170"/>
      <c r="T2637" s="170"/>
      <c r="U2637" s="170"/>
      <c r="V2637" s="170"/>
      <c r="W2637" s="170"/>
      <c r="X2637" s="170"/>
      <c r="Y2637" s="170"/>
      <c r="Z2637" s="170"/>
      <c r="AA2637" s="170"/>
      <c r="AB2637" s="170"/>
      <c r="AC2637" s="170"/>
      <c r="AD2637" s="170"/>
      <c r="AE2637" s="170"/>
      <c r="AF2637" s="170"/>
      <c r="AG2637" s="170"/>
      <c r="AH2637" s="170"/>
      <c r="AI2637" s="170"/>
      <c r="AJ2637" s="170"/>
      <c r="AK2637" s="170"/>
      <c r="AL2637" s="170"/>
      <c r="AM2637" s="170"/>
      <c r="AN2637" s="170"/>
      <c r="AO2637" s="170"/>
      <c r="AP2637" s="170"/>
      <c r="AQ2637" s="170"/>
      <c r="AR2637" s="170"/>
      <c r="AS2637" s="170"/>
      <c r="AT2637" s="170"/>
      <c r="AU2637" s="170"/>
      <c r="AV2637" s="170"/>
      <c r="AW2637" s="170"/>
      <c r="AX2637" s="170"/>
      <c r="AY2637" s="170"/>
      <c r="AZ2637" s="170"/>
      <c r="BA2637" s="170"/>
      <c r="BB2637" s="170"/>
      <c r="BC2637" s="170"/>
      <c r="BD2637" s="170"/>
      <c r="BE2637" s="170"/>
      <c r="BF2637" s="170"/>
      <c r="BG2637" s="170"/>
      <c r="BH2637" s="170"/>
      <c r="BI2637" s="170"/>
      <c r="BJ2637" s="170"/>
      <c r="BK2637" s="170"/>
      <c r="BL2637" s="170"/>
      <c r="BM2637" s="170"/>
    </row>
    <row r="2638" spans="2:65" ht="25.5" customHeight="1" x14ac:dyDescent="0.2">
      <c r="B2638" s="61"/>
      <c r="C2638" s="61"/>
      <c r="D2638" s="61"/>
      <c r="E2638" s="64"/>
      <c r="F2638" s="61"/>
      <c r="G2638" s="61"/>
      <c r="H2638" s="61"/>
      <c r="I2638" s="61"/>
      <c r="J2638" s="61"/>
      <c r="K2638" s="61"/>
      <c r="L2638" s="61"/>
      <c r="M2638" s="61"/>
      <c r="N2638" s="61"/>
      <c r="O2638" s="61"/>
      <c r="P2638" s="61"/>
      <c r="Q2638" s="61"/>
      <c r="R2638" s="61"/>
      <c r="S2638" s="61"/>
      <c r="T2638" s="61"/>
      <c r="U2638" s="61"/>
      <c r="V2638" s="61"/>
      <c r="W2638" s="61"/>
      <c r="X2638" s="61"/>
      <c r="Y2638" s="61"/>
      <c r="Z2638" s="61"/>
      <c r="AA2638" s="61"/>
      <c r="AB2638" s="61"/>
      <c r="AC2638" s="61"/>
      <c r="AD2638" s="61"/>
      <c r="AE2638" s="61"/>
      <c r="AF2638" s="61"/>
      <c r="AG2638" s="61"/>
      <c r="AH2638" s="61"/>
      <c r="AI2638" s="61"/>
      <c r="AJ2638" s="61"/>
      <c r="AK2638" s="61"/>
      <c r="AL2638" s="61"/>
      <c r="AM2638" s="61"/>
      <c r="AN2638" s="61"/>
      <c r="AO2638" s="61"/>
      <c r="AP2638" s="61"/>
      <c r="AQ2638" s="61"/>
      <c r="AR2638" s="61"/>
      <c r="AS2638" s="61"/>
      <c r="AT2638" s="61"/>
      <c r="AU2638" s="61"/>
      <c r="AV2638" s="61"/>
      <c r="AW2638" s="61"/>
      <c r="AX2638" s="61"/>
      <c r="AY2638" s="61"/>
      <c r="AZ2638" s="61"/>
      <c r="BA2638" s="61"/>
      <c r="BB2638" s="61"/>
      <c r="BC2638" s="61"/>
      <c r="BD2638" s="61"/>
      <c r="BE2638" s="61"/>
      <c r="BF2638" s="61"/>
      <c r="BG2638" s="61"/>
      <c r="BH2638" s="61"/>
      <c r="BI2638" s="61"/>
      <c r="BJ2638" s="61"/>
      <c r="BK2638" s="61"/>
      <c r="BL2638" s="61"/>
      <c r="BM2638" s="61"/>
    </row>
    <row r="2639" spans="2:65" ht="25.5" customHeight="1" x14ac:dyDescent="0.2">
      <c r="B2639" s="181" t="s">
        <v>427</v>
      </c>
      <c r="C2639" s="181"/>
      <c r="D2639" s="181"/>
      <c r="E2639" s="181"/>
      <c r="F2639" s="181"/>
      <c r="G2639" s="181"/>
      <c r="H2639" s="181"/>
      <c r="I2639" s="61"/>
      <c r="J2639" s="181" t="s">
        <v>426</v>
      </c>
      <c r="K2639" s="181"/>
      <c r="L2639" s="181"/>
      <c r="M2639" s="181"/>
      <c r="N2639" s="181"/>
      <c r="O2639" s="181"/>
      <c r="P2639" s="181"/>
      <c r="Q2639" s="181"/>
      <c r="R2639" s="181"/>
      <c r="S2639" s="181"/>
      <c r="T2639" s="181"/>
      <c r="U2639" s="73"/>
      <c r="V2639" s="181" t="s">
        <v>428</v>
      </c>
      <c r="W2639" s="181"/>
      <c r="X2639" s="181"/>
      <c r="Y2639" s="181"/>
      <c r="Z2639" s="181"/>
      <c r="AA2639" s="181"/>
      <c r="AB2639" s="181"/>
      <c r="AC2639" s="61"/>
      <c r="AD2639" s="61"/>
      <c r="AE2639" s="181" t="s">
        <v>429</v>
      </c>
      <c r="AF2639" s="181"/>
      <c r="AG2639" s="181"/>
      <c r="AH2639" s="181"/>
      <c r="AI2639" s="181"/>
      <c r="AJ2639" s="181"/>
      <c r="AK2639" s="181"/>
      <c r="AL2639" s="181"/>
      <c r="AM2639" s="181"/>
      <c r="AN2639" s="181"/>
      <c r="AO2639" s="181"/>
      <c r="AP2639" s="61"/>
      <c r="AQ2639" s="61"/>
      <c r="AR2639" s="181" t="s">
        <v>430</v>
      </c>
      <c r="AS2639" s="181"/>
      <c r="AT2639" s="181"/>
      <c r="AU2639" s="181"/>
      <c r="AV2639" s="181"/>
      <c r="AW2639" s="181"/>
      <c r="AX2639" s="181"/>
      <c r="AY2639" s="61"/>
      <c r="AZ2639" s="61"/>
      <c r="BA2639" s="181" t="s">
        <v>431</v>
      </c>
      <c r="BB2639" s="181"/>
      <c r="BC2639" s="181"/>
      <c r="BD2639" s="181"/>
      <c r="BE2639" s="181"/>
      <c r="BF2639" s="181"/>
      <c r="BG2639" s="181"/>
      <c r="BH2639" s="181"/>
      <c r="BI2639" s="181"/>
      <c r="BJ2639" s="181"/>
      <c r="BK2639" s="181"/>
      <c r="BL2639" s="61"/>
      <c r="BM2639" s="61"/>
    </row>
    <row r="2640" spans="2:65" ht="25.5" customHeight="1" x14ac:dyDescent="0.2">
      <c r="B2640" s="61"/>
      <c r="C2640" s="61"/>
      <c r="D2640" s="61"/>
      <c r="E2640" s="64"/>
      <c r="F2640" s="61"/>
      <c r="G2640" s="61"/>
      <c r="H2640" s="61"/>
      <c r="I2640" s="61"/>
      <c r="J2640" s="61"/>
      <c r="K2640" s="61"/>
      <c r="L2640" s="61"/>
      <c r="M2640" s="61"/>
      <c r="N2640" s="61"/>
      <c r="O2640" s="61"/>
      <c r="P2640" s="61"/>
      <c r="Q2640" s="61"/>
      <c r="R2640" s="61"/>
      <c r="S2640" s="61"/>
      <c r="T2640" s="61"/>
      <c r="U2640" s="61"/>
      <c r="V2640" s="61"/>
      <c r="W2640" s="61"/>
      <c r="X2640" s="61"/>
      <c r="Y2640" s="61"/>
      <c r="Z2640" s="61"/>
      <c r="AA2640" s="61"/>
      <c r="AB2640" s="61"/>
      <c r="AC2640" s="61"/>
      <c r="AD2640" s="61"/>
      <c r="AE2640" s="61"/>
      <c r="AF2640" s="61"/>
      <c r="AG2640" s="61"/>
      <c r="AH2640" s="61"/>
      <c r="AI2640" s="61"/>
      <c r="AJ2640" s="61"/>
      <c r="AK2640" s="61"/>
      <c r="AL2640" s="61"/>
      <c r="AM2640" s="61"/>
      <c r="AN2640" s="61"/>
      <c r="AO2640" s="61"/>
      <c r="AP2640" s="61"/>
      <c r="AQ2640" s="61"/>
      <c r="AR2640" s="61"/>
      <c r="AS2640" s="61"/>
      <c r="AT2640" s="61"/>
      <c r="AU2640" s="61"/>
      <c r="AV2640" s="61"/>
      <c r="AW2640" s="61"/>
      <c r="AX2640" s="61"/>
      <c r="AY2640" s="61"/>
      <c r="AZ2640" s="61"/>
      <c r="BA2640" s="61"/>
      <c r="BB2640" s="61"/>
      <c r="BC2640" s="61"/>
      <c r="BD2640" s="61"/>
      <c r="BE2640" s="61"/>
      <c r="BF2640" s="61"/>
      <c r="BG2640" s="61"/>
      <c r="BH2640" s="61"/>
      <c r="BI2640" s="61"/>
      <c r="BJ2640" s="61"/>
      <c r="BK2640" s="61"/>
      <c r="BL2640" s="61"/>
      <c r="BM2640" s="61"/>
    </row>
    <row r="2641" spans="2:65" ht="25.5" customHeight="1" x14ac:dyDescent="0.2">
      <c r="B2641" s="175" t="s">
        <v>180</v>
      </c>
      <c r="C2641" s="175"/>
      <c r="D2641" s="175"/>
      <c r="E2641" s="64"/>
      <c r="F2641" s="175" t="s">
        <v>14</v>
      </c>
      <c r="G2641" s="175"/>
      <c r="H2641" s="175"/>
      <c r="I2641" s="61"/>
      <c r="J2641" s="178" t="s">
        <v>338</v>
      </c>
      <c r="K2641" s="179"/>
      <c r="L2641" s="180"/>
      <c r="M2641" s="61"/>
      <c r="N2641" s="178" t="s">
        <v>409</v>
      </c>
      <c r="O2641" s="179"/>
      <c r="P2641" s="180"/>
      <c r="Q2641" s="61"/>
      <c r="R2641" s="178" t="s">
        <v>410</v>
      </c>
      <c r="S2641" s="179"/>
      <c r="T2641" s="180"/>
      <c r="U2641" s="61"/>
      <c r="V2641" s="175" t="s">
        <v>180</v>
      </c>
      <c r="W2641" s="175"/>
      <c r="X2641" s="175"/>
      <c r="Y2641" s="61"/>
      <c r="Z2641" s="175" t="s">
        <v>14</v>
      </c>
      <c r="AA2641" s="175"/>
      <c r="AB2641" s="175"/>
      <c r="AC2641" s="61"/>
      <c r="AD2641" s="61"/>
      <c r="AE2641" s="178" t="s">
        <v>338</v>
      </c>
      <c r="AF2641" s="179"/>
      <c r="AG2641" s="180"/>
      <c r="AH2641" s="61"/>
      <c r="AI2641" s="178" t="s">
        <v>409</v>
      </c>
      <c r="AJ2641" s="179"/>
      <c r="AK2641" s="180"/>
      <c r="AL2641" s="61"/>
      <c r="AM2641" s="178" t="s">
        <v>410</v>
      </c>
      <c r="AN2641" s="179"/>
      <c r="AO2641" s="180"/>
      <c r="AP2641" s="61"/>
      <c r="AQ2641" s="61"/>
      <c r="AR2641" s="175" t="s">
        <v>180</v>
      </c>
      <c r="AS2641" s="175"/>
      <c r="AT2641" s="175"/>
      <c r="AU2641" s="61"/>
      <c r="AV2641" s="175" t="s">
        <v>14</v>
      </c>
      <c r="AW2641" s="175"/>
      <c r="AX2641" s="175"/>
      <c r="AY2641" s="61"/>
      <c r="AZ2641" s="61"/>
      <c r="BA2641" s="175" t="s">
        <v>338</v>
      </c>
      <c r="BB2641" s="175"/>
      <c r="BC2641" s="175"/>
      <c r="BD2641" s="61"/>
      <c r="BE2641" s="178" t="s">
        <v>409</v>
      </c>
      <c r="BF2641" s="179"/>
      <c r="BG2641" s="180"/>
      <c r="BH2641" s="61"/>
      <c r="BI2641" s="178" t="s">
        <v>410</v>
      </c>
      <c r="BJ2641" s="179"/>
      <c r="BK2641" s="180"/>
      <c r="BL2641" s="61"/>
      <c r="BM2641" s="61"/>
    </row>
    <row r="2642" spans="2:65" ht="25.5" customHeight="1" x14ac:dyDescent="0.2">
      <c r="B2642" s="55" t="s">
        <v>181</v>
      </c>
      <c r="C2642" s="57">
        <v>17</v>
      </c>
      <c r="D2642" s="58">
        <v>0.62962962962962965</v>
      </c>
      <c r="E2642" s="64"/>
      <c r="F2642" s="55" t="s">
        <v>186</v>
      </c>
      <c r="G2642" s="57">
        <v>24</v>
      </c>
      <c r="H2642" s="58">
        <v>0.88888888888888884</v>
      </c>
      <c r="I2642" s="61"/>
      <c r="J2642" s="55" t="s">
        <v>339</v>
      </c>
      <c r="K2642" s="57">
        <v>15</v>
      </c>
      <c r="L2642" s="58">
        <v>0.55555555555555558</v>
      </c>
      <c r="M2642" s="61"/>
      <c r="N2642" s="55" t="s">
        <v>357</v>
      </c>
      <c r="O2642" s="57">
        <v>3</v>
      </c>
      <c r="P2642" s="58">
        <v>0.1111111111111111</v>
      </c>
      <c r="Q2642" s="61"/>
      <c r="R2642" s="55" t="s">
        <v>411</v>
      </c>
      <c r="S2642" s="57">
        <v>4</v>
      </c>
      <c r="T2642" s="58">
        <v>0.14814814814814814</v>
      </c>
      <c r="U2642" s="61"/>
      <c r="V2642" s="47" t="s">
        <v>181</v>
      </c>
      <c r="W2642" s="57">
        <v>5</v>
      </c>
      <c r="X2642" s="58">
        <v>0.45454545454545453</v>
      </c>
      <c r="Y2642" s="61"/>
      <c r="Z2642" s="55" t="s">
        <v>186</v>
      </c>
      <c r="AA2642" s="57">
        <v>11</v>
      </c>
      <c r="AB2642" s="58">
        <v>1</v>
      </c>
      <c r="AC2642" s="61"/>
      <c r="AD2642" s="61"/>
      <c r="AE2642" s="47" t="s">
        <v>339</v>
      </c>
      <c r="AF2642" s="57">
        <v>5</v>
      </c>
      <c r="AG2642" s="58">
        <v>0.45454545454545453</v>
      </c>
      <c r="AH2642" s="61"/>
      <c r="AI2642" s="55" t="s">
        <v>357</v>
      </c>
      <c r="AJ2642" s="57">
        <v>1</v>
      </c>
      <c r="AK2642" s="58">
        <v>9.0909090909090912E-2</v>
      </c>
      <c r="AL2642" s="61"/>
      <c r="AM2642" s="55" t="s">
        <v>411</v>
      </c>
      <c r="AN2642" s="57">
        <v>3</v>
      </c>
      <c r="AO2642" s="58">
        <v>0.27272727272727271</v>
      </c>
      <c r="AP2642" s="61"/>
      <c r="AQ2642" s="61"/>
      <c r="AR2642" s="55" t="s">
        <v>181</v>
      </c>
      <c r="AS2642" s="57">
        <v>0</v>
      </c>
      <c r="AT2642" s="58">
        <v>0</v>
      </c>
      <c r="AU2642" s="61"/>
      <c r="AV2642" s="47" t="s">
        <v>186</v>
      </c>
      <c r="AW2642" s="57">
        <v>3</v>
      </c>
      <c r="AX2642" s="58">
        <v>0.75</v>
      </c>
      <c r="AY2642" s="61"/>
      <c r="AZ2642" s="61"/>
      <c r="BA2642" s="55" t="s">
        <v>339</v>
      </c>
      <c r="BB2642" s="57">
        <v>0</v>
      </c>
      <c r="BC2642" s="58">
        <v>0</v>
      </c>
      <c r="BD2642" s="61"/>
      <c r="BE2642" s="55" t="s">
        <v>357</v>
      </c>
      <c r="BF2642" s="57">
        <v>0</v>
      </c>
      <c r="BG2642" s="58">
        <v>0</v>
      </c>
      <c r="BH2642" s="61"/>
      <c r="BI2642" s="55" t="s">
        <v>411</v>
      </c>
      <c r="BJ2642" s="57">
        <v>0</v>
      </c>
      <c r="BK2642" s="58">
        <v>0</v>
      </c>
      <c r="BL2642" s="61"/>
      <c r="BM2642" s="61"/>
    </row>
    <row r="2643" spans="2:65" ht="25.5" customHeight="1" x14ac:dyDescent="0.2">
      <c r="B2643" s="46" t="s">
        <v>182</v>
      </c>
      <c r="C2643" s="57">
        <v>3</v>
      </c>
      <c r="D2643" s="58">
        <v>0.1111111111111111</v>
      </c>
      <c r="E2643" s="64"/>
      <c r="F2643" s="46" t="s">
        <v>187</v>
      </c>
      <c r="G2643" s="57">
        <v>2</v>
      </c>
      <c r="H2643" s="58">
        <v>7.407407407407407E-2</v>
      </c>
      <c r="I2643" s="61"/>
      <c r="J2643" s="55" t="s">
        <v>340</v>
      </c>
      <c r="K2643" s="57">
        <v>1</v>
      </c>
      <c r="L2643" s="58">
        <v>3.7037037037037035E-2</v>
      </c>
      <c r="M2643" s="61"/>
      <c r="N2643" s="55" t="s">
        <v>359</v>
      </c>
      <c r="O2643" s="57">
        <v>14</v>
      </c>
      <c r="P2643" s="58">
        <v>0.51851851851851849</v>
      </c>
      <c r="Q2643" s="61"/>
      <c r="R2643" s="55" t="s">
        <v>412</v>
      </c>
      <c r="S2643" s="57">
        <v>13</v>
      </c>
      <c r="T2643" s="58">
        <v>0.48148148148148145</v>
      </c>
      <c r="U2643" s="61"/>
      <c r="V2643" s="46" t="s">
        <v>182</v>
      </c>
      <c r="W2643" s="57">
        <v>2</v>
      </c>
      <c r="X2643" s="58">
        <v>0.18181818181818182</v>
      </c>
      <c r="Y2643" s="61"/>
      <c r="Z2643" s="46" t="s">
        <v>187</v>
      </c>
      <c r="AA2643" s="57">
        <v>0</v>
      </c>
      <c r="AB2643" s="58">
        <v>0</v>
      </c>
      <c r="AC2643" s="61"/>
      <c r="AD2643" s="61"/>
      <c r="AE2643" s="47" t="s">
        <v>340</v>
      </c>
      <c r="AF2643" s="57">
        <v>0</v>
      </c>
      <c r="AG2643" s="58">
        <v>0</v>
      </c>
      <c r="AH2643" s="61"/>
      <c r="AI2643" s="55" t="s">
        <v>359</v>
      </c>
      <c r="AJ2643" s="57">
        <v>4</v>
      </c>
      <c r="AK2643" s="58">
        <v>0.36363636363636365</v>
      </c>
      <c r="AL2643" s="61"/>
      <c r="AM2643" s="55" t="s">
        <v>412</v>
      </c>
      <c r="AN2643" s="57">
        <v>2</v>
      </c>
      <c r="AO2643" s="58">
        <v>0.18181818181818182</v>
      </c>
      <c r="AP2643" s="61"/>
      <c r="AQ2643" s="61"/>
      <c r="AR2643" s="46" t="s">
        <v>182</v>
      </c>
      <c r="AS2643" s="57">
        <v>1</v>
      </c>
      <c r="AT2643" s="58">
        <v>0.25</v>
      </c>
      <c r="AU2643" s="61"/>
      <c r="AV2643" s="46" t="s">
        <v>187</v>
      </c>
      <c r="AW2643" s="57">
        <v>1</v>
      </c>
      <c r="AX2643" s="58">
        <v>0.25</v>
      </c>
      <c r="AY2643" s="61"/>
      <c r="AZ2643" s="61"/>
      <c r="BA2643" s="55" t="s">
        <v>340</v>
      </c>
      <c r="BB2643" s="57">
        <v>0</v>
      </c>
      <c r="BC2643" s="58">
        <v>0</v>
      </c>
      <c r="BD2643" s="61"/>
      <c r="BE2643" s="55" t="s">
        <v>359</v>
      </c>
      <c r="BF2643" s="57">
        <v>0</v>
      </c>
      <c r="BG2643" s="58">
        <v>0</v>
      </c>
      <c r="BH2643" s="61"/>
      <c r="BI2643" s="55" t="s">
        <v>412</v>
      </c>
      <c r="BJ2643" s="57">
        <v>0</v>
      </c>
      <c r="BK2643" s="58">
        <v>0</v>
      </c>
      <c r="BL2643" s="61"/>
      <c r="BM2643" s="61"/>
    </row>
    <row r="2644" spans="2:65" ht="25.5" customHeight="1" x14ac:dyDescent="0.2">
      <c r="B2644" s="50" t="s">
        <v>183</v>
      </c>
      <c r="C2644" s="57">
        <v>2</v>
      </c>
      <c r="D2644" s="58">
        <v>7.407407407407407E-2</v>
      </c>
      <c r="E2644" s="64"/>
      <c r="F2644" s="46" t="s">
        <v>188</v>
      </c>
      <c r="G2644" s="57">
        <v>1</v>
      </c>
      <c r="H2644" s="58">
        <v>3.7037037037037035E-2</v>
      </c>
      <c r="I2644" s="61"/>
      <c r="J2644" s="55" t="s">
        <v>341</v>
      </c>
      <c r="K2644" s="57">
        <v>1</v>
      </c>
      <c r="L2644" s="58">
        <v>3.7037037037037035E-2</v>
      </c>
      <c r="M2644" s="61"/>
      <c r="N2644" s="50" t="s">
        <v>360</v>
      </c>
      <c r="O2644" s="57">
        <v>0</v>
      </c>
      <c r="P2644" s="58">
        <v>0</v>
      </c>
      <c r="Q2644" s="61"/>
      <c r="R2644" s="50" t="s">
        <v>413</v>
      </c>
      <c r="S2644" s="57">
        <v>2</v>
      </c>
      <c r="T2644" s="58">
        <v>7.407407407407407E-2</v>
      </c>
      <c r="U2644" s="61"/>
      <c r="V2644" s="46" t="s">
        <v>183</v>
      </c>
      <c r="W2644" s="57">
        <v>2</v>
      </c>
      <c r="X2644" s="58">
        <v>0.18181818181818182</v>
      </c>
      <c r="Y2644" s="61"/>
      <c r="Z2644" s="46" t="s">
        <v>188</v>
      </c>
      <c r="AA2644" s="57">
        <v>0</v>
      </c>
      <c r="AB2644" s="58">
        <v>0</v>
      </c>
      <c r="AC2644" s="61"/>
      <c r="AD2644" s="61"/>
      <c r="AE2644" s="47" t="s">
        <v>341</v>
      </c>
      <c r="AF2644" s="57">
        <v>0</v>
      </c>
      <c r="AG2644" s="58">
        <v>0</v>
      </c>
      <c r="AH2644" s="61"/>
      <c r="AI2644" s="50" t="s">
        <v>360</v>
      </c>
      <c r="AJ2644" s="57">
        <v>0</v>
      </c>
      <c r="AK2644" s="58">
        <v>0</v>
      </c>
      <c r="AL2644" s="61"/>
      <c r="AM2644" s="50" t="s">
        <v>413</v>
      </c>
      <c r="AN2644" s="57">
        <v>2</v>
      </c>
      <c r="AO2644" s="58">
        <v>0.18181818181818182</v>
      </c>
      <c r="AP2644" s="61"/>
      <c r="AQ2644" s="61"/>
      <c r="AR2644" s="46" t="s">
        <v>183</v>
      </c>
      <c r="AS2644" s="57">
        <v>2</v>
      </c>
      <c r="AT2644" s="58">
        <v>0.5</v>
      </c>
      <c r="AU2644" s="61"/>
      <c r="AV2644" s="46" t="s">
        <v>188</v>
      </c>
      <c r="AW2644" s="57">
        <v>0</v>
      </c>
      <c r="AX2644" s="58">
        <v>0</v>
      </c>
      <c r="AY2644" s="61"/>
      <c r="AZ2644" s="61"/>
      <c r="BA2644" s="55" t="s">
        <v>341</v>
      </c>
      <c r="BB2644" s="57">
        <v>0</v>
      </c>
      <c r="BC2644" s="58">
        <v>0</v>
      </c>
      <c r="BD2644" s="61"/>
      <c r="BE2644" s="50" t="s">
        <v>360</v>
      </c>
      <c r="BF2644" s="57">
        <v>0</v>
      </c>
      <c r="BG2644" s="58">
        <v>0</v>
      </c>
      <c r="BH2644" s="61"/>
      <c r="BI2644" s="50" t="s">
        <v>413</v>
      </c>
      <c r="BJ2644" s="57">
        <v>1</v>
      </c>
      <c r="BK2644" s="58">
        <v>0.25</v>
      </c>
      <c r="BL2644" s="61"/>
      <c r="BM2644" s="61"/>
    </row>
    <row r="2645" spans="2:65" ht="25.5" customHeight="1" x14ac:dyDescent="0.2">
      <c r="B2645" s="50" t="s">
        <v>184</v>
      </c>
      <c r="C2645" s="57">
        <v>4</v>
      </c>
      <c r="D2645" s="58">
        <v>0.14814814814814814</v>
      </c>
      <c r="E2645" s="64"/>
      <c r="F2645" s="77"/>
      <c r="G2645" s="54">
        <v>27</v>
      </c>
      <c r="H2645" s="76">
        <v>1</v>
      </c>
      <c r="I2645" s="61"/>
      <c r="J2645" s="50" t="s">
        <v>344</v>
      </c>
      <c r="K2645" s="57">
        <v>3</v>
      </c>
      <c r="L2645" s="58">
        <v>0.1111111111111111</v>
      </c>
      <c r="M2645" s="61"/>
      <c r="N2645" s="50" t="s">
        <v>358</v>
      </c>
      <c r="O2645" s="57">
        <v>3</v>
      </c>
      <c r="P2645" s="58">
        <v>0.1111111111111111</v>
      </c>
      <c r="Q2645" s="61"/>
      <c r="R2645" s="50" t="s">
        <v>414</v>
      </c>
      <c r="S2645" s="57">
        <v>1</v>
      </c>
      <c r="T2645" s="58">
        <v>3.7037037037037035E-2</v>
      </c>
      <c r="U2645" s="61"/>
      <c r="V2645" s="46" t="s">
        <v>184</v>
      </c>
      <c r="W2645" s="57">
        <v>2</v>
      </c>
      <c r="X2645" s="58">
        <v>0.18181818181818182</v>
      </c>
      <c r="Y2645" s="61"/>
      <c r="Z2645" s="77"/>
      <c r="AA2645" s="54">
        <v>11</v>
      </c>
      <c r="AB2645" s="76">
        <v>1</v>
      </c>
      <c r="AC2645" s="61"/>
      <c r="AD2645" s="61"/>
      <c r="AE2645" s="50" t="s">
        <v>344</v>
      </c>
      <c r="AF2645" s="57">
        <v>2</v>
      </c>
      <c r="AG2645" s="58">
        <v>0.18181818181818182</v>
      </c>
      <c r="AH2645" s="61"/>
      <c r="AI2645" s="50" t="s">
        <v>358</v>
      </c>
      <c r="AJ2645" s="57">
        <v>2</v>
      </c>
      <c r="AK2645" s="58">
        <v>0.18181818181818182</v>
      </c>
      <c r="AL2645" s="61"/>
      <c r="AM2645" s="50" t="s">
        <v>414</v>
      </c>
      <c r="AN2645" s="57">
        <v>0</v>
      </c>
      <c r="AO2645" s="58">
        <v>0</v>
      </c>
      <c r="AP2645" s="61"/>
      <c r="AQ2645" s="61"/>
      <c r="AR2645" s="46" t="s">
        <v>184</v>
      </c>
      <c r="AS2645" s="57">
        <v>0</v>
      </c>
      <c r="AT2645" s="58">
        <v>0</v>
      </c>
      <c r="AU2645" s="61"/>
      <c r="AV2645" s="77"/>
      <c r="AW2645" s="54">
        <v>4</v>
      </c>
      <c r="AX2645" s="76">
        <v>1</v>
      </c>
      <c r="AY2645" s="61"/>
      <c r="AZ2645" s="61"/>
      <c r="BA2645" s="50" t="s">
        <v>344</v>
      </c>
      <c r="BB2645" s="57">
        <v>1</v>
      </c>
      <c r="BC2645" s="58">
        <v>0.25</v>
      </c>
      <c r="BD2645" s="61"/>
      <c r="BE2645" s="50" t="s">
        <v>358</v>
      </c>
      <c r="BF2645" s="57">
        <v>1</v>
      </c>
      <c r="BG2645" s="58">
        <v>0.25</v>
      </c>
      <c r="BH2645" s="61"/>
      <c r="BI2645" s="50" t="s">
        <v>414</v>
      </c>
      <c r="BJ2645" s="57">
        <v>0</v>
      </c>
      <c r="BK2645" s="58">
        <v>0</v>
      </c>
      <c r="BL2645" s="61"/>
      <c r="BM2645" s="61"/>
    </row>
    <row r="2646" spans="2:65" ht="25.5" customHeight="1" x14ac:dyDescent="0.2">
      <c r="B2646" s="50" t="s">
        <v>185</v>
      </c>
      <c r="C2646" s="57">
        <v>1</v>
      </c>
      <c r="D2646" s="58">
        <v>3.7037037037037035E-2</v>
      </c>
      <c r="E2646" s="64"/>
      <c r="F2646" s="61"/>
      <c r="G2646" s="56" t="s">
        <v>141</v>
      </c>
      <c r="H2646" s="49" t="s">
        <v>140</v>
      </c>
      <c r="I2646" s="61"/>
      <c r="J2646" s="50" t="s">
        <v>343</v>
      </c>
      <c r="K2646" s="57">
        <v>0</v>
      </c>
      <c r="L2646" s="58">
        <v>0</v>
      </c>
      <c r="M2646" s="61"/>
      <c r="N2646" s="50" t="s">
        <v>361</v>
      </c>
      <c r="O2646" s="57">
        <v>1</v>
      </c>
      <c r="P2646" s="58">
        <v>3.7037037037037035E-2</v>
      </c>
      <c r="Q2646" s="61"/>
      <c r="R2646" s="50" t="s">
        <v>415</v>
      </c>
      <c r="S2646" s="57">
        <v>0</v>
      </c>
      <c r="T2646" s="58">
        <v>0</v>
      </c>
      <c r="U2646" s="61"/>
      <c r="V2646" s="46" t="s">
        <v>185</v>
      </c>
      <c r="W2646" s="57">
        <v>0</v>
      </c>
      <c r="X2646" s="58">
        <v>0</v>
      </c>
      <c r="Y2646" s="61"/>
      <c r="Z2646" s="37"/>
      <c r="AA2646" s="56" t="s">
        <v>141</v>
      </c>
      <c r="AB2646" s="49" t="s">
        <v>140</v>
      </c>
      <c r="AC2646" s="61"/>
      <c r="AD2646" s="61"/>
      <c r="AE2646" s="50" t="s">
        <v>343</v>
      </c>
      <c r="AF2646" s="57">
        <v>0</v>
      </c>
      <c r="AG2646" s="58">
        <v>0</v>
      </c>
      <c r="AH2646" s="61"/>
      <c r="AI2646" s="50" t="s">
        <v>361</v>
      </c>
      <c r="AJ2646" s="57">
        <v>2</v>
      </c>
      <c r="AK2646" s="58">
        <v>0.18181818181818182</v>
      </c>
      <c r="AL2646" s="61"/>
      <c r="AM2646" s="50" t="s">
        <v>415</v>
      </c>
      <c r="AN2646" s="57">
        <v>1</v>
      </c>
      <c r="AO2646" s="58">
        <v>9.0909090909090912E-2</v>
      </c>
      <c r="AP2646" s="61"/>
      <c r="AQ2646" s="61"/>
      <c r="AR2646" s="46" t="s">
        <v>185</v>
      </c>
      <c r="AS2646" s="57">
        <v>1</v>
      </c>
      <c r="AT2646" s="58">
        <v>0.25</v>
      </c>
      <c r="AU2646" s="61"/>
      <c r="AV2646" s="61"/>
      <c r="AW2646" s="56" t="s">
        <v>141</v>
      </c>
      <c r="AX2646" s="49" t="s">
        <v>140</v>
      </c>
      <c r="AY2646" s="61"/>
      <c r="AZ2646" s="61"/>
      <c r="BA2646" s="50" t="s">
        <v>343</v>
      </c>
      <c r="BB2646" s="57">
        <v>0</v>
      </c>
      <c r="BC2646" s="58">
        <v>0</v>
      </c>
      <c r="BD2646" s="61"/>
      <c r="BE2646" s="50" t="s">
        <v>361</v>
      </c>
      <c r="BF2646" s="57">
        <v>1</v>
      </c>
      <c r="BG2646" s="58">
        <v>0.25</v>
      </c>
      <c r="BH2646" s="61"/>
      <c r="BI2646" s="50" t="s">
        <v>415</v>
      </c>
      <c r="BJ2646" s="57">
        <v>2</v>
      </c>
      <c r="BK2646" s="58">
        <v>0.5</v>
      </c>
      <c r="BL2646" s="61"/>
      <c r="BM2646" s="61"/>
    </row>
    <row r="2647" spans="2:65" ht="25.5" customHeight="1" x14ac:dyDescent="0.2">
      <c r="B2647" s="46" t="s">
        <v>162</v>
      </c>
      <c r="C2647" s="57">
        <v>0</v>
      </c>
      <c r="D2647" s="58">
        <v>0</v>
      </c>
      <c r="E2647" s="64"/>
      <c r="F2647" s="61"/>
      <c r="G2647" s="61"/>
      <c r="H2647" s="61"/>
      <c r="I2647" s="61"/>
      <c r="J2647" s="50" t="s">
        <v>342</v>
      </c>
      <c r="K2647" s="57">
        <v>0</v>
      </c>
      <c r="L2647" s="58">
        <v>0</v>
      </c>
      <c r="M2647" s="61"/>
      <c r="N2647" s="50" t="s">
        <v>362</v>
      </c>
      <c r="O2647" s="57">
        <v>1</v>
      </c>
      <c r="P2647" s="58">
        <v>3.7037037037037035E-2</v>
      </c>
      <c r="Q2647" s="61"/>
      <c r="R2647" s="50" t="s">
        <v>416</v>
      </c>
      <c r="S2647" s="57">
        <v>2</v>
      </c>
      <c r="T2647" s="58">
        <v>7.407407407407407E-2</v>
      </c>
      <c r="U2647" s="61"/>
      <c r="V2647" s="46" t="s">
        <v>162</v>
      </c>
      <c r="W2647" s="57">
        <v>0</v>
      </c>
      <c r="X2647" s="58">
        <v>0</v>
      </c>
      <c r="Y2647" s="61"/>
      <c r="Z2647" s="61"/>
      <c r="AA2647" s="61"/>
      <c r="AB2647" s="61"/>
      <c r="AC2647" s="61"/>
      <c r="AD2647" s="61"/>
      <c r="AE2647" s="50" t="s">
        <v>342</v>
      </c>
      <c r="AF2647" s="57">
        <v>0</v>
      </c>
      <c r="AG2647" s="58">
        <v>0</v>
      </c>
      <c r="AH2647" s="61"/>
      <c r="AI2647" s="50" t="s">
        <v>362</v>
      </c>
      <c r="AJ2647" s="57">
        <v>0</v>
      </c>
      <c r="AK2647" s="58">
        <v>0</v>
      </c>
      <c r="AL2647" s="61"/>
      <c r="AM2647" s="50" t="s">
        <v>416</v>
      </c>
      <c r="AN2647" s="57">
        <v>1</v>
      </c>
      <c r="AO2647" s="58">
        <v>9.0909090909090912E-2</v>
      </c>
      <c r="AP2647" s="61"/>
      <c r="AQ2647" s="61"/>
      <c r="AR2647" s="46" t="s">
        <v>162</v>
      </c>
      <c r="AS2647" s="57">
        <v>0</v>
      </c>
      <c r="AT2647" s="58">
        <v>0</v>
      </c>
      <c r="AU2647" s="61"/>
      <c r="AV2647" s="61"/>
      <c r="AW2647" s="61"/>
      <c r="AX2647" s="61"/>
      <c r="AY2647" s="61"/>
      <c r="AZ2647" s="61"/>
      <c r="BA2647" s="50" t="s">
        <v>342</v>
      </c>
      <c r="BB2647" s="57">
        <v>0</v>
      </c>
      <c r="BC2647" s="58">
        <v>0</v>
      </c>
      <c r="BD2647" s="61"/>
      <c r="BE2647" s="50" t="s">
        <v>362</v>
      </c>
      <c r="BF2647" s="57">
        <v>1</v>
      </c>
      <c r="BG2647" s="58">
        <v>0.25</v>
      </c>
      <c r="BH2647" s="61"/>
      <c r="BI2647" s="50" t="s">
        <v>416</v>
      </c>
      <c r="BJ2647" s="57">
        <v>0</v>
      </c>
      <c r="BK2647" s="58">
        <v>0</v>
      </c>
      <c r="BL2647" s="61"/>
      <c r="BM2647" s="61"/>
    </row>
    <row r="2648" spans="2:65" ht="25.5" customHeight="1" x14ac:dyDescent="0.2">
      <c r="B2648" s="77"/>
      <c r="C2648" s="54">
        <v>27</v>
      </c>
      <c r="D2648" s="76">
        <v>1</v>
      </c>
      <c r="E2648" s="64"/>
      <c r="F2648" s="61"/>
      <c r="G2648" s="61"/>
      <c r="H2648" s="61"/>
      <c r="I2648" s="61"/>
      <c r="J2648" s="50" t="s">
        <v>354</v>
      </c>
      <c r="K2648" s="57">
        <v>2</v>
      </c>
      <c r="L2648" s="58">
        <v>7.407407407407407E-2</v>
      </c>
      <c r="M2648" s="61"/>
      <c r="N2648" s="50" t="s">
        <v>363</v>
      </c>
      <c r="O2648" s="57">
        <v>2</v>
      </c>
      <c r="P2648" s="58">
        <v>7.407407407407407E-2</v>
      </c>
      <c r="Q2648" s="61"/>
      <c r="R2648" s="50" t="s">
        <v>417</v>
      </c>
      <c r="S2648" s="57">
        <v>0</v>
      </c>
      <c r="T2648" s="58">
        <v>0</v>
      </c>
      <c r="U2648" s="61"/>
      <c r="V2648" s="77"/>
      <c r="W2648" s="54">
        <v>11</v>
      </c>
      <c r="X2648" s="76">
        <v>1</v>
      </c>
      <c r="Y2648" s="61"/>
      <c r="Z2648" s="61"/>
      <c r="AA2648" s="61"/>
      <c r="AB2648" s="61"/>
      <c r="AC2648" s="61"/>
      <c r="AD2648" s="61"/>
      <c r="AE2648" s="50" t="s">
        <v>354</v>
      </c>
      <c r="AF2648" s="57">
        <v>2</v>
      </c>
      <c r="AG2648" s="58">
        <v>0.18181818181818182</v>
      </c>
      <c r="AH2648" s="61"/>
      <c r="AI2648" s="50" t="s">
        <v>363</v>
      </c>
      <c r="AJ2648" s="57">
        <v>0</v>
      </c>
      <c r="AK2648" s="58">
        <v>0</v>
      </c>
      <c r="AL2648" s="61"/>
      <c r="AM2648" s="50" t="s">
        <v>417</v>
      </c>
      <c r="AN2648" s="57">
        <v>2</v>
      </c>
      <c r="AO2648" s="58">
        <v>0.18181818181818182</v>
      </c>
      <c r="AP2648" s="61"/>
      <c r="AQ2648" s="61"/>
      <c r="AR2648" s="77" t="s">
        <v>142</v>
      </c>
      <c r="AS2648" s="54">
        <v>4</v>
      </c>
      <c r="AT2648" s="76">
        <v>1</v>
      </c>
      <c r="AU2648" s="61"/>
      <c r="AV2648" s="61"/>
      <c r="AW2648" s="61"/>
      <c r="AX2648" s="61"/>
      <c r="AY2648" s="61"/>
      <c r="AZ2648" s="61"/>
      <c r="BA2648" s="50" t="s">
        <v>354</v>
      </c>
      <c r="BB2648" s="57">
        <v>2</v>
      </c>
      <c r="BC2648" s="58">
        <v>0.5</v>
      </c>
      <c r="BD2648" s="61"/>
      <c r="BE2648" s="50" t="s">
        <v>363</v>
      </c>
      <c r="BF2648" s="57">
        <v>0</v>
      </c>
      <c r="BG2648" s="58">
        <v>0</v>
      </c>
      <c r="BH2648" s="61"/>
      <c r="BI2648" s="50" t="s">
        <v>417</v>
      </c>
      <c r="BJ2648" s="57">
        <v>0</v>
      </c>
      <c r="BK2648" s="58">
        <v>0</v>
      </c>
      <c r="BL2648" s="61"/>
      <c r="BM2648" s="61"/>
    </row>
    <row r="2649" spans="2:65" ht="25.5" customHeight="1" x14ac:dyDescent="0.2">
      <c r="B2649" s="61"/>
      <c r="C2649" s="80" t="s">
        <v>141</v>
      </c>
      <c r="D2649" s="77" t="s">
        <v>140</v>
      </c>
      <c r="E2649" s="64"/>
      <c r="F2649" s="61"/>
      <c r="G2649" s="61"/>
      <c r="H2649" s="61"/>
      <c r="I2649" s="61"/>
      <c r="J2649" s="50" t="s">
        <v>355</v>
      </c>
      <c r="K2649" s="57">
        <v>0</v>
      </c>
      <c r="L2649" s="58">
        <v>0</v>
      </c>
      <c r="M2649" s="61"/>
      <c r="N2649" s="50" t="s">
        <v>364</v>
      </c>
      <c r="O2649" s="57">
        <v>2</v>
      </c>
      <c r="P2649" s="58">
        <v>7.407407407407407E-2</v>
      </c>
      <c r="Q2649" s="61"/>
      <c r="R2649" s="50" t="s">
        <v>418</v>
      </c>
      <c r="S2649" s="57">
        <v>4</v>
      </c>
      <c r="T2649" s="58">
        <v>0.14814814814814814</v>
      </c>
      <c r="U2649" s="61"/>
      <c r="V2649" s="61"/>
      <c r="W2649" s="56" t="s">
        <v>141</v>
      </c>
      <c r="X2649" s="49" t="s">
        <v>140</v>
      </c>
      <c r="Y2649" s="61"/>
      <c r="Z2649" s="61"/>
      <c r="AA2649" s="61"/>
      <c r="AB2649" s="61"/>
      <c r="AC2649" s="61"/>
      <c r="AD2649" s="61"/>
      <c r="AE2649" s="50" t="s">
        <v>355</v>
      </c>
      <c r="AF2649" s="57">
        <v>0</v>
      </c>
      <c r="AG2649" s="58">
        <v>0</v>
      </c>
      <c r="AH2649" s="61"/>
      <c r="AI2649" s="50" t="s">
        <v>364</v>
      </c>
      <c r="AJ2649" s="57">
        <v>2</v>
      </c>
      <c r="AK2649" s="58">
        <v>0.18181818181818182</v>
      </c>
      <c r="AL2649" s="61"/>
      <c r="AM2649" s="50" t="s">
        <v>418</v>
      </c>
      <c r="AN2649" s="57">
        <v>0</v>
      </c>
      <c r="AO2649" s="58">
        <v>0</v>
      </c>
      <c r="AP2649" s="61"/>
      <c r="AQ2649" s="61"/>
      <c r="AR2649" s="69"/>
      <c r="AS2649" s="56" t="s">
        <v>141</v>
      </c>
      <c r="AT2649" s="49" t="s">
        <v>140</v>
      </c>
      <c r="AU2649" s="61"/>
      <c r="AV2649" s="61"/>
      <c r="AW2649" s="61"/>
      <c r="AX2649" s="61"/>
      <c r="AY2649" s="61"/>
      <c r="AZ2649" s="61"/>
      <c r="BA2649" s="50" t="s">
        <v>355</v>
      </c>
      <c r="BB2649" s="57">
        <v>0</v>
      </c>
      <c r="BC2649" s="58">
        <v>0</v>
      </c>
      <c r="BD2649" s="61"/>
      <c r="BE2649" s="50" t="s">
        <v>364</v>
      </c>
      <c r="BF2649" s="57">
        <v>0</v>
      </c>
      <c r="BG2649" s="58">
        <v>0</v>
      </c>
      <c r="BH2649" s="61"/>
      <c r="BI2649" s="50" t="s">
        <v>418</v>
      </c>
      <c r="BJ2649" s="57">
        <v>0</v>
      </c>
      <c r="BK2649" s="58">
        <v>0</v>
      </c>
      <c r="BL2649" s="61"/>
      <c r="BM2649" s="61"/>
    </row>
    <row r="2650" spans="2:65" ht="25.5" customHeight="1" x14ac:dyDescent="0.2">
      <c r="B2650"/>
      <c r="C2650"/>
      <c r="D2650"/>
      <c r="E2650" s="64"/>
      <c r="F2650" s="175" t="s">
        <v>16</v>
      </c>
      <c r="G2650" s="175"/>
      <c r="H2650" s="175"/>
      <c r="I2650" s="61"/>
      <c r="J2650" s="50" t="s">
        <v>356</v>
      </c>
      <c r="K2650" s="57">
        <v>0</v>
      </c>
      <c r="L2650" s="58">
        <v>0</v>
      </c>
      <c r="M2650" s="61"/>
      <c r="N2650" s="50" t="s">
        <v>365</v>
      </c>
      <c r="O2650" s="57">
        <v>0</v>
      </c>
      <c r="P2650" s="58">
        <v>0</v>
      </c>
      <c r="Q2650" s="61"/>
      <c r="R2650" s="50" t="s">
        <v>419</v>
      </c>
      <c r="S2650" s="57">
        <v>0</v>
      </c>
      <c r="T2650" s="58">
        <v>0</v>
      </c>
      <c r="U2650" s="61"/>
      <c r="V2650"/>
      <c r="W2650"/>
      <c r="X2650"/>
      <c r="Y2650" s="61"/>
      <c r="Z2650" s="61"/>
      <c r="AA2650" s="61"/>
      <c r="AB2650" s="61"/>
      <c r="AC2650" s="61"/>
      <c r="AD2650" s="61"/>
      <c r="AE2650" s="50" t="s">
        <v>356</v>
      </c>
      <c r="AF2650" s="57">
        <v>0</v>
      </c>
      <c r="AG2650" s="58">
        <v>0</v>
      </c>
      <c r="AH2650" s="61"/>
      <c r="AI2650" s="50" t="s">
        <v>365</v>
      </c>
      <c r="AJ2650" s="57">
        <v>0</v>
      </c>
      <c r="AK2650" s="58">
        <v>0</v>
      </c>
      <c r="AL2650" s="61"/>
      <c r="AM2650" s="50" t="s">
        <v>419</v>
      </c>
      <c r="AN2650" s="57">
        <v>0</v>
      </c>
      <c r="AO2650" s="58">
        <v>0</v>
      </c>
      <c r="AP2650" s="61"/>
      <c r="AQ2650" s="61"/>
      <c r="AR2650"/>
      <c r="AS2650"/>
      <c r="AT2650"/>
      <c r="AU2650" s="61"/>
      <c r="AV2650"/>
      <c r="AW2650"/>
      <c r="AX2650"/>
      <c r="AY2650" s="61"/>
      <c r="AZ2650" s="61"/>
      <c r="BA2650" s="50" t="s">
        <v>356</v>
      </c>
      <c r="BB2650" s="57">
        <v>0</v>
      </c>
      <c r="BC2650" s="58">
        <v>0</v>
      </c>
      <c r="BD2650" s="61"/>
      <c r="BE2650" s="50" t="s">
        <v>365</v>
      </c>
      <c r="BF2650" s="57">
        <v>1</v>
      </c>
      <c r="BG2650" s="58">
        <v>0.25</v>
      </c>
      <c r="BH2650" s="61"/>
      <c r="BI2650" s="50" t="s">
        <v>419</v>
      </c>
      <c r="BJ2650" s="57">
        <v>1</v>
      </c>
      <c r="BK2650" s="58">
        <v>0.25</v>
      </c>
      <c r="BL2650" s="61"/>
      <c r="BM2650" s="61"/>
    </row>
    <row r="2651" spans="2:65" ht="25.5" customHeight="1" x14ac:dyDescent="0.2">
      <c r="B2651"/>
      <c r="C2651"/>
      <c r="D2651"/>
      <c r="E2651" s="64"/>
      <c r="F2651" s="55" t="s">
        <v>191</v>
      </c>
      <c r="G2651" s="57">
        <v>6</v>
      </c>
      <c r="H2651" s="58">
        <v>0.22222222222222221</v>
      </c>
      <c r="I2651" s="61"/>
      <c r="J2651" s="50" t="s">
        <v>345</v>
      </c>
      <c r="K2651" s="57">
        <v>4</v>
      </c>
      <c r="L2651" s="58">
        <v>0.14814814814814814</v>
      </c>
      <c r="M2651" s="61"/>
      <c r="N2651" s="50" t="s">
        <v>366</v>
      </c>
      <c r="O2651" s="57">
        <v>1</v>
      </c>
      <c r="P2651" s="58">
        <v>3.7037037037037035E-2</v>
      </c>
      <c r="Q2651" s="61"/>
      <c r="R2651" s="50" t="s">
        <v>420</v>
      </c>
      <c r="S2651" s="57">
        <v>1</v>
      </c>
      <c r="T2651" s="58">
        <v>3.7037037037037035E-2</v>
      </c>
      <c r="U2651" s="61"/>
      <c r="V2651" s="175" t="s">
        <v>15</v>
      </c>
      <c r="W2651" s="175"/>
      <c r="X2651" s="175"/>
      <c r="Y2651" s="61"/>
      <c r="Z2651" s="175" t="s">
        <v>16</v>
      </c>
      <c r="AA2651" s="175"/>
      <c r="AB2651" s="175"/>
      <c r="AC2651" s="61"/>
      <c r="AD2651" s="61"/>
      <c r="AE2651" s="50" t="s">
        <v>345</v>
      </c>
      <c r="AF2651" s="57">
        <v>2</v>
      </c>
      <c r="AG2651" s="58">
        <v>0.18181818181818182</v>
      </c>
      <c r="AH2651" s="61"/>
      <c r="AI2651" s="50" t="s">
        <v>366</v>
      </c>
      <c r="AJ2651" s="57">
        <v>0</v>
      </c>
      <c r="AK2651" s="58">
        <v>0</v>
      </c>
      <c r="AL2651" s="61"/>
      <c r="AM2651" s="50" t="s">
        <v>420</v>
      </c>
      <c r="AN2651" s="57">
        <v>0</v>
      </c>
      <c r="AO2651" s="58">
        <v>0</v>
      </c>
      <c r="AP2651" s="61"/>
      <c r="AQ2651" s="61"/>
      <c r="AR2651" s="178" t="s">
        <v>15</v>
      </c>
      <c r="AS2651" s="179"/>
      <c r="AT2651" s="179"/>
      <c r="AU2651" s="61"/>
      <c r="AV2651" s="176" t="s">
        <v>16</v>
      </c>
      <c r="AW2651" s="177"/>
      <c r="AX2651" s="177"/>
      <c r="AY2651" s="61"/>
      <c r="AZ2651" s="61"/>
      <c r="BA2651" s="50" t="s">
        <v>345</v>
      </c>
      <c r="BB2651" s="57">
        <v>0</v>
      </c>
      <c r="BC2651" s="58">
        <v>0</v>
      </c>
      <c r="BD2651" s="61"/>
      <c r="BE2651" s="50" t="s">
        <v>366</v>
      </c>
      <c r="BF2651" s="57">
        <v>0</v>
      </c>
      <c r="BG2651" s="58">
        <v>0</v>
      </c>
      <c r="BH2651" s="61"/>
      <c r="BI2651" s="50" t="s">
        <v>420</v>
      </c>
      <c r="BJ2651" s="57">
        <v>0</v>
      </c>
      <c r="BK2651" s="58">
        <v>0</v>
      </c>
      <c r="BL2651" s="61"/>
      <c r="BM2651" s="61"/>
    </row>
    <row r="2652" spans="2:65" ht="25.5" customHeight="1" x14ac:dyDescent="0.2">
      <c r="B2652"/>
      <c r="C2652"/>
      <c r="D2652"/>
      <c r="E2652" s="64"/>
      <c r="F2652" s="46" t="s">
        <v>192</v>
      </c>
      <c r="G2652" s="57">
        <v>4</v>
      </c>
      <c r="H2652" s="58">
        <v>0.14814814814814814</v>
      </c>
      <c r="I2652" s="61"/>
      <c r="J2652" s="50" t="s">
        <v>347</v>
      </c>
      <c r="K2652" s="57">
        <v>0</v>
      </c>
      <c r="L2652" s="58">
        <v>0</v>
      </c>
      <c r="M2652" s="61"/>
      <c r="N2652" s="50" t="s">
        <v>367</v>
      </c>
      <c r="O2652" s="57">
        <v>0</v>
      </c>
      <c r="P2652" s="58">
        <v>0</v>
      </c>
      <c r="Q2652" s="61"/>
      <c r="R2652" s="50" t="s">
        <v>421</v>
      </c>
      <c r="S2652" s="57">
        <v>0</v>
      </c>
      <c r="T2652" s="58">
        <v>0</v>
      </c>
      <c r="U2652" s="61"/>
      <c r="V2652" s="47" t="s">
        <v>189</v>
      </c>
      <c r="W2652" s="57">
        <v>2</v>
      </c>
      <c r="X2652" s="58">
        <v>0.18181818181818182</v>
      </c>
      <c r="Y2652" s="61"/>
      <c r="Z2652" s="47" t="s">
        <v>191</v>
      </c>
      <c r="AA2652" s="57">
        <v>8</v>
      </c>
      <c r="AB2652" s="58">
        <v>0.72727272727272729</v>
      </c>
      <c r="AC2652" s="61"/>
      <c r="AD2652" s="61"/>
      <c r="AE2652" s="50" t="s">
        <v>347</v>
      </c>
      <c r="AF2652" s="57">
        <v>0</v>
      </c>
      <c r="AG2652" s="58">
        <v>0</v>
      </c>
      <c r="AH2652" s="61"/>
      <c r="AI2652" s="50" t="s">
        <v>367</v>
      </c>
      <c r="AJ2652" s="57">
        <v>0</v>
      </c>
      <c r="AK2652" s="58">
        <v>0</v>
      </c>
      <c r="AL2652" s="61"/>
      <c r="AM2652" s="50" t="s">
        <v>421</v>
      </c>
      <c r="AN2652" s="57">
        <v>0</v>
      </c>
      <c r="AO2652" s="58">
        <v>0</v>
      </c>
      <c r="AP2652" s="61"/>
      <c r="AQ2652" s="61"/>
      <c r="AR2652" s="47" t="s">
        <v>189</v>
      </c>
      <c r="AS2652" s="57">
        <v>2</v>
      </c>
      <c r="AT2652" s="58">
        <v>0.5</v>
      </c>
      <c r="AU2652" s="61"/>
      <c r="AV2652" s="47" t="s">
        <v>191</v>
      </c>
      <c r="AW2652" s="57">
        <v>4</v>
      </c>
      <c r="AX2652" s="58">
        <v>1</v>
      </c>
      <c r="AY2652" s="61"/>
      <c r="AZ2652" s="61"/>
      <c r="BA2652" s="50" t="s">
        <v>347</v>
      </c>
      <c r="BB2652" s="57">
        <v>0</v>
      </c>
      <c r="BC2652" s="58">
        <v>0</v>
      </c>
      <c r="BD2652" s="61"/>
      <c r="BE2652" s="50" t="s">
        <v>367</v>
      </c>
      <c r="BF2652" s="57">
        <v>0</v>
      </c>
      <c r="BG2652" s="58">
        <v>0</v>
      </c>
      <c r="BH2652" s="61"/>
      <c r="BI2652" s="50" t="s">
        <v>421</v>
      </c>
      <c r="BJ2652" s="57">
        <v>0</v>
      </c>
      <c r="BK2652" s="58">
        <v>0</v>
      </c>
      <c r="BL2652" s="61"/>
      <c r="BM2652" s="61"/>
    </row>
    <row r="2653" spans="2:65" ht="25.5" customHeight="1" x14ac:dyDescent="0.2">
      <c r="B2653"/>
      <c r="C2653"/>
      <c r="D2653"/>
      <c r="E2653" s="64"/>
      <c r="F2653" s="46" t="s">
        <v>193</v>
      </c>
      <c r="G2653" s="57">
        <v>10</v>
      </c>
      <c r="H2653" s="58">
        <v>0.37037037037037035</v>
      </c>
      <c r="I2653" s="61"/>
      <c r="J2653" s="50" t="s">
        <v>346</v>
      </c>
      <c r="K2653" s="57">
        <v>0</v>
      </c>
      <c r="L2653" s="58">
        <v>0</v>
      </c>
      <c r="M2653" s="61"/>
      <c r="N2653" s="50" t="s">
        <v>368</v>
      </c>
      <c r="O2653" s="57">
        <v>0</v>
      </c>
      <c r="P2653" s="58">
        <v>0</v>
      </c>
      <c r="Q2653" s="61"/>
      <c r="R2653" s="50" t="s">
        <v>422</v>
      </c>
      <c r="S2653" s="57">
        <v>0</v>
      </c>
      <c r="T2653" s="58">
        <v>0</v>
      </c>
      <c r="U2653" s="61"/>
      <c r="V2653" s="46" t="s">
        <v>190</v>
      </c>
      <c r="W2653" s="57">
        <v>9</v>
      </c>
      <c r="X2653" s="58">
        <v>0.81818181818181823</v>
      </c>
      <c r="Y2653" s="61"/>
      <c r="Z2653" s="46" t="s">
        <v>192</v>
      </c>
      <c r="AA2653" s="57">
        <v>2</v>
      </c>
      <c r="AB2653" s="58">
        <v>0.18181818181818182</v>
      </c>
      <c r="AC2653" s="61"/>
      <c r="AD2653" s="61"/>
      <c r="AE2653" s="50" t="s">
        <v>346</v>
      </c>
      <c r="AF2653" s="57">
        <v>0</v>
      </c>
      <c r="AG2653" s="58">
        <v>0</v>
      </c>
      <c r="AH2653" s="61"/>
      <c r="AI2653" s="50" t="s">
        <v>368</v>
      </c>
      <c r="AJ2653" s="57">
        <v>0</v>
      </c>
      <c r="AK2653" s="58">
        <v>0</v>
      </c>
      <c r="AL2653" s="61"/>
      <c r="AM2653" s="50" t="s">
        <v>422</v>
      </c>
      <c r="AN2653" s="57">
        <v>0</v>
      </c>
      <c r="AO2653" s="58">
        <v>0</v>
      </c>
      <c r="AP2653" s="61"/>
      <c r="AQ2653" s="61"/>
      <c r="AR2653" s="46" t="s">
        <v>190</v>
      </c>
      <c r="AS2653" s="57">
        <v>2</v>
      </c>
      <c r="AT2653" s="58">
        <v>0.5</v>
      </c>
      <c r="AU2653" s="61"/>
      <c r="AV2653" s="46" t="s">
        <v>192</v>
      </c>
      <c r="AW2653" s="57">
        <v>0</v>
      </c>
      <c r="AX2653" s="58">
        <v>0</v>
      </c>
      <c r="AY2653" s="61"/>
      <c r="AZ2653" s="61"/>
      <c r="BA2653" s="50" t="s">
        <v>346</v>
      </c>
      <c r="BB2653" s="57">
        <v>0</v>
      </c>
      <c r="BC2653" s="58">
        <v>0</v>
      </c>
      <c r="BD2653" s="61"/>
      <c r="BE2653" s="50" t="s">
        <v>368</v>
      </c>
      <c r="BF2653" s="57">
        <v>0</v>
      </c>
      <c r="BG2653" s="58">
        <v>0</v>
      </c>
      <c r="BH2653" s="61"/>
      <c r="BI2653" s="50" t="s">
        <v>422</v>
      </c>
      <c r="BJ2653" s="57">
        <v>0</v>
      </c>
      <c r="BK2653" s="58">
        <v>0</v>
      </c>
      <c r="BL2653" s="61"/>
      <c r="BM2653" s="61"/>
    </row>
    <row r="2654" spans="2:65" ht="25.5" customHeight="1" x14ac:dyDescent="0.2">
      <c r="B2654" s="175" t="s">
        <v>15</v>
      </c>
      <c r="C2654" s="175"/>
      <c r="D2654" s="175"/>
      <c r="E2654" s="64"/>
      <c r="F2654" s="46" t="s">
        <v>194</v>
      </c>
      <c r="G2654" s="57">
        <v>7</v>
      </c>
      <c r="H2654" s="58">
        <v>0.25925925925925924</v>
      </c>
      <c r="I2654" s="61"/>
      <c r="J2654" s="50" t="s">
        <v>350</v>
      </c>
      <c r="K2654" s="57">
        <v>0</v>
      </c>
      <c r="L2654" s="58">
        <v>0</v>
      </c>
      <c r="M2654" s="61"/>
      <c r="N2654" s="37"/>
      <c r="O2654" s="45">
        <v>27</v>
      </c>
      <c r="P2654" s="58">
        <v>1</v>
      </c>
      <c r="Q2654" s="61"/>
      <c r="R2654" s="37"/>
      <c r="S2654" s="45">
        <v>27</v>
      </c>
      <c r="T2654" s="58">
        <v>1</v>
      </c>
      <c r="U2654" s="61"/>
      <c r="V2654" s="77"/>
      <c r="W2654" s="54">
        <v>11</v>
      </c>
      <c r="X2654" s="76">
        <v>1</v>
      </c>
      <c r="Y2654" s="61"/>
      <c r="Z2654" s="46" t="s">
        <v>193</v>
      </c>
      <c r="AA2654" s="57">
        <v>1</v>
      </c>
      <c r="AB2654" s="58">
        <v>9.0909090909090912E-2</v>
      </c>
      <c r="AC2654" s="61"/>
      <c r="AD2654" s="61"/>
      <c r="AE2654" s="50" t="s">
        <v>350</v>
      </c>
      <c r="AF2654" s="57">
        <v>0</v>
      </c>
      <c r="AG2654" s="58">
        <v>0</v>
      </c>
      <c r="AH2654" s="61"/>
      <c r="AI2654" s="37"/>
      <c r="AJ2654" s="45">
        <v>11</v>
      </c>
      <c r="AK2654" s="58">
        <v>1</v>
      </c>
      <c r="AL2654" s="61"/>
      <c r="AM2654" s="37"/>
      <c r="AN2654" s="45">
        <v>11</v>
      </c>
      <c r="AO2654" s="58">
        <v>1</v>
      </c>
      <c r="AP2654" s="61"/>
      <c r="AQ2654" s="61"/>
      <c r="AR2654" s="77"/>
      <c r="AS2654" s="54">
        <v>4</v>
      </c>
      <c r="AT2654" s="76">
        <v>1</v>
      </c>
      <c r="AU2654" s="61"/>
      <c r="AV2654" s="46" t="s">
        <v>193</v>
      </c>
      <c r="AW2654" s="57">
        <v>0</v>
      </c>
      <c r="AX2654" s="58">
        <v>0</v>
      </c>
      <c r="AY2654" s="61"/>
      <c r="AZ2654" s="61"/>
      <c r="BA2654" s="50" t="s">
        <v>350</v>
      </c>
      <c r="BB2654" s="57">
        <v>0</v>
      </c>
      <c r="BC2654" s="58">
        <v>0</v>
      </c>
      <c r="BD2654" s="61"/>
      <c r="BE2654" s="37"/>
      <c r="BF2654" s="45">
        <v>4</v>
      </c>
      <c r="BG2654" s="58">
        <v>1</v>
      </c>
      <c r="BH2654" s="61"/>
      <c r="BI2654" s="37"/>
      <c r="BJ2654" s="45">
        <v>4</v>
      </c>
      <c r="BK2654" s="58">
        <v>1</v>
      </c>
      <c r="BL2654" s="61"/>
      <c r="BM2654" s="61"/>
    </row>
    <row r="2655" spans="2:65" ht="25.5" customHeight="1" x14ac:dyDescent="0.2">
      <c r="B2655" s="55" t="s">
        <v>189</v>
      </c>
      <c r="C2655" s="57">
        <v>27</v>
      </c>
      <c r="D2655" s="58">
        <v>1</v>
      </c>
      <c r="E2655" s="64"/>
      <c r="F2655" s="77"/>
      <c r="G2655" s="54">
        <v>27</v>
      </c>
      <c r="H2655" s="76">
        <v>1</v>
      </c>
      <c r="I2655" s="61"/>
      <c r="J2655" s="50" t="s">
        <v>349</v>
      </c>
      <c r="K2655" s="57">
        <v>1</v>
      </c>
      <c r="L2655" s="58">
        <v>3.7037037037037035E-2</v>
      </c>
      <c r="M2655" s="61"/>
      <c r="N2655" s="61"/>
      <c r="O2655" s="49" t="s">
        <v>141</v>
      </c>
      <c r="P2655" s="49" t="s">
        <v>140</v>
      </c>
      <c r="Q2655" s="61"/>
      <c r="R2655" s="61"/>
      <c r="S2655" s="49" t="s">
        <v>141</v>
      </c>
      <c r="T2655" s="49" t="s">
        <v>140</v>
      </c>
      <c r="U2655" s="61"/>
      <c r="V2655" s="61"/>
      <c r="W2655" s="56" t="s">
        <v>141</v>
      </c>
      <c r="X2655" s="49" t="s">
        <v>140</v>
      </c>
      <c r="Y2655" s="61"/>
      <c r="Z2655" s="46" t="s">
        <v>194</v>
      </c>
      <c r="AA2655" s="57">
        <v>0</v>
      </c>
      <c r="AB2655" s="58">
        <v>0</v>
      </c>
      <c r="AC2655" s="61"/>
      <c r="AD2655" s="61"/>
      <c r="AE2655" s="50" t="s">
        <v>349</v>
      </c>
      <c r="AF2655" s="57">
        <v>0</v>
      </c>
      <c r="AG2655" s="58">
        <v>0</v>
      </c>
      <c r="AH2655" s="61"/>
      <c r="AI2655" s="61"/>
      <c r="AJ2655" s="49" t="s">
        <v>141</v>
      </c>
      <c r="AK2655" s="49" t="s">
        <v>140</v>
      </c>
      <c r="AL2655" s="61"/>
      <c r="AM2655" s="61"/>
      <c r="AN2655" s="49" t="s">
        <v>141</v>
      </c>
      <c r="AO2655" s="49" t="s">
        <v>140</v>
      </c>
      <c r="AP2655" s="61"/>
      <c r="AQ2655" s="61"/>
      <c r="AR2655" s="61"/>
      <c r="AS2655" s="56" t="s">
        <v>141</v>
      </c>
      <c r="AT2655" s="49" t="s">
        <v>140</v>
      </c>
      <c r="AU2655" s="61"/>
      <c r="AV2655" s="46" t="s">
        <v>194</v>
      </c>
      <c r="AW2655" s="57">
        <v>0</v>
      </c>
      <c r="AX2655" s="58">
        <v>0</v>
      </c>
      <c r="AY2655" s="61"/>
      <c r="AZ2655" s="61"/>
      <c r="BA2655" s="50" t="s">
        <v>349</v>
      </c>
      <c r="BB2655" s="57">
        <v>1</v>
      </c>
      <c r="BC2655" s="58">
        <v>0.25</v>
      </c>
      <c r="BD2655" s="61"/>
      <c r="BE2655" s="61"/>
      <c r="BF2655" s="49" t="s">
        <v>141</v>
      </c>
      <c r="BG2655" s="49" t="s">
        <v>140</v>
      </c>
      <c r="BH2655" s="61"/>
      <c r="BI2655" s="61"/>
      <c r="BJ2655" s="49" t="s">
        <v>141</v>
      </c>
      <c r="BK2655" s="49" t="s">
        <v>140</v>
      </c>
      <c r="BL2655" s="61"/>
      <c r="BM2655" s="61"/>
    </row>
    <row r="2656" spans="2:65" ht="25.5" customHeight="1" x14ac:dyDescent="0.2">
      <c r="B2656" s="46" t="s">
        <v>190</v>
      </c>
      <c r="C2656" s="57">
        <v>0</v>
      </c>
      <c r="D2656" s="58">
        <v>0</v>
      </c>
      <c r="E2656" s="64"/>
      <c r="F2656" s="61"/>
      <c r="G2656" s="56" t="s">
        <v>141</v>
      </c>
      <c r="H2656" s="49" t="s">
        <v>140</v>
      </c>
      <c r="I2656" s="61"/>
      <c r="J2656" s="50" t="s">
        <v>348</v>
      </c>
      <c r="K2656" s="57">
        <v>0</v>
      </c>
      <c r="L2656" s="58">
        <v>0</v>
      </c>
      <c r="M2656" s="61"/>
      <c r="N2656" s="61"/>
      <c r="O2656" s="61"/>
      <c r="P2656" s="61"/>
      <c r="Q2656" s="61"/>
      <c r="R2656" s="61"/>
      <c r="S2656" s="61"/>
      <c r="T2656" s="61"/>
      <c r="U2656" s="61"/>
      <c r="V2656" s="61"/>
      <c r="W2656" s="61"/>
      <c r="X2656" s="61"/>
      <c r="Y2656" s="61"/>
      <c r="Z2656" s="77"/>
      <c r="AA2656" s="54">
        <v>11</v>
      </c>
      <c r="AB2656" s="76">
        <v>1</v>
      </c>
      <c r="AC2656" s="61"/>
      <c r="AD2656" s="61"/>
      <c r="AE2656" s="50" t="s">
        <v>348</v>
      </c>
      <c r="AF2656" s="57">
        <v>0</v>
      </c>
      <c r="AG2656" s="58">
        <v>0</v>
      </c>
      <c r="AH2656" s="61"/>
      <c r="AI2656" s="61"/>
      <c r="AJ2656" s="61"/>
      <c r="AK2656" s="61"/>
      <c r="AL2656" s="61"/>
      <c r="AM2656" s="61"/>
      <c r="AN2656" s="61"/>
      <c r="AO2656" s="61"/>
      <c r="AP2656" s="61"/>
      <c r="AQ2656" s="61"/>
      <c r="AR2656" s="61"/>
      <c r="AS2656" s="61"/>
      <c r="AT2656" s="61"/>
      <c r="AU2656" s="61"/>
      <c r="AV2656" s="77"/>
      <c r="AW2656" s="54">
        <v>4</v>
      </c>
      <c r="AX2656" s="76">
        <v>1</v>
      </c>
      <c r="AY2656" s="61"/>
      <c r="AZ2656" s="61"/>
      <c r="BA2656" s="50" t="s">
        <v>348</v>
      </c>
      <c r="BB2656" s="57">
        <v>0</v>
      </c>
      <c r="BC2656" s="58">
        <v>0</v>
      </c>
      <c r="BD2656" s="61"/>
      <c r="BE2656" s="61"/>
      <c r="BF2656" s="61"/>
      <c r="BG2656" s="61"/>
      <c r="BH2656" s="61"/>
      <c r="BI2656" s="61"/>
      <c r="BJ2656" s="61"/>
      <c r="BK2656" s="61"/>
      <c r="BL2656" s="61"/>
      <c r="BM2656" s="61"/>
    </row>
    <row r="2657" spans="1:65" ht="25.5" customHeight="1" x14ac:dyDescent="0.2">
      <c r="B2657" s="77"/>
      <c r="C2657" s="54">
        <v>27</v>
      </c>
      <c r="D2657" s="76">
        <v>1</v>
      </c>
      <c r="E2657" s="64"/>
      <c r="F2657" s="61"/>
      <c r="G2657" s="61"/>
      <c r="H2657" s="61"/>
      <c r="I2657" s="61"/>
      <c r="J2657" s="46" t="s">
        <v>351</v>
      </c>
      <c r="K2657" s="57">
        <v>0</v>
      </c>
      <c r="L2657" s="58">
        <v>0</v>
      </c>
      <c r="M2657" s="61"/>
      <c r="N2657" s="61"/>
      <c r="O2657" s="61"/>
      <c r="P2657" s="61"/>
      <c r="Q2657" s="61"/>
      <c r="R2657" s="61"/>
      <c r="S2657" s="61"/>
      <c r="T2657" s="61"/>
      <c r="U2657" s="61"/>
      <c r="V2657" s="176" t="s">
        <v>17</v>
      </c>
      <c r="W2657" s="177"/>
      <c r="X2657" s="177"/>
      <c r="Y2657"/>
      <c r="Z2657" s="61"/>
      <c r="AA2657" s="56" t="s">
        <v>141</v>
      </c>
      <c r="AB2657" s="49" t="s">
        <v>140</v>
      </c>
      <c r="AC2657" s="61"/>
      <c r="AD2657" s="61"/>
      <c r="AE2657" s="46" t="s">
        <v>351</v>
      </c>
      <c r="AF2657" s="57">
        <v>0</v>
      </c>
      <c r="AG2657" s="58">
        <v>0</v>
      </c>
      <c r="AH2657" s="61"/>
      <c r="AI2657" s="61"/>
      <c r="AJ2657" s="61"/>
      <c r="AK2657" s="61"/>
      <c r="AL2657" s="61"/>
      <c r="AM2657" s="61"/>
      <c r="AN2657" s="61"/>
      <c r="AO2657" s="61"/>
      <c r="AP2657" s="61"/>
      <c r="AQ2657" s="61"/>
      <c r="AR2657" s="175" t="s">
        <v>17</v>
      </c>
      <c r="AS2657" s="175"/>
      <c r="AT2657" s="175"/>
      <c r="AU2657" s="61"/>
      <c r="AV2657" s="61"/>
      <c r="AW2657" s="56" t="s">
        <v>141</v>
      </c>
      <c r="AX2657" s="49" t="s">
        <v>140</v>
      </c>
      <c r="AY2657" s="61"/>
      <c r="AZ2657" s="61"/>
      <c r="BA2657" s="46" t="s">
        <v>351</v>
      </c>
      <c r="BB2657" s="57">
        <v>0</v>
      </c>
      <c r="BC2657" s="58">
        <v>0</v>
      </c>
      <c r="BD2657" s="61"/>
      <c r="BE2657" s="61"/>
      <c r="BF2657" s="61"/>
      <c r="BG2657" s="61"/>
      <c r="BH2657" s="61"/>
      <c r="BI2657" s="61"/>
      <c r="BJ2657" s="61"/>
      <c r="BK2657" s="61"/>
      <c r="BL2657" s="61"/>
      <c r="BM2657" s="61"/>
    </row>
    <row r="2658" spans="1:65" ht="25.5" customHeight="1" x14ac:dyDescent="0.2">
      <c r="B2658"/>
      <c r="C2658" s="56" t="s">
        <v>141</v>
      </c>
      <c r="D2658" s="49" t="s">
        <v>140</v>
      </c>
      <c r="E2658" s="64"/>
      <c r="F2658" s="61"/>
      <c r="G2658" s="61"/>
      <c r="H2658" s="61"/>
      <c r="I2658" s="61"/>
      <c r="J2658" s="46" t="s">
        <v>352</v>
      </c>
      <c r="K2658" s="57">
        <v>0</v>
      </c>
      <c r="L2658" s="58">
        <v>0</v>
      </c>
      <c r="M2658" s="61"/>
      <c r="N2658" s="61"/>
      <c r="O2658" s="61"/>
      <c r="P2658" s="61"/>
      <c r="Q2658" s="61"/>
      <c r="R2658" s="61"/>
      <c r="S2658" s="61"/>
      <c r="T2658" s="61"/>
      <c r="U2658" s="61"/>
      <c r="V2658" s="47" t="s">
        <v>195</v>
      </c>
      <c r="W2658" s="57">
        <v>3</v>
      </c>
      <c r="X2658" s="58">
        <v>0.27272727272727271</v>
      </c>
      <c r="Y2658"/>
      <c r="Z2658" s="61"/>
      <c r="AA2658" s="61"/>
      <c r="AB2658" s="61"/>
      <c r="AC2658" s="61"/>
      <c r="AD2658" s="61"/>
      <c r="AE2658" s="46" t="s">
        <v>352</v>
      </c>
      <c r="AF2658" s="57">
        <v>0</v>
      </c>
      <c r="AG2658" s="58">
        <v>0</v>
      </c>
      <c r="AH2658" s="61"/>
      <c r="AI2658" s="61"/>
      <c r="AJ2658" s="61"/>
      <c r="AK2658" s="61"/>
      <c r="AL2658" s="61"/>
      <c r="AM2658" s="61"/>
      <c r="AN2658" s="61"/>
      <c r="AO2658" s="61"/>
      <c r="AP2658" s="61"/>
      <c r="AQ2658" s="61"/>
      <c r="AR2658" s="55" t="s">
        <v>195</v>
      </c>
      <c r="AS2658" s="57">
        <v>2</v>
      </c>
      <c r="AT2658" s="58">
        <v>0.5</v>
      </c>
      <c r="AU2658" s="61"/>
      <c r="AV2658" s="61"/>
      <c r="AW2658" s="61"/>
      <c r="AX2658" s="61"/>
      <c r="AY2658" s="61"/>
      <c r="AZ2658" s="61"/>
      <c r="BA2658" s="46" t="s">
        <v>352</v>
      </c>
      <c r="BB2658" s="57">
        <v>0</v>
      </c>
      <c r="BC2658" s="58">
        <v>0</v>
      </c>
      <c r="BD2658" s="61"/>
      <c r="BE2658" s="61"/>
      <c r="BF2658" s="61"/>
      <c r="BG2658" s="61"/>
      <c r="BH2658" s="61"/>
      <c r="BI2658" s="61"/>
      <c r="BJ2658" s="61"/>
      <c r="BK2658" s="61"/>
      <c r="BL2658" s="61"/>
      <c r="BM2658" s="61"/>
    </row>
    <row r="2659" spans="1:65" ht="25.5" customHeight="1" x14ac:dyDescent="0.2">
      <c r="B2659"/>
      <c r="C2659"/>
      <c r="D2659"/>
      <c r="E2659" s="64"/>
      <c r="F2659" s="61"/>
      <c r="G2659" s="61"/>
      <c r="H2659" s="61"/>
      <c r="I2659" s="61"/>
      <c r="J2659" s="46" t="s">
        <v>353</v>
      </c>
      <c r="K2659" s="57">
        <v>0</v>
      </c>
      <c r="L2659" s="58">
        <v>0</v>
      </c>
      <c r="M2659" s="61"/>
      <c r="N2659" s="61"/>
      <c r="O2659" s="61"/>
      <c r="P2659" s="61"/>
      <c r="Q2659" s="61"/>
      <c r="R2659" s="61"/>
      <c r="S2659" s="61"/>
      <c r="T2659" s="61"/>
      <c r="U2659" s="61"/>
      <c r="V2659" s="46" t="s">
        <v>196</v>
      </c>
      <c r="W2659" s="57">
        <v>8</v>
      </c>
      <c r="X2659" s="58">
        <v>0.72727272727272729</v>
      </c>
      <c r="Y2659"/>
      <c r="Z2659" s="61"/>
      <c r="AA2659" s="61"/>
      <c r="AB2659" s="61"/>
      <c r="AC2659" s="61"/>
      <c r="AD2659" s="61"/>
      <c r="AE2659" s="46" t="s">
        <v>353</v>
      </c>
      <c r="AF2659" s="57">
        <v>0</v>
      </c>
      <c r="AG2659" s="58">
        <v>0</v>
      </c>
      <c r="AH2659" s="61"/>
      <c r="AI2659" s="61"/>
      <c r="AJ2659" s="61"/>
      <c r="AK2659" s="61"/>
      <c r="AL2659" s="61"/>
      <c r="AM2659" s="61"/>
      <c r="AN2659" s="61"/>
      <c r="AO2659" s="61"/>
      <c r="AP2659" s="61"/>
      <c r="AQ2659" s="61"/>
      <c r="AR2659" s="46" t="s">
        <v>196</v>
      </c>
      <c r="AS2659" s="57">
        <v>2</v>
      </c>
      <c r="AT2659" s="58">
        <v>0.5</v>
      </c>
      <c r="AU2659" s="61"/>
      <c r="AV2659" s="61"/>
      <c r="AW2659" s="61"/>
      <c r="AX2659" s="61"/>
      <c r="AY2659" s="61"/>
      <c r="AZ2659" s="61"/>
      <c r="BA2659" s="46" t="s">
        <v>353</v>
      </c>
      <c r="BB2659" s="57">
        <v>0</v>
      </c>
      <c r="BC2659" s="58">
        <v>0</v>
      </c>
      <c r="BD2659" s="61"/>
      <c r="BE2659" s="61"/>
      <c r="BF2659" s="61"/>
      <c r="BG2659" s="61"/>
      <c r="BH2659" s="61"/>
      <c r="BI2659" s="61"/>
      <c r="BJ2659" s="61"/>
      <c r="BK2659" s="61"/>
      <c r="BL2659" s="61"/>
      <c r="BM2659" s="61"/>
    </row>
    <row r="2660" spans="1:65" ht="25.5" customHeight="1" x14ac:dyDescent="0.2">
      <c r="B2660" s="175" t="s">
        <v>17</v>
      </c>
      <c r="C2660" s="175"/>
      <c r="D2660" s="175"/>
      <c r="E2660" s="64"/>
      <c r="F2660" s="61"/>
      <c r="G2660" s="61"/>
      <c r="H2660" s="61"/>
      <c r="I2660" s="61"/>
      <c r="J2660" s="37"/>
      <c r="K2660" s="45">
        <v>27</v>
      </c>
      <c r="L2660" s="58">
        <v>1</v>
      </c>
      <c r="M2660" s="61"/>
      <c r="N2660" s="61"/>
      <c r="O2660" s="61"/>
      <c r="P2660" s="61"/>
      <c r="Q2660" s="61"/>
      <c r="R2660" s="61"/>
      <c r="S2660" s="61"/>
      <c r="T2660" s="61"/>
      <c r="U2660" s="61"/>
      <c r="V2660" s="77"/>
      <c r="W2660" s="54">
        <v>11</v>
      </c>
      <c r="X2660" s="76">
        <v>1</v>
      </c>
      <c r="Y2660"/>
      <c r="Z2660" s="61"/>
      <c r="AA2660" s="61"/>
      <c r="AB2660" s="61"/>
      <c r="AC2660" s="61"/>
      <c r="AD2660" s="61"/>
      <c r="AE2660" s="37"/>
      <c r="AF2660" s="45">
        <v>11</v>
      </c>
      <c r="AG2660" s="58">
        <v>1</v>
      </c>
      <c r="AH2660" s="61"/>
      <c r="AI2660" s="61"/>
      <c r="AJ2660" s="61"/>
      <c r="AK2660" s="61"/>
      <c r="AL2660" s="61"/>
      <c r="AM2660" s="61"/>
      <c r="AN2660" s="61"/>
      <c r="AO2660" s="61"/>
      <c r="AP2660" s="61"/>
      <c r="AQ2660" s="61"/>
      <c r="AR2660" s="77"/>
      <c r="AS2660" s="54">
        <v>4</v>
      </c>
      <c r="AT2660" s="76">
        <v>1</v>
      </c>
      <c r="AU2660" s="61"/>
      <c r="AV2660"/>
      <c r="AW2660"/>
      <c r="AX2660"/>
      <c r="AY2660" s="61"/>
      <c r="AZ2660" s="61"/>
      <c r="BA2660" s="37"/>
      <c r="BB2660" s="45">
        <v>4</v>
      </c>
      <c r="BC2660" s="58">
        <v>1</v>
      </c>
      <c r="BD2660" s="61"/>
      <c r="BE2660" s="61"/>
      <c r="BF2660" s="61"/>
      <c r="BG2660" s="61"/>
      <c r="BH2660" s="61"/>
      <c r="BI2660" s="61"/>
      <c r="BJ2660" s="61"/>
      <c r="BK2660" s="61"/>
      <c r="BL2660" s="61"/>
      <c r="BM2660" s="61"/>
    </row>
    <row r="2661" spans="1:65" ht="25.5" customHeight="1" x14ac:dyDescent="0.2">
      <c r="B2661" s="55" t="s">
        <v>195</v>
      </c>
      <c r="C2661" s="57">
        <v>6</v>
      </c>
      <c r="D2661" s="58">
        <v>0.22222222222222221</v>
      </c>
      <c r="E2661" s="64"/>
      <c r="F2661" s="61"/>
      <c r="G2661" s="61"/>
      <c r="H2661" s="61"/>
      <c r="I2661" s="61"/>
      <c r="J2661" s="61"/>
      <c r="K2661" s="49" t="s">
        <v>141</v>
      </c>
      <c r="L2661" s="74" t="s">
        <v>140</v>
      </c>
      <c r="M2661" s="61"/>
      <c r="N2661" s="61"/>
      <c r="O2661" s="61"/>
      <c r="P2661" s="61"/>
      <c r="Q2661" s="61"/>
      <c r="R2661" s="61"/>
      <c r="S2661" s="61"/>
      <c r="T2661" s="61"/>
      <c r="U2661" s="61"/>
      <c r="V2661" s="61"/>
      <c r="W2661" s="56" t="s">
        <v>141</v>
      </c>
      <c r="X2661" s="49" t="s">
        <v>140</v>
      </c>
      <c r="Y2661"/>
      <c r="Z2661" s="61"/>
      <c r="AA2661" s="61"/>
      <c r="AB2661" s="61"/>
      <c r="AC2661" s="61"/>
      <c r="AD2661" s="61"/>
      <c r="AE2661" s="61"/>
      <c r="AF2661" s="49" t="s">
        <v>141</v>
      </c>
      <c r="AG2661" s="74" t="s">
        <v>140</v>
      </c>
      <c r="AH2661" s="61"/>
      <c r="AI2661" s="61"/>
      <c r="AJ2661" s="61"/>
      <c r="AK2661" s="61"/>
      <c r="AL2661" s="61"/>
      <c r="AM2661" s="61"/>
      <c r="AN2661" s="61"/>
      <c r="AO2661" s="61"/>
      <c r="AP2661" s="61"/>
      <c r="AQ2661" s="61"/>
      <c r="AR2661"/>
      <c r="AS2661" s="56" t="s">
        <v>141</v>
      </c>
      <c r="AT2661" s="49" t="s">
        <v>140</v>
      </c>
      <c r="AU2661" s="61"/>
      <c r="AV2661"/>
      <c r="AW2661"/>
      <c r="AX2661"/>
      <c r="AY2661" s="61"/>
      <c r="AZ2661" s="61"/>
      <c r="BA2661" s="61"/>
      <c r="BB2661" s="49" t="s">
        <v>141</v>
      </c>
      <c r="BC2661" s="74" t="s">
        <v>140</v>
      </c>
      <c r="BD2661" s="61"/>
      <c r="BE2661" s="61"/>
      <c r="BF2661" s="61"/>
      <c r="BG2661" s="61"/>
      <c r="BH2661" s="61"/>
      <c r="BI2661" s="61"/>
      <c r="BJ2661" s="61"/>
      <c r="BK2661" s="61"/>
      <c r="BL2661" s="61"/>
      <c r="BM2661" s="61"/>
    </row>
    <row r="2662" spans="1:65" ht="25.5" customHeight="1" x14ac:dyDescent="0.2">
      <c r="B2662" s="46" t="s">
        <v>196</v>
      </c>
      <c r="C2662" s="57">
        <v>21</v>
      </c>
      <c r="D2662" s="58">
        <v>0.77777777777777779</v>
      </c>
      <c r="E2662" s="64"/>
      <c r="F2662" s="61"/>
      <c r="G2662" s="61"/>
      <c r="H2662" s="61"/>
      <c r="I2662" s="61"/>
      <c r="J2662" s="61"/>
      <c r="K2662" s="61"/>
      <c r="L2662" s="61"/>
      <c r="M2662" s="61"/>
      <c r="N2662" s="61"/>
      <c r="O2662" s="61"/>
      <c r="P2662" s="61"/>
      <c r="Q2662" s="61"/>
      <c r="R2662" s="61"/>
      <c r="S2662" s="61"/>
      <c r="T2662" s="61"/>
      <c r="U2662" s="61"/>
      <c r="V2662"/>
      <c r="W2662"/>
      <c r="X2662"/>
      <c r="Y2662" s="61"/>
      <c r="Z2662" s="61"/>
      <c r="AA2662" s="61"/>
      <c r="AB2662" s="61"/>
      <c r="AC2662" s="61"/>
      <c r="AD2662" s="61"/>
      <c r="AE2662"/>
      <c r="AF2662"/>
      <c r="AG2662"/>
      <c r="AH2662" s="61"/>
      <c r="AI2662" s="61"/>
      <c r="AJ2662" s="61"/>
      <c r="AK2662" s="61"/>
      <c r="AL2662" s="61"/>
      <c r="AM2662" s="61"/>
      <c r="AN2662" s="61"/>
      <c r="AO2662" s="61"/>
      <c r="AP2662" s="61"/>
      <c r="AQ2662" s="61"/>
      <c r="AR2662"/>
      <c r="AS2662"/>
      <c r="AT2662"/>
      <c r="AU2662" s="61"/>
      <c r="AV2662"/>
      <c r="AW2662"/>
      <c r="AX2662"/>
      <c r="AY2662" s="61"/>
      <c r="AZ2662" s="61"/>
      <c r="BA2662" s="37"/>
      <c r="BB2662" s="37"/>
      <c r="BC2662" s="37"/>
      <c r="BD2662" s="61"/>
      <c r="BE2662" s="61"/>
      <c r="BF2662" s="61"/>
      <c r="BG2662" s="61"/>
      <c r="BH2662" s="61"/>
      <c r="BI2662" s="61"/>
      <c r="BJ2662" s="61"/>
      <c r="BK2662" s="61"/>
      <c r="BL2662" s="61"/>
      <c r="BM2662" s="61"/>
    </row>
    <row r="2663" spans="1:65" ht="25.5" customHeight="1" x14ac:dyDescent="0.2">
      <c r="B2663" s="77"/>
      <c r="C2663" s="54">
        <v>27</v>
      </c>
      <c r="D2663" s="76">
        <v>1</v>
      </c>
      <c r="E2663" s="2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</row>
    <row r="2664" spans="1:65" ht="25.5" customHeight="1" x14ac:dyDescent="0.2">
      <c r="B2664"/>
      <c r="C2664" s="56" t="s">
        <v>141</v>
      </c>
      <c r="D2664" s="49" t="s">
        <v>140</v>
      </c>
      <c r="E2664" s="2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 s="37"/>
      <c r="AF2664" s="37"/>
      <c r="AG2664" s="37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</row>
    <row r="2666" spans="1:65" ht="25.5" customHeight="1" x14ac:dyDescent="0.2">
      <c r="B2666" s="222" t="s">
        <v>3809</v>
      </c>
      <c r="C2666" s="223"/>
      <c r="D2666" s="223"/>
      <c r="E2666" s="223"/>
      <c r="F2666" s="223"/>
      <c r="G2666" s="223"/>
      <c r="H2666" s="223"/>
      <c r="I2666" s="223"/>
      <c r="J2666" s="223"/>
      <c r="K2666" s="223"/>
      <c r="L2666" s="223"/>
      <c r="M2666" s="223"/>
      <c r="N2666" s="223"/>
      <c r="O2666" s="223"/>
      <c r="P2666" s="223"/>
      <c r="Q2666" s="223"/>
      <c r="R2666" s="223"/>
      <c r="S2666" s="223"/>
      <c r="T2666" s="223"/>
      <c r="U2666" s="223"/>
      <c r="V2666" s="223"/>
      <c r="W2666" s="223"/>
      <c r="X2666" s="223"/>
      <c r="Y2666" s="223"/>
      <c r="Z2666" s="223"/>
      <c r="AA2666" s="223"/>
      <c r="AB2666" s="223"/>
      <c r="AC2666" s="223"/>
      <c r="AD2666" s="223"/>
      <c r="AE2666" s="223"/>
      <c r="AF2666" s="223"/>
      <c r="AG2666" s="223"/>
      <c r="AH2666" s="223"/>
      <c r="AI2666" s="223"/>
      <c r="AJ2666" s="223"/>
      <c r="AK2666" s="223"/>
      <c r="AL2666" s="223"/>
      <c r="AM2666" s="223"/>
      <c r="AN2666" s="223"/>
      <c r="AO2666" s="223"/>
      <c r="AP2666" s="223"/>
      <c r="AQ2666" s="223"/>
      <c r="AR2666" s="223"/>
      <c r="AS2666" s="223"/>
      <c r="AT2666" s="223"/>
      <c r="AU2666" s="223"/>
      <c r="AV2666" s="223"/>
      <c r="AW2666" s="223"/>
      <c r="AX2666" s="223"/>
      <c r="AY2666" s="223"/>
      <c r="AZ2666" s="223"/>
      <c r="BA2666" s="223"/>
      <c r="BB2666" s="223"/>
      <c r="BC2666" s="224"/>
    </row>
    <row r="2668" spans="1:65" ht="25.5" customHeight="1" x14ac:dyDescent="0.2">
      <c r="A2668" s="103"/>
      <c r="B2668" s="205" t="s">
        <v>423</v>
      </c>
      <c r="C2668" s="205"/>
      <c r="D2668" s="205"/>
      <c r="E2668" s="205"/>
      <c r="F2668" s="205"/>
      <c r="G2668" s="205"/>
      <c r="H2668" s="205"/>
      <c r="I2668" s="205"/>
      <c r="J2668" s="205"/>
      <c r="K2668" s="205"/>
      <c r="L2668" s="205"/>
      <c r="M2668" s="205"/>
      <c r="N2668" s="205"/>
      <c r="O2668" s="205"/>
      <c r="P2668" s="205"/>
      <c r="Q2668" s="205"/>
      <c r="R2668" s="205"/>
      <c r="S2668" s="205"/>
      <c r="T2668" s="205"/>
      <c r="U2668" s="205"/>
      <c r="V2668" s="205"/>
      <c r="W2668" s="205"/>
      <c r="X2668" s="205"/>
      <c r="Y2668" s="205"/>
      <c r="Z2668" s="205"/>
      <c r="AA2668" s="205"/>
      <c r="AB2668" s="205"/>
      <c r="AC2668" s="205"/>
      <c r="AD2668" s="205"/>
      <c r="AE2668" s="205"/>
      <c r="AF2668" s="205"/>
      <c r="AG2668" s="205"/>
      <c r="AH2668" s="205"/>
      <c r="AI2668" s="205"/>
      <c r="AJ2668" s="205"/>
      <c r="AK2668" s="205"/>
      <c r="AL2668" s="205"/>
      <c r="AM2668" s="205"/>
      <c r="AN2668" s="205"/>
      <c r="AO2668" s="205"/>
      <c r="AP2668" s="205"/>
      <c r="AQ2668" s="205"/>
      <c r="AR2668" s="205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 s="8"/>
      <c r="BM2668" s="8"/>
    </row>
    <row r="2669" spans="1:65" ht="25.5" customHeight="1" x14ac:dyDescent="0.2">
      <c r="A2669" s="103"/>
      <c r="B2669"/>
      <c r="C2669"/>
      <c r="D2669"/>
      <c r="E2669" s="8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</row>
    <row r="2670" spans="1:65" ht="25.5" customHeight="1" x14ac:dyDescent="0.2">
      <c r="A2670" s="103"/>
      <c r="B2670" s="225" t="s">
        <v>138</v>
      </c>
      <c r="C2670" s="226"/>
      <c r="D2670" s="227"/>
      <c r="E2670" s="8"/>
      <c r="F2670" s="228" t="s">
        <v>3</v>
      </c>
      <c r="G2670" s="229"/>
      <c r="H2670" s="230"/>
      <c r="I2670"/>
      <c r="J2670" s="231" t="s">
        <v>145</v>
      </c>
      <c r="K2670" s="232"/>
      <c r="L2670" s="233"/>
      <c r="M2670"/>
      <c r="N2670" s="231" t="s">
        <v>5</v>
      </c>
      <c r="O2670" s="232"/>
      <c r="P2670" s="233"/>
      <c r="Q2670"/>
      <c r="R2670" s="228" t="s">
        <v>158</v>
      </c>
      <c r="S2670" s="229"/>
      <c r="T2670" s="230"/>
      <c r="U2670"/>
      <c r="V2670" s="234" t="s">
        <v>159</v>
      </c>
      <c r="W2670" s="235"/>
      <c r="X2670" s="236"/>
      <c r="Y2670"/>
      <c r="Z2670" s="225" t="s">
        <v>8</v>
      </c>
      <c r="AA2670" s="226"/>
      <c r="AB2670" s="227"/>
      <c r="AC2670"/>
      <c r="AD2670" s="234" t="s">
        <v>9</v>
      </c>
      <c r="AE2670" s="235"/>
      <c r="AF2670" s="236"/>
      <c r="AG2670"/>
      <c r="AH2670" s="234" t="s">
        <v>172</v>
      </c>
      <c r="AI2670" s="235"/>
      <c r="AJ2670" s="236"/>
      <c r="AK2670"/>
      <c r="AL2670" s="234" t="s">
        <v>11</v>
      </c>
      <c r="AM2670" s="235"/>
      <c r="AN2670" s="236"/>
      <c r="AO2670"/>
      <c r="AP2670" s="234" t="s">
        <v>179</v>
      </c>
      <c r="AQ2670" s="235"/>
      <c r="AR2670" s="236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</row>
    <row r="2671" spans="1:65" ht="25.5" customHeight="1" x14ac:dyDescent="0.2">
      <c r="A2671" s="103"/>
      <c r="B2671" s="90" t="s">
        <v>40</v>
      </c>
      <c r="C2671" s="42">
        <v>11</v>
      </c>
      <c r="D2671" s="44">
        <v>0.42307692307692307</v>
      </c>
      <c r="E2671" s="8"/>
      <c r="F2671" s="91" t="s">
        <v>143</v>
      </c>
      <c r="G2671" s="43">
        <v>5</v>
      </c>
      <c r="H2671" s="44">
        <v>0.19230769230769232</v>
      </c>
      <c r="I2671"/>
      <c r="J2671" s="92" t="s">
        <v>147</v>
      </c>
      <c r="K2671" s="45">
        <v>0</v>
      </c>
      <c r="L2671" s="44">
        <v>0</v>
      </c>
      <c r="M2671"/>
      <c r="N2671" s="91" t="s">
        <v>154</v>
      </c>
      <c r="O2671" s="43">
        <v>22</v>
      </c>
      <c r="P2671" s="44">
        <v>0.84615384615384615</v>
      </c>
      <c r="Q2671"/>
      <c r="R2671" s="93">
        <v>1</v>
      </c>
      <c r="S2671" s="43">
        <v>19</v>
      </c>
      <c r="T2671" s="44">
        <v>0.73076923076923073</v>
      </c>
      <c r="U2671"/>
      <c r="V2671" s="94" t="s">
        <v>160</v>
      </c>
      <c r="W2671" s="57">
        <v>14</v>
      </c>
      <c r="X2671" s="58">
        <v>0.56000000000000005</v>
      </c>
      <c r="Y2671"/>
      <c r="Z2671" s="95" t="s">
        <v>163</v>
      </c>
      <c r="AA2671" s="42">
        <v>2</v>
      </c>
      <c r="AB2671" s="44">
        <v>7.6923076923076927E-2</v>
      </c>
      <c r="AC2671"/>
      <c r="AD2671" s="95" t="s">
        <v>799</v>
      </c>
      <c r="AE2671" s="57">
        <v>12</v>
      </c>
      <c r="AF2671" s="58">
        <v>0.46153846153846156</v>
      </c>
      <c r="AG2671"/>
      <c r="AH2671" s="95" t="s">
        <v>143</v>
      </c>
      <c r="AI2671" s="42">
        <v>8</v>
      </c>
      <c r="AJ2671" s="44">
        <v>0.30769230769230771</v>
      </c>
      <c r="AK2671"/>
      <c r="AL2671" s="95" t="s">
        <v>175</v>
      </c>
      <c r="AM2671" s="42">
        <v>9</v>
      </c>
      <c r="AN2671" s="44">
        <v>0.34615384615384615</v>
      </c>
      <c r="AO2671"/>
      <c r="AP2671" s="95" t="s">
        <v>143</v>
      </c>
      <c r="AQ2671" s="42">
        <v>13</v>
      </c>
      <c r="AR2671" s="44">
        <v>0.5</v>
      </c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</row>
    <row r="2672" spans="1:65" ht="25.5" customHeight="1" x14ac:dyDescent="0.2">
      <c r="A2672" s="103"/>
      <c r="B2672" s="90" t="s">
        <v>27</v>
      </c>
      <c r="C2672" s="42">
        <v>1</v>
      </c>
      <c r="D2672" s="44">
        <v>3.8461538461538464E-2</v>
      </c>
      <c r="E2672" s="8"/>
      <c r="F2672" s="91" t="s">
        <v>144</v>
      </c>
      <c r="G2672" s="43">
        <v>21</v>
      </c>
      <c r="H2672" s="44">
        <v>0.80769230769230771</v>
      </c>
      <c r="I2672"/>
      <c r="J2672" s="92" t="s">
        <v>148</v>
      </c>
      <c r="K2672" s="45">
        <v>0</v>
      </c>
      <c r="L2672" s="44">
        <v>0</v>
      </c>
      <c r="M2672"/>
      <c r="N2672" s="91" t="s">
        <v>155</v>
      </c>
      <c r="O2672" s="43">
        <v>0</v>
      </c>
      <c r="P2672" s="44">
        <v>0</v>
      </c>
      <c r="Q2672"/>
      <c r="R2672" s="93">
        <v>2</v>
      </c>
      <c r="S2672" s="43">
        <v>3</v>
      </c>
      <c r="T2672" s="44">
        <v>0.11538461538461539</v>
      </c>
      <c r="U2672"/>
      <c r="V2672" s="95" t="s">
        <v>161</v>
      </c>
      <c r="W2672" s="57">
        <v>4</v>
      </c>
      <c r="X2672" s="58">
        <v>0.16</v>
      </c>
      <c r="Y2672"/>
      <c r="Z2672" s="90" t="s">
        <v>164</v>
      </c>
      <c r="AA2672" s="42">
        <v>5</v>
      </c>
      <c r="AB2672" s="44">
        <v>0.19230769230769232</v>
      </c>
      <c r="AC2672"/>
      <c r="AD2672" s="94" t="s">
        <v>800</v>
      </c>
      <c r="AE2672" s="57">
        <v>4</v>
      </c>
      <c r="AF2672" s="58">
        <v>0.15384615384615385</v>
      </c>
      <c r="AG2672"/>
      <c r="AH2672" s="90" t="s">
        <v>173</v>
      </c>
      <c r="AI2672" s="42">
        <v>7</v>
      </c>
      <c r="AJ2672" s="44">
        <v>0.26923076923076922</v>
      </c>
      <c r="AK2672"/>
      <c r="AL2672" s="90" t="s">
        <v>176</v>
      </c>
      <c r="AM2672" s="42">
        <v>14</v>
      </c>
      <c r="AN2672" s="44">
        <v>0.53846153846153844</v>
      </c>
      <c r="AO2672"/>
      <c r="AP2672" s="90" t="s">
        <v>173</v>
      </c>
      <c r="AQ2672" s="42">
        <v>13</v>
      </c>
      <c r="AR2672" s="44">
        <v>0.5</v>
      </c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</row>
    <row r="2673" spans="1:65" ht="25.5" customHeight="1" x14ac:dyDescent="0.2">
      <c r="A2673" s="103"/>
      <c r="B2673" s="90" t="s">
        <v>31</v>
      </c>
      <c r="C2673" s="42">
        <v>7</v>
      </c>
      <c r="D2673" s="44">
        <v>0.26923076923076922</v>
      </c>
      <c r="E2673" s="8"/>
      <c r="F2673" s="83"/>
      <c r="G2673" s="85">
        <v>26</v>
      </c>
      <c r="H2673" s="86">
        <v>1</v>
      </c>
      <c r="I2673"/>
      <c r="J2673" s="92" t="s">
        <v>146</v>
      </c>
      <c r="K2673" s="45">
        <v>7</v>
      </c>
      <c r="L2673" s="44">
        <v>0.26923076923076922</v>
      </c>
      <c r="M2673"/>
      <c r="N2673" s="91" t="s">
        <v>156</v>
      </c>
      <c r="O2673" s="43">
        <v>0</v>
      </c>
      <c r="P2673" s="44">
        <v>0</v>
      </c>
      <c r="Q2673"/>
      <c r="R2673" s="93">
        <v>3</v>
      </c>
      <c r="S2673" s="43">
        <v>3</v>
      </c>
      <c r="T2673" s="44">
        <v>0.11538461538461539</v>
      </c>
      <c r="U2673"/>
      <c r="V2673" s="94" t="s">
        <v>162</v>
      </c>
      <c r="W2673" s="57">
        <v>7</v>
      </c>
      <c r="X2673" s="58">
        <v>0.28000000000000003</v>
      </c>
      <c r="Y2673"/>
      <c r="Z2673" s="90" t="s">
        <v>165</v>
      </c>
      <c r="AA2673" s="42">
        <v>6</v>
      </c>
      <c r="AB2673" s="44">
        <v>0.23076923076923078</v>
      </c>
      <c r="AC2673"/>
      <c r="AD2673" s="94" t="s">
        <v>801</v>
      </c>
      <c r="AE2673" s="57">
        <v>4</v>
      </c>
      <c r="AF2673" s="58">
        <v>0.15384615384615385</v>
      </c>
      <c r="AG2673"/>
      <c r="AH2673" s="90" t="s">
        <v>174</v>
      </c>
      <c r="AI2673" s="42">
        <v>11</v>
      </c>
      <c r="AJ2673" s="44">
        <v>0.42307692307692307</v>
      </c>
      <c r="AK2673"/>
      <c r="AL2673" s="90" t="s">
        <v>177</v>
      </c>
      <c r="AM2673" s="42">
        <v>3</v>
      </c>
      <c r="AN2673" s="44">
        <v>0.11538461538461539</v>
      </c>
      <c r="AO2673"/>
      <c r="AP2673" s="90" t="s">
        <v>171</v>
      </c>
      <c r="AQ2673" s="42">
        <v>0</v>
      </c>
      <c r="AR2673" s="44">
        <v>0</v>
      </c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</row>
    <row r="2674" spans="1:65" ht="25.5" customHeight="1" x14ac:dyDescent="0.2">
      <c r="A2674" s="103"/>
      <c r="B2674" s="90" t="s">
        <v>36</v>
      </c>
      <c r="C2674" s="42">
        <v>5</v>
      </c>
      <c r="D2674" s="44">
        <v>0.19230769230769232</v>
      </c>
      <c r="E2674" s="8"/>
      <c r="F2674"/>
      <c r="G2674" s="41" t="s">
        <v>141</v>
      </c>
      <c r="H2674" s="41" t="s">
        <v>140</v>
      </c>
      <c r="I2674"/>
      <c r="J2674" s="92" t="s">
        <v>150</v>
      </c>
      <c r="K2674" s="45">
        <v>0</v>
      </c>
      <c r="L2674" s="44">
        <v>0</v>
      </c>
      <c r="M2674"/>
      <c r="N2674" s="91" t="s">
        <v>157</v>
      </c>
      <c r="O2674" s="43">
        <v>4</v>
      </c>
      <c r="P2674" s="44">
        <v>0.15384615384615385</v>
      </c>
      <c r="Q2674"/>
      <c r="R2674" s="93">
        <v>4</v>
      </c>
      <c r="S2674" s="43">
        <v>1</v>
      </c>
      <c r="T2674" s="44">
        <v>3.8461538461538464E-2</v>
      </c>
      <c r="U2674"/>
      <c r="V2674" s="77"/>
      <c r="W2674" s="54">
        <v>25</v>
      </c>
      <c r="X2674" s="66">
        <v>1</v>
      </c>
      <c r="Y2674"/>
      <c r="Z2674" s="90" t="s">
        <v>166</v>
      </c>
      <c r="AA2674" s="42">
        <v>3</v>
      </c>
      <c r="AB2674" s="44">
        <v>0.11538461538461539</v>
      </c>
      <c r="AC2674"/>
      <c r="AD2674" s="94" t="s">
        <v>802</v>
      </c>
      <c r="AE2674" s="57">
        <v>6</v>
      </c>
      <c r="AF2674" s="58">
        <v>0.23076923076923078</v>
      </c>
      <c r="AG2674"/>
      <c r="AH2674" s="90" t="s">
        <v>171</v>
      </c>
      <c r="AI2674" s="42">
        <v>0</v>
      </c>
      <c r="AJ2674" s="44">
        <v>0</v>
      </c>
      <c r="AK2674"/>
      <c r="AL2674" s="90" t="s">
        <v>178</v>
      </c>
      <c r="AM2674" s="42">
        <v>0</v>
      </c>
      <c r="AN2674" s="44">
        <v>0</v>
      </c>
      <c r="AO2674"/>
      <c r="AP2674" s="82"/>
      <c r="AQ2674" s="83">
        <v>26</v>
      </c>
      <c r="AR2674" s="87">
        <v>1</v>
      </c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</row>
    <row r="2675" spans="1:65" ht="25.5" customHeight="1" x14ac:dyDescent="0.2">
      <c r="A2675" s="103"/>
      <c r="B2675" s="90" t="s">
        <v>139</v>
      </c>
      <c r="C2675" s="42">
        <v>1</v>
      </c>
      <c r="D2675" s="44">
        <v>3.8461538461538464E-2</v>
      </c>
      <c r="E2675" s="8"/>
      <c r="F2675"/>
      <c r="G2675"/>
      <c r="H2675"/>
      <c r="I2675"/>
      <c r="J2675" s="92" t="s">
        <v>151</v>
      </c>
      <c r="K2675" s="45">
        <v>16</v>
      </c>
      <c r="L2675" s="44">
        <v>0.61538461538461542</v>
      </c>
      <c r="M2675"/>
      <c r="N2675" s="83"/>
      <c r="O2675" s="85">
        <v>26</v>
      </c>
      <c r="P2675" s="87">
        <v>1</v>
      </c>
      <c r="Q2675"/>
      <c r="R2675" s="93">
        <v>5</v>
      </c>
      <c r="S2675" s="43">
        <v>0</v>
      </c>
      <c r="T2675" s="44">
        <v>0</v>
      </c>
      <c r="U2675"/>
      <c r="V2675"/>
      <c r="W2675" s="56" t="s">
        <v>141</v>
      </c>
      <c r="X2675" s="49" t="s">
        <v>140</v>
      </c>
      <c r="Y2675"/>
      <c r="Z2675" s="96" t="s">
        <v>167</v>
      </c>
      <c r="AA2675" s="42">
        <v>4</v>
      </c>
      <c r="AB2675" s="44">
        <v>0.15384615384615385</v>
      </c>
      <c r="AC2675"/>
      <c r="AD2675" s="77"/>
      <c r="AE2675" s="54">
        <v>26</v>
      </c>
      <c r="AF2675" s="76">
        <v>1</v>
      </c>
      <c r="AG2675"/>
      <c r="AH2675" s="82"/>
      <c r="AI2675" s="83">
        <v>26</v>
      </c>
      <c r="AJ2675" s="87">
        <v>1</v>
      </c>
      <c r="AK2675"/>
      <c r="AL2675" s="82"/>
      <c r="AM2675" s="83">
        <v>26</v>
      </c>
      <c r="AN2675" s="87">
        <v>1</v>
      </c>
      <c r="AO2675"/>
      <c r="AP2675"/>
      <c r="AQ2675" s="40" t="s">
        <v>141</v>
      </c>
      <c r="AR2675" s="41" t="s">
        <v>140</v>
      </c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 s="8"/>
      <c r="BF2675" s="8"/>
      <c r="BG2675" s="8"/>
      <c r="BH2675"/>
      <c r="BI2675"/>
      <c r="BJ2675"/>
      <c r="BK2675"/>
      <c r="BL2675"/>
      <c r="BM2675"/>
    </row>
    <row r="2676" spans="1:65" ht="25.5" customHeight="1" x14ac:dyDescent="0.2">
      <c r="A2676" s="103"/>
      <c r="B2676" s="90" t="s">
        <v>50</v>
      </c>
      <c r="C2676" s="42">
        <v>1</v>
      </c>
      <c r="D2676" s="44">
        <v>3.8461538461538464E-2</v>
      </c>
      <c r="E2676" s="8"/>
      <c r="F2676"/>
      <c r="G2676"/>
      <c r="H2676"/>
      <c r="I2676"/>
      <c r="J2676" s="92" t="s">
        <v>149</v>
      </c>
      <c r="K2676" s="45">
        <v>1</v>
      </c>
      <c r="L2676" s="44">
        <v>3.8461538461538464E-2</v>
      </c>
      <c r="M2676"/>
      <c r="N2676"/>
      <c r="O2676" s="41" t="s">
        <v>153</v>
      </c>
      <c r="P2676" s="41" t="s">
        <v>140</v>
      </c>
      <c r="Q2676"/>
      <c r="R2676" s="83"/>
      <c r="S2676" s="85">
        <v>38</v>
      </c>
      <c r="T2676" s="87">
        <v>1</v>
      </c>
      <c r="U2676"/>
      <c r="V2676"/>
      <c r="W2676"/>
      <c r="X2676"/>
      <c r="Y2676"/>
      <c r="Z2676" s="96" t="s">
        <v>168</v>
      </c>
      <c r="AA2676" s="42">
        <v>1</v>
      </c>
      <c r="AB2676" s="44">
        <v>3.8461538461538464E-2</v>
      </c>
      <c r="AC2676"/>
      <c r="AD2676"/>
      <c r="AE2676" s="56" t="s">
        <v>141</v>
      </c>
      <c r="AF2676" s="49" t="s">
        <v>140</v>
      </c>
      <c r="AG2676"/>
      <c r="AH2676"/>
      <c r="AI2676" s="40" t="s">
        <v>141</v>
      </c>
      <c r="AJ2676" s="41" t="s">
        <v>140</v>
      </c>
      <c r="AK2676"/>
      <c r="AL2676" s="81"/>
      <c r="AM2676" s="40" t="s">
        <v>141</v>
      </c>
      <c r="AN2676" s="41" t="s">
        <v>140</v>
      </c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</row>
    <row r="2677" spans="1:65" ht="25.5" customHeight="1" x14ac:dyDescent="0.2">
      <c r="A2677" s="103"/>
      <c r="B2677" s="82"/>
      <c r="C2677" s="83">
        <v>26</v>
      </c>
      <c r="D2677" s="84">
        <v>1</v>
      </c>
      <c r="E2677" s="8"/>
      <c r="F2677"/>
      <c r="G2677"/>
      <c r="H2677"/>
      <c r="I2677"/>
      <c r="J2677" s="92" t="s">
        <v>152</v>
      </c>
      <c r="K2677" s="45">
        <v>2</v>
      </c>
      <c r="L2677" s="44">
        <v>7.6923076923076927E-2</v>
      </c>
      <c r="M2677"/>
      <c r="N2677"/>
      <c r="O2677"/>
      <c r="P2677"/>
      <c r="Q2677"/>
      <c r="R2677"/>
      <c r="S2677" s="49" t="s">
        <v>197</v>
      </c>
      <c r="T2677" s="89" t="s">
        <v>369</v>
      </c>
      <c r="U2677"/>
      <c r="V2677"/>
      <c r="W2677"/>
      <c r="X2677"/>
      <c r="Y2677"/>
      <c r="Z2677" s="96" t="s">
        <v>169</v>
      </c>
      <c r="AA2677" s="42">
        <v>2</v>
      </c>
      <c r="AB2677" s="44">
        <v>7.6923076923076927E-2</v>
      </c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 s="48"/>
      <c r="BM2677" s="8"/>
    </row>
    <row r="2678" spans="1:65" ht="25.5" customHeight="1" x14ac:dyDescent="0.2">
      <c r="A2678" s="103"/>
      <c r="B2678"/>
      <c r="C2678" s="40" t="s">
        <v>141</v>
      </c>
      <c r="D2678" s="41" t="s">
        <v>140</v>
      </c>
      <c r="E2678" s="8"/>
      <c r="F2678"/>
      <c r="G2678"/>
      <c r="H2678"/>
      <c r="I2678"/>
      <c r="J2678" s="88"/>
      <c r="K2678" s="65">
        <v>26</v>
      </c>
      <c r="L2678" s="87">
        <v>1</v>
      </c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 s="96" t="s">
        <v>170</v>
      </c>
      <c r="AA2678" s="42">
        <v>3</v>
      </c>
      <c r="AB2678" s="44">
        <v>0.11538461538461539</v>
      </c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</row>
    <row r="2679" spans="1:65" ht="25.5" customHeight="1" x14ac:dyDescent="0.2">
      <c r="A2679" s="103"/>
      <c r="B2679"/>
      <c r="C2679"/>
      <c r="D2679"/>
      <c r="E2679" s="8"/>
      <c r="F2679"/>
      <c r="G2679"/>
      <c r="H2679"/>
      <c r="I2679"/>
      <c r="J2679" s="79"/>
      <c r="K2679" s="41" t="s">
        <v>141</v>
      </c>
      <c r="L2679" s="41" t="s">
        <v>140</v>
      </c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 s="96" t="s">
        <v>162</v>
      </c>
      <c r="AA2679" s="42">
        <v>0</v>
      </c>
      <c r="AB2679" s="44">
        <v>0</v>
      </c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</row>
    <row r="2680" spans="1:65" ht="25.5" customHeight="1" x14ac:dyDescent="0.2">
      <c r="A2680" s="103"/>
      <c r="B2680"/>
      <c r="C2680"/>
      <c r="D2680"/>
      <c r="E2680" s="8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 s="96" t="s">
        <v>171</v>
      </c>
      <c r="AA2680" s="42">
        <v>0</v>
      </c>
      <c r="AB2680" s="44">
        <v>0</v>
      </c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 s="8"/>
      <c r="BJ2680" s="52"/>
      <c r="BK2680" s="52"/>
      <c r="BL2680"/>
      <c r="BM2680"/>
    </row>
    <row r="2681" spans="1:65" ht="25.5" customHeight="1" x14ac:dyDescent="0.2">
      <c r="A2681" s="103"/>
      <c r="B2681"/>
      <c r="C2681"/>
      <c r="D2681"/>
      <c r="E2681" s="8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 s="82"/>
      <c r="AA2681" s="83">
        <v>26</v>
      </c>
      <c r="AB2681" s="87">
        <v>1</v>
      </c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 s="8"/>
      <c r="BF2681" s="8"/>
      <c r="BG2681" s="8"/>
      <c r="BH2681"/>
      <c r="BI2681"/>
      <c r="BJ2681"/>
      <c r="BK2681"/>
      <c r="BL2681"/>
      <c r="BM2681"/>
    </row>
    <row r="2682" spans="1:65" ht="25.5" customHeight="1" x14ac:dyDescent="0.2">
      <c r="A2682" s="103"/>
      <c r="B2682" s="61"/>
      <c r="C2682" s="61"/>
      <c r="D2682" s="61"/>
      <c r="E2682" s="37"/>
      <c r="F2682" s="61"/>
      <c r="G2682" s="61"/>
      <c r="H2682" s="61"/>
      <c r="I2682" s="61"/>
      <c r="J2682" s="61"/>
      <c r="K2682" s="61"/>
      <c r="L2682" s="61"/>
      <c r="M2682" s="61"/>
      <c r="N2682" s="61"/>
      <c r="O2682" s="61"/>
      <c r="P2682" s="61"/>
      <c r="Q2682" s="61"/>
      <c r="R2682" s="61"/>
      <c r="S2682" s="61"/>
      <c r="T2682" s="61"/>
      <c r="U2682" s="61"/>
      <c r="V2682" s="61"/>
      <c r="W2682" s="61"/>
      <c r="X2682" s="61"/>
      <c r="Y2682" s="61"/>
      <c r="Z2682" s="78"/>
      <c r="AA2682" s="40" t="s">
        <v>141</v>
      </c>
      <c r="AB2682" s="41" t="s">
        <v>140</v>
      </c>
      <c r="AC2682" s="61"/>
      <c r="AD2682" s="61"/>
      <c r="AE2682" s="61"/>
      <c r="AF2682" s="61"/>
      <c r="AG2682" s="61"/>
      <c r="AH2682" s="61"/>
      <c r="AI2682" s="61"/>
      <c r="AJ2682" s="61"/>
      <c r="AK2682" s="61"/>
      <c r="AL2682" s="61"/>
      <c r="AM2682" s="61"/>
      <c r="AN2682" s="61"/>
      <c r="AO2682" s="61"/>
      <c r="AP2682" s="61"/>
      <c r="AQ2682" s="61"/>
      <c r="AR2682" s="61"/>
      <c r="AS2682" s="61"/>
      <c r="AT2682" s="61"/>
      <c r="AU2682" s="61"/>
      <c r="AV2682" s="61"/>
      <c r="AW2682" s="61"/>
      <c r="AX2682" s="61"/>
      <c r="AY2682" s="61"/>
      <c r="AZ2682" s="61"/>
      <c r="BA2682" s="61"/>
      <c r="BB2682" s="61"/>
      <c r="BC2682" s="61"/>
      <c r="BD2682" s="61"/>
      <c r="BE2682" s="61"/>
      <c r="BF2682" s="61"/>
      <c r="BG2682" s="61"/>
      <c r="BH2682" s="61"/>
      <c r="BI2682" s="61"/>
      <c r="BJ2682" s="61"/>
      <c r="BK2682" s="61"/>
      <c r="BL2682" s="61"/>
      <c r="BM2682" s="61"/>
    </row>
    <row r="2683" spans="1:65" ht="25.5" customHeight="1" x14ac:dyDescent="0.2">
      <c r="A2683" s="103"/>
      <c r="B2683" s="237" t="s">
        <v>424</v>
      </c>
      <c r="C2683" s="238"/>
      <c r="D2683" s="238"/>
      <c r="E2683" s="238"/>
      <c r="F2683" s="238"/>
      <c r="G2683" s="238"/>
      <c r="H2683" s="238"/>
      <c r="I2683" s="238"/>
      <c r="J2683" s="238"/>
      <c r="K2683" s="238"/>
      <c r="L2683" s="238"/>
      <c r="M2683" s="238"/>
      <c r="N2683" s="238"/>
      <c r="O2683" s="238"/>
      <c r="P2683" s="238"/>
      <c r="Q2683" s="238"/>
      <c r="R2683" s="238"/>
      <c r="S2683" s="238"/>
      <c r="T2683" s="238"/>
      <c r="U2683" s="238"/>
      <c r="V2683" s="238"/>
      <c r="W2683" s="238"/>
      <c r="X2683" s="238"/>
      <c r="Y2683" s="238"/>
      <c r="Z2683" s="238"/>
      <c r="AA2683" s="238"/>
      <c r="AB2683" s="238"/>
      <c r="AC2683" s="238"/>
      <c r="AD2683" s="238"/>
      <c r="AE2683" s="238"/>
      <c r="AF2683" s="238"/>
      <c r="AG2683" s="238"/>
      <c r="AH2683" s="238"/>
      <c r="AI2683" s="238"/>
      <c r="AJ2683" s="238"/>
      <c r="AK2683" s="238"/>
      <c r="AL2683" s="238"/>
      <c r="AM2683" s="238"/>
      <c r="AN2683" s="238"/>
      <c r="AO2683" s="238"/>
      <c r="AP2683" s="238"/>
      <c r="AQ2683" s="238"/>
      <c r="AR2683" s="238"/>
      <c r="AS2683" s="238"/>
      <c r="AT2683" s="238"/>
      <c r="AU2683" s="238"/>
      <c r="AV2683" s="238"/>
      <c r="AW2683" s="238"/>
      <c r="AX2683" s="238"/>
      <c r="AY2683" s="238"/>
      <c r="AZ2683" s="238"/>
      <c r="BA2683" s="238"/>
      <c r="BB2683" s="238"/>
      <c r="BC2683" s="238"/>
      <c r="BD2683" s="238"/>
      <c r="BE2683" s="238"/>
      <c r="BF2683" s="238"/>
      <c r="BG2683" s="238"/>
      <c r="BH2683" s="238"/>
      <c r="BI2683" s="239"/>
      <c r="BJ2683" s="61"/>
      <c r="BK2683" s="61"/>
      <c r="BL2683" s="37"/>
      <c r="BM2683" s="37"/>
    </row>
    <row r="2684" spans="1:65" ht="25.5" customHeight="1" x14ac:dyDescent="0.2">
      <c r="A2684" s="103"/>
      <c r="B2684" s="61"/>
      <c r="C2684" s="61"/>
      <c r="D2684" s="61"/>
      <c r="E2684" s="37"/>
      <c r="F2684" s="61"/>
      <c r="G2684" s="61"/>
      <c r="H2684" s="61"/>
      <c r="I2684" s="61"/>
      <c r="J2684" s="61"/>
      <c r="K2684" s="61"/>
      <c r="L2684" s="61"/>
      <c r="M2684" s="61"/>
      <c r="N2684" s="61"/>
      <c r="O2684" s="61"/>
      <c r="P2684" s="61"/>
      <c r="Q2684" s="61"/>
      <c r="R2684" s="61"/>
      <c r="S2684" s="61"/>
      <c r="T2684" s="61"/>
      <c r="U2684" s="61"/>
      <c r="V2684" s="61"/>
      <c r="W2684" s="61"/>
      <c r="X2684" s="61"/>
      <c r="Y2684" s="61"/>
      <c r="Z2684" s="61"/>
      <c r="AA2684" s="61"/>
      <c r="AB2684" s="61"/>
      <c r="AC2684" s="61"/>
      <c r="AD2684" s="61"/>
      <c r="AE2684" s="61"/>
      <c r="AF2684" s="61"/>
      <c r="AG2684" s="61"/>
      <c r="AH2684" s="61"/>
      <c r="AI2684" s="61"/>
      <c r="AJ2684" s="61"/>
      <c r="AK2684" s="61"/>
      <c r="AL2684" s="61"/>
      <c r="AM2684" s="61"/>
      <c r="AN2684" s="61"/>
      <c r="AO2684" s="61"/>
      <c r="AP2684" s="61"/>
      <c r="AQ2684" s="61"/>
      <c r="AR2684" s="61"/>
      <c r="AS2684" s="61"/>
      <c r="AT2684" s="61"/>
      <c r="AU2684" s="61"/>
      <c r="AV2684" s="61"/>
      <c r="AW2684" s="61"/>
      <c r="AX2684" s="61"/>
      <c r="AY2684" s="61"/>
      <c r="AZ2684" s="61"/>
      <c r="BA2684" s="61"/>
      <c r="BB2684" s="61"/>
      <c r="BC2684" s="61"/>
      <c r="BD2684" s="61"/>
      <c r="BE2684" s="61"/>
      <c r="BF2684" s="61"/>
      <c r="BG2684" s="61"/>
      <c r="BH2684" s="61"/>
      <c r="BI2684" s="61"/>
      <c r="BJ2684" s="61"/>
      <c r="BK2684" s="61"/>
      <c r="BL2684" s="61"/>
      <c r="BM2684" s="61"/>
    </row>
    <row r="2685" spans="1:65" ht="25.5" customHeight="1" x14ac:dyDescent="0.2">
      <c r="A2685" s="103"/>
      <c r="B2685" s="240" t="s">
        <v>373</v>
      </c>
      <c r="C2685" s="241"/>
      <c r="D2685" s="242"/>
      <c r="E2685" s="37"/>
      <c r="F2685" s="240" t="s">
        <v>370</v>
      </c>
      <c r="G2685" s="241"/>
      <c r="H2685" s="242"/>
      <c r="I2685" s="61"/>
      <c r="J2685" s="240" t="s">
        <v>396</v>
      </c>
      <c r="K2685" s="241"/>
      <c r="L2685" s="242"/>
      <c r="M2685" s="61"/>
      <c r="N2685" s="243" t="s">
        <v>198</v>
      </c>
      <c r="O2685" s="244"/>
      <c r="P2685" s="245"/>
      <c r="Q2685" s="61"/>
      <c r="R2685" s="243" t="s">
        <v>207</v>
      </c>
      <c r="S2685" s="244"/>
      <c r="T2685" s="245"/>
      <c r="U2685" s="61"/>
      <c r="V2685" s="61"/>
      <c r="W2685" s="243" t="s">
        <v>212</v>
      </c>
      <c r="X2685" s="244"/>
      <c r="Y2685" s="245"/>
      <c r="Z2685" s="61"/>
      <c r="AA2685" s="243" t="s">
        <v>223</v>
      </c>
      <c r="AB2685" s="244"/>
      <c r="AC2685" s="245"/>
      <c r="AD2685" s="61"/>
      <c r="AE2685" s="243" t="s">
        <v>230</v>
      </c>
      <c r="AF2685" s="244"/>
      <c r="AG2685" s="245"/>
      <c r="AH2685" s="61"/>
      <c r="AI2685" s="243" t="s">
        <v>235</v>
      </c>
      <c r="AJ2685" s="244"/>
      <c r="AK2685" s="245"/>
      <c r="AL2685" s="61"/>
      <c r="AM2685" s="243" t="s">
        <v>252</v>
      </c>
      <c r="AN2685" s="244"/>
      <c r="AO2685" s="245"/>
      <c r="AP2685" s="61"/>
      <c r="AQ2685" s="243" t="s">
        <v>282</v>
      </c>
      <c r="AR2685" s="244"/>
      <c r="AS2685" s="245"/>
      <c r="AT2685" s="61"/>
      <c r="AU2685" s="240" t="s">
        <v>295</v>
      </c>
      <c r="AV2685" s="241"/>
      <c r="AW2685" s="242"/>
      <c r="AX2685" s="61"/>
      <c r="AY2685" s="240" t="s">
        <v>323</v>
      </c>
      <c r="AZ2685" s="241"/>
      <c r="BA2685" s="242"/>
      <c r="BB2685" s="61"/>
      <c r="BC2685" s="240" t="s">
        <v>324</v>
      </c>
      <c r="BD2685" s="241"/>
      <c r="BE2685" s="242"/>
      <c r="BF2685" s="61"/>
      <c r="BG2685" s="240" t="s">
        <v>331</v>
      </c>
      <c r="BH2685" s="241"/>
      <c r="BI2685" s="242"/>
      <c r="BJ2685" s="61"/>
      <c r="BK2685" s="61"/>
      <c r="BL2685" s="61"/>
      <c r="BM2685" s="61"/>
    </row>
    <row r="2686" spans="1:65" ht="25.5" customHeight="1" x14ac:dyDescent="0.2">
      <c r="A2686" s="103"/>
      <c r="B2686" s="63" t="s">
        <v>371</v>
      </c>
      <c r="C2686" s="45">
        <v>10</v>
      </c>
      <c r="D2686" s="58">
        <v>0.38461538461538464</v>
      </c>
      <c r="E2686" s="37"/>
      <c r="F2686" s="75" t="s">
        <v>384</v>
      </c>
      <c r="G2686" s="45">
        <v>0</v>
      </c>
      <c r="H2686" s="58">
        <v>0</v>
      </c>
      <c r="I2686" s="61"/>
      <c r="J2686" s="63" t="s">
        <v>397</v>
      </c>
      <c r="K2686" s="45">
        <v>4</v>
      </c>
      <c r="L2686" s="58">
        <v>0.16</v>
      </c>
      <c r="M2686" s="61"/>
      <c r="N2686" s="171" t="s">
        <v>199</v>
      </c>
      <c r="O2686" s="59">
        <v>7</v>
      </c>
      <c r="P2686" s="60">
        <v>0.26923076923076922</v>
      </c>
      <c r="Q2686" s="61"/>
      <c r="R2686" s="171" t="s">
        <v>208</v>
      </c>
      <c r="S2686" s="59">
        <v>15</v>
      </c>
      <c r="T2686" s="60">
        <v>0.57692307692307687</v>
      </c>
      <c r="U2686" s="61"/>
      <c r="V2686" s="61"/>
      <c r="W2686" s="171" t="s">
        <v>213</v>
      </c>
      <c r="X2686" s="59">
        <v>2</v>
      </c>
      <c r="Y2686" s="60">
        <v>7.6923076923076927E-2</v>
      </c>
      <c r="Z2686" s="61"/>
      <c r="AA2686" s="171" t="s">
        <v>224</v>
      </c>
      <c r="AB2686" s="59">
        <v>11</v>
      </c>
      <c r="AC2686" s="60">
        <v>0.44</v>
      </c>
      <c r="AD2686" s="61"/>
      <c r="AE2686" s="171" t="s">
        <v>231</v>
      </c>
      <c r="AF2686" s="59">
        <v>3</v>
      </c>
      <c r="AG2686" s="60">
        <v>0.13636363636363635</v>
      </c>
      <c r="AH2686" s="61"/>
      <c r="AI2686" s="171" t="s">
        <v>236</v>
      </c>
      <c r="AJ2686" s="59">
        <v>0</v>
      </c>
      <c r="AK2686" s="60">
        <v>0</v>
      </c>
      <c r="AL2686" s="61"/>
      <c r="AM2686" s="171" t="s">
        <v>253</v>
      </c>
      <c r="AN2686" s="59">
        <v>2</v>
      </c>
      <c r="AO2686" s="60">
        <v>9.0909090909090912E-2</v>
      </c>
      <c r="AP2686" s="61"/>
      <c r="AQ2686" s="171" t="s">
        <v>283</v>
      </c>
      <c r="AR2686" s="59">
        <v>11</v>
      </c>
      <c r="AS2686" s="60">
        <v>0.5</v>
      </c>
      <c r="AT2686" s="61"/>
      <c r="AU2686" s="171" t="s">
        <v>296</v>
      </c>
      <c r="AV2686" s="59">
        <v>2</v>
      </c>
      <c r="AW2686" s="60">
        <v>9.0909090909090912E-2</v>
      </c>
      <c r="AX2686" s="61"/>
      <c r="AY2686" s="171" t="s">
        <v>314</v>
      </c>
      <c r="AZ2686" s="59">
        <v>8</v>
      </c>
      <c r="BA2686" s="60">
        <v>0.30769230769230771</v>
      </c>
      <c r="BB2686" s="61"/>
      <c r="BC2686" s="171" t="s">
        <v>325</v>
      </c>
      <c r="BD2686" s="59">
        <v>10</v>
      </c>
      <c r="BE2686" s="60">
        <v>0.4</v>
      </c>
      <c r="BF2686" s="61"/>
      <c r="BG2686" s="63" t="s">
        <v>332</v>
      </c>
      <c r="BH2686" s="54">
        <v>4</v>
      </c>
      <c r="BI2686" s="66">
        <v>0.26666666666666666</v>
      </c>
      <c r="BJ2686" s="61"/>
      <c r="BK2686" s="61"/>
      <c r="BL2686" s="61"/>
      <c r="BM2686" s="61"/>
    </row>
    <row r="2687" spans="1:65" ht="25.5" customHeight="1" x14ac:dyDescent="0.2">
      <c r="A2687" s="103"/>
      <c r="B2687" s="63" t="s">
        <v>372</v>
      </c>
      <c r="C2687" s="45">
        <v>1</v>
      </c>
      <c r="D2687" s="58">
        <v>3.8461538461538464E-2</v>
      </c>
      <c r="E2687" s="64"/>
      <c r="F2687" s="75" t="s">
        <v>385</v>
      </c>
      <c r="G2687" s="45">
        <v>11</v>
      </c>
      <c r="H2687" s="58">
        <v>0.42307692307692307</v>
      </c>
      <c r="I2687" s="61"/>
      <c r="J2687" s="63" t="s">
        <v>398</v>
      </c>
      <c r="K2687" s="45">
        <v>1</v>
      </c>
      <c r="L2687" s="58">
        <v>0.04</v>
      </c>
      <c r="M2687" s="61"/>
      <c r="N2687" s="171" t="s">
        <v>200</v>
      </c>
      <c r="O2687" s="45">
        <v>13</v>
      </c>
      <c r="P2687" s="60">
        <v>0.5</v>
      </c>
      <c r="Q2687" s="61"/>
      <c r="R2687" s="171" t="s">
        <v>209</v>
      </c>
      <c r="S2687" s="59">
        <v>7</v>
      </c>
      <c r="T2687" s="60">
        <v>0.26923076923076922</v>
      </c>
      <c r="U2687" s="61"/>
      <c r="V2687" s="61"/>
      <c r="W2687" s="171" t="s">
        <v>214</v>
      </c>
      <c r="X2687" s="45">
        <v>0</v>
      </c>
      <c r="Y2687" s="60">
        <v>0</v>
      </c>
      <c r="Z2687" s="61"/>
      <c r="AA2687" s="171" t="s">
        <v>225</v>
      </c>
      <c r="AB2687" s="45">
        <v>3</v>
      </c>
      <c r="AC2687" s="60">
        <v>0.12</v>
      </c>
      <c r="AD2687" s="61"/>
      <c r="AE2687" s="171" t="s">
        <v>232</v>
      </c>
      <c r="AF2687" s="45">
        <v>6</v>
      </c>
      <c r="AG2687" s="60">
        <v>0.27272727272727271</v>
      </c>
      <c r="AH2687" s="61"/>
      <c r="AI2687" s="171" t="s">
        <v>238</v>
      </c>
      <c r="AJ2687" s="45">
        <v>1</v>
      </c>
      <c r="AK2687" s="60">
        <v>3.8461538461538464E-2</v>
      </c>
      <c r="AL2687" s="61"/>
      <c r="AM2687" s="171" t="s">
        <v>254</v>
      </c>
      <c r="AN2687" s="45">
        <v>0</v>
      </c>
      <c r="AO2687" s="60">
        <v>0</v>
      </c>
      <c r="AP2687" s="61"/>
      <c r="AQ2687" s="171" t="s">
        <v>284</v>
      </c>
      <c r="AR2687" s="45">
        <v>2</v>
      </c>
      <c r="AS2687" s="60">
        <v>9.0909090909090912E-2</v>
      </c>
      <c r="AT2687" s="61"/>
      <c r="AU2687" s="171" t="s">
        <v>297</v>
      </c>
      <c r="AV2687" s="45">
        <v>0</v>
      </c>
      <c r="AW2687" s="60">
        <v>0</v>
      </c>
      <c r="AX2687" s="61"/>
      <c r="AY2687" s="171" t="s">
        <v>316</v>
      </c>
      <c r="AZ2687" s="45">
        <v>4</v>
      </c>
      <c r="BA2687" s="60">
        <v>0.15384615384615385</v>
      </c>
      <c r="BB2687" s="61"/>
      <c r="BC2687" s="171" t="s">
        <v>326</v>
      </c>
      <c r="BD2687" s="45">
        <v>4</v>
      </c>
      <c r="BE2687" s="60">
        <v>0.16</v>
      </c>
      <c r="BF2687" s="61"/>
      <c r="BG2687" s="63" t="s">
        <v>333</v>
      </c>
      <c r="BH2687" s="65">
        <v>0</v>
      </c>
      <c r="BI2687" s="66">
        <v>0</v>
      </c>
      <c r="BJ2687" s="61"/>
      <c r="BK2687" s="61"/>
      <c r="BL2687" s="61"/>
      <c r="BM2687" s="61"/>
    </row>
    <row r="2688" spans="1:65" ht="25.5" customHeight="1" x14ac:dyDescent="0.2">
      <c r="A2688" s="103"/>
      <c r="B2688" s="63" t="s">
        <v>374</v>
      </c>
      <c r="C2688" s="45">
        <v>1</v>
      </c>
      <c r="D2688" s="58">
        <v>3.8461538461538464E-2</v>
      </c>
      <c r="E2688" s="64"/>
      <c r="F2688" s="75" t="s">
        <v>386</v>
      </c>
      <c r="G2688" s="45">
        <v>0</v>
      </c>
      <c r="H2688" s="58">
        <v>0</v>
      </c>
      <c r="I2688" s="61"/>
      <c r="J2688" s="63" t="s">
        <v>385</v>
      </c>
      <c r="K2688" s="45">
        <v>5</v>
      </c>
      <c r="L2688" s="58">
        <v>0.2</v>
      </c>
      <c r="M2688" s="61"/>
      <c r="N2688" s="171" t="s">
        <v>201</v>
      </c>
      <c r="O2688" s="45">
        <v>1</v>
      </c>
      <c r="P2688" s="60">
        <v>3.8461538461538464E-2</v>
      </c>
      <c r="Q2688" s="61"/>
      <c r="R2688" s="171" t="s">
        <v>210</v>
      </c>
      <c r="S2688" s="59">
        <v>4</v>
      </c>
      <c r="T2688" s="60">
        <v>0.15384615384615385</v>
      </c>
      <c r="U2688" s="61"/>
      <c r="V2688" s="61"/>
      <c r="W2688" s="171" t="s">
        <v>215</v>
      </c>
      <c r="X2688" s="45">
        <v>3</v>
      </c>
      <c r="Y2688" s="60">
        <v>0.11538461538461539</v>
      </c>
      <c r="Z2688" s="61"/>
      <c r="AA2688" s="171" t="s">
        <v>226</v>
      </c>
      <c r="AB2688" s="45">
        <v>0</v>
      </c>
      <c r="AC2688" s="60">
        <v>0</v>
      </c>
      <c r="AD2688" s="61"/>
      <c r="AE2688" s="171" t="s">
        <v>233</v>
      </c>
      <c r="AF2688" s="45">
        <v>4</v>
      </c>
      <c r="AG2688" s="60">
        <v>0.18181818181818182</v>
      </c>
      <c r="AH2688" s="61"/>
      <c r="AI2688" s="171" t="s">
        <v>239</v>
      </c>
      <c r="AJ2688" s="45">
        <v>1</v>
      </c>
      <c r="AK2688" s="60">
        <v>3.8461538461538464E-2</v>
      </c>
      <c r="AL2688" s="61"/>
      <c r="AM2688" s="171" t="s">
        <v>255</v>
      </c>
      <c r="AN2688" s="45">
        <v>0</v>
      </c>
      <c r="AO2688" s="60">
        <v>0</v>
      </c>
      <c r="AP2688" s="61"/>
      <c r="AQ2688" s="171" t="s">
        <v>285</v>
      </c>
      <c r="AR2688" s="45">
        <v>0</v>
      </c>
      <c r="AS2688" s="60">
        <v>0</v>
      </c>
      <c r="AT2688" s="61"/>
      <c r="AU2688" s="171" t="s">
        <v>298</v>
      </c>
      <c r="AV2688" s="45">
        <v>0</v>
      </c>
      <c r="AW2688" s="60">
        <v>0</v>
      </c>
      <c r="AX2688" s="61"/>
      <c r="AY2688" s="171" t="s">
        <v>315</v>
      </c>
      <c r="AZ2688" s="45">
        <v>0</v>
      </c>
      <c r="BA2688" s="60">
        <v>0</v>
      </c>
      <c r="BB2688" s="61"/>
      <c r="BC2688" s="171" t="s">
        <v>327</v>
      </c>
      <c r="BD2688" s="45">
        <v>2</v>
      </c>
      <c r="BE2688" s="60">
        <v>0.08</v>
      </c>
      <c r="BF2688" s="61"/>
      <c r="BG2688" s="63" t="s">
        <v>334</v>
      </c>
      <c r="BH2688" s="65">
        <v>0</v>
      </c>
      <c r="BI2688" s="66">
        <v>0</v>
      </c>
      <c r="BJ2688" s="62"/>
      <c r="BK2688" s="62"/>
      <c r="BL2688" s="61"/>
      <c r="BM2688" s="61"/>
    </row>
    <row r="2689" spans="1:65" ht="25.5" customHeight="1" x14ac:dyDescent="0.2">
      <c r="A2689" s="103"/>
      <c r="B2689" s="63" t="s">
        <v>375</v>
      </c>
      <c r="C2689" s="45">
        <v>0</v>
      </c>
      <c r="D2689" s="58">
        <v>0</v>
      </c>
      <c r="E2689" s="64"/>
      <c r="F2689" s="75" t="s">
        <v>387</v>
      </c>
      <c r="G2689" s="45">
        <v>1</v>
      </c>
      <c r="H2689" s="58">
        <v>3.8461538461538464E-2</v>
      </c>
      <c r="I2689" s="61"/>
      <c r="J2689" s="63" t="s">
        <v>399</v>
      </c>
      <c r="K2689" s="45">
        <v>1</v>
      </c>
      <c r="L2689" s="58">
        <v>0.04</v>
      </c>
      <c r="M2689" s="61"/>
      <c r="N2689" s="171" t="s">
        <v>202</v>
      </c>
      <c r="O2689" s="45">
        <v>1</v>
      </c>
      <c r="P2689" s="60">
        <v>3.8461538461538464E-2</v>
      </c>
      <c r="Q2689" s="61"/>
      <c r="R2689" s="171" t="s">
        <v>211</v>
      </c>
      <c r="S2689" s="59">
        <v>0</v>
      </c>
      <c r="T2689" s="60">
        <v>0</v>
      </c>
      <c r="U2689" s="61"/>
      <c r="V2689" s="61"/>
      <c r="W2689" s="171" t="s">
        <v>216</v>
      </c>
      <c r="X2689" s="45">
        <v>2</v>
      </c>
      <c r="Y2689" s="60">
        <v>7.6923076923076927E-2</v>
      </c>
      <c r="Z2689" s="61"/>
      <c r="AA2689" s="171" t="s">
        <v>227</v>
      </c>
      <c r="AB2689" s="45">
        <v>4</v>
      </c>
      <c r="AC2689" s="60">
        <v>0.16</v>
      </c>
      <c r="AD2689" s="61"/>
      <c r="AE2689" s="171" t="s">
        <v>234</v>
      </c>
      <c r="AF2689" s="45">
        <v>0</v>
      </c>
      <c r="AG2689" s="60">
        <v>0</v>
      </c>
      <c r="AH2689" s="61"/>
      <c r="AI2689" s="171" t="s">
        <v>240</v>
      </c>
      <c r="AJ2689" s="45">
        <v>2</v>
      </c>
      <c r="AK2689" s="60">
        <v>7.6923076923076927E-2</v>
      </c>
      <c r="AL2689" s="61"/>
      <c r="AM2689" s="171" t="s">
        <v>276</v>
      </c>
      <c r="AN2689" s="45">
        <v>0</v>
      </c>
      <c r="AO2689" s="60">
        <v>0</v>
      </c>
      <c r="AP2689" s="61"/>
      <c r="AQ2689" s="171" t="s">
        <v>286</v>
      </c>
      <c r="AR2689" s="45">
        <v>1</v>
      </c>
      <c r="AS2689" s="60">
        <v>4.5454545454545456E-2</v>
      </c>
      <c r="AT2689" s="61"/>
      <c r="AU2689" s="171" t="s">
        <v>299</v>
      </c>
      <c r="AV2689" s="45">
        <v>1</v>
      </c>
      <c r="AW2689" s="60">
        <v>4.5454545454545456E-2</v>
      </c>
      <c r="AX2689" s="61"/>
      <c r="AY2689" s="171" t="s">
        <v>317</v>
      </c>
      <c r="AZ2689" s="45">
        <v>1</v>
      </c>
      <c r="BA2689" s="60">
        <v>3.8461538461538464E-2</v>
      </c>
      <c r="BB2689" s="61"/>
      <c r="BC2689" s="171" t="s">
        <v>328</v>
      </c>
      <c r="BD2689" s="59">
        <v>2</v>
      </c>
      <c r="BE2689" s="60">
        <v>0.08</v>
      </c>
      <c r="BF2689" s="61"/>
      <c r="BG2689" s="63" t="s">
        <v>335</v>
      </c>
      <c r="BH2689" s="54">
        <v>8</v>
      </c>
      <c r="BI2689" s="66">
        <v>0.53333333333333333</v>
      </c>
      <c r="BJ2689" s="61"/>
      <c r="BK2689" s="61"/>
      <c r="BL2689" s="61"/>
      <c r="BM2689" s="61"/>
    </row>
    <row r="2690" spans="1:65" ht="25.5" customHeight="1" x14ac:dyDescent="0.2">
      <c r="A2690" s="103"/>
      <c r="B2690" s="63" t="s">
        <v>376</v>
      </c>
      <c r="C2690" s="45">
        <v>2</v>
      </c>
      <c r="D2690" s="58">
        <v>7.6923076923076927E-2</v>
      </c>
      <c r="E2690" s="64"/>
      <c r="F2690" s="75" t="s">
        <v>388</v>
      </c>
      <c r="G2690" s="45">
        <v>0</v>
      </c>
      <c r="H2690" s="58">
        <v>0</v>
      </c>
      <c r="I2690" s="61"/>
      <c r="J2690" s="63" t="s">
        <v>400</v>
      </c>
      <c r="K2690" s="45">
        <v>0</v>
      </c>
      <c r="L2690" s="58">
        <v>0</v>
      </c>
      <c r="M2690" s="61"/>
      <c r="N2690" s="171" t="s">
        <v>203</v>
      </c>
      <c r="O2690" s="45">
        <v>0</v>
      </c>
      <c r="P2690" s="60">
        <v>0</v>
      </c>
      <c r="Q2690" s="61"/>
      <c r="R2690" s="37"/>
      <c r="S2690" s="45">
        <v>26</v>
      </c>
      <c r="T2690" s="60">
        <v>1</v>
      </c>
      <c r="U2690" s="61"/>
      <c r="V2690" s="61"/>
      <c r="W2690" s="171" t="s">
        <v>217</v>
      </c>
      <c r="X2690" s="45">
        <v>6</v>
      </c>
      <c r="Y2690" s="60">
        <v>0.23076923076923078</v>
      </c>
      <c r="Z2690" s="61"/>
      <c r="AA2690" s="171" t="s">
        <v>228</v>
      </c>
      <c r="AB2690" s="45">
        <v>7</v>
      </c>
      <c r="AC2690" s="60">
        <v>0.28000000000000003</v>
      </c>
      <c r="AD2690" s="61"/>
      <c r="AE2690" s="171" t="s">
        <v>237</v>
      </c>
      <c r="AF2690" s="45">
        <v>5</v>
      </c>
      <c r="AG2690" s="60">
        <v>0.22727272727272727</v>
      </c>
      <c r="AH2690" s="61"/>
      <c r="AI2690" s="171" t="s">
        <v>241</v>
      </c>
      <c r="AJ2690" s="45">
        <v>2</v>
      </c>
      <c r="AK2690" s="60">
        <v>7.6923076923076927E-2</v>
      </c>
      <c r="AL2690" s="61"/>
      <c r="AM2690" s="171" t="s">
        <v>257</v>
      </c>
      <c r="AN2690" s="45">
        <v>1</v>
      </c>
      <c r="AO2690" s="60">
        <v>4.5454545454545456E-2</v>
      </c>
      <c r="AP2690" s="61"/>
      <c r="AQ2690" s="171" t="s">
        <v>287</v>
      </c>
      <c r="AR2690" s="45">
        <v>0</v>
      </c>
      <c r="AS2690" s="60">
        <v>0</v>
      </c>
      <c r="AT2690" s="61"/>
      <c r="AU2690" s="171" t="s">
        <v>300</v>
      </c>
      <c r="AV2690" s="45">
        <v>2</v>
      </c>
      <c r="AW2690" s="60">
        <v>9.0909090909090912E-2</v>
      </c>
      <c r="AX2690" s="61"/>
      <c r="AY2690" s="171" t="s">
        <v>319</v>
      </c>
      <c r="AZ2690" s="45">
        <v>3</v>
      </c>
      <c r="BA2690" s="60">
        <v>0.11538461538461539</v>
      </c>
      <c r="BB2690" s="61"/>
      <c r="BC2690" s="171" t="s">
        <v>329</v>
      </c>
      <c r="BD2690" s="59">
        <v>1</v>
      </c>
      <c r="BE2690" s="60">
        <v>0.04</v>
      </c>
      <c r="BF2690" s="61"/>
      <c r="BG2690" s="63" t="s">
        <v>336</v>
      </c>
      <c r="BH2690" s="54">
        <v>3</v>
      </c>
      <c r="BI2690" s="66">
        <v>0.2</v>
      </c>
      <c r="BJ2690" s="61"/>
      <c r="BK2690" s="61"/>
      <c r="BL2690" s="61"/>
      <c r="BM2690" s="61"/>
    </row>
    <row r="2691" spans="1:65" ht="25.5" customHeight="1" x14ac:dyDescent="0.2">
      <c r="A2691" s="103"/>
      <c r="B2691" s="63" t="s">
        <v>377</v>
      </c>
      <c r="C2691" s="45">
        <v>5</v>
      </c>
      <c r="D2691" s="58">
        <v>0.19230769230769232</v>
      </c>
      <c r="E2691" s="64"/>
      <c r="F2691" s="75" t="s">
        <v>389</v>
      </c>
      <c r="G2691" s="45">
        <v>7</v>
      </c>
      <c r="H2691" s="58">
        <v>0.26923076923076922</v>
      </c>
      <c r="I2691" s="61"/>
      <c r="J2691" s="63" t="s">
        <v>387</v>
      </c>
      <c r="K2691" s="45">
        <v>0</v>
      </c>
      <c r="L2691" s="58">
        <v>0</v>
      </c>
      <c r="M2691" s="61"/>
      <c r="N2691" s="171" t="s">
        <v>204</v>
      </c>
      <c r="O2691" s="45">
        <v>3</v>
      </c>
      <c r="P2691" s="60">
        <v>0.11538461538461539</v>
      </c>
      <c r="Q2691" s="61"/>
      <c r="R2691" s="61"/>
      <c r="S2691" s="49" t="s">
        <v>141</v>
      </c>
      <c r="T2691" s="49" t="s">
        <v>140</v>
      </c>
      <c r="U2691" s="61"/>
      <c r="V2691" s="61"/>
      <c r="W2691" s="171" t="s">
        <v>218</v>
      </c>
      <c r="X2691" s="45">
        <v>0</v>
      </c>
      <c r="Y2691" s="60">
        <v>0</v>
      </c>
      <c r="Z2691" s="61"/>
      <c r="AA2691" s="171" t="s">
        <v>229</v>
      </c>
      <c r="AB2691" s="45">
        <v>0</v>
      </c>
      <c r="AC2691" s="60">
        <v>0</v>
      </c>
      <c r="AD2691" s="61"/>
      <c r="AE2691" s="171" t="s">
        <v>251</v>
      </c>
      <c r="AF2691" s="59">
        <v>0</v>
      </c>
      <c r="AG2691" s="60">
        <v>0</v>
      </c>
      <c r="AH2691" s="61"/>
      <c r="AI2691" s="171" t="s">
        <v>242</v>
      </c>
      <c r="AJ2691" s="45">
        <v>1</v>
      </c>
      <c r="AK2691" s="60">
        <v>3.8461538461538464E-2</v>
      </c>
      <c r="AL2691" s="61"/>
      <c r="AM2691" s="171" t="s">
        <v>256</v>
      </c>
      <c r="AN2691" s="45">
        <v>1</v>
      </c>
      <c r="AO2691" s="60">
        <v>4.5454545454545456E-2</v>
      </c>
      <c r="AP2691" s="61"/>
      <c r="AQ2691" s="171" t="s">
        <v>288</v>
      </c>
      <c r="AR2691" s="59">
        <v>2</v>
      </c>
      <c r="AS2691" s="60">
        <v>9.0909090909090912E-2</v>
      </c>
      <c r="AT2691" s="61"/>
      <c r="AU2691" s="171" t="s">
        <v>301</v>
      </c>
      <c r="AV2691" s="45">
        <v>2</v>
      </c>
      <c r="AW2691" s="60">
        <v>9.0909090909090912E-2</v>
      </c>
      <c r="AX2691" s="61"/>
      <c r="AY2691" s="171" t="s">
        <v>320</v>
      </c>
      <c r="AZ2691" s="45">
        <v>0</v>
      </c>
      <c r="BA2691" s="60">
        <v>0</v>
      </c>
      <c r="BB2691" s="61"/>
      <c r="BC2691" s="171" t="s">
        <v>330</v>
      </c>
      <c r="BD2691" s="45">
        <v>6</v>
      </c>
      <c r="BE2691" s="60">
        <v>0.24</v>
      </c>
      <c r="BF2691" s="61"/>
      <c r="BG2691" s="63" t="s">
        <v>337</v>
      </c>
      <c r="BH2691" s="65">
        <v>0</v>
      </c>
      <c r="BI2691" s="66">
        <v>0</v>
      </c>
      <c r="BJ2691" s="61"/>
      <c r="BK2691" s="61"/>
      <c r="BL2691" s="61"/>
      <c r="BM2691" s="61"/>
    </row>
    <row r="2692" spans="1:65" ht="25.5" customHeight="1" x14ac:dyDescent="0.2">
      <c r="A2692" s="103"/>
      <c r="B2692" s="63" t="s">
        <v>378</v>
      </c>
      <c r="C2692" s="45">
        <v>4</v>
      </c>
      <c r="D2692" s="58">
        <v>0.15384615384615385</v>
      </c>
      <c r="E2692" s="64"/>
      <c r="F2692" s="75" t="s">
        <v>390</v>
      </c>
      <c r="G2692" s="45">
        <v>0</v>
      </c>
      <c r="H2692" s="58">
        <v>0</v>
      </c>
      <c r="I2692" s="61"/>
      <c r="J2692" s="63" t="s">
        <v>401</v>
      </c>
      <c r="K2692" s="45">
        <v>4</v>
      </c>
      <c r="L2692" s="58">
        <v>0.16</v>
      </c>
      <c r="M2692" s="61"/>
      <c r="N2692" s="171" t="s">
        <v>205</v>
      </c>
      <c r="O2692" s="45">
        <v>0</v>
      </c>
      <c r="P2692" s="60">
        <v>0</v>
      </c>
      <c r="Q2692" s="61"/>
      <c r="R2692" s="61"/>
      <c r="S2692" s="61"/>
      <c r="T2692" s="61"/>
      <c r="U2692" s="61"/>
      <c r="V2692" s="61"/>
      <c r="W2692" s="171" t="s">
        <v>219</v>
      </c>
      <c r="X2692" s="45">
        <v>0</v>
      </c>
      <c r="Y2692" s="60">
        <v>0</v>
      </c>
      <c r="Z2692" s="61"/>
      <c r="AA2692" s="37"/>
      <c r="AB2692" s="45">
        <v>25</v>
      </c>
      <c r="AC2692" s="60">
        <v>1</v>
      </c>
      <c r="AD2692" s="61"/>
      <c r="AE2692" s="171" t="s">
        <v>435</v>
      </c>
      <c r="AF2692" s="59">
        <v>1</v>
      </c>
      <c r="AG2692" s="60">
        <v>4.5454545454545456E-2</v>
      </c>
      <c r="AH2692" s="61"/>
      <c r="AI2692" s="171" t="s">
        <v>243</v>
      </c>
      <c r="AJ2692" s="45">
        <v>0</v>
      </c>
      <c r="AK2692" s="60">
        <v>0</v>
      </c>
      <c r="AL2692" s="61"/>
      <c r="AM2692" s="171" t="s">
        <v>258</v>
      </c>
      <c r="AN2692" s="45">
        <v>2</v>
      </c>
      <c r="AO2692" s="60">
        <v>9.0909090909090912E-2</v>
      </c>
      <c r="AP2692" s="61"/>
      <c r="AQ2692" s="171" t="s">
        <v>289</v>
      </c>
      <c r="AR2692" s="59">
        <v>2</v>
      </c>
      <c r="AS2692" s="60">
        <v>0.08</v>
      </c>
      <c r="AT2692" s="61"/>
      <c r="AU2692" s="171" t="s">
        <v>302</v>
      </c>
      <c r="AV2692" s="45">
        <v>4</v>
      </c>
      <c r="AW2692" s="60">
        <v>0.18181818181818182</v>
      </c>
      <c r="AX2692" s="61"/>
      <c r="AY2692" s="171" t="s">
        <v>322</v>
      </c>
      <c r="AZ2692" s="45">
        <v>0</v>
      </c>
      <c r="BA2692" s="60">
        <v>0</v>
      </c>
      <c r="BB2692" s="61"/>
      <c r="BC2692" s="98"/>
      <c r="BD2692" s="45">
        <v>25</v>
      </c>
      <c r="BE2692" s="60">
        <v>1</v>
      </c>
      <c r="BF2692" s="61"/>
      <c r="BG2692" s="98"/>
      <c r="BH2692" s="65">
        <v>15</v>
      </c>
      <c r="BI2692" s="66">
        <v>1</v>
      </c>
      <c r="BJ2692" s="61"/>
      <c r="BK2692" s="61"/>
      <c r="BL2692" s="61"/>
      <c r="BM2692" s="61"/>
    </row>
    <row r="2693" spans="1:65" ht="25.5" customHeight="1" x14ac:dyDescent="0.2">
      <c r="A2693" s="103"/>
      <c r="B2693" s="63" t="s">
        <v>379</v>
      </c>
      <c r="C2693" s="45">
        <v>1</v>
      </c>
      <c r="D2693" s="58">
        <v>3.8461538461538464E-2</v>
      </c>
      <c r="E2693" s="64"/>
      <c r="F2693" s="75" t="s">
        <v>391</v>
      </c>
      <c r="G2693" s="45">
        <v>5</v>
      </c>
      <c r="H2693" s="58">
        <v>0.19230769230769232</v>
      </c>
      <c r="I2693" s="61"/>
      <c r="J2693" s="63" t="s">
        <v>402</v>
      </c>
      <c r="K2693" s="45">
        <v>2</v>
      </c>
      <c r="L2693" s="58">
        <v>0.08</v>
      </c>
      <c r="M2693" s="61"/>
      <c r="N2693" s="171" t="s">
        <v>206</v>
      </c>
      <c r="O2693" s="45">
        <v>1</v>
      </c>
      <c r="P2693" s="60">
        <v>3.8461538461538464E-2</v>
      </c>
      <c r="Q2693" s="61"/>
      <c r="R2693" s="61"/>
      <c r="S2693" s="61"/>
      <c r="T2693" s="61"/>
      <c r="U2693" s="61"/>
      <c r="V2693" s="61"/>
      <c r="W2693" s="171" t="s">
        <v>220</v>
      </c>
      <c r="X2693" s="45">
        <v>3</v>
      </c>
      <c r="Y2693" s="60">
        <v>0.11538461538461539</v>
      </c>
      <c r="Z2693" s="61"/>
      <c r="AA2693" s="61"/>
      <c r="AB2693" s="49" t="s">
        <v>141</v>
      </c>
      <c r="AC2693" s="49" t="s">
        <v>140</v>
      </c>
      <c r="AD2693" s="61"/>
      <c r="AE2693" s="171" t="s">
        <v>436</v>
      </c>
      <c r="AF2693" s="59">
        <v>1</v>
      </c>
      <c r="AG2693" s="60">
        <v>4.5454545454545456E-2</v>
      </c>
      <c r="AH2693" s="61"/>
      <c r="AI2693" s="171" t="s">
        <v>244</v>
      </c>
      <c r="AJ2693" s="45">
        <v>3</v>
      </c>
      <c r="AK2693" s="60">
        <v>0.11538461538461539</v>
      </c>
      <c r="AL2693" s="61"/>
      <c r="AM2693" s="171" t="s">
        <v>277</v>
      </c>
      <c r="AN2693" s="45">
        <v>1</v>
      </c>
      <c r="AO2693" s="60">
        <v>4.5454545454545456E-2</v>
      </c>
      <c r="AP2693" s="61"/>
      <c r="AQ2693" s="171" t="s">
        <v>290</v>
      </c>
      <c r="AR2693" s="45">
        <v>0</v>
      </c>
      <c r="AS2693" s="60">
        <v>0</v>
      </c>
      <c r="AT2693" s="61"/>
      <c r="AU2693" s="171" t="s">
        <v>304</v>
      </c>
      <c r="AV2693" s="45">
        <v>2</v>
      </c>
      <c r="AW2693" s="60">
        <v>9.0909090909090912E-2</v>
      </c>
      <c r="AX2693" s="61"/>
      <c r="AY2693" s="171" t="s">
        <v>321</v>
      </c>
      <c r="AZ2693" s="45">
        <v>1</v>
      </c>
      <c r="BA2693" s="60">
        <v>3.8461538461538464E-2</v>
      </c>
      <c r="BB2693" s="61"/>
      <c r="BC2693" s="61"/>
      <c r="BD2693" s="49" t="s">
        <v>141</v>
      </c>
      <c r="BE2693" s="49" t="s">
        <v>140</v>
      </c>
      <c r="BF2693" s="61"/>
      <c r="BG2693" s="68"/>
      <c r="BH2693" s="77" t="s">
        <v>141</v>
      </c>
      <c r="BI2693" s="77" t="s">
        <v>140</v>
      </c>
      <c r="BJ2693" s="61"/>
      <c r="BK2693" s="61"/>
      <c r="BL2693" s="61"/>
      <c r="BM2693" s="61"/>
    </row>
    <row r="2694" spans="1:65" ht="25.5" customHeight="1" x14ac:dyDescent="0.2">
      <c r="A2694" s="103"/>
      <c r="B2694" s="63" t="s">
        <v>380</v>
      </c>
      <c r="C2694" s="45">
        <v>1</v>
      </c>
      <c r="D2694" s="58">
        <v>3.8461538461538464E-2</v>
      </c>
      <c r="E2694" s="64"/>
      <c r="F2694" s="75" t="s">
        <v>392</v>
      </c>
      <c r="G2694" s="45">
        <v>1</v>
      </c>
      <c r="H2694" s="58">
        <v>3.8461538461538464E-2</v>
      </c>
      <c r="I2694" s="61"/>
      <c r="J2694" s="63" t="s">
        <v>389</v>
      </c>
      <c r="K2694" s="45">
        <v>1</v>
      </c>
      <c r="L2694" s="58">
        <v>0.04</v>
      </c>
      <c r="M2694" s="61"/>
      <c r="N2694" s="171" t="s">
        <v>250</v>
      </c>
      <c r="O2694" s="45">
        <v>0</v>
      </c>
      <c r="P2694" s="60">
        <v>0</v>
      </c>
      <c r="Q2694" s="61"/>
      <c r="R2694" s="61"/>
      <c r="S2694" s="61"/>
      <c r="T2694" s="61"/>
      <c r="U2694" s="61"/>
      <c r="V2694" s="61"/>
      <c r="W2694" s="171" t="s">
        <v>221</v>
      </c>
      <c r="X2694" s="45">
        <v>2</v>
      </c>
      <c r="Y2694" s="60">
        <v>7.6923076923076927E-2</v>
      </c>
      <c r="Z2694" s="61"/>
      <c r="AA2694" s="61"/>
      <c r="AB2694" s="61"/>
      <c r="AC2694" s="61"/>
      <c r="AD2694" s="61"/>
      <c r="AE2694" s="171" t="s">
        <v>437</v>
      </c>
      <c r="AF2694" s="59">
        <v>5</v>
      </c>
      <c r="AG2694" s="60">
        <v>0.22727272727272727</v>
      </c>
      <c r="AH2694" s="61"/>
      <c r="AI2694" s="171" t="s">
        <v>245</v>
      </c>
      <c r="AJ2694" s="59">
        <v>3</v>
      </c>
      <c r="AK2694" s="60">
        <v>0.11538461538461539</v>
      </c>
      <c r="AL2694" s="61"/>
      <c r="AM2694" s="171" t="s">
        <v>259</v>
      </c>
      <c r="AN2694" s="45">
        <v>5</v>
      </c>
      <c r="AO2694" s="60">
        <v>0.22727272727272727</v>
      </c>
      <c r="AP2694" s="61"/>
      <c r="AQ2694" s="171" t="s">
        <v>291</v>
      </c>
      <c r="AR2694" s="45">
        <v>0</v>
      </c>
      <c r="AS2694" s="60">
        <v>0</v>
      </c>
      <c r="AT2694" s="61"/>
      <c r="AU2694" s="171" t="s">
        <v>303</v>
      </c>
      <c r="AV2694" s="45">
        <v>0</v>
      </c>
      <c r="AW2694" s="60">
        <v>0</v>
      </c>
      <c r="AX2694" s="61"/>
      <c r="AY2694" s="171" t="s">
        <v>318</v>
      </c>
      <c r="AZ2694" s="45">
        <v>3</v>
      </c>
      <c r="BA2694" s="60">
        <v>0.11538461538461539</v>
      </c>
      <c r="BB2694" s="61"/>
      <c r="BC2694" s="61"/>
      <c r="BD2694" s="61"/>
      <c r="BE2694" s="61"/>
      <c r="BF2694" s="61"/>
      <c r="BG2694" s="61"/>
      <c r="BH2694" s="61"/>
      <c r="BI2694" s="61"/>
      <c r="BJ2694" s="61"/>
      <c r="BK2694" s="61"/>
      <c r="BL2694" s="61"/>
      <c r="BM2694" s="61"/>
    </row>
    <row r="2695" spans="1:65" ht="25.5" customHeight="1" x14ac:dyDescent="0.2">
      <c r="A2695" s="103"/>
      <c r="B2695" s="63" t="s">
        <v>381</v>
      </c>
      <c r="C2695" s="45">
        <v>0</v>
      </c>
      <c r="D2695" s="58">
        <v>0</v>
      </c>
      <c r="E2695" s="64"/>
      <c r="F2695" s="75" t="s">
        <v>393</v>
      </c>
      <c r="G2695" s="45">
        <v>0</v>
      </c>
      <c r="H2695" s="58">
        <v>0</v>
      </c>
      <c r="I2695" s="61"/>
      <c r="J2695" s="63" t="s">
        <v>403</v>
      </c>
      <c r="K2695" s="45">
        <v>3</v>
      </c>
      <c r="L2695" s="58">
        <v>0.12</v>
      </c>
      <c r="M2695" s="61"/>
      <c r="N2695" s="61"/>
      <c r="O2695" s="45">
        <v>26</v>
      </c>
      <c r="P2695" s="60">
        <v>1</v>
      </c>
      <c r="Q2695" s="61"/>
      <c r="R2695" s="61"/>
      <c r="S2695" s="61"/>
      <c r="T2695" s="61"/>
      <c r="U2695" s="61"/>
      <c r="V2695" s="61"/>
      <c r="W2695" s="171" t="s">
        <v>222</v>
      </c>
      <c r="X2695" s="45">
        <v>2</v>
      </c>
      <c r="Y2695" s="60">
        <v>7.6923076923076927E-2</v>
      </c>
      <c r="Z2695" s="61"/>
      <c r="AA2695" s="61"/>
      <c r="AB2695" s="61"/>
      <c r="AC2695" s="61"/>
      <c r="AD2695" s="61"/>
      <c r="AE2695" s="37"/>
      <c r="AF2695" s="45">
        <v>22</v>
      </c>
      <c r="AG2695" s="60">
        <v>1</v>
      </c>
      <c r="AH2695" s="61"/>
      <c r="AI2695" s="171" t="s">
        <v>248</v>
      </c>
      <c r="AJ2695" s="45">
        <v>0</v>
      </c>
      <c r="AK2695" s="60">
        <v>0</v>
      </c>
      <c r="AL2695" s="61"/>
      <c r="AM2695" s="171" t="s">
        <v>260</v>
      </c>
      <c r="AN2695" s="45">
        <v>0</v>
      </c>
      <c r="AO2695" s="60">
        <v>0</v>
      </c>
      <c r="AP2695" s="61"/>
      <c r="AQ2695" s="171" t="s">
        <v>292</v>
      </c>
      <c r="AR2695" s="45">
        <v>0</v>
      </c>
      <c r="AS2695" s="60">
        <v>0</v>
      </c>
      <c r="AT2695" s="61"/>
      <c r="AU2695" s="171" t="s">
        <v>305</v>
      </c>
      <c r="AV2695" s="45">
        <v>0</v>
      </c>
      <c r="AW2695" s="60">
        <v>0</v>
      </c>
      <c r="AX2695" s="61"/>
      <c r="AY2695" s="171" t="s">
        <v>439</v>
      </c>
      <c r="AZ2695" s="45">
        <v>0</v>
      </c>
      <c r="BA2695" s="60" t="e">
        <v>#DIV/0!</v>
      </c>
      <c r="BB2695" s="61"/>
      <c r="BC2695" s="61"/>
      <c r="BD2695" s="61"/>
      <c r="BE2695" s="61"/>
      <c r="BF2695" s="61"/>
      <c r="BG2695" s="61"/>
      <c r="BH2695" s="61"/>
      <c r="BI2695" s="61"/>
      <c r="BJ2695" s="61"/>
      <c r="BK2695" s="61"/>
      <c r="BL2695" s="61"/>
      <c r="BM2695" s="61"/>
    </row>
    <row r="2696" spans="1:65" ht="25.5" customHeight="1" x14ac:dyDescent="0.2">
      <c r="A2696" s="103"/>
      <c r="B2696" s="63" t="s">
        <v>382</v>
      </c>
      <c r="C2696" s="45">
        <v>1</v>
      </c>
      <c r="D2696" s="58">
        <v>3.8461538461538464E-2</v>
      </c>
      <c r="E2696" s="64"/>
      <c r="F2696" s="75" t="s">
        <v>394</v>
      </c>
      <c r="G2696" s="45">
        <v>1</v>
      </c>
      <c r="H2696" s="58">
        <v>3.8461538461538464E-2</v>
      </c>
      <c r="I2696" s="61"/>
      <c r="J2696" s="63" t="s">
        <v>404</v>
      </c>
      <c r="K2696" s="45">
        <v>1</v>
      </c>
      <c r="L2696" s="58">
        <v>0.04</v>
      </c>
      <c r="M2696" s="61"/>
      <c r="N2696" s="37"/>
      <c r="O2696" s="49" t="s">
        <v>141</v>
      </c>
      <c r="P2696" s="49" t="s">
        <v>140</v>
      </c>
      <c r="Q2696" s="61"/>
      <c r="R2696" s="61"/>
      <c r="S2696" s="61"/>
      <c r="T2696" s="61"/>
      <c r="U2696" s="61"/>
      <c r="V2696" s="61"/>
      <c r="W2696" s="171" t="s">
        <v>246</v>
      </c>
      <c r="X2696" s="45">
        <v>2</v>
      </c>
      <c r="Y2696" s="60">
        <v>7.6923076923076927E-2</v>
      </c>
      <c r="Z2696" s="61"/>
      <c r="AA2696" s="61"/>
      <c r="AB2696" s="61"/>
      <c r="AC2696" s="61"/>
      <c r="AD2696" s="61"/>
      <c r="AE2696" s="61"/>
      <c r="AF2696" s="49" t="s">
        <v>141</v>
      </c>
      <c r="AG2696" s="49" t="s">
        <v>140</v>
      </c>
      <c r="AH2696" s="61"/>
      <c r="AI2696" s="171" t="s">
        <v>249</v>
      </c>
      <c r="AJ2696" s="45">
        <v>0</v>
      </c>
      <c r="AK2696" s="60">
        <v>0</v>
      </c>
      <c r="AL2696" s="61"/>
      <c r="AM2696" s="171" t="s">
        <v>261</v>
      </c>
      <c r="AN2696" s="59">
        <v>0</v>
      </c>
      <c r="AO2696" s="60">
        <v>0</v>
      </c>
      <c r="AP2696" s="61"/>
      <c r="AQ2696" s="171" t="s">
        <v>293</v>
      </c>
      <c r="AR2696" s="45">
        <v>2</v>
      </c>
      <c r="AS2696" s="60">
        <v>0.08</v>
      </c>
      <c r="AT2696" s="61"/>
      <c r="AU2696" s="171" t="s">
        <v>262</v>
      </c>
      <c r="AV2696" s="59">
        <v>1</v>
      </c>
      <c r="AW2696" s="60">
        <v>4.5454545454545456E-2</v>
      </c>
      <c r="AX2696" s="61"/>
      <c r="AY2696" s="171" t="s">
        <v>440</v>
      </c>
      <c r="AZ2696" s="45">
        <v>6</v>
      </c>
      <c r="BA2696" s="60" t="e">
        <v>#DIV/0!</v>
      </c>
      <c r="BB2696" s="61"/>
      <c r="BC2696" s="61"/>
      <c r="BD2696" s="61"/>
      <c r="BE2696" s="61"/>
      <c r="BF2696" s="61"/>
      <c r="BG2696" s="61"/>
      <c r="BH2696" s="61"/>
      <c r="BI2696" s="61"/>
      <c r="BJ2696" s="61"/>
      <c r="BK2696" s="61"/>
      <c r="BL2696" s="61"/>
      <c r="BM2696" s="61"/>
    </row>
    <row r="2697" spans="1:65" ht="25.5" customHeight="1" x14ac:dyDescent="0.2">
      <c r="A2697" s="103"/>
      <c r="B2697" s="63" t="s">
        <v>383</v>
      </c>
      <c r="C2697" s="45">
        <v>0</v>
      </c>
      <c r="D2697" s="58">
        <v>0</v>
      </c>
      <c r="E2697" s="64"/>
      <c r="F2697" s="75" t="s">
        <v>395</v>
      </c>
      <c r="G2697" s="45">
        <v>0</v>
      </c>
      <c r="H2697" s="58">
        <v>0</v>
      </c>
      <c r="I2697" s="61"/>
      <c r="J2697" s="63" t="s">
        <v>391</v>
      </c>
      <c r="K2697" s="45">
        <v>1</v>
      </c>
      <c r="L2697" s="58">
        <v>0.04</v>
      </c>
      <c r="M2697" s="61"/>
      <c r="N2697" s="61"/>
      <c r="O2697" s="61"/>
      <c r="P2697" s="61"/>
      <c r="Q2697" s="61"/>
      <c r="R2697" s="61"/>
      <c r="S2697" s="61"/>
      <c r="T2697" s="61"/>
      <c r="U2697" s="61"/>
      <c r="V2697" s="61"/>
      <c r="W2697" s="171" t="s">
        <v>247</v>
      </c>
      <c r="X2697" s="45">
        <v>0</v>
      </c>
      <c r="Y2697" s="60">
        <v>0</v>
      </c>
      <c r="Z2697" s="61"/>
      <c r="AA2697" s="61"/>
      <c r="AB2697" s="61"/>
      <c r="AC2697" s="61"/>
      <c r="AD2697" s="61"/>
      <c r="AE2697" s="61"/>
      <c r="AF2697" s="61"/>
      <c r="AG2697" s="61"/>
      <c r="AH2697" s="61"/>
      <c r="AI2697" s="171" t="s">
        <v>273</v>
      </c>
      <c r="AJ2697" s="45">
        <v>2</v>
      </c>
      <c r="AK2697" s="60">
        <v>7.6923076923076927E-2</v>
      </c>
      <c r="AL2697" s="61"/>
      <c r="AM2697" s="171" t="s">
        <v>278</v>
      </c>
      <c r="AN2697" s="59">
        <v>1</v>
      </c>
      <c r="AO2697" s="60">
        <v>4.5454545454545456E-2</v>
      </c>
      <c r="AP2697" s="61"/>
      <c r="AQ2697" s="171" t="s">
        <v>294</v>
      </c>
      <c r="AR2697" s="45">
        <v>5</v>
      </c>
      <c r="AS2697" s="60">
        <v>0.2</v>
      </c>
      <c r="AT2697" s="61"/>
      <c r="AU2697" s="171" t="s">
        <v>307</v>
      </c>
      <c r="AV2697" s="59">
        <v>3</v>
      </c>
      <c r="AW2697" s="60">
        <v>0.13636363636363635</v>
      </c>
      <c r="AX2697" s="61"/>
      <c r="AY2697" s="171" t="s">
        <v>440</v>
      </c>
      <c r="AZ2697" s="45">
        <v>0</v>
      </c>
      <c r="BA2697" s="60" t="e">
        <v>#DIV/0!</v>
      </c>
      <c r="BB2697" s="61"/>
      <c r="BC2697" s="61"/>
      <c r="BD2697" s="61"/>
      <c r="BE2697" s="61"/>
      <c r="BF2697" s="61"/>
      <c r="BG2697" s="61"/>
      <c r="BH2697" s="61"/>
      <c r="BI2697" s="61"/>
      <c r="BJ2697" s="61"/>
      <c r="BK2697" s="61"/>
      <c r="BL2697" s="61"/>
      <c r="BM2697" s="61"/>
    </row>
    <row r="2698" spans="1:65" ht="25.5" customHeight="1" x14ac:dyDescent="0.2">
      <c r="A2698" s="103"/>
      <c r="B2698" s="61"/>
      <c r="C2698" s="45">
        <v>26</v>
      </c>
      <c r="D2698" s="58">
        <v>1</v>
      </c>
      <c r="E2698" s="64"/>
      <c r="F2698" s="61"/>
      <c r="G2698" s="45">
        <v>26</v>
      </c>
      <c r="H2698" s="58">
        <v>1</v>
      </c>
      <c r="I2698" s="61"/>
      <c r="J2698" s="63" t="s">
        <v>405</v>
      </c>
      <c r="K2698" s="45">
        <v>1</v>
      </c>
      <c r="L2698" s="58">
        <v>0.04</v>
      </c>
      <c r="M2698" s="61"/>
      <c r="N2698" s="61"/>
      <c r="O2698" s="61"/>
      <c r="P2698" s="61"/>
      <c r="Q2698" s="61"/>
      <c r="R2698" s="61"/>
      <c r="S2698" s="61"/>
      <c r="T2698" s="61"/>
      <c r="U2698" s="61"/>
      <c r="V2698" s="61"/>
      <c r="W2698" s="171" t="s">
        <v>265</v>
      </c>
      <c r="X2698" s="45">
        <v>3</v>
      </c>
      <c r="Y2698" s="60">
        <v>0.11538461538461539</v>
      </c>
      <c r="Z2698" s="61"/>
      <c r="AA2698" s="61"/>
      <c r="AB2698" s="61"/>
      <c r="AC2698" s="61"/>
      <c r="AD2698" s="61"/>
      <c r="AE2698" s="61"/>
      <c r="AF2698" s="61"/>
      <c r="AG2698" s="61"/>
      <c r="AH2698" s="61"/>
      <c r="AI2698" s="171" t="s">
        <v>275</v>
      </c>
      <c r="AJ2698" s="45">
        <v>1</v>
      </c>
      <c r="AK2698" s="60">
        <v>3.8461538461538464E-2</v>
      </c>
      <c r="AL2698" s="61"/>
      <c r="AM2698" s="171" t="s">
        <v>262</v>
      </c>
      <c r="AN2698" s="45">
        <v>2</v>
      </c>
      <c r="AO2698" s="60">
        <v>9.0909090909090912E-2</v>
      </c>
      <c r="AP2698" s="61"/>
      <c r="AQ2698" s="61"/>
      <c r="AR2698" s="45">
        <v>25</v>
      </c>
      <c r="AS2698" s="60">
        <v>1</v>
      </c>
      <c r="AT2698" s="61"/>
      <c r="AU2698" s="171" t="s">
        <v>306</v>
      </c>
      <c r="AV2698" s="45">
        <v>0</v>
      </c>
      <c r="AW2698" s="60">
        <v>0</v>
      </c>
      <c r="AX2698" s="61"/>
      <c r="AY2698" s="98"/>
      <c r="AZ2698" s="45">
        <v>26</v>
      </c>
      <c r="BA2698" s="60">
        <v>1</v>
      </c>
      <c r="BB2698" s="61"/>
      <c r="BC2698" s="61"/>
      <c r="BD2698" s="61"/>
      <c r="BE2698" s="61"/>
      <c r="BF2698" s="61"/>
      <c r="BG2698" s="61"/>
      <c r="BH2698" s="61"/>
      <c r="BI2698" s="61"/>
      <c r="BJ2698" s="61"/>
      <c r="BK2698" s="61"/>
      <c r="BL2698" s="61"/>
      <c r="BM2698" s="61"/>
    </row>
    <row r="2699" spans="1:65" ht="25.5" customHeight="1" x14ac:dyDescent="0.2">
      <c r="A2699" s="103"/>
      <c r="B2699" s="61"/>
      <c r="C2699" s="70" t="s">
        <v>141</v>
      </c>
      <c r="D2699" s="70" t="s">
        <v>140</v>
      </c>
      <c r="E2699" s="64"/>
      <c r="F2699" s="61"/>
      <c r="G2699" s="70" t="s">
        <v>141</v>
      </c>
      <c r="H2699" s="70" t="s">
        <v>140</v>
      </c>
      <c r="I2699" s="61"/>
      <c r="J2699" s="63" t="s">
        <v>406</v>
      </c>
      <c r="K2699" s="45">
        <v>0</v>
      </c>
      <c r="L2699" s="58">
        <v>0</v>
      </c>
      <c r="M2699" s="61"/>
      <c r="N2699" s="61"/>
      <c r="O2699" s="61"/>
      <c r="P2699" s="61"/>
      <c r="Q2699" s="61"/>
      <c r="R2699" s="61"/>
      <c r="S2699" s="61"/>
      <c r="T2699" s="61"/>
      <c r="U2699" s="61"/>
      <c r="V2699" s="61"/>
      <c r="W2699" s="171" t="s">
        <v>266</v>
      </c>
      <c r="X2699" s="45">
        <v>0</v>
      </c>
      <c r="Y2699" s="60">
        <v>0</v>
      </c>
      <c r="Z2699" s="61"/>
      <c r="AA2699" s="61"/>
      <c r="AB2699" s="61"/>
      <c r="AC2699" s="61"/>
      <c r="AD2699" s="61"/>
      <c r="AE2699" s="61"/>
      <c r="AF2699" s="61"/>
      <c r="AG2699" s="61"/>
      <c r="AH2699" s="61"/>
      <c r="AI2699" s="171" t="s">
        <v>274</v>
      </c>
      <c r="AJ2699" s="45">
        <v>0</v>
      </c>
      <c r="AK2699" s="60">
        <v>0</v>
      </c>
      <c r="AL2699" s="61"/>
      <c r="AM2699" s="171" t="s">
        <v>263</v>
      </c>
      <c r="AN2699" s="45">
        <v>2</v>
      </c>
      <c r="AO2699" s="60">
        <v>9.0909090909090912E-2</v>
      </c>
      <c r="AP2699" s="61"/>
      <c r="AQ2699" s="61"/>
      <c r="AR2699" s="70" t="s">
        <v>141</v>
      </c>
      <c r="AS2699" s="70" t="s">
        <v>140</v>
      </c>
      <c r="AT2699" s="61"/>
      <c r="AU2699" s="171" t="s">
        <v>308</v>
      </c>
      <c r="AV2699" s="45">
        <v>0</v>
      </c>
      <c r="AW2699" s="60">
        <v>0</v>
      </c>
      <c r="AX2699" s="61"/>
      <c r="AY2699" s="61"/>
      <c r="AZ2699" s="49" t="s">
        <v>141</v>
      </c>
      <c r="BA2699" s="49" t="s">
        <v>140</v>
      </c>
      <c r="BB2699" s="64"/>
      <c r="BC2699" s="61"/>
      <c r="BD2699" s="61"/>
      <c r="BE2699" s="61"/>
      <c r="BF2699" s="61"/>
      <c r="BG2699" s="61"/>
      <c r="BH2699" s="61"/>
      <c r="BI2699" s="61"/>
      <c r="BJ2699" s="61"/>
      <c r="BK2699" s="61"/>
      <c r="BL2699" s="61"/>
      <c r="BM2699" s="61"/>
    </row>
    <row r="2700" spans="1:65" ht="25.5" customHeight="1" x14ac:dyDescent="0.2">
      <c r="A2700" s="103"/>
      <c r="B2700" s="61"/>
      <c r="C2700" s="61"/>
      <c r="D2700" s="61"/>
      <c r="E2700" s="64"/>
      <c r="F2700" s="61"/>
      <c r="G2700" s="61"/>
      <c r="H2700" s="61"/>
      <c r="I2700" s="61"/>
      <c r="J2700" s="63" t="s">
        <v>393</v>
      </c>
      <c r="K2700" s="45">
        <v>0</v>
      </c>
      <c r="L2700" s="58">
        <v>0</v>
      </c>
      <c r="M2700" s="61"/>
      <c r="N2700" s="61"/>
      <c r="O2700" s="61"/>
      <c r="P2700" s="61"/>
      <c r="Q2700" s="61"/>
      <c r="R2700" s="61"/>
      <c r="S2700" s="61"/>
      <c r="T2700" s="61"/>
      <c r="U2700" s="61"/>
      <c r="V2700" s="61"/>
      <c r="W2700" s="171" t="s">
        <v>162</v>
      </c>
      <c r="X2700" s="59">
        <v>1</v>
      </c>
      <c r="Y2700" s="60">
        <v>3.8461538461538464E-2</v>
      </c>
      <c r="Z2700" s="61"/>
      <c r="AA2700" s="61"/>
      <c r="AB2700" s="61"/>
      <c r="AC2700" s="61"/>
      <c r="AD2700" s="61"/>
      <c r="AE2700" s="61"/>
      <c r="AF2700" s="61"/>
      <c r="AG2700" s="61"/>
      <c r="AH2700" s="61"/>
      <c r="AI2700" s="171" t="s">
        <v>273</v>
      </c>
      <c r="AJ2700" s="45">
        <v>2</v>
      </c>
      <c r="AK2700" s="60">
        <v>7.6923076923076927E-2</v>
      </c>
      <c r="AL2700" s="61"/>
      <c r="AM2700" s="171" t="s">
        <v>264</v>
      </c>
      <c r="AN2700" s="45">
        <v>0</v>
      </c>
      <c r="AO2700" s="60">
        <v>0</v>
      </c>
      <c r="AP2700" s="61"/>
      <c r="AQ2700" s="61"/>
      <c r="AR2700" s="61"/>
      <c r="AS2700" s="61"/>
      <c r="AT2700" s="61"/>
      <c r="AU2700" s="171" t="s">
        <v>309</v>
      </c>
      <c r="AV2700" s="45">
        <v>2</v>
      </c>
      <c r="AW2700" s="60">
        <v>9.0909090909090912E-2</v>
      </c>
      <c r="AX2700" s="61"/>
      <c r="AY2700"/>
      <c r="AZ2700"/>
      <c r="BA2700"/>
      <c r="BB2700" s="61"/>
      <c r="BC2700" s="61"/>
      <c r="BD2700" s="61"/>
      <c r="BE2700" s="61"/>
      <c r="BF2700" s="61"/>
      <c r="BG2700" s="61"/>
      <c r="BH2700" s="61"/>
      <c r="BI2700" s="61"/>
      <c r="BJ2700" s="61"/>
      <c r="BK2700" s="61"/>
      <c r="BL2700" s="61"/>
      <c r="BM2700" s="61"/>
    </row>
    <row r="2701" spans="1:65" ht="25.5" customHeight="1" x14ac:dyDescent="0.2">
      <c r="A2701" s="103"/>
      <c r="B2701" s="61"/>
      <c r="C2701" s="61"/>
      <c r="D2701" s="61"/>
      <c r="E2701" s="64"/>
      <c r="F2701" s="61"/>
      <c r="G2701" s="61"/>
      <c r="H2701" s="61"/>
      <c r="I2701" s="61"/>
      <c r="J2701" s="63" t="s">
        <v>407</v>
      </c>
      <c r="K2701" s="45">
        <v>1</v>
      </c>
      <c r="L2701" s="58">
        <v>0.04</v>
      </c>
      <c r="M2701" s="61"/>
      <c r="N2701" s="61"/>
      <c r="O2701" s="61"/>
      <c r="P2701" s="61"/>
      <c r="Q2701" s="61"/>
      <c r="R2701" s="61"/>
      <c r="S2701" s="61"/>
      <c r="T2701" s="61"/>
      <c r="U2701" s="61"/>
      <c r="V2701" s="61"/>
      <c r="W2701" s="37"/>
      <c r="X2701" s="45">
        <v>26</v>
      </c>
      <c r="Y2701" s="60">
        <v>1</v>
      </c>
      <c r="Z2701" s="61"/>
      <c r="AA2701" s="61"/>
      <c r="AB2701" s="61"/>
      <c r="AC2701" s="61"/>
      <c r="AD2701" s="61"/>
      <c r="AE2701" s="61"/>
      <c r="AF2701" s="61"/>
      <c r="AG2701" s="61"/>
      <c r="AH2701" s="61"/>
      <c r="AI2701" s="171" t="s">
        <v>438</v>
      </c>
      <c r="AJ2701" s="45">
        <v>8</v>
      </c>
      <c r="AK2701" s="60">
        <v>0.30769230769230771</v>
      </c>
      <c r="AL2701" s="61"/>
      <c r="AM2701" s="171" t="s">
        <v>279</v>
      </c>
      <c r="AN2701" s="45">
        <v>0</v>
      </c>
      <c r="AO2701" s="60">
        <v>0</v>
      </c>
      <c r="AP2701" s="61"/>
      <c r="AQ2701" s="61"/>
      <c r="AR2701" s="61"/>
      <c r="AS2701" s="61"/>
      <c r="AT2701" s="61"/>
      <c r="AU2701" s="171" t="s">
        <v>310</v>
      </c>
      <c r="AV2701" s="45">
        <v>0</v>
      </c>
      <c r="AW2701" s="60">
        <v>0</v>
      </c>
      <c r="AX2701" s="61"/>
      <c r="AY2701" s="61"/>
      <c r="AZ2701" s="61"/>
      <c r="BA2701" s="61"/>
      <c r="BB2701" s="61"/>
      <c r="BC2701" s="61"/>
      <c r="BD2701" s="61"/>
      <c r="BE2701" s="61"/>
      <c r="BF2701" s="61"/>
      <c r="BG2701" s="61"/>
      <c r="BH2701" s="61"/>
      <c r="BI2701" s="61"/>
      <c r="BJ2701" s="61"/>
      <c r="BK2701" s="61"/>
      <c r="BL2701" s="61"/>
      <c r="BM2701" s="61"/>
    </row>
    <row r="2702" spans="1:65" ht="25.5" customHeight="1" x14ac:dyDescent="0.2">
      <c r="A2702" s="103"/>
      <c r="B2702" s="61"/>
      <c r="C2702" s="61"/>
      <c r="D2702" s="61"/>
      <c r="E2702" s="64"/>
      <c r="F2702" s="61"/>
      <c r="G2702" s="61"/>
      <c r="H2702" s="61"/>
      <c r="I2702" s="61"/>
      <c r="J2702" s="63" t="s">
        <v>408</v>
      </c>
      <c r="K2702" s="45">
        <v>0</v>
      </c>
      <c r="L2702" s="58">
        <v>0</v>
      </c>
      <c r="M2702" s="61"/>
      <c r="N2702" s="61"/>
      <c r="O2702" s="61"/>
      <c r="P2702" s="61"/>
      <c r="Q2702" s="61"/>
      <c r="R2702" s="61"/>
      <c r="S2702" s="61"/>
      <c r="T2702" s="61"/>
      <c r="U2702" s="61"/>
      <c r="V2702" s="61"/>
      <c r="W2702" s="61"/>
      <c r="X2702" s="49" t="s">
        <v>141</v>
      </c>
      <c r="Y2702" s="49" t="s">
        <v>140</v>
      </c>
      <c r="Z2702" s="61"/>
      <c r="AA2702" s="61"/>
      <c r="AB2702" s="61"/>
      <c r="AC2702" s="61"/>
      <c r="AD2702" s="61"/>
      <c r="AE2702" s="61"/>
      <c r="AF2702" s="61"/>
      <c r="AG2702" s="61"/>
      <c r="AH2702" s="61"/>
      <c r="AI2702" s="37"/>
      <c r="AJ2702" s="45">
        <v>26</v>
      </c>
      <c r="AK2702" s="60">
        <v>1</v>
      </c>
      <c r="AL2702" s="61"/>
      <c r="AM2702" s="171" t="s">
        <v>267</v>
      </c>
      <c r="AN2702" s="45">
        <v>0</v>
      </c>
      <c r="AO2702" s="60">
        <v>0</v>
      </c>
      <c r="AP2702" s="61"/>
      <c r="AQ2702" s="61"/>
      <c r="AR2702" s="61"/>
      <c r="AS2702" s="61"/>
      <c r="AT2702" s="61"/>
      <c r="AU2702" s="171" t="s">
        <v>311</v>
      </c>
      <c r="AV2702" s="45">
        <v>0</v>
      </c>
      <c r="AW2702" s="60">
        <v>0</v>
      </c>
      <c r="AX2702" s="61"/>
      <c r="AY2702" s="61"/>
      <c r="AZ2702" s="61"/>
      <c r="BA2702" s="61"/>
      <c r="BB2702" s="61"/>
      <c r="BC2702" s="61"/>
      <c r="BD2702" s="61"/>
      <c r="BE2702" s="61"/>
      <c r="BF2702" s="61"/>
      <c r="BG2702" s="61"/>
      <c r="BH2702" s="61"/>
      <c r="BI2702" s="61"/>
      <c r="BJ2702" s="61"/>
      <c r="BK2702" s="61"/>
      <c r="BL2702" s="61"/>
      <c r="BM2702" s="61"/>
    </row>
    <row r="2703" spans="1:65" ht="25.5" customHeight="1" x14ac:dyDescent="0.2">
      <c r="A2703" s="103"/>
      <c r="B2703" s="61"/>
      <c r="C2703" s="61"/>
      <c r="D2703" s="61"/>
      <c r="E2703" s="64"/>
      <c r="F2703" s="61"/>
      <c r="G2703" s="61"/>
      <c r="H2703" s="61"/>
      <c r="I2703" s="61"/>
      <c r="J2703" s="63" t="s">
        <v>395</v>
      </c>
      <c r="K2703" s="45">
        <v>0</v>
      </c>
      <c r="L2703" s="58">
        <v>0</v>
      </c>
      <c r="M2703" s="61"/>
      <c r="N2703" s="61"/>
      <c r="O2703" s="61"/>
      <c r="P2703" s="61"/>
      <c r="Q2703" s="61"/>
      <c r="R2703" s="61"/>
      <c r="S2703" s="61"/>
      <c r="T2703" s="61"/>
      <c r="U2703" s="61"/>
      <c r="V2703" s="61"/>
      <c r="W2703" s="61"/>
      <c r="X2703" s="61"/>
      <c r="Y2703" s="61"/>
      <c r="Z2703" s="61"/>
      <c r="AA2703" s="61"/>
      <c r="AB2703" s="61"/>
      <c r="AC2703" s="61"/>
      <c r="AD2703" s="61"/>
      <c r="AE2703" s="61"/>
      <c r="AF2703" s="61"/>
      <c r="AG2703" s="61"/>
      <c r="AH2703" s="61"/>
      <c r="AI2703" s="61"/>
      <c r="AJ2703" s="49" t="s">
        <v>141</v>
      </c>
      <c r="AK2703" s="49" t="s">
        <v>140</v>
      </c>
      <c r="AL2703" s="61"/>
      <c r="AM2703" s="171" t="s">
        <v>268</v>
      </c>
      <c r="AN2703" s="45">
        <v>0</v>
      </c>
      <c r="AO2703" s="60">
        <v>0</v>
      </c>
      <c r="AP2703" s="61"/>
      <c r="AQ2703" s="61"/>
      <c r="AR2703" s="61"/>
      <c r="AS2703" s="61"/>
      <c r="AT2703" s="61"/>
      <c r="AU2703" s="171" t="s">
        <v>312</v>
      </c>
      <c r="AV2703" s="45">
        <v>3</v>
      </c>
      <c r="AW2703" s="60">
        <v>0.13636363636363635</v>
      </c>
      <c r="AX2703" s="61"/>
      <c r="AY2703"/>
      <c r="AZ2703"/>
      <c r="BA2703"/>
      <c r="BB2703" s="61"/>
      <c r="BC2703" s="61"/>
      <c r="BD2703" s="61"/>
      <c r="BE2703" s="61"/>
      <c r="BF2703" s="61"/>
      <c r="BG2703" s="61"/>
      <c r="BH2703" s="61"/>
      <c r="BI2703" s="61"/>
      <c r="BJ2703" s="61"/>
      <c r="BK2703" s="61"/>
      <c r="BL2703" s="61"/>
      <c r="BM2703" s="61"/>
    </row>
    <row r="2704" spans="1:65" ht="25.5" customHeight="1" x14ac:dyDescent="0.2">
      <c r="A2704" s="103"/>
      <c r="B2704" s="61"/>
      <c r="C2704" s="61"/>
      <c r="D2704" s="61"/>
      <c r="E2704" s="64"/>
      <c r="F2704" s="61"/>
      <c r="G2704" s="61"/>
      <c r="H2704" s="61"/>
      <c r="I2704" s="61"/>
      <c r="J2704" s="61"/>
      <c r="K2704" s="45">
        <v>25</v>
      </c>
      <c r="L2704" s="58">
        <v>1</v>
      </c>
      <c r="M2704" s="61"/>
      <c r="N2704" s="61"/>
      <c r="O2704" s="61"/>
      <c r="P2704" s="61"/>
      <c r="Q2704" s="61"/>
      <c r="R2704" s="61"/>
      <c r="S2704" s="61"/>
      <c r="T2704" s="61"/>
      <c r="U2704" s="61"/>
      <c r="V2704" s="61"/>
      <c r="W2704" s="61"/>
      <c r="X2704" s="61"/>
      <c r="Y2704" s="61"/>
      <c r="Z2704" s="61"/>
      <c r="AA2704" s="61"/>
      <c r="AB2704" s="61"/>
      <c r="AC2704" s="61"/>
      <c r="AD2704" s="61"/>
      <c r="AE2704" s="61"/>
      <c r="AF2704" s="61"/>
      <c r="AG2704" s="61"/>
      <c r="AH2704" s="61"/>
      <c r="AI2704" s="61"/>
      <c r="AJ2704" s="61"/>
      <c r="AK2704" s="61"/>
      <c r="AL2704" s="61"/>
      <c r="AM2704" s="171" t="s">
        <v>269</v>
      </c>
      <c r="AN2704" s="45">
        <v>0</v>
      </c>
      <c r="AO2704" s="60">
        <v>0</v>
      </c>
      <c r="AP2704" s="61"/>
      <c r="AQ2704" s="61"/>
      <c r="AR2704" s="61"/>
      <c r="AS2704" s="61"/>
      <c r="AT2704" s="61"/>
      <c r="AU2704" s="171" t="s">
        <v>313</v>
      </c>
      <c r="AV2704" s="45">
        <v>0</v>
      </c>
      <c r="AW2704" s="60">
        <v>0</v>
      </c>
      <c r="AX2704" s="61"/>
      <c r="AY2704"/>
      <c r="AZ2704"/>
      <c r="BA2704"/>
      <c r="BB2704" s="61"/>
      <c r="BC2704" s="61"/>
      <c r="BD2704" s="61"/>
      <c r="BE2704" s="61"/>
      <c r="BF2704" s="61"/>
      <c r="BG2704" s="61"/>
      <c r="BH2704" s="61"/>
      <c r="BI2704" s="61"/>
      <c r="BJ2704" s="61"/>
      <c r="BK2704" s="61"/>
      <c r="BL2704" s="61"/>
      <c r="BM2704" s="61"/>
    </row>
    <row r="2705" spans="1:65" ht="25.5" customHeight="1" x14ac:dyDescent="0.2">
      <c r="A2705" s="103"/>
      <c r="B2705" s="61"/>
      <c r="C2705" s="61"/>
      <c r="D2705" s="61"/>
      <c r="E2705" s="64"/>
      <c r="F2705" s="61"/>
      <c r="G2705" s="61"/>
      <c r="H2705" s="61"/>
      <c r="I2705" s="61"/>
      <c r="J2705" s="61"/>
      <c r="K2705" s="70" t="s">
        <v>141</v>
      </c>
      <c r="L2705" s="70" t="s">
        <v>140</v>
      </c>
      <c r="M2705" s="61"/>
      <c r="N2705" s="61"/>
      <c r="O2705" s="61"/>
      <c r="P2705" s="61"/>
      <c r="Q2705" s="61"/>
      <c r="R2705" s="61"/>
      <c r="S2705" s="61"/>
      <c r="T2705" s="61"/>
      <c r="U2705" s="61"/>
      <c r="V2705" s="61"/>
      <c r="W2705" s="61"/>
      <c r="X2705" s="61"/>
      <c r="Y2705" s="61"/>
      <c r="Z2705" s="61"/>
      <c r="AA2705" s="61"/>
      <c r="AB2705" s="61"/>
      <c r="AC2705" s="61"/>
      <c r="AD2705" s="61"/>
      <c r="AE2705" s="61"/>
      <c r="AF2705" s="61"/>
      <c r="AG2705" s="61"/>
      <c r="AH2705" s="61"/>
      <c r="AI2705" s="61"/>
      <c r="AJ2705" s="61"/>
      <c r="AK2705" s="61"/>
      <c r="AL2705" s="61"/>
      <c r="AM2705" s="171" t="s">
        <v>280</v>
      </c>
      <c r="AN2705" s="45">
        <v>2</v>
      </c>
      <c r="AO2705" s="60">
        <v>9.0909090909090912E-2</v>
      </c>
      <c r="AP2705" s="61"/>
      <c r="AQ2705" s="61"/>
      <c r="AR2705" s="61"/>
      <c r="AS2705" s="61"/>
      <c r="AT2705" s="61"/>
      <c r="AU2705" s="98"/>
      <c r="AV2705" s="45">
        <v>22</v>
      </c>
      <c r="AW2705" s="60">
        <v>1</v>
      </c>
      <c r="AX2705" s="61"/>
      <c r="AY2705" s="61"/>
      <c r="AZ2705" s="61"/>
      <c r="BA2705" s="61"/>
      <c r="BB2705" s="61"/>
      <c r="BC2705" s="61"/>
      <c r="BD2705" s="61"/>
      <c r="BE2705" s="61"/>
      <c r="BF2705" s="61"/>
      <c r="BG2705" s="61"/>
      <c r="BH2705" s="61"/>
      <c r="BI2705" s="61"/>
      <c r="BJ2705" s="61"/>
      <c r="BK2705" s="61"/>
      <c r="BL2705" s="61"/>
      <c r="BM2705" s="61"/>
    </row>
    <row r="2706" spans="1:65" ht="25.5" customHeight="1" x14ac:dyDescent="0.2">
      <c r="A2706" s="103"/>
      <c r="B2706" s="61"/>
      <c r="C2706" s="61"/>
      <c r="D2706" s="61"/>
      <c r="E2706" s="64"/>
      <c r="F2706" s="61"/>
      <c r="G2706" s="61"/>
      <c r="H2706" s="61"/>
      <c r="I2706" s="61"/>
      <c r="J2706" s="61"/>
      <c r="K2706" s="61"/>
      <c r="L2706" s="61"/>
      <c r="M2706" s="61"/>
      <c r="N2706" s="61"/>
      <c r="O2706" s="61"/>
      <c r="P2706" s="61"/>
      <c r="Q2706" s="61"/>
      <c r="R2706" s="61"/>
      <c r="S2706" s="61"/>
      <c r="T2706" s="61"/>
      <c r="U2706" s="61"/>
      <c r="V2706" s="61"/>
      <c r="W2706" s="61"/>
      <c r="X2706" s="61"/>
      <c r="Y2706" s="61"/>
      <c r="Z2706" s="61"/>
      <c r="AA2706" s="61"/>
      <c r="AB2706" s="61"/>
      <c r="AC2706" s="61"/>
      <c r="AD2706" s="61"/>
      <c r="AE2706" s="61"/>
      <c r="AF2706" s="61"/>
      <c r="AG2706" s="61"/>
      <c r="AH2706" s="61"/>
      <c r="AI2706" s="61"/>
      <c r="AJ2706" s="61"/>
      <c r="AK2706" s="61"/>
      <c r="AL2706" s="61"/>
      <c r="AM2706" s="171" t="s">
        <v>270</v>
      </c>
      <c r="AN2706" s="45">
        <v>0</v>
      </c>
      <c r="AO2706" s="60">
        <v>0</v>
      </c>
      <c r="AP2706" s="61"/>
      <c r="AQ2706" s="61"/>
      <c r="AR2706" s="61"/>
      <c r="AS2706" s="61"/>
      <c r="AT2706" s="61"/>
      <c r="AU2706" s="61"/>
      <c r="AV2706" s="49" t="s">
        <v>141</v>
      </c>
      <c r="AW2706" s="49" t="s">
        <v>140</v>
      </c>
      <c r="AX2706" s="61"/>
      <c r="AY2706" s="61"/>
      <c r="AZ2706" s="61"/>
      <c r="BA2706" s="61"/>
      <c r="BB2706" s="61"/>
      <c r="BC2706" s="61"/>
      <c r="BD2706" s="61"/>
      <c r="BE2706" s="61"/>
      <c r="BF2706" s="61"/>
      <c r="BG2706" s="61"/>
      <c r="BH2706" s="61"/>
      <c r="BI2706" s="61"/>
      <c r="BJ2706" s="61"/>
      <c r="BK2706" s="61"/>
      <c r="BL2706" s="61"/>
      <c r="BM2706" s="61"/>
    </row>
    <row r="2707" spans="1:65" ht="25.5" customHeight="1" x14ac:dyDescent="0.2">
      <c r="A2707" s="103"/>
      <c r="B2707" s="61"/>
      <c r="C2707" s="61"/>
      <c r="D2707" s="61"/>
      <c r="E2707" s="64"/>
      <c r="F2707" s="61"/>
      <c r="G2707" s="61"/>
      <c r="H2707" s="61"/>
      <c r="I2707" s="61"/>
      <c r="J2707" s="61"/>
      <c r="K2707" s="61"/>
      <c r="L2707" s="61"/>
      <c r="M2707" s="61"/>
      <c r="N2707" s="61"/>
      <c r="O2707" s="61"/>
      <c r="P2707" s="61"/>
      <c r="Q2707" s="61"/>
      <c r="R2707" s="61"/>
      <c r="S2707" s="61"/>
      <c r="T2707" s="61"/>
      <c r="U2707" s="61"/>
      <c r="V2707" s="61"/>
      <c r="W2707" s="61"/>
      <c r="X2707" s="61"/>
      <c r="Y2707" s="61"/>
      <c r="Z2707" s="61"/>
      <c r="AA2707" s="61"/>
      <c r="AB2707" s="61"/>
      <c r="AC2707" s="61"/>
      <c r="AD2707" s="61"/>
      <c r="AE2707" s="61"/>
      <c r="AF2707" s="61"/>
      <c r="AG2707" s="61"/>
      <c r="AH2707" s="61"/>
      <c r="AI2707" s="61"/>
      <c r="AJ2707" s="61"/>
      <c r="AK2707" s="61"/>
      <c r="AL2707" s="61"/>
      <c r="AM2707" s="171" t="s">
        <v>271</v>
      </c>
      <c r="AN2707" s="45">
        <v>0</v>
      </c>
      <c r="AO2707" s="60">
        <v>0</v>
      </c>
      <c r="AP2707" s="61"/>
      <c r="AQ2707" s="61"/>
      <c r="AR2707" s="61"/>
      <c r="AS2707" s="61"/>
      <c r="AT2707" s="61"/>
      <c r="AU2707" s="61"/>
      <c r="AV2707" s="61"/>
      <c r="AW2707" s="61"/>
      <c r="AX2707" s="61"/>
      <c r="AY2707" s="61"/>
      <c r="AZ2707" s="61"/>
      <c r="BA2707" s="61"/>
      <c r="BB2707" s="61"/>
      <c r="BC2707" s="61"/>
      <c r="BD2707" s="61"/>
      <c r="BE2707" s="61"/>
      <c r="BF2707" s="61"/>
      <c r="BG2707" s="61"/>
      <c r="BH2707" s="61"/>
      <c r="BI2707" s="61"/>
      <c r="BJ2707" s="62"/>
      <c r="BK2707" s="62"/>
      <c r="BL2707" s="61"/>
      <c r="BM2707" s="61"/>
    </row>
    <row r="2708" spans="1:65" ht="25.5" customHeight="1" x14ac:dyDescent="0.2">
      <c r="A2708" s="103"/>
      <c r="B2708" s="37"/>
      <c r="C2708" s="37"/>
      <c r="D2708" s="37"/>
      <c r="E2708" s="64"/>
      <c r="F2708" s="61"/>
      <c r="G2708" s="61"/>
      <c r="H2708" s="61"/>
      <c r="I2708" s="61"/>
      <c r="J2708" s="61"/>
      <c r="K2708" s="61"/>
      <c r="L2708" s="61"/>
      <c r="M2708" s="61"/>
      <c r="N2708" s="61"/>
      <c r="O2708" s="61"/>
      <c r="P2708" s="61"/>
      <c r="Q2708" s="61"/>
      <c r="R2708" s="61"/>
      <c r="S2708" s="61"/>
      <c r="T2708" s="61"/>
      <c r="U2708" s="61"/>
      <c r="V2708" s="61"/>
      <c r="W2708" s="61"/>
      <c r="X2708" s="61"/>
      <c r="Y2708" s="61"/>
      <c r="Z2708" s="61"/>
      <c r="AA2708" s="61"/>
      <c r="AB2708" s="61"/>
      <c r="AC2708" s="61"/>
      <c r="AD2708" s="61"/>
      <c r="AE2708" s="61"/>
      <c r="AF2708" s="61"/>
      <c r="AG2708" s="61"/>
      <c r="AH2708" s="61"/>
      <c r="AI2708" s="61"/>
      <c r="AJ2708" s="61"/>
      <c r="AK2708" s="61"/>
      <c r="AL2708" s="61"/>
      <c r="AM2708" s="171" t="s">
        <v>272</v>
      </c>
      <c r="AN2708" s="45">
        <v>1</v>
      </c>
      <c r="AO2708" s="60">
        <v>4.5454545454545456E-2</v>
      </c>
      <c r="AP2708" s="61"/>
      <c r="AQ2708" s="61"/>
      <c r="AR2708" s="61"/>
      <c r="AS2708" s="61"/>
      <c r="AT2708" s="61"/>
      <c r="AU2708" s="61"/>
      <c r="AV2708" s="61"/>
      <c r="AW2708" s="61"/>
      <c r="AX2708" s="61"/>
      <c r="AY2708" s="61"/>
      <c r="AZ2708" s="61"/>
      <c r="BA2708" s="61"/>
      <c r="BB2708" s="61"/>
      <c r="BC2708" s="61"/>
      <c r="BD2708" s="61"/>
      <c r="BE2708" s="61"/>
      <c r="BF2708" s="61"/>
      <c r="BG2708" s="61"/>
      <c r="BH2708" s="61"/>
      <c r="BI2708" s="61"/>
      <c r="BJ2708" s="61"/>
      <c r="BK2708" s="61"/>
      <c r="BL2708" s="61"/>
      <c r="BM2708" s="61"/>
    </row>
    <row r="2709" spans="1:65" ht="25.5" customHeight="1" x14ac:dyDescent="0.2">
      <c r="A2709" s="103"/>
      <c r="B2709" s="61"/>
      <c r="C2709" s="61"/>
      <c r="D2709" s="61"/>
      <c r="E2709" s="64"/>
      <c r="F2709" s="61"/>
      <c r="G2709" s="61"/>
      <c r="H2709" s="61"/>
      <c r="I2709" s="61"/>
      <c r="J2709" s="61"/>
      <c r="K2709" s="61"/>
      <c r="L2709" s="61"/>
      <c r="M2709" s="61"/>
      <c r="N2709" s="61"/>
      <c r="O2709" s="61"/>
      <c r="P2709" s="61"/>
      <c r="Q2709" s="61"/>
      <c r="R2709" s="61"/>
      <c r="S2709" s="61"/>
      <c r="T2709" s="61"/>
      <c r="U2709" s="61"/>
      <c r="V2709" s="61"/>
      <c r="W2709" s="61"/>
      <c r="X2709" s="61"/>
      <c r="Y2709" s="61"/>
      <c r="Z2709" s="61"/>
      <c r="AA2709" s="61"/>
      <c r="AB2709" s="61"/>
      <c r="AC2709" s="61"/>
      <c r="AD2709" s="61"/>
      <c r="AE2709" s="61"/>
      <c r="AF2709" s="61"/>
      <c r="AG2709" s="61"/>
      <c r="AH2709" s="61"/>
      <c r="AI2709" s="61"/>
      <c r="AJ2709" s="61"/>
      <c r="AK2709" s="61"/>
      <c r="AL2709" s="61"/>
      <c r="AM2709" s="171" t="s">
        <v>281</v>
      </c>
      <c r="AN2709" s="30">
        <v>2</v>
      </c>
      <c r="AO2709" s="60">
        <v>9.0909090909090912E-2</v>
      </c>
      <c r="AP2709" s="61"/>
      <c r="AQ2709" s="61"/>
      <c r="AR2709" s="61"/>
      <c r="AS2709" s="61"/>
      <c r="AT2709" s="61"/>
      <c r="AU2709" s="61"/>
      <c r="AV2709" s="61"/>
      <c r="AW2709" s="61"/>
      <c r="AX2709" s="61"/>
      <c r="AY2709" s="61"/>
      <c r="AZ2709" s="61"/>
      <c r="BA2709" s="61"/>
      <c r="BB2709" s="61"/>
      <c r="BC2709" s="61"/>
      <c r="BD2709" s="61"/>
      <c r="BE2709" s="61"/>
      <c r="BF2709" s="61"/>
      <c r="BG2709" s="61"/>
      <c r="BH2709" s="61"/>
      <c r="BI2709" s="61"/>
      <c r="BJ2709" s="61"/>
      <c r="BK2709" s="61"/>
      <c r="BL2709" s="61"/>
      <c r="BM2709" s="61"/>
    </row>
    <row r="2710" spans="1:65" ht="25.5" customHeight="1" x14ac:dyDescent="0.2">
      <c r="A2710" s="103"/>
      <c r="B2710" s="61"/>
      <c r="C2710" s="61"/>
      <c r="D2710" s="61"/>
      <c r="E2710" s="64"/>
      <c r="F2710" s="61"/>
      <c r="G2710" s="61"/>
      <c r="H2710" s="61"/>
      <c r="I2710" s="61"/>
      <c r="J2710" s="61"/>
      <c r="K2710" s="61"/>
      <c r="L2710" s="61"/>
      <c r="M2710" s="61"/>
      <c r="N2710" s="61"/>
      <c r="O2710" s="61"/>
      <c r="P2710" s="61"/>
      <c r="Q2710" s="61"/>
      <c r="R2710" s="61"/>
      <c r="S2710" s="61"/>
      <c r="T2710" s="61"/>
      <c r="U2710" s="61"/>
      <c r="V2710" s="61"/>
      <c r="W2710" s="61"/>
      <c r="X2710" s="61"/>
      <c r="Y2710" s="61"/>
      <c r="Z2710" s="61"/>
      <c r="AA2710" s="61"/>
      <c r="AB2710" s="61"/>
      <c r="AC2710" s="61"/>
      <c r="AD2710" s="61"/>
      <c r="AE2710" s="61"/>
      <c r="AF2710" s="61"/>
      <c r="AG2710" s="61"/>
      <c r="AH2710" s="61"/>
      <c r="AI2710" s="61"/>
      <c r="AJ2710" s="61"/>
      <c r="AK2710" s="61"/>
      <c r="AL2710" s="61"/>
      <c r="AM2710" s="98"/>
      <c r="AN2710" s="45">
        <v>22</v>
      </c>
      <c r="AO2710" s="60">
        <v>1</v>
      </c>
      <c r="AP2710" s="61"/>
      <c r="AQ2710" s="61"/>
      <c r="AR2710" s="61"/>
      <c r="AS2710" s="61"/>
      <c r="AT2710" s="61"/>
      <c r="AU2710" s="61"/>
      <c r="AV2710" s="61"/>
      <c r="AW2710" s="61"/>
      <c r="AX2710" s="61"/>
      <c r="AY2710" s="61"/>
      <c r="AZ2710" s="61"/>
      <c r="BA2710" s="61"/>
      <c r="BB2710" s="61"/>
      <c r="BC2710" s="61"/>
      <c r="BD2710" s="61"/>
      <c r="BE2710" s="61"/>
      <c r="BF2710" s="61"/>
      <c r="BG2710" s="61"/>
      <c r="BH2710" s="61"/>
      <c r="BI2710" s="61"/>
      <c r="BJ2710" s="61"/>
      <c r="BK2710" s="61"/>
      <c r="BL2710" s="61"/>
      <c r="BM2710" s="61"/>
    </row>
    <row r="2711" spans="1:65" ht="25.5" customHeight="1" x14ac:dyDescent="0.2">
      <c r="A2711" s="103"/>
      <c r="B2711" s="61"/>
      <c r="C2711" s="61"/>
      <c r="D2711" s="61"/>
      <c r="E2711" s="64"/>
      <c r="F2711" s="61"/>
      <c r="G2711" s="61"/>
      <c r="H2711" s="61"/>
      <c r="I2711" s="61"/>
      <c r="J2711" s="61"/>
      <c r="K2711" s="61"/>
      <c r="L2711" s="61"/>
      <c r="M2711" s="61"/>
      <c r="N2711" s="61"/>
      <c r="O2711" s="61"/>
      <c r="P2711" s="61"/>
      <c r="Q2711" s="61"/>
      <c r="R2711" s="61"/>
      <c r="S2711" s="61"/>
      <c r="T2711" s="61"/>
      <c r="U2711" s="61"/>
      <c r="V2711" s="61"/>
      <c r="W2711" s="61"/>
      <c r="X2711" s="61"/>
      <c r="Y2711" s="61"/>
      <c r="Z2711" s="61"/>
      <c r="AA2711" s="61"/>
      <c r="AB2711" s="61"/>
      <c r="AC2711" s="61"/>
      <c r="AD2711" s="61"/>
      <c r="AE2711" s="61"/>
      <c r="AF2711" s="61"/>
      <c r="AG2711" s="61"/>
      <c r="AH2711" s="61"/>
      <c r="AI2711" s="61"/>
      <c r="AJ2711" s="61"/>
      <c r="AK2711" s="61"/>
      <c r="AL2711" s="61"/>
      <c r="AM2711" s="61"/>
      <c r="AN2711" s="49" t="s">
        <v>141</v>
      </c>
      <c r="AO2711" s="49" t="s">
        <v>140</v>
      </c>
      <c r="AP2711" s="61"/>
      <c r="AQ2711" s="61"/>
      <c r="AR2711" s="61"/>
      <c r="AS2711" s="61"/>
      <c r="AT2711" s="61"/>
      <c r="AU2711" s="61"/>
      <c r="AV2711" s="61"/>
      <c r="AW2711" s="61"/>
      <c r="AX2711" s="61"/>
      <c r="AY2711" s="61"/>
      <c r="AZ2711" s="61"/>
      <c r="BA2711" s="61"/>
      <c r="BB2711" s="61"/>
      <c r="BC2711" s="61"/>
      <c r="BD2711" s="61"/>
      <c r="BE2711" s="61"/>
      <c r="BF2711" s="61"/>
      <c r="BG2711" s="61"/>
      <c r="BH2711" s="61"/>
      <c r="BI2711" s="61"/>
      <c r="BJ2711" s="61"/>
      <c r="BK2711" s="61"/>
      <c r="BL2711" s="61"/>
      <c r="BM2711" s="61"/>
    </row>
    <row r="2712" spans="1:65" ht="25.5" customHeight="1" x14ac:dyDescent="0.2">
      <c r="A2712" s="103"/>
      <c r="B2712" s="61"/>
      <c r="C2712" s="61"/>
      <c r="D2712" s="61"/>
      <c r="E2712" s="64"/>
      <c r="F2712" s="61"/>
      <c r="G2712" s="61"/>
      <c r="H2712" s="61"/>
      <c r="I2712" s="61"/>
      <c r="J2712" s="61"/>
      <c r="K2712" s="61"/>
      <c r="L2712" s="61"/>
      <c r="M2712" s="61"/>
      <c r="N2712" s="61"/>
      <c r="O2712" s="61"/>
      <c r="P2712" s="61"/>
      <c r="Q2712" s="61"/>
      <c r="R2712" s="61"/>
      <c r="S2712" s="61"/>
      <c r="T2712" s="61"/>
      <c r="U2712" s="61"/>
      <c r="V2712" s="61"/>
      <c r="W2712" s="61"/>
      <c r="X2712" s="61"/>
      <c r="Y2712" s="61"/>
      <c r="Z2712" s="61"/>
      <c r="AA2712" s="61"/>
      <c r="AB2712" s="61"/>
      <c r="AC2712" s="61"/>
      <c r="AD2712" s="61"/>
      <c r="AE2712" s="61"/>
      <c r="AF2712" s="61"/>
      <c r="AG2712" s="61"/>
      <c r="AH2712" s="61"/>
      <c r="AI2712" s="61"/>
      <c r="AJ2712" s="61"/>
      <c r="AK2712" s="61"/>
      <c r="AL2712" s="61"/>
      <c r="AM2712" s="61"/>
      <c r="AN2712" s="61"/>
      <c r="AO2712" s="61"/>
      <c r="AP2712" s="61"/>
      <c r="AQ2712" s="61"/>
      <c r="AR2712" s="61"/>
      <c r="AS2712" s="61"/>
      <c r="AT2712" s="61"/>
      <c r="AU2712" s="61"/>
      <c r="AV2712" s="61"/>
      <c r="AW2712" s="61"/>
      <c r="AX2712" s="61"/>
      <c r="AY2712" s="61"/>
      <c r="AZ2712" s="61"/>
      <c r="BA2712" s="61"/>
      <c r="BB2712" s="61"/>
      <c r="BC2712" s="61"/>
      <c r="BD2712" s="61"/>
      <c r="BE2712" s="61"/>
      <c r="BF2712" s="61"/>
      <c r="BG2712" s="61"/>
      <c r="BH2712" s="61"/>
      <c r="BI2712" s="61"/>
      <c r="BJ2712" s="61"/>
      <c r="BK2712" s="61"/>
      <c r="BL2712" s="61"/>
      <c r="BM2712" s="61"/>
    </row>
    <row r="2713" spans="1:65" ht="25.5" customHeight="1" x14ac:dyDescent="0.2">
      <c r="A2713" s="103"/>
      <c r="B2713" s="172" t="s">
        <v>425</v>
      </c>
      <c r="C2713" s="172"/>
      <c r="D2713" s="172"/>
      <c r="E2713" s="172"/>
      <c r="F2713" s="172"/>
      <c r="G2713" s="172"/>
      <c r="H2713" s="172"/>
      <c r="I2713" s="172"/>
      <c r="J2713" s="172"/>
      <c r="K2713" s="172"/>
      <c r="L2713" s="172"/>
      <c r="M2713" s="172"/>
      <c r="N2713" s="172"/>
      <c r="O2713" s="172"/>
      <c r="P2713" s="172"/>
      <c r="Q2713" s="172"/>
      <c r="R2713" s="172"/>
      <c r="S2713" s="172"/>
      <c r="T2713" s="172"/>
      <c r="U2713" s="172"/>
      <c r="V2713" s="172"/>
      <c r="W2713" s="172"/>
      <c r="X2713" s="172"/>
      <c r="Y2713" s="172"/>
      <c r="Z2713" s="172"/>
      <c r="AA2713" s="172"/>
      <c r="AB2713" s="172"/>
      <c r="AC2713" s="172"/>
      <c r="AD2713" s="172"/>
      <c r="AE2713" s="172"/>
      <c r="AF2713" s="172"/>
      <c r="AG2713" s="172"/>
      <c r="AH2713" s="172"/>
      <c r="AI2713" s="172"/>
      <c r="AJ2713" s="172"/>
      <c r="AK2713" s="172"/>
      <c r="AL2713" s="172"/>
      <c r="AM2713" s="172"/>
      <c r="AN2713" s="172"/>
      <c r="AO2713" s="172"/>
      <c r="AP2713" s="172"/>
      <c r="AQ2713" s="172"/>
      <c r="AR2713" s="172"/>
      <c r="AS2713" s="172"/>
      <c r="AT2713" s="172"/>
      <c r="AU2713" s="172"/>
      <c r="AV2713" s="172"/>
      <c r="AW2713" s="172"/>
      <c r="AX2713" s="172"/>
      <c r="AY2713" s="172"/>
      <c r="AZ2713" s="172"/>
      <c r="BA2713" s="172"/>
      <c r="BB2713" s="172"/>
      <c r="BC2713" s="172"/>
      <c r="BD2713" s="172"/>
      <c r="BE2713" s="172"/>
      <c r="BF2713" s="172"/>
      <c r="BG2713" s="172"/>
      <c r="BH2713" s="172"/>
      <c r="BI2713" s="172"/>
      <c r="BJ2713" s="172"/>
      <c r="BK2713" s="172"/>
      <c r="BL2713" s="172"/>
      <c r="BM2713" s="172"/>
    </row>
    <row r="2714" spans="1:65" ht="25.5" customHeight="1" x14ac:dyDescent="0.2">
      <c r="A2714" s="103"/>
      <c r="B2714" s="61"/>
      <c r="C2714" s="61"/>
      <c r="D2714" s="61"/>
      <c r="E2714" s="64"/>
      <c r="F2714" s="61"/>
      <c r="G2714" s="61"/>
      <c r="H2714" s="61"/>
      <c r="I2714" s="61"/>
      <c r="J2714" s="61"/>
      <c r="K2714" s="61"/>
      <c r="L2714" s="61"/>
      <c r="M2714" s="61"/>
      <c r="N2714" s="61"/>
      <c r="O2714" s="61"/>
      <c r="P2714" s="61"/>
      <c r="Q2714" s="61"/>
      <c r="R2714" s="61"/>
      <c r="S2714" s="61"/>
      <c r="T2714" s="61"/>
      <c r="U2714" s="61"/>
      <c r="V2714" s="61"/>
      <c r="W2714" s="61"/>
      <c r="X2714" s="61"/>
      <c r="Y2714" s="61"/>
      <c r="Z2714" s="61"/>
      <c r="AA2714" s="61"/>
      <c r="AB2714" s="61"/>
      <c r="AC2714" s="61"/>
      <c r="AD2714" s="61"/>
      <c r="AE2714" s="61"/>
      <c r="AF2714" s="61"/>
      <c r="AG2714" s="61"/>
      <c r="AH2714" s="61"/>
      <c r="AI2714" s="61"/>
      <c r="AJ2714" s="61"/>
      <c r="AK2714" s="61"/>
      <c r="AL2714" s="61"/>
      <c r="AM2714" s="61"/>
      <c r="AN2714" s="61"/>
      <c r="AO2714" s="61"/>
      <c r="AP2714" s="61"/>
      <c r="AQ2714" s="61"/>
      <c r="AR2714" s="61"/>
      <c r="AS2714" s="61"/>
      <c r="AT2714" s="61"/>
      <c r="AU2714" s="61"/>
      <c r="AV2714" s="61"/>
      <c r="AW2714" s="61"/>
      <c r="AX2714" s="61"/>
      <c r="AY2714" s="61"/>
      <c r="AZ2714" s="61"/>
      <c r="BA2714" s="61"/>
      <c r="BB2714" s="61"/>
      <c r="BC2714" s="61"/>
      <c r="BD2714" s="61"/>
      <c r="BE2714" s="61"/>
      <c r="BF2714" s="61"/>
      <c r="BG2714" s="61"/>
      <c r="BH2714" s="61"/>
      <c r="BI2714" s="61"/>
      <c r="BJ2714" s="61"/>
      <c r="BK2714" s="61"/>
      <c r="BL2714" s="61"/>
      <c r="BM2714" s="61"/>
    </row>
    <row r="2715" spans="1:65" ht="25.5" customHeight="1" x14ac:dyDescent="0.2">
      <c r="A2715" s="103"/>
      <c r="B2715" s="181" t="s">
        <v>427</v>
      </c>
      <c r="C2715" s="181"/>
      <c r="D2715" s="181"/>
      <c r="E2715" s="181"/>
      <c r="F2715" s="181"/>
      <c r="G2715" s="181"/>
      <c r="H2715" s="181"/>
      <c r="I2715" s="61"/>
      <c r="J2715" s="181" t="s">
        <v>426</v>
      </c>
      <c r="K2715" s="181"/>
      <c r="L2715" s="181"/>
      <c r="M2715" s="181"/>
      <c r="N2715" s="181"/>
      <c r="O2715" s="181"/>
      <c r="P2715" s="181"/>
      <c r="Q2715" s="181"/>
      <c r="R2715" s="181"/>
      <c r="S2715" s="181"/>
      <c r="T2715" s="181"/>
      <c r="U2715" s="73"/>
      <c r="V2715" s="181" t="s">
        <v>428</v>
      </c>
      <c r="W2715" s="181"/>
      <c r="X2715" s="181"/>
      <c r="Y2715" s="181"/>
      <c r="Z2715" s="181"/>
      <c r="AA2715" s="181"/>
      <c r="AB2715" s="181"/>
      <c r="AC2715" s="61"/>
      <c r="AD2715" s="61"/>
      <c r="AE2715" s="181" t="s">
        <v>429</v>
      </c>
      <c r="AF2715" s="181"/>
      <c r="AG2715" s="181"/>
      <c r="AH2715" s="181"/>
      <c r="AI2715" s="181"/>
      <c r="AJ2715" s="181"/>
      <c r="AK2715" s="181"/>
      <c r="AL2715" s="181"/>
      <c r="AM2715" s="181"/>
      <c r="AN2715" s="181"/>
      <c r="AO2715" s="181"/>
      <c r="AP2715" s="61"/>
      <c r="AQ2715" s="61"/>
      <c r="AR2715" s="181" t="s">
        <v>430</v>
      </c>
      <c r="AS2715" s="181"/>
      <c r="AT2715" s="181"/>
      <c r="AU2715" s="181"/>
      <c r="AV2715" s="181"/>
      <c r="AW2715" s="181"/>
      <c r="AX2715" s="181"/>
      <c r="AY2715" s="61"/>
      <c r="AZ2715" s="61"/>
      <c r="BA2715" s="181" t="s">
        <v>431</v>
      </c>
      <c r="BB2715" s="181"/>
      <c r="BC2715" s="181"/>
      <c r="BD2715" s="181"/>
      <c r="BE2715" s="181"/>
      <c r="BF2715" s="181"/>
      <c r="BG2715" s="181"/>
      <c r="BH2715" s="181"/>
      <c r="BI2715" s="181"/>
      <c r="BJ2715" s="181"/>
      <c r="BK2715" s="181"/>
      <c r="BL2715" s="61"/>
      <c r="BM2715" s="61"/>
    </row>
    <row r="2716" spans="1:65" ht="25.5" customHeight="1" x14ac:dyDescent="0.2">
      <c r="A2716" s="103"/>
      <c r="B2716" s="61"/>
      <c r="C2716" s="61"/>
      <c r="D2716" s="61"/>
      <c r="E2716" s="64"/>
      <c r="F2716" s="61"/>
      <c r="G2716" s="61"/>
      <c r="H2716" s="61"/>
      <c r="I2716" s="61"/>
      <c r="J2716" s="61"/>
      <c r="K2716" s="61"/>
      <c r="L2716" s="61"/>
      <c r="M2716" s="61"/>
      <c r="N2716" s="61"/>
      <c r="O2716" s="61"/>
      <c r="P2716" s="61"/>
      <c r="Q2716" s="61"/>
      <c r="R2716" s="61"/>
      <c r="S2716" s="61"/>
      <c r="T2716" s="61"/>
      <c r="U2716" s="61"/>
      <c r="V2716" s="61"/>
      <c r="W2716" s="61"/>
      <c r="X2716" s="61"/>
      <c r="Y2716" s="61"/>
      <c r="Z2716" s="61"/>
      <c r="AA2716" s="61"/>
      <c r="AB2716" s="61"/>
      <c r="AC2716" s="61"/>
      <c r="AD2716" s="61"/>
      <c r="AE2716" s="61"/>
      <c r="AF2716" s="61"/>
      <c r="AG2716" s="61"/>
      <c r="AH2716" s="61"/>
      <c r="AI2716" s="61"/>
      <c r="AJ2716" s="61"/>
      <c r="AK2716" s="61"/>
      <c r="AL2716" s="61"/>
      <c r="AM2716" s="61"/>
      <c r="AN2716" s="61"/>
      <c r="AO2716" s="61"/>
      <c r="AP2716" s="61"/>
      <c r="AQ2716" s="61"/>
      <c r="AR2716" s="61"/>
      <c r="AS2716" s="61"/>
      <c r="AT2716" s="61"/>
      <c r="AU2716" s="61"/>
      <c r="AV2716" s="61"/>
      <c r="AW2716" s="61"/>
      <c r="AX2716" s="61"/>
      <c r="AY2716" s="61"/>
      <c r="AZ2716" s="61"/>
      <c r="BA2716" s="61"/>
      <c r="BB2716" s="61"/>
      <c r="BC2716" s="61"/>
      <c r="BD2716" s="61"/>
      <c r="BE2716" s="61"/>
      <c r="BF2716" s="61"/>
      <c r="BG2716" s="61"/>
      <c r="BH2716" s="61"/>
      <c r="BI2716" s="61"/>
      <c r="BJ2716" s="61"/>
      <c r="BK2716" s="61"/>
      <c r="BL2716" s="61"/>
      <c r="BM2716" s="61"/>
    </row>
    <row r="2717" spans="1:65" ht="25.5" customHeight="1" x14ac:dyDescent="0.2">
      <c r="A2717" s="103"/>
      <c r="B2717" s="178" t="s">
        <v>180</v>
      </c>
      <c r="C2717" s="179"/>
      <c r="D2717" s="180"/>
      <c r="E2717" s="64"/>
      <c r="F2717" s="178" t="s">
        <v>14</v>
      </c>
      <c r="G2717" s="179"/>
      <c r="H2717" s="180"/>
      <c r="I2717" s="61"/>
      <c r="J2717" s="178" t="s">
        <v>338</v>
      </c>
      <c r="K2717" s="179"/>
      <c r="L2717" s="180"/>
      <c r="M2717" s="61"/>
      <c r="N2717" s="178" t="s">
        <v>409</v>
      </c>
      <c r="O2717" s="179"/>
      <c r="P2717" s="180"/>
      <c r="Q2717" s="61"/>
      <c r="R2717" s="178" t="s">
        <v>410</v>
      </c>
      <c r="S2717" s="179"/>
      <c r="T2717" s="180"/>
      <c r="U2717" s="61"/>
      <c r="V2717" s="178" t="s">
        <v>180</v>
      </c>
      <c r="W2717" s="179"/>
      <c r="X2717" s="180"/>
      <c r="Y2717" s="61"/>
      <c r="Z2717" s="178" t="s">
        <v>14</v>
      </c>
      <c r="AA2717" s="179"/>
      <c r="AB2717" s="180"/>
      <c r="AC2717" s="61"/>
      <c r="AD2717" s="61"/>
      <c r="AE2717" s="178" t="s">
        <v>338</v>
      </c>
      <c r="AF2717" s="179"/>
      <c r="AG2717" s="180"/>
      <c r="AH2717" s="61"/>
      <c r="AI2717" s="178" t="s">
        <v>409</v>
      </c>
      <c r="AJ2717" s="179"/>
      <c r="AK2717" s="180"/>
      <c r="AL2717" s="61"/>
      <c r="AM2717" s="178" t="s">
        <v>410</v>
      </c>
      <c r="AN2717" s="179"/>
      <c r="AO2717" s="180"/>
      <c r="AP2717" s="61"/>
      <c r="AQ2717" s="61"/>
      <c r="AR2717" s="178" t="s">
        <v>180</v>
      </c>
      <c r="AS2717" s="179"/>
      <c r="AT2717" s="180"/>
      <c r="AU2717" s="61"/>
      <c r="AV2717" s="178" t="s">
        <v>14</v>
      </c>
      <c r="AW2717" s="179"/>
      <c r="AX2717" s="180"/>
      <c r="AY2717" s="61"/>
      <c r="AZ2717" s="61"/>
      <c r="BA2717" s="178" t="s">
        <v>338</v>
      </c>
      <c r="BB2717" s="179"/>
      <c r="BC2717" s="180"/>
      <c r="BD2717" s="61"/>
      <c r="BE2717" s="178" t="s">
        <v>409</v>
      </c>
      <c r="BF2717" s="179"/>
      <c r="BG2717" s="180"/>
      <c r="BH2717" s="61"/>
      <c r="BI2717" s="178" t="s">
        <v>410</v>
      </c>
      <c r="BJ2717" s="179"/>
      <c r="BK2717" s="180"/>
      <c r="BL2717" s="61"/>
      <c r="BM2717" s="61"/>
    </row>
    <row r="2718" spans="1:65" ht="25.5" customHeight="1" x14ac:dyDescent="0.2">
      <c r="A2718" s="103"/>
      <c r="B2718" s="55" t="s">
        <v>181</v>
      </c>
      <c r="C2718" s="57">
        <v>12</v>
      </c>
      <c r="D2718" s="58">
        <v>0.46153846153846156</v>
      </c>
      <c r="E2718" s="64"/>
      <c r="F2718" s="55" t="s">
        <v>186</v>
      </c>
      <c r="G2718" s="57">
        <v>16</v>
      </c>
      <c r="H2718" s="58">
        <v>0.61538461538461542</v>
      </c>
      <c r="I2718" s="61"/>
      <c r="J2718" s="55" t="s">
        <v>339</v>
      </c>
      <c r="K2718" s="57">
        <v>9</v>
      </c>
      <c r="L2718" s="58">
        <v>0.34615384615384615</v>
      </c>
      <c r="M2718" s="61"/>
      <c r="N2718" s="55" t="s">
        <v>357</v>
      </c>
      <c r="O2718" s="57">
        <v>3</v>
      </c>
      <c r="P2718" s="58">
        <v>0.11538461538461539</v>
      </c>
      <c r="Q2718" s="61"/>
      <c r="R2718" s="55" t="s">
        <v>411</v>
      </c>
      <c r="S2718" s="57">
        <v>3</v>
      </c>
      <c r="T2718" s="58">
        <v>0.11538461538461539</v>
      </c>
      <c r="U2718" s="61"/>
      <c r="V2718" s="47" t="s">
        <v>181</v>
      </c>
      <c r="W2718" s="57">
        <v>3</v>
      </c>
      <c r="X2718" s="58">
        <v>0.42857142857142855</v>
      </c>
      <c r="Y2718" s="61"/>
      <c r="Z2718" s="55" t="s">
        <v>186</v>
      </c>
      <c r="AA2718" s="57">
        <v>5</v>
      </c>
      <c r="AB2718" s="58">
        <v>0.7142857142857143</v>
      </c>
      <c r="AC2718" s="61"/>
      <c r="AD2718" s="61"/>
      <c r="AE2718" s="47" t="s">
        <v>339</v>
      </c>
      <c r="AF2718" s="57">
        <v>3</v>
      </c>
      <c r="AG2718" s="58">
        <v>0.5</v>
      </c>
      <c r="AH2718" s="61"/>
      <c r="AI2718" s="55" t="s">
        <v>357</v>
      </c>
      <c r="AJ2718" s="57">
        <v>1</v>
      </c>
      <c r="AK2718" s="58">
        <v>0.14285714285714285</v>
      </c>
      <c r="AL2718" s="61"/>
      <c r="AM2718" s="55" t="s">
        <v>411</v>
      </c>
      <c r="AN2718" s="57">
        <v>2</v>
      </c>
      <c r="AO2718" s="58">
        <v>0.2857142857142857</v>
      </c>
      <c r="AP2718" s="61"/>
      <c r="AQ2718" s="61"/>
      <c r="AR2718" s="55" t="s">
        <v>181</v>
      </c>
      <c r="AS2718" s="57">
        <v>3</v>
      </c>
      <c r="AT2718" s="58">
        <v>0.75</v>
      </c>
      <c r="AU2718" s="61"/>
      <c r="AV2718" s="47" t="s">
        <v>186</v>
      </c>
      <c r="AW2718" s="57">
        <v>4</v>
      </c>
      <c r="AX2718" s="58">
        <v>1</v>
      </c>
      <c r="AY2718" s="61"/>
      <c r="AZ2718" s="61"/>
      <c r="BA2718" s="55" t="s">
        <v>339</v>
      </c>
      <c r="BB2718" s="57">
        <v>3</v>
      </c>
      <c r="BC2718" s="58">
        <v>0.75</v>
      </c>
      <c r="BD2718" s="61"/>
      <c r="BE2718" s="55" t="s">
        <v>357</v>
      </c>
      <c r="BF2718" s="57">
        <v>1</v>
      </c>
      <c r="BG2718" s="58">
        <v>0.25</v>
      </c>
      <c r="BH2718" s="61"/>
      <c r="BI2718" s="55" t="s">
        <v>411</v>
      </c>
      <c r="BJ2718" s="57">
        <v>3</v>
      </c>
      <c r="BK2718" s="58">
        <v>0.75</v>
      </c>
      <c r="BL2718" s="61"/>
      <c r="BM2718" s="61"/>
    </row>
    <row r="2719" spans="1:65" ht="25.5" customHeight="1" x14ac:dyDescent="0.2">
      <c r="A2719" s="103"/>
      <c r="B2719" s="46" t="s">
        <v>182</v>
      </c>
      <c r="C2719" s="57">
        <v>3</v>
      </c>
      <c r="D2719" s="58">
        <v>0.11538461538461539</v>
      </c>
      <c r="E2719" s="64"/>
      <c r="F2719" s="46" t="s">
        <v>187</v>
      </c>
      <c r="G2719" s="57">
        <v>9</v>
      </c>
      <c r="H2719" s="58">
        <v>0.34615384615384615</v>
      </c>
      <c r="I2719" s="61"/>
      <c r="J2719" s="55" t="s">
        <v>340</v>
      </c>
      <c r="K2719" s="57">
        <v>2</v>
      </c>
      <c r="L2719" s="58">
        <v>7.6923076923076927E-2</v>
      </c>
      <c r="M2719" s="61"/>
      <c r="N2719" s="55" t="s">
        <v>359</v>
      </c>
      <c r="O2719" s="57">
        <v>9</v>
      </c>
      <c r="P2719" s="58">
        <v>0.34615384615384615</v>
      </c>
      <c r="Q2719" s="61"/>
      <c r="R2719" s="55" t="s">
        <v>412</v>
      </c>
      <c r="S2719" s="57">
        <v>9</v>
      </c>
      <c r="T2719" s="58">
        <v>0.34615384615384615</v>
      </c>
      <c r="U2719" s="61"/>
      <c r="V2719" s="46" t="s">
        <v>182</v>
      </c>
      <c r="W2719" s="57">
        <v>3</v>
      </c>
      <c r="X2719" s="58">
        <v>0.42857142857142855</v>
      </c>
      <c r="Y2719" s="61"/>
      <c r="Z2719" s="46" t="s">
        <v>187</v>
      </c>
      <c r="AA2719" s="57">
        <v>2</v>
      </c>
      <c r="AB2719" s="58">
        <v>0.2857142857142857</v>
      </c>
      <c r="AC2719" s="61"/>
      <c r="AD2719" s="61"/>
      <c r="AE2719" s="47" t="s">
        <v>340</v>
      </c>
      <c r="AF2719" s="57">
        <v>0</v>
      </c>
      <c r="AG2719" s="58">
        <v>0</v>
      </c>
      <c r="AH2719" s="61"/>
      <c r="AI2719" s="55" t="s">
        <v>359</v>
      </c>
      <c r="AJ2719" s="57">
        <v>2</v>
      </c>
      <c r="AK2719" s="58">
        <v>0.2857142857142857</v>
      </c>
      <c r="AL2719" s="61"/>
      <c r="AM2719" s="55" t="s">
        <v>412</v>
      </c>
      <c r="AN2719" s="57">
        <v>1</v>
      </c>
      <c r="AO2719" s="58">
        <v>0.14285714285714285</v>
      </c>
      <c r="AP2719" s="61"/>
      <c r="AQ2719" s="61"/>
      <c r="AR2719" s="46" t="s">
        <v>182</v>
      </c>
      <c r="AS2719" s="57">
        <v>1</v>
      </c>
      <c r="AT2719" s="58">
        <v>0.25</v>
      </c>
      <c r="AU2719" s="61"/>
      <c r="AV2719" s="46" t="s">
        <v>187</v>
      </c>
      <c r="AW2719" s="57">
        <v>0</v>
      </c>
      <c r="AX2719" s="58">
        <v>0</v>
      </c>
      <c r="AY2719" s="61"/>
      <c r="AZ2719" s="61"/>
      <c r="BA2719" s="55" t="s">
        <v>340</v>
      </c>
      <c r="BB2719" s="57">
        <v>0</v>
      </c>
      <c r="BC2719" s="58">
        <v>0</v>
      </c>
      <c r="BD2719" s="61"/>
      <c r="BE2719" s="55" t="s">
        <v>359</v>
      </c>
      <c r="BF2719" s="57">
        <v>2</v>
      </c>
      <c r="BG2719" s="58">
        <v>0.5</v>
      </c>
      <c r="BH2719" s="61"/>
      <c r="BI2719" s="55" t="s">
        <v>412</v>
      </c>
      <c r="BJ2719" s="57">
        <v>0</v>
      </c>
      <c r="BK2719" s="58">
        <v>0</v>
      </c>
      <c r="BL2719" s="61"/>
      <c r="BM2719" s="61"/>
    </row>
    <row r="2720" spans="1:65" ht="25.5" customHeight="1" x14ac:dyDescent="0.2">
      <c r="A2720" s="103"/>
      <c r="B2720" s="50" t="s">
        <v>183</v>
      </c>
      <c r="C2720" s="57">
        <v>5</v>
      </c>
      <c r="D2720" s="58">
        <v>0.19230769230769232</v>
      </c>
      <c r="E2720" s="64"/>
      <c r="F2720" s="46" t="s">
        <v>188</v>
      </c>
      <c r="G2720" s="57">
        <v>1</v>
      </c>
      <c r="H2720" s="58">
        <v>3.8461538461538464E-2</v>
      </c>
      <c r="I2720" s="61"/>
      <c r="J2720" s="55" t="s">
        <v>341</v>
      </c>
      <c r="K2720" s="57">
        <v>1</v>
      </c>
      <c r="L2720" s="58">
        <v>3.8461538461538464E-2</v>
      </c>
      <c r="M2720" s="61"/>
      <c r="N2720" s="50" t="s">
        <v>360</v>
      </c>
      <c r="O2720" s="57">
        <v>0</v>
      </c>
      <c r="P2720" s="58">
        <v>0</v>
      </c>
      <c r="Q2720" s="61"/>
      <c r="R2720" s="50" t="s">
        <v>413</v>
      </c>
      <c r="S2720" s="57">
        <v>1</v>
      </c>
      <c r="T2720" s="58">
        <v>3.8461538461538464E-2</v>
      </c>
      <c r="U2720" s="61"/>
      <c r="V2720" s="46" t="s">
        <v>183</v>
      </c>
      <c r="W2720" s="57">
        <v>0</v>
      </c>
      <c r="X2720" s="58">
        <v>0</v>
      </c>
      <c r="Y2720" s="61"/>
      <c r="Z2720" s="46" t="s">
        <v>188</v>
      </c>
      <c r="AA2720" s="57">
        <v>0</v>
      </c>
      <c r="AB2720" s="58">
        <v>0</v>
      </c>
      <c r="AC2720" s="61"/>
      <c r="AD2720" s="61"/>
      <c r="AE2720" s="47" t="s">
        <v>341</v>
      </c>
      <c r="AF2720" s="57">
        <v>0</v>
      </c>
      <c r="AG2720" s="58">
        <v>0</v>
      </c>
      <c r="AH2720" s="61"/>
      <c r="AI2720" s="50" t="s">
        <v>360</v>
      </c>
      <c r="AJ2720" s="57">
        <v>2</v>
      </c>
      <c r="AK2720" s="58">
        <v>0.2857142857142857</v>
      </c>
      <c r="AL2720" s="61"/>
      <c r="AM2720" s="50" t="s">
        <v>413</v>
      </c>
      <c r="AN2720" s="57">
        <v>3</v>
      </c>
      <c r="AO2720" s="58">
        <v>0.42857142857142855</v>
      </c>
      <c r="AP2720" s="61"/>
      <c r="AQ2720" s="61"/>
      <c r="AR2720" s="46" t="s">
        <v>183</v>
      </c>
      <c r="AS2720" s="57">
        <v>0</v>
      </c>
      <c r="AT2720" s="58">
        <v>0</v>
      </c>
      <c r="AU2720" s="61"/>
      <c r="AV2720" s="46" t="s">
        <v>188</v>
      </c>
      <c r="AW2720" s="57">
        <v>0</v>
      </c>
      <c r="AX2720" s="58">
        <v>0</v>
      </c>
      <c r="AY2720" s="61"/>
      <c r="AZ2720" s="61"/>
      <c r="BA2720" s="55" t="s">
        <v>341</v>
      </c>
      <c r="BB2720" s="57">
        <v>0</v>
      </c>
      <c r="BC2720" s="58">
        <v>0</v>
      </c>
      <c r="BD2720" s="61"/>
      <c r="BE2720" s="50" t="s">
        <v>360</v>
      </c>
      <c r="BF2720" s="57">
        <v>0</v>
      </c>
      <c r="BG2720" s="58">
        <v>0</v>
      </c>
      <c r="BH2720" s="61"/>
      <c r="BI2720" s="50" t="s">
        <v>413</v>
      </c>
      <c r="BJ2720" s="57">
        <v>1</v>
      </c>
      <c r="BK2720" s="58">
        <v>0.25</v>
      </c>
      <c r="BL2720" s="61"/>
      <c r="BM2720" s="61"/>
    </row>
    <row r="2721" spans="1:65" ht="25.5" customHeight="1" x14ac:dyDescent="0.2">
      <c r="A2721" s="103"/>
      <c r="B2721" s="50" t="s">
        <v>184</v>
      </c>
      <c r="C2721" s="57">
        <v>3</v>
      </c>
      <c r="D2721" s="58">
        <v>0.11538461538461539</v>
      </c>
      <c r="E2721" s="64"/>
      <c r="F2721" s="77"/>
      <c r="G2721" s="54">
        <v>26</v>
      </c>
      <c r="H2721" s="76">
        <v>1</v>
      </c>
      <c r="I2721" s="61"/>
      <c r="J2721" s="50" t="s">
        <v>344</v>
      </c>
      <c r="K2721" s="57">
        <v>2</v>
      </c>
      <c r="L2721" s="58">
        <v>7.6923076923076927E-2</v>
      </c>
      <c r="M2721" s="61"/>
      <c r="N2721" s="50" t="s">
        <v>358</v>
      </c>
      <c r="O2721" s="57">
        <v>3</v>
      </c>
      <c r="P2721" s="58">
        <v>0.11538461538461539</v>
      </c>
      <c r="Q2721" s="61"/>
      <c r="R2721" s="50" t="s">
        <v>414</v>
      </c>
      <c r="S2721" s="57">
        <v>2</v>
      </c>
      <c r="T2721" s="58">
        <v>7.6923076923076927E-2</v>
      </c>
      <c r="U2721" s="61"/>
      <c r="V2721" s="46" t="s">
        <v>184</v>
      </c>
      <c r="W2721" s="57">
        <v>0</v>
      </c>
      <c r="X2721" s="58">
        <v>0</v>
      </c>
      <c r="Y2721" s="61"/>
      <c r="Z2721" s="77"/>
      <c r="AA2721" s="54">
        <v>7</v>
      </c>
      <c r="AB2721" s="76">
        <v>1</v>
      </c>
      <c r="AC2721" s="61"/>
      <c r="AD2721" s="61"/>
      <c r="AE2721" s="50" t="s">
        <v>344</v>
      </c>
      <c r="AF2721" s="57">
        <v>2</v>
      </c>
      <c r="AG2721" s="58">
        <v>0.33333333333333331</v>
      </c>
      <c r="AH2721" s="61"/>
      <c r="AI2721" s="50" t="s">
        <v>358</v>
      </c>
      <c r="AJ2721" s="57">
        <v>1</v>
      </c>
      <c r="AK2721" s="58">
        <v>0.14285714285714285</v>
      </c>
      <c r="AL2721" s="61"/>
      <c r="AM2721" s="50" t="s">
        <v>414</v>
      </c>
      <c r="AN2721" s="57">
        <v>0</v>
      </c>
      <c r="AO2721" s="58">
        <v>0</v>
      </c>
      <c r="AP2721" s="61"/>
      <c r="AQ2721" s="61"/>
      <c r="AR2721" s="46" t="s">
        <v>184</v>
      </c>
      <c r="AS2721" s="57">
        <v>0</v>
      </c>
      <c r="AT2721" s="58">
        <v>0</v>
      </c>
      <c r="AU2721" s="61"/>
      <c r="AV2721" s="77"/>
      <c r="AW2721" s="54">
        <v>4</v>
      </c>
      <c r="AX2721" s="76">
        <v>1</v>
      </c>
      <c r="AY2721" s="61"/>
      <c r="AZ2721" s="61"/>
      <c r="BA2721" s="50" t="s">
        <v>344</v>
      </c>
      <c r="BB2721" s="57">
        <v>1</v>
      </c>
      <c r="BC2721" s="58">
        <v>0.25</v>
      </c>
      <c r="BD2721" s="61"/>
      <c r="BE2721" s="50" t="s">
        <v>358</v>
      </c>
      <c r="BF2721" s="57">
        <v>1</v>
      </c>
      <c r="BG2721" s="58">
        <v>0.25</v>
      </c>
      <c r="BH2721" s="61"/>
      <c r="BI2721" s="50" t="s">
        <v>414</v>
      </c>
      <c r="BJ2721" s="57">
        <v>0</v>
      </c>
      <c r="BK2721" s="58">
        <v>0</v>
      </c>
      <c r="BL2721" s="61"/>
      <c r="BM2721" s="61"/>
    </row>
    <row r="2722" spans="1:65" ht="25.5" customHeight="1" x14ac:dyDescent="0.2">
      <c r="A2722" s="103"/>
      <c r="B2722" s="50" t="s">
        <v>185</v>
      </c>
      <c r="C2722" s="57">
        <v>3</v>
      </c>
      <c r="D2722" s="58">
        <v>0.11538461538461539</v>
      </c>
      <c r="E2722" s="64"/>
      <c r="F2722" s="61"/>
      <c r="G2722" s="56" t="s">
        <v>141</v>
      </c>
      <c r="H2722" s="49" t="s">
        <v>140</v>
      </c>
      <c r="I2722" s="61"/>
      <c r="J2722" s="50" t="s">
        <v>343</v>
      </c>
      <c r="K2722" s="57">
        <v>1</v>
      </c>
      <c r="L2722" s="58">
        <v>3.8461538461538464E-2</v>
      </c>
      <c r="M2722" s="61"/>
      <c r="N2722" s="50" t="s">
        <v>361</v>
      </c>
      <c r="O2722" s="57">
        <v>1</v>
      </c>
      <c r="P2722" s="58">
        <v>3.8461538461538464E-2</v>
      </c>
      <c r="Q2722" s="61"/>
      <c r="R2722" s="50" t="s">
        <v>415</v>
      </c>
      <c r="S2722" s="57">
        <v>2</v>
      </c>
      <c r="T2722" s="58">
        <v>7.6923076923076927E-2</v>
      </c>
      <c r="U2722" s="61"/>
      <c r="V2722" s="46" t="s">
        <v>185</v>
      </c>
      <c r="W2722" s="57">
        <v>0</v>
      </c>
      <c r="X2722" s="58">
        <v>0</v>
      </c>
      <c r="Y2722" s="61"/>
      <c r="Z2722" s="37"/>
      <c r="AA2722" s="56" t="s">
        <v>141</v>
      </c>
      <c r="AB2722" s="49" t="s">
        <v>140</v>
      </c>
      <c r="AC2722" s="61"/>
      <c r="AD2722" s="61"/>
      <c r="AE2722" s="50" t="s">
        <v>343</v>
      </c>
      <c r="AF2722" s="57">
        <v>1</v>
      </c>
      <c r="AG2722" s="58">
        <v>0.16666666666666666</v>
      </c>
      <c r="AH2722" s="61"/>
      <c r="AI2722" s="50" t="s">
        <v>361</v>
      </c>
      <c r="AJ2722" s="57">
        <v>0</v>
      </c>
      <c r="AK2722" s="58">
        <v>0</v>
      </c>
      <c r="AL2722" s="61"/>
      <c r="AM2722" s="50" t="s">
        <v>415</v>
      </c>
      <c r="AN2722" s="57">
        <v>0</v>
      </c>
      <c r="AO2722" s="58">
        <v>0</v>
      </c>
      <c r="AP2722" s="61"/>
      <c r="AQ2722" s="61"/>
      <c r="AR2722" s="46" t="s">
        <v>185</v>
      </c>
      <c r="AS2722" s="57">
        <v>0</v>
      </c>
      <c r="AT2722" s="58">
        <v>0</v>
      </c>
      <c r="AU2722" s="61"/>
      <c r="AV2722" s="61"/>
      <c r="AW2722" s="56" t="s">
        <v>141</v>
      </c>
      <c r="AX2722" s="49" t="s">
        <v>140</v>
      </c>
      <c r="AY2722" s="61"/>
      <c r="AZ2722" s="61"/>
      <c r="BA2722" s="50" t="s">
        <v>343</v>
      </c>
      <c r="BB2722" s="57">
        <v>0</v>
      </c>
      <c r="BC2722" s="58">
        <v>0</v>
      </c>
      <c r="BD2722" s="61"/>
      <c r="BE2722" s="50" t="s">
        <v>361</v>
      </c>
      <c r="BF2722" s="57">
        <v>0</v>
      </c>
      <c r="BG2722" s="58">
        <v>0</v>
      </c>
      <c r="BH2722" s="61"/>
      <c r="BI2722" s="50" t="s">
        <v>415</v>
      </c>
      <c r="BJ2722" s="57">
        <v>0</v>
      </c>
      <c r="BK2722" s="58">
        <v>0</v>
      </c>
      <c r="BL2722" s="61"/>
      <c r="BM2722" s="61"/>
    </row>
    <row r="2723" spans="1:65" ht="25.5" customHeight="1" x14ac:dyDescent="0.2">
      <c r="A2723" s="103"/>
      <c r="B2723" s="46" t="s">
        <v>162</v>
      </c>
      <c r="C2723" s="57">
        <v>0</v>
      </c>
      <c r="D2723" s="58">
        <v>0</v>
      </c>
      <c r="E2723" s="64"/>
      <c r="F2723" s="61"/>
      <c r="G2723" s="61"/>
      <c r="H2723" s="61"/>
      <c r="I2723" s="61"/>
      <c r="J2723" s="50" t="s">
        <v>342</v>
      </c>
      <c r="K2723" s="57">
        <v>0</v>
      </c>
      <c r="L2723" s="58">
        <v>0</v>
      </c>
      <c r="M2723" s="61"/>
      <c r="N2723" s="50" t="s">
        <v>362</v>
      </c>
      <c r="O2723" s="57">
        <v>4</v>
      </c>
      <c r="P2723" s="58">
        <v>0.15384615384615385</v>
      </c>
      <c r="Q2723" s="61"/>
      <c r="R2723" s="50" t="s">
        <v>416</v>
      </c>
      <c r="S2723" s="57">
        <v>3</v>
      </c>
      <c r="T2723" s="58">
        <v>0.11538461538461539</v>
      </c>
      <c r="U2723" s="61"/>
      <c r="V2723" s="46" t="s">
        <v>162</v>
      </c>
      <c r="W2723" s="57">
        <v>1</v>
      </c>
      <c r="X2723" s="58">
        <v>0.14285714285714285</v>
      </c>
      <c r="Y2723" s="61"/>
      <c r="Z2723" s="61"/>
      <c r="AA2723" s="61"/>
      <c r="AB2723" s="61"/>
      <c r="AC2723" s="61"/>
      <c r="AD2723" s="61"/>
      <c r="AE2723" s="50" t="s">
        <v>342</v>
      </c>
      <c r="AF2723" s="57">
        <v>0</v>
      </c>
      <c r="AG2723" s="58">
        <v>0</v>
      </c>
      <c r="AH2723" s="61"/>
      <c r="AI2723" s="50" t="s">
        <v>362</v>
      </c>
      <c r="AJ2723" s="57">
        <v>0</v>
      </c>
      <c r="AK2723" s="58">
        <v>0</v>
      </c>
      <c r="AL2723" s="61"/>
      <c r="AM2723" s="50" t="s">
        <v>416</v>
      </c>
      <c r="AN2723" s="57">
        <v>0</v>
      </c>
      <c r="AO2723" s="58">
        <v>0</v>
      </c>
      <c r="AP2723" s="61"/>
      <c r="AQ2723" s="61"/>
      <c r="AR2723" s="46" t="s">
        <v>162</v>
      </c>
      <c r="AS2723" s="57">
        <v>0</v>
      </c>
      <c r="AT2723" s="58">
        <v>0</v>
      </c>
      <c r="AU2723" s="61"/>
      <c r="AV2723" s="61"/>
      <c r="AW2723" s="61"/>
      <c r="AX2723" s="61"/>
      <c r="AY2723" s="61"/>
      <c r="AZ2723" s="61"/>
      <c r="BA2723" s="50" t="s">
        <v>342</v>
      </c>
      <c r="BB2723" s="57">
        <v>0</v>
      </c>
      <c r="BC2723" s="58">
        <v>0</v>
      </c>
      <c r="BD2723" s="61"/>
      <c r="BE2723" s="50" t="s">
        <v>362</v>
      </c>
      <c r="BF2723" s="57">
        <v>0</v>
      </c>
      <c r="BG2723" s="58">
        <v>0</v>
      </c>
      <c r="BH2723" s="61"/>
      <c r="BI2723" s="50" t="s">
        <v>416</v>
      </c>
      <c r="BJ2723" s="57">
        <v>0</v>
      </c>
      <c r="BK2723" s="58">
        <v>0</v>
      </c>
      <c r="BL2723" s="61"/>
      <c r="BM2723" s="61"/>
    </row>
    <row r="2724" spans="1:65" ht="25.5" customHeight="1" x14ac:dyDescent="0.2">
      <c r="A2724" s="103"/>
      <c r="B2724" s="77"/>
      <c r="C2724" s="54">
        <v>26</v>
      </c>
      <c r="D2724" s="76">
        <v>1</v>
      </c>
      <c r="E2724" s="64"/>
      <c r="F2724" s="61"/>
      <c r="G2724" s="61"/>
      <c r="H2724" s="61"/>
      <c r="I2724" s="61"/>
      <c r="J2724" s="50" t="s">
        <v>354</v>
      </c>
      <c r="K2724" s="57">
        <v>4</v>
      </c>
      <c r="L2724" s="58">
        <v>0.15384615384615385</v>
      </c>
      <c r="M2724" s="61"/>
      <c r="N2724" s="50" t="s">
        <v>363</v>
      </c>
      <c r="O2724" s="57">
        <v>1</v>
      </c>
      <c r="P2724" s="58">
        <v>3.8461538461538464E-2</v>
      </c>
      <c r="Q2724" s="61"/>
      <c r="R2724" s="50" t="s">
        <v>417</v>
      </c>
      <c r="S2724" s="57">
        <v>0</v>
      </c>
      <c r="T2724" s="58">
        <v>0</v>
      </c>
      <c r="U2724" s="61"/>
      <c r="V2724" s="77"/>
      <c r="W2724" s="54">
        <v>7</v>
      </c>
      <c r="X2724" s="76">
        <v>1</v>
      </c>
      <c r="Y2724" s="61"/>
      <c r="Z2724" s="61"/>
      <c r="AA2724" s="61"/>
      <c r="AB2724" s="61"/>
      <c r="AC2724" s="61"/>
      <c r="AD2724" s="61"/>
      <c r="AE2724" s="50" t="s">
        <v>354</v>
      </c>
      <c r="AF2724" s="57">
        <v>0</v>
      </c>
      <c r="AG2724" s="58">
        <v>0</v>
      </c>
      <c r="AH2724" s="61"/>
      <c r="AI2724" s="50" t="s">
        <v>363</v>
      </c>
      <c r="AJ2724" s="57">
        <v>0</v>
      </c>
      <c r="AK2724" s="58">
        <v>0</v>
      </c>
      <c r="AL2724" s="61"/>
      <c r="AM2724" s="50" t="s">
        <v>417</v>
      </c>
      <c r="AN2724" s="57">
        <v>0</v>
      </c>
      <c r="AO2724" s="58">
        <v>0</v>
      </c>
      <c r="AP2724" s="61"/>
      <c r="AQ2724" s="61"/>
      <c r="AR2724" s="77" t="s">
        <v>142</v>
      </c>
      <c r="AS2724" s="54">
        <v>4</v>
      </c>
      <c r="AT2724" s="76">
        <v>1</v>
      </c>
      <c r="AU2724" s="61"/>
      <c r="AV2724" s="61"/>
      <c r="AW2724" s="61"/>
      <c r="AX2724" s="61"/>
      <c r="AY2724" s="61"/>
      <c r="AZ2724" s="61"/>
      <c r="BA2724" s="50" t="s">
        <v>354</v>
      </c>
      <c r="BB2724" s="57">
        <v>0</v>
      </c>
      <c r="BC2724" s="58">
        <v>0</v>
      </c>
      <c r="BD2724" s="61"/>
      <c r="BE2724" s="50" t="s">
        <v>363</v>
      </c>
      <c r="BF2724" s="57">
        <v>0</v>
      </c>
      <c r="BG2724" s="58">
        <v>0</v>
      </c>
      <c r="BH2724" s="61"/>
      <c r="BI2724" s="50" t="s">
        <v>417</v>
      </c>
      <c r="BJ2724" s="57">
        <v>0</v>
      </c>
      <c r="BK2724" s="58">
        <v>0</v>
      </c>
      <c r="BL2724" s="61"/>
      <c r="BM2724" s="61"/>
    </row>
    <row r="2725" spans="1:65" ht="25.5" customHeight="1" x14ac:dyDescent="0.2">
      <c r="A2725" s="103"/>
      <c r="B2725" s="61"/>
      <c r="C2725" s="80" t="s">
        <v>141</v>
      </c>
      <c r="D2725" s="77" t="s">
        <v>140</v>
      </c>
      <c r="E2725" s="64"/>
      <c r="F2725" s="61"/>
      <c r="G2725" s="61"/>
      <c r="H2725" s="61"/>
      <c r="I2725" s="61"/>
      <c r="J2725" s="50" t="s">
        <v>355</v>
      </c>
      <c r="K2725" s="57">
        <v>1</v>
      </c>
      <c r="L2725" s="58">
        <v>3.8461538461538464E-2</v>
      </c>
      <c r="M2725" s="61"/>
      <c r="N2725" s="50" t="s">
        <v>364</v>
      </c>
      <c r="O2725" s="57">
        <v>2</v>
      </c>
      <c r="P2725" s="58">
        <v>7.6923076923076927E-2</v>
      </c>
      <c r="Q2725" s="61"/>
      <c r="R2725" s="50" t="s">
        <v>418</v>
      </c>
      <c r="S2725" s="57">
        <v>3</v>
      </c>
      <c r="T2725" s="58">
        <v>0.11538461538461539</v>
      </c>
      <c r="U2725" s="61"/>
      <c r="V2725" s="61"/>
      <c r="W2725" s="56" t="s">
        <v>141</v>
      </c>
      <c r="X2725" s="49" t="s">
        <v>140</v>
      </c>
      <c r="Y2725" s="61"/>
      <c r="Z2725" s="61"/>
      <c r="AA2725" s="61"/>
      <c r="AB2725" s="61"/>
      <c r="AC2725" s="61"/>
      <c r="AD2725" s="61"/>
      <c r="AE2725" s="50" t="s">
        <v>355</v>
      </c>
      <c r="AF2725" s="57">
        <v>0</v>
      </c>
      <c r="AG2725" s="58">
        <v>0</v>
      </c>
      <c r="AH2725" s="61"/>
      <c r="AI2725" s="50" t="s">
        <v>364</v>
      </c>
      <c r="AJ2725" s="57">
        <v>0</v>
      </c>
      <c r="AK2725" s="58">
        <v>0</v>
      </c>
      <c r="AL2725" s="61"/>
      <c r="AM2725" s="50" t="s">
        <v>418</v>
      </c>
      <c r="AN2725" s="57">
        <v>0</v>
      </c>
      <c r="AO2725" s="58">
        <v>0</v>
      </c>
      <c r="AP2725" s="61"/>
      <c r="AQ2725" s="61"/>
      <c r="AR2725" s="69"/>
      <c r="AS2725" s="56" t="s">
        <v>141</v>
      </c>
      <c r="AT2725" s="49" t="s">
        <v>140</v>
      </c>
      <c r="AU2725" s="61"/>
      <c r="AV2725" s="61"/>
      <c r="AW2725" s="61"/>
      <c r="AX2725" s="61"/>
      <c r="AY2725" s="61"/>
      <c r="AZ2725" s="61"/>
      <c r="BA2725" s="50" t="s">
        <v>355</v>
      </c>
      <c r="BB2725" s="57">
        <v>0</v>
      </c>
      <c r="BC2725" s="58">
        <v>0</v>
      </c>
      <c r="BD2725" s="61"/>
      <c r="BE2725" s="50" t="s">
        <v>364</v>
      </c>
      <c r="BF2725" s="57">
        <v>0</v>
      </c>
      <c r="BG2725" s="58">
        <v>0</v>
      </c>
      <c r="BH2725" s="61"/>
      <c r="BI2725" s="50" t="s">
        <v>418</v>
      </c>
      <c r="BJ2725" s="57">
        <v>0</v>
      </c>
      <c r="BK2725" s="58">
        <v>0</v>
      </c>
      <c r="BL2725" s="61"/>
      <c r="BM2725" s="61"/>
    </row>
    <row r="2726" spans="1:65" ht="25.5" customHeight="1" x14ac:dyDescent="0.2">
      <c r="A2726" s="103"/>
      <c r="B2726"/>
      <c r="C2726"/>
      <c r="D2726"/>
      <c r="E2726" s="64"/>
      <c r="F2726" s="178" t="s">
        <v>16</v>
      </c>
      <c r="G2726" s="179"/>
      <c r="H2726" s="180"/>
      <c r="I2726" s="61"/>
      <c r="J2726" s="50" t="s">
        <v>356</v>
      </c>
      <c r="K2726" s="57">
        <v>0</v>
      </c>
      <c r="L2726" s="58">
        <v>0</v>
      </c>
      <c r="M2726" s="61"/>
      <c r="N2726" s="50" t="s">
        <v>365</v>
      </c>
      <c r="O2726" s="57">
        <v>3</v>
      </c>
      <c r="P2726" s="58">
        <v>0.11538461538461539</v>
      </c>
      <c r="Q2726" s="61"/>
      <c r="R2726" s="50" t="s">
        <v>419</v>
      </c>
      <c r="S2726" s="57">
        <v>1</v>
      </c>
      <c r="T2726" s="58">
        <v>3.8461538461538464E-2</v>
      </c>
      <c r="U2726" s="61"/>
      <c r="V2726"/>
      <c r="W2726"/>
      <c r="X2726"/>
      <c r="Y2726" s="61"/>
      <c r="Z2726" s="61"/>
      <c r="AA2726" s="61"/>
      <c r="AB2726" s="61"/>
      <c r="AC2726" s="61"/>
      <c r="AD2726" s="61"/>
      <c r="AE2726" s="50" t="s">
        <v>356</v>
      </c>
      <c r="AF2726" s="57">
        <v>0</v>
      </c>
      <c r="AG2726" s="58">
        <v>0</v>
      </c>
      <c r="AH2726" s="61"/>
      <c r="AI2726" s="50" t="s">
        <v>365</v>
      </c>
      <c r="AJ2726" s="57">
        <v>0</v>
      </c>
      <c r="AK2726" s="58">
        <v>0</v>
      </c>
      <c r="AL2726" s="61"/>
      <c r="AM2726" s="50" t="s">
        <v>419</v>
      </c>
      <c r="AN2726" s="57">
        <v>0</v>
      </c>
      <c r="AO2726" s="58">
        <v>0</v>
      </c>
      <c r="AP2726" s="61"/>
      <c r="AQ2726" s="61"/>
      <c r="AR2726"/>
      <c r="AS2726"/>
      <c r="AT2726"/>
      <c r="AU2726" s="61"/>
      <c r="AV2726"/>
      <c r="AW2726"/>
      <c r="AX2726"/>
      <c r="AY2726" s="61"/>
      <c r="AZ2726" s="61"/>
      <c r="BA2726" s="50" t="s">
        <v>356</v>
      </c>
      <c r="BB2726" s="57">
        <v>0</v>
      </c>
      <c r="BC2726" s="58">
        <v>0</v>
      </c>
      <c r="BD2726" s="61"/>
      <c r="BE2726" s="50" t="s">
        <v>365</v>
      </c>
      <c r="BF2726" s="57">
        <v>0</v>
      </c>
      <c r="BG2726" s="58">
        <v>0</v>
      </c>
      <c r="BH2726" s="61"/>
      <c r="BI2726" s="50" t="s">
        <v>419</v>
      </c>
      <c r="BJ2726" s="57">
        <v>0</v>
      </c>
      <c r="BK2726" s="58">
        <v>0</v>
      </c>
      <c r="BL2726" s="61"/>
      <c r="BM2726" s="61"/>
    </row>
    <row r="2727" spans="1:65" ht="25.5" customHeight="1" x14ac:dyDescent="0.2">
      <c r="A2727" s="103"/>
      <c r="B2727"/>
      <c r="C2727"/>
      <c r="D2727"/>
      <c r="E2727" s="64"/>
      <c r="F2727" s="55" t="s">
        <v>191</v>
      </c>
      <c r="G2727" s="57">
        <v>7</v>
      </c>
      <c r="H2727" s="58">
        <v>0.26923076923076922</v>
      </c>
      <c r="I2727" s="61"/>
      <c r="J2727" s="50" t="s">
        <v>345</v>
      </c>
      <c r="K2727" s="57">
        <v>1</v>
      </c>
      <c r="L2727" s="58">
        <v>3.8461538461538464E-2</v>
      </c>
      <c r="M2727" s="61"/>
      <c r="N2727" s="50" t="s">
        <v>366</v>
      </c>
      <c r="O2727" s="57">
        <v>0</v>
      </c>
      <c r="P2727" s="58">
        <v>0</v>
      </c>
      <c r="Q2727" s="61"/>
      <c r="R2727" s="50" t="s">
        <v>420</v>
      </c>
      <c r="S2727" s="57">
        <v>2</v>
      </c>
      <c r="T2727" s="58">
        <v>7.6923076923076927E-2</v>
      </c>
      <c r="U2727" s="61"/>
      <c r="V2727" s="178" t="s">
        <v>15</v>
      </c>
      <c r="W2727" s="179"/>
      <c r="X2727" s="180"/>
      <c r="Y2727" s="61"/>
      <c r="Z2727" s="178" t="s">
        <v>16</v>
      </c>
      <c r="AA2727" s="179"/>
      <c r="AB2727" s="180"/>
      <c r="AC2727" s="61"/>
      <c r="AD2727" s="61"/>
      <c r="AE2727" s="50" t="s">
        <v>345</v>
      </c>
      <c r="AF2727" s="57">
        <v>0</v>
      </c>
      <c r="AG2727" s="58">
        <v>0</v>
      </c>
      <c r="AH2727" s="61"/>
      <c r="AI2727" s="50" t="s">
        <v>366</v>
      </c>
      <c r="AJ2727" s="57">
        <v>0</v>
      </c>
      <c r="AK2727" s="58">
        <v>0</v>
      </c>
      <c r="AL2727" s="61"/>
      <c r="AM2727" s="50" t="s">
        <v>420</v>
      </c>
      <c r="AN2727" s="57">
        <v>0</v>
      </c>
      <c r="AO2727" s="58">
        <v>0</v>
      </c>
      <c r="AP2727" s="61"/>
      <c r="AQ2727" s="61"/>
      <c r="AR2727" s="178" t="s">
        <v>15</v>
      </c>
      <c r="AS2727" s="179"/>
      <c r="AT2727" s="179"/>
      <c r="AU2727" s="61"/>
      <c r="AV2727" s="176" t="s">
        <v>16</v>
      </c>
      <c r="AW2727" s="177"/>
      <c r="AX2727" s="177"/>
      <c r="AY2727" s="61"/>
      <c r="AZ2727" s="61"/>
      <c r="BA2727" s="50" t="s">
        <v>345</v>
      </c>
      <c r="BB2727" s="57">
        <v>0</v>
      </c>
      <c r="BC2727" s="58">
        <v>0</v>
      </c>
      <c r="BD2727" s="61"/>
      <c r="BE2727" s="50" t="s">
        <v>366</v>
      </c>
      <c r="BF2727" s="57">
        <v>0</v>
      </c>
      <c r="BG2727" s="58">
        <v>0</v>
      </c>
      <c r="BH2727" s="61"/>
      <c r="BI2727" s="50" t="s">
        <v>420</v>
      </c>
      <c r="BJ2727" s="57">
        <v>0</v>
      </c>
      <c r="BK2727" s="58">
        <v>0</v>
      </c>
      <c r="BL2727" s="61"/>
      <c r="BM2727" s="61"/>
    </row>
    <row r="2728" spans="1:65" ht="25.5" customHeight="1" x14ac:dyDescent="0.2">
      <c r="A2728" s="103"/>
      <c r="B2728"/>
      <c r="C2728"/>
      <c r="D2728"/>
      <c r="E2728" s="64"/>
      <c r="F2728" s="46" t="s">
        <v>192</v>
      </c>
      <c r="G2728" s="57">
        <v>7</v>
      </c>
      <c r="H2728" s="58">
        <v>0.26923076923076922</v>
      </c>
      <c r="I2728" s="61"/>
      <c r="J2728" s="50" t="s">
        <v>347</v>
      </c>
      <c r="K2728" s="57">
        <v>2</v>
      </c>
      <c r="L2728" s="58">
        <v>7.6923076923076927E-2</v>
      </c>
      <c r="M2728" s="61"/>
      <c r="N2728" s="50" t="s">
        <v>367</v>
      </c>
      <c r="O2728" s="57">
        <v>0</v>
      </c>
      <c r="P2728" s="58">
        <v>0</v>
      </c>
      <c r="Q2728" s="61"/>
      <c r="R2728" s="50" t="s">
        <v>421</v>
      </c>
      <c r="S2728" s="57">
        <v>0</v>
      </c>
      <c r="T2728" s="58">
        <v>0</v>
      </c>
      <c r="U2728" s="61"/>
      <c r="V2728" s="47" t="s">
        <v>189</v>
      </c>
      <c r="W2728" s="57">
        <v>3</v>
      </c>
      <c r="X2728" s="58">
        <v>0.42857142857142855</v>
      </c>
      <c r="Y2728" s="61"/>
      <c r="Z2728" s="47" t="s">
        <v>191</v>
      </c>
      <c r="AA2728" s="57">
        <v>6</v>
      </c>
      <c r="AB2728" s="58">
        <v>0.8571428571428571</v>
      </c>
      <c r="AC2728" s="61"/>
      <c r="AD2728" s="61"/>
      <c r="AE2728" s="50" t="s">
        <v>347</v>
      </c>
      <c r="AF2728" s="57">
        <v>0</v>
      </c>
      <c r="AG2728" s="58">
        <v>0</v>
      </c>
      <c r="AH2728" s="61"/>
      <c r="AI2728" s="50" t="s">
        <v>367</v>
      </c>
      <c r="AJ2728" s="57">
        <v>1</v>
      </c>
      <c r="AK2728" s="58">
        <v>0.14285714285714285</v>
      </c>
      <c r="AL2728" s="61"/>
      <c r="AM2728" s="50" t="s">
        <v>421</v>
      </c>
      <c r="AN2728" s="57">
        <v>1</v>
      </c>
      <c r="AO2728" s="58">
        <v>0.14285714285714285</v>
      </c>
      <c r="AP2728" s="61"/>
      <c r="AQ2728" s="61"/>
      <c r="AR2728" s="47" t="s">
        <v>189</v>
      </c>
      <c r="AS2728" s="57">
        <v>1</v>
      </c>
      <c r="AT2728" s="58">
        <v>0.25</v>
      </c>
      <c r="AU2728" s="61"/>
      <c r="AV2728" s="47" t="s">
        <v>191</v>
      </c>
      <c r="AW2728" s="57">
        <v>4</v>
      </c>
      <c r="AX2728" s="58">
        <v>1</v>
      </c>
      <c r="AY2728" s="61"/>
      <c r="AZ2728" s="61"/>
      <c r="BA2728" s="50" t="s">
        <v>347</v>
      </c>
      <c r="BB2728" s="57">
        <v>0</v>
      </c>
      <c r="BC2728" s="58">
        <v>0</v>
      </c>
      <c r="BD2728" s="61"/>
      <c r="BE2728" s="50" t="s">
        <v>367</v>
      </c>
      <c r="BF2728" s="57">
        <v>0</v>
      </c>
      <c r="BG2728" s="58">
        <v>0</v>
      </c>
      <c r="BH2728" s="61"/>
      <c r="BI2728" s="50" t="s">
        <v>421</v>
      </c>
      <c r="BJ2728" s="57">
        <v>0</v>
      </c>
      <c r="BK2728" s="58">
        <v>0</v>
      </c>
      <c r="BL2728" s="61"/>
      <c r="BM2728" s="61"/>
    </row>
    <row r="2729" spans="1:65" ht="25.5" customHeight="1" x14ac:dyDescent="0.2">
      <c r="A2729" s="103"/>
      <c r="B2729"/>
      <c r="C2729"/>
      <c r="D2729"/>
      <c r="E2729" s="64"/>
      <c r="F2729" s="46" t="s">
        <v>193</v>
      </c>
      <c r="G2729" s="57">
        <v>7</v>
      </c>
      <c r="H2729" s="58">
        <v>0.26923076923076922</v>
      </c>
      <c r="I2729" s="61"/>
      <c r="J2729" s="50" t="s">
        <v>346</v>
      </c>
      <c r="K2729" s="57">
        <v>0</v>
      </c>
      <c r="L2729" s="58">
        <v>0</v>
      </c>
      <c r="M2729" s="61"/>
      <c r="N2729" s="50" t="s">
        <v>368</v>
      </c>
      <c r="O2729" s="57">
        <v>0</v>
      </c>
      <c r="P2729" s="58">
        <v>0</v>
      </c>
      <c r="Q2729" s="61"/>
      <c r="R2729" s="50" t="s">
        <v>422</v>
      </c>
      <c r="S2729" s="57">
        <v>0</v>
      </c>
      <c r="T2729" s="58">
        <v>0</v>
      </c>
      <c r="U2729" s="61"/>
      <c r="V2729" s="46" t="s">
        <v>190</v>
      </c>
      <c r="W2729" s="57">
        <v>4</v>
      </c>
      <c r="X2729" s="58">
        <v>0.5714285714285714</v>
      </c>
      <c r="Y2729" s="61"/>
      <c r="Z2729" s="46" t="s">
        <v>192</v>
      </c>
      <c r="AA2729" s="57">
        <v>1</v>
      </c>
      <c r="AB2729" s="58">
        <v>0.14285714285714285</v>
      </c>
      <c r="AC2729" s="61"/>
      <c r="AD2729" s="61"/>
      <c r="AE2729" s="50" t="s">
        <v>346</v>
      </c>
      <c r="AF2729" s="57">
        <v>0</v>
      </c>
      <c r="AG2729" s="58">
        <v>0</v>
      </c>
      <c r="AH2729" s="61"/>
      <c r="AI2729" s="50" t="s">
        <v>368</v>
      </c>
      <c r="AJ2729" s="57">
        <v>0</v>
      </c>
      <c r="AK2729" s="58">
        <v>0</v>
      </c>
      <c r="AL2729" s="61"/>
      <c r="AM2729" s="50" t="s">
        <v>422</v>
      </c>
      <c r="AN2729" s="57">
        <v>0</v>
      </c>
      <c r="AO2729" s="58">
        <v>0</v>
      </c>
      <c r="AP2729" s="61"/>
      <c r="AQ2729" s="61"/>
      <c r="AR2729" s="46" t="s">
        <v>190</v>
      </c>
      <c r="AS2729" s="57">
        <v>3</v>
      </c>
      <c r="AT2729" s="58">
        <v>0.75</v>
      </c>
      <c r="AU2729" s="61"/>
      <c r="AV2729" s="46" t="s">
        <v>192</v>
      </c>
      <c r="AW2729" s="57">
        <v>0</v>
      </c>
      <c r="AX2729" s="58">
        <v>0</v>
      </c>
      <c r="AY2729" s="61"/>
      <c r="AZ2729" s="61"/>
      <c r="BA2729" s="50" t="s">
        <v>346</v>
      </c>
      <c r="BB2729" s="57">
        <v>0</v>
      </c>
      <c r="BC2729" s="58">
        <v>0</v>
      </c>
      <c r="BD2729" s="61"/>
      <c r="BE2729" s="50" t="s">
        <v>368</v>
      </c>
      <c r="BF2729" s="57">
        <v>0</v>
      </c>
      <c r="BG2729" s="58">
        <v>0</v>
      </c>
      <c r="BH2729" s="61"/>
      <c r="BI2729" s="50" t="s">
        <v>422</v>
      </c>
      <c r="BJ2729" s="57">
        <v>0</v>
      </c>
      <c r="BK2729" s="58">
        <v>0</v>
      </c>
      <c r="BL2729" s="61"/>
      <c r="BM2729" s="61"/>
    </row>
    <row r="2730" spans="1:65" ht="25.5" customHeight="1" x14ac:dyDescent="0.2">
      <c r="A2730" s="103"/>
      <c r="B2730" s="178" t="s">
        <v>15</v>
      </c>
      <c r="C2730" s="179"/>
      <c r="D2730" s="180"/>
      <c r="E2730" s="64"/>
      <c r="F2730" s="46" t="s">
        <v>194</v>
      </c>
      <c r="G2730" s="57">
        <v>5</v>
      </c>
      <c r="H2730" s="58">
        <v>0.19230769230769232</v>
      </c>
      <c r="I2730" s="61"/>
      <c r="J2730" s="50" t="s">
        <v>350</v>
      </c>
      <c r="K2730" s="57">
        <v>0</v>
      </c>
      <c r="L2730" s="58">
        <v>0</v>
      </c>
      <c r="M2730" s="61"/>
      <c r="N2730" s="37"/>
      <c r="O2730" s="45">
        <v>26</v>
      </c>
      <c r="P2730" s="58">
        <v>1</v>
      </c>
      <c r="Q2730" s="61"/>
      <c r="R2730" s="37"/>
      <c r="S2730" s="45">
        <v>26</v>
      </c>
      <c r="T2730" s="58">
        <v>1</v>
      </c>
      <c r="U2730" s="61"/>
      <c r="V2730" s="77"/>
      <c r="W2730" s="54">
        <v>7</v>
      </c>
      <c r="X2730" s="76">
        <v>1</v>
      </c>
      <c r="Y2730" s="61"/>
      <c r="Z2730" s="46" t="s">
        <v>193</v>
      </c>
      <c r="AA2730" s="57">
        <v>0</v>
      </c>
      <c r="AB2730" s="58">
        <v>0</v>
      </c>
      <c r="AC2730" s="61"/>
      <c r="AD2730" s="61"/>
      <c r="AE2730" s="50" t="s">
        <v>350</v>
      </c>
      <c r="AF2730" s="57">
        <v>0</v>
      </c>
      <c r="AG2730" s="58">
        <v>0</v>
      </c>
      <c r="AH2730" s="61"/>
      <c r="AI2730" s="37"/>
      <c r="AJ2730" s="45">
        <v>7</v>
      </c>
      <c r="AK2730" s="58">
        <v>1</v>
      </c>
      <c r="AL2730" s="61"/>
      <c r="AM2730" s="37"/>
      <c r="AN2730" s="45">
        <v>7</v>
      </c>
      <c r="AO2730" s="58">
        <v>1</v>
      </c>
      <c r="AP2730" s="61"/>
      <c r="AQ2730" s="61"/>
      <c r="AR2730" s="77"/>
      <c r="AS2730" s="54">
        <v>4</v>
      </c>
      <c r="AT2730" s="76">
        <v>1</v>
      </c>
      <c r="AU2730" s="61"/>
      <c r="AV2730" s="46" t="s">
        <v>193</v>
      </c>
      <c r="AW2730" s="57">
        <v>0</v>
      </c>
      <c r="AX2730" s="58">
        <v>0</v>
      </c>
      <c r="AY2730" s="61"/>
      <c r="AZ2730" s="61"/>
      <c r="BA2730" s="50" t="s">
        <v>350</v>
      </c>
      <c r="BB2730" s="57">
        <v>0</v>
      </c>
      <c r="BC2730" s="58">
        <v>0</v>
      </c>
      <c r="BD2730" s="61"/>
      <c r="BE2730" s="37"/>
      <c r="BF2730" s="45">
        <v>4</v>
      </c>
      <c r="BG2730" s="58">
        <v>1</v>
      </c>
      <c r="BH2730" s="61"/>
      <c r="BI2730" s="37"/>
      <c r="BJ2730" s="45">
        <v>4</v>
      </c>
      <c r="BK2730" s="58">
        <v>1</v>
      </c>
      <c r="BL2730" s="61"/>
      <c r="BM2730" s="61"/>
    </row>
    <row r="2731" spans="1:65" ht="25.5" customHeight="1" x14ac:dyDescent="0.2">
      <c r="A2731" s="103"/>
      <c r="B2731" s="55" t="s">
        <v>189</v>
      </c>
      <c r="C2731" s="57">
        <v>26</v>
      </c>
      <c r="D2731" s="58">
        <v>1</v>
      </c>
      <c r="E2731" s="64"/>
      <c r="F2731" s="77"/>
      <c r="G2731" s="54">
        <v>26</v>
      </c>
      <c r="H2731" s="76">
        <v>1</v>
      </c>
      <c r="I2731" s="61"/>
      <c r="J2731" s="50" t="s">
        <v>349</v>
      </c>
      <c r="K2731" s="57">
        <v>3</v>
      </c>
      <c r="L2731" s="58">
        <v>0.11538461538461539</v>
      </c>
      <c r="M2731" s="61"/>
      <c r="N2731" s="61"/>
      <c r="O2731" s="49" t="s">
        <v>141</v>
      </c>
      <c r="P2731" s="49" t="s">
        <v>140</v>
      </c>
      <c r="Q2731" s="61"/>
      <c r="R2731" s="61"/>
      <c r="S2731" s="49" t="s">
        <v>141</v>
      </c>
      <c r="T2731" s="49" t="s">
        <v>140</v>
      </c>
      <c r="U2731" s="61"/>
      <c r="V2731" s="61"/>
      <c r="W2731" s="56" t="s">
        <v>141</v>
      </c>
      <c r="X2731" s="49" t="s">
        <v>140</v>
      </c>
      <c r="Y2731" s="61"/>
      <c r="Z2731" s="46" t="s">
        <v>194</v>
      </c>
      <c r="AA2731" s="57">
        <v>0</v>
      </c>
      <c r="AB2731" s="58">
        <v>0</v>
      </c>
      <c r="AC2731" s="61"/>
      <c r="AD2731" s="61"/>
      <c r="AE2731" s="50" t="s">
        <v>349</v>
      </c>
      <c r="AF2731" s="57">
        <v>0</v>
      </c>
      <c r="AG2731" s="58">
        <v>0</v>
      </c>
      <c r="AH2731" s="61"/>
      <c r="AI2731" s="61"/>
      <c r="AJ2731" s="49" t="s">
        <v>141</v>
      </c>
      <c r="AK2731" s="49" t="s">
        <v>140</v>
      </c>
      <c r="AL2731" s="61"/>
      <c r="AM2731" s="61"/>
      <c r="AN2731" s="49" t="s">
        <v>141</v>
      </c>
      <c r="AO2731" s="49" t="s">
        <v>140</v>
      </c>
      <c r="AP2731" s="61"/>
      <c r="AQ2731" s="61"/>
      <c r="AR2731" s="61"/>
      <c r="AS2731" s="56" t="s">
        <v>141</v>
      </c>
      <c r="AT2731" s="49" t="s">
        <v>140</v>
      </c>
      <c r="AU2731" s="61"/>
      <c r="AV2731" s="46" t="s">
        <v>194</v>
      </c>
      <c r="AW2731" s="57">
        <v>0</v>
      </c>
      <c r="AX2731" s="58">
        <v>0</v>
      </c>
      <c r="AY2731" s="61"/>
      <c r="AZ2731" s="61"/>
      <c r="BA2731" s="50" t="s">
        <v>349</v>
      </c>
      <c r="BB2731" s="57">
        <v>0</v>
      </c>
      <c r="BC2731" s="58">
        <v>0</v>
      </c>
      <c r="BD2731" s="61"/>
      <c r="BE2731" s="61"/>
      <c r="BF2731" s="49" t="s">
        <v>141</v>
      </c>
      <c r="BG2731" s="49" t="s">
        <v>140</v>
      </c>
      <c r="BH2731" s="61"/>
      <c r="BI2731" s="61"/>
      <c r="BJ2731" s="49" t="s">
        <v>141</v>
      </c>
      <c r="BK2731" s="49" t="s">
        <v>140</v>
      </c>
      <c r="BL2731" s="61"/>
      <c r="BM2731" s="61"/>
    </row>
    <row r="2732" spans="1:65" ht="25.5" customHeight="1" x14ac:dyDescent="0.2">
      <c r="A2732" s="103"/>
      <c r="B2732" s="46" t="s">
        <v>190</v>
      </c>
      <c r="C2732" s="57">
        <v>0</v>
      </c>
      <c r="D2732" s="58">
        <v>0</v>
      </c>
      <c r="E2732" s="64"/>
      <c r="F2732" s="61"/>
      <c r="G2732" s="56" t="s">
        <v>141</v>
      </c>
      <c r="H2732" s="49" t="s">
        <v>140</v>
      </c>
      <c r="I2732" s="61"/>
      <c r="J2732" s="50" t="s">
        <v>348</v>
      </c>
      <c r="K2732" s="57">
        <v>0</v>
      </c>
      <c r="L2732" s="58">
        <v>0</v>
      </c>
      <c r="M2732" s="61"/>
      <c r="N2732" s="61"/>
      <c r="O2732" s="61"/>
      <c r="P2732" s="61"/>
      <c r="Q2732" s="61"/>
      <c r="R2732" s="61"/>
      <c r="S2732" s="61"/>
      <c r="T2732" s="61"/>
      <c r="U2732" s="61"/>
      <c r="V2732" s="61"/>
      <c r="W2732" s="61"/>
      <c r="X2732" s="61"/>
      <c r="Y2732" s="61"/>
      <c r="Z2732" s="77"/>
      <c r="AA2732" s="54">
        <v>7</v>
      </c>
      <c r="AB2732" s="76">
        <v>1</v>
      </c>
      <c r="AC2732" s="61"/>
      <c r="AD2732" s="61"/>
      <c r="AE2732" s="50" t="s">
        <v>348</v>
      </c>
      <c r="AF2732" s="57">
        <v>0</v>
      </c>
      <c r="AG2732" s="58">
        <v>0</v>
      </c>
      <c r="AH2732" s="61"/>
      <c r="AI2732" s="61"/>
      <c r="AJ2732" s="61"/>
      <c r="AK2732" s="61"/>
      <c r="AL2732" s="61"/>
      <c r="AM2732" s="61"/>
      <c r="AN2732" s="61"/>
      <c r="AO2732" s="61"/>
      <c r="AP2732" s="61"/>
      <c r="AQ2732" s="61"/>
      <c r="AR2732" s="61"/>
      <c r="AS2732" s="61"/>
      <c r="AT2732" s="61"/>
      <c r="AU2732" s="61"/>
      <c r="AV2732" s="77"/>
      <c r="AW2732" s="54">
        <v>4</v>
      </c>
      <c r="AX2732" s="76">
        <v>1</v>
      </c>
      <c r="AY2732" s="61"/>
      <c r="AZ2732" s="61"/>
      <c r="BA2732" s="50" t="s">
        <v>348</v>
      </c>
      <c r="BB2732" s="57">
        <v>0</v>
      </c>
      <c r="BC2732" s="58">
        <v>0</v>
      </c>
      <c r="BD2732" s="61"/>
      <c r="BE2732" s="61"/>
      <c r="BF2732" s="61"/>
      <c r="BG2732" s="61"/>
      <c r="BH2732" s="61"/>
      <c r="BI2732" s="61"/>
      <c r="BJ2732" s="61"/>
      <c r="BK2732" s="61"/>
      <c r="BL2732" s="61"/>
      <c r="BM2732" s="61"/>
    </row>
    <row r="2733" spans="1:65" ht="25.5" customHeight="1" x14ac:dyDescent="0.2">
      <c r="A2733" s="103"/>
      <c r="B2733" s="77"/>
      <c r="C2733" s="54">
        <v>26</v>
      </c>
      <c r="D2733" s="76">
        <v>1</v>
      </c>
      <c r="E2733" s="64"/>
      <c r="F2733" s="61"/>
      <c r="G2733" s="61"/>
      <c r="H2733" s="61"/>
      <c r="I2733" s="61"/>
      <c r="J2733" s="46" t="s">
        <v>351</v>
      </c>
      <c r="K2733" s="57">
        <v>0</v>
      </c>
      <c r="L2733" s="58">
        <v>0</v>
      </c>
      <c r="M2733" s="61"/>
      <c r="N2733" s="61"/>
      <c r="O2733" s="61"/>
      <c r="P2733" s="61"/>
      <c r="Q2733" s="61"/>
      <c r="R2733" s="61"/>
      <c r="S2733" s="61"/>
      <c r="T2733" s="61"/>
      <c r="U2733" s="61"/>
      <c r="V2733" s="176" t="s">
        <v>17</v>
      </c>
      <c r="W2733" s="177"/>
      <c r="X2733" s="177"/>
      <c r="Y2733"/>
      <c r="Z2733" s="61"/>
      <c r="AA2733" s="56" t="s">
        <v>141</v>
      </c>
      <c r="AB2733" s="49" t="s">
        <v>140</v>
      </c>
      <c r="AC2733" s="61"/>
      <c r="AD2733" s="61"/>
      <c r="AE2733" s="46" t="s">
        <v>351</v>
      </c>
      <c r="AF2733" s="57">
        <v>0</v>
      </c>
      <c r="AG2733" s="58">
        <v>0</v>
      </c>
      <c r="AH2733" s="61"/>
      <c r="AI2733" s="61"/>
      <c r="AJ2733" s="61"/>
      <c r="AK2733" s="61"/>
      <c r="AL2733" s="61"/>
      <c r="AM2733" s="61"/>
      <c r="AN2733" s="61"/>
      <c r="AO2733" s="61"/>
      <c r="AP2733" s="61"/>
      <c r="AQ2733" s="61"/>
      <c r="AR2733" s="178" t="s">
        <v>17</v>
      </c>
      <c r="AS2733" s="179"/>
      <c r="AT2733" s="180"/>
      <c r="AU2733" s="61"/>
      <c r="AV2733" s="61"/>
      <c r="AW2733" s="56" t="s">
        <v>141</v>
      </c>
      <c r="AX2733" s="49" t="s">
        <v>140</v>
      </c>
      <c r="AY2733" s="61"/>
      <c r="AZ2733" s="61"/>
      <c r="BA2733" s="46" t="s">
        <v>351</v>
      </c>
      <c r="BB2733" s="57">
        <v>0</v>
      </c>
      <c r="BC2733" s="58">
        <v>0</v>
      </c>
      <c r="BD2733" s="61"/>
      <c r="BE2733" s="61"/>
      <c r="BF2733" s="61"/>
      <c r="BG2733" s="61"/>
      <c r="BH2733" s="61"/>
      <c r="BI2733" s="61"/>
      <c r="BJ2733" s="61"/>
      <c r="BK2733" s="61"/>
      <c r="BL2733" s="61"/>
      <c r="BM2733" s="61"/>
    </row>
    <row r="2734" spans="1:65" ht="25.5" customHeight="1" x14ac:dyDescent="0.2">
      <c r="A2734" s="103"/>
      <c r="B2734"/>
      <c r="C2734" s="56" t="s">
        <v>141</v>
      </c>
      <c r="D2734" s="49" t="s">
        <v>140</v>
      </c>
      <c r="E2734" s="64"/>
      <c r="F2734" s="61"/>
      <c r="G2734" s="61"/>
      <c r="H2734" s="61"/>
      <c r="I2734" s="61"/>
      <c r="J2734" s="46" t="s">
        <v>352</v>
      </c>
      <c r="K2734" s="57">
        <v>0</v>
      </c>
      <c r="L2734" s="58">
        <v>0</v>
      </c>
      <c r="M2734" s="61"/>
      <c r="N2734" s="61"/>
      <c r="O2734" s="61"/>
      <c r="P2734" s="61"/>
      <c r="Q2734" s="61"/>
      <c r="R2734" s="61"/>
      <c r="S2734" s="61"/>
      <c r="T2734" s="61"/>
      <c r="U2734" s="61"/>
      <c r="V2734" s="47" t="s">
        <v>195</v>
      </c>
      <c r="W2734" s="57">
        <v>4</v>
      </c>
      <c r="X2734" s="58">
        <v>0.5714285714285714</v>
      </c>
      <c r="Y2734"/>
      <c r="Z2734" s="61"/>
      <c r="AA2734" s="61"/>
      <c r="AB2734" s="61"/>
      <c r="AC2734" s="61"/>
      <c r="AD2734" s="61"/>
      <c r="AE2734" s="46" t="s">
        <v>352</v>
      </c>
      <c r="AF2734" s="57">
        <v>0</v>
      </c>
      <c r="AG2734" s="58">
        <v>0</v>
      </c>
      <c r="AH2734" s="61"/>
      <c r="AI2734" s="61"/>
      <c r="AJ2734" s="61"/>
      <c r="AK2734" s="61"/>
      <c r="AL2734" s="61"/>
      <c r="AM2734" s="61"/>
      <c r="AN2734" s="61"/>
      <c r="AO2734" s="61"/>
      <c r="AP2734" s="61"/>
      <c r="AQ2734" s="61"/>
      <c r="AR2734" s="55" t="s">
        <v>195</v>
      </c>
      <c r="AS2734" s="57">
        <v>1</v>
      </c>
      <c r="AT2734" s="58">
        <v>0.25</v>
      </c>
      <c r="AU2734" s="61"/>
      <c r="AV2734" s="61"/>
      <c r="AW2734" s="61"/>
      <c r="AX2734" s="61"/>
      <c r="AY2734" s="61"/>
      <c r="AZ2734" s="61"/>
      <c r="BA2734" s="46" t="s">
        <v>352</v>
      </c>
      <c r="BB2734" s="57">
        <v>0</v>
      </c>
      <c r="BC2734" s="58">
        <v>0</v>
      </c>
      <c r="BD2734" s="61"/>
      <c r="BE2734" s="61"/>
      <c r="BF2734" s="61"/>
      <c r="BG2734" s="61"/>
      <c r="BH2734" s="61"/>
      <c r="BI2734" s="61"/>
      <c r="BJ2734" s="61"/>
      <c r="BK2734" s="61"/>
      <c r="BL2734" s="61"/>
      <c r="BM2734" s="61"/>
    </row>
    <row r="2735" spans="1:65" ht="25.5" customHeight="1" x14ac:dyDescent="0.2">
      <c r="A2735" s="103"/>
      <c r="B2735"/>
      <c r="C2735"/>
      <c r="D2735"/>
      <c r="E2735" s="64"/>
      <c r="F2735" s="61"/>
      <c r="G2735" s="61"/>
      <c r="H2735" s="61"/>
      <c r="I2735" s="61"/>
      <c r="J2735" s="46" t="s">
        <v>353</v>
      </c>
      <c r="K2735" s="57">
        <v>0</v>
      </c>
      <c r="L2735" s="58">
        <v>0</v>
      </c>
      <c r="M2735" s="61"/>
      <c r="N2735" s="61"/>
      <c r="O2735" s="61"/>
      <c r="P2735" s="61"/>
      <c r="Q2735" s="61"/>
      <c r="R2735" s="61"/>
      <c r="S2735" s="61"/>
      <c r="T2735" s="61"/>
      <c r="U2735" s="61"/>
      <c r="V2735" s="46" t="s">
        <v>196</v>
      </c>
      <c r="W2735" s="57">
        <v>3</v>
      </c>
      <c r="X2735" s="58">
        <v>0.42857142857142855</v>
      </c>
      <c r="Y2735"/>
      <c r="Z2735" s="61"/>
      <c r="AA2735" s="61"/>
      <c r="AB2735" s="61"/>
      <c r="AC2735" s="61"/>
      <c r="AD2735" s="61"/>
      <c r="AE2735" s="46" t="s">
        <v>353</v>
      </c>
      <c r="AF2735" s="57">
        <v>0</v>
      </c>
      <c r="AG2735" s="58">
        <v>0</v>
      </c>
      <c r="AH2735" s="61"/>
      <c r="AI2735" s="61"/>
      <c r="AJ2735" s="61"/>
      <c r="AK2735" s="61"/>
      <c r="AL2735" s="61"/>
      <c r="AM2735" s="61"/>
      <c r="AN2735" s="61"/>
      <c r="AO2735" s="61"/>
      <c r="AP2735" s="61"/>
      <c r="AQ2735" s="61"/>
      <c r="AR2735" s="46" t="s">
        <v>196</v>
      </c>
      <c r="AS2735" s="57">
        <v>3</v>
      </c>
      <c r="AT2735" s="58">
        <v>0.75</v>
      </c>
      <c r="AU2735" s="61"/>
      <c r="AV2735" s="61"/>
      <c r="AW2735" s="61"/>
      <c r="AX2735" s="61"/>
      <c r="AY2735" s="61"/>
      <c r="AZ2735" s="61"/>
      <c r="BA2735" s="46" t="s">
        <v>353</v>
      </c>
      <c r="BB2735" s="57">
        <v>0</v>
      </c>
      <c r="BC2735" s="58">
        <v>0</v>
      </c>
      <c r="BD2735" s="61"/>
      <c r="BE2735" s="61"/>
      <c r="BF2735" s="61"/>
      <c r="BG2735" s="61"/>
      <c r="BH2735" s="61"/>
      <c r="BI2735" s="61"/>
      <c r="BJ2735" s="61"/>
      <c r="BK2735" s="61"/>
      <c r="BL2735" s="61"/>
      <c r="BM2735" s="61"/>
    </row>
    <row r="2736" spans="1:65" ht="25.5" customHeight="1" x14ac:dyDescent="0.2">
      <c r="A2736" s="103"/>
      <c r="B2736" s="178" t="s">
        <v>17</v>
      </c>
      <c r="C2736" s="179"/>
      <c r="D2736" s="180"/>
      <c r="E2736" s="64"/>
      <c r="F2736" s="61"/>
      <c r="G2736" s="61"/>
      <c r="H2736" s="61"/>
      <c r="I2736" s="61"/>
      <c r="J2736" s="37"/>
      <c r="K2736" s="45">
        <v>26</v>
      </c>
      <c r="L2736" s="58">
        <v>1</v>
      </c>
      <c r="M2736" s="61"/>
      <c r="N2736" s="61"/>
      <c r="O2736" s="61"/>
      <c r="P2736" s="61"/>
      <c r="Q2736" s="61"/>
      <c r="R2736" s="61"/>
      <c r="S2736" s="61"/>
      <c r="T2736" s="61"/>
      <c r="U2736" s="61"/>
      <c r="V2736" s="77"/>
      <c r="W2736" s="54">
        <v>7</v>
      </c>
      <c r="X2736" s="76">
        <v>1</v>
      </c>
      <c r="Y2736"/>
      <c r="Z2736" s="61"/>
      <c r="AA2736" s="61"/>
      <c r="AB2736" s="61"/>
      <c r="AC2736" s="61"/>
      <c r="AD2736" s="61"/>
      <c r="AE2736" s="37"/>
      <c r="AF2736" s="45">
        <v>6</v>
      </c>
      <c r="AG2736" s="58">
        <v>1</v>
      </c>
      <c r="AH2736" s="61"/>
      <c r="AI2736" s="61"/>
      <c r="AJ2736" s="61"/>
      <c r="AK2736" s="61"/>
      <c r="AL2736" s="61"/>
      <c r="AM2736" s="61"/>
      <c r="AN2736" s="61"/>
      <c r="AO2736" s="61"/>
      <c r="AP2736" s="61"/>
      <c r="AQ2736" s="61"/>
      <c r="AR2736" s="77"/>
      <c r="AS2736" s="54">
        <v>4</v>
      </c>
      <c r="AT2736" s="76">
        <v>1</v>
      </c>
      <c r="AU2736" s="61"/>
      <c r="AV2736"/>
      <c r="AW2736"/>
      <c r="AX2736"/>
      <c r="AY2736" s="61"/>
      <c r="AZ2736" s="61"/>
      <c r="BA2736" s="37"/>
      <c r="BB2736" s="45">
        <v>4</v>
      </c>
      <c r="BC2736" s="58">
        <v>1</v>
      </c>
      <c r="BD2736" s="61"/>
      <c r="BE2736" s="61"/>
      <c r="BF2736" s="61"/>
      <c r="BG2736" s="61"/>
      <c r="BH2736" s="61"/>
      <c r="BI2736" s="61"/>
      <c r="BJ2736" s="61"/>
      <c r="BK2736" s="61"/>
      <c r="BL2736" s="61"/>
      <c r="BM2736" s="61"/>
    </row>
    <row r="2737" spans="1:65" ht="25.5" customHeight="1" x14ac:dyDescent="0.2">
      <c r="A2737" s="103"/>
      <c r="B2737" s="55" t="s">
        <v>195</v>
      </c>
      <c r="C2737" s="57">
        <v>8</v>
      </c>
      <c r="D2737" s="58">
        <v>0.30769230769230771</v>
      </c>
      <c r="E2737" s="64"/>
      <c r="F2737" s="61"/>
      <c r="G2737" s="61"/>
      <c r="H2737" s="61"/>
      <c r="I2737" s="61"/>
      <c r="J2737" s="61"/>
      <c r="K2737" s="49" t="s">
        <v>141</v>
      </c>
      <c r="L2737" s="74" t="s">
        <v>140</v>
      </c>
      <c r="M2737" s="61"/>
      <c r="N2737" s="61"/>
      <c r="O2737" s="61"/>
      <c r="P2737" s="61"/>
      <c r="Q2737" s="61"/>
      <c r="R2737" s="61"/>
      <c r="S2737" s="61"/>
      <c r="T2737" s="61"/>
      <c r="U2737" s="61"/>
      <c r="V2737" s="61"/>
      <c r="W2737" s="56" t="s">
        <v>141</v>
      </c>
      <c r="X2737" s="49" t="s">
        <v>140</v>
      </c>
      <c r="Y2737"/>
      <c r="Z2737" s="61"/>
      <c r="AA2737" s="61"/>
      <c r="AB2737" s="61"/>
      <c r="AC2737" s="61"/>
      <c r="AD2737" s="61"/>
      <c r="AE2737" s="61"/>
      <c r="AF2737" s="49" t="s">
        <v>141</v>
      </c>
      <c r="AG2737" s="74" t="s">
        <v>140</v>
      </c>
      <c r="AH2737" s="61"/>
      <c r="AI2737" s="61"/>
      <c r="AJ2737" s="61"/>
      <c r="AK2737" s="61"/>
      <c r="AL2737" s="61"/>
      <c r="AM2737" s="61"/>
      <c r="AN2737" s="61"/>
      <c r="AO2737" s="61"/>
      <c r="AP2737" s="61"/>
      <c r="AQ2737" s="61"/>
      <c r="AR2737"/>
      <c r="AS2737" s="56" t="s">
        <v>141</v>
      </c>
      <c r="AT2737" s="49" t="s">
        <v>140</v>
      </c>
      <c r="AU2737" s="61"/>
      <c r="AV2737"/>
      <c r="AW2737"/>
      <c r="AX2737"/>
      <c r="AY2737" s="61"/>
      <c r="AZ2737" s="61"/>
      <c r="BA2737" s="61"/>
      <c r="BB2737" s="49" t="s">
        <v>141</v>
      </c>
      <c r="BC2737" s="74" t="s">
        <v>140</v>
      </c>
      <c r="BD2737" s="61"/>
      <c r="BE2737" s="61"/>
      <c r="BF2737" s="61"/>
      <c r="BG2737" s="61"/>
      <c r="BH2737" s="61"/>
      <c r="BI2737" s="61"/>
      <c r="BJ2737" s="61"/>
      <c r="BK2737" s="61"/>
      <c r="BL2737" s="61"/>
      <c r="BM2737" s="61"/>
    </row>
    <row r="2738" spans="1:65" ht="25.5" customHeight="1" x14ac:dyDescent="0.2">
      <c r="A2738" s="103"/>
      <c r="B2738" s="46" t="s">
        <v>196</v>
      </c>
      <c r="C2738" s="57">
        <v>18</v>
      </c>
      <c r="D2738" s="58">
        <v>0.69230769230769229</v>
      </c>
      <c r="E2738" s="64"/>
      <c r="F2738" s="61"/>
      <c r="G2738" s="61"/>
      <c r="H2738" s="61"/>
      <c r="I2738" s="61"/>
      <c r="J2738" s="61"/>
      <c r="K2738" s="61"/>
      <c r="L2738" s="61"/>
      <c r="M2738" s="61"/>
      <c r="N2738" s="61"/>
      <c r="O2738" s="61"/>
      <c r="P2738" s="61"/>
      <c r="Q2738" s="61"/>
      <c r="R2738" s="61"/>
      <c r="S2738" s="61"/>
      <c r="T2738" s="61"/>
      <c r="U2738" s="61"/>
      <c r="V2738"/>
      <c r="W2738"/>
      <c r="X2738"/>
      <c r="Y2738" s="61"/>
      <c r="Z2738" s="61"/>
      <c r="AA2738" s="61"/>
      <c r="AB2738" s="61"/>
      <c r="AC2738" s="61"/>
      <c r="AD2738" s="61"/>
      <c r="AE2738"/>
      <c r="AF2738"/>
      <c r="AG2738"/>
      <c r="AH2738" s="61"/>
      <c r="AI2738" s="61"/>
      <c r="AJ2738" s="61"/>
      <c r="AK2738" s="61"/>
      <c r="AL2738" s="61"/>
      <c r="AM2738" s="61"/>
      <c r="AN2738" s="61"/>
      <c r="AO2738" s="61"/>
      <c r="AP2738" s="61"/>
      <c r="AQ2738" s="61"/>
      <c r="AR2738"/>
      <c r="AS2738"/>
      <c r="AT2738"/>
      <c r="AU2738" s="61"/>
      <c r="AV2738"/>
      <c r="AW2738"/>
      <c r="AX2738"/>
      <c r="AY2738" s="61"/>
      <c r="AZ2738" s="61"/>
      <c r="BA2738" s="37"/>
      <c r="BB2738" s="37"/>
      <c r="BC2738" s="37"/>
      <c r="BD2738" s="61"/>
      <c r="BE2738" s="61"/>
      <c r="BF2738" s="61"/>
      <c r="BG2738" s="61"/>
      <c r="BH2738" s="61"/>
      <c r="BI2738" s="61"/>
      <c r="BJ2738" s="61"/>
      <c r="BK2738" s="61"/>
      <c r="BL2738" s="61"/>
      <c r="BM2738" s="61"/>
    </row>
    <row r="2739" spans="1:65" ht="25.5" customHeight="1" x14ac:dyDescent="0.2">
      <c r="A2739" s="103"/>
      <c r="B2739" s="77"/>
      <c r="C2739" s="54">
        <v>26</v>
      </c>
      <c r="D2739" s="76">
        <v>1</v>
      </c>
      <c r="E2739" s="2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</row>
    <row r="2740" spans="1:65" ht="25.5" customHeight="1" x14ac:dyDescent="0.2">
      <c r="A2740" s="103"/>
      <c r="B2740"/>
      <c r="C2740" s="56" t="s">
        <v>141</v>
      </c>
      <c r="D2740" s="49" t="s">
        <v>140</v>
      </c>
      <c r="E2740" s="2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 s="37"/>
      <c r="AF2740" s="37"/>
      <c r="AG2740" s="37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</row>
    <row r="2741" spans="1:65" ht="25.5" customHeight="1" x14ac:dyDescent="0.2">
      <c r="A2741" s="103"/>
      <c r="B2741" s="103"/>
      <c r="C2741" s="103"/>
      <c r="D2741" s="103"/>
      <c r="E2741" s="103"/>
      <c r="F2741" s="103"/>
      <c r="G2741" s="102"/>
      <c r="H2741" s="102"/>
      <c r="I2741" s="102"/>
      <c r="J2741" s="102"/>
      <c r="K2741" s="102"/>
      <c r="L2741" s="102"/>
      <c r="M2741" s="102"/>
      <c r="N2741" s="102"/>
      <c r="O2741" s="102"/>
      <c r="P2741" s="102"/>
      <c r="Q2741" s="102"/>
      <c r="R2741" s="102"/>
      <c r="S2741" s="102"/>
      <c r="T2741" s="102"/>
      <c r="U2741" s="102"/>
      <c r="V2741" s="102"/>
      <c r="W2741" s="102"/>
      <c r="X2741" s="102"/>
      <c r="Y2741" s="102"/>
      <c r="Z2741" s="102"/>
      <c r="AA2741" s="102"/>
      <c r="AB2741" s="102"/>
      <c r="AC2741" s="102"/>
      <c r="AD2741" s="102"/>
      <c r="AE2741" s="102"/>
      <c r="AF2741" s="102"/>
      <c r="AG2741" s="102"/>
      <c r="AH2741" s="102"/>
      <c r="AI2741" s="102"/>
      <c r="AJ2741" s="102"/>
      <c r="AK2741" s="102"/>
      <c r="AL2741" s="102"/>
      <c r="AM2741" s="102"/>
      <c r="AN2741" s="102"/>
      <c r="AO2741" s="102"/>
      <c r="AP2741" s="102"/>
      <c r="AQ2741" s="102"/>
      <c r="AR2741" s="102"/>
      <c r="AS2741" s="102"/>
      <c r="AT2741" s="102"/>
      <c r="AU2741" s="102"/>
      <c r="AV2741" s="102"/>
      <c r="AW2741" s="102"/>
      <c r="AX2741" s="102"/>
      <c r="AY2741" s="102"/>
      <c r="AZ2741" s="102"/>
      <c r="BA2741" s="102"/>
      <c r="BB2741" s="102"/>
      <c r="BC2741" s="102"/>
      <c r="BD2741" s="102"/>
      <c r="BE2741" s="102"/>
      <c r="BF2741" s="102"/>
      <c r="BG2741" s="102"/>
      <c r="BH2741" s="102"/>
      <c r="BI2741" s="102"/>
      <c r="BJ2741" s="102"/>
      <c r="BK2741" s="102"/>
      <c r="BL2741" s="102"/>
      <c r="BM2741" s="102"/>
    </row>
    <row r="2742" spans="1:65" ht="25.5" customHeight="1" x14ac:dyDescent="0.2">
      <c r="A2742" s="207" t="s">
        <v>798</v>
      </c>
      <c r="B2742" s="207"/>
      <c r="C2742" s="207"/>
      <c r="D2742" s="207"/>
      <c r="E2742" s="207"/>
      <c r="F2742" s="207"/>
      <c r="G2742" s="207"/>
      <c r="H2742" s="207"/>
      <c r="I2742" s="207"/>
      <c r="J2742" s="207"/>
      <c r="K2742" s="207"/>
      <c r="L2742" s="207"/>
      <c r="M2742" s="207"/>
      <c r="N2742" s="207"/>
      <c r="O2742" s="207"/>
      <c r="P2742" s="207"/>
      <c r="Q2742" s="207"/>
      <c r="R2742" s="207"/>
      <c r="S2742" s="207"/>
      <c r="T2742" s="207"/>
      <c r="U2742" s="207"/>
      <c r="V2742" s="207"/>
      <c r="W2742" s="207"/>
      <c r="X2742" s="207"/>
      <c r="Y2742" s="207"/>
      <c r="Z2742" s="207"/>
      <c r="AA2742" s="207"/>
      <c r="AB2742" s="207"/>
      <c r="AC2742" s="207"/>
      <c r="AD2742" s="207"/>
      <c r="AE2742" s="207"/>
      <c r="AF2742" s="207"/>
      <c r="AG2742" s="207"/>
      <c r="AH2742" s="207"/>
      <c r="AI2742" s="207"/>
      <c r="AJ2742" s="207"/>
      <c r="AK2742" s="207"/>
      <c r="AL2742" s="207"/>
      <c r="AM2742" s="207"/>
      <c r="AN2742" s="207"/>
      <c r="AO2742" s="207"/>
      <c r="AP2742" s="207"/>
      <c r="AQ2742" s="207"/>
      <c r="AR2742" s="207"/>
      <c r="AS2742" s="207"/>
      <c r="AT2742" s="207"/>
      <c r="AU2742" s="207"/>
      <c r="AV2742" s="207"/>
      <c r="AW2742" s="207"/>
      <c r="AX2742" s="102"/>
      <c r="AY2742" s="102"/>
      <c r="AZ2742" s="102"/>
      <c r="BA2742" s="102"/>
      <c r="BB2742" s="102"/>
      <c r="BC2742" s="102"/>
      <c r="BD2742" s="102"/>
      <c r="BE2742" s="102"/>
      <c r="BF2742" s="102"/>
      <c r="BG2742" s="102"/>
      <c r="BH2742" s="102"/>
      <c r="BI2742" s="102"/>
      <c r="BJ2742" s="102"/>
      <c r="BK2742" s="102"/>
      <c r="BL2742" s="102"/>
      <c r="BM2742" s="102"/>
    </row>
    <row r="2743" spans="1:65" ht="25.5" customHeight="1" x14ac:dyDescent="0.2">
      <c r="A2743" s="207"/>
      <c r="B2743" s="207"/>
      <c r="C2743" s="207"/>
      <c r="D2743" s="207"/>
      <c r="E2743" s="207"/>
      <c r="F2743" s="207"/>
      <c r="G2743" s="207"/>
      <c r="H2743" s="207"/>
      <c r="I2743" s="207"/>
      <c r="J2743" s="207"/>
      <c r="K2743" s="207"/>
      <c r="L2743" s="207"/>
      <c r="M2743" s="207"/>
      <c r="N2743" s="207"/>
      <c r="O2743" s="207"/>
      <c r="P2743" s="207"/>
      <c r="Q2743" s="207"/>
      <c r="R2743" s="207"/>
      <c r="S2743" s="207"/>
      <c r="T2743" s="207"/>
      <c r="U2743" s="207"/>
      <c r="V2743" s="207"/>
      <c r="W2743" s="207"/>
      <c r="X2743" s="207"/>
      <c r="Y2743" s="207"/>
      <c r="Z2743" s="207"/>
      <c r="AA2743" s="207"/>
      <c r="AB2743" s="207"/>
      <c r="AC2743" s="207"/>
      <c r="AD2743" s="207"/>
      <c r="AE2743" s="207"/>
      <c r="AF2743" s="207"/>
      <c r="AG2743" s="207"/>
      <c r="AH2743" s="207"/>
      <c r="AI2743" s="207"/>
      <c r="AJ2743" s="207"/>
      <c r="AK2743" s="207"/>
      <c r="AL2743" s="207"/>
      <c r="AM2743" s="207"/>
      <c r="AN2743" s="207"/>
      <c r="AO2743" s="207"/>
      <c r="AP2743" s="207"/>
      <c r="AQ2743" s="207"/>
      <c r="AR2743" s="207"/>
      <c r="AS2743" s="207"/>
      <c r="AT2743" s="207"/>
      <c r="AU2743" s="207"/>
      <c r="AV2743" s="207"/>
      <c r="AW2743" s="207"/>
      <c r="AX2743" s="102"/>
      <c r="AY2743" s="102"/>
      <c r="AZ2743" s="102"/>
      <c r="BA2743" s="102"/>
      <c r="BB2743" s="102"/>
      <c r="BC2743" s="102"/>
      <c r="BD2743" s="102"/>
      <c r="BE2743" s="102"/>
      <c r="BF2743" s="102"/>
      <c r="BG2743" s="102"/>
      <c r="BH2743" s="102"/>
      <c r="BI2743" s="102"/>
      <c r="BJ2743" s="102"/>
      <c r="BK2743" s="102"/>
      <c r="BL2743" s="102"/>
      <c r="BM2743" s="102"/>
    </row>
    <row r="2744" spans="1:65" ht="25.5" customHeight="1" x14ac:dyDescent="0.2">
      <c r="B2744" s="205" t="s">
        <v>423</v>
      </c>
      <c r="C2744" s="205"/>
      <c r="D2744" s="205"/>
      <c r="E2744" s="205"/>
      <c r="F2744" s="205"/>
      <c r="G2744" s="205"/>
      <c r="H2744" s="205"/>
      <c r="I2744" s="205"/>
      <c r="J2744" s="205"/>
      <c r="K2744" s="205"/>
      <c r="L2744" s="205"/>
      <c r="M2744" s="205"/>
      <c r="N2744" s="205"/>
      <c r="O2744" s="205"/>
      <c r="P2744" s="205"/>
      <c r="Q2744" s="205"/>
      <c r="R2744" s="205"/>
      <c r="S2744" s="205"/>
      <c r="T2744" s="205"/>
      <c r="U2744" s="205"/>
      <c r="V2744" s="205"/>
      <c r="W2744" s="205"/>
      <c r="X2744" s="205"/>
      <c r="Y2744" s="205"/>
      <c r="Z2744" s="205"/>
      <c r="AA2744" s="205"/>
      <c r="AB2744" s="205"/>
      <c r="AC2744" s="205"/>
      <c r="AD2744" s="205"/>
      <c r="AE2744" s="205"/>
      <c r="AF2744" s="205"/>
      <c r="AG2744" s="205"/>
      <c r="AH2744" s="205"/>
      <c r="AI2744" s="205"/>
      <c r="AJ2744" s="205"/>
      <c r="AK2744" s="205"/>
      <c r="AL2744" s="205"/>
      <c r="AM2744" s="205"/>
      <c r="AN2744" s="205"/>
      <c r="AO2744" s="205"/>
      <c r="AP2744" s="205"/>
      <c r="AQ2744" s="205"/>
      <c r="AR2744" s="205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 s="8"/>
      <c r="BM2744" s="8"/>
    </row>
    <row r="2745" spans="1:65" ht="25.5" customHeight="1" x14ac:dyDescent="0.2">
      <c r="B2745"/>
      <c r="C2745"/>
      <c r="D2745"/>
      <c r="E2745" s="8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</row>
    <row r="2746" spans="1:65" ht="25.5" customHeight="1" x14ac:dyDescent="0.2">
      <c r="B2746" s="206" t="s">
        <v>138</v>
      </c>
      <c r="C2746" s="206"/>
      <c r="D2746" s="206"/>
      <c r="E2746" s="8"/>
      <c r="F2746" s="187" t="s">
        <v>3</v>
      </c>
      <c r="G2746" s="187"/>
      <c r="H2746" s="187"/>
      <c r="I2746"/>
      <c r="J2746" s="188" t="s">
        <v>145</v>
      </c>
      <c r="K2746" s="188"/>
      <c r="L2746" s="188"/>
      <c r="M2746"/>
      <c r="N2746" s="188" t="s">
        <v>5</v>
      </c>
      <c r="O2746" s="188"/>
      <c r="P2746" s="188"/>
      <c r="Q2746"/>
      <c r="R2746" s="187" t="s">
        <v>158</v>
      </c>
      <c r="S2746" s="187"/>
      <c r="T2746" s="187"/>
      <c r="U2746"/>
      <c r="V2746" s="186" t="s">
        <v>159</v>
      </c>
      <c r="W2746" s="186"/>
      <c r="X2746" s="186"/>
      <c r="Y2746"/>
      <c r="Z2746" s="206" t="s">
        <v>8</v>
      </c>
      <c r="AA2746" s="206"/>
      <c r="AB2746" s="206"/>
      <c r="AC2746"/>
      <c r="AD2746" s="186" t="s">
        <v>9</v>
      </c>
      <c r="AE2746" s="186"/>
      <c r="AF2746" s="186"/>
      <c r="AG2746"/>
      <c r="AH2746" s="186" t="s">
        <v>172</v>
      </c>
      <c r="AI2746" s="186"/>
      <c r="AJ2746" s="186"/>
      <c r="AK2746"/>
      <c r="AL2746" s="186" t="s">
        <v>11</v>
      </c>
      <c r="AM2746" s="186"/>
      <c r="AN2746" s="186"/>
      <c r="AO2746"/>
      <c r="AP2746" s="186" t="s">
        <v>179</v>
      </c>
      <c r="AQ2746" s="186"/>
      <c r="AR2746" s="18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</row>
    <row r="2747" spans="1:65" ht="25.5" customHeight="1" x14ac:dyDescent="0.2">
      <c r="B2747" s="90" t="s">
        <v>40</v>
      </c>
      <c r="C2747" s="42">
        <v>12</v>
      </c>
      <c r="D2747" s="44">
        <v>0.42857142857142855</v>
      </c>
      <c r="E2747" s="8"/>
      <c r="F2747" s="91" t="s">
        <v>143</v>
      </c>
      <c r="G2747" s="43">
        <v>3</v>
      </c>
      <c r="H2747" s="44">
        <v>0.10714285714285714</v>
      </c>
      <c r="I2747"/>
      <c r="J2747" s="92" t="s">
        <v>147</v>
      </c>
      <c r="K2747" s="45">
        <v>0</v>
      </c>
      <c r="L2747" s="44">
        <v>0</v>
      </c>
      <c r="M2747"/>
      <c r="N2747" s="91" t="s">
        <v>154</v>
      </c>
      <c r="O2747" s="43">
        <v>20</v>
      </c>
      <c r="P2747" s="44">
        <v>0.7142857142857143</v>
      </c>
      <c r="Q2747"/>
      <c r="R2747" s="93">
        <v>1</v>
      </c>
      <c r="S2747" s="43">
        <v>19</v>
      </c>
      <c r="T2747" s="44">
        <v>0.6785714285714286</v>
      </c>
      <c r="U2747"/>
      <c r="V2747" s="94" t="s">
        <v>160</v>
      </c>
      <c r="W2747" s="57">
        <v>16</v>
      </c>
      <c r="X2747" s="58">
        <v>0.5714285714285714</v>
      </c>
      <c r="Y2747"/>
      <c r="Z2747" s="95" t="s">
        <v>163</v>
      </c>
      <c r="AA2747" s="42">
        <v>7</v>
      </c>
      <c r="AB2747" s="44">
        <v>0.25</v>
      </c>
      <c r="AC2747"/>
      <c r="AD2747" s="95" t="s">
        <v>799</v>
      </c>
      <c r="AE2747" s="57">
        <v>4</v>
      </c>
      <c r="AF2747" s="58">
        <v>0.14285714285714285</v>
      </c>
      <c r="AG2747"/>
      <c r="AH2747" s="95" t="s">
        <v>143</v>
      </c>
      <c r="AI2747" s="42">
        <v>6</v>
      </c>
      <c r="AJ2747" s="44">
        <v>0.21428571428571427</v>
      </c>
      <c r="AK2747"/>
      <c r="AL2747" s="95" t="s">
        <v>175</v>
      </c>
      <c r="AM2747" s="42">
        <v>11</v>
      </c>
      <c r="AN2747" s="44">
        <v>0.39285714285714285</v>
      </c>
      <c r="AO2747"/>
      <c r="AP2747" s="95" t="s">
        <v>143</v>
      </c>
      <c r="AQ2747" s="42">
        <v>17</v>
      </c>
      <c r="AR2747" s="44">
        <v>0.6071428571428571</v>
      </c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</row>
    <row r="2748" spans="1:65" ht="25.5" customHeight="1" x14ac:dyDescent="0.2">
      <c r="B2748" s="90" t="s">
        <v>27</v>
      </c>
      <c r="C2748" s="42">
        <v>0</v>
      </c>
      <c r="D2748" s="44">
        <v>0</v>
      </c>
      <c r="E2748" s="8"/>
      <c r="F2748" s="91" t="s">
        <v>144</v>
      </c>
      <c r="G2748" s="43">
        <v>25</v>
      </c>
      <c r="H2748" s="44">
        <v>0.8928571428571429</v>
      </c>
      <c r="I2748"/>
      <c r="J2748" s="92" t="s">
        <v>148</v>
      </c>
      <c r="K2748" s="45">
        <v>0</v>
      </c>
      <c r="L2748" s="44">
        <v>0</v>
      </c>
      <c r="M2748"/>
      <c r="N2748" s="91" t="s">
        <v>155</v>
      </c>
      <c r="O2748" s="43">
        <v>0</v>
      </c>
      <c r="P2748" s="44">
        <v>0</v>
      </c>
      <c r="Q2748"/>
      <c r="R2748" s="93">
        <v>2</v>
      </c>
      <c r="S2748" s="43">
        <v>8</v>
      </c>
      <c r="T2748" s="44">
        <v>0.2857142857142857</v>
      </c>
      <c r="U2748"/>
      <c r="V2748" s="95" t="s">
        <v>161</v>
      </c>
      <c r="W2748" s="57">
        <v>6</v>
      </c>
      <c r="X2748" s="58">
        <v>0.21428571428571427</v>
      </c>
      <c r="Y2748"/>
      <c r="Z2748" s="90" t="s">
        <v>164</v>
      </c>
      <c r="AA2748" s="42">
        <v>6</v>
      </c>
      <c r="AB2748" s="44">
        <v>0.21428571428571427</v>
      </c>
      <c r="AC2748"/>
      <c r="AD2748" s="94" t="s">
        <v>800</v>
      </c>
      <c r="AE2748" s="57">
        <v>5</v>
      </c>
      <c r="AF2748" s="58">
        <v>0.17857142857142858</v>
      </c>
      <c r="AG2748"/>
      <c r="AH2748" s="90" t="s">
        <v>173</v>
      </c>
      <c r="AI2748" s="42">
        <v>7</v>
      </c>
      <c r="AJ2748" s="44">
        <v>0.25</v>
      </c>
      <c r="AK2748"/>
      <c r="AL2748" s="90" t="s">
        <v>176</v>
      </c>
      <c r="AM2748" s="42">
        <v>14</v>
      </c>
      <c r="AN2748" s="44">
        <v>0.5</v>
      </c>
      <c r="AO2748"/>
      <c r="AP2748" s="90" t="s">
        <v>173</v>
      </c>
      <c r="AQ2748" s="42">
        <v>11</v>
      </c>
      <c r="AR2748" s="44">
        <v>0.39285714285714285</v>
      </c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</row>
    <row r="2749" spans="1:65" ht="25.5" customHeight="1" x14ac:dyDescent="0.2">
      <c r="B2749" s="90" t="s">
        <v>31</v>
      </c>
      <c r="C2749" s="42">
        <v>5</v>
      </c>
      <c r="D2749" s="44">
        <v>0.17857142857142858</v>
      </c>
      <c r="E2749" s="8"/>
      <c r="F2749" s="83"/>
      <c r="G2749" s="85">
        <v>28</v>
      </c>
      <c r="H2749" s="86">
        <v>1</v>
      </c>
      <c r="I2749"/>
      <c r="J2749" s="92" t="s">
        <v>146</v>
      </c>
      <c r="K2749" s="45">
        <v>10</v>
      </c>
      <c r="L2749" s="44">
        <v>0.35714285714285715</v>
      </c>
      <c r="M2749"/>
      <c r="N2749" s="91" t="s">
        <v>156</v>
      </c>
      <c r="O2749" s="43">
        <v>0</v>
      </c>
      <c r="P2749" s="44">
        <v>0</v>
      </c>
      <c r="Q2749"/>
      <c r="R2749" s="93">
        <v>3</v>
      </c>
      <c r="S2749" s="43">
        <v>1</v>
      </c>
      <c r="T2749" s="44">
        <v>3.5714285714285712E-2</v>
      </c>
      <c r="U2749"/>
      <c r="V2749" s="94" t="s">
        <v>162</v>
      </c>
      <c r="W2749" s="57">
        <v>6</v>
      </c>
      <c r="X2749" s="58">
        <v>0.21428571428571427</v>
      </c>
      <c r="Y2749"/>
      <c r="Z2749" s="90" t="s">
        <v>165</v>
      </c>
      <c r="AA2749" s="42">
        <v>4</v>
      </c>
      <c r="AB2749" s="44">
        <v>0.14285714285714285</v>
      </c>
      <c r="AC2749"/>
      <c r="AD2749" s="94" t="s">
        <v>801</v>
      </c>
      <c r="AE2749" s="57">
        <v>3</v>
      </c>
      <c r="AF2749" s="58">
        <v>0.10714285714285714</v>
      </c>
      <c r="AG2749"/>
      <c r="AH2749" s="90" t="s">
        <v>174</v>
      </c>
      <c r="AI2749" s="42">
        <v>15</v>
      </c>
      <c r="AJ2749" s="44">
        <v>0.5357142857142857</v>
      </c>
      <c r="AK2749"/>
      <c r="AL2749" s="90" t="s">
        <v>177</v>
      </c>
      <c r="AM2749" s="42">
        <v>3</v>
      </c>
      <c r="AN2749" s="44">
        <v>0.10714285714285714</v>
      </c>
      <c r="AO2749"/>
      <c r="AP2749" s="90" t="s">
        <v>171</v>
      </c>
      <c r="AQ2749" s="42">
        <v>0</v>
      </c>
      <c r="AR2749" s="44">
        <v>0</v>
      </c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</row>
    <row r="2750" spans="1:65" ht="25.5" customHeight="1" x14ac:dyDescent="0.2">
      <c r="B2750" s="90" t="s">
        <v>36</v>
      </c>
      <c r="C2750" s="42">
        <v>5</v>
      </c>
      <c r="D2750" s="44">
        <v>0.17857142857142858</v>
      </c>
      <c r="E2750" s="8"/>
      <c r="F2750"/>
      <c r="G2750" s="41" t="s">
        <v>141</v>
      </c>
      <c r="H2750" s="41" t="s">
        <v>140</v>
      </c>
      <c r="I2750"/>
      <c r="J2750" s="92" t="s">
        <v>150</v>
      </c>
      <c r="K2750" s="45">
        <v>0</v>
      </c>
      <c r="L2750" s="44">
        <v>0</v>
      </c>
      <c r="M2750"/>
      <c r="N2750" s="91" t="s">
        <v>157</v>
      </c>
      <c r="O2750" s="43">
        <v>8</v>
      </c>
      <c r="P2750" s="44">
        <v>0.2857142857142857</v>
      </c>
      <c r="Q2750"/>
      <c r="R2750" s="93">
        <v>4</v>
      </c>
      <c r="S2750" s="43">
        <v>0</v>
      </c>
      <c r="T2750" s="44">
        <v>0</v>
      </c>
      <c r="U2750"/>
      <c r="V2750" s="77"/>
      <c r="W2750" s="54">
        <v>28</v>
      </c>
      <c r="X2750" s="66">
        <v>1</v>
      </c>
      <c r="Y2750"/>
      <c r="Z2750" s="90" t="s">
        <v>166</v>
      </c>
      <c r="AA2750" s="42">
        <v>1</v>
      </c>
      <c r="AB2750" s="44">
        <v>3.5714285714285712E-2</v>
      </c>
      <c r="AC2750"/>
      <c r="AD2750" s="94" t="s">
        <v>802</v>
      </c>
      <c r="AE2750" s="57">
        <v>16</v>
      </c>
      <c r="AF2750" s="58">
        <v>0.5714285714285714</v>
      </c>
      <c r="AG2750"/>
      <c r="AH2750" s="90" t="s">
        <v>171</v>
      </c>
      <c r="AI2750" s="42">
        <v>0</v>
      </c>
      <c r="AJ2750" s="44">
        <v>0</v>
      </c>
      <c r="AK2750"/>
      <c r="AL2750" s="90" t="s">
        <v>178</v>
      </c>
      <c r="AM2750" s="42">
        <v>0</v>
      </c>
      <c r="AN2750" s="44">
        <v>0</v>
      </c>
      <c r="AO2750"/>
      <c r="AP2750" s="82"/>
      <c r="AQ2750" s="83">
        <v>28</v>
      </c>
      <c r="AR2750" s="87">
        <v>1</v>
      </c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</row>
    <row r="2751" spans="1:65" ht="25.5" customHeight="1" x14ac:dyDescent="0.2">
      <c r="B2751" s="90" t="s">
        <v>139</v>
      </c>
      <c r="C2751" s="42">
        <v>3</v>
      </c>
      <c r="D2751" s="44">
        <v>0.10714285714285714</v>
      </c>
      <c r="E2751" s="8"/>
      <c r="F2751"/>
      <c r="G2751"/>
      <c r="H2751"/>
      <c r="I2751"/>
      <c r="J2751" s="92" t="s">
        <v>151</v>
      </c>
      <c r="K2751" s="45">
        <v>12</v>
      </c>
      <c r="L2751" s="44">
        <v>0.42857142857142855</v>
      </c>
      <c r="M2751"/>
      <c r="N2751" s="83"/>
      <c r="O2751" s="85">
        <v>28</v>
      </c>
      <c r="P2751" s="87">
        <v>1</v>
      </c>
      <c r="Q2751"/>
      <c r="R2751" s="93">
        <v>5</v>
      </c>
      <c r="S2751" s="43">
        <v>0</v>
      </c>
      <c r="T2751" s="44">
        <v>0</v>
      </c>
      <c r="U2751"/>
      <c r="V2751"/>
      <c r="W2751" s="56" t="s">
        <v>141</v>
      </c>
      <c r="X2751" s="49" t="s">
        <v>140</v>
      </c>
      <c r="Y2751"/>
      <c r="Z2751" s="96" t="s">
        <v>167</v>
      </c>
      <c r="AA2751" s="42">
        <v>5</v>
      </c>
      <c r="AB2751" s="44">
        <v>0.17857142857142858</v>
      </c>
      <c r="AC2751"/>
      <c r="AD2751" s="77"/>
      <c r="AE2751" s="54">
        <v>28</v>
      </c>
      <c r="AF2751" s="76">
        <v>1</v>
      </c>
      <c r="AG2751"/>
      <c r="AH2751" s="82"/>
      <c r="AI2751" s="83">
        <v>28</v>
      </c>
      <c r="AJ2751" s="87">
        <v>1</v>
      </c>
      <c r="AK2751"/>
      <c r="AL2751" s="82"/>
      <c r="AM2751" s="83">
        <v>28</v>
      </c>
      <c r="AN2751" s="87">
        <v>1</v>
      </c>
      <c r="AO2751"/>
      <c r="AP2751"/>
      <c r="AQ2751" s="40" t="s">
        <v>141</v>
      </c>
      <c r="AR2751" s="41" t="s">
        <v>140</v>
      </c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 s="8"/>
      <c r="BF2751" s="8"/>
      <c r="BG2751" s="8"/>
      <c r="BH2751"/>
      <c r="BI2751"/>
      <c r="BJ2751"/>
      <c r="BK2751"/>
      <c r="BL2751"/>
      <c r="BM2751"/>
    </row>
    <row r="2752" spans="1:65" ht="25.5" customHeight="1" x14ac:dyDescent="0.2">
      <c r="B2752" s="90" t="s">
        <v>50</v>
      </c>
      <c r="C2752" s="42">
        <v>3</v>
      </c>
      <c r="D2752" s="44">
        <v>0.10714285714285714</v>
      </c>
      <c r="E2752" s="8"/>
      <c r="F2752"/>
      <c r="G2752"/>
      <c r="H2752"/>
      <c r="I2752"/>
      <c r="J2752" s="92" t="s">
        <v>149</v>
      </c>
      <c r="K2752" s="45">
        <v>2</v>
      </c>
      <c r="L2752" s="44">
        <v>7.1428571428571425E-2</v>
      </c>
      <c r="M2752"/>
      <c r="N2752"/>
      <c r="O2752" s="41" t="s">
        <v>153</v>
      </c>
      <c r="P2752" s="41" t="s">
        <v>140</v>
      </c>
      <c r="Q2752"/>
      <c r="R2752" s="83"/>
      <c r="S2752" s="85">
        <v>38</v>
      </c>
      <c r="T2752" s="87">
        <v>1</v>
      </c>
      <c r="U2752"/>
      <c r="V2752"/>
      <c r="W2752"/>
      <c r="X2752"/>
      <c r="Y2752"/>
      <c r="Z2752" s="96" t="s">
        <v>168</v>
      </c>
      <c r="AA2752" s="42">
        <v>3</v>
      </c>
      <c r="AB2752" s="44">
        <v>0.10714285714285714</v>
      </c>
      <c r="AC2752"/>
      <c r="AD2752"/>
      <c r="AE2752" s="56" t="s">
        <v>141</v>
      </c>
      <c r="AF2752" s="49" t="s">
        <v>140</v>
      </c>
      <c r="AG2752"/>
      <c r="AH2752"/>
      <c r="AI2752" s="40" t="s">
        <v>141</v>
      </c>
      <c r="AJ2752" s="41" t="s">
        <v>140</v>
      </c>
      <c r="AK2752"/>
      <c r="AL2752" s="81"/>
      <c r="AM2752" s="40" t="s">
        <v>141</v>
      </c>
      <c r="AN2752" s="41" t="s">
        <v>140</v>
      </c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</row>
    <row r="2753" spans="2:65" ht="25.5" customHeight="1" x14ac:dyDescent="0.2">
      <c r="B2753" s="82"/>
      <c r="C2753" s="83">
        <v>28</v>
      </c>
      <c r="D2753" s="84">
        <v>1</v>
      </c>
      <c r="E2753" s="8"/>
      <c r="F2753"/>
      <c r="G2753"/>
      <c r="H2753"/>
      <c r="I2753"/>
      <c r="J2753" s="92" t="s">
        <v>152</v>
      </c>
      <c r="K2753" s="45">
        <v>4</v>
      </c>
      <c r="L2753" s="44">
        <v>0.14285714285714285</v>
      </c>
      <c r="M2753"/>
      <c r="N2753"/>
      <c r="O2753"/>
      <c r="P2753"/>
      <c r="Q2753"/>
      <c r="R2753"/>
      <c r="S2753" s="49" t="s">
        <v>197</v>
      </c>
      <c r="T2753" s="89" t="s">
        <v>369</v>
      </c>
      <c r="U2753"/>
      <c r="V2753"/>
      <c r="W2753"/>
      <c r="X2753"/>
      <c r="Y2753"/>
      <c r="Z2753" s="96" t="s">
        <v>169</v>
      </c>
      <c r="AA2753" s="42">
        <v>1</v>
      </c>
      <c r="AB2753" s="44">
        <v>3.5714285714285712E-2</v>
      </c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 s="48"/>
      <c r="BM2753" s="8"/>
    </row>
    <row r="2754" spans="2:65" ht="25.5" customHeight="1" x14ac:dyDescent="0.2">
      <c r="B2754"/>
      <c r="C2754" s="40" t="s">
        <v>141</v>
      </c>
      <c r="D2754" s="41" t="s">
        <v>140</v>
      </c>
      <c r="E2754" s="8"/>
      <c r="F2754"/>
      <c r="G2754"/>
      <c r="H2754"/>
      <c r="I2754"/>
      <c r="J2754" s="88"/>
      <c r="K2754" s="65">
        <v>28</v>
      </c>
      <c r="L2754" s="87">
        <v>1</v>
      </c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 s="96" t="s">
        <v>170</v>
      </c>
      <c r="AA2754" s="42">
        <v>0</v>
      </c>
      <c r="AB2754" s="44">
        <v>0</v>
      </c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</row>
    <row r="2755" spans="2:65" ht="25.5" customHeight="1" x14ac:dyDescent="0.2">
      <c r="B2755"/>
      <c r="C2755"/>
      <c r="D2755"/>
      <c r="E2755" s="8"/>
      <c r="F2755"/>
      <c r="G2755"/>
      <c r="H2755"/>
      <c r="I2755"/>
      <c r="J2755" s="79"/>
      <c r="K2755" s="41" t="s">
        <v>141</v>
      </c>
      <c r="L2755" s="41" t="s">
        <v>140</v>
      </c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 s="96" t="s">
        <v>162</v>
      </c>
      <c r="AA2755" s="42">
        <v>1</v>
      </c>
      <c r="AB2755" s="44">
        <v>3.5714285714285712E-2</v>
      </c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</row>
    <row r="2756" spans="2:65" ht="25.5" customHeight="1" x14ac:dyDescent="0.2">
      <c r="B2756"/>
      <c r="C2756"/>
      <c r="D2756"/>
      <c r="E2756" s="8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 s="96" t="s">
        <v>171</v>
      </c>
      <c r="AA2756" s="42">
        <v>0</v>
      </c>
      <c r="AB2756" s="44">
        <v>0</v>
      </c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 s="8"/>
      <c r="BJ2756" s="52"/>
      <c r="BK2756" s="52"/>
      <c r="BL2756"/>
      <c r="BM2756"/>
    </row>
    <row r="2757" spans="2:65" ht="25.5" customHeight="1" x14ac:dyDescent="0.2">
      <c r="B2757"/>
      <c r="C2757"/>
      <c r="D2757"/>
      <c r="E2757" s="8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 s="82"/>
      <c r="AA2757" s="83">
        <v>28</v>
      </c>
      <c r="AB2757" s="87">
        <v>1</v>
      </c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 s="8"/>
      <c r="BF2757" s="8"/>
      <c r="BG2757" s="8"/>
      <c r="BH2757"/>
      <c r="BI2757"/>
      <c r="BJ2757"/>
      <c r="BK2757"/>
      <c r="BL2757"/>
      <c r="BM2757"/>
    </row>
    <row r="2758" spans="2:65" ht="25.5" customHeight="1" x14ac:dyDescent="0.2">
      <c r="B2758" s="61"/>
      <c r="C2758" s="61"/>
      <c r="D2758" s="61"/>
      <c r="E2758" s="37"/>
      <c r="F2758" s="61"/>
      <c r="G2758" s="61"/>
      <c r="H2758" s="61"/>
      <c r="I2758" s="61"/>
      <c r="J2758" s="61"/>
      <c r="K2758" s="61"/>
      <c r="L2758" s="61"/>
      <c r="M2758" s="61"/>
      <c r="N2758" s="61"/>
      <c r="O2758" s="61"/>
      <c r="P2758" s="61"/>
      <c r="Q2758" s="61"/>
      <c r="R2758" s="61"/>
      <c r="S2758" s="61"/>
      <c r="T2758" s="61"/>
      <c r="U2758" s="61"/>
      <c r="V2758" s="61"/>
      <c r="W2758" s="61"/>
      <c r="X2758" s="61"/>
      <c r="Y2758" s="61"/>
      <c r="Z2758" s="78"/>
      <c r="AA2758" s="40" t="s">
        <v>141</v>
      </c>
      <c r="AB2758" s="41" t="s">
        <v>140</v>
      </c>
      <c r="AC2758" s="61"/>
      <c r="AD2758" s="61"/>
      <c r="AE2758" s="61"/>
      <c r="AF2758" s="61"/>
      <c r="AG2758" s="61"/>
      <c r="AH2758" s="61"/>
      <c r="AI2758" s="61"/>
      <c r="AJ2758" s="61"/>
      <c r="AK2758" s="61"/>
      <c r="AL2758" s="61"/>
      <c r="AM2758" s="61"/>
      <c r="AN2758" s="61"/>
      <c r="AO2758" s="61"/>
      <c r="AP2758" s="61"/>
      <c r="AQ2758" s="61"/>
      <c r="AR2758" s="61"/>
      <c r="AS2758" s="61"/>
      <c r="AT2758" s="61"/>
      <c r="AU2758" s="61"/>
      <c r="AV2758" s="61"/>
      <c r="AW2758" s="61"/>
      <c r="AX2758" s="61"/>
      <c r="AY2758" s="61"/>
      <c r="AZ2758" s="61"/>
      <c r="BA2758" s="61"/>
      <c r="BB2758" s="61"/>
      <c r="BC2758" s="61"/>
      <c r="BD2758" s="61"/>
      <c r="BE2758" s="61"/>
      <c r="BF2758" s="61"/>
      <c r="BG2758" s="61"/>
      <c r="BH2758" s="61"/>
      <c r="BI2758" s="61"/>
      <c r="BJ2758" s="61"/>
      <c r="BK2758" s="61"/>
      <c r="BL2758" s="61"/>
      <c r="BM2758" s="61"/>
    </row>
    <row r="2759" spans="2:65" ht="25.5" customHeight="1" x14ac:dyDescent="0.2">
      <c r="B2759" s="182" t="s">
        <v>424</v>
      </c>
      <c r="C2759" s="182"/>
      <c r="D2759" s="182"/>
      <c r="E2759" s="182"/>
      <c r="F2759" s="182"/>
      <c r="G2759" s="182"/>
      <c r="H2759" s="182"/>
      <c r="I2759" s="182"/>
      <c r="J2759" s="182"/>
      <c r="K2759" s="182"/>
      <c r="L2759" s="182"/>
      <c r="M2759" s="182"/>
      <c r="N2759" s="182"/>
      <c r="O2759" s="182"/>
      <c r="P2759" s="182"/>
      <c r="Q2759" s="182"/>
      <c r="R2759" s="182"/>
      <c r="S2759" s="182"/>
      <c r="T2759" s="182"/>
      <c r="U2759" s="182"/>
      <c r="V2759" s="182"/>
      <c r="W2759" s="182"/>
      <c r="X2759" s="182"/>
      <c r="Y2759" s="182"/>
      <c r="Z2759" s="182"/>
      <c r="AA2759" s="182"/>
      <c r="AB2759" s="182"/>
      <c r="AC2759" s="182"/>
      <c r="AD2759" s="182"/>
      <c r="AE2759" s="182"/>
      <c r="AF2759" s="182"/>
      <c r="AG2759" s="182"/>
      <c r="AH2759" s="182"/>
      <c r="AI2759" s="182"/>
      <c r="AJ2759" s="182"/>
      <c r="AK2759" s="182"/>
      <c r="AL2759" s="182"/>
      <c r="AM2759" s="182"/>
      <c r="AN2759" s="182"/>
      <c r="AO2759" s="182"/>
      <c r="AP2759" s="182"/>
      <c r="AQ2759" s="182"/>
      <c r="AR2759" s="182"/>
      <c r="AS2759" s="182"/>
      <c r="AT2759" s="182"/>
      <c r="AU2759" s="182"/>
      <c r="AV2759" s="182"/>
      <c r="AW2759" s="182"/>
      <c r="AX2759" s="182"/>
      <c r="AY2759" s="182"/>
      <c r="AZ2759" s="182"/>
      <c r="BA2759" s="182"/>
      <c r="BB2759" s="182"/>
      <c r="BC2759" s="182"/>
      <c r="BD2759" s="182"/>
      <c r="BE2759" s="182"/>
      <c r="BF2759" s="182"/>
      <c r="BG2759" s="182"/>
      <c r="BH2759" s="182"/>
      <c r="BI2759" s="182"/>
      <c r="BJ2759" s="61"/>
      <c r="BK2759" s="61"/>
      <c r="BL2759" s="37"/>
      <c r="BM2759" s="37"/>
    </row>
    <row r="2760" spans="2:65" ht="25.5" customHeight="1" x14ac:dyDescent="0.2">
      <c r="B2760" s="61"/>
      <c r="C2760" s="61"/>
      <c r="D2760" s="61"/>
      <c r="E2760" s="37"/>
      <c r="F2760" s="61"/>
      <c r="G2760" s="61"/>
      <c r="H2760" s="61"/>
      <c r="I2760" s="61"/>
      <c r="J2760" s="61"/>
      <c r="K2760" s="61"/>
      <c r="L2760" s="61"/>
      <c r="M2760" s="61"/>
      <c r="N2760" s="61"/>
      <c r="O2760" s="61"/>
      <c r="P2760" s="61"/>
      <c r="Q2760" s="61"/>
      <c r="R2760" s="61"/>
      <c r="S2760" s="61"/>
      <c r="T2760" s="61"/>
      <c r="U2760" s="61"/>
      <c r="V2760" s="61"/>
      <c r="W2760" s="61"/>
      <c r="X2760" s="61"/>
      <c r="Y2760" s="61"/>
      <c r="Z2760" s="61"/>
      <c r="AA2760" s="61"/>
      <c r="AB2760" s="61"/>
      <c r="AC2760" s="61"/>
      <c r="AD2760" s="61"/>
      <c r="AE2760" s="61"/>
      <c r="AF2760" s="61"/>
      <c r="AG2760" s="61"/>
      <c r="AH2760" s="61"/>
      <c r="AI2760" s="61"/>
      <c r="AJ2760" s="61"/>
      <c r="AK2760" s="61"/>
      <c r="AL2760" s="61"/>
      <c r="AM2760" s="61"/>
      <c r="AN2760" s="61"/>
      <c r="AO2760" s="61"/>
      <c r="AP2760" s="61"/>
      <c r="AQ2760" s="61"/>
      <c r="AR2760" s="61"/>
      <c r="AS2760" s="61"/>
      <c r="AT2760" s="61"/>
      <c r="AU2760" s="61"/>
      <c r="AV2760" s="61"/>
      <c r="AW2760" s="61"/>
      <c r="AX2760" s="61"/>
      <c r="AY2760" s="61"/>
      <c r="AZ2760" s="61"/>
      <c r="BA2760" s="61"/>
      <c r="BB2760" s="61"/>
      <c r="BC2760" s="61"/>
      <c r="BD2760" s="61"/>
      <c r="BE2760" s="61"/>
      <c r="BF2760" s="61"/>
      <c r="BG2760" s="61"/>
      <c r="BH2760" s="61"/>
      <c r="BI2760" s="61"/>
      <c r="BJ2760" s="61"/>
      <c r="BK2760" s="61"/>
      <c r="BL2760" s="61"/>
      <c r="BM2760" s="61"/>
    </row>
    <row r="2761" spans="2:65" ht="25.5" customHeight="1" x14ac:dyDescent="0.2">
      <c r="B2761" s="189" t="s">
        <v>373</v>
      </c>
      <c r="C2761" s="192"/>
      <c r="D2761" s="192"/>
      <c r="E2761" s="37"/>
      <c r="F2761" s="189" t="s">
        <v>370</v>
      </c>
      <c r="G2761" s="192"/>
      <c r="H2761" s="192"/>
      <c r="I2761" s="61"/>
      <c r="J2761" s="189" t="s">
        <v>396</v>
      </c>
      <c r="K2761" s="192"/>
      <c r="L2761" s="192"/>
      <c r="M2761" s="61"/>
      <c r="N2761" s="190" t="s">
        <v>198</v>
      </c>
      <c r="O2761" s="191"/>
      <c r="P2761" s="191"/>
      <c r="Q2761" s="61"/>
      <c r="R2761" s="190" t="s">
        <v>207</v>
      </c>
      <c r="S2761" s="191"/>
      <c r="T2761" s="191"/>
      <c r="U2761" s="61"/>
      <c r="V2761" s="61"/>
      <c r="W2761" s="190" t="s">
        <v>212</v>
      </c>
      <c r="X2761" s="191"/>
      <c r="Y2761" s="191"/>
      <c r="Z2761" s="61"/>
      <c r="AA2761" s="190" t="s">
        <v>223</v>
      </c>
      <c r="AB2761" s="191"/>
      <c r="AC2761" s="191"/>
      <c r="AD2761" s="61"/>
      <c r="AE2761" s="190" t="s">
        <v>230</v>
      </c>
      <c r="AF2761" s="190"/>
      <c r="AG2761" s="190"/>
      <c r="AH2761" s="61"/>
      <c r="AI2761" s="190" t="s">
        <v>235</v>
      </c>
      <c r="AJ2761" s="190"/>
      <c r="AK2761" s="190"/>
      <c r="AL2761" s="61"/>
      <c r="AM2761" s="190" t="s">
        <v>252</v>
      </c>
      <c r="AN2761" s="190"/>
      <c r="AO2761" s="190"/>
      <c r="AP2761" s="61"/>
      <c r="AQ2761" s="190" t="s">
        <v>282</v>
      </c>
      <c r="AR2761" s="190"/>
      <c r="AS2761" s="190"/>
      <c r="AT2761" s="61"/>
      <c r="AU2761" s="189" t="s">
        <v>295</v>
      </c>
      <c r="AV2761" s="189"/>
      <c r="AW2761" s="189"/>
      <c r="AX2761" s="61"/>
      <c r="AY2761" s="189" t="s">
        <v>323</v>
      </c>
      <c r="AZ2761" s="189"/>
      <c r="BA2761" s="189"/>
      <c r="BB2761" s="61"/>
      <c r="BC2761" s="189" t="s">
        <v>324</v>
      </c>
      <c r="BD2761" s="189"/>
      <c r="BE2761" s="189"/>
      <c r="BF2761" s="61"/>
      <c r="BG2761" s="189" t="s">
        <v>331</v>
      </c>
      <c r="BH2761" s="189"/>
      <c r="BI2761" s="189"/>
      <c r="BJ2761" s="61"/>
      <c r="BK2761" s="61"/>
      <c r="BL2761" s="61"/>
      <c r="BM2761" s="61"/>
    </row>
    <row r="2762" spans="2:65" ht="25.5" customHeight="1" x14ac:dyDescent="0.2">
      <c r="B2762" s="63" t="s">
        <v>371</v>
      </c>
      <c r="C2762" s="45">
        <v>9</v>
      </c>
      <c r="D2762" s="58">
        <v>0.32142857142857145</v>
      </c>
      <c r="E2762" s="37"/>
      <c r="F2762" s="75" t="s">
        <v>384</v>
      </c>
      <c r="G2762" s="45">
        <v>5</v>
      </c>
      <c r="H2762" s="58">
        <v>0.17857142857142858</v>
      </c>
      <c r="I2762" s="61"/>
      <c r="J2762" s="63" t="s">
        <v>397</v>
      </c>
      <c r="K2762" s="45">
        <v>7</v>
      </c>
      <c r="L2762" s="58">
        <v>0.25</v>
      </c>
      <c r="M2762" s="61"/>
      <c r="N2762" s="169" t="s">
        <v>199</v>
      </c>
      <c r="O2762" s="59">
        <v>10</v>
      </c>
      <c r="P2762" s="60">
        <v>0.35714285714285715</v>
      </c>
      <c r="Q2762" s="61"/>
      <c r="R2762" s="169" t="s">
        <v>208</v>
      </c>
      <c r="S2762" s="59">
        <v>12</v>
      </c>
      <c r="T2762" s="60">
        <v>0.42857142857142855</v>
      </c>
      <c r="U2762" s="61"/>
      <c r="V2762" s="61"/>
      <c r="W2762" s="169" t="s">
        <v>213</v>
      </c>
      <c r="X2762" s="59">
        <v>6</v>
      </c>
      <c r="Y2762" s="60">
        <v>0.21428571428571427</v>
      </c>
      <c r="Z2762" s="61"/>
      <c r="AA2762" s="169" t="s">
        <v>224</v>
      </c>
      <c r="AB2762" s="59">
        <v>13</v>
      </c>
      <c r="AC2762" s="60">
        <v>0.4642857142857143</v>
      </c>
      <c r="AD2762" s="61"/>
      <c r="AE2762" s="169" t="s">
        <v>231</v>
      </c>
      <c r="AF2762" s="59">
        <v>1</v>
      </c>
      <c r="AG2762" s="60">
        <v>3.7037037037037035E-2</v>
      </c>
      <c r="AH2762" s="61"/>
      <c r="AI2762" s="169" t="s">
        <v>236</v>
      </c>
      <c r="AJ2762" s="59">
        <v>1</v>
      </c>
      <c r="AK2762" s="60">
        <v>3.5714285714285712E-2</v>
      </c>
      <c r="AL2762" s="61"/>
      <c r="AM2762" s="169" t="s">
        <v>253</v>
      </c>
      <c r="AN2762" s="59">
        <v>0</v>
      </c>
      <c r="AO2762" s="60">
        <v>0</v>
      </c>
      <c r="AP2762" s="61"/>
      <c r="AQ2762" s="169" t="s">
        <v>283</v>
      </c>
      <c r="AR2762" s="59">
        <v>4</v>
      </c>
      <c r="AS2762" s="60">
        <v>0.14814814814814814</v>
      </c>
      <c r="AT2762" s="61"/>
      <c r="AU2762" s="169" t="s">
        <v>296</v>
      </c>
      <c r="AV2762" s="59">
        <v>6</v>
      </c>
      <c r="AW2762" s="60">
        <v>0.2608695652173913</v>
      </c>
      <c r="AX2762" s="61"/>
      <c r="AY2762" s="169" t="s">
        <v>314</v>
      </c>
      <c r="AZ2762" s="59">
        <v>1</v>
      </c>
      <c r="BA2762" s="60">
        <v>3.5714285714285712E-2</v>
      </c>
      <c r="BB2762" s="61"/>
      <c r="BC2762" s="169" t="s">
        <v>325</v>
      </c>
      <c r="BD2762" s="59">
        <v>13</v>
      </c>
      <c r="BE2762" s="60">
        <v>0.4642857142857143</v>
      </c>
      <c r="BF2762" s="61"/>
      <c r="BG2762" s="63" t="s">
        <v>332</v>
      </c>
      <c r="BH2762" s="54">
        <v>4</v>
      </c>
      <c r="BI2762" s="66">
        <v>0.23529411764705882</v>
      </c>
      <c r="BJ2762" s="61"/>
      <c r="BK2762" s="61"/>
      <c r="BL2762" s="61"/>
      <c r="BM2762" s="61"/>
    </row>
    <row r="2763" spans="2:65" ht="25.5" customHeight="1" x14ac:dyDescent="0.2">
      <c r="B2763" s="63" t="s">
        <v>372</v>
      </c>
      <c r="C2763" s="45">
        <v>3</v>
      </c>
      <c r="D2763" s="58">
        <v>0.10714285714285714</v>
      </c>
      <c r="E2763" s="64"/>
      <c r="F2763" s="75" t="s">
        <v>385</v>
      </c>
      <c r="G2763" s="45">
        <v>7</v>
      </c>
      <c r="H2763" s="58">
        <v>0.25</v>
      </c>
      <c r="I2763" s="61"/>
      <c r="J2763" s="63" t="s">
        <v>398</v>
      </c>
      <c r="K2763" s="45">
        <v>2</v>
      </c>
      <c r="L2763" s="58">
        <v>7.1428571428571425E-2</v>
      </c>
      <c r="M2763" s="61"/>
      <c r="N2763" s="169" t="s">
        <v>200</v>
      </c>
      <c r="O2763" s="45">
        <v>8</v>
      </c>
      <c r="P2763" s="60">
        <v>0.2857142857142857</v>
      </c>
      <c r="Q2763" s="61"/>
      <c r="R2763" s="169" t="s">
        <v>209</v>
      </c>
      <c r="S2763" s="59">
        <v>8</v>
      </c>
      <c r="T2763" s="60">
        <v>0.2857142857142857</v>
      </c>
      <c r="U2763" s="61"/>
      <c r="V2763" s="61"/>
      <c r="W2763" s="169" t="s">
        <v>214</v>
      </c>
      <c r="X2763" s="45">
        <v>1</v>
      </c>
      <c r="Y2763" s="60">
        <v>3.5714285714285712E-2</v>
      </c>
      <c r="Z2763" s="61"/>
      <c r="AA2763" s="169" t="s">
        <v>225</v>
      </c>
      <c r="AB2763" s="45">
        <v>3</v>
      </c>
      <c r="AC2763" s="60">
        <v>0.10714285714285714</v>
      </c>
      <c r="AD2763" s="61"/>
      <c r="AE2763" s="169" t="s">
        <v>232</v>
      </c>
      <c r="AF2763" s="45">
        <v>4</v>
      </c>
      <c r="AG2763" s="60">
        <v>0.14814814814814814</v>
      </c>
      <c r="AH2763" s="61"/>
      <c r="AI2763" s="169" t="s">
        <v>238</v>
      </c>
      <c r="AJ2763" s="45">
        <v>0</v>
      </c>
      <c r="AK2763" s="60">
        <v>0</v>
      </c>
      <c r="AL2763" s="61"/>
      <c r="AM2763" s="169" t="s">
        <v>254</v>
      </c>
      <c r="AN2763" s="45">
        <v>1</v>
      </c>
      <c r="AO2763" s="60">
        <v>4.3478260869565216E-2</v>
      </c>
      <c r="AP2763" s="61"/>
      <c r="AQ2763" s="169" t="s">
        <v>284</v>
      </c>
      <c r="AR2763" s="45">
        <v>1</v>
      </c>
      <c r="AS2763" s="60">
        <v>3.7037037037037035E-2</v>
      </c>
      <c r="AT2763" s="61"/>
      <c r="AU2763" s="169" t="s">
        <v>297</v>
      </c>
      <c r="AV2763" s="45">
        <v>1</v>
      </c>
      <c r="AW2763" s="60">
        <v>4.3478260869565216E-2</v>
      </c>
      <c r="AX2763" s="61"/>
      <c r="AY2763" s="169" t="s">
        <v>316</v>
      </c>
      <c r="AZ2763" s="45">
        <v>3</v>
      </c>
      <c r="BA2763" s="60">
        <v>0.10714285714285714</v>
      </c>
      <c r="BB2763" s="61"/>
      <c r="BC2763" s="169" t="s">
        <v>326</v>
      </c>
      <c r="BD2763" s="45">
        <v>3</v>
      </c>
      <c r="BE2763" s="60">
        <v>0.10714285714285714</v>
      </c>
      <c r="BF2763" s="61"/>
      <c r="BG2763" s="63" t="s">
        <v>333</v>
      </c>
      <c r="BH2763" s="65">
        <v>3</v>
      </c>
      <c r="BI2763" s="66">
        <v>0.17647058823529413</v>
      </c>
      <c r="BJ2763" s="61"/>
      <c r="BK2763" s="61"/>
      <c r="BL2763" s="61"/>
      <c r="BM2763" s="61"/>
    </row>
    <row r="2764" spans="2:65" ht="25.5" customHeight="1" x14ac:dyDescent="0.2">
      <c r="B2764" s="63" t="s">
        <v>374</v>
      </c>
      <c r="C2764" s="45">
        <v>0</v>
      </c>
      <c r="D2764" s="58">
        <v>0</v>
      </c>
      <c r="E2764" s="64"/>
      <c r="F2764" s="75" t="s">
        <v>386</v>
      </c>
      <c r="G2764" s="45">
        <v>0</v>
      </c>
      <c r="H2764" s="58">
        <v>0</v>
      </c>
      <c r="I2764" s="61"/>
      <c r="J2764" s="63" t="s">
        <v>385</v>
      </c>
      <c r="K2764" s="45">
        <v>3</v>
      </c>
      <c r="L2764" s="58">
        <v>0.10714285714285714</v>
      </c>
      <c r="M2764" s="61"/>
      <c r="N2764" s="169" t="s">
        <v>201</v>
      </c>
      <c r="O2764" s="45">
        <v>0</v>
      </c>
      <c r="P2764" s="60">
        <v>0</v>
      </c>
      <c r="Q2764" s="61"/>
      <c r="R2764" s="169" t="s">
        <v>210</v>
      </c>
      <c r="S2764" s="59">
        <v>7</v>
      </c>
      <c r="T2764" s="60">
        <v>0.25</v>
      </c>
      <c r="U2764" s="61"/>
      <c r="V2764" s="61"/>
      <c r="W2764" s="169" t="s">
        <v>215</v>
      </c>
      <c r="X2764" s="45">
        <v>5</v>
      </c>
      <c r="Y2764" s="60">
        <v>0.17857142857142858</v>
      </c>
      <c r="Z2764" s="61"/>
      <c r="AA2764" s="169" t="s">
        <v>226</v>
      </c>
      <c r="AB2764" s="45">
        <v>1</v>
      </c>
      <c r="AC2764" s="60">
        <v>3.5714285714285712E-2</v>
      </c>
      <c r="AD2764" s="61"/>
      <c r="AE2764" s="169" t="s">
        <v>233</v>
      </c>
      <c r="AF2764" s="45">
        <v>5</v>
      </c>
      <c r="AG2764" s="60">
        <v>0.18518518518518517</v>
      </c>
      <c r="AH2764" s="61"/>
      <c r="AI2764" s="169" t="s">
        <v>239</v>
      </c>
      <c r="AJ2764" s="45">
        <v>6</v>
      </c>
      <c r="AK2764" s="60">
        <v>0.21428571428571427</v>
      </c>
      <c r="AL2764" s="61"/>
      <c r="AM2764" s="169" t="s">
        <v>255</v>
      </c>
      <c r="AN2764" s="45">
        <v>0</v>
      </c>
      <c r="AO2764" s="60">
        <v>0</v>
      </c>
      <c r="AP2764" s="61"/>
      <c r="AQ2764" s="169" t="s">
        <v>285</v>
      </c>
      <c r="AR2764" s="45">
        <v>0</v>
      </c>
      <c r="AS2764" s="60">
        <v>0</v>
      </c>
      <c r="AT2764" s="61"/>
      <c r="AU2764" s="169" t="s">
        <v>298</v>
      </c>
      <c r="AV2764" s="45">
        <v>0</v>
      </c>
      <c r="AW2764" s="60">
        <v>0</v>
      </c>
      <c r="AX2764" s="61"/>
      <c r="AY2764" s="169" t="s">
        <v>315</v>
      </c>
      <c r="AZ2764" s="45">
        <v>0</v>
      </c>
      <c r="BA2764" s="60">
        <v>0</v>
      </c>
      <c r="BB2764" s="61"/>
      <c r="BC2764" s="169" t="s">
        <v>327</v>
      </c>
      <c r="BD2764" s="45">
        <v>4</v>
      </c>
      <c r="BE2764" s="60">
        <v>0.14285714285714285</v>
      </c>
      <c r="BF2764" s="61"/>
      <c r="BG2764" s="63" t="s">
        <v>334</v>
      </c>
      <c r="BH2764" s="65">
        <v>0</v>
      </c>
      <c r="BI2764" s="66">
        <v>0</v>
      </c>
      <c r="BJ2764" s="62"/>
      <c r="BK2764" s="62"/>
      <c r="BL2764" s="61"/>
      <c r="BM2764" s="61"/>
    </row>
    <row r="2765" spans="2:65" ht="25.5" customHeight="1" x14ac:dyDescent="0.2">
      <c r="B2765" s="63" t="s">
        <v>375</v>
      </c>
      <c r="C2765" s="45">
        <v>0</v>
      </c>
      <c r="D2765" s="58">
        <v>0</v>
      </c>
      <c r="E2765" s="64"/>
      <c r="F2765" s="75" t="s">
        <v>387</v>
      </c>
      <c r="G2765" s="45">
        <v>0</v>
      </c>
      <c r="H2765" s="58">
        <v>0</v>
      </c>
      <c r="I2765" s="61"/>
      <c r="J2765" s="63" t="s">
        <v>399</v>
      </c>
      <c r="K2765" s="45">
        <v>0</v>
      </c>
      <c r="L2765" s="58">
        <v>0</v>
      </c>
      <c r="M2765" s="61"/>
      <c r="N2765" s="169" t="s">
        <v>202</v>
      </c>
      <c r="O2765" s="45">
        <v>2</v>
      </c>
      <c r="P2765" s="60">
        <v>7.1428571428571425E-2</v>
      </c>
      <c r="Q2765" s="61"/>
      <c r="R2765" s="169" t="s">
        <v>211</v>
      </c>
      <c r="S2765" s="59">
        <v>1</v>
      </c>
      <c r="T2765" s="60">
        <v>3.5714285714285712E-2</v>
      </c>
      <c r="U2765" s="61"/>
      <c r="V2765" s="61"/>
      <c r="W2765" s="169" t="s">
        <v>216</v>
      </c>
      <c r="X2765" s="45">
        <v>1</v>
      </c>
      <c r="Y2765" s="60">
        <v>3.5714285714285712E-2</v>
      </c>
      <c r="Z2765" s="61"/>
      <c r="AA2765" s="169" t="s">
        <v>227</v>
      </c>
      <c r="AB2765" s="45">
        <v>5</v>
      </c>
      <c r="AC2765" s="60">
        <v>0.17857142857142858</v>
      </c>
      <c r="AD2765" s="61"/>
      <c r="AE2765" s="169" t="s">
        <v>234</v>
      </c>
      <c r="AF2765" s="45">
        <v>0</v>
      </c>
      <c r="AG2765" s="60">
        <v>0</v>
      </c>
      <c r="AH2765" s="61"/>
      <c r="AI2765" s="169" t="s">
        <v>240</v>
      </c>
      <c r="AJ2765" s="45">
        <v>0</v>
      </c>
      <c r="AK2765" s="60">
        <v>0</v>
      </c>
      <c r="AL2765" s="61"/>
      <c r="AM2765" s="169" t="s">
        <v>276</v>
      </c>
      <c r="AN2765" s="45">
        <v>6</v>
      </c>
      <c r="AO2765" s="60">
        <v>0.2608695652173913</v>
      </c>
      <c r="AP2765" s="61"/>
      <c r="AQ2765" s="169" t="s">
        <v>286</v>
      </c>
      <c r="AR2765" s="45">
        <v>11</v>
      </c>
      <c r="AS2765" s="60">
        <v>0.40740740740740738</v>
      </c>
      <c r="AT2765" s="61"/>
      <c r="AU2765" s="169" t="s">
        <v>299</v>
      </c>
      <c r="AV2765" s="45">
        <v>0</v>
      </c>
      <c r="AW2765" s="60">
        <v>0</v>
      </c>
      <c r="AX2765" s="61"/>
      <c r="AY2765" s="169" t="s">
        <v>317</v>
      </c>
      <c r="AZ2765" s="45">
        <v>1</v>
      </c>
      <c r="BA2765" s="60">
        <v>3.5714285714285712E-2</v>
      </c>
      <c r="BB2765" s="61"/>
      <c r="BC2765" s="169" t="s">
        <v>328</v>
      </c>
      <c r="BD2765" s="59">
        <v>2</v>
      </c>
      <c r="BE2765" s="60">
        <v>7.1428571428571425E-2</v>
      </c>
      <c r="BF2765" s="61"/>
      <c r="BG2765" s="63" t="s">
        <v>335</v>
      </c>
      <c r="BH2765" s="54">
        <v>6</v>
      </c>
      <c r="BI2765" s="66">
        <v>0.35294117647058826</v>
      </c>
      <c r="BJ2765" s="61"/>
      <c r="BK2765" s="61"/>
      <c r="BL2765" s="61"/>
      <c r="BM2765" s="61"/>
    </row>
    <row r="2766" spans="2:65" ht="25.5" customHeight="1" x14ac:dyDescent="0.2">
      <c r="B2766" s="63" t="s">
        <v>376</v>
      </c>
      <c r="C2766" s="45">
        <v>4</v>
      </c>
      <c r="D2766" s="58">
        <v>0.14285714285714285</v>
      </c>
      <c r="E2766" s="64"/>
      <c r="F2766" s="75" t="s">
        <v>388</v>
      </c>
      <c r="G2766" s="45">
        <v>1</v>
      </c>
      <c r="H2766" s="58">
        <v>3.5714285714285712E-2</v>
      </c>
      <c r="I2766" s="61"/>
      <c r="J2766" s="63" t="s">
        <v>400</v>
      </c>
      <c r="K2766" s="45">
        <v>0</v>
      </c>
      <c r="L2766" s="58">
        <v>0</v>
      </c>
      <c r="M2766" s="61"/>
      <c r="N2766" s="169" t="s">
        <v>203</v>
      </c>
      <c r="O2766" s="45">
        <v>0</v>
      </c>
      <c r="P2766" s="60">
        <v>0</v>
      </c>
      <c r="Q2766" s="61"/>
      <c r="R2766" s="37"/>
      <c r="S2766" s="45">
        <v>28</v>
      </c>
      <c r="T2766" s="60">
        <v>1</v>
      </c>
      <c r="U2766" s="61"/>
      <c r="V2766" s="61"/>
      <c r="W2766" s="169" t="s">
        <v>217</v>
      </c>
      <c r="X2766" s="45">
        <v>3</v>
      </c>
      <c r="Y2766" s="60">
        <v>0.10714285714285714</v>
      </c>
      <c r="Z2766" s="61"/>
      <c r="AA2766" s="169" t="s">
        <v>228</v>
      </c>
      <c r="AB2766" s="45">
        <v>5</v>
      </c>
      <c r="AC2766" s="60">
        <v>0.17857142857142858</v>
      </c>
      <c r="AD2766" s="61"/>
      <c r="AE2766" s="169" t="s">
        <v>237</v>
      </c>
      <c r="AF2766" s="45">
        <v>11</v>
      </c>
      <c r="AG2766" s="60">
        <v>0.40740740740740738</v>
      </c>
      <c r="AH2766" s="61"/>
      <c r="AI2766" s="169" t="s">
        <v>241</v>
      </c>
      <c r="AJ2766" s="45">
        <v>4</v>
      </c>
      <c r="AK2766" s="60">
        <v>0.14285714285714285</v>
      </c>
      <c r="AL2766" s="61"/>
      <c r="AM2766" s="169" t="s">
        <v>257</v>
      </c>
      <c r="AN2766" s="45">
        <v>2</v>
      </c>
      <c r="AO2766" s="60">
        <v>8.6956521739130432E-2</v>
      </c>
      <c r="AP2766" s="61"/>
      <c r="AQ2766" s="169" t="s">
        <v>287</v>
      </c>
      <c r="AR2766" s="45">
        <v>0</v>
      </c>
      <c r="AS2766" s="60">
        <v>0</v>
      </c>
      <c r="AT2766" s="61"/>
      <c r="AU2766" s="169" t="s">
        <v>300</v>
      </c>
      <c r="AV2766" s="45">
        <v>4</v>
      </c>
      <c r="AW2766" s="60">
        <v>0.17391304347826086</v>
      </c>
      <c r="AX2766" s="61"/>
      <c r="AY2766" s="169" t="s">
        <v>319</v>
      </c>
      <c r="AZ2766" s="45">
        <v>4</v>
      </c>
      <c r="BA2766" s="60">
        <v>0.14285714285714285</v>
      </c>
      <c r="BB2766" s="61"/>
      <c r="BC2766" s="169" t="s">
        <v>329</v>
      </c>
      <c r="BD2766" s="59">
        <v>0</v>
      </c>
      <c r="BE2766" s="60">
        <v>0</v>
      </c>
      <c r="BF2766" s="61"/>
      <c r="BG2766" s="63" t="s">
        <v>336</v>
      </c>
      <c r="BH2766" s="54">
        <v>4</v>
      </c>
      <c r="BI2766" s="66">
        <v>0.23529411764705882</v>
      </c>
      <c r="BJ2766" s="61"/>
      <c r="BK2766" s="61"/>
      <c r="BL2766" s="61"/>
      <c r="BM2766" s="61"/>
    </row>
    <row r="2767" spans="2:65" ht="25.5" customHeight="1" x14ac:dyDescent="0.2">
      <c r="B2767" s="63" t="s">
        <v>377</v>
      </c>
      <c r="C2767" s="45">
        <v>1</v>
      </c>
      <c r="D2767" s="58">
        <v>3.5714285714285712E-2</v>
      </c>
      <c r="E2767" s="64"/>
      <c r="F2767" s="75" t="s">
        <v>389</v>
      </c>
      <c r="G2767" s="45">
        <v>4</v>
      </c>
      <c r="H2767" s="58">
        <v>0.14285714285714285</v>
      </c>
      <c r="I2767" s="61"/>
      <c r="J2767" s="63" t="s">
        <v>387</v>
      </c>
      <c r="K2767" s="45">
        <v>0</v>
      </c>
      <c r="L2767" s="58">
        <v>0</v>
      </c>
      <c r="M2767" s="61"/>
      <c r="N2767" s="169" t="s">
        <v>204</v>
      </c>
      <c r="O2767" s="45">
        <v>4</v>
      </c>
      <c r="P2767" s="60">
        <v>0.14285714285714285</v>
      </c>
      <c r="Q2767" s="61"/>
      <c r="R2767" s="61"/>
      <c r="S2767" s="49" t="s">
        <v>141</v>
      </c>
      <c r="T2767" s="49" t="s">
        <v>140</v>
      </c>
      <c r="U2767" s="61"/>
      <c r="V2767" s="61"/>
      <c r="W2767" s="169" t="s">
        <v>218</v>
      </c>
      <c r="X2767" s="45">
        <v>1</v>
      </c>
      <c r="Y2767" s="60">
        <v>3.5714285714285712E-2</v>
      </c>
      <c r="Z2767" s="61"/>
      <c r="AA2767" s="169" t="s">
        <v>229</v>
      </c>
      <c r="AB2767" s="45">
        <v>1</v>
      </c>
      <c r="AC2767" s="60">
        <v>3.5714285714285712E-2</v>
      </c>
      <c r="AD2767" s="61"/>
      <c r="AE2767" s="169" t="s">
        <v>251</v>
      </c>
      <c r="AF2767" s="59">
        <v>1</v>
      </c>
      <c r="AG2767" s="60">
        <v>3.7037037037037035E-2</v>
      </c>
      <c r="AH2767" s="61"/>
      <c r="AI2767" s="169" t="s">
        <v>242</v>
      </c>
      <c r="AJ2767" s="45">
        <v>2</v>
      </c>
      <c r="AK2767" s="60">
        <v>7.1428571428571425E-2</v>
      </c>
      <c r="AL2767" s="61"/>
      <c r="AM2767" s="169" t="s">
        <v>256</v>
      </c>
      <c r="AN2767" s="45">
        <v>0</v>
      </c>
      <c r="AO2767" s="60">
        <v>0</v>
      </c>
      <c r="AP2767" s="61"/>
      <c r="AQ2767" s="169" t="s">
        <v>288</v>
      </c>
      <c r="AR2767" s="59">
        <v>4</v>
      </c>
      <c r="AS2767" s="60">
        <v>0.14814814814814814</v>
      </c>
      <c r="AT2767" s="61"/>
      <c r="AU2767" s="169" t="s">
        <v>301</v>
      </c>
      <c r="AV2767" s="45">
        <v>2</v>
      </c>
      <c r="AW2767" s="60">
        <v>8.6956521739130432E-2</v>
      </c>
      <c r="AX2767" s="61"/>
      <c r="AY2767" s="169" t="s">
        <v>320</v>
      </c>
      <c r="AZ2767" s="45">
        <v>0</v>
      </c>
      <c r="BA2767" s="60">
        <v>0</v>
      </c>
      <c r="BB2767" s="61"/>
      <c r="BC2767" s="169" t="s">
        <v>330</v>
      </c>
      <c r="BD2767" s="45">
        <v>6</v>
      </c>
      <c r="BE2767" s="60">
        <v>0.21428571428571427</v>
      </c>
      <c r="BF2767" s="61"/>
      <c r="BG2767" s="63" t="s">
        <v>337</v>
      </c>
      <c r="BH2767" s="65">
        <v>0</v>
      </c>
      <c r="BI2767" s="66">
        <v>0</v>
      </c>
      <c r="BJ2767" s="61"/>
      <c r="BK2767" s="61"/>
      <c r="BL2767" s="61"/>
      <c r="BM2767" s="61"/>
    </row>
    <row r="2768" spans="2:65" ht="25.5" customHeight="1" x14ac:dyDescent="0.2">
      <c r="B2768" s="63" t="s">
        <v>378</v>
      </c>
      <c r="C2768" s="45">
        <v>2</v>
      </c>
      <c r="D2768" s="58">
        <v>7.1428571428571425E-2</v>
      </c>
      <c r="E2768" s="64"/>
      <c r="F2768" s="75" t="s">
        <v>390</v>
      </c>
      <c r="G2768" s="45">
        <v>1</v>
      </c>
      <c r="H2768" s="58">
        <v>3.5714285714285712E-2</v>
      </c>
      <c r="I2768" s="61"/>
      <c r="J2768" s="63" t="s">
        <v>401</v>
      </c>
      <c r="K2768" s="45">
        <v>2</v>
      </c>
      <c r="L2768" s="58">
        <v>7.1428571428571425E-2</v>
      </c>
      <c r="M2768" s="61"/>
      <c r="N2768" s="169" t="s">
        <v>205</v>
      </c>
      <c r="O2768" s="45">
        <v>2</v>
      </c>
      <c r="P2768" s="60">
        <v>7.1428571428571425E-2</v>
      </c>
      <c r="Q2768" s="61"/>
      <c r="R2768" s="61"/>
      <c r="S2768" s="61"/>
      <c r="T2768" s="61"/>
      <c r="U2768" s="61"/>
      <c r="V2768" s="61"/>
      <c r="W2768" s="169" t="s">
        <v>219</v>
      </c>
      <c r="X2768" s="45">
        <v>0</v>
      </c>
      <c r="Y2768" s="60">
        <v>0</v>
      </c>
      <c r="Z2768" s="61"/>
      <c r="AA2768" s="37"/>
      <c r="AB2768" s="45">
        <v>28</v>
      </c>
      <c r="AC2768" s="60">
        <v>1</v>
      </c>
      <c r="AD2768" s="61"/>
      <c r="AE2768" s="169" t="s">
        <v>435</v>
      </c>
      <c r="AF2768" s="59">
        <v>0</v>
      </c>
      <c r="AG2768" s="60">
        <v>0</v>
      </c>
      <c r="AH2768" s="61"/>
      <c r="AI2768" s="169" t="s">
        <v>243</v>
      </c>
      <c r="AJ2768" s="45">
        <v>1</v>
      </c>
      <c r="AK2768" s="60">
        <v>3.5714285714285712E-2</v>
      </c>
      <c r="AL2768" s="61"/>
      <c r="AM2768" s="169" t="s">
        <v>258</v>
      </c>
      <c r="AN2768" s="45">
        <v>1</v>
      </c>
      <c r="AO2768" s="60">
        <v>4.3478260869565216E-2</v>
      </c>
      <c r="AP2768" s="61"/>
      <c r="AQ2768" s="169" t="s">
        <v>289</v>
      </c>
      <c r="AR2768" s="59">
        <v>1</v>
      </c>
      <c r="AS2768" s="60">
        <v>3.5714285714285712E-2</v>
      </c>
      <c r="AT2768" s="61"/>
      <c r="AU2768" s="169" t="s">
        <v>302</v>
      </c>
      <c r="AV2768" s="45">
        <v>2</v>
      </c>
      <c r="AW2768" s="60">
        <v>8.6956521739130432E-2</v>
      </c>
      <c r="AX2768" s="61"/>
      <c r="AY2768" s="169" t="s">
        <v>322</v>
      </c>
      <c r="AZ2768" s="45">
        <v>1</v>
      </c>
      <c r="BA2768" s="60">
        <v>3.5714285714285712E-2</v>
      </c>
      <c r="BB2768" s="61"/>
      <c r="BC2768" s="98"/>
      <c r="BD2768" s="45">
        <v>28</v>
      </c>
      <c r="BE2768" s="60">
        <v>1</v>
      </c>
      <c r="BF2768" s="61"/>
      <c r="BG2768" s="98"/>
      <c r="BH2768" s="65">
        <v>17</v>
      </c>
      <c r="BI2768" s="66">
        <v>1</v>
      </c>
      <c r="BJ2768" s="61"/>
      <c r="BK2768" s="61"/>
      <c r="BL2768" s="61"/>
      <c r="BM2768" s="61"/>
    </row>
    <row r="2769" spans="2:65" ht="25.5" customHeight="1" x14ac:dyDescent="0.2">
      <c r="B2769" s="63" t="s">
        <v>379</v>
      </c>
      <c r="C2769" s="45">
        <v>3</v>
      </c>
      <c r="D2769" s="58">
        <v>0.10714285714285714</v>
      </c>
      <c r="E2769" s="64"/>
      <c r="F2769" s="75" t="s">
        <v>391</v>
      </c>
      <c r="G2769" s="45">
        <v>4</v>
      </c>
      <c r="H2769" s="58">
        <v>0.14285714285714285</v>
      </c>
      <c r="I2769" s="61"/>
      <c r="J2769" s="63" t="s">
        <v>402</v>
      </c>
      <c r="K2769" s="45">
        <v>1</v>
      </c>
      <c r="L2769" s="58">
        <v>3.5714285714285712E-2</v>
      </c>
      <c r="M2769" s="61"/>
      <c r="N2769" s="169" t="s">
        <v>206</v>
      </c>
      <c r="O2769" s="45">
        <v>2</v>
      </c>
      <c r="P2769" s="60">
        <v>7.1428571428571425E-2</v>
      </c>
      <c r="Q2769" s="61"/>
      <c r="R2769" s="61"/>
      <c r="S2769" s="61"/>
      <c r="T2769" s="61"/>
      <c r="U2769" s="61"/>
      <c r="V2769" s="61"/>
      <c r="W2769" s="169" t="s">
        <v>220</v>
      </c>
      <c r="X2769" s="45">
        <v>1</v>
      </c>
      <c r="Y2769" s="60">
        <v>3.5714285714285712E-2</v>
      </c>
      <c r="Z2769" s="61"/>
      <c r="AA2769" s="61"/>
      <c r="AB2769" s="49" t="s">
        <v>141</v>
      </c>
      <c r="AC2769" s="49" t="s">
        <v>140</v>
      </c>
      <c r="AD2769" s="61"/>
      <c r="AE2769" s="169" t="s">
        <v>436</v>
      </c>
      <c r="AF2769" s="59">
        <v>3</v>
      </c>
      <c r="AG2769" s="60">
        <v>0.1111111111111111</v>
      </c>
      <c r="AH2769" s="61"/>
      <c r="AI2769" s="169" t="s">
        <v>244</v>
      </c>
      <c r="AJ2769" s="45">
        <v>2</v>
      </c>
      <c r="AK2769" s="60">
        <v>7.1428571428571425E-2</v>
      </c>
      <c r="AL2769" s="61"/>
      <c r="AM2769" s="169" t="s">
        <v>277</v>
      </c>
      <c r="AN2769" s="45">
        <v>3</v>
      </c>
      <c r="AO2769" s="60">
        <v>0.13043478260869565</v>
      </c>
      <c r="AP2769" s="61"/>
      <c r="AQ2769" s="169" t="s">
        <v>290</v>
      </c>
      <c r="AR2769" s="45">
        <v>1</v>
      </c>
      <c r="AS2769" s="60">
        <v>3.5714285714285712E-2</v>
      </c>
      <c r="AT2769" s="61"/>
      <c r="AU2769" s="169" t="s">
        <v>304</v>
      </c>
      <c r="AV2769" s="45">
        <v>1</v>
      </c>
      <c r="AW2769" s="60">
        <v>4.3478260869565216E-2</v>
      </c>
      <c r="AX2769" s="61"/>
      <c r="AY2769" s="169" t="s">
        <v>321</v>
      </c>
      <c r="AZ2769" s="45">
        <v>0</v>
      </c>
      <c r="BA2769" s="60">
        <v>0</v>
      </c>
      <c r="BB2769" s="61"/>
      <c r="BC2769" s="61"/>
      <c r="BD2769" s="49" t="s">
        <v>141</v>
      </c>
      <c r="BE2769" s="49" t="s">
        <v>140</v>
      </c>
      <c r="BF2769" s="61"/>
      <c r="BG2769" s="68"/>
      <c r="BH2769" s="77" t="s">
        <v>141</v>
      </c>
      <c r="BI2769" s="77" t="s">
        <v>140</v>
      </c>
      <c r="BJ2769" s="61"/>
      <c r="BK2769" s="61"/>
      <c r="BL2769" s="61"/>
      <c r="BM2769" s="61"/>
    </row>
    <row r="2770" spans="2:65" ht="25.5" customHeight="1" x14ac:dyDescent="0.2">
      <c r="B2770" s="63" t="s">
        <v>380</v>
      </c>
      <c r="C2770" s="45">
        <v>2</v>
      </c>
      <c r="D2770" s="58">
        <v>7.1428571428571425E-2</v>
      </c>
      <c r="E2770" s="64"/>
      <c r="F2770" s="75" t="s">
        <v>392</v>
      </c>
      <c r="G2770" s="45">
        <v>0</v>
      </c>
      <c r="H2770" s="58">
        <v>0</v>
      </c>
      <c r="I2770" s="61"/>
      <c r="J2770" s="63" t="s">
        <v>389</v>
      </c>
      <c r="K2770" s="45">
        <v>2</v>
      </c>
      <c r="L2770" s="58">
        <v>7.1428571428571425E-2</v>
      </c>
      <c r="M2770" s="61"/>
      <c r="N2770" s="169" t="s">
        <v>250</v>
      </c>
      <c r="O2770" s="45">
        <v>0</v>
      </c>
      <c r="P2770" s="60">
        <v>0</v>
      </c>
      <c r="Q2770" s="61"/>
      <c r="R2770" s="61"/>
      <c r="S2770" s="61"/>
      <c r="T2770" s="61"/>
      <c r="U2770" s="61"/>
      <c r="V2770" s="61"/>
      <c r="W2770" s="169" t="s">
        <v>221</v>
      </c>
      <c r="X2770" s="45">
        <v>2</v>
      </c>
      <c r="Y2770" s="60">
        <v>7.1428571428571425E-2</v>
      </c>
      <c r="Z2770" s="61"/>
      <c r="AA2770" s="61"/>
      <c r="AB2770" s="61"/>
      <c r="AC2770" s="61"/>
      <c r="AD2770" s="61"/>
      <c r="AE2770" s="169" t="s">
        <v>437</v>
      </c>
      <c r="AF2770" s="59">
        <v>3</v>
      </c>
      <c r="AG2770" s="60">
        <v>0.1111111111111111</v>
      </c>
      <c r="AH2770" s="61"/>
      <c r="AI2770" s="169" t="s">
        <v>245</v>
      </c>
      <c r="AJ2770" s="59">
        <v>1</v>
      </c>
      <c r="AK2770" s="60">
        <v>3.5714285714285712E-2</v>
      </c>
      <c r="AL2770" s="61"/>
      <c r="AM2770" s="169" t="s">
        <v>259</v>
      </c>
      <c r="AN2770" s="45">
        <v>1</v>
      </c>
      <c r="AO2770" s="60">
        <v>4.3478260869565216E-2</v>
      </c>
      <c r="AP2770" s="61"/>
      <c r="AQ2770" s="169" t="s">
        <v>291</v>
      </c>
      <c r="AR2770" s="45">
        <v>0</v>
      </c>
      <c r="AS2770" s="60">
        <v>0</v>
      </c>
      <c r="AT2770" s="61"/>
      <c r="AU2770" s="169" t="s">
        <v>303</v>
      </c>
      <c r="AV2770" s="45">
        <v>0</v>
      </c>
      <c r="AW2770" s="60">
        <v>0</v>
      </c>
      <c r="AX2770" s="61"/>
      <c r="AY2770" s="169" t="s">
        <v>318</v>
      </c>
      <c r="AZ2770" s="45">
        <v>2</v>
      </c>
      <c r="BA2770" s="60">
        <v>7.1428571428571425E-2</v>
      </c>
      <c r="BB2770" s="61"/>
      <c r="BC2770" s="61"/>
      <c r="BD2770" s="61"/>
      <c r="BE2770" s="61"/>
      <c r="BF2770" s="61"/>
      <c r="BG2770" s="61"/>
      <c r="BH2770" s="61"/>
      <c r="BI2770" s="61"/>
      <c r="BJ2770" s="61"/>
      <c r="BK2770" s="61"/>
      <c r="BL2770" s="61"/>
      <c r="BM2770" s="61"/>
    </row>
    <row r="2771" spans="2:65" ht="25.5" customHeight="1" x14ac:dyDescent="0.2">
      <c r="B2771" s="63" t="s">
        <v>381</v>
      </c>
      <c r="C2771" s="45">
        <v>1</v>
      </c>
      <c r="D2771" s="58">
        <v>3.5714285714285712E-2</v>
      </c>
      <c r="E2771" s="64"/>
      <c r="F2771" s="75" t="s">
        <v>393</v>
      </c>
      <c r="G2771" s="45">
        <v>3</v>
      </c>
      <c r="H2771" s="58">
        <v>0.10714285714285714</v>
      </c>
      <c r="I2771" s="61"/>
      <c r="J2771" s="63" t="s">
        <v>403</v>
      </c>
      <c r="K2771" s="45">
        <v>2</v>
      </c>
      <c r="L2771" s="58">
        <v>7.1428571428571425E-2</v>
      </c>
      <c r="M2771" s="61"/>
      <c r="N2771" s="61"/>
      <c r="O2771" s="45">
        <v>28</v>
      </c>
      <c r="P2771" s="60">
        <v>1</v>
      </c>
      <c r="Q2771" s="61"/>
      <c r="R2771" s="61"/>
      <c r="S2771" s="61"/>
      <c r="T2771" s="61"/>
      <c r="U2771" s="61"/>
      <c r="V2771" s="61"/>
      <c r="W2771" s="169" t="s">
        <v>222</v>
      </c>
      <c r="X2771" s="45">
        <v>3</v>
      </c>
      <c r="Y2771" s="60">
        <v>0.10714285714285714</v>
      </c>
      <c r="Z2771" s="61"/>
      <c r="AA2771" s="61"/>
      <c r="AB2771" s="61"/>
      <c r="AC2771" s="61"/>
      <c r="AD2771" s="61"/>
      <c r="AE2771" s="37"/>
      <c r="AF2771" s="45">
        <v>27</v>
      </c>
      <c r="AG2771" s="60">
        <v>1</v>
      </c>
      <c r="AH2771" s="61"/>
      <c r="AI2771" s="169" t="s">
        <v>248</v>
      </c>
      <c r="AJ2771" s="45">
        <v>0</v>
      </c>
      <c r="AK2771" s="60">
        <v>0</v>
      </c>
      <c r="AL2771" s="61"/>
      <c r="AM2771" s="169" t="s">
        <v>260</v>
      </c>
      <c r="AN2771" s="45">
        <v>0</v>
      </c>
      <c r="AO2771" s="60">
        <v>0</v>
      </c>
      <c r="AP2771" s="61"/>
      <c r="AQ2771" s="169" t="s">
        <v>292</v>
      </c>
      <c r="AR2771" s="45">
        <v>0</v>
      </c>
      <c r="AS2771" s="60">
        <v>0</v>
      </c>
      <c r="AT2771" s="61"/>
      <c r="AU2771" s="169" t="s">
        <v>305</v>
      </c>
      <c r="AV2771" s="45">
        <v>1</v>
      </c>
      <c r="AW2771" s="60">
        <v>4.3478260869565216E-2</v>
      </c>
      <c r="AX2771" s="61"/>
      <c r="AY2771" s="169" t="s">
        <v>439</v>
      </c>
      <c r="AZ2771" s="45">
        <v>8</v>
      </c>
      <c r="BA2771" s="60">
        <v>1</v>
      </c>
      <c r="BB2771" s="61"/>
      <c r="BC2771" s="61"/>
      <c r="BD2771" s="61"/>
      <c r="BE2771" s="61"/>
      <c r="BF2771" s="61"/>
      <c r="BG2771" s="61"/>
      <c r="BH2771" s="61"/>
      <c r="BI2771" s="61"/>
      <c r="BJ2771" s="61"/>
      <c r="BK2771" s="61"/>
      <c r="BL2771" s="61"/>
      <c r="BM2771" s="61"/>
    </row>
    <row r="2772" spans="2:65" ht="25.5" customHeight="1" x14ac:dyDescent="0.2">
      <c r="B2772" s="63" t="s">
        <v>382</v>
      </c>
      <c r="C2772" s="45">
        <v>2</v>
      </c>
      <c r="D2772" s="58">
        <v>7.1428571428571425E-2</v>
      </c>
      <c r="E2772" s="64"/>
      <c r="F2772" s="75" t="s">
        <v>394</v>
      </c>
      <c r="G2772" s="45">
        <v>0</v>
      </c>
      <c r="H2772" s="58">
        <v>0</v>
      </c>
      <c r="I2772" s="61"/>
      <c r="J2772" s="63" t="s">
        <v>404</v>
      </c>
      <c r="K2772" s="45">
        <v>3</v>
      </c>
      <c r="L2772" s="58">
        <v>0.10714285714285714</v>
      </c>
      <c r="M2772" s="61"/>
      <c r="N2772" s="37"/>
      <c r="O2772" s="49" t="s">
        <v>141</v>
      </c>
      <c r="P2772" s="49" t="s">
        <v>140</v>
      </c>
      <c r="Q2772" s="61"/>
      <c r="R2772" s="61"/>
      <c r="S2772" s="61"/>
      <c r="T2772" s="61"/>
      <c r="U2772" s="61"/>
      <c r="V2772" s="61"/>
      <c r="W2772" s="169" t="s">
        <v>246</v>
      </c>
      <c r="X2772" s="45">
        <v>1</v>
      </c>
      <c r="Y2772" s="60">
        <v>3.5714285714285712E-2</v>
      </c>
      <c r="Z2772" s="61"/>
      <c r="AA2772" s="61"/>
      <c r="AB2772" s="61"/>
      <c r="AC2772" s="61"/>
      <c r="AD2772" s="61"/>
      <c r="AE2772" s="61"/>
      <c r="AF2772" s="49" t="s">
        <v>141</v>
      </c>
      <c r="AG2772" s="49" t="s">
        <v>140</v>
      </c>
      <c r="AH2772" s="61"/>
      <c r="AI2772" s="169" t="s">
        <v>249</v>
      </c>
      <c r="AJ2772" s="45">
        <v>0</v>
      </c>
      <c r="AK2772" s="60">
        <v>0</v>
      </c>
      <c r="AL2772" s="61"/>
      <c r="AM2772" s="169" t="s">
        <v>261</v>
      </c>
      <c r="AN2772" s="59">
        <v>2</v>
      </c>
      <c r="AO2772" s="60">
        <v>8.6956521739130432E-2</v>
      </c>
      <c r="AP2772" s="61"/>
      <c r="AQ2772" s="169" t="s">
        <v>293</v>
      </c>
      <c r="AR2772" s="45">
        <v>2</v>
      </c>
      <c r="AS2772" s="60">
        <v>7.1428571428571425E-2</v>
      </c>
      <c r="AT2772" s="61"/>
      <c r="AU2772" s="169" t="s">
        <v>262</v>
      </c>
      <c r="AV2772" s="59">
        <v>1</v>
      </c>
      <c r="AW2772" s="60">
        <v>4.3478260869565216E-2</v>
      </c>
      <c r="AX2772" s="61"/>
      <c r="AY2772" s="169" t="s">
        <v>440</v>
      </c>
      <c r="AZ2772" s="45">
        <v>7</v>
      </c>
      <c r="BA2772" s="60">
        <v>0.875</v>
      </c>
      <c r="BB2772" s="61"/>
      <c r="BC2772" s="61"/>
      <c r="BD2772" s="61"/>
      <c r="BE2772" s="61"/>
      <c r="BF2772" s="61"/>
      <c r="BG2772" s="61"/>
      <c r="BH2772" s="61"/>
      <c r="BI2772" s="61"/>
      <c r="BJ2772" s="61"/>
      <c r="BK2772" s="61"/>
      <c r="BL2772" s="61"/>
      <c r="BM2772" s="61"/>
    </row>
    <row r="2773" spans="2:65" ht="25.5" customHeight="1" x14ac:dyDescent="0.2">
      <c r="B2773" s="63" t="s">
        <v>383</v>
      </c>
      <c r="C2773" s="45">
        <v>1</v>
      </c>
      <c r="D2773" s="58">
        <v>3.5714285714285712E-2</v>
      </c>
      <c r="E2773" s="64"/>
      <c r="F2773" s="75" t="s">
        <v>395</v>
      </c>
      <c r="G2773" s="45">
        <v>3</v>
      </c>
      <c r="H2773" s="58">
        <v>0.10714285714285714</v>
      </c>
      <c r="I2773" s="61"/>
      <c r="J2773" s="63" t="s">
        <v>391</v>
      </c>
      <c r="K2773" s="45">
        <v>0</v>
      </c>
      <c r="L2773" s="58">
        <v>0</v>
      </c>
      <c r="M2773" s="61"/>
      <c r="N2773" s="61"/>
      <c r="O2773" s="61"/>
      <c r="P2773" s="61"/>
      <c r="Q2773" s="61"/>
      <c r="R2773" s="61"/>
      <c r="S2773" s="61"/>
      <c r="T2773" s="61"/>
      <c r="U2773" s="61"/>
      <c r="V2773" s="61"/>
      <c r="W2773" s="169" t="s">
        <v>247</v>
      </c>
      <c r="X2773" s="45">
        <v>0</v>
      </c>
      <c r="Y2773" s="60">
        <v>0</v>
      </c>
      <c r="Z2773" s="61"/>
      <c r="AA2773" s="61"/>
      <c r="AB2773" s="61"/>
      <c r="AC2773" s="61"/>
      <c r="AD2773" s="61"/>
      <c r="AE2773" s="61"/>
      <c r="AF2773" s="61"/>
      <c r="AG2773" s="61"/>
      <c r="AH2773" s="61"/>
      <c r="AI2773" s="169" t="s">
        <v>273</v>
      </c>
      <c r="AJ2773" s="45">
        <v>1</v>
      </c>
      <c r="AK2773" s="60">
        <v>3.5714285714285712E-2</v>
      </c>
      <c r="AL2773" s="61"/>
      <c r="AM2773" s="169" t="s">
        <v>278</v>
      </c>
      <c r="AN2773" s="59">
        <v>1</v>
      </c>
      <c r="AO2773" s="60">
        <v>4.3478260869565216E-2</v>
      </c>
      <c r="AP2773" s="61"/>
      <c r="AQ2773" s="169" t="s">
        <v>294</v>
      </c>
      <c r="AR2773" s="45">
        <v>4</v>
      </c>
      <c r="AS2773" s="60">
        <v>0.14285714285714285</v>
      </c>
      <c r="AT2773" s="61"/>
      <c r="AU2773" s="169" t="s">
        <v>307</v>
      </c>
      <c r="AV2773" s="59">
        <v>4</v>
      </c>
      <c r="AW2773" s="60">
        <v>0.17391304347826086</v>
      </c>
      <c r="AX2773" s="61"/>
      <c r="AY2773" s="169" t="s">
        <v>440</v>
      </c>
      <c r="AZ2773" s="45">
        <v>1</v>
      </c>
      <c r="BA2773" s="60">
        <v>0.125</v>
      </c>
      <c r="BB2773" s="61"/>
      <c r="BC2773" s="61"/>
      <c r="BD2773" s="61"/>
      <c r="BE2773" s="61"/>
      <c r="BF2773" s="61"/>
      <c r="BG2773" s="61"/>
      <c r="BH2773" s="61"/>
      <c r="BI2773" s="61"/>
      <c r="BJ2773" s="61"/>
      <c r="BK2773" s="61"/>
      <c r="BL2773" s="61"/>
      <c r="BM2773" s="61"/>
    </row>
    <row r="2774" spans="2:65" ht="25.5" customHeight="1" x14ac:dyDescent="0.2">
      <c r="B2774" s="61"/>
      <c r="C2774" s="45">
        <v>28</v>
      </c>
      <c r="D2774" s="58">
        <v>1</v>
      </c>
      <c r="E2774" s="64"/>
      <c r="F2774" s="61"/>
      <c r="G2774" s="45">
        <v>28</v>
      </c>
      <c r="H2774" s="58">
        <v>1</v>
      </c>
      <c r="I2774" s="61"/>
      <c r="J2774" s="63" t="s">
        <v>405</v>
      </c>
      <c r="K2774" s="45">
        <v>3</v>
      </c>
      <c r="L2774" s="58">
        <v>0.10714285714285714</v>
      </c>
      <c r="M2774" s="61"/>
      <c r="N2774" s="61"/>
      <c r="O2774" s="61"/>
      <c r="P2774" s="61"/>
      <c r="Q2774" s="61"/>
      <c r="R2774" s="61"/>
      <c r="S2774" s="61"/>
      <c r="T2774" s="61"/>
      <c r="U2774" s="61"/>
      <c r="V2774" s="61"/>
      <c r="W2774" s="169" t="s">
        <v>265</v>
      </c>
      <c r="X2774" s="45">
        <v>0</v>
      </c>
      <c r="Y2774" s="60">
        <v>0</v>
      </c>
      <c r="Z2774" s="61"/>
      <c r="AA2774" s="61"/>
      <c r="AB2774" s="61"/>
      <c r="AC2774" s="61"/>
      <c r="AD2774" s="61"/>
      <c r="AE2774" s="61"/>
      <c r="AF2774" s="61"/>
      <c r="AG2774" s="61"/>
      <c r="AH2774" s="61"/>
      <c r="AI2774" s="169" t="s">
        <v>275</v>
      </c>
      <c r="AJ2774" s="45">
        <v>0</v>
      </c>
      <c r="AK2774" s="60">
        <v>0</v>
      </c>
      <c r="AL2774" s="61"/>
      <c r="AM2774" s="169" t="s">
        <v>262</v>
      </c>
      <c r="AN2774" s="45">
        <v>0</v>
      </c>
      <c r="AO2774" s="60">
        <v>0</v>
      </c>
      <c r="AP2774" s="61"/>
      <c r="AQ2774" s="61"/>
      <c r="AR2774" s="45">
        <v>28</v>
      </c>
      <c r="AS2774" s="60">
        <v>1</v>
      </c>
      <c r="AT2774" s="61"/>
      <c r="AU2774" s="169" t="s">
        <v>306</v>
      </c>
      <c r="AV2774" s="45">
        <v>0</v>
      </c>
      <c r="AW2774" s="60">
        <v>0</v>
      </c>
      <c r="AX2774" s="61"/>
      <c r="AY2774" s="98"/>
      <c r="AZ2774" s="45">
        <v>28</v>
      </c>
      <c r="BA2774" s="60">
        <v>1</v>
      </c>
      <c r="BB2774" s="61"/>
      <c r="BC2774" s="61"/>
      <c r="BD2774" s="61"/>
      <c r="BE2774" s="61"/>
      <c r="BF2774" s="61"/>
      <c r="BG2774" s="61"/>
      <c r="BH2774" s="61"/>
      <c r="BI2774" s="61"/>
      <c r="BJ2774" s="61"/>
      <c r="BK2774" s="61"/>
      <c r="BL2774" s="61"/>
      <c r="BM2774" s="61"/>
    </row>
    <row r="2775" spans="2:65" ht="25.5" customHeight="1" x14ac:dyDescent="0.2">
      <c r="B2775" s="61"/>
      <c r="C2775" s="70" t="s">
        <v>141</v>
      </c>
      <c r="D2775" s="70" t="s">
        <v>140</v>
      </c>
      <c r="E2775" s="64"/>
      <c r="F2775" s="61"/>
      <c r="G2775" s="70" t="s">
        <v>141</v>
      </c>
      <c r="H2775" s="70" t="s">
        <v>140</v>
      </c>
      <c r="I2775" s="61"/>
      <c r="J2775" s="63" t="s">
        <v>406</v>
      </c>
      <c r="K2775" s="45">
        <v>0</v>
      </c>
      <c r="L2775" s="58">
        <v>0</v>
      </c>
      <c r="M2775" s="61"/>
      <c r="N2775" s="61"/>
      <c r="O2775" s="61"/>
      <c r="P2775" s="61"/>
      <c r="Q2775" s="61"/>
      <c r="R2775" s="61"/>
      <c r="S2775" s="61"/>
      <c r="T2775" s="61"/>
      <c r="U2775" s="61"/>
      <c r="V2775" s="61"/>
      <c r="W2775" s="169" t="s">
        <v>266</v>
      </c>
      <c r="X2775" s="45">
        <v>0</v>
      </c>
      <c r="Y2775" s="60">
        <v>0</v>
      </c>
      <c r="Z2775" s="61"/>
      <c r="AA2775" s="61"/>
      <c r="AB2775" s="61"/>
      <c r="AC2775" s="61"/>
      <c r="AD2775" s="61"/>
      <c r="AE2775" s="61"/>
      <c r="AF2775" s="61"/>
      <c r="AG2775" s="61"/>
      <c r="AH2775" s="61"/>
      <c r="AI2775" s="169" t="s">
        <v>274</v>
      </c>
      <c r="AJ2775" s="45">
        <v>0</v>
      </c>
      <c r="AK2775" s="60">
        <v>0</v>
      </c>
      <c r="AL2775" s="61"/>
      <c r="AM2775" s="169" t="s">
        <v>263</v>
      </c>
      <c r="AN2775" s="45">
        <v>1</v>
      </c>
      <c r="AO2775" s="60">
        <v>4.3478260869565216E-2</v>
      </c>
      <c r="AP2775" s="61"/>
      <c r="AQ2775" s="61"/>
      <c r="AR2775" s="70" t="s">
        <v>141</v>
      </c>
      <c r="AS2775" s="70" t="s">
        <v>140</v>
      </c>
      <c r="AT2775" s="61"/>
      <c r="AU2775" s="169" t="s">
        <v>308</v>
      </c>
      <c r="AV2775" s="45">
        <v>0</v>
      </c>
      <c r="AW2775" s="60">
        <v>0</v>
      </c>
      <c r="AX2775" s="61"/>
      <c r="AY2775" s="61"/>
      <c r="AZ2775" s="49" t="s">
        <v>141</v>
      </c>
      <c r="BA2775" s="49" t="s">
        <v>140</v>
      </c>
      <c r="BB2775" s="64"/>
      <c r="BC2775" s="61"/>
      <c r="BD2775" s="61"/>
      <c r="BE2775" s="61"/>
      <c r="BF2775" s="61"/>
      <c r="BG2775" s="61"/>
      <c r="BH2775" s="61"/>
      <c r="BI2775" s="61"/>
      <c r="BJ2775" s="61"/>
      <c r="BK2775" s="61"/>
      <c r="BL2775" s="61"/>
      <c r="BM2775" s="61"/>
    </row>
    <row r="2776" spans="2:65" ht="25.5" customHeight="1" x14ac:dyDescent="0.2">
      <c r="B2776" s="61"/>
      <c r="C2776" s="61"/>
      <c r="D2776" s="61"/>
      <c r="E2776" s="64"/>
      <c r="F2776" s="61"/>
      <c r="G2776" s="61"/>
      <c r="H2776" s="61"/>
      <c r="I2776" s="61"/>
      <c r="J2776" s="63" t="s">
        <v>393</v>
      </c>
      <c r="K2776" s="45">
        <v>0</v>
      </c>
      <c r="L2776" s="58">
        <v>0</v>
      </c>
      <c r="M2776" s="61"/>
      <c r="N2776" s="61"/>
      <c r="O2776" s="61"/>
      <c r="P2776" s="61"/>
      <c r="Q2776" s="61"/>
      <c r="R2776" s="61"/>
      <c r="S2776" s="61"/>
      <c r="T2776" s="61"/>
      <c r="U2776" s="61"/>
      <c r="V2776" s="61"/>
      <c r="W2776" s="169" t="s">
        <v>162</v>
      </c>
      <c r="X2776" s="59">
        <v>4</v>
      </c>
      <c r="Y2776" s="60">
        <v>0.14285714285714285</v>
      </c>
      <c r="Z2776" s="61"/>
      <c r="AA2776" s="61"/>
      <c r="AB2776" s="61"/>
      <c r="AC2776" s="61"/>
      <c r="AD2776" s="61"/>
      <c r="AE2776" s="61"/>
      <c r="AF2776" s="61"/>
      <c r="AG2776" s="61"/>
      <c r="AH2776" s="61"/>
      <c r="AI2776" s="169" t="s">
        <v>273</v>
      </c>
      <c r="AJ2776" s="45">
        <v>0</v>
      </c>
      <c r="AK2776" s="60">
        <v>0</v>
      </c>
      <c r="AL2776" s="61"/>
      <c r="AM2776" s="169" t="s">
        <v>264</v>
      </c>
      <c r="AN2776" s="45">
        <v>0</v>
      </c>
      <c r="AO2776" s="60">
        <v>0</v>
      </c>
      <c r="AP2776" s="61"/>
      <c r="AQ2776" s="61"/>
      <c r="AR2776" s="61"/>
      <c r="AS2776" s="61"/>
      <c r="AT2776" s="61"/>
      <c r="AU2776" s="169" t="s">
        <v>309</v>
      </c>
      <c r="AV2776" s="45">
        <v>1</v>
      </c>
      <c r="AW2776" s="60">
        <v>4.3478260869565216E-2</v>
      </c>
      <c r="AX2776" s="61"/>
      <c r="AY2776"/>
      <c r="AZ2776"/>
      <c r="BA2776"/>
      <c r="BB2776" s="61"/>
      <c r="BC2776" s="61"/>
      <c r="BD2776" s="61"/>
      <c r="BE2776" s="61"/>
      <c r="BF2776" s="61"/>
      <c r="BG2776" s="61"/>
      <c r="BH2776" s="61"/>
      <c r="BI2776" s="61"/>
      <c r="BJ2776" s="61"/>
      <c r="BK2776" s="61"/>
      <c r="BL2776" s="61"/>
      <c r="BM2776" s="61"/>
    </row>
    <row r="2777" spans="2:65" ht="25.5" customHeight="1" x14ac:dyDescent="0.2">
      <c r="B2777" s="61"/>
      <c r="C2777" s="61"/>
      <c r="D2777" s="61"/>
      <c r="E2777" s="64"/>
      <c r="F2777" s="61"/>
      <c r="G2777" s="61"/>
      <c r="H2777" s="61"/>
      <c r="I2777" s="61"/>
      <c r="J2777" s="63" t="s">
        <v>407</v>
      </c>
      <c r="K2777" s="45">
        <v>2</v>
      </c>
      <c r="L2777" s="58">
        <v>7.1428571428571425E-2</v>
      </c>
      <c r="M2777" s="61"/>
      <c r="N2777" s="61"/>
      <c r="O2777" s="61"/>
      <c r="P2777" s="61"/>
      <c r="Q2777" s="61"/>
      <c r="R2777" s="61"/>
      <c r="S2777" s="61"/>
      <c r="T2777" s="61"/>
      <c r="U2777" s="61"/>
      <c r="V2777" s="61"/>
      <c r="W2777" s="37"/>
      <c r="X2777" s="45">
        <v>28</v>
      </c>
      <c r="Y2777" s="60">
        <v>1</v>
      </c>
      <c r="Z2777" s="61"/>
      <c r="AA2777" s="61"/>
      <c r="AB2777" s="61"/>
      <c r="AC2777" s="61"/>
      <c r="AD2777" s="61"/>
      <c r="AE2777" s="61"/>
      <c r="AF2777" s="61"/>
      <c r="AG2777" s="61"/>
      <c r="AH2777" s="61"/>
      <c r="AI2777" s="169" t="s">
        <v>438</v>
      </c>
      <c r="AJ2777" s="45">
        <v>10</v>
      </c>
      <c r="AK2777" s="60">
        <v>0.35714285714285715</v>
      </c>
      <c r="AL2777" s="61"/>
      <c r="AM2777" s="169" t="s">
        <v>279</v>
      </c>
      <c r="AN2777" s="45">
        <v>4</v>
      </c>
      <c r="AO2777" s="60">
        <v>0.17391304347826086</v>
      </c>
      <c r="AP2777" s="61"/>
      <c r="AQ2777" s="61"/>
      <c r="AR2777" s="61"/>
      <c r="AS2777" s="61"/>
      <c r="AT2777" s="61"/>
      <c r="AU2777" s="169" t="s">
        <v>310</v>
      </c>
      <c r="AV2777" s="45">
        <v>0</v>
      </c>
      <c r="AW2777" s="60">
        <v>0</v>
      </c>
      <c r="AX2777" s="61"/>
      <c r="AY2777" s="61"/>
      <c r="AZ2777" s="61"/>
      <c r="BA2777" s="61"/>
      <c r="BB2777" s="61"/>
      <c r="BC2777" s="61"/>
      <c r="BD2777" s="61"/>
      <c r="BE2777" s="61"/>
      <c r="BF2777" s="61"/>
      <c r="BG2777" s="61"/>
      <c r="BH2777" s="61"/>
      <c r="BI2777" s="61"/>
      <c r="BJ2777" s="61"/>
      <c r="BK2777" s="61"/>
      <c r="BL2777" s="61"/>
      <c r="BM2777" s="61"/>
    </row>
    <row r="2778" spans="2:65" ht="25.5" customHeight="1" x14ac:dyDescent="0.2">
      <c r="B2778" s="61"/>
      <c r="C2778" s="61"/>
      <c r="D2778" s="61"/>
      <c r="E2778" s="64"/>
      <c r="F2778" s="61"/>
      <c r="G2778" s="61"/>
      <c r="H2778" s="61"/>
      <c r="I2778" s="61"/>
      <c r="J2778" s="63" t="s">
        <v>408</v>
      </c>
      <c r="K2778" s="45">
        <v>0</v>
      </c>
      <c r="L2778" s="58">
        <v>0</v>
      </c>
      <c r="M2778" s="61"/>
      <c r="N2778" s="61"/>
      <c r="O2778" s="61"/>
      <c r="P2778" s="61"/>
      <c r="Q2778" s="61"/>
      <c r="R2778" s="61"/>
      <c r="S2778" s="61"/>
      <c r="T2778" s="61"/>
      <c r="U2778" s="61"/>
      <c r="V2778" s="61"/>
      <c r="W2778" s="61"/>
      <c r="X2778" s="49" t="s">
        <v>141</v>
      </c>
      <c r="Y2778" s="49" t="s">
        <v>140</v>
      </c>
      <c r="Z2778" s="61"/>
      <c r="AA2778" s="61"/>
      <c r="AB2778" s="61"/>
      <c r="AC2778" s="61"/>
      <c r="AD2778" s="61"/>
      <c r="AE2778" s="61"/>
      <c r="AF2778" s="61"/>
      <c r="AG2778" s="61"/>
      <c r="AH2778" s="61"/>
      <c r="AI2778" s="37"/>
      <c r="AJ2778" s="45">
        <v>28</v>
      </c>
      <c r="AK2778" s="60">
        <v>1</v>
      </c>
      <c r="AL2778" s="61"/>
      <c r="AM2778" s="169" t="s">
        <v>267</v>
      </c>
      <c r="AN2778" s="45">
        <v>0</v>
      </c>
      <c r="AO2778" s="60">
        <v>0</v>
      </c>
      <c r="AP2778" s="61"/>
      <c r="AQ2778" s="61"/>
      <c r="AR2778" s="61"/>
      <c r="AS2778" s="61"/>
      <c r="AT2778" s="61"/>
      <c r="AU2778" s="169" t="s">
        <v>311</v>
      </c>
      <c r="AV2778" s="45">
        <v>0</v>
      </c>
      <c r="AW2778" s="60">
        <v>0</v>
      </c>
      <c r="AX2778" s="61"/>
      <c r="AY2778" s="61"/>
      <c r="AZ2778" s="61"/>
      <c r="BA2778" s="61"/>
      <c r="BB2778" s="61"/>
      <c r="BC2778" s="61"/>
      <c r="BD2778" s="61"/>
      <c r="BE2778" s="61"/>
      <c r="BF2778" s="61"/>
      <c r="BG2778" s="61"/>
      <c r="BH2778" s="61"/>
      <c r="BI2778" s="61"/>
      <c r="BJ2778" s="61"/>
      <c r="BK2778" s="61"/>
      <c r="BL2778" s="61"/>
      <c r="BM2778" s="61"/>
    </row>
    <row r="2779" spans="2:65" ht="25.5" customHeight="1" x14ac:dyDescent="0.2">
      <c r="B2779" s="61"/>
      <c r="C2779" s="61"/>
      <c r="D2779" s="61"/>
      <c r="E2779" s="64"/>
      <c r="F2779" s="61"/>
      <c r="G2779" s="61"/>
      <c r="H2779" s="61"/>
      <c r="I2779" s="61"/>
      <c r="J2779" s="63" t="s">
        <v>395</v>
      </c>
      <c r="K2779" s="45">
        <v>1</v>
      </c>
      <c r="L2779" s="58">
        <v>3.5714285714285712E-2</v>
      </c>
      <c r="M2779" s="61"/>
      <c r="N2779" s="61"/>
      <c r="O2779" s="61"/>
      <c r="P2779" s="61"/>
      <c r="Q2779" s="61"/>
      <c r="R2779" s="61"/>
      <c r="S2779" s="61"/>
      <c r="T2779" s="61"/>
      <c r="U2779" s="61"/>
      <c r="V2779" s="61"/>
      <c r="W2779" s="61"/>
      <c r="X2779" s="61"/>
      <c r="Y2779" s="61"/>
      <c r="Z2779" s="61"/>
      <c r="AA2779" s="61"/>
      <c r="AB2779" s="61"/>
      <c r="AC2779" s="61"/>
      <c r="AD2779" s="61"/>
      <c r="AE2779" s="61"/>
      <c r="AF2779" s="61"/>
      <c r="AG2779" s="61"/>
      <c r="AH2779" s="61"/>
      <c r="AI2779" s="61"/>
      <c r="AJ2779" s="49" t="s">
        <v>141</v>
      </c>
      <c r="AK2779" s="49" t="s">
        <v>140</v>
      </c>
      <c r="AL2779" s="61"/>
      <c r="AM2779" s="169" t="s">
        <v>268</v>
      </c>
      <c r="AN2779" s="45">
        <v>0</v>
      </c>
      <c r="AO2779" s="60">
        <v>0</v>
      </c>
      <c r="AP2779" s="61"/>
      <c r="AQ2779" s="61"/>
      <c r="AR2779" s="61"/>
      <c r="AS2779" s="61"/>
      <c r="AT2779" s="61"/>
      <c r="AU2779" s="169" t="s">
        <v>312</v>
      </c>
      <c r="AV2779" s="45">
        <v>0</v>
      </c>
      <c r="AW2779" s="60">
        <v>0</v>
      </c>
      <c r="AX2779" s="61"/>
      <c r="AY2779"/>
      <c r="AZ2779"/>
      <c r="BA2779"/>
      <c r="BB2779" s="61"/>
      <c r="BC2779" s="61"/>
      <c r="BD2779" s="61"/>
      <c r="BE2779" s="61"/>
      <c r="BF2779" s="61"/>
      <c r="BG2779" s="61"/>
      <c r="BH2779" s="61"/>
      <c r="BI2779" s="61"/>
      <c r="BJ2779" s="61"/>
      <c r="BK2779" s="61"/>
      <c r="BL2779" s="61"/>
      <c r="BM2779" s="61"/>
    </row>
    <row r="2780" spans="2:65" ht="25.5" customHeight="1" x14ac:dyDescent="0.2">
      <c r="B2780" s="61"/>
      <c r="C2780" s="61"/>
      <c r="D2780" s="61"/>
      <c r="E2780" s="64"/>
      <c r="F2780" s="61"/>
      <c r="G2780" s="61"/>
      <c r="H2780" s="61"/>
      <c r="I2780" s="61"/>
      <c r="J2780" s="61"/>
      <c r="K2780" s="45">
        <v>28</v>
      </c>
      <c r="L2780" s="58">
        <v>1</v>
      </c>
      <c r="M2780" s="61"/>
      <c r="N2780" s="61"/>
      <c r="O2780" s="61"/>
      <c r="P2780" s="61"/>
      <c r="Q2780" s="61"/>
      <c r="R2780" s="61"/>
      <c r="S2780" s="61"/>
      <c r="T2780" s="61"/>
      <c r="U2780" s="61"/>
      <c r="V2780" s="61"/>
      <c r="W2780" s="61"/>
      <c r="X2780" s="61"/>
      <c r="Y2780" s="61"/>
      <c r="Z2780" s="61"/>
      <c r="AA2780" s="61"/>
      <c r="AB2780" s="61"/>
      <c r="AC2780" s="61"/>
      <c r="AD2780" s="61"/>
      <c r="AE2780" s="61"/>
      <c r="AF2780" s="61"/>
      <c r="AG2780" s="61"/>
      <c r="AH2780" s="61"/>
      <c r="AI2780" s="61"/>
      <c r="AJ2780" s="61"/>
      <c r="AK2780" s="61"/>
      <c r="AL2780" s="61"/>
      <c r="AM2780" s="169" t="s">
        <v>269</v>
      </c>
      <c r="AN2780" s="45">
        <v>0</v>
      </c>
      <c r="AO2780" s="60">
        <v>0</v>
      </c>
      <c r="AP2780" s="61"/>
      <c r="AQ2780" s="61"/>
      <c r="AR2780" s="61"/>
      <c r="AS2780" s="61"/>
      <c r="AT2780" s="61"/>
      <c r="AU2780" s="169" t="s">
        <v>313</v>
      </c>
      <c r="AV2780" s="45">
        <v>0</v>
      </c>
      <c r="AW2780" s="60">
        <v>0</v>
      </c>
      <c r="AX2780" s="61"/>
      <c r="AY2780"/>
      <c r="AZ2780"/>
      <c r="BA2780"/>
      <c r="BB2780" s="61"/>
      <c r="BC2780" s="61"/>
      <c r="BD2780" s="61"/>
      <c r="BE2780" s="61"/>
      <c r="BF2780" s="61"/>
      <c r="BG2780" s="61"/>
      <c r="BH2780" s="61"/>
      <c r="BI2780" s="61"/>
      <c r="BJ2780" s="61"/>
      <c r="BK2780" s="61"/>
      <c r="BL2780" s="61"/>
      <c r="BM2780" s="61"/>
    </row>
    <row r="2781" spans="2:65" ht="25.5" customHeight="1" x14ac:dyDescent="0.2">
      <c r="B2781" s="61"/>
      <c r="C2781" s="61"/>
      <c r="D2781" s="61"/>
      <c r="E2781" s="64"/>
      <c r="F2781" s="61"/>
      <c r="G2781" s="61"/>
      <c r="H2781" s="61"/>
      <c r="I2781" s="61"/>
      <c r="J2781" s="61"/>
      <c r="K2781" s="70" t="s">
        <v>141</v>
      </c>
      <c r="L2781" s="70" t="s">
        <v>140</v>
      </c>
      <c r="M2781" s="61"/>
      <c r="N2781" s="61"/>
      <c r="O2781" s="61"/>
      <c r="P2781" s="61"/>
      <c r="Q2781" s="61"/>
      <c r="R2781" s="61"/>
      <c r="S2781" s="61"/>
      <c r="T2781" s="61"/>
      <c r="U2781" s="61"/>
      <c r="V2781" s="61"/>
      <c r="W2781" s="61"/>
      <c r="X2781" s="61"/>
      <c r="Y2781" s="61"/>
      <c r="Z2781" s="61"/>
      <c r="AA2781" s="61"/>
      <c r="AB2781" s="61"/>
      <c r="AC2781" s="61"/>
      <c r="AD2781" s="61"/>
      <c r="AE2781" s="61"/>
      <c r="AF2781" s="61"/>
      <c r="AG2781" s="61"/>
      <c r="AH2781" s="61"/>
      <c r="AI2781" s="61"/>
      <c r="AJ2781" s="61"/>
      <c r="AK2781" s="61"/>
      <c r="AL2781" s="61"/>
      <c r="AM2781" s="169" t="s">
        <v>280</v>
      </c>
      <c r="AN2781" s="45">
        <v>1</v>
      </c>
      <c r="AO2781" s="60">
        <v>4.3478260869565216E-2</v>
      </c>
      <c r="AP2781" s="61"/>
      <c r="AQ2781" s="61"/>
      <c r="AR2781" s="61"/>
      <c r="AS2781" s="61"/>
      <c r="AT2781" s="61"/>
      <c r="AU2781" s="98"/>
      <c r="AV2781" s="45">
        <v>23</v>
      </c>
      <c r="AW2781" s="60">
        <v>1</v>
      </c>
      <c r="AX2781" s="61"/>
      <c r="AY2781" s="61"/>
      <c r="AZ2781" s="61"/>
      <c r="BA2781" s="61"/>
      <c r="BB2781" s="61"/>
      <c r="BC2781" s="61"/>
      <c r="BD2781" s="61"/>
      <c r="BE2781" s="61"/>
      <c r="BF2781" s="61"/>
      <c r="BG2781" s="61"/>
      <c r="BH2781" s="61"/>
      <c r="BI2781" s="61"/>
      <c r="BJ2781" s="61"/>
      <c r="BK2781" s="61"/>
      <c r="BL2781" s="61"/>
      <c r="BM2781" s="61"/>
    </row>
    <row r="2782" spans="2:65" ht="25.5" customHeight="1" x14ac:dyDescent="0.2">
      <c r="B2782" s="61"/>
      <c r="C2782" s="61"/>
      <c r="D2782" s="61"/>
      <c r="E2782" s="64"/>
      <c r="F2782" s="61"/>
      <c r="G2782" s="61"/>
      <c r="H2782" s="61"/>
      <c r="I2782" s="61"/>
      <c r="J2782" s="61"/>
      <c r="K2782" s="61"/>
      <c r="L2782" s="61"/>
      <c r="M2782" s="61"/>
      <c r="N2782" s="61"/>
      <c r="O2782" s="61"/>
      <c r="P2782" s="61"/>
      <c r="Q2782" s="61"/>
      <c r="R2782" s="61"/>
      <c r="S2782" s="61"/>
      <c r="T2782" s="61"/>
      <c r="U2782" s="61"/>
      <c r="V2782" s="61"/>
      <c r="W2782" s="61"/>
      <c r="X2782" s="61"/>
      <c r="Y2782" s="61"/>
      <c r="Z2782" s="61"/>
      <c r="AA2782" s="61"/>
      <c r="AB2782" s="61"/>
      <c r="AC2782" s="61"/>
      <c r="AD2782" s="61"/>
      <c r="AE2782" s="61"/>
      <c r="AF2782" s="61"/>
      <c r="AG2782" s="61"/>
      <c r="AH2782" s="61"/>
      <c r="AI2782" s="61"/>
      <c r="AJ2782" s="61"/>
      <c r="AK2782" s="61"/>
      <c r="AL2782" s="61"/>
      <c r="AM2782" s="169" t="s">
        <v>270</v>
      </c>
      <c r="AN2782" s="45">
        <v>0</v>
      </c>
      <c r="AO2782" s="60">
        <v>0</v>
      </c>
      <c r="AP2782" s="61"/>
      <c r="AQ2782" s="61"/>
      <c r="AR2782" s="61"/>
      <c r="AS2782" s="61"/>
      <c r="AT2782" s="61"/>
      <c r="AU2782" s="61"/>
      <c r="AV2782" s="49" t="s">
        <v>141</v>
      </c>
      <c r="AW2782" s="49" t="s">
        <v>140</v>
      </c>
      <c r="AX2782" s="61"/>
      <c r="AY2782" s="61"/>
      <c r="AZ2782" s="61"/>
      <c r="BA2782" s="61"/>
      <c r="BB2782" s="61"/>
      <c r="BC2782" s="61"/>
      <c r="BD2782" s="61"/>
      <c r="BE2782" s="61"/>
      <c r="BF2782" s="61"/>
      <c r="BG2782" s="61"/>
      <c r="BH2782" s="61"/>
      <c r="BI2782" s="61"/>
      <c r="BJ2782" s="61"/>
      <c r="BK2782" s="61"/>
      <c r="BL2782" s="61"/>
      <c r="BM2782" s="61"/>
    </row>
    <row r="2783" spans="2:65" ht="25.5" customHeight="1" x14ac:dyDescent="0.2">
      <c r="B2783" s="61"/>
      <c r="C2783" s="61"/>
      <c r="D2783" s="61"/>
      <c r="E2783" s="64"/>
      <c r="F2783" s="61"/>
      <c r="G2783" s="61"/>
      <c r="H2783" s="61"/>
      <c r="I2783" s="61"/>
      <c r="J2783" s="61"/>
      <c r="K2783" s="61"/>
      <c r="L2783" s="61"/>
      <c r="M2783" s="61"/>
      <c r="N2783" s="61"/>
      <c r="O2783" s="61"/>
      <c r="P2783" s="61"/>
      <c r="Q2783" s="61"/>
      <c r="R2783" s="61"/>
      <c r="S2783" s="61"/>
      <c r="T2783" s="61"/>
      <c r="U2783" s="61"/>
      <c r="V2783" s="61"/>
      <c r="W2783" s="61"/>
      <c r="X2783" s="61"/>
      <c r="Y2783" s="61"/>
      <c r="Z2783" s="61"/>
      <c r="AA2783" s="61"/>
      <c r="AB2783" s="61"/>
      <c r="AC2783" s="61"/>
      <c r="AD2783" s="61"/>
      <c r="AE2783" s="61"/>
      <c r="AF2783" s="61"/>
      <c r="AG2783" s="61"/>
      <c r="AH2783" s="61"/>
      <c r="AI2783" s="61"/>
      <c r="AJ2783" s="61"/>
      <c r="AK2783" s="61"/>
      <c r="AL2783" s="61"/>
      <c r="AM2783" s="169" t="s">
        <v>271</v>
      </c>
      <c r="AN2783" s="45">
        <v>0</v>
      </c>
      <c r="AO2783" s="60">
        <v>0</v>
      </c>
      <c r="AP2783" s="61"/>
      <c r="AQ2783" s="61"/>
      <c r="AR2783" s="61"/>
      <c r="AS2783" s="61"/>
      <c r="AT2783" s="61"/>
      <c r="AU2783" s="61"/>
      <c r="AV2783" s="61"/>
      <c r="AW2783" s="61"/>
      <c r="AX2783" s="61"/>
      <c r="AY2783" s="61"/>
      <c r="AZ2783" s="61"/>
      <c r="BA2783" s="61"/>
      <c r="BB2783" s="61"/>
      <c r="BC2783" s="61"/>
      <c r="BD2783" s="61"/>
      <c r="BE2783" s="61"/>
      <c r="BF2783" s="61"/>
      <c r="BG2783" s="61"/>
      <c r="BH2783" s="61"/>
      <c r="BI2783" s="61"/>
      <c r="BJ2783" s="62"/>
      <c r="BK2783" s="62"/>
      <c r="BL2783" s="61"/>
      <c r="BM2783" s="61"/>
    </row>
    <row r="2784" spans="2:65" ht="25.5" customHeight="1" x14ac:dyDescent="0.2">
      <c r="B2784" s="37"/>
      <c r="C2784" s="37"/>
      <c r="D2784" s="37"/>
      <c r="E2784" s="64"/>
      <c r="F2784" s="61"/>
      <c r="G2784" s="61"/>
      <c r="H2784" s="61"/>
      <c r="I2784" s="61"/>
      <c r="J2784" s="61"/>
      <c r="K2784" s="61"/>
      <c r="L2784" s="61"/>
      <c r="M2784" s="61"/>
      <c r="N2784" s="61"/>
      <c r="O2784" s="61"/>
      <c r="P2784" s="61"/>
      <c r="Q2784" s="61"/>
      <c r="R2784" s="61"/>
      <c r="S2784" s="61"/>
      <c r="T2784" s="61"/>
      <c r="U2784" s="61"/>
      <c r="V2784" s="61"/>
      <c r="W2784" s="61"/>
      <c r="X2784" s="61"/>
      <c r="Y2784" s="61"/>
      <c r="Z2784" s="61"/>
      <c r="AA2784" s="61"/>
      <c r="AB2784" s="61"/>
      <c r="AC2784" s="61"/>
      <c r="AD2784" s="61"/>
      <c r="AE2784" s="61"/>
      <c r="AF2784" s="61"/>
      <c r="AG2784" s="61"/>
      <c r="AH2784" s="61"/>
      <c r="AI2784" s="61"/>
      <c r="AJ2784" s="61"/>
      <c r="AK2784" s="61"/>
      <c r="AL2784" s="61"/>
      <c r="AM2784" s="169" t="s">
        <v>272</v>
      </c>
      <c r="AN2784" s="45">
        <v>0</v>
      </c>
      <c r="AO2784" s="60">
        <v>0</v>
      </c>
      <c r="AP2784" s="61"/>
      <c r="AQ2784" s="61"/>
      <c r="AR2784" s="61"/>
      <c r="AS2784" s="61"/>
      <c r="AT2784" s="61"/>
      <c r="AU2784" s="61"/>
      <c r="AV2784" s="61"/>
      <c r="AW2784" s="61"/>
      <c r="AX2784" s="61"/>
      <c r="AY2784" s="61"/>
      <c r="AZ2784" s="61"/>
      <c r="BA2784" s="61"/>
      <c r="BB2784" s="61"/>
      <c r="BC2784" s="61"/>
      <c r="BD2784" s="61"/>
      <c r="BE2784" s="61"/>
      <c r="BF2784" s="61"/>
      <c r="BG2784" s="61"/>
      <c r="BH2784" s="61"/>
      <c r="BI2784" s="61"/>
      <c r="BJ2784" s="61"/>
      <c r="BK2784" s="61"/>
      <c r="BL2784" s="61"/>
      <c r="BM2784" s="61"/>
    </row>
    <row r="2785" spans="2:65" ht="25.5" customHeight="1" x14ac:dyDescent="0.2">
      <c r="B2785" s="61"/>
      <c r="C2785" s="61"/>
      <c r="D2785" s="61"/>
      <c r="E2785" s="64"/>
      <c r="F2785" s="61"/>
      <c r="G2785" s="61"/>
      <c r="H2785" s="61"/>
      <c r="I2785" s="61"/>
      <c r="J2785" s="61"/>
      <c r="K2785" s="61"/>
      <c r="L2785" s="61"/>
      <c r="M2785" s="61"/>
      <c r="N2785" s="61"/>
      <c r="O2785" s="61"/>
      <c r="P2785" s="61"/>
      <c r="Q2785" s="61"/>
      <c r="R2785" s="61"/>
      <c r="S2785" s="61"/>
      <c r="T2785" s="61"/>
      <c r="U2785" s="61"/>
      <c r="V2785" s="61"/>
      <c r="W2785" s="61"/>
      <c r="X2785" s="61"/>
      <c r="Y2785" s="61"/>
      <c r="Z2785" s="61"/>
      <c r="AA2785" s="61"/>
      <c r="AB2785" s="61"/>
      <c r="AC2785" s="61"/>
      <c r="AD2785" s="61"/>
      <c r="AE2785" s="61"/>
      <c r="AF2785" s="61"/>
      <c r="AG2785" s="61"/>
      <c r="AH2785" s="61"/>
      <c r="AI2785" s="61"/>
      <c r="AJ2785" s="61"/>
      <c r="AK2785" s="61"/>
      <c r="AL2785" s="61"/>
      <c r="AM2785" s="169" t="s">
        <v>281</v>
      </c>
      <c r="AN2785" s="30">
        <v>0</v>
      </c>
      <c r="AO2785" s="60">
        <v>0</v>
      </c>
      <c r="AP2785" s="61"/>
      <c r="AQ2785" s="61"/>
      <c r="AR2785" s="61"/>
      <c r="AS2785" s="61"/>
      <c r="AT2785" s="61"/>
      <c r="AU2785" s="61"/>
      <c r="AV2785" s="61"/>
      <c r="AW2785" s="61"/>
      <c r="AX2785" s="61"/>
      <c r="AY2785" s="61"/>
      <c r="AZ2785" s="61"/>
      <c r="BA2785" s="61"/>
      <c r="BB2785" s="61"/>
      <c r="BC2785" s="61"/>
      <c r="BD2785" s="61"/>
      <c r="BE2785" s="61"/>
      <c r="BF2785" s="61"/>
      <c r="BG2785" s="61"/>
      <c r="BH2785" s="61"/>
      <c r="BI2785" s="61"/>
      <c r="BJ2785" s="61"/>
      <c r="BK2785" s="61"/>
      <c r="BL2785" s="61"/>
      <c r="BM2785" s="61"/>
    </row>
    <row r="2786" spans="2:65" ht="25.5" customHeight="1" x14ac:dyDescent="0.2">
      <c r="B2786" s="61"/>
      <c r="C2786" s="61"/>
      <c r="D2786" s="61"/>
      <c r="E2786" s="64"/>
      <c r="F2786" s="61"/>
      <c r="G2786" s="61"/>
      <c r="H2786" s="61"/>
      <c r="I2786" s="61"/>
      <c r="J2786" s="61"/>
      <c r="K2786" s="61"/>
      <c r="L2786" s="61"/>
      <c r="M2786" s="61"/>
      <c r="N2786" s="61"/>
      <c r="O2786" s="61"/>
      <c r="P2786" s="61"/>
      <c r="Q2786" s="61"/>
      <c r="R2786" s="61"/>
      <c r="S2786" s="61"/>
      <c r="T2786" s="61"/>
      <c r="U2786" s="61"/>
      <c r="V2786" s="61"/>
      <c r="W2786" s="61"/>
      <c r="X2786" s="61"/>
      <c r="Y2786" s="61"/>
      <c r="Z2786" s="61"/>
      <c r="AA2786" s="61"/>
      <c r="AB2786" s="61"/>
      <c r="AC2786" s="61"/>
      <c r="AD2786" s="61"/>
      <c r="AE2786" s="61"/>
      <c r="AF2786" s="61"/>
      <c r="AG2786" s="61"/>
      <c r="AH2786" s="61"/>
      <c r="AI2786" s="61"/>
      <c r="AJ2786" s="61"/>
      <c r="AK2786" s="61"/>
      <c r="AL2786" s="61"/>
      <c r="AM2786" s="98"/>
      <c r="AN2786" s="45">
        <v>23</v>
      </c>
      <c r="AO2786" s="60">
        <v>1</v>
      </c>
      <c r="AP2786" s="61"/>
      <c r="AQ2786" s="61"/>
      <c r="AR2786" s="61"/>
      <c r="AS2786" s="61"/>
      <c r="AT2786" s="61"/>
      <c r="AU2786" s="61"/>
      <c r="AV2786" s="61"/>
      <c r="AW2786" s="61"/>
      <c r="AX2786" s="61"/>
      <c r="AY2786" s="61"/>
      <c r="AZ2786" s="61"/>
      <c r="BA2786" s="61"/>
      <c r="BB2786" s="61"/>
      <c r="BC2786" s="61"/>
      <c r="BD2786" s="61"/>
      <c r="BE2786" s="61"/>
      <c r="BF2786" s="61"/>
      <c r="BG2786" s="61"/>
      <c r="BH2786" s="61"/>
      <c r="BI2786" s="61"/>
      <c r="BJ2786" s="61"/>
      <c r="BK2786" s="61"/>
      <c r="BL2786" s="61"/>
      <c r="BM2786" s="61"/>
    </row>
    <row r="2787" spans="2:65" ht="25.5" customHeight="1" x14ac:dyDescent="0.2">
      <c r="B2787" s="61"/>
      <c r="C2787" s="61"/>
      <c r="D2787" s="61"/>
      <c r="E2787" s="64"/>
      <c r="F2787" s="61"/>
      <c r="G2787" s="61"/>
      <c r="H2787" s="61"/>
      <c r="I2787" s="61"/>
      <c r="J2787" s="61"/>
      <c r="K2787" s="61"/>
      <c r="L2787" s="61"/>
      <c r="M2787" s="61"/>
      <c r="N2787" s="61"/>
      <c r="O2787" s="61"/>
      <c r="P2787" s="61"/>
      <c r="Q2787" s="61"/>
      <c r="R2787" s="61"/>
      <c r="S2787" s="61"/>
      <c r="T2787" s="61"/>
      <c r="U2787" s="61"/>
      <c r="V2787" s="61"/>
      <c r="W2787" s="61"/>
      <c r="X2787" s="61"/>
      <c r="Y2787" s="61"/>
      <c r="Z2787" s="61"/>
      <c r="AA2787" s="61"/>
      <c r="AB2787" s="61"/>
      <c r="AC2787" s="61"/>
      <c r="AD2787" s="61"/>
      <c r="AE2787" s="61"/>
      <c r="AF2787" s="61"/>
      <c r="AG2787" s="61"/>
      <c r="AH2787" s="61"/>
      <c r="AI2787" s="61"/>
      <c r="AJ2787" s="61"/>
      <c r="AK2787" s="61"/>
      <c r="AL2787" s="61"/>
      <c r="AM2787" s="61"/>
      <c r="AN2787" s="49" t="s">
        <v>141</v>
      </c>
      <c r="AO2787" s="49" t="s">
        <v>140</v>
      </c>
      <c r="AP2787" s="61"/>
      <c r="AQ2787" s="61"/>
      <c r="AR2787" s="61"/>
      <c r="AS2787" s="61"/>
      <c r="AT2787" s="61"/>
      <c r="AU2787" s="61"/>
      <c r="AV2787" s="61"/>
      <c r="AW2787" s="61"/>
      <c r="AX2787" s="61"/>
      <c r="AY2787" s="61"/>
      <c r="AZ2787" s="61"/>
      <c r="BA2787" s="61"/>
      <c r="BB2787" s="61"/>
      <c r="BC2787" s="61"/>
      <c r="BD2787" s="61"/>
      <c r="BE2787" s="61"/>
      <c r="BF2787" s="61"/>
      <c r="BG2787" s="61"/>
      <c r="BH2787" s="61"/>
      <c r="BI2787" s="61"/>
      <c r="BJ2787" s="61"/>
      <c r="BK2787" s="61"/>
      <c r="BL2787" s="61"/>
      <c r="BM2787" s="61"/>
    </row>
    <row r="2788" spans="2:65" ht="25.5" customHeight="1" x14ac:dyDescent="0.2">
      <c r="B2788" s="61"/>
      <c r="C2788" s="61"/>
      <c r="D2788" s="61"/>
      <c r="E2788" s="64"/>
      <c r="F2788" s="61"/>
      <c r="G2788" s="61"/>
      <c r="H2788" s="61"/>
      <c r="I2788" s="61"/>
      <c r="J2788" s="61"/>
      <c r="K2788" s="61"/>
      <c r="L2788" s="61"/>
      <c r="M2788" s="61"/>
      <c r="N2788" s="61"/>
      <c r="O2788" s="61"/>
      <c r="P2788" s="61"/>
      <c r="Q2788" s="61"/>
      <c r="R2788" s="61"/>
      <c r="S2788" s="61"/>
      <c r="T2788" s="61"/>
      <c r="U2788" s="61"/>
      <c r="V2788" s="61"/>
      <c r="W2788" s="61"/>
      <c r="X2788" s="61"/>
      <c r="Y2788" s="61"/>
      <c r="Z2788" s="61"/>
      <c r="AA2788" s="61"/>
      <c r="AB2788" s="61"/>
      <c r="AC2788" s="61"/>
      <c r="AD2788" s="61"/>
      <c r="AE2788" s="61"/>
      <c r="AF2788" s="61"/>
      <c r="AG2788" s="61"/>
      <c r="AH2788" s="61"/>
      <c r="AI2788" s="61"/>
      <c r="AJ2788" s="61"/>
      <c r="AK2788" s="61"/>
      <c r="AL2788" s="61"/>
      <c r="AM2788" s="61"/>
      <c r="AN2788" s="61"/>
      <c r="AO2788" s="61"/>
      <c r="AP2788" s="61"/>
      <c r="AQ2788" s="61"/>
      <c r="AR2788" s="61"/>
      <c r="AS2788" s="61"/>
      <c r="AT2788" s="61"/>
      <c r="AU2788" s="61"/>
      <c r="AV2788" s="61"/>
      <c r="AW2788" s="61"/>
      <c r="AX2788" s="61"/>
      <c r="AY2788" s="61"/>
      <c r="AZ2788" s="61"/>
      <c r="BA2788" s="61"/>
      <c r="BB2788" s="61"/>
      <c r="BC2788" s="61"/>
      <c r="BD2788" s="61"/>
      <c r="BE2788" s="61"/>
      <c r="BF2788" s="61"/>
      <c r="BG2788" s="61"/>
      <c r="BH2788" s="61"/>
      <c r="BI2788" s="61"/>
      <c r="BJ2788" s="61"/>
      <c r="BK2788" s="61"/>
      <c r="BL2788" s="61"/>
      <c r="BM2788" s="61"/>
    </row>
    <row r="2789" spans="2:65" ht="25.5" customHeight="1" x14ac:dyDescent="0.2">
      <c r="B2789" s="170" t="s">
        <v>425</v>
      </c>
      <c r="C2789" s="170"/>
      <c r="D2789" s="170"/>
      <c r="E2789" s="170"/>
      <c r="F2789" s="170"/>
      <c r="G2789" s="170"/>
      <c r="H2789" s="170"/>
      <c r="I2789" s="170"/>
      <c r="J2789" s="170"/>
      <c r="K2789" s="170"/>
      <c r="L2789" s="170"/>
      <c r="M2789" s="170"/>
      <c r="N2789" s="170"/>
      <c r="O2789" s="170"/>
      <c r="P2789" s="170"/>
      <c r="Q2789" s="170"/>
      <c r="R2789" s="170"/>
      <c r="S2789" s="170"/>
      <c r="T2789" s="170"/>
      <c r="U2789" s="170"/>
      <c r="V2789" s="170"/>
      <c r="W2789" s="170"/>
      <c r="X2789" s="170"/>
      <c r="Y2789" s="170"/>
      <c r="Z2789" s="170"/>
      <c r="AA2789" s="170"/>
      <c r="AB2789" s="170"/>
      <c r="AC2789" s="170"/>
      <c r="AD2789" s="170"/>
      <c r="AE2789" s="170"/>
      <c r="AF2789" s="170"/>
      <c r="AG2789" s="170"/>
      <c r="AH2789" s="170"/>
      <c r="AI2789" s="170"/>
      <c r="AJ2789" s="170"/>
      <c r="AK2789" s="170"/>
      <c r="AL2789" s="170"/>
      <c r="AM2789" s="170"/>
      <c r="AN2789" s="170"/>
      <c r="AO2789" s="170"/>
      <c r="AP2789" s="170"/>
      <c r="AQ2789" s="170"/>
      <c r="AR2789" s="170"/>
      <c r="AS2789" s="170"/>
      <c r="AT2789" s="170"/>
      <c r="AU2789" s="170"/>
      <c r="AV2789" s="170"/>
      <c r="AW2789" s="170"/>
      <c r="AX2789" s="170"/>
      <c r="AY2789" s="170"/>
      <c r="AZ2789" s="170"/>
      <c r="BA2789" s="170"/>
      <c r="BB2789" s="170"/>
      <c r="BC2789" s="170"/>
      <c r="BD2789" s="170"/>
      <c r="BE2789" s="170"/>
      <c r="BF2789" s="170"/>
      <c r="BG2789" s="170"/>
      <c r="BH2789" s="170"/>
      <c r="BI2789" s="170"/>
      <c r="BJ2789" s="170"/>
      <c r="BK2789" s="170"/>
      <c r="BL2789" s="170"/>
      <c r="BM2789" s="170"/>
    </row>
    <row r="2790" spans="2:65" ht="25.5" customHeight="1" x14ac:dyDescent="0.2">
      <c r="B2790" s="61"/>
      <c r="C2790" s="61"/>
      <c r="D2790" s="61"/>
      <c r="E2790" s="64"/>
      <c r="F2790" s="61"/>
      <c r="G2790" s="61"/>
      <c r="H2790" s="61"/>
      <c r="I2790" s="61"/>
      <c r="J2790" s="61"/>
      <c r="K2790" s="61"/>
      <c r="L2790" s="61"/>
      <c r="M2790" s="61"/>
      <c r="N2790" s="61"/>
      <c r="O2790" s="61"/>
      <c r="P2790" s="61"/>
      <c r="Q2790" s="61"/>
      <c r="R2790" s="61"/>
      <c r="S2790" s="61"/>
      <c r="T2790" s="61"/>
      <c r="U2790" s="61"/>
      <c r="V2790" s="61"/>
      <c r="W2790" s="61"/>
      <c r="X2790" s="61"/>
      <c r="Y2790" s="61"/>
      <c r="Z2790" s="61"/>
      <c r="AA2790" s="61"/>
      <c r="AB2790" s="61"/>
      <c r="AC2790" s="61"/>
      <c r="AD2790" s="61"/>
      <c r="AE2790" s="61"/>
      <c r="AF2790" s="61"/>
      <c r="AG2790" s="61"/>
      <c r="AH2790" s="61"/>
      <c r="AI2790" s="61"/>
      <c r="AJ2790" s="61"/>
      <c r="AK2790" s="61"/>
      <c r="AL2790" s="61"/>
      <c r="AM2790" s="61"/>
      <c r="AN2790" s="61"/>
      <c r="AO2790" s="61"/>
      <c r="AP2790" s="61"/>
      <c r="AQ2790" s="61"/>
      <c r="AR2790" s="61"/>
      <c r="AS2790" s="61"/>
      <c r="AT2790" s="61"/>
      <c r="AU2790" s="61"/>
      <c r="AV2790" s="61"/>
      <c r="AW2790" s="61"/>
      <c r="AX2790" s="61"/>
      <c r="AY2790" s="61"/>
      <c r="AZ2790" s="61"/>
      <c r="BA2790" s="61"/>
      <c r="BB2790" s="61"/>
      <c r="BC2790" s="61"/>
      <c r="BD2790" s="61"/>
      <c r="BE2790" s="61"/>
      <c r="BF2790" s="61"/>
      <c r="BG2790" s="61"/>
      <c r="BH2790" s="61"/>
      <c r="BI2790" s="61"/>
      <c r="BJ2790" s="61"/>
      <c r="BK2790" s="61"/>
      <c r="BL2790" s="61"/>
      <c r="BM2790" s="61"/>
    </row>
    <row r="2791" spans="2:65" ht="25.5" customHeight="1" x14ac:dyDescent="0.2">
      <c r="B2791" s="181" t="s">
        <v>427</v>
      </c>
      <c r="C2791" s="181"/>
      <c r="D2791" s="181"/>
      <c r="E2791" s="181"/>
      <c r="F2791" s="181"/>
      <c r="G2791" s="181"/>
      <c r="H2791" s="181"/>
      <c r="I2791" s="61"/>
      <c r="J2791" s="181" t="s">
        <v>426</v>
      </c>
      <c r="K2791" s="181"/>
      <c r="L2791" s="181"/>
      <c r="M2791" s="181"/>
      <c r="N2791" s="181"/>
      <c r="O2791" s="181"/>
      <c r="P2791" s="181"/>
      <c r="Q2791" s="181"/>
      <c r="R2791" s="181"/>
      <c r="S2791" s="181"/>
      <c r="T2791" s="181"/>
      <c r="U2791" s="73"/>
      <c r="V2791" s="181" t="s">
        <v>428</v>
      </c>
      <c r="W2791" s="181"/>
      <c r="X2791" s="181"/>
      <c r="Y2791" s="181"/>
      <c r="Z2791" s="181"/>
      <c r="AA2791" s="181"/>
      <c r="AB2791" s="181"/>
      <c r="AC2791" s="61"/>
      <c r="AD2791" s="61"/>
      <c r="AE2791" s="181" t="s">
        <v>429</v>
      </c>
      <c r="AF2791" s="181"/>
      <c r="AG2791" s="181"/>
      <c r="AH2791" s="181"/>
      <c r="AI2791" s="181"/>
      <c r="AJ2791" s="181"/>
      <c r="AK2791" s="181"/>
      <c r="AL2791" s="181"/>
      <c r="AM2791" s="181"/>
      <c r="AN2791" s="181"/>
      <c r="AO2791" s="181"/>
      <c r="AP2791" s="61"/>
      <c r="AQ2791" s="61"/>
      <c r="AR2791" s="181" t="s">
        <v>430</v>
      </c>
      <c r="AS2791" s="181"/>
      <c r="AT2791" s="181"/>
      <c r="AU2791" s="181"/>
      <c r="AV2791" s="181"/>
      <c r="AW2791" s="181"/>
      <c r="AX2791" s="181"/>
      <c r="AY2791" s="61"/>
      <c r="AZ2791" s="61"/>
      <c r="BA2791" s="181" t="s">
        <v>431</v>
      </c>
      <c r="BB2791" s="181"/>
      <c r="BC2791" s="181"/>
      <c r="BD2791" s="181"/>
      <c r="BE2791" s="181"/>
      <c r="BF2791" s="181"/>
      <c r="BG2791" s="181"/>
      <c r="BH2791" s="181"/>
      <c r="BI2791" s="181"/>
      <c r="BJ2791" s="181"/>
      <c r="BK2791" s="181"/>
      <c r="BL2791" s="61"/>
      <c r="BM2791" s="61"/>
    </row>
    <row r="2792" spans="2:65" ht="25.5" customHeight="1" x14ac:dyDescent="0.2">
      <c r="B2792" s="61"/>
      <c r="C2792" s="61"/>
      <c r="D2792" s="61"/>
      <c r="E2792" s="64"/>
      <c r="F2792" s="61"/>
      <c r="G2792" s="61"/>
      <c r="H2792" s="61"/>
      <c r="I2792" s="61"/>
      <c r="J2792" s="61"/>
      <c r="K2792" s="61"/>
      <c r="L2792" s="61"/>
      <c r="M2792" s="61"/>
      <c r="N2792" s="61"/>
      <c r="O2792" s="61"/>
      <c r="P2792" s="61"/>
      <c r="Q2792" s="61"/>
      <c r="R2792" s="61"/>
      <c r="S2792" s="61"/>
      <c r="T2792" s="61"/>
      <c r="U2792" s="61"/>
      <c r="V2792" s="61"/>
      <c r="W2792" s="61"/>
      <c r="X2792" s="61"/>
      <c r="Y2792" s="61"/>
      <c r="Z2792" s="61"/>
      <c r="AA2792" s="61"/>
      <c r="AB2792" s="61"/>
      <c r="AC2792" s="61"/>
      <c r="AD2792" s="61"/>
      <c r="AE2792" s="61"/>
      <c r="AF2792" s="61"/>
      <c r="AG2792" s="61"/>
      <c r="AH2792" s="61"/>
      <c r="AI2792" s="61"/>
      <c r="AJ2792" s="61"/>
      <c r="AK2792" s="61"/>
      <c r="AL2792" s="61"/>
      <c r="AM2792" s="61"/>
      <c r="AN2792" s="61"/>
      <c r="AO2792" s="61"/>
      <c r="AP2792" s="61"/>
      <c r="AQ2792" s="61"/>
      <c r="AR2792" s="61"/>
      <c r="AS2792" s="61"/>
      <c r="AT2792" s="61"/>
      <c r="AU2792" s="61"/>
      <c r="AV2792" s="61"/>
      <c r="AW2792" s="61"/>
      <c r="AX2792" s="61"/>
      <c r="AY2792" s="61"/>
      <c r="AZ2792" s="61"/>
      <c r="BA2792" s="61"/>
      <c r="BB2792" s="61"/>
      <c r="BC2792" s="61"/>
      <c r="BD2792" s="61"/>
      <c r="BE2792" s="61"/>
      <c r="BF2792" s="61"/>
      <c r="BG2792" s="61"/>
      <c r="BH2792" s="61"/>
      <c r="BI2792" s="61"/>
      <c r="BJ2792" s="61"/>
      <c r="BK2792" s="61"/>
      <c r="BL2792" s="61"/>
      <c r="BM2792" s="61"/>
    </row>
    <row r="2793" spans="2:65" ht="25.5" customHeight="1" x14ac:dyDescent="0.2">
      <c r="B2793" s="175" t="s">
        <v>180</v>
      </c>
      <c r="C2793" s="175"/>
      <c r="D2793" s="175"/>
      <c r="E2793" s="64"/>
      <c r="F2793" s="175" t="s">
        <v>14</v>
      </c>
      <c r="G2793" s="175"/>
      <c r="H2793" s="175"/>
      <c r="I2793" s="61"/>
      <c r="J2793" s="178" t="s">
        <v>338</v>
      </c>
      <c r="K2793" s="179"/>
      <c r="L2793" s="180"/>
      <c r="M2793" s="61"/>
      <c r="N2793" s="178" t="s">
        <v>409</v>
      </c>
      <c r="O2793" s="179"/>
      <c r="P2793" s="180"/>
      <c r="Q2793" s="61"/>
      <c r="R2793" s="178" t="s">
        <v>410</v>
      </c>
      <c r="S2793" s="179"/>
      <c r="T2793" s="180"/>
      <c r="U2793" s="61"/>
      <c r="V2793" s="175" t="s">
        <v>180</v>
      </c>
      <c r="W2793" s="175"/>
      <c r="X2793" s="175"/>
      <c r="Y2793" s="61"/>
      <c r="Z2793" s="175" t="s">
        <v>14</v>
      </c>
      <c r="AA2793" s="175"/>
      <c r="AB2793" s="175"/>
      <c r="AC2793" s="61"/>
      <c r="AD2793" s="61"/>
      <c r="AE2793" s="178" t="s">
        <v>338</v>
      </c>
      <c r="AF2793" s="179"/>
      <c r="AG2793" s="180"/>
      <c r="AH2793" s="61"/>
      <c r="AI2793" s="178" t="s">
        <v>409</v>
      </c>
      <c r="AJ2793" s="179"/>
      <c r="AK2793" s="180"/>
      <c r="AL2793" s="61"/>
      <c r="AM2793" s="178" t="s">
        <v>410</v>
      </c>
      <c r="AN2793" s="179"/>
      <c r="AO2793" s="180"/>
      <c r="AP2793" s="61"/>
      <c r="AQ2793" s="61"/>
      <c r="AR2793" s="175" t="s">
        <v>180</v>
      </c>
      <c r="AS2793" s="175"/>
      <c r="AT2793" s="175"/>
      <c r="AU2793" s="61"/>
      <c r="AV2793" s="175" t="s">
        <v>14</v>
      </c>
      <c r="AW2793" s="175"/>
      <c r="AX2793" s="175"/>
      <c r="AY2793" s="61"/>
      <c r="AZ2793" s="61"/>
      <c r="BA2793" s="175" t="s">
        <v>338</v>
      </c>
      <c r="BB2793" s="175"/>
      <c r="BC2793" s="175"/>
      <c r="BD2793" s="61"/>
      <c r="BE2793" s="178" t="s">
        <v>409</v>
      </c>
      <c r="BF2793" s="179"/>
      <c r="BG2793" s="180"/>
      <c r="BH2793" s="61"/>
      <c r="BI2793" s="178" t="s">
        <v>410</v>
      </c>
      <c r="BJ2793" s="179"/>
      <c r="BK2793" s="180"/>
      <c r="BL2793" s="61"/>
      <c r="BM2793" s="61"/>
    </row>
    <row r="2794" spans="2:65" ht="25.5" customHeight="1" x14ac:dyDescent="0.2">
      <c r="B2794" s="55" t="s">
        <v>181</v>
      </c>
      <c r="C2794" s="57">
        <v>19</v>
      </c>
      <c r="D2794" s="58">
        <v>0.6785714285714286</v>
      </c>
      <c r="E2794" s="64"/>
      <c r="F2794" s="55" t="s">
        <v>186</v>
      </c>
      <c r="G2794" s="57">
        <v>26</v>
      </c>
      <c r="H2794" s="58">
        <v>0.9285714285714286</v>
      </c>
      <c r="I2794" s="61"/>
      <c r="J2794" s="55" t="s">
        <v>339</v>
      </c>
      <c r="K2794" s="57">
        <v>18</v>
      </c>
      <c r="L2794" s="58">
        <v>0.6428571428571429</v>
      </c>
      <c r="M2794" s="61"/>
      <c r="N2794" s="55" t="s">
        <v>357</v>
      </c>
      <c r="O2794" s="57">
        <v>3</v>
      </c>
      <c r="P2794" s="58">
        <v>0.10714285714285714</v>
      </c>
      <c r="Q2794" s="61"/>
      <c r="R2794" s="55" t="s">
        <v>411</v>
      </c>
      <c r="S2794" s="57">
        <v>4</v>
      </c>
      <c r="T2794" s="58">
        <v>0.14285714285714285</v>
      </c>
      <c r="U2794" s="61"/>
      <c r="V2794" s="47" t="s">
        <v>181</v>
      </c>
      <c r="W2794" s="57">
        <v>4</v>
      </c>
      <c r="X2794" s="58">
        <v>0.5</v>
      </c>
      <c r="Y2794" s="61"/>
      <c r="Z2794" s="55" t="s">
        <v>186</v>
      </c>
      <c r="AA2794" s="57">
        <v>6</v>
      </c>
      <c r="AB2794" s="58">
        <v>0.75</v>
      </c>
      <c r="AC2794" s="61"/>
      <c r="AD2794" s="61"/>
      <c r="AE2794" s="47" t="s">
        <v>339</v>
      </c>
      <c r="AF2794" s="57">
        <v>3</v>
      </c>
      <c r="AG2794" s="58">
        <v>0.375</v>
      </c>
      <c r="AH2794" s="61"/>
      <c r="AI2794" s="55" t="s">
        <v>357</v>
      </c>
      <c r="AJ2794" s="57">
        <v>0</v>
      </c>
      <c r="AK2794" s="58">
        <v>0</v>
      </c>
      <c r="AL2794" s="61"/>
      <c r="AM2794" s="55" t="s">
        <v>411</v>
      </c>
      <c r="AN2794" s="57">
        <v>3</v>
      </c>
      <c r="AO2794" s="58">
        <v>0.375</v>
      </c>
      <c r="AP2794" s="61"/>
      <c r="AQ2794" s="61"/>
      <c r="AR2794" s="55" t="s">
        <v>181</v>
      </c>
      <c r="AS2794" s="57">
        <v>1</v>
      </c>
      <c r="AT2794" s="58">
        <v>1</v>
      </c>
      <c r="AU2794" s="61"/>
      <c r="AV2794" s="47" t="s">
        <v>186</v>
      </c>
      <c r="AW2794" s="57">
        <v>1</v>
      </c>
      <c r="AX2794" s="58">
        <v>1</v>
      </c>
      <c r="AY2794" s="61"/>
      <c r="AZ2794" s="61"/>
      <c r="BA2794" s="55" t="s">
        <v>339</v>
      </c>
      <c r="BB2794" s="57">
        <v>1</v>
      </c>
      <c r="BC2794" s="58">
        <v>1</v>
      </c>
      <c r="BD2794" s="61"/>
      <c r="BE2794" s="55" t="s">
        <v>357</v>
      </c>
      <c r="BF2794" s="57">
        <v>0</v>
      </c>
      <c r="BG2794" s="58">
        <v>0</v>
      </c>
      <c r="BH2794" s="61"/>
      <c r="BI2794" s="55" t="s">
        <v>411</v>
      </c>
      <c r="BJ2794" s="57">
        <v>1</v>
      </c>
      <c r="BK2794" s="58">
        <v>1</v>
      </c>
      <c r="BL2794" s="61"/>
      <c r="BM2794" s="61"/>
    </row>
    <row r="2795" spans="2:65" ht="25.5" customHeight="1" x14ac:dyDescent="0.2">
      <c r="B2795" s="46" t="s">
        <v>182</v>
      </c>
      <c r="C2795" s="57">
        <v>2</v>
      </c>
      <c r="D2795" s="58">
        <v>7.1428571428571425E-2</v>
      </c>
      <c r="E2795" s="64"/>
      <c r="F2795" s="46" t="s">
        <v>187</v>
      </c>
      <c r="G2795" s="57">
        <v>2</v>
      </c>
      <c r="H2795" s="58">
        <v>7.1428571428571425E-2</v>
      </c>
      <c r="I2795" s="61"/>
      <c r="J2795" s="55" t="s">
        <v>340</v>
      </c>
      <c r="K2795" s="57">
        <v>1</v>
      </c>
      <c r="L2795" s="58">
        <v>3.5714285714285712E-2</v>
      </c>
      <c r="M2795" s="61"/>
      <c r="N2795" s="55" t="s">
        <v>359</v>
      </c>
      <c r="O2795" s="57">
        <v>16</v>
      </c>
      <c r="P2795" s="58">
        <v>0.5714285714285714</v>
      </c>
      <c r="Q2795" s="61"/>
      <c r="R2795" s="55" t="s">
        <v>412</v>
      </c>
      <c r="S2795" s="57">
        <v>15</v>
      </c>
      <c r="T2795" s="58">
        <v>0.5357142857142857</v>
      </c>
      <c r="U2795" s="61"/>
      <c r="V2795" s="46" t="s">
        <v>182</v>
      </c>
      <c r="W2795" s="57">
        <v>1</v>
      </c>
      <c r="X2795" s="58">
        <v>0.125</v>
      </c>
      <c r="Y2795" s="61"/>
      <c r="Z2795" s="46" t="s">
        <v>187</v>
      </c>
      <c r="AA2795" s="57">
        <v>2</v>
      </c>
      <c r="AB2795" s="58">
        <v>0.25</v>
      </c>
      <c r="AC2795" s="61"/>
      <c r="AD2795" s="61"/>
      <c r="AE2795" s="47" t="s">
        <v>340</v>
      </c>
      <c r="AF2795" s="57">
        <v>1</v>
      </c>
      <c r="AG2795" s="58">
        <v>0.125</v>
      </c>
      <c r="AH2795" s="61"/>
      <c r="AI2795" s="55" t="s">
        <v>359</v>
      </c>
      <c r="AJ2795" s="57">
        <v>4</v>
      </c>
      <c r="AK2795" s="58">
        <v>0.5</v>
      </c>
      <c r="AL2795" s="61"/>
      <c r="AM2795" s="55" t="s">
        <v>412</v>
      </c>
      <c r="AN2795" s="57">
        <v>1</v>
      </c>
      <c r="AO2795" s="58">
        <v>0.125</v>
      </c>
      <c r="AP2795" s="61"/>
      <c r="AQ2795" s="61"/>
      <c r="AR2795" s="46" t="s">
        <v>182</v>
      </c>
      <c r="AS2795" s="57">
        <v>0</v>
      </c>
      <c r="AT2795" s="58">
        <v>0</v>
      </c>
      <c r="AU2795" s="61"/>
      <c r="AV2795" s="46" t="s">
        <v>187</v>
      </c>
      <c r="AW2795" s="57">
        <v>0</v>
      </c>
      <c r="AX2795" s="58">
        <v>0</v>
      </c>
      <c r="AY2795" s="61"/>
      <c r="AZ2795" s="61"/>
      <c r="BA2795" s="55" t="s">
        <v>340</v>
      </c>
      <c r="BB2795" s="57">
        <v>0</v>
      </c>
      <c r="BC2795" s="58">
        <v>0</v>
      </c>
      <c r="BD2795" s="61"/>
      <c r="BE2795" s="55" t="s">
        <v>359</v>
      </c>
      <c r="BF2795" s="57">
        <v>1</v>
      </c>
      <c r="BG2795" s="58">
        <v>1</v>
      </c>
      <c r="BH2795" s="61"/>
      <c r="BI2795" s="55" t="s">
        <v>412</v>
      </c>
      <c r="BJ2795" s="57">
        <v>0</v>
      </c>
      <c r="BK2795" s="58">
        <v>0</v>
      </c>
      <c r="BL2795" s="61"/>
      <c r="BM2795" s="61"/>
    </row>
    <row r="2796" spans="2:65" ht="25.5" customHeight="1" x14ac:dyDescent="0.2">
      <c r="B2796" s="50" t="s">
        <v>183</v>
      </c>
      <c r="C2796" s="57">
        <v>3</v>
      </c>
      <c r="D2796" s="58">
        <v>0.10714285714285714</v>
      </c>
      <c r="E2796" s="64"/>
      <c r="F2796" s="46" t="s">
        <v>188</v>
      </c>
      <c r="G2796" s="57">
        <v>0</v>
      </c>
      <c r="H2796" s="58">
        <v>0</v>
      </c>
      <c r="I2796" s="61"/>
      <c r="J2796" s="55" t="s">
        <v>341</v>
      </c>
      <c r="K2796" s="57">
        <v>0</v>
      </c>
      <c r="L2796" s="58">
        <v>0</v>
      </c>
      <c r="M2796" s="61"/>
      <c r="N2796" s="50" t="s">
        <v>360</v>
      </c>
      <c r="O2796" s="57">
        <v>1</v>
      </c>
      <c r="P2796" s="58">
        <v>3.5714285714285712E-2</v>
      </c>
      <c r="Q2796" s="61"/>
      <c r="R2796" s="50" t="s">
        <v>413</v>
      </c>
      <c r="S2796" s="57">
        <v>1</v>
      </c>
      <c r="T2796" s="58">
        <v>3.5714285714285712E-2</v>
      </c>
      <c r="U2796" s="61"/>
      <c r="V2796" s="46" t="s">
        <v>183</v>
      </c>
      <c r="W2796" s="57">
        <v>1</v>
      </c>
      <c r="X2796" s="58">
        <v>0.125</v>
      </c>
      <c r="Y2796" s="61"/>
      <c r="Z2796" s="46" t="s">
        <v>188</v>
      </c>
      <c r="AA2796" s="57">
        <v>0</v>
      </c>
      <c r="AB2796" s="58">
        <v>0</v>
      </c>
      <c r="AC2796" s="61"/>
      <c r="AD2796" s="61"/>
      <c r="AE2796" s="47" t="s">
        <v>341</v>
      </c>
      <c r="AF2796" s="57">
        <v>0</v>
      </c>
      <c r="AG2796" s="58">
        <v>0</v>
      </c>
      <c r="AH2796" s="61"/>
      <c r="AI2796" s="50" t="s">
        <v>360</v>
      </c>
      <c r="AJ2796" s="57">
        <v>1</v>
      </c>
      <c r="AK2796" s="58">
        <v>0.125</v>
      </c>
      <c r="AL2796" s="61"/>
      <c r="AM2796" s="50" t="s">
        <v>413</v>
      </c>
      <c r="AN2796" s="57">
        <v>1</v>
      </c>
      <c r="AO2796" s="58">
        <v>0.125</v>
      </c>
      <c r="AP2796" s="61"/>
      <c r="AQ2796" s="61"/>
      <c r="AR2796" s="46" t="s">
        <v>183</v>
      </c>
      <c r="AS2796" s="57">
        <v>0</v>
      </c>
      <c r="AT2796" s="58">
        <v>0</v>
      </c>
      <c r="AU2796" s="61"/>
      <c r="AV2796" s="46" t="s">
        <v>188</v>
      </c>
      <c r="AW2796" s="57">
        <v>0</v>
      </c>
      <c r="AX2796" s="58">
        <v>0</v>
      </c>
      <c r="AY2796" s="61"/>
      <c r="AZ2796" s="61"/>
      <c r="BA2796" s="55" t="s">
        <v>341</v>
      </c>
      <c r="BB2796" s="57">
        <v>0</v>
      </c>
      <c r="BC2796" s="58">
        <v>0</v>
      </c>
      <c r="BD2796" s="61"/>
      <c r="BE2796" s="50" t="s">
        <v>360</v>
      </c>
      <c r="BF2796" s="57">
        <v>0</v>
      </c>
      <c r="BG2796" s="58">
        <v>0</v>
      </c>
      <c r="BH2796" s="61"/>
      <c r="BI2796" s="50" t="s">
        <v>413</v>
      </c>
      <c r="BJ2796" s="57">
        <v>0</v>
      </c>
      <c r="BK2796" s="58">
        <v>0</v>
      </c>
      <c r="BL2796" s="61"/>
      <c r="BM2796" s="61"/>
    </row>
    <row r="2797" spans="2:65" ht="25.5" customHeight="1" x14ac:dyDescent="0.2">
      <c r="B2797" s="50" t="s">
        <v>184</v>
      </c>
      <c r="C2797" s="57">
        <v>3</v>
      </c>
      <c r="D2797" s="58">
        <v>0.10714285714285714</v>
      </c>
      <c r="E2797" s="64"/>
      <c r="F2797" s="77"/>
      <c r="G2797" s="54">
        <v>28</v>
      </c>
      <c r="H2797" s="76">
        <v>1</v>
      </c>
      <c r="I2797" s="61"/>
      <c r="J2797" s="50" t="s">
        <v>344</v>
      </c>
      <c r="K2797" s="57">
        <v>1</v>
      </c>
      <c r="L2797" s="58">
        <v>3.5714285714285712E-2</v>
      </c>
      <c r="M2797" s="61"/>
      <c r="N2797" s="50" t="s">
        <v>358</v>
      </c>
      <c r="O2797" s="57">
        <v>1</v>
      </c>
      <c r="P2797" s="58">
        <v>3.5714285714285712E-2</v>
      </c>
      <c r="Q2797" s="61"/>
      <c r="R2797" s="50" t="s">
        <v>414</v>
      </c>
      <c r="S2797" s="57">
        <v>1</v>
      </c>
      <c r="T2797" s="58">
        <v>3.5714285714285712E-2</v>
      </c>
      <c r="U2797" s="61"/>
      <c r="V2797" s="46" t="s">
        <v>184</v>
      </c>
      <c r="W2797" s="57">
        <v>1</v>
      </c>
      <c r="X2797" s="58">
        <v>0.125</v>
      </c>
      <c r="Y2797" s="61"/>
      <c r="Z2797" s="77"/>
      <c r="AA2797" s="54">
        <v>8</v>
      </c>
      <c r="AB2797" s="76">
        <v>1</v>
      </c>
      <c r="AC2797" s="61"/>
      <c r="AD2797" s="61"/>
      <c r="AE2797" s="50" t="s">
        <v>344</v>
      </c>
      <c r="AF2797" s="57">
        <v>1</v>
      </c>
      <c r="AG2797" s="58">
        <v>0.125</v>
      </c>
      <c r="AH2797" s="61"/>
      <c r="AI2797" s="50" t="s">
        <v>358</v>
      </c>
      <c r="AJ2797" s="57">
        <v>0</v>
      </c>
      <c r="AK2797" s="58">
        <v>0</v>
      </c>
      <c r="AL2797" s="61"/>
      <c r="AM2797" s="50" t="s">
        <v>414</v>
      </c>
      <c r="AN2797" s="57">
        <v>0</v>
      </c>
      <c r="AO2797" s="58">
        <v>0</v>
      </c>
      <c r="AP2797" s="61"/>
      <c r="AQ2797" s="61"/>
      <c r="AR2797" s="46" t="s">
        <v>184</v>
      </c>
      <c r="AS2797" s="57">
        <v>0</v>
      </c>
      <c r="AT2797" s="58">
        <v>0</v>
      </c>
      <c r="AU2797" s="61"/>
      <c r="AV2797" s="77"/>
      <c r="AW2797" s="54">
        <v>1</v>
      </c>
      <c r="AX2797" s="76">
        <v>1</v>
      </c>
      <c r="AY2797" s="61"/>
      <c r="AZ2797" s="61"/>
      <c r="BA2797" s="50" t="s">
        <v>344</v>
      </c>
      <c r="BB2797" s="57">
        <v>0</v>
      </c>
      <c r="BC2797" s="58">
        <v>0</v>
      </c>
      <c r="BD2797" s="61"/>
      <c r="BE2797" s="50" t="s">
        <v>358</v>
      </c>
      <c r="BF2797" s="57">
        <v>0</v>
      </c>
      <c r="BG2797" s="58">
        <v>0</v>
      </c>
      <c r="BH2797" s="61"/>
      <c r="BI2797" s="50" t="s">
        <v>414</v>
      </c>
      <c r="BJ2797" s="57">
        <v>0</v>
      </c>
      <c r="BK2797" s="58">
        <v>0</v>
      </c>
      <c r="BL2797" s="61"/>
      <c r="BM2797" s="61"/>
    </row>
    <row r="2798" spans="2:65" ht="25.5" customHeight="1" x14ac:dyDescent="0.2">
      <c r="B2798" s="50" t="s">
        <v>185</v>
      </c>
      <c r="C2798" s="57">
        <v>0</v>
      </c>
      <c r="D2798" s="58">
        <v>0</v>
      </c>
      <c r="E2798" s="64"/>
      <c r="F2798" s="61"/>
      <c r="G2798" s="56" t="s">
        <v>141</v>
      </c>
      <c r="H2798" s="49" t="s">
        <v>140</v>
      </c>
      <c r="I2798" s="61"/>
      <c r="J2798" s="50" t="s">
        <v>343</v>
      </c>
      <c r="K2798" s="57">
        <v>1</v>
      </c>
      <c r="L2798" s="58">
        <v>3.5714285714285712E-2</v>
      </c>
      <c r="M2798" s="61"/>
      <c r="N2798" s="50" t="s">
        <v>361</v>
      </c>
      <c r="O2798" s="57">
        <v>0</v>
      </c>
      <c r="P2798" s="58">
        <v>0</v>
      </c>
      <c r="Q2798" s="61"/>
      <c r="R2798" s="50" t="s">
        <v>415</v>
      </c>
      <c r="S2798" s="57">
        <v>0</v>
      </c>
      <c r="T2798" s="58">
        <v>0</v>
      </c>
      <c r="U2798" s="61"/>
      <c r="V2798" s="46" t="s">
        <v>185</v>
      </c>
      <c r="W2798" s="57">
        <v>1</v>
      </c>
      <c r="X2798" s="58">
        <v>0.125</v>
      </c>
      <c r="Y2798" s="61"/>
      <c r="Z2798" s="37"/>
      <c r="AA2798" s="56" t="s">
        <v>141</v>
      </c>
      <c r="AB2798" s="49" t="s">
        <v>140</v>
      </c>
      <c r="AC2798" s="61"/>
      <c r="AD2798" s="61"/>
      <c r="AE2798" s="50" t="s">
        <v>343</v>
      </c>
      <c r="AF2798" s="57">
        <v>0</v>
      </c>
      <c r="AG2798" s="58">
        <v>0</v>
      </c>
      <c r="AH2798" s="61"/>
      <c r="AI2798" s="50" t="s">
        <v>361</v>
      </c>
      <c r="AJ2798" s="57">
        <v>0</v>
      </c>
      <c r="AK2798" s="58">
        <v>0</v>
      </c>
      <c r="AL2798" s="61"/>
      <c r="AM2798" s="50" t="s">
        <v>415</v>
      </c>
      <c r="AN2798" s="57">
        <v>1</v>
      </c>
      <c r="AO2798" s="58">
        <v>0.125</v>
      </c>
      <c r="AP2798" s="61"/>
      <c r="AQ2798" s="61"/>
      <c r="AR2798" s="46" t="s">
        <v>185</v>
      </c>
      <c r="AS2798" s="57">
        <v>0</v>
      </c>
      <c r="AT2798" s="58">
        <v>0</v>
      </c>
      <c r="AU2798" s="61"/>
      <c r="AV2798" s="61"/>
      <c r="AW2798" s="56" t="s">
        <v>141</v>
      </c>
      <c r="AX2798" s="49" t="s">
        <v>140</v>
      </c>
      <c r="AY2798" s="61"/>
      <c r="AZ2798" s="61"/>
      <c r="BA2798" s="50" t="s">
        <v>343</v>
      </c>
      <c r="BB2798" s="57">
        <v>0</v>
      </c>
      <c r="BC2798" s="58">
        <v>0</v>
      </c>
      <c r="BD2798" s="61"/>
      <c r="BE2798" s="50" t="s">
        <v>361</v>
      </c>
      <c r="BF2798" s="57">
        <v>0</v>
      </c>
      <c r="BG2798" s="58">
        <v>0</v>
      </c>
      <c r="BH2798" s="61"/>
      <c r="BI2798" s="50" t="s">
        <v>415</v>
      </c>
      <c r="BJ2798" s="57">
        <v>0</v>
      </c>
      <c r="BK2798" s="58">
        <v>0</v>
      </c>
      <c r="BL2798" s="61"/>
      <c r="BM2798" s="61"/>
    </row>
    <row r="2799" spans="2:65" ht="25.5" customHeight="1" x14ac:dyDescent="0.2">
      <c r="B2799" s="46" t="s">
        <v>162</v>
      </c>
      <c r="C2799" s="57">
        <v>1</v>
      </c>
      <c r="D2799" s="58">
        <v>3.5714285714285712E-2</v>
      </c>
      <c r="E2799" s="64"/>
      <c r="F2799" s="61"/>
      <c r="G2799" s="61"/>
      <c r="H2799" s="61"/>
      <c r="I2799" s="61"/>
      <c r="J2799" s="50" t="s">
        <v>342</v>
      </c>
      <c r="K2799" s="57">
        <v>0</v>
      </c>
      <c r="L2799" s="58">
        <v>0</v>
      </c>
      <c r="M2799" s="61"/>
      <c r="N2799" s="50" t="s">
        <v>362</v>
      </c>
      <c r="O2799" s="57">
        <v>3</v>
      </c>
      <c r="P2799" s="58">
        <v>0.10714285714285714</v>
      </c>
      <c r="Q2799" s="61"/>
      <c r="R2799" s="50" t="s">
        <v>416</v>
      </c>
      <c r="S2799" s="57">
        <v>3</v>
      </c>
      <c r="T2799" s="58">
        <v>0.10714285714285714</v>
      </c>
      <c r="U2799" s="61"/>
      <c r="V2799" s="46" t="s">
        <v>162</v>
      </c>
      <c r="W2799" s="57">
        <v>0</v>
      </c>
      <c r="X2799" s="58">
        <v>0</v>
      </c>
      <c r="Y2799" s="61"/>
      <c r="Z2799" s="61"/>
      <c r="AA2799" s="61"/>
      <c r="AB2799" s="61"/>
      <c r="AC2799" s="61"/>
      <c r="AD2799" s="61"/>
      <c r="AE2799" s="50" t="s">
        <v>342</v>
      </c>
      <c r="AF2799" s="57">
        <v>0</v>
      </c>
      <c r="AG2799" s="58">
        <v>0</v>
      </c>
      <c r="AH2799" s="61"/>
      <c r="AI2799" s="50" t="s">
        <v>362</v>
      </c>
      <c r="AJ2799" s="57">
        <v>1</v>
      </c>
      <c r="AK2799" s="58">
        <v>0.125</v>
      </c>
      <c r="AL2799" s="61"/>
      <c r="AM2799" s="50" t="s">
        <v>416</v>
      </c>
      <c r="AN2799" s="57">
        <v>0</v>
      </c>
      <c r="AO2799" s="58">
        <v>0</v>
      </c>
      <c r="AP2799" s="61"/>
      <c r="AQ2799" s="61"/>
      <c r="AR2799" s="46" t="s">
        <v>162</v>
      </c>
      <c r="AS2799" s="57">
        <v>0</v>
      </c>
      <c r="AT2799" s="58">
        <v>0</v>
      </c>
      <c r="AU2799" s="61"/>
      <c r="AV2799" s="61"/>
      <c r="AW2799" s="61"/>
      <c r="AX2799" s="61"/>
      <c r="AY2799" s="61"/>
      <c r="AZ2799" s="61"/>
      <c r="BA2799" s="50" t="s">
        <v>342</v>
      </c>
      <c r="BB2799" s="57">
        <v>0</v>
      </c>
      <c r="BC2799" s="58">
        <v>0</v>
      </c>
      <c r="BD2799" s="61"/>
      <c r="BE2799" s="50" t="s">
        <v>362</v>
      </c>
      <c r="BF2799" s="57">
        <v>0</v>
      </c>
      <c r="BG2799" s="58">
        <v>0</v>
      </c>
      <c r="BH2799" s="61"/>
      <c r="BI2799" s="50" t="s">
        <v>416</v>
      </c>
      <c r="BJ2799" s="57">
        <v>0</v>
      </c>
      <c r="BK2799" s="58">
        <v>0</v>
      </c>
      <c r="BL2799" s="61"/>
      <c r="BM2799" s="61"/>
    </row>
    <row r="2800" spans="2:65" ht="25.5" customHeight="1" x14ac:dyDescent="0.2">
      <c r="B2800" s="77"/>
      <c r="C2800" s="54">
        <v>28</v>
      </c>
      <c r="D2800" s="76">
        <v>1</v>
      </c>
      <c r="E2800" s="64"/>
      <c r="F2800" s="61"/>
      <c r="G2800" s="61"/>
      <c r="H2800" s="61"/>
      <c r="I2800" s="61"/>
      <c r="J2800" s="50" t="s">
        <v>354</v>
      </c>
      <c r="K2800" s="57">
        <v>3</v>
      </c>
      <c r="L2800" s="58">
        <v>0.10714285714285714</v>
      </c>
      <c r="M2800" s="61"/>
      <c r="N2800" s="50" t="s">
        <v>363</v>
      </c>
      <c r="O2800" s="57">
        <v>3</v>
      </c>
      <c r="P2800" s="58">
        <v>0.10714285714285714</v>
      </c>
      <c r="Q2800" s="61"/>
      <c r="R2800" s="50" t="s">
        <v>417</v>
      </c>
      <c r="S2800" s="57">
        <v>1</v>
      </c>
      <c r="T2800" s="58">
        <v>3.5714285714285712E-2</v>
      </c>
      <c r="U2800" s="61"/>
      <c r="V2800" s="77"/>
      <c r="W2800" s="54">
        <v>8</v>
      </c>
      <c r="X2800" s="76">
        <v>1</v>
      </c>
      <c r="Y2800" s="61"/>
      <c r="Z2800" s="61"/>
      <c r="AA2800" s="61"/>
      <c r="AB2800" s="61"/>
      <c r="AC2800" s="61"/>
      <c r="AD2800" s="61"/>
      <c r="AE2800" s="50" t="s">
        <v>354</v>
      </c>
      <c r="AF2800" s="57">
        <v>0</v>
      </c>
      <c r="AG2800" s="58">
        <v>0</v>
      </c>
      <c r="AH2800" s="61"/>
      <c r="AI2800" s="50" t="s">
        <v>363</v>
      </c>
      <c r="AJ2800" s="57">
        <v>0</v>
      </c>
      <c r="AK2800" s="58">
        <v>0</v>
      </c>
      <c r="AL2800" s="61"/>
      <c r="AM2800" s="50" t="s">
        <v>417</v>
      </c>
      <c r="AN2800" s="57">
        <v>1</v>
      </c>
      <c r="AO2800" s="58">
        <v>0.125</v>
      </c>
      <c r="AP2800" s="61"/>
      <c r="AQ2800" s="61"/>
      <c r="AR2800" s="77" t="s">
        <v>142</v>
      </c>
      <c r="AS2800" s="54">
        <v>1</v>
      </c>
      <c r="AT2800" s="76">
        <v>1</v>
      </c>
      <c r="AU2800" s="61"/>
      <c r="AV2800" s="61"/>
      <c r="AW2800" s="61"/>
      <c r="AX2800" s="61"/>
      <c r="AY2800" s="61"/>
      <c r="AZ2800" s="61"/>
      <c r="BA2800" s="50" t="s">
        <v>354</v>
      </c>
      <c r="BB2800" s="57">
        <v>0</v>
      </c>
      <c r="BC2800" s="58">
        <v>0</v>
      </c>
      <c r="BD2800" s="61"/>
      <c r="BE2800" s="50" t="s">
        <v>363</v>
      </c>
      <c r="BF2800" s="57">
        <v>0</v>
      </c>
      <c r="BG2800" s="58">
        <v>0</v>
      </c>
      <c r="BH2800" s="61"/>
      <c r="BI2800" s="50" t="s">
        <v>417</v>
      </c>
      <c r="BJ2800" s="57">
        <v>0</v>
      </c>
      <c r="BK2800" s="58">
        <v>0</v>
      </c>
      <c r="BL2800" s="61"/>
      <c r="BM2800" s="61"/>
    </row>
    <row r="2801" spans="2:65" ht="25.5" customHeight="1" x14ac:dyDescent="0.2">
      <c r="B2801" s="61"/>
      <c r="C2801" s="80" t="s">
        <v>141</v>
      </c>
      <c r="D2801" s="77" t="s">
        <v>140</v>
      </c>
      <c r="E2801" s="64"/>
      <c r="F2801" s="61"/>
      <c r="G2801" s="61"/>
      <c r="H2801" s="61"/>
      <c r="I2801" s="61"/>
      <c r="J2801" s="50" t="s">
        <v>355</v>
      </c>
      <c r="K2801" s="57">
        <v>0</v>
      </c>
      <c r="L2801" s="58">
        <v>0</v>
      </c>
      <c r="M2801" s="61"/>
      <c r="N2801" s="50" t="s">
        <v>364</v>
      </c>
      <c r="O2801" s="57">
        <v>0</v>
      </c>
      <c r="P2801" s="58">
        <v>0</v>
      </c>
      <c r="Q2801" s="61"/>
      <c r="R2801" s="50" t="s">
        <v>418</v>
      </c>
      <c r="S2801" s="57">
        <v>2</v>
      </c>
      <c r="T2801" s="58">
        <v>7.1428571428571425E-2</v>
      </c>
      <c r="U2801" s="61"/>
      <c r="V2801" s="61"/>
      <c r="W2801" s="56" t="s">
        <v>141</v>
      </c>
      <c r="X2801" s="49" t="s">
        <v>140</v>
      </c>
      <c r="Y2801" s="61"/>
      <c r="Z2801" s="61"/>
      <c r="AA2801" s="61"/>
      <c r="AB2801" s="61"/>
      <c r="AC2801" s="61"/>
      <c r="AD2801" s="61"/>
      <c r="AE2801" s="50" t="s">
        <v>355</v>
      </c>
      <c r="AF2801" s="57">
        <v>1</v>
      </c>
      <c r="AG2801" s="58">
        <v>0.125</v>
      </c>
      <c r="AH2801" s="61"/>
      <c r="AI2801" s="50" t="s">
        <v>364</v>
      </c>
      <c r="AJ2801" s="57">
        <v>1</v>
      </c>
      <c r="AK2801" s="58">
        <v>0.125</v>
      </c>
      <c r="AL2801" s="61"/>
      <c r="AM2801" s="50" t="s">
        <v>418</v>
      </c>
      <c r="AN2801" s="57">
        <v>0</v>
      </c>
      <c r="AO2801" s="58">
        <v>0</v>
      </c>
      <c r="AP2801" s="61"/>
      <c r="AQ2801" s="61"/>
      <c r="AR2801" s="69"/>
      <c r="AS2801" s="56" t="s">
        <v>141</v>
      </c>
      <c r="AT2801" s="49" t="s">
        <v>140</v>
      </c>
      <c r="AU2801" s="61"/>
      <c r="AV2801" s="61"/>
      <c r="AW2801" s="61"/>
      <c r="AX2801" s="61"/>
      <c r="AY2801" s="61"/>
      <c r="AZ2801" s="61"/>
      <c r="BA2801" s="50" t="s">
        <v>355</v>
      </c>
      <c r="BB2801" s="57">
        <v>0</v>
      </c>
      <c r="BC2801" s="58">
        <v>0</v>
      </c>
      <c r="BD2801" s="61"/>
      <c r="BE2801" s="50" t="s">
        <v>364</v>
      </c>
      <c r="BF2801" s="57">
        <v>0</v>
      </c>
      <c r="BG2801" s="58">
        <v>0</v>
      </c>
      <c r="BH2801" s="61"/>
      <c r="BI2801" s="50" t="s">
        <v>418</v>
      </c>
      <c r="BJ2801" s="57">
        <v>0</v>
      </c>
      <c r="BK2801" s="58">
        <v>0</v>
      </c>
      <c r="BL2801" s="61"/>
      <c r="BM2801" s="61"/>
    </row>
    <row r="2802" spans="2:65" ht="25.5" customHeight="1" x14ac:dyDescent="0.2">
      <c r="B2802"/>
      <c r="C2802"/>
      <c r="D2802"/>
      <c r="E2802" s="64"/>
      <c r="F2802" s="175" t="s">
        <v>16</v>
      </c>
      <c r="G2802" s="175"/>
      <c r="H2802" s="175"/>
      <c r="I2802" s="61"/>
      <c r="J2802" s="50" t="s">
        <v>356</v>
      </c>
      <c r="K2802" s="57">
        <v>0</v>
      </c>
      <c r="L2802" s="58">
        <v>0</v>
      </c>
      <c r="M2802" s="61"/>
      <c r="N2802" s="50" t="s">
        <v>365</v>
      </c>
      <c r="O2802" s="57">
        <v>0</v>
      </c>
      <c r="P2802" s="58">
        <v>0</v>
      </c>
      <c r="Q2802" s="61"/>
      <c r="R2802" s="50" t="s">
        <v>419</v>
      </c>
      <c r="S2802" s="57">
        <v>0</v>
      </c>
      <c r="T2802" s="58">
        <v>0</v>
      </c>
      <c r="U2802" s="61"/>
      <c r="V2802"/>
      <c r="W2802"/>
      <c r="X2802"/>
      <c r="Y2802" s="61"/>
      <c r="Z2802" s="61"/>
      <c r="AA2802" s="61"/>
      <c r="AB2802" s="61"/>
      <c r="AC2802" s="61"/>
      <c r="AD2802" s="61"/>
      <c r="AE2802" s="50" t="s">
        <v>356</v>
      </c>
      <c r="AF2802" s="57">
        <v>0</v>
      </c>
      <c r="AG2802" s="58">
        <v>0</v>
      </c>
      <c r="AH2802" s="61"/>
      <c r="AI2802" s="50" t="s">
        <v>365</v>
      </c>
      <c r="AJ2802" s="57">
        <v>1</v>
      </c>
      <c r="AK2802" s="58">
        <v>0.125</v>
      </c>
      <c r="AL2802" s="61"/>
      <c r="AM2802" s="50" t="s">
        <v>419</v>
      </c>
      <c r="AN2802" s="57">
        <v>1</v>
      </c>
      <c r="AO2802" s="58">
        <v>0.125</v>
      </c>
      <c r="AP2802" s="61"/>
      <c r="AQ2802" s="61"/>
      <c r="AR2802"/>
      <c r="AS2802"/>
      <c r="AT2802"/>
      <c r="AU2802" s="61"/>
      <c r="AV2802"/>
      <c r="AW2802"/>
      <c r="AX2802"/>
      <c r="AY2802" s="61"/>
      <c r="AZ2802" s="61"/>
      <c r="BA2802" s="50" t="s">
        <v>356</v>
      </c>
      <c r="BB2802" s="57">
        <v>0</v>
      </c>
      <c r="BC2802" s="58">
        <v>0</v>
      </c>
      <c r="BD2802" s="61"/>
      <c r="BE2802" s="50" t="s">
        <v>365</v>
      </c>
      <c r="BF2802" s="57">
        <v>0</v>
      </c>
      <c r="BG2802" s="58">
        <v>0</v>
      </c>
      <c r="BH2802" s="61"/>
      <c r="BI2802" s="50" t="s">
        <v>419</v>
      </c>
      <c r="BJ2802" s="57">
        <v>0</v>
      </c>
      <c r="BK2802" s="58">
        <v>0</v>
      </c>
      <c r="BL2802" s="61"/>
      <c r="BM2802" s="61"/>
    </row>
    <row r="2803" spans="2:65" ht="25.5" customHeight="1" x14ac:dyDescent="0.2">
      <c r="B2803"/>
      <c r="C2803"/>
      <c r="D2803"/>
      <c r="E2803" s="64"/>
      <c r="F2803" s="55" t="s">
        <v>191</v>
      </c>
      <c r="G2803" s="57">
        <v>6</v>
      </c>
      <c r="H2803" s="58">
        <v>0.21428571428571427</v>
      </c>
      <c r="I2803" s="61"/>
      <c r="J2803" s="50" t="s">
        <v>345</v>
      </c>
      <c r="K2803" s="57">
        <v>3</v>
      </c>
      <c r="L2803" s="58">
        <v>0.10714285714285714</v>
      </c>
      <c r="M2803" s="61"/>
      <c r="N2803" s="50" t="s">
        <v>366</v>
      </c>
      <c r="O2803" s="57">
        <v>0</v>
      </c>
      <c r="P2803" s="58">
        <v>0</v>
      </c>
      <c r="Q2803" s="61"/>
      <c r="R2803" s="50" t="s">
        <v>420</v>
      </c>
      <c r="S2803" s="57">
        <v>0</v>
      </c>
      <c r="T2803" s="58">
        <v>0</v>
      </c>
      <c r="U2803" s="61"/>
      <c r="V2803" s="175" t="s">
        <v>15</v>
      </c>
      <c r="W2803" s="175"/>
      <c r="X2803" s="175"/>
      <c r="Y2803" s="61"/>
      <c r="Z2803" s="175" t="s">
        <v>16</v>
      </c>
      <c r="AA2803" s="175"/>
      <c r="AB2803" s="175"/>
      <c r="AC2803" s="61"/>
      <c r="AD2803" s="61"/>
      <c r="AE2803" s="50" t="s">
        <v>345</v>
      </c>
      <c r="AF2803" s="57">
        <v>1</v>
      </c>
      <c r="AG2803" s="58">
        <v>0.125</v>
      </c>
      <c r="AH2803" s="61"/>
      <c r="AI2803" s="50" t="s">
        <v>366</v>
      </c>
      <c r="AJ2803" s="57">
        <v>0</v>
      </c>
      <c r="AK2803" s="58">
        <v>0</v>
      </c>
      <c r="AL2803" s="61"/>
      <c r="AM2803" s="50" t="s">
        <v>420</v>
      </c>
      <c r="AN2803" s="57">
        <v>0</v>
      </c>
      <c r="AO2803" s="58">
        <v>0</v>
      </c>
      <c r="AP2803" s="61"/>
      <c r="AQ2803" s="61"/>
      <c r="AR2803" s="178" t="s">
        <v>15</v>
      </c>
      <c r="AS2803" s="179"/>
      <c r="AT2803" s="179"/>
      <c r="AU2803" s="61"/>
      <c r="AV2803" s="176" t="s">
        <v>16</v>
      </c>
      <c r="AW2803" s="177"/>
      <c r="AX2803" s="177"/>
      <c r="AY2803" s="61"/>
      <c r="AZ2803" s="61"/>
      <c r="BA2803" s="50" t="s">
        <v>345</v>
      </c>
      <c r="BB2803" s="57">
        <v>0</v>
      </c>
      <c r="BC2803" s="58">
        <v>0</v>
      </c>
      <c r="BD2803" s="61"/>
      <c r="BE2803" s="50" t="s">
        <v>366</v>
      </c>
      <c r="BF2803" s="57">
        <v>0</v>
      </c>
      <c r="BG2803" s="58">
        <v>0</v>
      </c>
      <c r="BH2803" s="61"/>
      <c r="BI2803" s="50" t="s">
        <v>420</v>
      </c>
      <c r="BJ2803" s="57">
        <v>0</v>
      </c>
      <c r="BK2803" s="58">
        <v>0</v>
      </c>
      <c r="BL2803" s="61"/>
      <c r="BM2803" s="61"/>
    </row>
    <row r="2804" spans="2:65" ht="25.5" customHeight="1" x14ac:dyDescent="0.2">
      <c r="B2804"/>
      <c r="C2804"/>
      <c r="D2804"/>
      <c r="E2804" s="64"/>
      <c r="F2804" s="46" t="s">
        <v>192</v>
      </c>
      <c r="G2804" s="57">
        <v>6</v>
      </c>
      <c r="H2804" s="58">
        <v>0.21428571428571427</v>
      </c>
      <c r="I2804" s="61"/>
      <c r="J2804" s="50" t="s">
        <v>347</v>
      </c>
      <c r="K2804" s="57">
        <v>0</v>
      </c>
      <c r="L2804" s="58">
        <v>0</v>
      </c>
      <c r="M2804" s="61"/>
      <c r="N2804" s="50" t="s">
        <v>367</v>
      </c>
      <c r="O2804" s="57">
        <v>1</v>
      </c>
      <c r="P2804" s="58">
        <v>3.5714285714285712E-2</v>
      </c>
      <c r="Q2804" s="61"/>
      <c r="R2804" s="50" t="s">
        <v>421</v>
      </c>
      <c r="S2804" s="57">
        <v>0</v>
      </c>
      <c r="T2804" s="58">
        <v>0</v>
      </c>
      <c r="U2804" s="61"/>
      <c r="V2804" s="47" t="s">
        <v>189</v>
      </c>
      <c r="W2804" s="57">
        <v>4</v>
      </c>
      <c r="X2804" s="58">
        <v>0.5</v>
      </c>
      <c r="Y2804" s="61"/>
      <c r="Z2804" s="47" t="s">
        <v>191</v>
      </c>
      <c r="AA2804" s="57">
        <v>7</v>
      </c>
      <c r="AB2804" s="58">
        <v>0.875</v>
      </c>
      <c r="AC2804" s="61"/>
      <c r="AD2804" s="61"/>
      <c r="AE2804" s="50" t="s">
        <v>347</v>
      </c>
      <c r="AF2804" s="57">
        <v>0</v>
      </c>
      <c r="AG2804" s="58">
        <v>0</v>
      </c>
      <c r="AH2804" s="61"/>
      <c r="AI2804" s="50" t="s">
        <v>367</v>
      </c>
      <c r="AJ2804" s="57">
        <v>0</v>
      </c>
      <c r="AK2804" s="58">
        <v>0</v>
      </c>
      <c r="AL2804" s="61"/>
      <c r="AM2804" s="50" t="s">
        <v>421</v>
      </c>
      <c r="AN2804" s="57">
        <v>0</v>
      </c>
      <c r="AO2804" s="58">
        <v>0</v>
      </c>
      <c r="AP2804" s="61"/>
      <c r="AQ2804" s="61"/>
      <c r="AR2804" s="47" t="s">
        <v>189</v>
      </c>
      <c r="AS2804" s="57">
        <v>0</v>
      </c>
      <c r="AT2804" s="58">
        <v>0</v>
      </c>
      <c r="AU2804" s="61"/>
      <c r="AV2804" s="47" t="s">
        <v>191</v>
      </c>
      <c r="AW2804" s="57">
        <v>1</v>
      </c>
      <c r="AX2804" s="58">
        <v>1</v>
      </c>
      <c r="AY2804" s="61"/>
      <c r="AZ2804" s="61"/>
      <c r="BA2804" s="50" t="s">
        <v>347</v>
      </c>
      <c r="BB2804" s="57">
        <v>0</v>
      </c>
      <c r="BC2804" s="58">
        <v>0</v>
      </c>
      <c r="BD2804" s="61"/>
      <c r="BE2804" s="50" t="s">
        <v>367</v>
      </c>
      <c r="BF2804" s="57">
        <v>0</v>
      </c>
      <c r="BG2804" s="58">
        <v>0</v>
      </c>
      <c r="BH2804" s="61"/>
      <c r="BI2804" s="50" t="s">
        <v>421</v>
      </c>
      <c r="BJ2804" s="57">
        <v>0</v>
      </c>
      <c r="BK2804" s="58">
        <v>0</v>
      </c>
      <c r="BL2804" s="61"/>
      <c r="BM2804" s="61"/>
    </row>
    <row r="2805" spans="2:65" ht="25.5" customHeight="1" x14ac:dyDescent="0.2">
      <c r="B2805"/>
      <c r="C2805"/>
      <c r="D2805"/>
      <c r="E2805" s="64"/>
      <c r="F2805" s="46" t="s">
        <v>193</v>
      </c>
      <c r="G2805" s="57">
        <v>7</v>
      </c>
      <c r="H2805" s="58">
        <v>0.25</v>
      </c>
      <c r="I2805" s="61"/>
      <c r="J2805" s="50" t="s">
        <v>346</v>
      </c>
      <c r="K2805" s="57">
        <v>0</v>
      </c>
      <c r="L2805" s="58">
        <v>0</v>
      </c>
      <c r="M2805" s="61"/>
      <c r="N2805" s="50" t="s">
        <v>368</v>
      </c>
      <c r="O2805" s="57">
        <v>0</v>
      </c>
      <c r="P2805" s="58">
        <v>0</v>
      </c>
      <c r="Q2805" s="61"/>
      <c r="R2805" s="50" t="s">
        <v>422</v>
      </c>
      <c r="S2805" s="57">
        <v>1</v>
      </c>
      <c r="T2805" s="58">
        <v>3.5714285714285712E-2</v>
      </c>
      <c r="U2805" s="61"/>
      <c r="V2805" s="46" t="s">
        <v>190</v>
      </c>
      <c r="W2805" s="57">
        <v>4</v>
      </c>
      <c r="X2805" s="58">
        <v>0.5</v>
      </c>
      <c r="Y2805" s="61"/>
      <c r="Z2805" s="46" t="s">
        <v>192</v>
      </c>
      <c r="AA2805" s="57">
        <v>0</v>
      </c>
      <c r="AB2805" s="58">
        <v>0</v>
      </c>
      <c r="AC2805" s="61"/>
      <c r="AD2805" s="61"/>
      <c r="AE2805" s="50" t="s">
        <v>346</v>
      </c>
      <c r="AF2805" s="57">
        <v>0</v>
      </c>
      <c r="AG2805" s="58">
        <v>0</v>
      </c>
      <c r="AH2805" s="61"/>
      <c r="AI2805" s="50" t="s">
        <v>368</v>
      </c>
      <c r="AJ2805" s="57">
        <v>0</v>
      </c>
      <c r="AK2805" s="58">
        <v>0</v>
      </c>
      <c r="AL2805" s="61"/>
      <c r="AM2805" s="50" t="s">
        <v>422</v>
      </c>
      <c r="AN2805" s="57">
        <v>0</v>
      </c>
      <c r="AO2805" s="58">
        <v>0</v>
      </c>
      <c r="AP2805" s="61"/>
      <c r="AQ2805" s="61"/>
      <c r="AR2805" s="46" t="s">
        <v>190</v>
      </c>
      <c r="AS2805" s="57">
        <v>1</v>
      </c>
      <c r="AT2805" s="58">
        <v>1</v>
      </c>
      <c r="AU2805" s="61"/>
      <c r="AV2805" s="46" t="s">
        <v>192</v>
      </c>
      <c r="AW2805" s="57">
        <v>0</v>
      </c>
      <c r="AX2805" s="58">
        <v>0</v>
      </c>
      <c r="AY2805" s="61"/>
      <c r="AZ2805" s="61"/>
      <c r="BA2805" s="50" t="s">
        <v>346</v>
      </c>
      <c r="BB2805" s="57">
        <v>0</v>
      </c>
      <c r="BC2805" s="58">
        <v>0</v>
      </c>
      <c r="BD2805" s="61"/>
      <c r="BE2805" s="50" t="s">
        <v>368</v>
      </c>
      <c r="BF2805" s="57">
        <v>0</v>
      </c>
      <c r="BG2805" s="58">
        <v>0</v>
      </c>
      <c r="BH2805" s="61"/>
      <c r="BI2805" s="50" t="s">
        <v>422</v>
      </c>
      <c r="BJ2805" s="57">
        <v>0</v>
      </c>
      <c r="BK2805" s="58">
        <v>0</v>
      </c>
      <c r="BL2805" s="61"/>
      <c r="BM2805" s="61"/>
    </row>
    <row r="2806" spans="2:65" ht="25.5" customHeight="1" x14ac:dyDescent="0.2">
      <c r="B2806" s="175" t="s">
        <v>15</v>
      </c>
      <c r="C2806" s="175"/>
      <c r="D2806" s="175"/>
      <c r="E2806" s="64"/>
      <c r="F2806" s="46" t="s">
        <v>194</v>
      </c>
      <c r="G2806" s="57">
        <v>9</v>
      </c>
      <c r="H2806" s="58">
        <v>0.32142857142857145</v>
      </c>
      <c r="I2806" s="61"/>
      <c r="J2806" s="50" t="s">
        <v>350</v>
      </c>
      <c r="K2806" s="57">
        <v>0</v>
      </c>
      <c r="L2806" s="58">
        <v>0</v>
      </c>
      <c r="M2806" s="61"/>
      <c r="N2806" s="37"/>
      <c r="O2806" s="45">
        <v>28</v>
      </c>
      <c r="P2806" s="58">
        <v>1</v>
      </c>
      <c r="Q2806" s="61"/>
      <c r="R2806" s="37"/>
      <c r="S2806" s="45">
        <v>28</v>
      </c>
      <c r="T2806" s="58">
        <v>1</v>
      </c>
      <c r="U2806" s="61"/>
      <c r="V2806" s="77"/>
      <c r="W2806" s="54">
        <v>8</v>
      </c>
      <c r="X2806" s="76">
        <v>1</v>
      </c>
      <c r="Y2806" s="61"/>
      <c r="Z2806" s="46" t="s">
        <v>193</v>
      </c>
      <c r="AA2806" s="57">
        <v>1</v>
      </c>
      <c r="AB2806" s="58">
        <v>0.125</v>
      </c>
      <c r="AC2806" s="61"/>
      <c r="AD2806" s="61"/>
      <c r="AE2806" s="50" t="s">
        <v>350</v>
      </c>
      <c r="AF2806" s="57">
        <v>1</v>
      </c>
      <c r="AG2806" s="58">
        <v>0.125</v>
      </c>
      <c r="AH2806" s="61"/>
      <c r="AI2806" s="37"/>
      <c r="AJ2806" s="45">
        <v>8</v>
      </c>
      <c r="AK2806" s="58">
        <v>1</v>
      </c>
      <c r="AL2806" s="61"/>
      <c r="AM2806" s="37"/>
      <c r="AN2806" s="45">
        <v>8</v>
      </c>
      <c r="AO2806" s="58">
        <v>1</v>
      </c>
      <c r="AP2806" s="61"/>
      <c r="AQ2806" s="61"/>
      <c r="AR2806" s="77"/>
      <c r="AS2806" s="54">
        <v>1</v>
      </c>
      <c r="AT2806" s="76">
        <v>1</v>
      </c>
      <c r="AU2806" s="61"/>
      <c r="AV2806" s="46" t="s">
        <v>193</v>
      </c>
      <c r="AW2806" s="57">
        <v>0</v>
      </c>
      <c r="AX2806" s="58">
        <v>0</v>
      </c>
      <c r="AY2806" s="61"/>
      <c r="AZ2806" s="61"/>
      <c r="BA2806" s="50" t="s">
        <v>350</v>
      </c>
      <c r="BB2806" s="57">
        <v>0</v>
      </c>
      <c r="BC2806" s="58">
        <v>0</v>
      </c>
      <c r="BD2806" s="61"/>
      <c r="BE2806" s="37"/>
      <c r="BF2806" s="45">
        <v>1</v>
      </c>
      <c r="BG2806" s="58">
        <v>1</v>
      </c>
      <c r="BH2806" s="61"/>
      <c r="BI2806" s="37"/>
      <c r="BJ2806" s="45">
        <v>1</v>
      </c>
      <c r="BK2806" s="58">
        <v>1</v>
      </c>
      <c r="BL2806" s="61"/>
      <c r="BM2806" s="61"/>
    </row>
    <row r="2807" spans="2:65" ht="25.5" customHeight="1" x14ac:dyDescent="0.2">
      <c r="B2807" s="55" t="s">
        <v>189</v>
      </c>
      <c r="C2807" s="57">
        <v>27</v>
      </c>
      <c r="D2807" s="58">
        <v>0.9642857142857143</v>
      </c>
      <c r="E2807" s="64"/>
      <c r="F2807" s="77"/>
      <c r="G2807" s="54">
        <v>28</v>
      </c>
      <c r="H2807" s="76">
        <v>1</v>
      </c>
      <c r="I2807" s="61"/>
      <c r="J2807" s="50" t="s">
        <v>349</v>
      </c>
      <c r="K2807" s="57">
        <v>0</v>
      </c>
      <c r="L2807" s="58">
        <v>0</v>
      </c>
      <c r="M2807" s="61"/>
      <c r="N2807" s="61"/>
      <c r="O2807" s="49" t="s">
        <v>141</v>
      </c>
      <c r="P2807" s="49" t="s">
        <v>140</v>
      </c>
      <c r="Q2807" s="61"/>
      <c r="R2807" s="61"/>
      <c r="S2807" s="49" t="s">
        <v>141</v>
      </c>
      <c r="T2807" s="49" t="s">
        <v>140</v>
      </c>
      <c r="U2807" s="61"/>
      <c r="V2807" s="61"/>
      <c r="W2807" s="56" t="s">
        <v>141</v>
      </c>
      <c r="X2807" s="49" t="s">
        <v>140</v>
      </c>
      <c r="Y2807" s="61"/>
      <c r="Z2807" s="46" t="s">
        <v>194</v>
      </c>
      <c r="AA2807" s="57">
        <v>0</v>
      </c>
      <c r="AB2807" s="58">
        <v>0</v>
      </c>
      <c r="AC2807" s="61"/>
      <c r="AD2807" s="61"/>
      <c r="AE2807" s="50" t="s">
        <v>349</v>
      </c>
      <c r="AF2807" s="57">
        <v>0</v>
      </c>
      <c r="AG2807" s="58">
        <v>0</v>
      </c>
      <c r="AH2807" s="61"/>
      <c r="AI2807" s="61"/>
      <c r="AJ2807" s="49" t="s">
        <v>141</v>
      </c>
      <c r="AK2807" s="49" t="s">
        <v>140</v>
      </c>
      <c r="AL2807" s="61"/>
      <c r="AM2807" s="61"/>
      <c r="AN2807" s="49" t="s">
        <v>141</v>
      </c>
      <c r="AO2807" s="49" t="s">
        <v>140</v>
      </c>
      <c r="AP2807" s="61"/>
      <c r="AQ2807" s="61"/>
      <c r="AR2807" s="61"/>
      <c r="AS2807" s="56" t="s">
        <v>141</v>
      </c>
      <c r="AT2807" s="49" t="s">
        <v>140</v>
      </c>
      <c r="AU2807" s="61"/>
      <c r="AV2807" s="46" t="s">
        <v>194</v>
      </c>
      <c r="AW2807" s="57">
        <v>0</v>
      </c>
      <c r="AX2807" s="58">
        <v>0</v>
      </c>
      <c r="AY2807" s="61"/>
      <c r="AZ2807" s="61"/>
      <c r="BA2807" s="50" t="s">
        <v>349</v>
      </c>
      <c r="BB2807" s="57">
        <v>0</v>
      </c>
      <c r="BC2807" s="58">
        <v>0</v>
      </c>
      <c r="BD2807" s="61"/>
      <c r="BE2807" s="61"/>
      <c r="BF2807" s="49" t="s">
        <v>141</v>
      </c>
      <c r="BG2807" s="49" t="s">
        <v>140</v>
      </c>
      <c r="BH2807" s="61"/>
      <c r="BI2807" s="61"/>
      <c r="BJ2807" s="49" t="s">
        <v>141</v>
      </c>
      <c r="BK2807" s="49" t="s">
        <v>140</v>
      </c>
      <c r="BL2807" s="61"/>
      <c r="BM2807" s="61"/>
    </row>
    <row r="2808" spans="2:65" ht="25.5" customHeight="1" x14ac:dyDescent="0.2">
      <c r="B2808" s="46" t="s">
        <v>190</v>
      </c>
      <c r="C2808" s="57">
        <v>1</v>
      </c>
      <c r="D2808" s="58">
        <v>3.5714285714285712E-2</v>
      </c>
      <c r="E2808" s="64"/>
      <c r="F2808" s="61"/>
      <c r="G2808" s="56" t="s">
        <v>141</v>
      </c>
      <c r="H2808" s="49" t="s">
        <v>140</v>
      </c>
      <c r="I2808" s="61"/>
      <c r="J2808" s="50" t="s">
        <v>348</v>
      </c>
      <c r="K2808" s="57">
        <v>0</v>
      </c>
      <c r="L2808" s="58">
        <v>0</v>
      </c>
      <c r="M2808" s="61"/>
      <c r="N2808" s="61"/>
      <c r="O2808" s="61"/>
      <c r="P2808" s="61"/>
      <c r="Q2808" s="61"/>
      <c r="R2808" s="61"/>
      <c r="S2808" s="61"/>
      <c r="T2808" s="61"/>
      <c r="U2808" s="61"/>
      <c r="V2808" s="61"/>
      <c r="W2808" s="61"/>
      <c r="X2808" s="61"/>
      <c r="Y2808" s="61"/>
      <c r="Z2808" s="77"/>
      <c r="AA2808" s="54">
        <v>8</v>
      </c>
      <c r="AB2808" s="76">
        <v>1</v>
      </c>
      <c r="AC2808" s="61"/>
      <c r="AD2808" s="61"/>
      <c r="AE2808" s="50" t="s">
        <v>348</v>
      </c>
      <c r="AF2808" s="57">
        <v>0</v>
      </c>
      <c r="AG2808" s="58">
        <v>0</v>
      </c>
      <c r="AH2808" s="61"/>
      <c r="AI2808" s="61"/>
      <c r="AJ2808" s="61"/>
      <c r="AK2808" s="61"/>
      <c r="AL2808" s="61"/>
      <c r="AM2808" s="61"/>
      <c r="AN2808" s="61"/>
      <c r="AO2808" s="61"/>
      <c r="AP2808" s="61"/>
      <c r="AQ2808" s="61"/>
      <c r="AR2808" s="61"/>
      <c r="AS2808" s="61"/>
      <c r="AT2808" s="61"/>
      <c r="AU2808" s="61"/>
      <c r="AV2808" s="77"/>
      <c r="AW2808" s="54">
        <v>1</v>
      </c>
      <c r="AX2808" s="76">
        <v>1</v>
      </c>
      <c r="AY2808" s="61"/>
      <c r="AZ2808" s="61"/>
      <c r="BA2808" s="50" t="s">
        <v>348</v>
      </c>
      <c r="BB2808" s="57">
        <v>0</v>
      </c>
      <c r="BC2808" s="58">
        <v>0</v>
      </c>
      <c r="BD2808" s="61"/>
      <c r="BE2808" s="61"/>
      <c r="BF2808" s="61"/>
      <c r="BG2808" s="61"/>
      <c r="BH2808" s="61"/>
      <c r="BI2808" s="61"/>
      <c r="BJ2808" s="61"/>
      <c r="BK2808" s="61"/>
      <c r="BL2808" s="61"/>
      <c r="BM2808" s="61"/>
    </row>
    <row r="2809" spans="2:65" ht="25.5" customHeight="1" x14ac:dyDescent="0.2">
      <c r="B2809" s="77"/>
      <c r="C2809" s="54">
        <v>28</v>
      </c>
      <c r="D2809" s="76">
        <v>1</v>
      </c>
      <c r="E2809" s="64"/>
      <c r="F2809" s="61"/>
      <c r="G2809" s="61"/>
      <c r="H2809" s="61"/>
      <c r="I2809" s="61"/>
      <c r="J2809" s="46" t="s">
        <v>351</v>
      </c>
      <c r="K2809" s="57">
        <v>1</v>
      </c>
      <c r="L2809" s="58">
        <v>3.5714285714285712E-2</v>
      </c>
      <c r="M2809" s="61"/>
      <c r="N2809" s="61"/>
      <c r="O2809" s="61"/>
      <c r="P2809" s="61"/>
      <c r="Q2809" s="61"/>
      <c r="R2809" s="61"/>
      <c r="S2809" s="61"/>
      <c r="T2809" s="61"/>
      <c r="U2809" s="61"/>
      <c r="V2809" s="176" t="s">
        <v>17</v>
      </c>
      <c r="W2809" s="177"/>
      <c r="X2809" s="177"/>
      <c r="Y2809"/>
      <c r="Z2809" s="61"/>
      <c r="AA2809" s="56" t="s">
        <v>141</v>
      </c>
      <c r="AB2809" s="49" t="s">
        <v>140</v>
      </c>
      <c r="AC2809" s="61"/>
      <c r="AD2809" s="61"/>
      <c r="AE2809" s="46" t="s">
        <v>351</v>
      </c>
      <c r="AF2809" s="57">
        <v>0</v>
      </c>
      <c r="AG2809" s="58">
        <v>0</v>
      </c>
      <c r="AH2809" s="61"/>
      <c r="AI2809" s="61"/>
      <c r="AJ2809" s="61"/>
      <c r="AK2809" s="61"/>
      <c r="AL2809" s="61"/>
      <c r="AM2809" s="61"/>
      <c r="AN2809" s="61"/>
      <c r="AO2809" s="61"/>
      <c r="AP2809" s="61"/>
      <c r="AQ2809" s="61"/>
      <c r="AR2809" s="175" t="s">
        <v>17</v>
      </c>
      <c r="AS2809" s="175"/>
      <c r="AT2809" s="175"/>
      <c r="AU2809" s="61"/>
      <c r="AV2809" s="61"/>
      <c r="AW2809" s="56" t="s">
        <v>141</v>
      </c>
      <c r="AX2809" s="49" t="s">
        <v>140</v>
      </c>
      <c r="AY2809" s="61"/>
      <c r="AZ2809" s="61"/>
      <c r="BA2809" s="46" t="s">
        <v>351</v>
      </c>
      <c r="BB2809" s="57">
        <v>0</v>
      </c>
      <c r="BC2809" s="58">
        <v>0</v>
      </c>
      <c r="BD2809" s="61"/>
      <c r="BE2809" s="61"/>
      <c r="BF2809" s="61"/>
      <c r="BG2809" s="61"/>
      <c r="BH2809" s="61"/>
      <c r="BI2809" s="61"/>
      <c r="BJ2809" s="61"/>
      <c r="BK2809" s="61"/>
      <c r="BL2809" s="61"/>
      <c r="BM2809" s="61"/>
    </row>
    <row r="2810" spans="2:65" ht="25.5" customHeight="1" x14ac:dyDescent="0.2">
      <c r="B2810"/>
      <c r="C2810" s="56" t="s">
        <v>141</v>
      </c>
      <c r="D2810" s="49" t="s">
        <v>140</v>
      </c>
      <c r="E2810" s="64"/>
      <c r="F2810" s="61"/>
      <c r="G2810" s="61"/>
      <c r="H2810" s="61"/>
      <c r="I2810" s="61"/>
      <c r="J2810" s="46" t="s">
        <v>352</v>
      </c>
      <c r="K2810" s="57">
        <v>0</v>
      </c>
      <c r="L2810" s="58">
        <v>0</v>
      </c>
      <c r="M2810" s="61"/>
      <c r="N2810" s="61"/>
      <c r="O2810" s="61"/>
      <c r="P2810" s="61"/>
      <c r="Q2810" s="61"/>
      <c r="R2810" s="61"/>
      <c r="S2810" s="61"/>
      <c r="T2810" s="61"/>
      <c r="U2810" s="61"/>
      <c r="V2810" s="47" t="s">
        <v>195</v>
      </c>
      <c r="W2810" s="57">
        <v>2</v>
      </c>
      <c r="X2810" s="58">
        <v>0.25</v>
      </c>
      <c r="Y2810"/>
      <c r="Z2810" s="61"/>
      <c r="AA2810" s="61"/>
      <c r="AB2810" s="61"/>
      <c r="AC2810" s="61"/>
      <c r="AD2810" s="61"/>
      <c r="AE2810" s="46" t="s">
        <v>352</v>
      </c>
      <c r="AF2810" s="57">
        <v>0</v>
      </c>
      <c r="AG2810" s="58">
        <v>0</v>
      </c>
      <c r="AH2810" s="61"/>
      <c r="AI2810" s="61"/>
      <c r="AJ2810" s="61"/>
      <c r="AK2810" s="61"/>
      <c r="AL2810" s="61"/>
      <c r="AM2810" s="61"/>
      <c r="AN2810" s="61"/>
      <c r="AO2810" s="61"/>
      <c r="AP2810" s="61"/>
      <c r="AQ2810" s="61"/>
      <c r="AR2810" s="55" t="s">
        <v>195</v>
      </c>
      <c r="AS2810" s="57">
        <v>0</v>
      </c>
      <c r="AT2810" s="58">
        <v>0</v>
      </c>
      <c r="AU2810" s="61"/>
      <c r="AV2810" s="61"/>
      <c r="AW2810" s="61"/>
      <c r="AX2810" s="61"/>
      <c r="AY2810" s="61"/>
      <c r="AZ2810" s="61"/>
      <c r="BA2810" s="46" t="s">
        <v>352</v>
      </c>
      <c r="BB2810" s="57">
        <v>0</v>
      </c>
      <c r="BC2810" s="58">
        <v>0</v>
      </c>
      <c r="BD2810" s="61"/>
      <c r="BE2810" s="61"/>
      <c r="BF2810" s="61"/>
      <c r="BG2810" s="61"/>
      <c r="BH2810" s="61"/>
      <c r="BI2810" s="61"/>
      <c r="BJ2810" s="61"/>
      <c r="BK2810" s="61"/>
      <c r="BL2810" s="61"/>
      <c r="BM2810" s="61"/>
    </row>
    <row r="2811" spans="2:65" ht="25.5" customHeight="1" x14ac:dyDescent="0.2">
      <c r="B2811"/>
      <c r="C2811"/>
      <c r="D2811"/>
      <c r="E2811" s="64"/>
      <c r="F2811" s="61"/>
      <c r="G2811" s="61"/>
      <c r="H2811" s="61"/>
      <c r="I2811" s="61"/>
      <c r="J2811" s="46" t="s">
        <v>353</v>
      </c>
      <c r="K2811" s="57">
        <v>0</v>
      </c>
      <c r="L2811" s="58">
        <v>0</v>
      </c>
      <c r="M2811" s="61"/>
      <c r="N2811" s="61"/>
      <c r="O2811" s="61"/>
      <c r="P2811" s="61"/>
      <c r="Q2811" s="61"/>
      <c r="R2811" s="61"/>
      <c r="S2811" s="61"/>
      <c r="T2811" s="61"/>
      <c r="U2811" s="61"/>
      <c r="V2811" s="46" t="s">
        <v>196</v>
      </c>
      <c r="W2811" s="57">
        <v>6</v>
      </c>
      <c r="X2811" s="58">
        <v>0.75</v>
      </c>
      <c r="Y2811"/>
      <c r="Z2811" s="61"/>
      <c r="AA2811" s="61"/>
      <c r="AB2811" s="61"/>
      <c r="AC2811" s="61"/>
      <c r="AD2811" s="61"/>
      <c r="AE2811" s="46" t="s">
        <v>353</v>
      </c>
      <c r="AF2811" s="57">
        <v>0</v>
      </c>
      <c r="AG2811" s="58">
        <v>0</v>
      </c>
      <c r="AH2811" s="61"/>
      <c r="AI2811" s="61"/>
      <c r="AJ2811" s="61"/>
      <c r="AK2811" s="61"/>
      <c r="AL2811" s="61"/>
      <c r="AM2811" s="61"/>
      <c r="AN2811" s="61"/>
      <c r="AO2811" s="61"/>
      <c r="AP2811" s="61"/>
      <c r="AQ2811" s="61"/>
      <c r="AR2811" s="46" t="s">
        <v>196</v>
      </c>
      <c r="AS2811" s="57">
        <v>1</v>
      </c>
      <c r="AT2811" s="58">
        <v>1</v>
      </c>
      <c r="AU2811" s="61"/>
      <c r="AV2811" s="61"/>
      <c r="AW2811" s="61"/>
      <c r="AX2811" s="61"/>
      <c r="AY2811" s="61"/>
      <c r="AZ2811" s="61"/>
      <c r="BA2811" s="46" t="s">
        <v>353</v>
      </c>
      <c r="BB2811" s="57">
        <v>0</v>
      </c>
      <c r="BC2811" s="58">
        <v>0</v>
      </c>
      <c r="BD2811" s="61"/>
      <c r="BE2811" s="61"/>
      <c r="BF2811" s="61"/>
      <c r="BG2811" s="61"/>
      <c r="BH2811" s="61"/>
      <c r="BI2811" s="61"/>
      <c r="BJ2811" s="61"/>
      <c r="BK2811" s="61"/>
      <c r="BL2811" s="61"/>
      <c r="BM2811" s="61"/>
    </row>
    <row r="2812" spans="2:65" ht="25.5" customHeight="1" x14ac:dyDescent="0.2">
      <c r="B2812" s="175" t="s">
        <v>17</v>
      </c>
      <c r="C2812" s="175"/>
      <c r="D2812" s="175"/>
      <c r="E2812" s="64"/>
      <c r="F2812" s="61"/>
      <c r="G2812" s="61"/>
      <c r="H2812" s="61"/>
      <c r="I2812" s="61"/>
      <c r="J2812" s="37"/>
      <c r="K2812" s="45">
        <v>28</v>
      </c>
      <c r="L2812" s="58">
        <v>1</v>
      </c>
      <c r="M2812" s="61"/>
      <c r="N2812" s="61"/>
      <c r="O2812" s="61"/>
      <c r="P2812" s="61"/>
      <c r="Q2812" s="61"/>
      <c r="R2812" s="61"/>
      <c r="S2812" s="61"/>
      <c r="T2812" s="61"/>
      <c r="U2812" s="61"/>
      <c r="V2812" s="77"/>
      <c r="W2812" s="54">
        <v>8</v>
      </c>
      <c r="X2812" s="76">
        <v>1</v>
      </c>
      <c r="Y2812"/>
      <c r="Z2812" s="61"/>
      <c r="AA2812" s="61"/>
      <c r="AB2812" s="61"/>
      <c r="AC2812" s="61"/>
      <c r="AD2812" s="61"/>
      <c r="AE2812" s="37"/>
      <c r="AF2812" s="45">
        <v>8</v>
      </c>
      <c r="AG2812" s="58">
        <v>1</v>
      </c>
      <c r="AH2812" s="61"/>
      <c r="AI2812" s="61"/>
      <c r="AJ2812" s="61"/>
      <c r="AK2812" s="61"/>
      <c r="AL2812" s="61"/>
      <c r="AM2812" s="61"/>
      <c r="AN2812" s="61"/>
      <c r="AO2812" s="61"/>
      <c r="AP2812" s="61"/>
      <c r="AQ2812" s="61"/>
      <c r="AR2812" s="77"/>
      <c r="AS2812" s="54">
        <v>1</v>
      </c>
      <c r="AT2812" s="76">
        <v>1</v>
      </c>
      <c r="AU2812" s="61"/>
      <c r="AV2812"/>
      <c r="AW2812"/>
      <c r="AX2812"/>
      <c r="AY2812" s="61"/>
      <c r="AZ2812" s="61"/>
      <c r="BA2812" s="37"/>
      <c r="BB2812" s="45">
        <v>1</v>
      </c>
      <c r="BC2812" s="58">
        <v>1</v>
      </c>
      <c r="BD2812" s="61"/>
      <c r="BE2812" s="61"/>
      <c r="BF2812" s="61"/>
      <c r="BG2812" s="61"/>
      <c r="BH2812" s="61"/>
      <c r="BI2812" s="61"/>
      <c r="BJ2812" s="61"/>
      <c r="BK2812" s="61"/>
      <c r="BL2812" s="61"/>
      <c r="BM2812" s="61"/>
    </row>
    <row r="2813" spans="2:65" ht="25.5" customHeight="1" x14ac:dyDescent="0.2">
      <c r="B2813" s="55" t="s">
        <v>195</v>
      </c>
      <c r="C2813" s="57">
        <v>8</v>
      </c>
      <c r="D2813" s="58">
        <v>0.2857142857142857</v>
      </c>
      <c r="E2813" s="64"/>
      <c r="F2813" s="61"/>
      <c r="G2813" s="61"/>
      <c r="H2813" s="61"/>
      <c r="I2813" s="61"/>
      <c r="J2813" s="61"/>
      <c r="K2813" s="49" t="s">
        <v>141</v>
      </c>
      <c r="L2813" s="74" t="s">
        <v>140</v>
      </c>
      <c r="M2813" s="61"/>
      <c r="N2813" s="61"/>
      <c r="O2813" s="61"/>
      <c r="P2813" s="61"/>
      <c r="Q2813" s="61"/>
      <c r="R2813" s="61"/>
      <c r="S2813" s="61"/>
      <c r="T2813" s="61"/>
      <c r="U2813" s="61"/>
      <c r="V2813" s="61"/>
      <c r="W2813" s="56" t="s">
        <v>141</v>
      </c>
      <c r="X2813" s="49" t="s">
        <v>140</v>
      </c>
      <c r="Y2813"/>
      <c r="Z2813" s="61"/>
      <c r="AA2813" s="61"/>
      <c r="AB2813" s="61"/>
      <c r="AC2813" s="61"/>
      <c r="AD2813" s="61"/>
      <c r="AE2813" s="61"/>
      <c r="AF2813" s="49" t="s">
        <v>141</v>
      </c>
      <c r="AG2813" s="74" t="s">
        <v>140</v>
      </c>
      <c r="AH2813" s="61"/>
      <c r="AI2813" s="61"/>
      <c r="AJ2813" s="61"/>
      <c r="AK2813" s="61"/>
      <c r="AL2813" s="61"/>
      <c r="AM2813" s="61"/>
      <c r="AN2813" s="61"/>
      <c r="AO2813" s="61"/>
      <c r="AP2813" s="61"/>
      <c r="AQ2813" s="61"/>
      <c r="AR2813"/>
      <c r="AS2813" s="56" t="s">
        <v>141</v>
      </c>
      <c r="AT2813" s="49" t="s">
        <v>140</v>
      </c>
      <c r="AU2813" s="61"/>
      <c r="AV2813"/>
      <c r="AW2813"/>
      <c r="AX2813"/>
      <c r="AY2813" s="61"/>
      <c r="AZ2813" s="61"/>
      <c r="BA2813" s="61"/>
      <c r="BB2813" s="49" t="s">
        <v>141</v>
      </c>
      <c r="BC2813" s="74" t="s">
        <v>140</v>
      </c>
      <c r="BD2813" s="61"/>
      <c r="BE2813" s="61"/>
      <c r="BF2813" s="61"/>
      <c r="BG2813" s="61"/>
      <c r="BH2813" s="61"/>
      <c r="BI2813" s="61"/>
      <c r="BJ2813" s="61"/>
      <c r="BK2813" s="61"/>
      <c r="BL2813" s="61"/>
      <c r="BM2813" s="61"/>
    </row>
    <row r="2814" spans="2:65" ht="25.5" customHeight="1" x14ac:dyDescent="0.2">
      <c r="B2814" s="46" t="s">
        <v>196</v>
      </c>
      <c r="C2814" s="57">
        <v>20</v>
      </c>
      <c r="D2814" s="58">
        <v>0.7142857142857143</v>
      </c>
      <c r="E2814" s="64"/>
      <c r="F2814" s="61"/>
      <c r="G2814" s="61"/>
      <c r="H2814" s="61"/>
      <c r="I2814" s="61"/>
      <c r="J2814" s="61"/>
      <c r="K2814" s="61"/>
      <c r="L2814" s="61"/>
      <c r="M2814" s="61"/>
      <c r="N2814" s="61"/>
      <c r="O2814" s="61"/>
      <c r="P2814" s="61"/>
      <c r="Q2814" s="61"/>
      <c r="R2814" s="61"/>
      <c r="S2814" s="61"/>
      <c r="T2814" s="61"/>
      <c r="U2814" s="61"/>
      <c r="V2814"/>
      <c r="W2814"/>
      <c r="X2814"/>
      <c r="Y2814" s="61"/>
      <c r="Z2814" s="61"/>
      <c r="AA2814" s="61"/>
      <c r="AB2814" s="61"/>
      <c r="AC2814" s="61"/>
      <c r="AD2814" s="61"/>
      <c r="AE2814"/>
      <c r="AF2814"/>
      <c r="AG2814"/>
      <c r="AH2814" s="61"/>
      <c r="AI2814" s="61"/>
      <c r="AJ2814" s="61"/>
      <c r="AK2814" s="61"/>
      <c r="AL2814" s="61"/>
      <c r="AM2814" s="61"/>
      <c r="AN2814" s="61"/>
      <c r="AO2814" s="61"/>
      <c r="AP2814" s="61"/>
      <c r="AQ2814" s="61"/>
      <c r="AR2814"/>
      <c r="AS2814"/>
      <c r="AT2814"/>
      <c r="AU2814" s="61"/>
      <c r="AV2814"/>
      <c r="AW2814"/>
      <c r="AX2814"/>
      <c r="AY2814" s="61"/>
      <c r="AZ2814" s="61"/>
      <c r="BA2814" s="37"/>
      <c r="BB2814" s="37"/>
      <c r="BC2814" s="37"/>
      <c r="BD2814" s="61"/>
      <c r="BE2814" s="61"/>
      <c r="BF2814" s="61"/>
      <c r="BG2814" s="61"/>
      <c r="BH2814" s="61"/>
      <c r="BI2814" s="61"/>
      <c r="BJ2814" s="61"/>
      <c r="BK2814" s="61"/>
      <c r="BL2814" s="61"/>
      <c r="BM2814" s="61"/>
    </row>
    <row r="2815" spans="2:65" ht="25.5" customHeight="1" x14ac:dyDescent="0.2">
      <c r="B2815" s="77"/>
      <c r="C2815" s="54">
        <v>28</v>
      </c>
      <c r="D2815" s="76">
        <v>1</v>
      </c>
      <c r="E2815" s="2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</row>
    <row r="2816" spans="2:65" ht="25.5" customHeight="1" x14ac:dyDescent="0.2">
      <c r="B2816"/>
      <c r="C2816" s="56" t="s">
        <v>141</v>
      </c>
      <c r="D2816" s="49" t="s">
        <v>140</v>
      </c>
      <c r="E2816" s="2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 s="37"/>
      <c r="AF2816" s="37"/>
      <c r="AG2816" s="37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</row>
    <row r="2818" spans="2:65" ht="25.5" customHeight="1" x14ac:dyDescent="0.2">
      <c r="B2818" s="222" t="s">
        <v>3810</v>
      </c>
      <c r="C2818" s="223"/>
      <c r="D2818" s="223"/>
      <c r="E2818" s="223"/>
      <c r="F2818" s="223"/>
      <c r="G2818" s="223"/>
      <c r="H2818" s="223"/>
      <c r="I2818" s="223"/>
      <c r="J2818" s="223"/>
      <c r="K2818" s="223"/>
      <c r="L2818" s="223"/>
      <c r="M2818" s="223"/>
      <c r="N2818" s="223"/>
      <c r="O2818" s="223"/>
      <c r="P2818" s="223"/>
      <c r="Q2818" s="223"/>
      <c r="R2818" s="223"/>
      <c r="S2818" s="223"/>
      <c r="T2818" s="223"/>
      <c r="U2818" s="223"/>
      <c r="V2818" s="223"/>
      <c r="W2818" s="223"/>
      <c r="X2818" s="223"/>
      <c r="Y2818" s="223"/>
      <c r="Z2818" s="223"/>
      <c r="AA2818" s="223"/>
      <c r="AB2818" s="223"/>
      <c r="AC2818" s="223"/>
      <c r="AD2818" s="223"/>
      <c r="AE2818" s="223"/>
      <c r="AF2818" s="223"/>
      <c r="AG2818" s="223"/>
      <c r="AH2818" s="223"/>
      <c r="AI2818" s="223"/>
      <c r="AJ2818" s="223"/>
      <c r="AK2818" s="223"/>
      <c r="AL2818" s="223"/>
      <c r="AM2818" s="223"/>
      <c r="AN2818" s="223"/>
      <c r="AO2818" s="223"/>
      <c r="AP2818" s="223"/>
      <c r="AQ2818" s="223"/>
      <c r="AR2818" s="223"/>
      <c r="AS2818" s="223"/>
      <c r="AT2818" s="223"/>
      <c r="AU2818" s="223"/>
      <c r="AV2818" s="223"/>
      <c r="AW2818" s="223"/>
      <c r="AX2818" s="223"/>
      <c r="AY2818" s="223"/>
      <c r="AZ2818" s="223"/>
      <c r="BA2818" s="223"/>
      <c r="BB2818" s="223"/>
      <c r="BC2818" s="224"/>
    </row>
    <row r="2820" spans="2:65" ht="25.5" customHeight="1" x14ac:dyDescent="0.2">
      <c r="B2820" s="205" t="s">
        <v>423</v>
      </c>
      <c r="C2820" s="205"/>
      <c r="D2820" s="205"/>
      <c r="E2820" s="205"/>
      <c r="F2820" s="205"/>
      <c r="G2820" s="205"/>
      <c r="H2820" s="205"/>
      <c r="I2820" s="205"/>
      <c r="J2820" s="205"/>
      <c r="K2820" s="205"/>
      <c r="L2820" s="205"/>
      <c r="M2820" s="205"/>
      <c r="N2820" s="205"/>
      <c r="O2820" s="205"/>
      <c r="P2820" s="205"/>
      <c r="Q2820" s="205"/>
      <c r="R2820" s="205"/>
      <c r="S2820" s="205"/>
      <c r="T2820" s="205"/>
      <c r="U2820" s="205"/>
      <c r="V2820" s="205"/>
      <c r="W2820" s="205"/>
      <c r="X2820" s="205"/>
      <c r="Y2820" s="205"/>
      <c r="Z2820" s="205"/>
      <c r="AA2820" s="205"/>
      <c r="AB2820" s="205"/>
      <c r="AC2820" s="205"/>
      <c r="AD2820" s="205"/>
      <c r="AE2820" s="205"/>
      <c r="AF2820" s="205"/>
      <c r="AG2820" s="205"/>
      <c r="AH2820" s="205"/>
      <c r="AI2820" s="205"/>
      <c r="AJ2820" s="205"/>
      <c r="AK2820" s="205"/>
      <c r="AL2820" s="205"/>
      <c r="AM2820" s="205"/>
      <c r="AN2820" s="205"/>
      <c r="AO2820" s="205"/>
      <c r="AP2820" s="205"/>
      <c r="AQ2820" s="205"/>
      <c r="AR2820" s="205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 s="8"/>
      <c r="BM2820" s="8"/>
    </row>
    <row r="2821" spans="2:65" ht="25.5" customHeight="1" x14ac:dyDescent="0.2">
      <c r="B2821"/>
      <c r="C2821"/>
      <c r="D2821"/>
      <c r="E2821" s="8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</row>
    <row r="2822" spans="2:65" ht="25.5" customHeight="1" x14ac:dyDescent="0.2">
      <c r="B2822" s="206" t="s">
        <v>138</v>
      </c>
      <c r="C2822" s="206"/>
      <c r="D2822" s="206"/>
      <c r="E2822" s="8"/>
      <c r="F2822" s="187" t="s">
        <v>3</v>
      </c>
      <c r="G2822" s="187"/>
      <c r="H2822" s="187"/>
      <c r="I2822"/>
      <c r="J2822" s="188" t="s">
        <v>145</v>
      </c>
      <c r="K2822" s="188"/>
      <c r="L2822" s="188"/>
      <c r="M2822"/>
      <c r="N2822" s="188" t="s">
        <v>5</v>
      </c>
      <c r="O2822" s="188"/>
      <c r="P2822" s="188"/>
      <c r="Q2822"/>
      <c r="R2822" s="187" t="s">
        <v>158</v>
      </c>
      <c r="S2822" s="187"/>
      <c r="T2822" s="187"/>
      <c r="U2822"/>
      <c r="V2822" s="186" t="s">
        <v>159</v>
      </c>
      <c r="W2822" s="186"/>
      <c r="X2822" s="186"/>
      <c r="Y2822"/>
      <c r="Z2822" s="206" t="s">
        <v>8</v>
      </c>
      <c r="AA2822" s="206"/>
      <c r="AB2822" s="206"/>
      <c r="AC2822"/>
      <c r="AD2822" s="186" t="s">
        <v>9</v>
      </c>
      <c r="AE2822" s="186"/>
      <c r="AF2822" s="186"/>
      <c r="AG2822"/>
      <c r="AH2822" s="186" t="s">
        <v>172</v>
      </c>
      <c r="AI2822" s="186"/>
      <c r="AJ2822" s="186"/>
      <c r="AK2822"/>
      <c r="AL2822" s="186" t="s">
        <v>11</v>
      </c>
      <c r="AM2822" s="186"/>
      <c r="AN2822" s="186"/>
      <c r="AO2822"/>
      <c r="AP2822" s="186" t="s">
        <v>179</v>
      </c>
      <c r="AQ2822" s="186"/>
      <c r="AR2822" s="186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</row>
    <row r="2823" spans="2:65" ht="25.5" customHeight="1" x14ac:dyDescent="0.2">
      <c r="B2823" s="90" t="s">
        <v>40</v>
      </c>
      <c r="C2823" s="42">
        <v>10</v>
      </c>
      <c r="D2823" s="44">
        <v>0.37037037037037035</v>
      </c>
      <c r="E2823" s="8"/>
      <c r="F2823" s="91" t="s">
        <v>143</v>
      </c>
      <c r="G2823" s="43">
        <v>6</v>
      </c>
      <c r="H2823" s="44">
        <v>0.22222222222222221</v>
      </c>
      <c r="I2823"/>
      <c r="J2823" s="92" t="s">
        <v>147</v>
      </c>
      <c r="K2823" s="45">
        <v>0</v>
      </c>
      <c r="L2823" s="44">
        <v>0</v>
      </c>
      <c r="M2823"/>
      <c r="N2823" s="91" t="s">
        <v>154</v>
      </c>
      <c r="O2823" s="43">
        <v>17</v>
      </c>
      <c r="P2823" s="44">
        <v>0.62962962962962965</v>
      </c>
      <c r="Q2823"/>
      <c r="R2823" s="93">
        <v>1</v>
      </c>
      <c r="S2823" s="43">
        <v>16</v>
      </c>
      <c r="T2823" s="44">
        <v>0.59259259259259256</v>
      </c>
      <c r="U2823"/>
      <c r="V2823" s="94" t="s">
        <v>160</v>
      </c>
      <c r="W2823" s="57">
        <v>15</v>
      </c>
      <c r="X2823" s="58">
        <v>0.55555555555555558</v>
      </c>
      <c r="Y2823"/>
      <c r="Z2823" s="95" t="s">
        <v>163</v>
      </c>
      <c r="AA2823" s="42">
        <v>5</v>
      </c>
      <c r="AB2823" s="44">
        <v>0.18518518518518517</v>
      </c>
      <c r="AC2823"/>
      <c r="AD2823" s="95" t="s">
        <v>799</v>
      </c>
      <c r="AE2823" s="57">
        <v>3</v>
      </c>
      <c r="AF2823" s="58">
        <v>0.1111111111111111</v>
      </c>
      <c r="AG2823"/>
      <c r="AH2823" s="95" t="s">
        <v>143</v>
      </c>
      <c r="AI2823" s="42">
        <v>9</v>
      </c>
      <c r="AJ2823" s="44">
        <v>0.33333333333333331</v>
      </c>
      <c r="AK2823"/>
      <c r="AL2823" s="95" t="s">
        <v>175</v>
      </c>
      <c r="AM2823" s="42">
        <v>6</v>
      </c>
      <c r="AN2823" s="44">
        <v>0.22222222222222221</v>
      </c>
      <c r="AO2823"/>
      <c r="AP2823" s="95" t="s">
        <v>143</v>
      </c>
      <c r="AQ2823" s="42">
        <v>14</v>
      </c>
      <c r="AR2823" s="44">
        <v>0.51851851851851849</v>
      </c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</row>
    <row r="2824" spans="2:65" ht="25.5" customHeight="1" x14ac:dyDescent="0.2">
      <c r="B2824" s="90" t="s">
        <v>27</v>
      </c>
      <c r="C2824" s="42">
        <v>1</v>
      </c>
      <c r="D2824" s="44">
        <v>3.7037037037037035E-2</v>
      </c>
      <c r="E2824" s="8"/>
      <c r="F2824" s="91" t="s">
        <v>144</v>
      </c>
      <c r="G2824" s="43">
        <v>21</v>
      </c>
      <c r="H2824" s="44">
        <v>0.77777777777777779</v>
      </c>
      <c r="I2824"/>
      <c r="J2824" s="92" t="s">
        <v>148</v>
      </c>
      <c r="K2824" s="45">
        <v>0</v>
      </c>
      <c r="L2824" s="44">
        <v>0</v>
      </c>
      <c r="M2824"/>
      <c r="N2824" s="91" t="s">
        <v>155</v>
      </c>
      <c r="O2824" s="43">
        <v>1</v>
      </c>
      <c r="P2824" s="44">
        <v>3.7037037037037035E-2</v>
      </c>
      <c r="Q2824"/>
      <c r="R2824" s="93">
        <v>2</v>
      </c>
      <c r="S2824" s="43">
        <v>6</v>
      </c>
      <c r="T2824" s="44">
        <v>0.22222222222222221</v>
      </c>
      <c r="U2824"/>
      <c r="V2824" s="95" t="s">
        <v>161</v>
      </c>
      <c r="W2824" s="57">
        <v>5</v>
      </c>
      <c r="X2824" s="58">
        <v>0.18518518518518517</v>
      </c>
      <c r="Y2824"/>
      <c r="Z2824" s="90" t="s">
        <v>164</v>
      </c>
      <c r="AA2824" s="42">
        <v>4</v>
      </c>
      <c r="AB2824" s="44">
        <v>0.14814814814814814</v>
      </c>
      <c r="AC2824"/>
      <c r="AD2824" s="94" t="s">
        <v>800</v>
      </c>
      <c r="AE2824" s="57">
        <v>5</v>
      </c>
      <c r="AF2824" s="58">
        <v>0.18518518518518517</v>
      </c>
      <c r="AG2824"/>
      <c r="AH2824" s="90" t="s">
        <v>173</v>
      </c>
      <c r="AI2824" s="42">
        <v>3</v>
      </c>
      <c r="AJ2824" s="44">
        <v>0.1111111111111111</v>
      </c>
      <c r="AK2824"/>
      <c r="AL2824" s="90" t="s">
        <v>176</v>
      </c>
      <c r="AM2824" s="42">
        <v>19</v>
      </c>
      <c r="AN2824" s="44">
        <v>0.70370370370370372</v>
      </c>
      <c r="AO2824"/>
      <c r="AP2824" s="90" t="s">
        <v>173</v>
      </c>
      <c r="AQ2824" s="42">
        <v>13</v>
      </c>
      <c r="AR2824" s="44">
        <v>0.48148148148148145</v>
      </c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</row>
    <row r="2825" spans="2:65" ht="25.5" customHeight="1" x14ac:dyDescent="0.2">
      <c r="B2825" s="90" t="s">
        <v>31</v>
      </c>
      <c r="C2825" s="42">
        <v>6</v>
      </c>
      <c r="D2825" s="44">
        <v>0.22222222222222221</v>
      </c>
      <c r="E2825" s="8"/>
      <c r="F2825" s="83"/>
      <c r="G2825" s="85">
        <v>27</v>
      </c>
      <c r="H2825" s="86">
        <v>1</v>
      </c>
      <c r="I2825"/>
      <c r="J2825" s="92" t="s">
        <v>146</v>
      </c>
      <c r="K2825" s="45">
        <v>11</v>
      </c>
      <c r="L2825" s="44">
        <v>0.40740740740740738</v>
      </c>
      <c r="M2825"/>
      <c r="N2825" s="91" t="s">
        <v>156</v>
      </c>
      <c r="O2825" s="43">
        <v>0</v>
      </c>
      <c r="P2825" s="44">
        <v>0</v>
      </c>
      <c r="Q2825"/>
      <c r="R2825" s="93">
        <v>3</v>
      </c>
      <c r="S2825" s="43">
        <v>3</v>
      </c>
      <c r="T2825" s="44">
        <v>0.1111111111111111</v>
      </c>
      <c r="U2825"/>
      <c r="V2825" s="94" t="s">
        <v>162</v>
      </c>
      <c r="W2825" s="57">
        <v>7</v>
      </c>
      <c r="X2825" s="58">
        <v>0.25925925925925924</v>
      </c>
      <c r="Y2825"/>
      <c r="Z2825" s="90" t="s">
        <v>165</v>
      </c>
      <c r="AA2825" s="42">
        <v>5</v>
      </c>
      <c r="AB2825" s="44">
        <v>0.18518518518518517</v>
      </c>
      <c r="AC2825"/>
      <c r="AD2825" s="94" t="s">
        <v>801</v>
      </c>
      <c r="AE2825" s="57">
        <v>4</v>
      </c>
      <c r="AF2825" s="58">
        <v>0.14814814814814814</v>
      </c>
      <c r="AG2825"/>
      <c r="AH2825" s="90" t="s">
        <v>174</v>
      </c>
      <c r="AI2825" s="42">
        <v>15</v>
      </c>
      <c r="AJ2825" s="44">
        <v>0.55555555555555558</v>
      </c>
      <c r="AK2825"/>
      <c r="AL2825" s="90" t="s">
        <v>177</v>
      </c>
      <c r="AM2825" s="42">
        <v>2</v>
      </c>
      <c r="AN2825" s="44">
        <v>7.407407407407407E-2</v>
      </c>
      <c r="AO2825"/>
      <c r="AP2825" s="90" t="s">
        <v>171</v>
      </c>
      <c r="AQ2825" s="42">
        <v>0</v>
      </c>
      <c r="AR2825" s="44">
        <v>0</v>
      </c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</row>
    <row r="2826" spans="2:65" ht="25.5" customHeight="1" x14ac:dyDescent="0.2">
      <c r="B2826" s="90" t="s">
        <v>36</v>
      </c>
      <c r="C2826" s="42">
        <v>4</v>
      </c>
      <c r="D2826" s="44">
        <v>0.14814814814814814</v>
      </c>
      <c r="E2826" s="8"/>
      <c r="F2826"/>
      <c r="G2826" s="41" t="s">
        <v>141</v>
      </c>
      <c r="H2826" s="41" t="s">
        <v>140</v>
      </c>
      <c r="I2826"/>
      <c r="J2826" s="92" t="s">
        <v>150</v>
      </c>
      <c r="K2826" s="45">
        <v>1</v>
      </c>
      <c r="L2826" s="44">
        <v>3.7037037037037035E-2</v>
      </c>
      <c r="M2826"/>
      <c r="N2826" s="91" t="s">
        <v>157</v>
      </c>
      <c r="O2826" s="43">
        <v>9</v>
      </c>
      <c r="P2826" s="44">
        <v>0.33333333333333331</v>
      </c>
      <c r="Q2826"/>
      <c r="R2826" s="93">
        <v>4</v>
      </c>
      <c r="S2826" s="43">
        <v>2</v>
      </c>
      <c r="T2826" s="44">
        <v>7.407407407407407E-2</v>
      </c>
      <c r="U2826"/>
      <c r="V2826" s="77"/>
      <c r="W2826" s="54">
        <v>27</v>
      </c>
      <c r="X2826" s="66">
        <v>1</v>
      </c>
      <c r="Y2826"/>
      <c r="Z2826" s="90" t="s">
        <v>166</v>
      </c>
      <c r="AA2826" s="42">
        <v>5</v>
      </c>
      <c r="AB2826" s="44">
        <v>0.18518518518518517</v>
      </c>
      <c r="AC2826"/>
      <c r="AD2826" s="94" t="s">
        <v>802</v>
      </c>
      <c r="AE2826" s="57">
        <v>15</v>
      </c>
      <c r="AF2826" s="58">
        <v>0.55555555555555558</v>
      </c>
      <c r="AG2826"/>
      <c r="AH2826" s="90" t="s">
        <v>171</v>
      </c>
      <c r="AI2826" s="42">
        <v>0</v>
      </c>
      <c r="AJ2826" s="44">
        <v>0</v>
      </c>
      <c r="AK2826"/>
      <c r="AL2826" s="90" t="s">
        <v>178</v>
      </c>
      <c r="AM2826" s="42">
        <v>0</v>
      </c>
      <c r="AN2826" s="44">
        <v>0</v>
      </c>
      <c r="AO2826"/>
      <c r="AP2826" s="82"/>
      <c r="AQ2826" s="83">
        <v>27</v>
      </c>
      <c r="AR2826" s="87">
        <v>1</v>
      </c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</row>
    <row r="2827" spans="2:65" ht="25.5" customHeight="1" x14ac:dyDescent="0.2">
      <c r="B2827" s="90" t="s">
        <v>139</v>
      </c>
      <c r="C2827" s="42">
        <v>1</v>
      </c>
      <c r="D2827" s="44">
        <v>3.7037037037037035E-2</v>
      </c>
      <c r="E2827" s="8"/>
      <c r="F2827"/>
      <c r="G2827"/>
      <c r="H2827"/>
      <c r="I2827"/>
      <c r="J2827" s="92" t="s">
        <v>151</v>
      </c>
      <c r="K2827" s="45">
        <v>9</v>
      </c>
      <c r="L2827" s="44">
        <v>0.33333333333333331</v>
      </c>
      <c r="M2827"/>
      <c r="N2827" s="83"/>
      <c r="O2827" s="85">
        <v>27</v>
      </c>
      <c r="P2827" s="87">
        <v>1</v>
      </c>
      <c r="Q2827"/>
      <c r="R2827" s="93">
        <v>5</v>
      </c>
      <c r="S2827" s="43">
        <v>0</v>
      </c>
      <c r="T2827" s="44">
        <v>0</v>
      </c>
      <c r="U2827"/>
      <c r="V2827"/>
      <c r="W2827" s="56" t="s">
        <v>141</v>
      </c>
      <c r="X2827" s="49" t="s">
        <v>140</v>
      </c>
      <c r="Y2827"/>
      <c r="Z2827" s="96" t="s">
        <v>167</v>
      </c>
      <c r="AA2827" s="42">
        <v>4</v>
      </c>
      <c r="AB2827" s="44">
        <v>0.14814814814814814</v>
      </c>
      <c r="AC2827"/>
      <c r="AD2827" s="77"/>
      <c r="AE2827" s="54">
        <v>27</v>
      </c>
      <c r="AF2827" s="76">
        <v>1</v>
      </c>
      <c r="AG2827"/>
      <c r="AH2827" s="82"/>
      <c r="AI2827" s="83">
        <v>27</v>
      </c>
      <c r="AJ2827" s="87">
        <v>1</v>
      </c>
      <c r="AK2827"/>
      <c r="AL2827" s="82"/>
      <c r="AM2827" s="83">
        <v>27</v>
      </c>
      <c r="AN2827" s="87">
        <v>1</v>
      </c>
      <c r="AO2827"/>
      <c r="AP2827"/>
      <c r="AQ2827" s="40" t="s">
        <v>141</v>
      </c>
      <c r="AR2827" s="41" t="s">
        <v>140</v>
      </c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 s="8"/>
      <c r="BF2827" s="8"/>
      <c r="BG2827" s="8"/>
      <c r="BH2827"/>
      <c r="BI2827"/>
      <c r="BJ2827"/>
      <c r="BK2827"/>
      <c r="BL2827"/>
      <c r="BM2827"/>
    </row>
    <row r="2828" spans="2:65" ht="25.5" customHeight="1" x14ac:dyDescent="0.2">
      <c r="B2828" s="90" t="s">
        <v>50</v>
      </c>
      <c r="C2828" s="42">
        <v>5</v>
      </c>
      <c r="D2828" s="44">
        <v>0.18518518518518517</v>
      </c>
      <c r="E2828" s="8"/>
      <c r="F2828"/>
      <c r="G2828"/>
      <c r="H2828"/>
      <c r="I2828"/>
      <c r="J2828" s="92" t="s">
        <v>149</v>
      </c>
      <c r="K2828" s="45">
        <v>3</v>
      </c>
      <c r="L2828" s="44">
        <v>0.1111111111111111</v>
      </c>
      <c r="M2828"/>
      <c r="N2828"/>
      <c r="O2828" s="41" t="s">
        <v>153</v>
      </c>
      <c r="P2828" s="41" t="s">
        <v>140</v>
      </c>
      <c r="Q2828"/>
      <c r="R2828" s="83"/>
      <c r="S2828" s="85">
        <v>45</v>
      </c>
      <c r="T2828" s="87">
        <v>0.99999999999999989</v>
      </c>
      <c r="U2828"/>
      <c r="V2828"/>
      <c r="W2828"/>
      <c r="X2828"/>
      <c r="Y2828"/>
      <c r="Z2828" s="96" t="s">
        <v>168</v>
      </c>
      <c r="AA2828" s="42">
        <v>0</v>
      </c>
      <c r="AB2828" s="44">
        <v>0</v>
      </c>
      <c r="AC2828"/>
      <c r="AD2828"/>
      <c r="AE2828" s="56" t="s">
        <v>141</v>
      </c>
      <c r="AF2828" s="49" t="s">
        <v>140</v>
      </c>
      <c r="AG2828"/>
      <c r="AH2828"/>
      <c r="AI2828" s="40" t="s">
        <v>141</v>
      </c>
      <c r="AJ2828" s="41" t="s">
        <v>140</v>
      </c>
      <c r="AK2828"/>
      <c r="AL2828" s="81"/>
      <c r="AM2828" s="40" t="s">
        <v>141</v>
      </c>
      <c r="AN2828" s="41" t="s">
        <v>140</v>
      </c>
      <c r="AO2828"/>
      <c r="AP2828"/>
      <c r="AQ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</row>
    <row r="2829" spans="2:65" ht="25.5" customHeight="1" x14ac:dyDescent="0.2">
      <c r="B2829" s="82"/>
      <c r="C2829" s="83">
        <v>27</v>
      </c>
      <c r="D2829" s="84">
        <v>1</v>
      </c>
      <c r="E2829" s="8"/>
      <c r="F2829"/>
      <c r="G2829"/>
      <c r="H2829"/>
      <c r="I2829"/>
      <c r="J2829" s="92" t="s">
        <v>152</v>
      </c>
      <c r="K2829" s="45">
        <v>3</v>
      </c>
      <c r="L2829" s="44">
        <v>0.1111111111111111</v>
      </c>
      <c r="M2829"/>
      <c r="N2829"/>
      <c r="O2829"/>
      <c r="P2829"/>
      <c r="Q2829"/>
      <c r="R2829"/>
      <c r="S2829" s="49" t="s">
        <v>197</v>
      </c>
      <c r="T2829" s="89" t="s">
        <v>369</v>
      </c>
      <c r="U2829"/>
      <c r="V2829"/>
      <c r="W2829"/>
      <c r="X2829"/>
      <c r="Y2829"/>
      <c r="Z2829" s="96" t="s">
        <v>169</v>
      </c>
      <c r="AA2829" s="42">
        <v>2</v>
      </c>
      <c r="AB2829" s="44">
        <v>7.407407407407407E-2</v>
      </c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 s="48"/>
      <c r="BM2829" s="8"/>
    </row>
    <row r="2830" spans="2:65" ht="25.5" customHeight="1" x14ac:dyDescent="0.2">
      <c r="B2830"/>
      <c r="C2830" s="40" t="s">
        <v>141</v>
      </c>
      <c r="D2830" s="41" t="s">
        <v>140</v>
      </c>
      <c r="E2830" s="8"/>
      <c r="F2830"/>
      <c r="G2830"/>
      <c r="H2830"/>
      <c r="I2830"/>
      <c r="J2830" s="88"/>
      <c r="K2830" s="65">
        <v>27</v>
      </c>
      <c r="L2830" s="87">
        <v>1</v>
      </c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 s="96" t="s">
        <v>170</v>
      </c>
      <c r="AA2830" s="42">
        <v>1</v>
      </c>
      <c r="AB2830" s="44">
        <v>3.7037037037037035E-2</v>
      </c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</row>
    <row r="2831" spans="2:65" ht="25.5" customHeight="1" x14ac:dyDescent="0.2">
      <c r="B2831"/>
      <c r="C2831"/>
      <c r="D2831"/>
      <c r="E2831" s="8"/>
      <c r="F2831"/>
      <c r="G2831"/>
      <c r="H2831"/>
      <c r="I2831"/>
      <c r="J2831" s="79"/>
      <c r="K2831" s="41" t="s">
        <v>141</v>
      </c>
      <c r="L2831" s="41" t="s">
        <v>140</v>
      </c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 s="96" t="s">
        <v>162</v>
      </c>
      <c r="AA2831" s="42">
        <v>0</v>
      </c>
      <c r="AB2831" s="44">
        <v>0</v>
      </c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</row>
    <row r="2832" spans="2:65" ht="25.5" customHeight="1" x14ac:dyDescent="0.2">
      <c r="B2832"/>
      <c r="C2832"/>
      <c r="D2832"/>
      <c r="E2832" s="8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 s="96" t="s">
        <v>171</v>
      </c>
      <c r="AA2832" s="42">
        <v>1</v>
      </c>
      <c r="AB2832" s="44">
        <v>3.7037037037037035E-2</v>
      </c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 s="8"/>
      <c r="BJ2832" s="52"/>
      <c r="BK2832" s="52"/>
      <c r="BL2832"/>
      <c r="BM2832"/>
    </row>
    <row r="2833" spans="2:65" ht="25.5" customHeight="1" x14ac:dyDescent="0.2">
      <c r="B2833"/>
      <c r="C2833"/>
      <c r="D2833"/>
      <c r="E2833" s="8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 s="82"/>
      <c r="AA2833" s="83">
        <v>27</v>
      </c>
      <c r="AB2833" s="87">
        <v>1</v>
      </c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 s="8"/>
      <c r="BF2833" s="8"/>
      <c r="BG2833" s="8"/>
      <c r="BH2833"/>
      <c r="BI2833"/>
      <c r="BJ2833"/>
      <c r="BK2833"/>
      <c r="BL2833"/>
      <c r="BM2833"/>
    </row>
    <row r="2834" spans="2:65" ht="25.5" customHeight="1" x14ac:dyDescent="0.2">
      <c r="B2834" s="61"/>
      <c r="C2834" s="61"/>
      <c r="D2834" s="61"/>
      <c r="E2834" s="37"/>
      <c r="F2834" s="61"/>
      <c r="G2834" s="61"/>
      <c r="H2834" s="61"/>
      <c r="I2834" s="61"/>
      <c r="J2834" s="61"/>
      <c r="K2834" s="61"/>
      <c r="L2834" s="61"/>
      <c r="M2834" s="61"/>
      <c r="N2834" s="61"/>
      <c r="O2834" s="61"/>
      <c r="P2834" s="61"/>
      <c r="Q2834" s="61"/>
      <c r="R2834" s="61"/>
      <c r="S2834" s="61"/>
      <c r="T2834" s="61"/>
      <c r="U2834" s="61"/>
      <c r="V2834" s="61"/>
      <c r="W2834" s="61"/>
      <c r="X2834" s="61"/>
      <c r="Y2834" s="61"/>
      <c r="Z2834" s="78"/>
      <c r="AA2834" s="40" t="s">
        <v>141</v>
      </c>
      <c r="AB2834" s="41" t="s">
        <v>140</v>
      </c>
      <c r="AC2834" s="61"/>
      <c r="AD2834" s="61"/>
      <c r="AE2834" s="61"/>
      <c r="AF2834" s="61"/>
      <c r="AG2834" s="61"/>
      <c r="AH2834" s="61"/>
      <c r="AI2834" s="61"/>
      <c r="AJ2834" s="61"/>
      <c r="AK2834" s="61"/>
      <c r="AL2834" s="61"/>
      <c r="AM2834" s="61"/>
      <c r="AN2834" s="61"/>
      <c r="AO2834" s="61"/>
      <c r="AP2834" s="61"/>
      <c r="AQ2834" s="61"/>
      <c r="AR2834" s="61"/>
      <c r="AS2834" s="61"/>
      <c r="AT2834" s="61"/>
      <c r="AU2834" s="61"/>
      <c r="AV2834" s="61"/>
      <c r="AW2834" s="61"/>
      <c r="AX2834" s="61"/>
      <c r="AY2834" s="61"/>
      <c r="AZ2834" s="61"/>
      <c r="BA2834" s="61"/>
      <c r="BB2834" s="61"/>
      <c r="BC2834" s="61"/>
      <c r="BD2834" s="61"/>
      <c r="BE2834" s="61"/>
      <c r="BF2834" s="61"/>
      <c r="BG2834" s="61"/>
      <c r="BH2834" s="61"/>
      <c r="BI2834" s="61"/>
      <c r="BJ2834" s="61"/>
      <c r="BK2834" s="61"/>
      <c r="BL2834" s="61"/>
      <c r="BM2834" s="61"/>
    </row>
    <row r="2835" spans="2:65" ht="25.5" customHeight="1" x14ac:dyDescent="0.2">
      <c r="B2835" s="182" t="s">
        <v>424</v>
      </c>
      <c r="C2835" s="182"/>
      <c r="D2835" s="182"/>
      <c r="E2835" s="182"/>
      <c r="F2835" s="182"/>
      <c r="G2835" s="182"/>
      <c r="H2835" s="182"/>
      <c r="I2835" s="182"/>
      <c r="J2835" s="182"/>
      <c r="K2835" s="182"/>
      <c r="L2835" s="182"/>
      <c r="M2835" s="182"/>
      <c r="N2835" s="182"/>
      <c r="O2835" s="182"/>
      <c r="P2835" s="182"/>
      <c r="Q2835" s="182"/>
      <c r="R2835" s="182"/>
      <c r="S2835" s="182"/>
      <c r="T2835" s="182"/>
      <c r="U2835" s="182"/>
      <c r="V2835" s="182"/>
      <c r="W2835" s="182"/>
      <c r="X2835" s="182"/>
      <c r="Y2835" s="182"/>
      <c r="Z2835" s="182"/>
      <c r="AA2835" s="182"/>
      <c r="AB2835" s="182"/>
      <c r="AC2835" s="182"/>
      <c r="AD2835" s="182"/>
      <c r="AE2835" s="182"/>
      <c r="AF2835" s="182"/>
      <c r="AG2835" s="182"/>
      <c r="AH2835" s="182"/>
      <c r="AI2835" s="182"/>
      <c r="AJ2835" s="182"/>
      <c r="AK2835" s="182"/>
      <c r="AL2835" s="182"/>
      <c r="AM2835" s="182"/>
      <c r="AN2835" s="182"/>
      <c r="AO2835" s="182"/>
      <c r="AP2835" s="182"/>
      <c r="AQ2835" s="182"/>
      <c r="AR2835" s="182"/>
      <c r="AS2835" s="182"/>
      <c r="AT2835" s="182"/>
      <c r="AU2835" s="182"/>
      <c r="AV2835" s="182"/>
      <c r="AW2835" s="182"/>
      <c r="AX2835" s="182"/>
      <c r="AY2835" s="182"/>
      <c r="AZ2835" s="182"/>
      <c r="BA2835" s="182"/>
      <c r="BB2835" s="182"/>
      <c r="BC2835" s="182"/>
      <c r="BD2835" s="182"/>
      <c r="BE2835" s="182"/>
      <c r="BF2835" s="182"/>
      <c r="BG2835" s="182"/>
      <c r="BH2835" s="182"/>
      <c r="BI2835" s="182"/>
      <c r="BJ2835" s="61"/>
      <c r="BK2835" s="61"/>
      <c r="BL2835" s="37"/>
      <c r="BM2835" s="37"/>
    </row>
    <row r="2836" spans="2:65" ht="25.5" customHeight="1" x14ac:dyDescent="0.2">
      <c r="B2836" s="61"/>
      <c r="C2836" s="61"/>
      <c r="D2836" s="61"/>
      <c r="E2836" s="37"/>
      <c r="F2836" s="61"/>
      <c r="G2836" s="61"/>
      <c r="H2836" s="61"/>
      <c r="I2836" s="61"/>
      <c r="J2836" s="61"/>
      <c r="K2836" s="61"/>
      <c r="L2836" s="61"/>
      <c r="M2836" s="61"/>
      <c r="N2836" s="61"/>
      <c r="O2836" s="61"/>
      <c r="P2836" s="61"/>
      <c r="Q2836" s="61"/>
      <c r="R2836" s="61"/>
      <c r="S2836" s="61"/>
      <c r="T2836" s="61"/>
      <c r="U2836" s="61"/>
      <c r="V2836" s="61"/>
      <c r="W2836" s="61"/>
      <c r="X2836" s="61"/>
      <c r="Y2836" s="61"/>
      <c r="Z2836" s="61"/>
      <c r="AA2836" s="61"/>
      <c r="AB2836" s="61"/>
      <c r="AC2836" s="61"/>
      <c r="AD2836" s="61"/>
      <c r="AE2836" s="61"/>
      <c r="AF2836" s="61"/>
      <c r="AG2836" s="61"/>
      <c r="AH2836" s="61"/>
      <c r="AI2836" s="61"/>
      <c r="AJ2836" s="61"/>
      <c r="AK2836" s="61"/>
      <c r="AL2836" s="61"/>
      <c r="AM2836" s="61"/>
      <c r="AN2836" s="61"/>
      <c r="AO2836" s="61"/>
      <c r="AP2836" s="61"/>
      <c r="AQ2836" s="61"/>
      <c r="AR2836" s="61"/>
      <c r="AS2836" s="61"/>
      <c r="AT2836" s="61"/>
      <c r="AU2836" s="61"/>
      <c r="AV2836" s="61"/>
      <c r="AW2836" s="61"/>
      <c r="AX2836" s="61"/>
      <c r="AY2836" s="61"/>
      <c r="AZ2836" s="61"/>
      <c r="BA2836" s="61"/>
      <c r="BB2836" s="61"/>
      <c r="BC2836" s="61"/>
      <c r="BD2836" s="61"/>
      <c r="BE2836" s="61"/>
      <c r="BF2836" s="61"/>
      <c r="BG2836" s="61"/>
      <c r="BH2836" s="61"/>
      <c r="BI2836" s="61"/>
      <c r="BJ2836" s="61"/>
      <c r="BK2836" s="61"/>
      <c r="BL2836" s="61"/>
      <c r="BM2836" s="61"/>
    </row>
    <row r="2837" spans="2:65" ht="25.5" customHeight="1" x14ac:dyDescent="0.2">
      <c r="B2837" s="189" t="s">
        <v>373</v>
      </c>
      <c r="C2837" s="192"/>
      <c r="D2837" s="192"/>
      <c r="E2837" s="37"/>
      <c r="F2837" s="189" t="s">
        <v>370</v>
      </c>
      <c r="G2837" s="192"/>
      <c r="H2837" s="192"/>
      <c r="I2837" s="61"/>
      <c r="J2837" s="189" t="s">
        <v>396</v>
      </c>
      <c r="K2837" s="192"/>
      <c r="L2837" s="192"/>
      <c r="M2837" s="61"/>
      <c r="N2837" s="190" t="s">
        <v>198</v>
      </c>
      <c r="O2837" s="191"/>
      <c r="P2837" s="191"/>
      <c r="Q2837" s="61"/>
      <c r="R2837" s="190" t="s">
        <v>207</v>
      </c>
      <c r="S2837" s="191"/>
      <c r="T2837" s="191"/>
      <c r="U2837" s="61"/>
      <c r="V2837" s="61"/>
      <c r="W2837" s="190" t="s">
        <v>212</v>
      </c>
      <c r="X2837" s="191"/>
      <c r="Y2837" s="191"/>
      <c r="Z2837" s="61"/>
      <c r="AA2837" s="190" t="s">
        <v>223</v>
      </c>
      <c r="AB2837" s="191"/>
      <c r="AC2837" s="191"/>
      <c r="AD2837" s="61"/>
      <c r="AE2837" s="190" t="s">
        <v>230</v>
      </c>
      <c r="AF2837" s="190"/>
      <c r="AG2837" s="190"/>
      <c r="AH2837" s="61"/>
      <c r="AI2837" s="190" t="s">
        <v>235</v>
      </c>
      <c r="AJ2837" s="190"/>
      <c r="AK2837" s="190"/>
      <c r="AL2837" s="61"/>
      <c r="AM2837" s="190" t="s">
        <v>252</v>
      </c>
      <c r="AN2837" s="190"/>
      <c r="AO2837" s="190"/>
      <c r="AP2837" s="61"/>
      <c r="AQ2837" s="190" t="s">
        <v>282</v>
      </c>
      <c r="AR2837" s="190"/>
      <c r="AS2837" s="190"/>
      <c r="AT2837" s="61"/>
      <c r="AU2837" s="189" t="s">
        <v>295</v>
      </c>
      <c r="AV2837" s="189"/>
      <c r="AW2837" s="189"/>
      <c r="AX2837" s="61"/>
      <c r="AY2837" s="189" t="s">
        <v>323</v>
      </c>
      <c r="AZ2837" s="189"/>
      <c r="BA2837" s="189"/>
      <c r="BB2837" s="61"/>
      <c r="BC2837" s="189" t="s">
        <v>324</v>
      </c>
      <c r="BD2837" s="189"/>
      <c r="BE2837" s="189"/>
      <c r="BF2837" s="61"/>
      <c r="BG2837" s="189" t="s">
        <v>331</v>
      </c>
      <c r="BH2837" s="189"/>
      <c r="BI2837" s="189"/>
      <c r="BJ2837" s="61"/>
      <c r="BK2837" s="61"/>
      <c r="BL2837" s="61"/>
      <c r="BM2837" s="61"/>
    </row>
    <row r="2838" spans="2:65" ht="25.5" customHeight="1" x14ac:dyDescent="0.2">
      <c r="B2838" s="63" t="s">
        <v>371</v>
      </c>
      <c r="C2838" s="45">
        <v>6</v>
      </c>
      <c r="D2838" s="58">
        <v>0.22222222222222221</v>
      </c>
      <c r="E2838" s="37"/>
      <c r="F2838" s="75" t="s">
        <v>384</v>
      </c>
      <c r="G2838" s="45">
        <v>2</v>
      </c>
      <c r="H2838" s="58">
        <v>7.407407407407407E-2</v>
      </c>
      <c r="I2838" s="61"/>
      <c r="J2838" s="63" t="s">
        <v>397</v>
      </c>
      <c r="K2838" s="45">
        <v>7</v>
      </c>
      <c r="L2838" s="58">
        <v>0.25925925925925924</v>
      </c>
      <c r="M2838" s="61"/>
      <c r="N2838" s="169" t="s">
        <v>199</v>
      </c>
      <c r="O2838" s="59">
        <v>8</v>
      </c>
      <c r="P2838" s="60">
        <v>0.30769230769230771</v>
      </c>
      <c r="Q2838" s="61"/>
      <c r="R2838" s="169" t="s">
        <v>208</v>
      </c>
      <c r="S2838" s="59">
        <v>8</v>
      </c>
      <c r="T2838" s="60">
        <v>0.30769230769230771</v>
      </c>
      <c r="U2838" s="61"/>
      <c r="V2838" s="61"/>
      <c r="W2838" s="169" t="s">
        <v>213</v>
      </c>
      <c r="X2838" s="59">
        <v>4</v>
      </c>
      <c r="Y2838" s="60">
        <v>0.14814814814814814</v>
      </c>
      <c r="Z2838" s="61"/>
      <c r="AA2838" s="169" t="s">
        <v>224</v>
      </c>
      <c r="AB2838" s="59">
        <v>9</v>
      </c>
      <c r="AC2838" s="60">
        <v>0.33333333333333331</v>
      </c>
      <c r="AD2838" s="61"/>
      <c r="AE2838" s="169" t="s">
        <v>231</v>
      </c>
      <c r="AF2838" s="59">
        <v>5</v>
      </c>
      <c r="AG2838" s="60">
        <v>0.22727272727272727</v>
      </c>
      <c r="AH2838" s="61"/>
      <c r="AI2838" s="169" t="s">
        <v>236</v>
      </c>
      <c r="AJ2838" s="59">
        <v>1</v>
      </c>
      <c r="AK2838" s="60">
        <v>3.7037037037037035E-2</v>
      </c>
      <c r="AL2838" s="61"/>
      <c r="AM2838" s="169" t="s">
        <v>253</v>
      </c>
      <c r="AN2838" s="59">
        <v>0</v>
      </c>
      <c r="AO2838" s="60">
        <v>0</v>
      </c>
      <c r="AP2838" s="61"/>
      <c r="AQ2838" s="169" t="s">
        <v>283</v>
      </c>
      <c r="AR2838" s="59">
        <v>3</v>
      </c>
      <c r="AS2838" s="60">
        <v>0.13636363636363635</v>
      </c>
      <c r="AT2838" s="61"/>
      <c r="AU2838" s="169" t="s">
        <v>296</v>
      </c>
      <c r="AV2838" s="59">
        <v>3</v>
      </c>
      <c r="AW2838" s="60">
        <v>0.14285714285714285</v>
      </c>
      <c r="AX2838" s="61"/>
      <c r="AY2838" s="169" t="s">
        <v>314</v>
      </c>
      <c r="AZ2838" s="59">
        <v>1</v>
      </c>
      <c r="BA2838" s="60">
        <v>3.7037037037037035E-2</v>
      </c>
      <c r="BB2838" s="61"/>
      <c r="BC2838" s="169" t="s">
        <v>325</v>
      </c>
      <c r="BD2838" s="59">
        <v>12</v>
      </c>
      <c r="BE2838" s="60">
        <v>0.44444444444444442</v>
      </c>
      <c r="BF2838" s="61"/>
      <c r="BG2838" s="63" t="s">
        <v>332</v>
      </c>
      <c r="BH2838" s="54">
        <v>3</v>
      </c>
      <c r="BI2838" s="66">
        <v>0.1875</v>
      </c>
      <c r="BJ2838" s="61"/>
      <c r="BK2838" s="61"/>
      <c r="BL2838" s="61"/>
      <c r="BM2838" s="61"/>
    </row>
    <row r="2839" spans="2:65" ht="25.5" customHeight="1" x14ac:dyDescent="0.2">
      <c r="B2839" s="63" t="s">
        <v>372</v>
      </c>
      <c r="C2839" s="45">
        <v>4</v>
      </c>
      <c r="D2839" s="58">
        <v>0.14814814814814814</v>
      </c>
      <c r="E2839" s="64"/>
      <c r="F2839" s="75" t="s">
        <v>385</v>
      </c>
      <c r="G2839" s="45">
        <v>8</v>
      </c>
      <c r="H2839" s="58">
        <v>0.29629629629629628</v>
      </c>
      <c r="I2839" s="61"/>
      <c r="J2839" s="63" t="s">
        <v>398</v>
      </c>
      <c r="K2839" s="45">
        <v>1</v>
      </c>
      <c r="L2839" s="58">
        <v>3.7037037037037035E-2</v>
      </c>
      <c r="M2839" s="61"/>
      <c r="N2839" s="169" t="s">
        <v>200</v>
      </c>
      <c r="O2839" s="45">
        <v>6</v>
      </c>
      <c r="P2839" s="60">
        <v>0.23076923076923078</v>
      </c>
      <c r="Q2839" s="61"/>
      <c r="R2839" s="169" t="s">
        <v>209</v>
      </c>
      <c r="S2839" s="59">
        <v>9</v>
      </c>
      <c r="T2839" s="60">
        <v>0.34615384615384615</v>
      </c>
      <c r="U2839" s="61"/>
      <c r="V2839" s="61"/>
      <c r="W2839" s="169" t="s">
        <v>214</v>
      </c>
      <c r="X2839" s="45">
        <v>1</v>
      </c>
      <c r="Y2839" s="60">
        <v>3.7037037037037035E-2</v>
      </c>
      <c r="Z2839" s="61"/>
      <c r="AA2839" s="169" t="s">
        <v>225</v>
      </c>
      <c r="AB2839" s="45">
        <v>6</v>
      </c>
      <c r="AC2839" s="60">
        <v>0.22222222222222221</v>
      </c>
      <c r="AD2839" s="61"/>
      <c r="AE2839" s="169" t="s">
        <v>232</v>
      </c>
      <c r="AF2839" s="45">
        <v>3</v>
      </c>
      <c r="AG2839" s="60">
        <v>0.13636363636363635</v>
      </c>
      <c r="AH2839" s="61"/>
      <c r="AI2839" s="169" t="s">
        <v>238</v>
      </c>
      <c r="AJ2839" s="45">
        <v>0</v>
      </c>
      <c r="AK2839" s="60">
        <v>0</v>
      </c>
      <c r="AL2839" s="61"/>
      <c r="AM2839" s="169" t="s">
        <v>254</v>
      </c>
      <c r="AN2839" s="45">
        <v>1</v>
      </c>
      <c r="AO2839" s="60">
        <v>4.7619047619047616E-2</v>
      </c>
      <c r="AP2839" s="61"/>
      <c r="AQ2839" s="169" t="s">
        <v>284</v>
      </c>
      <c r="AR2839" s="45">
        <v>4</v>
      </c>
      <c r="AS2839" s="60">
        <v>0.18181818181818182</v>
      </c>
      <c r="AT2839" s="61"/>
      <c r="AU2839" s="169" t="s">
        <v>297</v>
      </c>
      <c r="AV2839" s="45">
        <v>2</v>
      </c>
      <c r="AW2839" s="60">
        <v>9.5238095238095233E-2</v>
      </c>
      <c r="AX2839" s="61"/>
      <c r="AY2839" s="169" t="s">
        <v>316</v>
      </c>
      <c r="AZ2839" s="45">
        <v>2</v>
      </c>
      <c r="BA2839" s="60">
        <v>7.407407407407407E-2</v>
      </c>
      <c r="BB2839" s="61"/>
      <c r="BC2839" s="169" t="s">
        <v>326</v>
      </c>
      <c r="BD2839" s="45">
        <v>3</v>
      </c>
      <c r="BE2839" s="60">
        <v>0.1111111111111111</v>
      </c>
      <c r="BF2839" s="61"/>
      <c r="BG2839" s="63" t="s">
        <v>333</v>
      </c>
      <c r="BH2839" s="65">
        <v>0</v>
      </c>
      <c r="BI2839" s="66">
        <v>0</v>
      </c>
      <c r="BJ2839" s="61"/>
      <c r="BK2839" s="61"/>
      <c r="BL2839" s="61"/>
      <c r="BM2839" s="61"/>
    </row>
    <row r="2840" spans="2:65" ht="25.5" customHeight="1" x14ac:dyDescent="0.2">
      <c r="B2840" s="63" t="s">
        <v>374</v>
      </c>
      <c r="C2840" s="45">
        <v>0</v>
      </c>
      <c r="D2840" s="58">
        <v>0</v>
      </c>
      <c r="E2840" s="64"/>
      <c r="F2840" s="75" t="s">
        <v>386</v>
      </c>
      <c r="G2840" s="45">
        <v>0</v>
      </c>
      <c r="H2840" s="58">
        <v>0</v>
      </c>
      <c r="I2840" s="61"/>
      <c r="J2840" s="63" t="s">
        <v>385</v>
      </c>
      <c r="K2840" s="45">
        <v>2</v>
      </c>
      <c r="L2840" s="58">
        <v>7.407407407407407E-2</v>
      </c>
      <c r="M2840" s="61"/>
      <c r="N2840" s="169" t="s">
        <v>201</v>
      </c>
      <c r="O2840" s="45">
        <v>1</v>
      </c>
      <c r="P2840" s="60">
        <v>3.8461538461538464E-2</v>
      </c>
      <c r="Q2840" s="61"/>
      <c r="R2840" s="169" t="s">
        <v>210</v>
      </c>
      <c r="S2840" s="59">
        <v>8</v>
      </c>
      <c r="T2840" s="60">
        <v>0.30769230769230771</v>
      </c>
      <c r="U2840" s="61"/>
      <c r="V2840" s="61"/>
      <c r="W2840" s="169" t="s">
        <v>215</v>
      </c>
      <c r="X2840" s="45">
        <v>2</v>
      </c>
      <c r="Y2840" s="60">
        <v>7.407407407407407E-2</v>
      </c>
      <c r="Z2840" s="61"/>
      <c r="AA2840" s="169" t="s">
        <v>226</v>
      </c>
      <c r="AB2840" s="45">
        <v>0</v>
      </c>
      <c r="AC2840" s="60">
        <v>0</v>
      </c>
      <c r="AD2840" s="61"/>
      <c r="AE2840" s="169" t="s">
        <v>233</v>
      </c>
      <c r="AF2840" s="45">
        <v>4</v>
      </c>
      <c r="AG2840" s="60">
        <v>0.18181818181818182</v>
      </c>
      <c r="AH2840" s="61"/>
      <c r="AI2840" s="169" t="s">
        <v>239</v>
      </c>
      <c r="AJ2840" s="45">
        <v>4</v>
      </c>
      <c r="AK2840" s="60">
        <v>0.14814814814814814</v>
      </c>
      <c r="AL2840" s="61"/>
      <c r="AM2840" s="169" t="s">
        <v>255</v>
      </c>
      <c r="AN2840" s="45">
        <v>0</v>
      </c>
      <c r="AO2840" s="60">
        <v>0</v>
      </c>
      <c r="AP2840" s="61"/>
      <c r="AQ2840" s="169" t="s">
        <v>285</v>
      </c>
      <c r="AR2840" s="45">
        <v>1</v>
      </c>
      <c r="AS2840" s="60">
        <v>4.5454545454545456E-2</v>
      </c>
      <c r="AT2840" s="61"/>
      <c r="AU2840" s="169" t="s">
        <v>298</v>
      </c>
      <c r="AV2840" s="45">
        <v>0</v>
      </c>
      <c r="AW2840" s="60">
        <v>0</v>
      </c>
      <c r="AX2840" s="61"/>
      <c r="AY2840" s="169" t="s">
        <v>315</v>
      </c>
      <c r="AZ2840" s="45">
        <v>0</v>
      </c>
      <c r="BA2840" s="60">
        <v>0</v>
      </c>
      <c r="BB2840" s="61"/>
      <c r="BC2840" s="169" t="s">
        <v>327</v>
      </c>
      <c r="BD2840" s="45">
        <v>1</v>
      </c>
      <c r="BE2840" s="60">
        <v>3.7037037037037035E-2</v>
      </c>
      <c r="BF2840" s="61"/>
      <c r="BG2840" s="63" t="s">
        <v>334</v>
      </c>
      <c r="BH2840" s="65">
        <v>0</v>
      </c>
      <c r="BI2840" s="66">
        <v>0</v>
      </c>
      <c r="BJ2840" s="62"/>
      <c r="BK2840" s="62"/>
      <c r="BL2840" s="61"/>
      <c r="BM2840" s="61"/>
    </row>
    <row r="2841" spans="2:65" ht="25.5" customHeight="1" x14ac:dyDescent="0.2">
      <c r="B2841" s="63" t="s">
        <v>375</v>
      </c>
      <c r="C2841" s="45">
        <v>1</v>
      </c>
      <c r="D2841" s="58">
        <v>3.7037037037037035E-2</v>
      </c>
      <c r="E2841" s="64"/>
      <c r="F2841" s="75" t="s">
        <v>387</v>
      </c>
      <c r="G2841" s="45">
        <v>1</v>
      </c>
      <c r="H2841" s="58">
        <v>3.7037037037037035E-2</v>
      </c>
      <c r="I2841" s="61"/>
      <c r="J2841" s="63" t="s">
        <v>399</v>
      </c>
      <c r="K2841" s="45">
        <v>0</v>
      </c>
      <c r="L2841" s="58">
        <v>0</v>
      </c>
      <c r="M2841" s="61"/>
      <c r="N2841" s="169" t="s">
        <v>202</v>
      </c>
      <c r="O2841" s="45">
        <v>1</v>
      </c>
      <c r="P2841" s="60">
        <v>3.8461538461538464E-2</v>
      </c>
      <c r="Q2841" s="61"/>
      <c r="R2841" s="169" t="s">
        <v>211</v>
      </c>
      <c r="S2841" s="59">
        <v>1</v>
      </c>
      <c r="T2841" s="60">
        <v>3.8461538461538464E-2</v>
      </c>
      <c r="U2841" s="61"/>
      <c r="V2841" s="61"/>
      <c r="W2841" s="169" t="s">
        <v>216</v>
      </c>
      <c r="X2841" s="45">
        <v>2</v>
      </c>
      <c r="Y2841" s="60">
        <v>7.407407407407407E-2</v>
      </c>
      <c r="Z2841" s="61"/>
      <c r="AA2841" s="169" t="s">
        <v>227</v>
      </c>
      <c r="AB2841" s="45">
        <v>5</v>
      </c>
      <c r="AC2841" s="60">
        <v>0.18518518518518517</v>
      </c>
      <c r="AD2841" s="61"/>
      <c r="AE2841" s="169" t="s">
        <v>234</v>
      </c>
      <c r="AF2841" s="45">
        <v>0</v>
      </c>
      <c r="AG2841" s="60">
        <v>0</v>
      </c>
      <c r="AH2841" s="61"/>
      <c r="AI2841" s="169" t="s">
        <v>240</v>
      </c>
      <c r="AJ2841" s="45">
        <v>2</v>
      </c>
      <c r="AK2841" s="60">
        <v>7.407407407407407E-2</v>
      </c>
      <c r="AL2841" s="61"/>
      <c r="AM2841" s="169" t="s">
        <v>276</v>
      </c>
      <c r="AN2841" s="45">
        <v>4</v>
      </c>
      <c r="AO2841" s="60">
        <v>0.19047619047619047</v>
      </c>
      <c r="AP2841" s="61"/>
      <c r="AQ2841" s="169" t="s">
        <v>286</v>
      </c>
      <c r="AR2841" s="45">
        <v>7</v>
      </c>
      <c r="AS2841" s="60">
        <v>0.31818181818181818</v>
      </c>
      <c r="AT2841" s="61"/>
      <c r="AU2841" s="169" t="s">
        <v>299</v>
      </c>
      <c r="AV2841" s="45">
        <v>0</v>
      </c>
      <c r="AW2841" s="60">
        <v>0</v>
      </c>
      <c r="AX2841" s="61"/>
      <c r="AY2841" s="169" t="s">
        <v>317</v>
      </c>
      <c r="AZ2841" s="45">
        <v>2</v>
      </c>
      <c r="BA2841" s="60">
        <v>7.407407407407407E-2</v>
      </c>
      <c r="BB2841" s="61"/>
      <c r="BC2841" s="169" t="s">
        <v>328</v>
      </c>
      <c r="BD2841" s="59">
        <v>4</v>
      </c>
      <c r="BE2841" s="60">
        <v>0.14814814814814814</v>
      </c>
      <c r="BF2841" s="61"/>
      <c r="BG2841" s="63" t="s">
        <v>335</v>
      </c>
      <c r="BH2841" s="54">
        <v>6</v>
      </c>
      <c r="BI2841" s="66">
        <v>0.375</v>
      </c>
      <c r="BJ2841" s="61"/>
      <c r="BK2841" s="61"/>
      <c r="BL2841" s="61"/>
      <c r="BM2841" s="61"/>
    </row>
    <row r="2842" spans="2:65" ht="25.5" customHeight="1" x14ac:dyDescent="0.2">
      <c r="B2842" s="63" t="s">
        <v>376</v>
      </c>
      <c r="C2842" s="45">
        <v>4</v>
      </c>
      <c r="D2842" s="58">
        <v>0.14814814814814814</v>
      </c>
      <c r="E2842" s="64"/>
      <c r="F2842" s="75" t="s">
        <v>388</v>
      </c>
      <c r="G2842" s="45">
        <v>2</v>
      </c>
      <c r="H2842" s="58">
        <v>7.407407407407407E-2</v>
      </c>
      <c r="I2842" s="61"/>
      <c r="J2842" s="63" t="s">
        <v>400</v>
      </c>
      <c r="K2842" s="45">
        <v>1</v>
      </c>
      <c r="L2842" s="58">
        <v>3.7037037037037035E-2</v>
      </c>
      <c r="M2842" s="61"/>
      <c r="N2842" s="169" t="s">
        <v>203</v>
      </c>
      <c r="O2842" s="45">
        <v>2</v>
      </c>
      <c r="P2842" s="60">
        <v>7.6923076923076927E-2</v>
      </c>
      <c r="Q2842" s="61"/>
      <c r="R2842" s="37"/>
      <c r="S2842" s="45">
        <v>26</v>
      </c>
      <c r="T2842" s="60">
        <v>1</v>
      </c>
      <c r="U2842" s="61"/>
      <c r="V2842" s="61"/>
      <c r="W2842" s="169" t="s">
        <v>217</v>
      </c>
      <c r="X2842" s="45">
        <v>3</v>
      </c>
      <c r="Y2842" s="60">
        <v>0.1111111111111111</v>
      </c>
      <c r="Z2842" s="61"/>
      <c r="AA2842" s="169" t="s">
        <v>228</v>
      </c>
      <c r="AB2842" s="45">
        <v>7</v>
      </c>
      <c r="AC2842" s="60">
        <v>0.25925925925925924</v>
      </c>
      <c r="AD2842" s="61"/>
      <c r="AE2842" s="169" t="s">
        <v>237</v>
      </c>
      <c r="AF2842" s="45">
        <v>7</v>
      </c>
      <c r="AG2842" s="60">
        <v>0.31818181818181818</v>
      </c>
      <c r="AH2842" s="61"/>
      <c r="AI2842" s="169" t="s">
        <v>241</v>
      </c>
      <c r="AJ2842" s="45">
        <v>0</v>
      </c>
      <c r="AK2842" s="60">
        <v>0</v>
      </c>
      <c r="AL2842" s="61"/>
      <c r="AM2842" s="169" t="s">
        <v>257</v>
      </c>
      <c r="AN2842" s="45">
        <v>0</v>
      </c>
      <c r="AO2842" s="60">
        <v>0</v>
      </c>
      <c r="AP2842" s="61"/>
      <c r="AQ2842" s="169" t="s">
        <v>287</v>
      </c>
      <c r="AR2842" s="45">
        <v>0</v>
      </c>
      <c r="AS2842" s="60">
        <v>0</v>
      </c>
      <c r="AT2842" s="61"/>
      <c r="AU2842" s="169" t="s">
        <v>300</v>
      </c>
      <c r="AV2842" s="45">
        <v>3</v>
      </c>
      <c r="AW2842" s="60">
        <v>0.14285714285714285</v>
      </c>
      <c r="AX2842" s="61"/>
      <c r="AY2842" s="169" t="s">
        <v>319</v>
      </c>
      <c r="AZ2842" s="45">
        <v>2</v>
      </c>
      <c r="BA2842" s="60">
        <v>7.407407407407407E-2</v>
      </c>
      <c r="BB2842" s="61"/>
      <c r="BC2842" s="169" t="s">
        <v>329</v>
      </c>
      <c r="BD2842" s="59">
        <v>1</v>
      </c>
      <c r="BE2842" s="60">
        <v>3.7037037037037035E-2</v>
      </c>
      <c r="BF2842" s="61"/>
      <c r="BG2842" s="63" t="s">
        <v>336</v>
      </c>
      <c r="BH2842" s="54">
        <v>7</v>
      </c>
      <c r="BI2842" s="66">
        <v>0.4375</v>
      </c>
      <c r="BJ2842" s="61"/>
      <c r="BK2842" s="61"/>
      <c r="BL2842" s="61"/>
      <c r="BM2842" s="61"/>
    </row>
    <row r="2843" spans="2:65" ht="25.5" customHeight="1" x14ac:dyDescent="0.2">
      <c r="B2843" s="63" t="s">
        <v>377</v>
      </c>
      <c r="C2843" s="45">
        <v>2</v>
      </c>
      <c r="D2843" s="58">
        <v>7.407407407407407E-2</v>
      </c>
      <c r="E2843" s="64"/>
      <c r="F2843" s="75" t="s">
        <v>389</v>
      </c>
      <c r="G2843" s="45">
        <v>4</v>
      </c>
      <c r="H2843" s="58">
        <v>0.14814814814814814</v>
      </c>
      <c r="I2843" s="61"/>
      <c r="J2843" s="63" t="s">
        <v>387</v>
      </c>
      <c r="K2843" s="45">
        <v>0</v>
      </c>
      <c r="L2843" s="58">
        <v>0</v>
      </c>
      <c r="M2843" s="61"/>
      <c r="N2843" s="169" t="s">
        <v>204</v>
      </c>
      <c r="O2843" s="45">
        <v>3</v>
      </c>
      <c r="P2843" s="60">
        <v>0.11538461538461539</v>
      </c>
      <c r="Q2843" s="61"/>
      <c r="R2843" s="61"/>
      <c r="S2843" s="49" t="s">
        <v>141</v>
      </c>
      <c r="T2843" s="49" t="s">
        <v>140</v>
      </c>
      <c r="U2843" s="61"/>
      <c r="V2843" s="61"/>
      <c r="W2843" s="169" t="s">
        <v>218</v>
      </c>
      <c r="X2843" s="45">
        <v>2</v>
      </c>
      <c r="Y2843" s="60">
        <v>7.407407407407407E-2</v>
      </c>
      <c r="Z2843" s="61"/>
      <c r="AA2843" s="169" t="s">
        <v>229</v>
      </c>
      <c r="AB2843" s="45">
        <v>0</v>
      </c>
      <c r="AC2843" s="60">
        <v>0</v>
      </c>
      <c r="AD2843" s="61"/>
      <c r="AE2843" s="169" t="s">
        <v>251</v>
      </c>
      <c r="AF2843" s="59">
        <v>1</v>
      </c>
      <c r="AG2843" s="60">
        <v>4.5454545454545456E-2</v>
      </c>
      <c r="AH2843" s="61"/>
      <c r="AI2843" s="169" t="s">
        <v>242</v>
      </c>
      <c r="AJ2843" s="45">
        <v>2</v>
      </c>
      <c r="AK2843" s="60">
        <v>7.407407407407407E-2</v>
      </c>
      <c r="AL2843" s="61"/>
      <c r="AM2843" s="169" t="s">
        <v>256</v>
      </c>
      <c r="AN2843" s="45">
        <v>1</v>
      </c>
      <c r="AO2843" s="60">
        <v>4.7619047619047616E-2</v>
      </c>
      <c r="AP2843" s="61"/>
      <c r="AQ2843" s="169" t="s">
        <v>288</v>
      </c>
      <c r="AR2843" s="59">
        <v>1</v>
      </c>
      <c r="AS2843" s="60">
        <v>4.5454545454545456E-2</v>
      </c>
      <c r="AT2843" s="61"/>
      <c r="AU2843" s="169" t="s">
        <v>301</v>
      </c>
      <c r="AV2843" s="45">
        <v>1</v>
      </c>
      <c r="AW2843" s="60">
        <v>4.7619047619047616E-2</v>
      </c>
      <c r="AX2843" s="61"/>
      <c r="AY2843" s="169" t="s">
        <v>320</v>
      </c>
      <c r="AZ2843" s="45">
        <v>1</v>
      </c>
      <c r="BA2843" s="60">
        <v>3.7037037037037035E-2</v>
      </c>
      <c r="BB2843" s="61"/>
      <c r="BC2843" s="169" t="s">
        <v>330</v>
      </c>
      <c r="BD2843" s="45">
        <v>6</v>
      </c>
      <c r="BE2843" s="60">
        <v>0.22222222222222221</v>
      </c>
      <c r="BF2843" s="61"/>
      <c r="BG2843" s="63" t="s">
        <v>337</v>
      </c>
      <c r="BH2843" s="65">
        <v>0</v>
      </c>
      <c r="BI2843" s="66">
        <v>0</v>
      </c>
      <c r="BJ2843" s="61"/>
      <c r="BK2843" s="61"/>
      <c r="BL2843" s="61"/>
      <c r="BM2843" s="61"/>
    </row>
    <row r="2844" spans="2:65" ht="25.5" customHeight="1" x14ac:dyDescent="0.2">
      <c r="B2844" s="63" t="s">
        <v>378</v>
      </c>
      <c r="C2844" s="45">
        <v>2</v>
      </c>
      <c r="D2844" s="58">
        <v>7.407407407407407E-2</v>
      </c>
      <c r="E2844" s="64"/>
      <c r="F2844" s="75" t="s">
        <v>390</v>
      </c>
      <c r="G2844" s="45">
        <v>0</v>
      </c>
      <c r="H2844" s="58">
        <v>0</v>
      </c>
      <c r="I2844" s="61"/>
      <c r="J2844" s="63" t="s">
        <v>401</v>
      </c>
      <c r="K2844" s="45">
        <v>4</v>
      </c>
      <c r="L2844" s="58">
        <v>0.14814814814814814</v>
      </c>
      <c r="M2844" s="61"/>
      <c r="N2844" s="169" t="s">
        <v>205</v>
      </c>
      <c r="O2844" s="45">
        <v>2</v>
      </c>
      <c r="P2844" s="60">
        <v>7.6923076923076927E-2</v>
      </c>
      <c r="Q2844" s="61"/>
      <c r="R2844" s="61"/>
      <c r="S2844" s="61"/>
      <c r="T2844" s="61"/>
      <c r="U2844" s="61"/>
      <c r="V2844" s="61"/>
      <c r="W2844" s="169" t="s">
        <v>219</v>
      </c>
      <c r="X2844" s="45">
        <v>1</v>
      </c>
      <c r="Y2844" s="60">
        <v>3.7037037037037035E-2</v>
      </c>
      <c r="Z2844" s="61"/>
      <c r="AA2844" s="37"/>
      <c r="AB2844" s="45">
        <v>27</v>
      </c>
      <c r="AC2844" s="60">
        <v>1</v>
      </c>
      <c r="AD2844" s="61"/>
      <c r="AE2844" s="169" t="s">
        <v>435</v>
      </c>
      <c r="AF2844" s="59">
        <v>0</v>
      </c>
      <c r="AG2844" s="60">
        <v>0</v>
      </c>
      <c r="AH2844" s="61"/>
      <c r="AI2844" s="169" t="s">
        <v>243</v>
      </c>
      <c r="AJ2844" s="45">
        <v>1</v>
      </c>
      <c r="AK2844" s="60">
        <v>3.7037037037037035E-2</v>
      </c>
      <c r="AL2844" s="61"/>
      <c r="AM2844" s="169" t="s">
        <v>258</v>
      </c>
      <c r="AN2844" s="45">
        <v>1</v>
      </c>
      <c r="AO2844" s="60">
        <v>4.7619047619047616E-2</v>
      </c>
      <c r="AP2844" s="61"/>
      <c r="AQ2844" s="169" t="s">
        <v>289</v>
      </c>
      <c r="AR2844" s="59">
        <v>3</v>
      </c>
      <c r="AS2844" s="60">
        <v>0.1111111111111111</v>
      </c>
      <c r="AT2844" s="61"/>
      <c r="AU2844" s="169" t="s">
        <v>302</v>
      </c>
      <c r="AV2844" s="45">
        <v>1</v>
      </c>
      <c r="AW2844" s="60">
        <v>4.7619047619047616E-2</v>
      </c>
      <c r="AX2844" s="61"/>
      <c r="AY2844" s="169" t="s">
        <v>322</v>
      </c>
      <c r="AZ2844" s="45">
        <v>0</v>
      </c>
      <c r="BA2844" s="60">
        <v>0</v>
      </c>
      <c r="BB2844" s="61"/>
      <c r="BC2844" s="98"/>
      <c r="BD2844" s="45">
        <v>27</v>
      </c>
      <c r="BE2844" s="60">
        <v>1</v>
      </c>
      <c r="BF2844" s="61"/>
      <c r="BG2844" s="98"/>
      <c r="BH2844" s="65">
        <v>16</v>
      </c>
      <c r="BI2844" s="66">
        <v>1</v>
      </c>
      <c r="BJ2844" s="61"/>
      <c r="BK2844" s="61"/>
      <c r="BL2844" s="61"/>
      <c r="BM2844" s="61"/>
    </row>
    <row r="2845" spans="2:65" ht="25.5" customHeight="1" x14ac:dyDescent="0.2">
      <c r="B2845" s="63" t="s">
        <v>379</v>
      </c>
      <c r="C2845" s="45">
        <v>2</v>
      </c>
      <c r="D2845" s="58">
        <v>7.407407407407407E-2</v>
      </c>
      <c r="E2845" s="64"/>
      <c r="F2845" s="75" t="s">
        <v>391</v>
      </c>
      <c r="G2845" s="45">
        <v>4</v>
      </c>
      <c r="H2845" s="58">
        <v>0.14814814814814814</v>
      </c>
      <c r="I2845" s="61"/>
      <c r="J2845" s="63" t="s">
        <v>402</v>
      </c>
      <c r="K2845" s="45">
        <v>1</v>
      </c>
      <c r="L2845" s="58">
        <v>3.7037037037037035E-2</v>
      </c>
      <c r="M2845" s="61"/>
      <c r="N2845" s="169" t="s">
        <v>206</v>
      </c>
      <c r="O2845" s="45">
        <v>2</v>
      </c>
      <c r="P2845" s="60">
        <v>7.6923076923076927E-2</v>
      </c>
      <c r="Q2845" s="61"/>
      <c r="R2845" s="61"/>
      <c r="S2845" s="61"/>
      <c r="T2845" s="61"/>
      <c r="U2845" s="61"/>
      <c r="V2845" s="61"/>
      <c r="W2845" s="169" t="s">
        <v>220</v>
      </c>
      <c r="X2845" s="45">
        <v>4</v>
      </c>
      <c r="Y2845" s="60">
        <v>0.14814814814814814</v>
      </c>
      <c r="Z2845" s="61"/>
      <c r="AA2845" s="61"/>
      <c r="AB2845" s="49" t="s">
        <v>141</v>
      </c>
      <c r="AC2845" s="49" t="s">
        <v>140</v>
      </c>
      <c r="AD2845" s="61"/>
      <c r="AE2845" s="169" t="s">
        <v>436</v>
      </c>
      <c r="AF2845" s="59">
        <v>0</v>
      </c>
      <c r="AG2845" s="60">
        <v>0</v>
      </c>
      <c r="AH2845" s="61"/>
      <c r="AI2845" s="169" t="s">
        <v>244</v>
      </c>
      <c r="AJ2845" s="45">
        <v>2</v>
      </c>
      <c r="AK2845" s="60">
        <v>7.407407407407407E-2</v>
      </c>
      <c r="AL2845" s="61"/>
      <c r="AM2845" s="169" t="s">
        <v>277</v>
      </c>
      <c r="AN2845" s="45">
        <v>2</v>
      </c>
      <c r="AO2845" s="60">
        <v>9.5238095238095233E-2</v>
      </c>
      <c r="AP2845" s="61"/>
      <c r="AQ2845" s="169" t="s">
        <v>290</v>
      </c>
      <c r="AR2845" s="45">
        <v>1</v>
      </c>
      <c r="AS2845" s="60">
        <v>3.7037037037037035E-2</v>
      </c>
      <c r="AT2845" s="61"/>
      <c r="AU2845" s="169" t="s">
        <v>304</v>
      </c>
      <c r="AV2845" s="45">
        <v>4</v>
      </c>
      <c r="AW2845" s="60">
        <v>0.19047619047619047</v>
      </c>
      <c r="AX2845" s="61"/>
      <c r="AY2845" s="169" t="s">
        <v>321</v>
      </c>
      <c r="AZ2845" s="45">
        <v>3</v>
      </c>
      <c r="BA2845" s="60">
        <v>0.1111111111111111</v>
      </c>
      <c r="BB2845" s="61"/>
      <c r="BC2845" s="61"/>
      <c r="BD2845" s="49" t="s">
        <v>141</v>
      </c>
      <c r="BE2845" s="49" t="s">
        <v>140</v>
      </c>
      <c r="BF2845" s="61"/>
      <c r="BG2845" s="68"/>
      <c r="BH2845" s="77" t="s">
        <v>141</v>
      </c>
      <c r="BI2845" s="77" t="s">
        <v>140</v>
      </c>
      <c r="BJ2845" s="61"/>
      <c r="BK2845" s="61"/>
      <c r="BL2845" s="61"/>
      <c r="BM2845" s="61"/>
    </row>
    <row r="2846" spans="2:65" ht="25.5" customHeight="1" x14ac:dyDescent="0.2">
      <c r="B2846" s="63" t="s">
        <v>380</v>
      </c>
      <c r="C2846" s="45">
        <v>1</v>
      </c>
      <c r="D2846" s="58">
        <v>3.7037037037037035E-2</v>
      </c>
      <c r="E2846" s="64"/>
      <c r="F2846" s="75" t="s">
        <v>392</v>
      </c>
      <c r="G2846" s="45">
        <v>0</v>
      </c>
      <c r="H2846" s="58">
        <v>0</v>
      </c>
      <c r="I2846" s="61"/>
      <c r="J2846" s="63" t="s">
        <v>389</v>
      </c>
      <c r="K2846" s="45">
        <v>1</v>
      </c>
      <c r="L2846" s="58">
        <v>3.7037037037037035E-2</v>
      </c>
      <c r="M2846" s="61"/>
      <c r="N2846" s="169" t="s">
        <v>250</v>
      </c>
      <c r="O2846" s="45">
        <v>1</v>
      </c>
      <c r="P2846" s="60">
        <v>3.8461538461538464E-2</v>
      </c>
      <c r="Q2846" s="61"/>
      <c r="R2846" s="61"/>
      <c r="S2846" s="61"/>
      <c r="T2846" s="61"/>
      <c r="U2846" s="61"/>
      <c r="V2846" s="61"/>
      <c r="W2846" s="169" t="s">
        <v>221</v>
      </c>
      <c r="X2846" s="45">
        <v>2</v>
      </c>
      <c r="Y2846" s="60">
        <v>7.407407407407407E-2</v>
      </c>
      <c r="Z2846" s="61"/>
      <c r="AA2846" s="61"/>
      <c r="AB2846" s="61"/>
      <c r="AC2846" s="61"/>
      <c r="AD2846" s="61"/>
      <c r="AE2846" s="169" t="s">
        <v>437</v>
      </c>
      <c r="AF2846" s="59">
        <v>7</v>
      </c>
      <c r="AG2846" s="60">
        <v>0.31818181818181818</v>
      </c>
      <c r="AH2846" s="61"/>
      <c r="AI2846" s="169" t="s">
        <v>245</v>
      </c>
      <c r="AJ2846" s="59">
        <v>2</v>
      </c>
      <c r="AK2846" s="60">
        <v>7.407407407407407E-2</v>
      </c>
      <c r="AL2846" s="61"/>
      <c r="AM2846" s="169" t="s">
        <v>259</v>
      </c>
      <c r="AN2846" s="45">
        <v>2</v>
      </c>
      <c r="AO2846" s="60">
        <v>9.5238095238095233E-2</v>
      </c>
      <c r="AP2846" s="61"/>
      <c r="AQ2846" s="169" t="s">
        <v>291</v>
      </c>
      <c r="AR2846" s="45">
        <v>0</v>
      </c>
      <c r="AS2846" s="60">
        <v>0</v>
      </c>
      <c r="AT2846" s="61"/>
      <c r="AU2846" s="169" t="s">
        <v>303</v>
      </c>
      <c r="AV2846" s="45">
        <v>0</v>
      </c>
      <c r="AW2846" s="60">
        <v>0</v>
      </c>
      <c r="AX2846" s="61"/>
      <c r="AY2846" s="169" t="s">
        <v>318</v>
      </c>
      <c r="AZ2846" s="45">
        <v>1</v>
      </c>
      <c r="BA2846" s="60">
        <v>3.7037037037037035E-2</v>
      </c>
      <c r="BB2846" s="61"/>
      <c r="BC2846" s="61"/>
      <c r="BD2846" s="61"/>
      <c r="BE2846" s="61"/>
      <c r="BF2846" s="61"/>
      <c r="BG2846" s="61"/>
      <c r="BH2846" s="61"/>
      <c r="BI2846" s="61"/>
      <c r="BJ2846" s="61"/>
      <c r="BK2846" s="61"/>
      <c r="BL2846" s="61"/>
      <c r="BM2846" s="61"/>
    </row>
    <row r="2847" spans="2:65" ht="25.5" customHeight="1" x14ac:dyDescent="0.2">
      <c r="B2847" s="63" t="s">
        <v>381</v>
      </c>
      <c r="C2847" s="45">
        <v>0</v>
      </c>
      <c r="D2847" s="58">
        <v>0</v>
      </c>
      <c r="E2847" s="64"/>
      <c r="F2847" s="75" t="s">
        <v>393</v>
      </c>
      <c r="G2847" s="45">
        <v>1</v>
      </c>
      <c r="H2847" s="58">
        <v>3.7037037037037035E-2</v>
      </c>
      <c r="I2847" s="61"/>
      <c r="J2847" s="63" t="s">
        <v>403</v>
      </c>
      <c r="K2847" s="45">
        <v>2</v>
      </c>
      <c r="L2847" s="58">
        <v>7.407407407407407E-2</v>
      </c>
      <c r="M2847" s="61"/>
      <c r="N2847" s="61"/>
      <c r="O2847" s="45">
        <v>26</v>
      </c>
      <c r="P2847" s="60">
        <v>1</v>
      </c>
      <c r="Q2847" s="61"/>
      <c r="R2847" s="61"/>
      <c r="S2847" s="61"/>
      <c r="T2847" s="61"/>
      <c r="U2847" s="61"/>
      <c r="V2847" s="61"/>
      <c r="W2847" s="169" t="s">
        <v>222</v>
      </c>
      <c r="X2847" s="45">
        <v>2</v>
      </c>
      <c r="Y2847" s="60">
        <v>7.407407407407407E-2</v>
      </c>
      <c r="Z2847" s="61"/>
      <c r="AA2847" s="61"/>
      <c r="AB2847" s="61"/>
      <c r="AC2847" s="61"/>
      <c r="AD2847" s="61"/>
      <c r="AE2847" s="37"/>
      <c r="AF2847" s="45">
        <v>22</v>
      </c>
      <c r="AG2847" s="60">
        <v>1</v>
      </c>
      <c r="AH2847" s="61"/>
      <c r="AI2847" s="169" t="s">
        <v>248</v>
      </c>
      <c r="AJ2847" s="45">
        <v>0</v>
      </c>
      <c r="AK2847" s="60">
        <v>0</v>
      </c>
      <c r="AL2847" s="61"/>
      <c r="AM2847" s="169" t="s">
        <v>260</v>
      </c>
      <c r="AN2847" s="45">
        <v>1</v>
      </c>
      <c r="AO2847" s="60">
        <v>4.7619047619047616E-2</v>
      </c>
      <c r="AP2847" s="61"/>
      <c r="AQ2847" s="169" t="s">
        <v>292</v>
      </c>
      <c r="AR2847" s="45">
        <v>0</v>
      </c>
      <c r="AS2847" s="60">
        <v>0</v>
      </c>
      <c r="AT2847" s="61"/>
      <c r="AU2847" s="169" t="s">
        <v>305</v>
      </c>
      <c r="AV2847" s="45">
        <v>0</v>
      </c>
      <c r="AW2847" s="60">
        <v>0</v>
      </c>
      <c r="AX2847" s="61"/>
      <c r="AY2847" s="169" t="s">
        <v>439</v>
      </c>
      <c r="AZ2847" s="45">
        <v>3</v>
      </c>
      <c r="BA2847" s="60">
        <v>1</v>
      </c>
      <c r="BB2847" s="61"/>
      <c r="BC2847" s="61"/>
      <c r="BD2847" s="61"/>
      <c r="BE2847" s="61"/>
      <c r="BF2847" s="61"/>
      <c r="BG2847" s="61"/>
      <c r="BH2847" s="61"/>
      <c r="BI2847" s="61"/>
      <c r="BJ2847" s="61"/>
      <c r="BK2847" s="61"/>
      <c r="BL2847" s="61"/>
      <c r="BM2847" s="61"/>
    </row>
    <row r="2848" spans="2:65" ht="25.5" customHeight="1" x14ac:dyDescent="0.2">
      <c r="B2848" s="63" t="s">
        <v>382</v>
      </c>
      <c r="C2848" s="45">
        <v>3</v>
      </c>
      <c r="D2848" s="58">
        <v>0.1111111111111111</v>
      </c>
      <c r="E2848" s="64"/>
      <c r="F2848" s="75" t="s">
        <v>394</v>
      </c>
      <c r="G2848" s="45">
        <v>1</v>
      </c>
      <c r="H2848" s="58">
        <v>3.7037037037037035E-2</v>
      </c>
      <c r="I2848" s="61"/>
      <c r="J2848" s="63" t="s">
        <v>404</v>
      </c>
      <c r="K2848" s="45">
        <v>1</v>
      </c>
      <c r="L2848" s="58">
        <v>3.7037037037037035E-2</v>
      </c>
      <c r="M2848" s="61"/>
      <c r="N2848" s="37"/>
      <c r="O2848" s="49" t="s">
        <v>141</v>
      </c>
      <c r="P2848" s="49" t="s">
        <v>140</v>
      </c>
      <c r="Q2848" s="61"/>
      <c r="R2848" s="61"/>
      <c r="S2848" s="61"/>
      <c r="T2848" s="61"/>
      <c r="U2848" s="61"/>
      <c r="V2848" s="61"/>
      <c r="W2848" s="169" t="s">
        <v>246</v>
      </c>
      <c r="X2848" s="45">
        <v>2</v>
      </c>
      <c r="Y2848" s="60">
        <v>7.407407407407407E-2</v>
      </c>
      <c r="Z2848" s="61"/>
      <c r="AA2848" s="61"/>
      <c r="AB2848" s="61"/>
      <c r="AC2848" s="61"/>
      <c r="AD2848" s="61"/>
      <c r="AE2848" s="61"/>
      <c r="AF2848" s="49" t="s">
        <v>141</v>
      </c>
      <c r="AG2848" s="49" t="s">
        <v>140</v>
      </c>
      <c r="AH2848" s="61"/>
      <c r="AI2848" s="169" t="s">
        <v>249</v>
      </c>
      <c r="AJ2848" s="45">
        <v>0</v>
      </c>
      <c r="AK2848" s="60">
        <v>0</v>
      </c>
      <c r="AL2848" s="61"/>
      <c r="AM2848" s="169" t="s">
        <v>261</v>
      </c>
      <c r="AN2848" s="59">
        <v>0</v>
      </c>
      <c r="AO2848" s="60">
        <v>0</v>
      </c>
      <c r="AP2848" s="61"/>
      <c r="AQ2848" s="169" t="s">
        <v>293</v>
      </c>
      <c r="AR2848" s="45">
        <v>0</v>
      </c>
      <c r="AS2848" s="60">
        <v>0</v>
      </c>
      <c r="AT2848" s="61"/>
      <c r="AU2848" s="169" t="s">
        <v>262</v>
      </c>
      <c r="AV2848" s="59">
        <v>0</v>
      </c>
      <c r="AW2848" s="60">
        <v>0</v>
      </c>
      <c r="AX2848" s="61"/>
      <c r="AY2848" s="169" t="s">
        <v>440</v>
      </c>
      <c r="AZ2848" s="45">
        <v>12</v>
      </c>
      <c r="BA2848" s="60">
        <v>4</v>
      </c>
      <c r="BB2848" s="61"/>
      <c r="BC2848" s="61"/>
      <c r="BD2848" s="61"/>
      <c r="BE2848" s="61"/>
      <c r="BF2848" s="61"/>
      <c r="BG2848" s="61"/>
      <c r="BH2848" s="61"/>
      <c r="BI2848" s="61"/>
      <c r="BJ2848" s="61"/>
      <c r="BK2848" s="61"/>
      <c r="BL2848" s="61"/>
      <c r="BM2848" s="61"/>
    </row>
    <row r="2849" spans="2:65" ht="25.5" customHeight="1" x14ac:dyDescent="0.2">
      <c r="B2849" s="63" t="s">
        <v>383</v>
      </c>
      <c r="C2849" s="45">
        <v>2</v>
      </c>
      <c r="D2849" s="58">
        <v>7.407407407407407E-2</v>
      </c>
      <c r="E2849" s="64"/>
      <c r="F2849" s="75" t="s">
        <v>395</v>
      </c>
      <c r="G2849" s="45">
        <v>4</v>
      </c>
      <c r="H2849" s="58">
        <v>0.14814814814814814</v>
      </c>
      <c r="I2849" s="61"/>
      <c r="J2849" s="63" t="s">
        <v>391</v>
      </c>
      <c r="K2849" s="45">
        <v>1</v>
      </c>
      <c r="L2849" s="58">
        <v>3.7037037037037035E-2</v>
      </c>
      <c r="M2849" s="61"/>
      <c r="N2849" s="61"/>
      <c r="O2849" s="61"/>
      <c r="P2849" s="61"/>
      <c r="Q2849" s="61"/>
      <c r="R2849" s="61"/>
      <c r="S2849" s="61"/>
      <c r="T2849" s="61"/>
      <c r="U2849" s="61"/>
      <c r="V2849" s="61"/>
      <c r="W2849" s="169" t="s">
        <v>247</v>
      </c>
      <c r="X2849" s="45">
        <v>0</v>
      </c>
      <c r="Y2849" s="60">
        <v>0</v>
      </c>
      <c r="Z2849" s="61"/>
      <c r="AA2849" s="61"/>
      <c r="AB2849" s="61"/>
      <c r="AC2849" s="61"/>
      <c r="AD2849" s="61"/>
      <c r="AE2849" s="61"/>
      <c r="AF2849" s="61"/>
      <c r="AG2849" s="61"/>
      <c r="AH2849" s="61"/>
      <c r="AI2849" s="169" t="s">
        <v>273</v>
      </c>
      <c r="AJ2849" s="45">
        <v>2</v>
      </c>
      <c r="AK2849" s="60">
        <v>7.407407407407407E-2</v>
      </c>
      <c r="AL2849" s="61"/>
      <c r="AM2849" s="169" t="s">
        <v>278</v>
      </c>
      <c r="AN2849" s="59">
        <v>2</v>
      </c>
      <c r="AO2849" s="60">
        <v>9.5238095238095233E-2</v>
      </c>
      <c r="AP2849" s="61"/>
      <c r="AQ2849" s="169" t="s">
        <v>294</v>
      </c>
      <c r="AR2849" s="45">
        <v>7</v>
      </c>
      <c r="AS2849" s="60">
        <v>0.25925925925925924</v>
      </c>
      <c r="AT2849" s="61"/>
      <c r="AU2849" s="169" t="s">
        <v>307</v>
      </c>
      <c r="AV2849" s="59">
        <v>4</v>
      </c>
      <c r="AW2849" s="60">
        <v>0.19047619047619047</v>
      </c>
      <c r="AX2849" s="61"/>
      <c r="AY2849" s="169" t="s">
        <v>440</v>
      </c>
      <c r="AZ2849" s="45">
        <v>0</v>
      </c>
      <c r="BA2849" s="60">
        <v>0</v>
      </c>
      <c r="BB2849" s="61"/>
      <c r="BC2849" s="61"/>
      <c r="BD2849" s="61"/>
      <c r="BE2849" s="61"/>
      <c r="BF2849" s="61"/>
      <c r="BG2849" s="61"/>
      <c r="BH2849" s="61"/>
      <c r="BI2849" s="61"/>
      <c r="BJ2849" s="61"/>
      <c r="BK2849" s="61"/>
      <c r="BL2849" s="61"/>
      <c r="BM2849" s="61"/>
    </row>
    <row r="2850" spans="2:65" ht="25.5" customHeight="1" x14ac:dyDescent="0.2">
      <c r="B2850" s="61"/>
      <c r="C2850" s="45">
        <v>27</v>
      </c>
      <c r="D2850" s="58">
        <v>1</v>
      </c>
      <c r="E2850" s="64"/>
      <c r="F2850" s="61"/>
      <c r="G2850" s="45">
        <v>27</v>
      </c>
      <c r="H2850" s="58">
        <v>1</v>
      </c>
      <c r="I2850" s="61"/>
      <c r="J2850" s="63" t="s">
        <v>405</v>
      </c>
      <c r="K2850" s="45">
        <v>0</v>
      </c>
      <c r="L2850" s="58">
        <v>0</v>
      </c>
      <c r="M2850" s="61"/>
      <c r="N2850" s="61"/>
      <c r="O2850" s="61"/>
      <c r="P2850" s="61"/>
      <c r="Q2850" s="61"/>
      <c r="R2850" s="61"/>
      <c r="S2850" s="61"/>
      <c r="T2850" s="61"/>
      <c r="U2850" s="61"/>
      <c r="V2850" s="61"/>
      <c r="W2850" s="169" t="s">
        <v>265</v>
      </c>
      <c r="X2850" s="45">
        <v>1</v>
      </c>
      <c r="Y2850" s="60">
        <v>3.7037037037037035E-2</v>
      </c>
      <c r="Z2850" s="61"/>
      <c r="AA2850" s="61"/>
      <c r="AB2850" s="61"/>
      <c r="AC2850" s="61"/>
      <c r="AD2850" s="61"/>
      <c r="AE2850" s="61"/>
      <c r="AF2850" s="61"/>
      <c r="AG2850" s="61"/>
      <c r="AH2850" s="61"/>
      <c r="AI2850" s="169" t="s">
        <v>275</v>
      </c>
      <c r="AJ2850" s="45">
        <v>0</v>
      </c>
      <c r="AK2850" s="60">
        <v>0</v>
      </c>
      <c r="AL2850" s="61"/>
      <c r="AM2850" s="169" t="s">
        <v>262</v>
      </c>
      <c r="AN2850" s="45">
        <v>0</v>
      </c>
      <c r="AO2850" s="60">
        <v>0</v>
      </c>
      <c r="AP2850" s="61"/>
      <c r="AQ2850" s="61"/>
      <c r="AR2850" s="45">
        <v>27</v>
      </c>
      <c r="AS2850" s="60">
        <v>1</v>
      </c>
      <c r="AT2850" s="61"/>
      <c r="AU2850" s="169" t="s">
        <v>306</v>
      </c>
      <c r="AV2850" s="45">
        <v>0</v>
      </c>
      <c r="AW2850" s="60">
        <v>0</v>
      </c>
      <c r="AX2850" s="61"/>
      <c r="AY2850" s="98"/>
      <c r="AZ2850" s="45">
        <v>27</v>
      </c>
      <c r="BA2850" s="60">
        <v>1</v>
      </c>
      <c r="BB2850" s="61"/>
      <c r="BC2850" s="61"/>
      <c r="BD2850" s="61"/>
      <c r="BE2850" s="61"/>
      <c r="BF2850" s="61"/>
      <c r="BG2850" s="61"/>
      <c r="BH2850" s="61"/>
      <c r="BI2850" s="61"/>
      <c r="BJ2850" s="61"/>
      <c r="BK2850" s="61"/>
      <c r="BL2850" s="61"/>
      <c r="BM2850" s="61"/>
    </row>
    <row r="2851" spans="2:65" ht="25.5" customHeight="1" x14ac:dyDescent="0.2">
      <c r="B2851" s="61"/>
      <c r="C2851" s="70" t="s">
        <v>141</v>
      </c>
      <c r="D2851" s="70" t="s">
        <v>140</v>
      </c>
      <c r="E2851" s="64"/>
      <c r="F2851" s="61"/>
      <c r="G2851" s="70" t="s">
        <v>141</v>
      </c>
      <c r="H2851" s="70" t="s">
        <v>140</v>
      </c>
      <c r="I2851" s="61"/>
      <c r="J2851" s="63" t="s">
        <v>406</v>
      </c>
      <c r="K2851" s="45">
        <v>0</v>
      </c>
      <c r="L2851" s="58">
        <v>0</v>
      </c>
      <c r="M2851" s="61"/>
      <c r="N2851" s="61"/>
      <c r="O2851" s="61"/>
      <c r="P2851" s="61"/>
      <c r="Q2851" s="61"/>
      <c r="R2851" s="61"/>
      <c r="S2851" s="61"/>
      <c r="T2851" s="61"/>
      <c r="U2851" s="61"/>
      <c r="V2851" s="61"/>
      <c r="W2851" s="169" t="s">
        <v>266</v>
      </c>
      <c r="X2851" s="45">
        <v>0</v>
      </c>
      <c r="Y2851" s="60">
        <v>0</v>
      </c>
      <c r="Z2851" s="61"/>
      <c r="AA2851" s="61"/>
      <c r="AB2851" s="61"/>
      <c r="AC2851" s="61"/>
      <c r="AD2851" s="61"/>
      <c r="AE2851" s="61"/>
      <c r="AF2851" s="61"/>
      <c r="AG2851" s="61"/>
      <c r="AH2851" s="61"/>
      <c r="AI2851" s="169" t="s">
        <v>274</v>
      </c>
      <c r="AJ2851" s="45">
        <v>0</v>
      </c>
      <c r="AK2851" s="60">
        <v>0</v>
      </c>
      <c r="AL2851" s="61"/>
      <c r="AM2851" s="169" t="s">
        <v>263</v>
      </c>
      <c r="AN2851" s="45">
        <v>1</v>
      </c>
      <c r="AO2851" s="60">
        <v>4.7619047619047616E-2</v>
      </c>
      <c r="AP2851" s="61"/>
      <c r="AQ2851" s="61"/>
      <c r="AR2851" s="70" t="s">
        <v>141</v>
      </c>
      <c r="AS2851" s="70" t="s">
        <v>140</v>
      </c>
      <c r="AT2851" s="61"/>
      <c r="AU2851" s="169" t="s">
        <v>308</v>
      </c>
      <c r="AV2851" s="45">
        <v>0</v>
      </c>
      <c r="AW2851" s="60">
        <v>0</v>
      </c>
      <c r="AX2851" s="61"/>
      <c r="AY2851" s="61"/>
      <c r="AZ2851" s="49" t="s">
        <v>141</v>
      </c>
      <c r="BA2851" s="49" t="s">
        <v>140</v>
      </c>
      <c r="BB2851" s="64"/>
      <c r="BC2851" s="61"/>
      <c r="BD2851" s="61"/>
      <c r="BE2851" s="61"/>
      <c r="BF2851" s="61"/>
      <c r="BG2851" s="61"/>
      <c r="BH2851" s="61"/>
      <c r="BI2851" s="61"/>
      <c r="BJ2851" s="61"/>
      <c r="BK2851" s="61"/>
      <c r="BL2851" s="61"/>
      <c r="BM2851" s="61"/>
    </row>
    <row r="2852" spans="2:65" ht="25.5" customHeight="1" x14ac:dyDescent="0.2">
      <c r="B2852" s="61"/>
      <c r="C2852" s="61"/>
      <c r="D2852" s="61"/>
      <c r="E2852" s="64"/>
      <c r="F2852" s="61"/>
      <c r="G2852" s="61"/>
      <c r="H2852" s="61"/>
      <c r="I2852" s="61"/>
      <c r="J2852" s="63" t="s">
        <v>393</v>
      </c>
      <c r="K2852" s="45">
        <v>1</v>
      </c>
      <c r="L2852" s="58">
        <v>3.7037037037037035E-2</v>
      </c>
      <c r="M2852" s="61"/>
      <c r="N2852" s="61"/>
      <c r="O2852" s="61"/>
      <c r="P2852" s="61"/>
      <c r="Q2852" s="61"/>
      <c r="R2852" s="61"/>
      <c r="S2852" s="61"/>
      <c r="T2852" s="61"/>
      <c r="U2852" s="61"/>
      <c r="V2852" s="61"/>
      <c r="W2852" s="169" t="s">
        <v>162</v>
      </c>
      <c r="X2852" s="59">
        <v>1</v>
      </c>
      <c r="Y2852" s="60">
        <v>3.7037037037037035E-2</v>
      </c>
      <c r="Z2852" s="61"/>
      <c r="AA2852" s="61"/>
      <c r="AB2852" s="61"/>
      <c r="AC2852" s="61"/>
      <c r="AD2852" s="61"/>
      <c r="AE2852" s="61"/>
      <c r="AF2852" s="61"/>
      <c r="AG2852" s="61"/>
      <c r="AH2852" s="61"/>
      <c r="AI2852" s="169" t="s">
        <v>273</v>
      </c>
      <c r="AJ2852" s="45">
        <v>1</v>
      </c>
      <c r="AK2852" s="60">
        <v>3.7037037037037035E-2</v>
      </c>
      <c r="AL2852" s="61"/>
      <c r="AM2852" s="169" t="s">
        <v>264</v>
      </c>
      <c r="AN2852" s="45">
        <v>0</v>
      </c>
      <c r="AO2852" s="60">
        <v>0</v>
      </c>
      <c r="AP2852" s="61"/>
      <c r="AQ2852" s="61"/>
      <c r="AR2852" s="61"/>
      <c r="AS2852" s="61"/>
      <c r="AT2852" s="61"/>
      <c r="AU2852" s="169" t="s">
        <v>309</v>
      </c>
      <c r="AV2852" s="45">
        <v>2</v>
      </c>
      <c r="AW2852" s="60">
        <v>9.5238095238095233E-2</v>
      </c>
      <c r="AX2852" s="61"/>
      <c r="AY2852"/>
      <c r="AZ2852"/>
      <c r="BA2852"/>
      <c r="BB2852" s="61"/>
      <c r="BC2852" s="61"/>
      <c r="BD2852" s="61"/>
      <c r="BE2852" s="61"/>
      <c r="BF2852" s="61"/>
      <c r="BG2852" s="61"/>
      <c r="BH2852" s="61"/>
      <c r="BI2852" s="61"/>
      <c r="BJ2852" s="61"/>
      <c r="BK2852" s="61"/>
      <c r="BL2852" s="61"/>
      <c r="BM2852" s="61"/>
    </row>
    <row r="2853" spans="2:65" ht="25.5" customHeight="1" x14ac:dyDescent="0.2">
      <c r="B2853" s="61"/>
      <c r="C2853" s="61"/>
      <c r="D2853" s="61"/>
      <c r="E2853" s="64"/>
      <c r="F2853" s="61"/>
      <c r="G2853" s="61"/>
      <c r="H2853" s="61"/>
      <c r="I2853" s="61"/>
      <c r="J2853" s="63" t="s">
        <v>407</v>
      </c>
      <c r="K2853" s="45">
        <v>2</v>
      </c>
      <c r="L2853" s="58">
        <v>7.407407407407407E-2</v>
      </c>
      <c r="M2853" s="61"/>
      <c r="N2853" s="61"/>
      <c r="O2853" s="61"/>
      <c r="P2853" s="61"/>
      <c r="Q2853" s="61"/>
      <c r="R2853" s="61"/>
      <c r="S2853" s="61"/>
      <c r="T2853" s="61"/>
      <c r="U2853" s="61"/>
      <c r="V2853" s="61"/>
      <c r="W2853" s="37"/>
      <c r="X2853" s="45">
        <v>27</v>
      </c>
      <c r="Y2853" s="60">
        <v>1</v>
      </c>
      <c r="Z2853" s="61"/>
      <c r="AA2853" s="61"/>
      <c r="AB2853" s="61"/>
      <c r="AC2853" s="61"/>
      <c r="AD2853" s="61"/>
      <c r="AE2853" s="61"/>
      <c r="AF2853" s="61"/>
      <c r="AG2853" s="61"/>
      <c r="AH2853" s="61"/>
      <c r="AI2853" s="169" t="s">
        <v>438</v>
      </c>
      <c r="AJ2853" s="45">
        <v>10</v>
      </c>
      <c r="AK2853" s="60">
        <v>0.37037037037037035</v>
      </c>
      <c r="AL2853" s="61"/>
      <c r="AM2853" s="169" t="s">
        <v>279</v>
      </c>
      <c r="AN2853" s="45">
        <v>3</v>
      </c>
      <c r="AO2853" s="60">
        <v>0.14285714285714285</v>
      </c>
      <c r="AP2853" s="61"/>
      <c r="AQ2853" s="61"/>
      <c r="AR2853" s="61"/>
      <c r="AS2853" s="61"/>
      <c r="AT2853" s="61"/>
      <c r="AU2853" s="169" t="s">
        <v>310</v>
      </c>
      <c r="AV2853" s="45">
        <v>0</v>
      </c>
      <c r="AW2853" s="60">
        <v>0</v>
      </c>
      <c r="AX2853" s="61"/>
      <c r="AY2853" s="61"/>
      <c r="AZ2853" s="61"/>
      <c r="BA2853" s="61"/>
      <c r="BB2853" s="61"/>
      <c r="BC2853" s="61"/>
      <c r="BD2853" s="61"/>
      <c r="BE2853" s="61"/>
      <c r="BF2853" s="61"/>
      <c r="BG2853" s="61"/>
      <c r="BH2853" s="61"/>
      <c r="BI2853" s="61"/>
      <c r="BJ2853" s="61"/>
      <c r="BK2853" s="61"/>
      <c r="BL2853" s="61"/>
      <c r="BM2853" s="61"/>
    </row>
    <row r="2854" spans="2:65" ht="25.5" customHeight="1" x14ac:dyDescent="0.2">
      <c r="B2854" s="61"/>
      <c r="C2854" s="61"/>
      <c r="D2854" s="61"/>
      <c r="E2854" s="64"/>
      <c r="F2854" s="61"/>
      <c r="G2854" s="61"/>
      <c r="H2854" s="61"/>
      <c r="I2854" s="61"/>
      <c r="J2854" s="63" t="s">
        <v>408</v>
      </c>
      <c r="K2854" s="45">
        <v>1</v>
      </c>
      <c r="L2854" s="58">
        <v>3.7037037037037035E-2</v>
      </c>
      <c r="M2854" s="61"/>
      <c r="N2854" s="61"/>
      <c r="O2854" s="61"/>
      <c r="P2854" s="61"/>
      <c r="Q2854" s="61"/>
      <c r="R2854" s="61"/>
      <c r="S2854" s="61"/>
      <c r="T2854" s="61"/>
      <c r="U2854" s="61"/>
      <c r="V2854" s="61"/>
      <c r="W2854" s="61"/>
      <c r="X2854" s="49" t="s">
        <v>141</v>
      </c>
      <c r="Y2854" s="49" t="s">
        <v>140</v>
      </c>
      <c r="Z2854" s="61"/>
      <c r="AA2854" s="61"/>
      <c r="AB2854" s="61"/>
      <c r="AC2854" s="61"/>
      <c r="AD2854" s="61"/>
      <c r="AE2854" s="61"/>
      <c r="AF2854" s="61"/>
      <c r="AG2854" s="61"/>
      <c r="AH2854" s="61"/>
      <c r="AI2854" s="37"/>
      <c r="AJ2854" s="45">
        <v>27</v>
      </c>
      <c r="AK2854" s="60">
        <v>1</v>
      </c>
      <c r="AL2854" s="61"/>
      <c r="AM2854" s="169" t="s">
        <v>267</v>
      </c>
      <c r="AN2854" s="45">
        <v>0</v>
      </c>
      <c r="AO2854" s="60">
        <v>0</v>
      </c>
      <c r="AP2854" s="61"/>
      <c r="AQ2854" s="61"/>
      <c r="AR2854" s="61"/>
      <c r="AS2854" s="61"/>
      <c r="AT2854" s="61"/>
      <c r="AU2854" s="169" t="s">
        <v>311</v>
      </c>
      <c r="AV2854" s="45">
        <v>0</v>
      </c>
      <c r="AW2854" s="60">
        <v>0</v>
      </c>
      <c r="AX2854" s="61"/>
      <c r="AY2854" s="61"/>
      <c r="AZ2854" s="61"/>
      <c r="BA2854" s="61"/>
      <c r="BB2854" s="61"/>
      <c r="BC2854" s="61"/>
      <c r="BD2854" s="61"/>
      <c r="BE2854" s="61"/>
      <c r="BF2854" s="61"/>
      <c r="BG2854" s="61"/>
      <c r="BH2854" s="61"/>
      <c r="BI2854" s="61"/>
      <c r="BJ2854" s="61"/>
      <c r="BK2854" s="61"/>
      <c r="BL2854" s="61"/>
      <c r="BM2854" s="61"/>
    </row>
    <row r="2855" spans="2:65" ht="25.5" customHeight="1" x14ac:dyDescent="0.2">
      <c r="B2855" s="61"/>
      <c r="C2855" s="61"/>
      <c r="D2855" s="61"/>
      <c r="E2855" s="64"/>
      <c r="F2855" s="61"/>
      <c r="G2855" s="61"/>
      <c r="H2855" s="61"/>
      <c r="I2855" s="61"/>
      <c r="J2855" s="63" t="s">
        <v>395</v>
      </c>
      <c r="K2855" s="45">
        <v>2</v>
      </c>
      <c r="L2855" s="58">
        <v>7.407407407407407E-2</v>
      </c>
      <c r="M2855" s="61"/>
      <c r="N2855" s="61"/>
      <c r="O2855" s="61"/>
      <c r="P2855" s="61"/>
      <c r="Q2855" s="61"/>
      <c r="R2855" s="61"/>
      <c r="S2855" s="61"/>
      <c r="T2855" s="61"/>
      <c r="U2855" s="61"/>
      <c r="V2855" s="61"/>
      <c r="W2855" s="61"/>
      <c r="X2855" s="61"/>
      <c r="Y2855" s="61"/>
      <c r="Z2855" s="61"/>
      <c r="AA2855" s="61"/>
      <c r="AB2855" s="61"/>
      <c r="AC2855" s="61"/>
      <c r="AD2855" s="61"/>
      <c r="AE2855" s="61"/>
      <c r="AF2855" s="61"/>
      <c r="AG2855" s="61"/>
      <c r="AH2855" s="61"/>
      <c r="AI2855" s="61"/>
      <c r="AJ2855" s="49" t="s">
        <v>141</v>
      </c>
      <c r="AK2855" s="49" t="s">
        <v>140</v>
      </c>
      <c r="AL2855" s="61"/>
      <c r="AM2855" s="169" t="s">
        <v>268</v>
      </c>
      <c r="AN2855" s="45">
        <v>0</v>
      </c>
      <c r="AO2855" s="60">
        <v>0</v>
      </c>
      <c r="AP2855" s="61"/>
      <c r="AQ2855" s="61"/>
      <c r="AR2855" s="61"/>
      <c r="AS2855" s="61"/>
      <c r="AT2855" s="61"/>
      <c r="AU2855" s="169" t="s">
        <v>312</v>
      </c>
      <c r="AV2855" s="45">
        <v>1</v>
      </c>
      <c r="AW2855" s="60">
        <v>4.7619047619047616E-2</v>
      </c>
      <c r="AX2855" s="61"/>
      <c r="AY2855"/>
      <c r="AZ2855"/>
      <c r="BA2855"/>
      <c r="BB2855" s="61"/>
      <c r="BC2855" s="61"/>
      <c r="BD2855" s="61"/>
      <c r="BE2855" s="61"/>
      <c r="BF2855" s="61"/>
      <c r="BG2855" s="61"/>
      <c r="BH2855" s="61"/>
      <c r="BI2855" s="61"/>
      <c r="BJ2855" s="61"/>
      <c r="BK2855" s="61"/>
      <c r="BL2855" s="61"/>
      <c r="BM2855" s="61"/>
    </row>
    <row r="2856" spans="2:65" ht="25.5" customHeight="1" x14ac:dyDescent="0.2">
      <c r="B2856" s="61"/>
      <c r="C2856" s="61"/>
      <c r="D2856" s="61"/>
      <c r="E2856" s="64"/>
      <c r="F2856" s="61"/>
      <c r="G2856" s="61"/>
      <c r="H2856" s="61"/>
      <c r="I2856" s="61"/>
      <c r="J2856" s="61"/>
      <c r="K2856" s="45">
        <v>27</v>
      </c>
      <c r="L2856" s="58">
        <v>1</v>
      </c>
      <c r="M2856" s="61"/>
      <c r="N2856" s="61"/>
      <c r="O2856" s="61"/>
      <c r="P2856" s="61"/>
      <c r="Q2856" s="61"/>
      <c r="R2856" s="61"/>
      <c r="S2856" s="61"/>
      <c r="T2856" s="61"/>
      <c r="U2856" s="61"/>
      <c r="V2856" s="61"/>
      <c r="W2856" s="61"/>
      <c r="X2856" s="61"/>
      <c r="Y2856" s="61"/>
      <c r="Z2856" s="61"/>
      <c r="AA2856" s="61"/>
      <c r="AB2856" s="61"/>
      <c r="AC2856" s="61"/>
      <c r="AD2856" s="61"/>
      <c r="AE2856" s="61"/>
      <c r="AF2856" s="61"/>
      <c r="AG2856" s="61"/>
      <c r="AH2856" s="61"/>
      <c r="AI2856" s="61"/>
      <c r="AJ2856" s="61"/>
      <c r="AK2856" s="61"/>
      <c r="AL2856" s="61"/>
      <c r="AM2856" s="169" t="s">
        <v>269</v>
      </c>
      <c r="AN2856" s="45">
        <v>0</v>
      </c>
      <c r="AO2856" s="60">
        <v>0</v>
      </c>
      <c r="AP2856" s="61"/>
      <c r="AQ2856" s="61"/>
      <c r="AR2856" s="61"/>
      <c r="AS2856" s="61"/>
      <c r="AT2856" s="61"/>
      <c r="AU2856" s="169" t="s">
        <v>313</v>
      </c>
      <c r="AV2856" s="45">
        <v>0</v>
      </c>
      <c r="AW2856" s="60">
        <v>0</v>
      </c>
      <c r="AX2856" s="61"/>
      <c r="AY2856"/>
      <c r="AZ2856"/>
      <c r="BA2856"/>
      <c r="BB2856" s="61"/>
      <c r="BC2856" s="61"/>
      <c r="BD2856" s="61"/>
      <c r="BE2856" s="61"/>
      <c r="BF2856" s="61"/>
      <c r="BG2856" s="61"/>
      <c r="BH2856" s="61"/>
      <c r="BI2856" s="61"/>
      <c r="BJ2856" s="61"/>
      <c r="BK2856" s="61"/>
      <c r="BL2856" s="61"/>
      <c r="BM2856" s="61"/>
    </row>
    <row r="2857" spans="2:65" ht="25.5" customHeight="1" x14ac:dyDescent="0.2">
      <c r="B2857" s="61"/>
      <c r="C2857" s="61"/>
      <c r="D2857" s="61"/>
      <c r="E2857" s="64"/>
      <c r="F2857" s="61"/>
      <c r="G2857" s="61"/>
      <c r="H2857" s="61"/>
      <c r="I2857" s="61"/>
      <c r="J2857" s="61"/>
      <c r="K2857" s="70" t="s">
        <v>141</v>
      </c>
      <c r="L2857" s="70" t="s">
        <v>140</v>
      </c>
      <c r="M2857" s="61"/>
      <c r="N2857" s="61"/>
      <c r="O2857" s="61"/>
      <c r="P2857" s="61"/>
      <c r="Q2857" s="61"/>
      <c r="R2857" s="61"/>
      <c r="S2857" s="61"/>
      <c r="T2857" s="61"/>
      <c r="U2857" s="61"/>
      <c r="V2857" s="61"/>
      <c r="W2857" s="61"/>
      <c r="X2857" s="61"/>
      <c r="Y2857" s="61"/>
      <c r="Z2857" s="61"/>
      <c r="AA2857" s="61"/>
      <c r="AB2857" s="61"/>
      <c r="AC2857" s="61"/>
      <c r="AD2857" s="61"/>
      <c r="AE2857" s="61"/>
      <c r="AF2857" s="61"/>
      <c r="AG2857" s="61"/>
      <c r="AH2857" s="61"/>
      <c r="AI2857" s="61"/>
      <c r="AJ2857" s="61"/>
      <c r="AK2857" s="61"/>
      <c r="AL2857" s="61"/>
      <c r="AM2857" s="169" t="s">
        <v>280</v>
      </c>
      <c r="AN2857" s="45">
        <v>2</v>
      </c>
      <c r="AO2857" s="60">
        <v>9.5238095238095233E-2</v>
      </c>
      <c r="AP2857" s="61"/>
      <c r="AQ2857" s="61"/>
      <c r="AR2857" s="61"/>
      <c r="AS2857" s="61"/>
      <c r="AT2857" s="61"/>
      <c r="AU2857" s="98"/>
      <c r="AV2857" s="45">
        <v>21</v>
      </c>
      <c r="AW2857" s="60">
        <v>1</v>
      </c>
      <c r="AX2857" s="61"/>
      <c r="AY2857" s="61"/>
      <c r="AZ2857" s="61"/>
      <c r="BA2857" s="61"/>
      <c r="BB2857" s="61"/>
      <c r="BC2857" s="61"/>
      <c r="BD2857" s="61"/>
      <c r="BE2857" s="61"/>
      <c r="BF2857" s="61"/>
      <c r="BG2857" s="61"/>
      <c r="BH2857" s="61"/>
      <c r="BI2857" s="61"/>
      <c r="BJ2857" s="61"/>
      <c r="BK2857" s="61"/>
      <c r="BL2857" s="61"/>
      <c r="BM2857" s="61"/>
    </row>
    <row r="2858" spans="2:65" ht="25.5" customHeight="1" x14ac:dyDescent="0.2">
      <c r="B2858" s="61"/>
      <c r="C2858" s="61"/>
      <c r="D2858" s="61"/>
      <c r="E2858" s="64"/>
      <c r="F2858" s="61"/>
      <c r="G2858" s="61"/>
      <c r="H2858" s="61"/>
      <c r="I2858" s="61"/>
      <c r="J2858" s="61"/>
      <c r="K2858" s="61"/>
      <c r="L2858" s="61"/>
      <c r="M2858" s="61"/>
      <c r="N2858" s="61"/>
      <c r="O2858" s="61"/>
      <c r="P2858" s="61"/>
      <c r="Q2858" s="61"/>
      <c r="R2858" s="61"/>
      <c r="S2858" s="61"/>
      <c r="T2858" s="61"/>
      <c r="U2858" s="61"/>
      <c r="V2858" s="61"/>
      <c r="W2858" s="61"/>
      <c r="X2858" s="61"/>
      <c r="Y2858" s="61"/>
      <c r="Z2858" s="61"/>
      <c r="AA2858" s="61"/>
      <c r="AB2858" s="61"/>
      <c r="AC2858" s="61"/>
      <c r="AD2858" s="61"/>
      <c r="AE2858" s="61"/>
      <c r="AF2858" s="61"/>
      <c r="AG2858" s="61"/>
      <c r="AH2858" s="61"/>
      <c r="AI2858" s="61"/>
      <c r="AJ2858" s="61"/>
      <c r="AK2858" s="61"/>
      <c r="AL2858" s="61"/>
      <c r="AM2858" s="169" t="s">
        <v>270</v>
      </c>
      <c r="AN2858" s="45">
        <v>0</v>
      </c>
      <c r="AO2858" s="60">
        <v>0</v>
      </c>
      <c r="AP2858" s="61"/>
      <c r="AQ2858" s="61"/>
      <c r="AR2858" s="61"/>
      <c r="AS2858" s="61"/>
      <c r="AT2858" s="61"/>
      <c r="AU2858" s="61"/>
      <c r="AV2858" s="49" t="s">
        <v>141</v>
      </c>
      <c r="AW2858" s="49" t="s">
        <v>140</v>
      </c>
      <c r="AX2858" s="61"/>
      <c r="AY2858" s="61"/>
      <c r="AZ2858" s="61"/>
      <c r="BA2858" s="61"/>
      <c r="BB2858" s="61"/>
      <c r="BC2858" s="61"/>
      <c r="BD2858" s="61"/>
      <c r="BE2858" s="61"/>
      <c r="BF2858" s="61"/>
      <c r="BG2858" s="61"/>
      <c r="BH2858" s="61"/>
      <c r="BI2858" s="61"/>
      <c r="BJ2858" s="61"/>
      <c r="BK2858" s="61"/>
      <c r="BL2858" s="61"/>
      <c r="BM2858" s="61"/>
    </row>
    <row r="2859" spans="2:65" ht="25.5" customHeight="1" x14ac:dyDescent="0.2">
      <c r="B2859" s="61"/>
      <c r="C2859" s="61"/>
      <c r="D2859" s="61"/>
      <c r="E2859" s="64"/>
      <c r="F2859" s="61"/>
      <c r="G2859" s="61"/>
      <c r="H2859" s="61"/>
      <c r="I2859" s="61"/>
      <c r="J2859" s="61"/>
      <c r="K2859" s="61"/>
      <c r="L2859" s="61"/>
      <c r="M2859" s="61"/>
      <c r="N2859" s="61"/>
      <c r="O2859" s="61"/>
      <c r="P2859" s="61"/>
      <c r="Q2859" s="61"/>
      <c r="R2859" s="61"/>
      <c r="S2859" s="61"/>
      <c r="T2859" s="61"/>
      <c r="U2859" s="61"/>
      <c r="V2859" s="61"/>
      <c r="W2859" s="61"/>
      <c r="X2859" s="61"/>
      <c r="Y2859" s="61"/>
      <c r="Z2859" s="61"/>
      <c r="AA2859" s="61"/>
      <c r="AB2859" s="61"/>
      <c r="AC2859" s="61"/>
      <c r="AD2859" s="61"/>
      <c r="AE2859" s="61"/>
      <c r="AF2859" s="61"/>
      <c r="AG2859" s="61"/>
      <c r="AH2859" s="61"/>
      <c r="AI2859" s="61"/>
      <c r="AJ2859" s="61"/>
      <c r="AK2859" s="61"/>
      <c r="AL2859" s="61"/>
      <c r="AM2859" s="169" t="s">
        <v>271</v>
      </c>
      <c r="AN2859" s="45">
        <v>0</v>
      </c>
      <c r="AO2859" s="60">
        <v>0</v>
      </c>
      <c r="AP2859" s="61"/>
      <c r="AQ2859" s="61"/>
      <c r="AR2859" s="61"/>
      <c r="AS2859" s="61"/>
      <c r="AT2859" s="61"/>
      <c r="AU2859" s="61"/>
      <c r="AV2859" s="61"/>
      <c r="AW2859" s="61"/>
      <c r="AX2859" s="61"/>
      <c r="AY2859" s="61"/>
      <c r="AZ2859" s="61"/>
      <c r="BA2859" s="61"/>
      <c r="BB2859" s="61"/>
      <c r="BC2859" s="61"/>
      <c r="BD2859" s="61"/>
      <c r="BE2859" s="61"/>
      <c r="BF2859" s="61"/>
      <c r="BG2859" s="61"/>
      <c r="BH2859" s="61"/>
      <c r="BI2859" s="61"/>
      <c r="BJ2859" s="62"/>
      <c r="BK2859" s="62"/>
      <c r="BL2859" s="61"/>
      <c r="BM2859" s="61"/>
    </row>
    <row r="2860" spans="2:65" ht="25.5" customHeight="1" x14ac:dyDescent="0.2">
      <c r="B2860" s="37"/>
      <c r="C2860" s="37"/>
      <c r="D2860" s="37"/>
      <c r="E2860" s="64"/>
      <c r="F2860" s="61"/>
      <c r="G2860" s="61"/>
      <c r="H2860" s="61"/>
      <c r="I2860" s="61"/>
      <c r="J2860" s="61"/>
      <c r="K2860" s="61"/>
      <c r="L2860" s="61"/>
      <c r="M2860" s="61"/>
      <c r="N2860" s="61"/>
      <c r="O2860" s="61"/>
      <c r="P2860" s="61"/>
      <c r="Q2860" s="61"/>
      <c r="R2860" s="61"/>
      <c r="S2860" s="61"/>
      <c r="T2860" s="61"/>
      <c r="U2860" s="61"/>
      <c r="V2860" s="61"/>
      <c r="W2860" s="61"/>
      <c r="X2860" s="61"/>
      <c r="Y2860" s="61"/>
      <c r="Z2860" s="61"/>
      <c r="AA2860" s="61"/>
      <c r="AB2860" s="61"/>
      <c r="AC2860" s="61"/>
      <c r="AD2860" s="61"/>
      <c r="AE2860" s="61"/>
      <c r="AF2860" s="61"/>
      <c r="AG2860" s="61"/>
      <c r="AH2860" s="61"/>
      <c r="AI2860" s="61"/>
      <c r="AJ2860" s="61"/>
      <c r="AK2860" s="61"/>
      <c r="AL2860" s="61"/>
      <c r="AM2860" s="169" t="s">
        <v>272</v>
      </c>
      <c r="AN2860" s="45">
        <v>0</v>
      </c>
      <c r="AO2860" s="60">
        <v>0</v>
      </c>
      <c r="AP2860" s="61"/>
      <c r="AQ2860" s="61"/>
      <c r="AR2860" s="61"/>
      <c r="AS2860" s="61"/>
      <c r="AT2860" s="61"/>
      <c r="AU2860" s="61"/>
      <c r="AV2860" s="61"/>
      <c r="AW2860" s="61"/>
      <c r="AX2860" s="61"/>
      <c r="AY2860" s="61"/>
      <c r="AZ2860" s="61"/>
      <c r="BA2860" s="61"/>
      <c r="BB2860" s="61"/>
      <c r="BC2860" s="61"/>
      <c r="BD2860" s="61"/>
      <c r="BE2860" s="61"/>
      <c r="BF2860" s="61"/>
      <c r="BG2860" s="61"/>
      <c r="BH2860" s="61"/>
      <c r="BI2860" s="61"/>
      <c r="BJ2860" s="61"/>
      <c r="BK2860" s="61"/>
      <c r="BL2860" s="61"/>
      <c r="BM2860" s="61"/>
    </row>
    <row r="2861" spans="2:65" ht="25.5" customHeight="1" x14ac:dyDescent="0.2">
      <c r="B2861" s="61"/>
      <c r="C2861" s="61"/>
      <c r="D2861" s="61"/>
      <c r="E2861" s="64"/>
      <c r="F2861" s="61"/>
      <c r="G2861" s="61"/>
      <c r="H2861" s="61"/>
      <c r="I2861" s="61"/>
      <c r="J2861" s="61"/>
      <c r="K2861" s="61"/>
      <c r="L2861" s="61"/>
      <c r="M2861" s="61"/>
      <c r="N2861" s="61"/>
      <c r="O2861" s="61"/>
      <c r="P2861" s="61"/>
      <c r="Q2861" s="61"/>
      <c r="R2861" s="61"/>
      <c r="S2861" s="61"/>
      <c r="T2861" s="61"/>
      <c r="U2861" s="61"/>
      <c r="V2861" s="61"/>
      <c r="W2861" s="61"/>
      <c r="X2861" s="61"/>
      <c r="Y2861" s="61"/>
      <c r="Z2861" s="61"/>
      <c r="AA2861" s="61"/>
      <c r="AB2861" s="61"/>
      <c r="AC2861" s="61"/>
      <c r="AD2861" s="61"/>
      <c r="AE2861" s="61"/>
      <c r="AF2861" s="61"/>
      <c r="AG2861" s="61"/>
      <c r="AH2861" s="61"/>
      <c r="AI2861" s="61"/>
      <c r="AJ2861" s="61"/>
      <c r="AK2861" s="61"/>
      <c r="AL2861" s="61"/>
      <c r="AM2861" s="169" t="s">
        <v>281</v>
      </c>
      <c r="AN2861" s="30">
        <v>1</v>
      </c>
      <c r="AO2861" s="60">
        <v>4.7619047619047616E-2</v>
      </c>
      <c r="AP2861" s="61"/>
      <c r="AQ2861" s="61"/>
      <c r="AR2861" s="61"/>
      <c r="AS2861" s="61"/>
      <c r="AT2861" s="61"/>
      <c r="AU2861" s="61"/>
      <c r="AV2861" s="61"/>
      <c r="AW2861" s="61"/>
      <c r="AX2861" s="61"/>
      <c r="AY2861" s="61"/>
      <c r="AZ2861" s="61"/>
      <c r="BA2861" s="61"/>
      <c r="BB2861" s="61"/>
      <c r="BC2861" s="61"/>
      <c r="BD2861" s="61"/>
      <c r="BE2861" s="61"/>
      <c r="BF2861" s="61"/>
      <c r="BG2861" s="61"/>
      <c r="BH2861" s="61"/>
      <c r="BI2861" s="61"/>
      <c r="BJ2861" s="61"/>
      <c r="BK2861" s="61"/>
      <c r="BL2861" s="61"/>
      <c r="BM2861" s="61"/>
    </row>
    <row r="2862" spans="2:65" ht="25.5" customHeight="1" x14ac:dyDescent="0.2">
      <c r="B2862" s="61"/>
      <c r="C2862" s="61"/>
      <c r="D2862" s="61"/>
      <c r="E2862" s="64"/>
      <c r="F2862" s="61"/>
      <c r="G2862" s="61"/>
      <c r="H2862" s="61"/>
      <c r="I2862" s="61"/>
      <c r="J2862" s="61"/>
      <c r="K2862" s="61"/>
      <c r="L2862" s="61"/>
      <c r="M2862" s="61"/>
      <c r="N2862" s="61"/>
      <c r="O2862" s="61"/>
      <c r="P2862" s="61"/>
      <c r="Q2862" s="61"/>
      <c r="R2862" s="61"/>
      <c r="S2862" s="61"/>
      <c r="T2862" s="61"/>
      <c r="U2862" s="61"/>
      <c r="V2862" s="61"/>
      <c r="W2862" s="61"/>
      <c r="X2862" s="61"/>
      <c r="Y2862" s="61"/>
      <c r="Z2862" s="61"/>
      <c r="AA2862" s="61"/>
      <c r="AB2862" s="61"/>
      <c r="AC2862" s="61"/>
      <c r="AD2862" s="61"/>
      <c r="AE2862" s="61"/>
      <c r="AF2862" s="61"/>
      <c r="AG2862" s="61"/>
      <c r="AH2862" s="61"/>
      <c r="AI2862" s="61"/>
      <c r="AJ2862" s="61"/>
      <c r="AK2862" s="61"/>
      <c r="AL2862" s="61"/>
      <c r="AM2862" s="98"/>
      <c r="AN2862" s="45">
        <v>21</v>
      </c>
      <c r="AO2862" s="60">
        <v>1</v>
      </c>
      <c r="AP2862" s="61"/>
      <c r="AQ2862" s="61"/>
      <c r="AR2862" s="61"/>
      <c r="AS2862" s="61"/>
      <c r="AT2862" s="61"/>
      <c r="AU2862" s="61"/>
      <c r="AV2862" s="61"/>
      <c r="AW2862" s="61"/>
      <c r="AX2862" s="61"/>
      <c r="AY2862" s="61"/>
      <c r="AZ2862" s="61"/>
      <c r="BA2862" s="61"/>
      <c r="BB2862" s="61"/>
      <c r="BC2862" s="61"/>
      <c r="BD2862" s="61"/>
      <c r="BE2862" s="61"/>
      <c r="BF2862" s="61"/>
      <c r="BG2862" s="61"/>
      <c r="BH2862" s="61"/>
      <c r="BI2862" s="61"/>
      <c r="BJ2862" s="61"/>
      <c r="BK2862" s="61"/>
      <c r="BL2862" s="61"/>
      <c r="BM2862" s="61"/>
    </row>
    <row r="2863" spans="2:65" ht="25.5" customHeight="1" x14ac:dyDescent="0.2">
      <c r="B2863" s="61"/>
      <c r="C2863" s="61"/>
      <c r="D2863" s="61"/>
      <c r="E2863" s="64"/>
      <c r="F2863" s="61"/>
      <c r="G2863" s="61"/>
      <c r="H2863" s="61"/>
      <c r="I2863" s="61"/>
      <c r="J2863" s="61"/>
      <c r="K2863" s="61"/>
      <c r="L2863" s="61"/>
      <c r="M2863" s="61"/>
      <c r="N2863" s="61"/>
      <c r="O2863" s="61"/>
      <c r="P2863" s="61"/>
      <c r="Q2863" s="61"/>
      <c r="R2863" s="61"/>
      <c r="S2863" s="61"/>
      <c r="T2863" s="61"/>
      <c r="U2863" s="61"/>
      <c r="V2863" s="61"/>
      <c r="W2863" s="61"/>
      <c r="X2863" s="61"/>
      <c r="Y2863" s="61"/>
      <c r="Z2863" s="61"/>
      <c r="AA2863" s="61"/>
      <c r="AB2863" s="61"/>
      <c r="AC2863" s="61"/>
      <c r="AD2863" s="61"/>
      <c r="AE2863" s="61"/>
      <c r="AF2863" s="61"/>
      <c r="AG2863" s="61"/>
      <c r="AH2863" s="61"/>
      <c r="AI2863" s="61"/>
      <c r="AJ2863" s="61"/>
      <c r="AK2863" s="61"/>
      <c r="AL2863" s="61"/>
      <c r="AM2863" s="61"/>
      <c r="AN2863" s="49" t="s">
        <v>141</v>
      </c>
      <c r="AO2863" s="49" t="s">
        <v>140</v>
      </c>
      <c r="AP2863" s="61"/>
      <c r="AQ2863" s="61"/>
      <c r="AR2863" s="61"/>
      <c r="AS2863" s="61"/>
      <c r="AT2863" s="61"/>
      <c r="AU2863" s="61"/>
      <c r="AV2863" s="61"/>
      <c r="AW2863" s="61"/>
      <c r="AX2863" s="61"/>
      <c r="AY2863" s="61"/>
      <c r="AZ2863" s="61"/>
      <c r="BA2863" s="61"/>
      <c r="BB2863" s="61"/>
      <c r="BC2863" s="61"/>
      <c r="BD2863" s="61"/>
      <c r="BE2863" s="61"/>
      <c r="BF2863" s="61"/>
      <c r="BG2863" s="61"/>
      <c r="BH2863" s="61"/>
      <c r="BI2863" s="61"/>
      <c r="BJ2863" s="61"/>
      <c r="BK2863" s="61"/>
      <c r="BL2863" s="61"/>
      <c r="BM2863" s="61"/>
    </row>
    <row r="2864" spans="2:65" ht="25.5" customHeight="1" x14ac:dyDescent="0.2">
      <c r="B2864" s="61"/>
      <c r="C2864" s="61"/>
      <c r="D2864" s="61"/>
      <c r="E2864" s="64"/>
      <c r="F2864" s="61"/>
      <c r="G2864" s="61"/>
      <c r="H2864" s="61"/>
      <c r="I2864" s="61"/>
      <c r="J2864" s="61"/>
      <c r="K2864" s="61"/>
      <c r="L2864" s="61"/>
      <c r="M2864" s="61"/>
      <c r="N2864" s="61"/>
      <c r="O2864" s="61"/>
      <c r="P2864" s="61"/>
      <c r="Q2864" s="61"/>
      <c r="R2864" s="61"/>
      <c r="S2864" s="61"/>
      <c r="T2864" s="61"/>
      <c r="U2864" s="61"/>
      <c r="V2864" s="61"/>
      <c r="W2864" s="61"/>
      <c r="X2864" s="61"/>
      <c r="Y2864" s="61"/>
      <c r="Z2864" s="61"/>
      <c r="AA2864" s="61"/>
      <c r="AB2864" s="61"/>
      <c r="AC2864" s="61"/>
      <c r="AD2864" s="61"/>
      <c r="AE2864" s="61"/>
      <c r="AF2864" s="61"/>
      <c r="AG2864" s="61"/>
      <c r="AH2864" s="61"/>
      <c r="AI2864" s="61"/>
      <c r="AJ2864" s="61"/>
      <c r="AK2864" s="61"/>
      <c r="AL2864" s="61"/>
      <c r="AM2864" s="61"/>
      <c r="AN2864" s="61"/>
      <c r="AO2864" s="61"/>
      <c r="AP2864" s="61"/>
      <c r="AQ2864" s="61"/>
      <c r="AR2864" s="61"/>
      <c r="AS2864" s="61"/>
      <c r="AT2864" s="61"/>
      <c r="AU2864" s="61"/>
      <c r="AV2864" s="61"/>
      <c r="AW2864" s="61"/>
      <c r="AX2864" s="61"/>
      <c r="AY2864" s="61"/>
      <c r="AZ2864" s="61"/>
      <c r="BA2864" s="61"/>
      <c r="BB2864" s="61"/>
      <c r="BC2864" s="61"/>
      <c r="BD2864" s="61"/>
      <c r="BE2864" s="61"/>
      <c r="BF2864" s="61"/>
      <c r="BG2864" s="61"/>
      <c r="BH2864" s="61"/>
      <c r="BI2864" s="61"/>
      <c r="BJ2864" s="61"/>
      <c r="BK2864" s="61"/>
      <c r="BL2864" s="61"/>
      <c r="BM2864" s="61"/>
    </row>
    <row r="2865" spans="2:65" ht="25.5" customHeight="1" x14ac:dyDescent="0.2">
      <c r="B2865" s="170" t="s">
        <v>425</v>
      </c>
      <c r="C2865" s="170"/>
      <c r="D2865" s="170"/>
      <c r="E2865" s="170"/>
      <c r="F2865" s="170"/>
      <c r="G2865" s="170"/>
      <c r="H2865" s="170"/>
      <c r="I2865" s="170"/>
      <c r="J2865" s="170"/>
      <c r="K2865" s="170"/>
      <c r="L2865" s="170"/>
      <c r="M2865" s="170"/>
      <c r="N2865" s="170"/>
      <c r="O2865" s="170"/>
      <c r="P2865" s="170"/>
      <c r="Q2865" s="170"/>
      <c r="R2865" s="170"/>
      <c r="S2865" s="170"/>
      <c r="T2865" s="170"/>
      <c r="U2865" s="170"/>
      <c r="V2865" s="170"/>
      <c r="W2865" s="170"/>
      <c r="X2865" s="170"/>
      <c r="Y2865" s="170"/>
      <c r="Z2865" s="170"/>
      <c r="AA2865" s="170"/>
      <c r="AB2865" s="170"/>
      <c r="AC2865" s="170"/>
      <c r="AD2865" s="170"/>
      <c r="AE2865" s="170"/>
      <c r="AF2865" s="170"/>
      <c r="AG2865" s="170"/>
      <c r="AH2865" s="170"/>
      <c r="AI2865" s="170"/>
      <c r="AJ2865" s="170"/>
      <c r="AK2865" s="170"/>
      <c r="AL2865" s="170"/>
      <c r="AM2865" s="170"/>
      <c r="AN2865" s="170"/>
      <c r="AO2865" s="170"/>
      <c r="AP2865" s="170"/>
      <c r="AQ2865" s="170"/>
      <c r="AR2865" s="170"/>
      <c r="AS2865" s="170"/>
      <c r="AT2865" s="170"/>
      <c r="AU2865" s="170"/>
      <c r="AV2865" s="170"/>
      <c r="AW2865" s="170"/>
      <c r="AX2865" s="170"/>
      <c r="AY2865" s="170"/>
      <c r="AZ2865" s="170"/>
      <c r="BA2865" s="170"/>
      <c r="BB2865" s="170"/>
      <c r="BC2865" s="170"/>
      <c r="BD2865" s="170"/>
      <c r="BE2865" s="170"/>
      <c r="BF2865" s="170"/>
      <c r="BG2865" s="170"/>
      <c r="BH2865" s="170"/>
      <c r="BI2865" s="170"/>
      <c r="BJ2865" s="170"/>
      <c r="BK2865" s="170"/>
      <c r="BL2865" s="170"/>
      <c r="BM2865" s="170"/>
    </row>
    <row r="2866" spans="2:65" ht="25.5" customHeight="1" x14ac:dyDescent="0.2">
      <c r="B2866" s="61"/>
      <c r="C2866" s="61"/>
      <c r="D2866" s="61"/>
      <c r="E2866" s="64"/>
      <c r="F2866" s="61"/>
      <c r="G2866" s="61"/>
      <c r="H2866" s="61"/>
      <c r="I2866" s="61"/>
      <c r="J2866" s="61"/>
      <c r="K2866" s="61"/>
      <c r="L2866" s="61"/>
      <c r="M2866" s="61"/>
      <c r="N2866" s="61"/>
      <c r="O2866" s="61"/>
      <c r="P2866" s="61"/>
      <c r="Q2866" s="61"/>
      <c r="R2866" s="61"/>
      <c r="S2866" s="61"/>
      <c r="T2866" s="61"/>
      <c r="U2866" s="61"/>
      <c r="V2866" s="61"/>
      <c r="W2866" s="61"/>
      <c r="X2866" s="61"/>
      <c r="Y2866" s="61"/>
      <c r="Z2866" s="61"/>
      <c r="AA2866" s="61"/>
      <c r="AB2866" s="61"/>
      <c r="AC2866" s="61"/>
      <c r="AD2866" s="61"/>
      <c r="AE2866" s="61"/>
      <c r="AF2866" s="61"/>
      <c r="AG2866" s="61"/>
      <c r="AH2866" s="61"/>
      <c r="AI2866" s="61"/>
      <c r="AJ2866" s="61"/>
      <c r="AK2866" s="61"/>
      <c r="AL2866" s="61"/>
      <c r="AM2866" s="61"/>
      <c r="AN2866" s="61"/>
      <c r="AO2866" s="61"/>
      <c r="AP2866" s="61"/>
      <c r="AQ2866" s="61"/>
      <c r="AR2866" s="61"/>
      <c r="AS2866" s="61"/>
      <c r="AT2866" s="61"/>
      <c r="AU2866" s="61"/>
      <c r="AV2866" s="61"/>
      <c r="AW2866" s="61"/>
      <c r="AX2866" s="61"/>
      <c r="AY2866" s="61"/>
      <c r="AZ2866" s="61"/>
      <c r="BA2866" s="61"/>
      <c r="BB2866" s="61"/>
      <c r="BC2866" s="61"/>
      <c r="BD2866" s="61"/>
      <c r="BE2866" s="61"/>
      <c r="BF2866" s="61"/>
      <c r="BG2866" s="61"/>
      <c r="BH2866" s="61"/>
      <c r="BI2866" s="61"/>
      <c r="BJ2866" s="61"/>
      <c r="BK2866" s="61"/>
      <c r="BL2866" s="61"/>
      <c r="BM2866" s="61"/>
    </row>
    <row r="2867" spans="2:65" ht="25.5" customHeight="1" x14ac:dyDescent="0.2">
      <c r="B2867" s="181" t="s">
        <v>427</v>
      </c>
      <c r="C2867" s="181"/>
      <c r="D2867" s="181"/>
      <c r="E2867" s="181"/>
      <c r="F2867" s="181"/>
      <c r="G2867" s="181"/>
      <c r="H2867" s="181"/>
      <c r="I2867" s="61"/>
      <c r="J2867" s="181" t="s">
        <v>426</v>
      </c>
      <c r="K2867" s="181"/>
      <c r="L2867" s="181"/>
      <c r="M2867" s="181"/>
      <c r="N2867" s="181"/>
      <c r="O2867" s="181"/>
      <c r="P2867" s="181"/>
      <c r="Q2867" s="181"/>
      <c r="R2867" s="181"/>
      <c r="S2867" s="181"/>
      <c r="T2867" s="181"/>
      <c r="U2867" s="73"/>
      <c r="V2867" s="181" t="s">
        <v>428</v>
      </c>
      <c r="W2867" s="181"/>
      <c r="X2867" s="181"/>
      <c r="Y2867" s="181"/>
      <c r="Z2867" s="181"/>
      <c r="AA2867" s="181"/>
      <c r="AB2867" s="181"/>
      <c r="AC2867" s="61"/>
      <c r="AD2867" s="61"/>
      <c r="AE2867" s="181" t="s">
        <v>429</v>
      </c>
      <c r="AF2867" s="181"/>
      <c r="AG2867" s="181"/>
      <c r="AH2867" s="181"/>
      <c r="AI2867" s="181"/>
      <c r="AJ2867" s="181"/>
      <c r="AK2867" s="181"/>
      <c r="AL2867" s="181"/>
      <c r="AM2867" s="181"/>
      <c r="AN2867" s="181"/>
      <c r="AO2867" s="181"/>
      <c r="AP2867" s="61"/>
      <c r="AQ2867" s="61"/>
      <c r="AR2867" s="181" t="s">
        <v>430</v>
      </c>
      <c r="AS2867" s="181"/>
      <c r="AT2867" s="181"/>
      <c r="AU2867" s="181"/>
      <c r="AV2867" s="181"/>
      <c r="AW2867" s="181"/>
      <c r="AX2867" s="181"/>
      <c r="AY2867" s="61"/>
      <c r="AZ2867" s="61"/>
      <c r="BA2867" s="181" t="s">
        <v>431</v>
      </c>
      <c r="BB2867" s="181"/>
      <c r="BC2867" s="181"/>
      <c r="BD2867" s="181"/>
      <c r="BE2867" s="181"/>
      <c r="BF2867" s="181"/>
      <c r="BG2867" s="181"/>
      <c r="BH2867" s="181"/>
      <c r="BI2867" s="181"/>
      <c r="BJ2867" s="181"/>
      <c r="BK2867" s="181"/>
      <c r="BL2867" s="61"/>
      <c r="BM2867" s="61"/>
    </row>
    <row r="2868" spans="2:65" ht="25.5" customHeight="1" x14ac:dyDescent="0.2">
      <c r="B2868" s="61"/>
      <c r="C2868" s="61"/>
      <c r="D2868" s="61"/>
      <c r="E2868" s="64"/>
      <c r="F2868" s="61"/>
      <c r="G2868" s="61"/>
      <c r="H2868" s="61"/>
      <c r="I2868" s="61"/>
      <c r="J2868" s="61"/>
      <c r="K2868" s="61"/>
      <c r="L2868" s="61"/>
      <c r="M2868" s="61"/>
      <c r="N2868" s="61"/>
      <c r="O2868" s="61"/>
      <c r="P2868" s="61"/>
      <c r="Q2868" s="61"/>
      <c r="R2868" s="61"/>
      <c r="S2868" s="61"/>
      <c r="T2868" s="61"/>
      <c r="U2868" s="61"/>
      <c r="V2868" s="61"/>
      <c r="W2868" s="61"/>
      <c r="X2868" s="61"/>
      <c r="Y2868" s="61"/>
      <c r="Z2868" s="61"/>
      <c r="AA2868" s="61"/>
      <c r="AB2868" s="61"/>
      <c r="AC2868" s="61"/>
      <c r="AD2868" s="61"/>
      <c r="AE2868" s="61"/>
      <c r="AF2868" s="61"/>
      <c r="AG2868" s="61"/>
      <c r="AH2868" s="61"/>
      <c r="AI2868" s="61"/>
      <c r="AJ2868" s="61"/>
      <c r="AK2868" s="61"/>
      <c r="AL2868" s="61"/>
      <c r="AM2868" s="61"/>
      <c r="AN2868" s="61"/>
      <c r="AO2868" s="61"/>
      <c r="AP2868" s="61"/>
      <c r="AQ2868" s="61"/>
      <c r="AR2868" s="61"/>
      <c r="AS2868" s="61"/>
      <c r="AT2868" s="61"/>
      <c r="AU2868" s="61"/>
      <c r="AV2868" s="61"/>
      <c r="AW2868" s="61"/>
      <c r="AX2868" s="61"/>
      <c r="AY2868" s="61"/>
      <c r="AZ2868" s="61"/>
      <c r="BA2868" s="61"/>
      <c r="BB2868" s="61"/>
      <c r="BC2868" s="61"/>
      <c r="BD2868" s="61"/>
      <c r="BE2868" s="61"/>
      <c r="BF2868" s="61"/>
      <c r="BG2868" s="61"/>
      <c r="BH2868" s="61"/>
      <c r="BI2868" s="61"/>
      <c r="BJ2868" s="61"/>
      <c r="BK2868" s="61"/>
      <c r="BL2868" s="61"/>
      <c r="BM2868" s="61"/>
    </row>
    <row r="2869" spans="2:65" ht="25.5" customHeight="1" x14ac:dyDescent="0.2">
      <c r="B2869" s="175" t="s">
        <v>180</v>
      </c>
      <c r="C2869" s="175"/>
      <c r="D2869" s="175"/>
      <c r="E2869" s="64"/>
      <c r="F2869" s="175" t="s">
        <v>14</v>
      </c>
      <c r="G2869" s="175"/>
      <c r="H2869" s="175"/>
      <c r="I2869" s="61"/>
      <c r="J2869" s="178" t="s">
        <v>338</v>
      </c>
      <c r="K2869" s="179"/>
      <c r="L2869" s="180"/>
      <c r="M2869" s="61"/>
      <c r="N2869" s="178" t="s">
        <v>409</v>
      </c>
      <c r="O2869" s="179"/>
      <c r="P2869" s="180"/>
      <c r="Q2869" s="61"/>
      <c r="R2869" s="178" t="s">
        <v>410</v>
      </c>
      <c r="S2869" s="179"/>
      <c r="T2869" s="180"/>
      <c r="U2869" s="61"/>
      <c r="V2869" s="175" t="s">
        <v>180</v>
      </c>
      <c r="W2869" s="175"/>
      <c r="X2869" s="175"/>
      <c r="Y2869" s="61"/>
      <c r="Z2869" s="175" t="s">
        <v>14</v>
      </c>
      <c r="AA2869" s="175"/>
      <c r="AB2869" s="175"/>
      <c r="AC2869" s="61"/>
      <c r="AD2869" s="61"/>
      <c r="AE2869" s="178" t="s">
        <v>338</v>
      </c>
      <c r="AF2869" s="179"/>
      <c r="AG2869" s="180"/>
      <c r="AH2869" s="61"/>
      <c r="AI2869" s="178" t="s">
        <v>409</v>
      </c>
      <c r="AJ2869" s="179"/>
      <c r="AK2869" s="180"/>
      <c r="AL2869" s="61"/>
      <c r="AM2869" s="178" t="s">
        <v>410</v>
      </c>
      <c r="AN2869" s="179"/>
      <c r="AO2869" s="180"/>
      <c r="AP2869" s="61"/>
      <c r="AQ2869" s="61"/>
      <c r="AR2869" s="175" t="s">
        <v>180</v>
      </c>
      <c r="AS2869" s="175"/>
      <c r="AT2869" s="175"/>
      <c r="AU2869" s="61"/>
      <c r="AV2869" s="175" t="s">
        <v>14</v>
      </c>
      <c r="AW2869" s="175"/>
      <c r="AX2869" s="175"/>
      <c r="AY2869" s="61"/>
      <c r="AZ2869" s="61"/>
      <c r="BA2869" s="175" t="s">
        <v>338</v>
      </c>
      <c r="BB2869" s="175"/>
      <c r="BC2869" s="175"/>
      <c r="BD2869" s="61"/>
      <c r="BE2869" s="178" t="s">
        <v>409</v>
      </c>
      <c r="BF2869" s="179"/>
      <c r="BG2869" s="180"/>
      <c r="BH2869" s="61"/>
      <c r="BI2869" s="178" t="s">
        <v>410</v>
      </c>
      <c r="BJ2869" s="179"/>
      <c r="BK2869" s="180"/>
      <c r="BL2869" s="61"/>
      <c r="BM2869" s="61"/>
    </row>
    <row r="2870" spans="2:65" ht="25.5" customHeight="1" x14ac:dyDescent="0.2">
      <c r="B2870" s="55" t="s">
        <v>181</v>
      </c>
      <c r="C2870" s="57">
        <v>17</v>
      </c>
      <c r="D2870" s="58">
        <v>0.62962962962962965</v>
      </c>
      <c r="E2870" s="64"/>
      <c r="F2870" s="55" t="s">
        <v>186</v>
      </c>
      <c r="G2870" s="57">
        <v>24</v>
      </c>
      <c r="H2870" s="58">
        <v>0.88888888888888884</v>
      </c>
      <c r="I2870" s="61"/>
      <c r="J2870" s="55" t="s">
        <v>339</v>
      </c>
      <c r="K2870" s="57">
        <v>15</v>
      </c>
      <c r="L2870" s="58">
        <v>0.55555555555555558</v>
      </c>
      <c r="M2870" s="61"/>
      <c r="N2870" s="55" t="s">
        <v>357</v>
      </c>
      <c r="O2870" s="57">
        <v>3</v>
      </c>
      <c r="P2870" s="58">
        <v>0.1111111111111111</v>
      </c>
      <c r="Q2870" s="61"/>
      <c r="R2870" s="55" t="s">
        <v>411</v>
      </c>
      <c r="S2870" s="57">
        <v>5</v>
      </c>
      <c r="T2870" s="58">
        <v>0.18518518518518517</v>
      </c>
      <c r="U2870" s="61"/>
      <c r="V2870" s="47" t="s">
        <v>181</v>
      </c>
      <c r="W2870" s="57">
        <v>4</v>
      </c>
      <c r="X2870" s="58">
        <v>0.36363636363636365</v>
      </c>
      <c r="Y2870" s="61"/>
      <c r="Z2870" s="55" t="s">
        <v>186</v>
      </c>
      <c r="AA2870" s="57">
        <v>10</v>
      </c>
      <c r="AB2870" s="58">
        <v>0.90909090909090906</v>
      </c>
      <c r="AC2870" s="61"/>
      <c r="AD2870" s="61"/>
      <c r="AE2870" s="47" t="s">
        <v>339</v>
      </c>
      <c r="AF2870" s="57">
        <v>4</v>
      </c>
      <c r="AG2870" s="58">
        <v>0.36363636363636365</v>
      </c>
      <c r="AH2870" s="61"/>
      <c r="AI2870" s="55" t="s">
        <v>357</v>
      </c>
      <c r="AJ2870" s="57">
        <v>1</v>
      </c>
      <c r="AK2870" s="58">
        <v>9.0909090909090912E-2</v>
      </c>
      <c r="AL2870" s="61"/>
      <c r="AM2870" s="55" t="s">
        <v>411</v>
      </c>
      <c r="AN2870" s="57">
        <v>2</v>
      </c>
      <c r="AO2870" s="58">
        <v>0.18181818181818182</v>
      </c>
      <c r="AP2870" s="61"/>
      <c r="AQ2870" s="61"/>
      <c r="AR2870" s="55" t="s">
        <v>181</v>
      </c>
      <c r="AS2870" s="57">
        <v>3</v>
      </c>
      <c r="AT2870" s="58">
        <v>0.6</v>
      </c>
      <c r="AU2870" s="61"/>
      <c r="AV2870" s="47" t="s">
        <v>186</v>
      </c>
      <c r="AW2870" s="57">
        <v>5</v>
      </c>
      <c r="AX2870" s="58">
        <v>1</v>
      </c>
      <c r="AY2870" s="61"/>
      <c r="AZ2870" s="61"/>
      <c r="BA2870" s="55" t="s">
        <v>339</v>
      </c>
      <c r="BB2870" s="57">
        <v>3</v>
      </c>
      <c r="BC2870" s="58">
        <v>0.6</v>
      </c>
      <c r="BD2870" s="61"/>
      <c r="BE2870" s="55" t="s">
        <v>357</v>
      </c>
      <c r="BF2870" s="57">
        <v>1</v>
      </c>
      <c r="BG2870" s="58">
        <v>0.2</v>
      </c>
      <c r="BH2870" s="61"/>
      <c r="BI2870" s="55" t="s">
        <v>411</v>
      </c>
      <c r="BJ2870" s="57">
        <v>2</v>
      </c>
      <c r="BK2870" s="58">
        <v>0.4</v>
      </c>
      <c r="BL2870" s="61"/>
      <c r="BM2870" s="61"/>
    </row>
    <row r="2871" spans="2:65" ht="25.5" customHeight="1" x14ac:dyDescent="0.2">
      <c r="B2871" s="46" t="s">
        <v>182</v>
      </c>
      <c r="C2871" s="57">
        <v>3</v>
      </c>
      <c r="D2871" s="58">
        <v>0.1111111111111111</v>
      </c>
      <c r="E2871" s="64"/>
      <c r="F2871" s="46" t="s">
        <v>187</v>
      </c>
      <c r="G2871" s="57">
        <v>0</v>
      </c>
      <c r="H2871" s="58">
        <v>0</v>
      </c>
      <c r="I2871" s="61"/>
      <c r="J2871" s="55" t="s">
        <v>340</v>
      </c>
      <c r="K2871" s="57">
        <v>0</v>
      </c>
      <c r="L2871" s="58">
        <v>0</v>
      </c>
      <c r="M2871" s="61"/>
      <c r="N2871" s="55" t="s">
        <v>359</v>
      </c>
      <c r="O2871" s="57">
        <v>14</v>
      </c>
      <c r="P2871" s="58">
        <v>0.51851851851851849</v>
      </c>
      <c r="Q2871" s="61"/>
      <c r="R2871" s="55" t="s">
        <v>412</v>
      </c>
      <c r="S2871" s="57">
        <v>12</v>
      </c>
      <c r="T2871" s="58">
        <v>0.44444444444444442</v>
      </c>
      <c r="U2871" s="61"/>
      <c r="V2871" s="46" t="s">
        <v>182</v>
      </c>
      <c r="W2871" s="57">
        <v>2</v>
      </c>
      <c r="X2871" s="58">
        <v>0.18181818181818182</v>
      </c>
      <c r="Y2871" s="61"/>
      <c r="Z2871" s="46" t="s">
        <v>187</v>
      </c>
      <c r="AA2871" s="57">
        <v>1</v>
      </c>
      <c r="AB2871" s="58">
        <v>9.0909090909090912E-2</v>
      </c>
      <c r="AC2871" s="61"/>
      <c r="AD2871" s="61"/>
      <c r="AE2871" s="47" t="s">
        <v>340</v>
      </c>
      <c r="AF2871" s="57">
        <v>0</v>
      </c>
      <c r="AG2871" s="58">
        <v>0</v>
      </c>
      <c r="AH2871" s="61"/>
      <c r="AI2871" s="55" t="s">
        <v>359</v>
      </c>
      <c r="AJ2871" s="57">
        <v>3</v>
      </c>
      <c r="AK2871" s="58">
        <v>0.27272727272727271</v>
      </c>
      <c r="AL2871" s="61"/>
      <c r="AM2871" s="55" t="s">
        <v>412</v>
      </c>
      <c r="AN2871" s="57">
        <v>2</v>
      </c>
      <c r="AO2871" s="58">
        <v>0.18181818181818182</v>
      </c>
      <c r="AP2871" s="61"/>
      <c r="AQ2871" s="61"/>
      <c r="AR2871" s="46" t="s">
        <v>182</v>
      </c>
      <c r="AS2871" s="57">
        <v>1</v>
      </c>
      <c r="AT2871" s="58">
        <v>0.2</v>
      </c>
      <c r="AU2871" s="61"/>
      <c r="AV2871" s="46" t="s">
        <v>187</v>
      </c>
      <c r="AW2871" s="57">
        <v>0</v>
      </c>
      <c r="AX2871" s="58">
        <v>0</v>
      </c>
      <c r="AY2871" s="61"/>
      <c r="AZ2871" s="61"/>
      <c r="BA2871" s="55" t="s">
        <v>340</v>
      </c>
      <c r="BB2871" s="57">
        <v>0</v>
      </c>
      <c r="BC2871" s="58">
        <v>0</v>
      </c>
      <c r="BD2871" s="61"/>
      <c r="BE2871" s="55" t="s">
        <v>359</v>
      </c>
      <c r="BF2871" s="57">
        <v>2</v>
      </c>
      <c r="BG2871" s="58">
        <v>0.4</v>
      </c>
      <c r="BH2871" s="61"/>
      <c r="BI2871" s="55" t="s">
        <v>412</v>
      </c>
      <c r="BJ2871" s="57">
        <v>1</v>
      </c>
      <c r="BK2871" s="58">
        <v>0.2</v>
      </c>
      <c r="BL2871" s="61"/>
      <c r="BM2871" s="61"/>
    </row>
    <row r="2872" spans="2:65" ht="25.5" customHeight="1" x14ac:dyDescent="0.2">
      <c r="B2872" s="50" t="s">
        <v>183</v>
      </c>
      <c r="C2872" s="57">
        <v>2</v>
      </c>
      <c r="D2872" s="58">
        <v>7.407407407407407E-2</v>
      </c>
      <c r="E2872" s="64"/>
      <c r="F2872" s="46" t="s">
        <v>188</v>
      </c>
      <c r="G2872" s="57">
        <v>3</v>
      </c>
      <c r="H2872" s="58">
        <v>0.1111111111111111</v>
      </c>
      <c r="I2872" s="61"/>
      <c r="J2872" s="55" t="s">
        <v>341</v>
      </c>
      <c r="K2872" s="57">
        <v>2</v>
      </c>
      <c r="L2872" s="58">
        <v>7.407407407407407E-2</v>
      </c>
      <c r="M2872" s="61"/>
      <c r="N2872" s="50" t="s">
        <v>360</v>
      </c>
      <c r="O2872" s="57">
        <v>0</v>
      </c>
      <c r="P2872" s="58">
        <v>0</v>
      </c>
      <c r="Q2872" s="61"/>
      <c r="R2872" s="50" t="s">
        <v>413</v>
      </c>
      <c r="S2872" s="57">
        <v>2</v>
      </c>
      <c r="T2872" s="58">
        <v>7.407407407407407E-2</v>
      </c>
      <c r="U2872" s="61"/>
      <c r="V2872" s="46" t="s">
        <v>183</v>
      </c>
      <c r="W2872" s="57">
        <v>1</v>
      </c>
      <c r="X2872" s="58">
        <v>9.0909090909090912E-2</v>
      </c>
      <c r="Y2872" s="61"/>
      <c r="Z2872" s="46" t="s">
        <v>188</v>
      </c>
      <c r="AA2872" s="57">
        <v>0</v>
      </c>
      <c r="AB2872" s="58">
        <v>0</v>
      </c>
      <c r="AC2872" s="61"/>
      <c r="AD2872" s="61"/>
      <c r="AE2872" s="47" t="s">
        <v>341</v>
      </c>
      <c r="AF2872" s="57">
        <v>0</v>
      </c>
      <c r="AG2872" s="58">
        <v>0</v>
      </c>
      <c r="AH2872" s="61"/>
      <c r="AI2872" s="50" t="s">
        <v>360</v>
      </c>
      <c r="AJ2872" s="57">
        <v>0</v>
      </c>
      <c r="AK2872" s="58">
        <v>0</v>
      </c>
      <c r="AL2872" s="61"/>
      <c r="AM2872" s="50" t="s">
        <v>413</v>
      </c>
      <c r="AN2872" s="57">
        <v>1</v>
      </c>
      <c r="AO2872" s="58">
        <v>9.0909090909090912E-2</v>
      </c>
      <c r="AP2872" s="61"/>
      <c r="AQ2872" s="61"/>
      <c r="AR2872" s="46" t="s">
        <v>183</v>
      </c>
      <c r="AS2872" s="57">
        <v>1</v>
      </c>
      <c r="AT2872" s="58">
        <v>0.2</v>
      </c>
      <c r="AU2872" s="61"/>
      <c r="AV2872" s="46" t="s">
        <v>188</v>
      </c>
      <c r="AW2872" s="57">
        <v>0</v>
      </c>
      <c r="AX2872" s="58">
        <v>0</v>
      </c>
      <c r="AY2872" s="61"/>
      <c r="AZ2872" s="61"/>
      <c r="BA2872" s="55" t="s">
        <v>341</v>
      </c>
      <c r="BB2872" s="57">
        <v>0</v>
      </c>
      <c r="BC2872" s="58">
        <v>0</v>
      </c>
      <c r="BD2872" s="61"/>
      <c r="BE2872" s="50" t="s">
        <v>360</v>
      </c>
      <c r="BF2872" s="57">
        <v>0</v>
      </c>
      <c r="BG2872" s="58">
        <v>0</v>
      </c>
      <c r="BH2872" s="61"/>
      <c r="BI2872" s="50" t="s">
        <v>413</v>
      </c>
      <c r="BJ2872" s="57">
        <v>1</v>
      </c>
      <c r="BK2872" s="58">
        <v>0.2</v>
      </c>
      <c r="BL2872" s="61"/>
      <c r="BM2872" s="61"/>
    </row>
    <row r="2873" spans="2:65" ht="25.5" customHeight="1" x14ac:dyDescent="0.2">
      <c r="B2873" s="50" t="s">
        <v>184</v>
      </c>
      <c r="C2873" s="57">
        <v>3</v>
      </c>
      <c r="D2873" s="58">
        <v>0.1111111111111111</v>
      </c>
      <c r="E2873" s="64"/>
      <c r="F2873" s="77"/>
      <c r="G2873" s="54">
        <v>27</v>
      </c>
      <c r="H2873" s="76">
        <v>1</v>
      </c>
      <c r="I2873" s="61"/>
      <c r="J2873" s="50" t="s">
        <v>344</v>
      </c>
      <c r="K2873" s="57">
        <v>3</v>
      </c>
      <c r="L2873" s="58">
        <v>0.1111111111111111</v>
      </c>
      <c r="M2873" s="61"/>
      <c r="N2873" s="50" t="s">
        <v>358</v>
      </c>
      <c r="O2873" s="57">
        <v>3</v>
      </c>
      <c r="P2873" s="58">
        <v>0.1111111111111111</v>
      </c>
      <c r="Q2873" s="61"/>
      <c r="R2873" s="50" t="s">
        <v>414</v>
      </c>
      <c r="S2873" s="57">
        <v>1</v>
      </c>
      <c r="T2873" s="58">
        <v>3.7037037037037035E-2</v>
      </c>
      <c r="U2873" s="61"/>
      <c r="V2873" s="46" t="s">
        <v>184</v>
      </c>
      <c r="W2873" s="57">
        <v>4</v>
      </c>
      <c r="X2873" s="58">
        <v>0.36363636363636365</v>
      </c>
      <c r="Y2873" s="61"/>
      <c r="Z2873" s="77"/>
      <c r="AA2873" s="54">
        <v>11</v>
      </c>
      <c r="AB2873" s="76">
        <v>1</v>
      </c>
      <c r="AC2873" s="61"/>
      <c r="AD2873" s="61"/>
      <c r="AE2873" s="50" t="s">
        <v>344</v>
      </c>
      <c r="AF2873" s="57">
        <v>2</v>
      </c>
      <c r="AG2873" s="58">
        <v>0.18181818181818182</v>
      </c>
      <c r="AH2873" s="61"/>
      <c r="AI2873" s="50" t="s">
        <v>358</v>
      </c>
      <c r="AJ2873" s="57">
        <v>2</v>
      </c>
      <c r="AK2873" s="58">
        <v>0.18181818181818182</v>
      </c>
      <c r="AL2873" s="61"/>
      <c r="AM2873" s="50" t="s">
        <v>414</v>
      </c>
      <c r="AN2873" s="57">
        <v>1</v>
      </c>
      <c r="AO2873" s="58">
        <v>9.0909090909090912E-2</v>
      </c>
      <c r="AP2873" s="61"/>
      <c r="AQ2873" s="61"/>
      <c r="AR2873" s="46" t="s">
        <v>184</v>
      </c>
      <c r="AS2873" s="57">
        <v>0</v>
      </c>
      <c r="AT2873" s="58">
        <v>0</v>
      </c>
      <c r="AU2873" s="61"/>
      <c r="AV2873" s="77"/>
      <c r="AW2873" s="54">
        <v>5</v>
      </c>
      <c r="AX2873" s="76">
        <v>1</v>
      </c>
      <c r="AY2873" s="61"/>
      <c r="AZ2873" s="61"/>
      <c r="BA2873" s="50" t="s">
        <v>344</v>
      </c>
      <c r="BB2873" s="57">
        <v>1</v>
      </c>
      <c r="BC2873" s="58">
        <v>0.2</v>
      </c>
      <c r="BD2873" s="61"/>
      <c r="BE2873" s="50" t="s">
        <v>358</v>
      </c>
      <c r="BF2873" s="57">
        <v>1</v>
      </c>
      <c r="BG2873" s="58">
        <v>0.2</v>
      </c>
      <c r="BH2873" s="61"/>
      <c r="BI2873" s="50" t="s">
        <v>414</v>
      </c>
      <c r="BJ2873" s="57">
        <v>0</v>
      </c>
      <c r="BK2873" s="58">
        <v>0</v>
      </c>
      <c r="BL2873" s="61"/>
      <c r="BM2873" s="61"/>
    </row>
    <row r="2874" spans="2:65" ht="25.5" customHeight="1" x14ac:dyDescent="0.2">
      <c r="B2874" s="50" t="s">
        <v>185</v>
      </c>
      <c r="C2874" s="57">
        <v>0</v>
      </c>
      <c r="D2874" s="58">
        <v>0</v>
      </c>
      <c r="E2874" s="64"/>
      <c r="F2874" s="61"/>
      <c r="G2874" s="56" t="s">
        <v>141</v>
      </c>
      <c r="H2874" s="49" t="s">
        <v>140</v>
      </c>
      <c r="I2874" s="61"/>
      <c r="J2874" s="50" t="s">
        <v>343</v>
      </c>
      <c r="K2874" s="57">
        <v>0</v>
      </c>
      <c r="L2874" s="58">
        <v>0</v>
      </c>
      <c r="M2874" s="61"/>
      <c r="N2874" s="50" t="s">
        <v>361</v>
      </c>
      <c r="O2874" s="57">
        <v>1</v>
      </c>
      <c r="P2874" s="58">
        <v>3.7037037037037035E-2</v>
      </c>
      <c r="Q2874" s="61"/>
      <c r="R2874" s="50" t="s">
        <v>415</v>
      </c>
      <c r="S2874" s="57">
        <v>0</v>
      </c>
      <c r="T2874" s="58">
        <v>0</v>
      </c>
      <c r="U2874" s="61"/>
      <c r="V2874" s="46" t="s">
        <v>185</v>
      </c>
      <c r="W2874" s="57">
        <v>0</v>
      </c>
      <c r="X2874" s="58">
        <v>0</v>
      </c>
      <c r="Y2874" s="61"/>
      <c r="Z2874" s="37"/>
      <c r="AA2874" s="56" t="s">
        <v>141</v>
      </c>
      <c r="AB2874" s="49" t="s">
        <v>140</v>
      </c>
      <c r="AC2874" s="61"/>
      <c r="AD2874" s="61"/>
      <c r="AE2874" s="50" t="s">
        <v>343</v>
      </c>
      <c r="AF2874" s="57">
        <v>0</v>
      </c>
      <c r="AG2874" s="58">
        <v>0</v>
      </c>
      <c r="AH2874" s="61"/>
      <c r="AI2874" s="50" t="s">
        <v>361</v>
      </c>
      <c r="AJ2874" s="57">
        <v>1</v>
      </c>
      <c r="AK2874" s="58">
        <v>9.0909090909090912E-2</v>
      </c>
      <c r="AL2874" s="61"/>
      <c r="AM2874" s="50" t="s">
        <v>415</v>
      </c>
      <c r="AN2874" s="57">
        <v>1</v>
      </c>
      <c r="AO2874" s="58">
        <v>9.0909090909090912E-2</v>
      </c>
      <c r="AP2874" s="61"/>
      <c r="AQ2874" s="61"/>
      <c r="AR2874" s="46" t="s">
        <v>185</v>
      </c>
      <c r="AS2874" s="57">
        <v>0</v>
      </c>
      <c r="AT2874" s="58">
        <v>0</v>
      </c>
      <c r="AU2874" s="61"/>
      <c r="AV2874" s="61"/>
      <c r="AW2874" s="56" t="s">
        <v>141</v>
      </c>
      <c r="AX2874" s="49" t="s">
        <v>140</v>
      </c>
      <c r="AY2874" s="61"/>
      <c r="AZ2874" s="61"/>
      <c r="BA2874" s="50" t="s">
        <v>343</v>
      </c>
      <c r="BB2874" s="57">
        <v>0</v>
      </c>
      <c r="BC2874" s="58">
        <v>0</v>
      </c>
      <c r="BD2874" s="61"/>
      <c r="BE2874" s="50" t="s">
        <v>361</v>
      </c>
      <c r="BF2874" s="57">
        <v>0</v>
      </c>
      <c r="BG2874" s="58">
        <v>0</v>
      </c>
      <c r="BH2874" s="61"/>
      <c r="BI2874" s="50" t="s">
        <v>415</v>
      </c>
      <c r="BJ2874" s="57">
        <v>1</v>
      </c>
      <c r="BK2874" s="58">
        <v>0.2</v>
      </c>
      <c r="BL2874" s="61"/>
      <c r="BM2874" s="61"/>
    </row>
    <row r="2875" spans="2:65" ht="25.5" customHeight="1" x14ac:dyDescent="0.2">
      <c r="B2875" s="46" t="s">
        <v>162</v>
      </c>
      <c r="C2875" s="57">
        <v>2</v>
      </c>
      <c r="D2875" s="58">
        <v>7.407407407407407E-2</v>
      </c>
      <c r="E2875" s="64"/>
      <c r="F2875" s="61"/>
      <c r="G2875" s="61"/>
      <c r="H2875" s="61"/>
      <c r="I2875" s="61"/>
      <c r="J2875" s="50" t="s">
        <v>342</v>
      </c>
      <c r="K2875" s="57">
        <v>0</v>
      </c>
      <c r="L2875" s="58">
        <v>0</v>
      </c>
      <c r="M2875" s="61"/>
      <c r="N2875" s="50" t="s">
        <v>362</v>
      </c>
      <c r="O2875" s="57">
        <v>1</v>
      </c>
      <c r="P2875" s="58">
        <v>3.7037037037037035E-2</v>
      </c>
      <c r="Q2875" s="61"/>
      <c r="R2875" s="50" t="s">
        <v>416</v>
      </c>
      <c r="S2875" s="57">
        <v>2</v>
      </c>
      <c r="T2875" s="58">
        <v>7.407407407407407E-2</v>
      </c>
      <c r="U2875" s="61"/>
      <c r="V2875" s="46" t="s">
        <v>162</v>
      </c>
      <c r="W2875" s="57">
        <v>0</v>
      </c>
      <c r="X2875" s="58">
        <v>0</v>
      </c>
      <c r="Y2875" s="61"/>
      <c r="Z2875" s="61"/>
      <c r="AA2875" s="61"/>
      <c r="AB2875" s="61"/>
      <c r="AC2875" s="61"/>
      <c r="AD2875" s="61"/>
      <c r="AE2875" s="50" t="s">
        <v>342</v>
      </c>
      <c r="AF2875" s="57">
        <v>0</v>
      </c>
      <c r="AG2875" s="58">
        <v>0</v>
      </c>
      <c r="AH2875" s="61"/>
      <c r="AI2875" s="50" t="s">
        <v>362</v>
      </c>
      <c r="AJ2875" s="57">
        <v>0</v>
      </c>
      <c r="AK2875" s="58">
        <v>0</v>
      </c>
      <c r="AL2875" s="61"/>
      <c r="AM2875" s="50" t="s">
        <v>416</v>
      </c>
      <c r="AN2875" s="57">
        <v>0</v>
      </c>
      <c r="AO2875" s="58">
        <v>0</v>
      </c>
      <c r="AP2875" s="61"/>
      <c r="AQ2875" s="61"/>
      <c r="AR2875" s="46" t="s">
        <v>162</v>
      </c>
      <c r="AS2875" s="57">
        <v>0</v>
      </c>
      <c r="AT2875" s="58">
        <v>0</v>
      </c>
      <c r="AU2875" s="61"/>
      <c r="AV2875" s="61"/>
      <c r="AW2875" s="61"/>
      <c r="AX2875" s="61"/>
      <c r="AY2875" s="61"/>
      <c r="AZ2875" s="61"/>
      <c r="BA2875" s="50" t="s">
        <v>342</v>
      </c>
      <c r="BB2875" s="57">
        <v>0</v>
      </c>
      <c r="BC2875" s="58">
        <v>0</v>
      </c>
      <c r="BD2875" s="61"/>
      <c r="BE2875" s="50" t="s">
        <v>362</v>
      </c>
      <c r="BF2875" s="57">
        <v>1</v>
      </c>
      <c r="BG2875" s="58">
        <v>0.2</v>
      </c>
      <c r="BH2875" s="61"/>
      <c r="BI2875" s="50" t="s">
        <v>416</v>
      </c>
      <c r="BJ2875" s="57">
        <v>0</v>
      </c>
      <c r="BK2875" s="58">
        <v>0</v>
      </c>
      <c r="BL2875" s="61"/>
      <c r="BM2875" s="61"/>
    </row>
    <row r="2876" spans="2:65" ht="25.5" customHeight="1" x14ac:dyDescent="0.2">
      <c r="B2876" s="77"/>
      <c r="C2876" s="54">
        <v>27</v>
      </c>
      <c r="D2876" s="76">
        <v>1</v>
      </c>
      <c r="E2876" s="64"/>
      <c r="F2876" s="61"/>
      <c r="G2876" s="61"/>
      <c r="H2876" s="61"/>
      <c r="I2876" s="61"/>
      <c r="J2876" s="50" t="s">
        <v>354</v>
      </c>
      <c r="K2876" s="57">
        <v>2</v>
      </c>
      <c r="L2876" s="58">
        <v>7.407407407407407E-2</v>
      </c>
      <c r="M2876" s="61"/>
      <c r="N2876" s="50" t="s">
        <v>363</v>
      </c>
      <c r="O2876" s="57">
        <v>1</v>
      </c>
      <c r="P2876" s="58">
        <v>3.7037037037037035E-2</v>
      </c>
      <c r="Q2876" s="61"/>
      <c r="R2876" s="50" t="s">
        <v>417</v>
      </c>
      <c r="S2876" s="57">
        <v>1</v>
      </c>
      <c r="T2876" s="58">
        <v>3.7037037037037035E-2</v>
      </c>
      <c r="U2876" s="61"/>
      <c r="V2876" s="77"/>
      <c r="W2876" s="54">
        <v>11</v>
      </c>
      <c r="X2876" s="76">
        <v>1</v>
      </c>
      <c r="Y2876" s="61"/>
      <c r="Z2876" s="61"/>
      <c r="AA2876" s="61"/>
      <c r="AB2876" s="61"/>
      <c r="AC2876" s="61"/>
      <c r="AD2876" s="61"/>
      <c r="AE2876" s="50" t="s">
        <v>354</v>
      </c>
      <c r="AF2876" s="57">
        <v>1</v>
      </c>
      <c r="AG2876" s="58">
        <v>9.0909090909090912E-2</v>
      </c>
      <c r="AH2876" s="61"/>
      <c r="AI2876" s="50" t="s">
        <v>363</v>
      </c>
      <c r="AJ2876" s="57">
        <v>3</v>
      </c>
      <c r="AK2876" s="58">
        <v>0.27272727272727271</v>
      </c>
      <c r="AL2876" s="61"/>
      <c r="AM2876" s="50" t="s">
        <v>417</v>
      </c>
      <c r="AN2876" s="57">
        <v>3</v>
      </c>
      <c r="AO2876" s="58">
        <v>0.27272727272727271</v>
      </c>
      <c r="AP2876" s="61"/>
      <c r="AQ2876" s="61"/>
      <c r="AR2876" s="77" t="s">
        <v>142</v>
      </c>
      <c r="AS2876" s="54">
        <v>5</v>
      </c>
      <c r="AT2876" s="76">
        <v>1</v>
      </c>
      <c r="AU2876" s="61"/>
      <c r="AV2876" s="61"/>
      <c r="AW2876" s="61"/>
      <c r="AX2876" s="61"/>
      <c r="AY2876" s="61"/>
      <c r="AZ2876" s="61"/>
      <c r="BA2876" s="50" t="s">
        <v>354</v>
      </c>
      <c r="BB2876" s="57">
        <v>1</v>
      </c>
      <c r="BC2876" s="58">
        <v>0.2</v>
      </c>
      <c r="BD2876" s="61"/>
      <c r="BE2876" s="50" t="s">
        <v>363</v>
      </c>
      <c r="BF2876" s="57">
        <v>0</v>
      </c>
      <c r="BG2876" s="58">
        <v>0</v>
      </c>
      <c r="BH2876" s="61"/>
      <c r="BI2876" s="50" t="s">
        <v>417</v>
      </c>
      <c r="BJ2876" s="57">
        <v>0</v>
      </c>
      <c r="BK2876" s="58">
        <v>0</v>
      </c>
      <c r="BL2876" s="61"/>
      <c r="BM2876" s="61"/>
    </row>
    <row r="2877" spans="2:65" ht="25.5" customHeight="1" x14ac:dyDescent="0.2">
      <c r="B2877" s="61"/>
      <c r="C2877" s="80" t="s">
        <v>141</v>
      </c>
      <c r="D2877" s="77" t="s">
        <v>140</v>
      </c>
      <c r="E2877" s="64"/>
      <c r="F2877" s="61"/>
      <c r="G2877" s="61"/>
      <c r="H2877" s="61"/>
      <c r="I2877" s="61"/>
      <c r="J2877" s="50" t="s">
        <v>355</v>
      </c>
      <c r="K2877" s="57">
        <v>0</v>
      </c>
      <c r="L2877" s="58">
        <v>0</v>
      </c>
      <c r="M2877" s="61"/>
      <c r="N2877" s="50" t="s">
        <v>364</v>
      </c>
      <c r="O2877" s="57">
        <v>2</v>
      </c>
      <c r="P2877" s="58">
        <v>7.407407407407407E-2</v>
      </c>
      <c r="Q2877" s="61"/>
      <c r="R2877" s="50" t="s">
        <v>418</v>
      </c>
      <c r="S2877" s="57">
        <v>2</v>
      </c>
      <c r="T2877" s="58">
        <v>7.407407407407407E-2</v>
      </c>
      <c r="U2877" s="61"/>
      <c r="V2877" s="61"/>
      <c r="W2877" s="56" t="s">
        <v>141</v>
      </c>
      <c r="X2877" s="49" t="s">
        <v>140</v>
      </c>
      <c r="Y2877" s="61"/>
      <c r="Z2877" s="61"/>
      <c r="AA2877" s="61"/>
      <c r="AB2877" s="61"/>
      <c r="AC2877" s="61"/>
      <c r="AD2877" s="61"/>
      <c r="AE2877" s="50" t="s">
        <v>355</v>
      </c>
      <c r="AF2877" s="57">
        <v>0</v>
      </c>
      <c r="AG2877" s="58">
        <v>0</v>
      </c>
      <c r="AH2877" s="61"/>
      <c r="AI2877" s="50" t="s">
        <v>364</v>
      </c>
      <c r="AJ2877" s="57">
        <v>1</v>
      </c>
      <c r="AK2877" s="58">
        <v>9.0909090909090912E-2</v>
      </c>
      <c r="AL2877" s="61"/>
      <c r="AM2877" s="50" t="s">
        <v>418</v>
      </c>
      <c r="AN2877" s="57">
        <v>1</v>
      </c>
      <c r="AO2877" s="58">
        <v>9.0909090909090912E-2</v>
      </c>
      <c r="AP2877" s="61"/>
      <c r="AQ2877" s="61"/>
      <c r="AR2877" s="69"/>
      <c r="AS2877" s="56" t="s">
        <v>141</v>
      </c>
      <c r="AT2877" s="49" t="s">
        <v>140</v>
      </c>
      <c r="AU2877" s="61"/>
      <c r="AV2877" s="61"/>
      <c r="AW2877" s="61"/>
      <c r="AX2877" s="61"/>
      <c r="AY2877" s="61"/>
      <c r="AZ2877" s="61"/>
      <c r="BA2877" s="50" t="s">
        <v>355</v>
      </c>
      <c r="BB2877" s="57">
        <v>0</v>
      </c>
      <c r="BC2877" s="58">
        <v>0</v>
      </c>
      <c r="BD2877" s="61"/>
      <c r="BE2877" s="50" t="s">
        <v>364</v>
      </c>
      <c r="BF2877" s="57">
        <v>0</v>
      </c>
      <c r="BG2877" s="58">
        <v>0</v>
      </c>
      <c r="BH2877" s="61"/>
      <c r="BI2877" s="50" t="s">
        <v>418</v>
      </c>
      <c r="BJ2877" s="57">
        <v>0</v>
      </c>
      <c r="BK2877" s="58">
        <v>0</v>
      </c>
      <c r="BL2877" s="61"/>
      <c r="BM2877" s="61"/>
    </row>
    <row r="2878" spans="2:65" ht="25.5" customHeight="1" x14ac:dyDescent="0.2">
      <c r="B2878"/>
      <c r="C2878"/>
      <c r="D2878"/>
      <c r="E2878" s="64"/>
      <c r="F2878" s="175" t="s">
        <v>16</v>
      </c>
      <c r="G2878" s="175"/>
      <c r="H2878" s="175"/>
      <c r="I2878" s="61"/>
      <c r="J2878" s="50" t="s">
        <v>356</v>
      </c>
      <c r="K2878" s="57">
        <v>0</v>
      </c>
      <c r="L2878" s="58">
        <v>0</v>
      </c>
      <c r="M2878" s="61"/>
      <c r="N2878" s="50" t="s">
        <v>365</v>
      </c>
      <c r="O2878" s="57">
        <v>0</v>
      </c>
      <c r="P2878" s="58">
        <v>0</v>
      </c>
      <c r="Q2878" s="61"/>
      <c r="R2878" s="50" t="s">
        <v>419</v>
      </c>
      <c r="S2878" s="57">
        <v>0</v>
      </c>
      <c r="T2878" s="58">
        <v>0</v>
      </c>
      <c r="U2878" s="61"/>
      <c r="V2878"/>
      <c r="W2878"/>
      <c r="X2878"/>
      <c r="Y2878" s="61"/>
      <c r="Z2878" s="61"/>
      <c r="AA2878" s="61"/>
      <c r="AB2878" s="61"/>
      <c r="AC2878" s="61"/>
      <c r="AD2878" s="61"/>
      <c r="AE2878" s="50" t="s">
        <v>356</v>
      </c>
      <c r="AF2878" s="57">
        <v>0</v>
      </c>
      <c r="AG2878" s="58">
        <v>0</v>
      </c>
      <c r="AH2878" s="61"/>
      <c r="AI2878" s="50" t="s">
        <v>365</v>
      </c>
      <c r="AJ2878" s="57">
        <v>0</v>
      </c>
      <c r="AK2878" s="58">
        <v>0</v>
      </c>
      <c r="AL2878" s="61"/>
      <c r="AM2878" s="50" t="s">
        <v>419</v>
      </c>
      <c r="AN2878" s="57">
        <v>0</v>
      </c>
      <c r="AO2878" s="58">
        <v>0</v>
      </c>
      <c r="AP2878" s="61"/>
      <c r="AQ2878" s="61"/>
      <c r="AR2878"/>
      <c r="AS2878"/>
      <c r="AT2878"/>
      <c r="AU2878" s="61"/>
      <c r="AV2878"/>
      <c r="AW2878"/>
      <c r="AX2878"/>
      <c r="AY2878" s="61"/>
      <c r="AZ2878" s="61"/>
      <c r="BA2878" s="50" t="s">
        <v>356</v>
      </c>
      <c r="BB2878" s="57">
        <v>0</v>
      </c>
      <c r="BC2878" s="58">
        <v>0</v>
      </c>
      <c r="BD2878" s="61"/>
      <c r="BE2878" s="50" t="s">
        <v>365</v>
      </c>
      <c r="BF2878" s="57">
        <v>0</v>
      </c>
      <c r="BG2878" s="58">
        <v>0</v>
      </c>
      <c r="BH2878" s="61"/>
      <c r="BI2878" s="50" t="s">
        <v>419</v>
      </c>
      <c r="BJ2878" s="57">
        <v>0</v>
      </c>
      <c r="BK2878" s="58">
        <v>0</v>
      </c>
      <c r="BL2878" s="61"/>
      <c r="BM2878" s="61"/>
    </row>
    <row r="2879" spans="2:65" ht="25.5" customHeight="1" x14ac:dyDescent="0.2">
      <c r="B2879"/>
      <c r="C2879"/>
      <c r="D2879"/>
      <c r="E2879" s="64"/>
      <c r="F2879" s="55" t="s">
        <v>191</v>
      </c>
      <c r="G2879" s="57">
        <v>8</v>
      </c>
      <c r="H2879" s="58">
        <v>0.29629629629629628</v>
      </c>
      <c r="I2879" s="61"/>
      <c r="J2879" s="50" t="s">
        <v>345</v>
      </c>
      <c r="K2879" s="57">
        <v>3</v>
      </c>
      <c r="L2879" s="58">
        <v>0.1111111111111111</v>
      </c>
      <c r="M2879" s="61"/>
      <c r="N2879" s="50" t="s">
        <v>366</v>
      </c>
      <c r="O2879" s="57">
        <v>0</v>
      </c>
      <c r="P2879" s="58">
        <v>0</v>
      </c>
      <c r="Q2879" s="61"/>
      <c r="R2879" s="50" t="s">
        <v>420</v>
      </c>
      <c r="S2879" s="57">
        <v>0</v>
      </c>
      <c r="T2879" s="58">
        <v>0</v>
      </c>
      <c r="U2879" s="61"/>
      <c r="V2879" s="175" t="s">
        <v>15</v>
      </c>
      <c r="W2879" s="175"/>
      <c r="X2879" s="175"/>
      <c r="Y2879" s="61"/>
      <c r="Z2879" s="175" t="s">
        <v>16</v>
      </c>
      <c r="AA2879" s="175"/>
      <c r="AB2879" s="175"/>
      <c r="AC2879" s="61"/>
      <c r="AD2879" s="61"/>
      <c r="AE2879" s="50" t="s">
        <v>345</v>
      </c>
      <c r="AF2879" s="57">
        <v>3</v>
      </c>
      <c r="AG2879" s="58">
        <v>0.27272727272727271</v>
      </c>
      <c r="AH2879" s="61"/>
      <c r="AI2879" s="50" t="s">
        <v>366</v>
      </c>
      <c r="AJ2879" s="57">
        <v>0</v>
      </c>
      <c r="AK2879" s="58">
        <v>0</v>
      </c>
      <c r="AL2879" s="61"/>
      <c r="AM2879" s="50" t="s">
        <v>420</v>
      </c>
      <c r="AN2879" s="57">
        <v>0</v>
      </c>
      <c r="AO2879" s="58">
        <v>0</v>
      </c>
      <c r="AP2879" s="61"/>
      <c r="AQ2879" s="61"/>
      <c r="AR2879" s="178" t="s">
        <v>15</v>
      </c>
      <c r="AS2879" s="179"/>
      <c r="AT2879" s="179"/>
      <c r="AU2879" s="61"/>
      <c r="AV2879" s="176" t="s">
        <v>16</v>
      </c>
      <c r="AW2879" s="177"/>
      <c r="AX2879" s="177"/>
      <c r="AY2879" s="61"/>
      <c r="AZ2879" s="61"/>
      <c r="BA2879" s="50" t="s">
        <v>345</v>
      </c>
      <c r="BB2879" s="57">
        <v>0</v>
      </c>
      <c r="BC2879" s="58">
        <v>0</v>
      </c>
      <c r="BD2879" s="61"/>
      <c r="BE2879" s="50" t="s">
        <v>366</v>
      </c>
      <c r="BF2879" s="57">
        <v>0</v>
      </c>
      <c r="BG2879" s="58">
        <v>0</v>
      </c>
      <c r="BH2879" s="61"/>
      <c r="BI2879" s="50" t="s">
        <v>420</v>
      </c>
      <c r="BJ2879" s="57">
        <v>0</v>
      </c>
      <c r="BK2879" s="58">
        <v>0</v>
      </c>
      <c r="BL2879" s="61"/>
      <c r="BM2879" s="61"/>
    </row>
    <row r="2880" spans="2:65" ht="25.5" customHeight="1" x14ac:dyDescent="0.2">
      <c r="B2880"/>
      <c r="C2880"/>
      <c r="D2880"/>
      <c r="E2880" s="64"/>
      <c r="F2880" s="46" t="s">
        <v>192</v>
      </c>
      <c r="G2880" s="57">
        <v>7</v>
      </c>
      <c r="H2880" s="58">
        <v>0.25925925925925924</v>
      </c>
      <c r="I2880" s="61"/>
      <c r="J2880" s="50" t="s">
        <v>347</v>
      </c>
      <c r="K2880" s="57">
        <v>0</v>
      </c>
      <c r="L2880" s="58">
        <v>0</v>
      </c>
      <c r="M2880" s="61"/>
      <c r="N2880" s="50" t="s">
        <v>367</v>
      </c>
      <c r="O2880" s="57">
        <v>2</v>
      </c>
      <c r="P2880" s="58">
        <v>7.407407407407407E-2</v>
      </c>
      <c r="Q2880" s="61"/>
      <c r="R2880" s="50" t="s">
        <v>421</v>
      </c>
      <c r="S2880" s="57">
        <v>0</v>
      </c>
      <c r="T2880" s="58">
        <v>0</v>
      </c>
      <c r="U2880" s="61"/>
      <c r="V2880" s="47" t="s">
        <v>189</v>
      </c>
      <c r="W2880" s="57">
        <v>6</v>
      </c>
      <c r="X2880" s="58">
        <v>0.54545454545454541</v>
      </c>
      <c r="Y2880" s="61"/>
      <c r="Z2880" s="47" t="s">
        <v>191</v>
      </c>
      <c r="AA2880" s="57">
        <v>7</v>
      </c>
      <c r="AB2880" s="58">
        <v>0.63636363636363635</v>
      </c>
      <c r="AC2880" s="61"/>
      <c r="AD2880" s="61"/>
      <c r="AE2880" s="50" t="s">
        <v>347</v>
      </c>
      <c r="AF2880" s="57">
        <v>1</v>
      </c>
      <c r="AG2880" s="58">
        <v>9.0909090909090912E-2</v>
      </c>
      <c r="AH2880" s="61"/>
      <c r="AI2880" s="50" t="s">
        <v>367</v>
      </c>
      <c r="AJ2880" s="57">
        <v>0</v>
      </c>
      <c r="AK2880" s="58">
        <v>0</v>
      </c>
      <c r="AL2880" s="61"/>
      <c r="AM2880" s="50" t="s">
        <v>421</v>
      </c>
      <c r="AN2880" s="57">
        <v>0</v>
      </c>
      <c r="AO2880" s="58">
        <v>0</v>
      </c>
      <c r="AP2880" s="61"/>
      <c r="AQ2880" s="61"/>
      <c r="AR2880" s="47" t="s">
        <v>189</v>
      </c>
      <c r="AS2880" s="57">
        <v>1</v>
      </c>
      <c r="AT2880" s="58">
        <v>0.2</v>
      </c>
      <c r="AU2880" s="61"/>
      <c r="AV2880" s="47" t="s">
        <v>191</v>
      </c>
      <c r="AW2880" s="57">
        <v>4</v>
      </c>
      <c r="AX2880" s="58">
        <v>0.8</v>
      </c>
      <c r="AY2880" s="61"/>
      <c r="AZ2880" s="61"/>
      <c r="BA2880" s="50" t="s">
        <v>347</v>
      </c>
      <c r="BB2880" s="57">
        <v>0</v>
      </c>
      <c r="BC2880" s="58">
        <v>0</v>
      </c>
      <c r="BD2880" s="61"/>
      <c r="BE2880" s="50" t="s">
        <v>367</v>
      </c>
      <c r="BF2880" s="57">
        <v>0</v>
      </c>
      <c r="BG2880" s="58">
        <v>0</v>
      </c>
      <c r="BH2880" s="61"/>
      <c r="BI2880" s="50" t="s">
        <v>421</v>
      </c>
      <c r="BJ2880" s="57">
        <v>0</v>
      </c>
      <c r="BK2880" s="58">
        <v>0</v>
      </c>
      <c r="BL2880" s="61"/>
      <c r="BM2880" s="61"/>
    </row>
    <row r="2881" spans="2:65" ht="25.5" customHeight="1" x14ac:dyDescent="0.2">
      <c r="B2881"/>
      <c r="C2881"/>
      <c r="D2881"/>
      <c r="E2881" s="64"/>
      <c r="F2881" s="46" t="s">
        <v>193</v>
      </c>
      <c r="G2881" s="57">
        <v>5</v>
      </c>
      <c r="H2881" s="58">
        <v>0.18518518518518517</v>
      </c>
      <c r="I2881" s="61"/>
      <c r="J2881" s="50" t="s">
        <v>346</v>
      </c>
      <c r="K2881" s="57">
        <v>0</v>
      </c>
      <c r="L2881" s="58">
        <v>0</v>
      </c>
      <c r="M2881" s="61"/>
      <c r="N2881" s="50" t="s">
        <v>368</v>
      </c>
      <c r="O2881" s="57">
        <v>0</v>
      </c>
      <c r="P2881" s="58">
        <v>0</v>
      </c>
      <c r="Q2881" s="61"/>
      <c r="R2881" s="50" t="s">
        <v>422</v>
      </c>
      <c r="S2881" s="57">
        <v>2</v>
      </c>
      <c r="T2881" s="58">
        <v>7.407407407407407E-2</v>
      </c>
      <c r="U2881" s="61"/>
      <c r="V2881" s="46" t="s">
        <v>190</v>
      </c>
      <c r="W2881" s="57">
        <v>5</v>
      </c>
      <c r="X2881" s="58">
        <v>0.45454545454545453</v>
      </c>
      <c r="Y2881" s="61"/>
      <c r="Z2881" s="46" t="s">
        <v>192</v>
      </c>
      <c r="AA2881" s="57">
        <v>4</v>
      </c>
      <c r="AB2881" s="58">
        <v>0.36363636363636365</v>
      </c>
      <c r="AC2881" s="61"/>
      <c r="AD2881" s="61"/>
      <c r="AE2881" s="50" t="s">
        <v>346</v>
      </c>
      <c r="AF2881" s="57">
        <v>0</v>
      </c>
      <c r="AG2881" s="58">
        <v>0</v>
      </c>
      <c r="AH2881" s="61"/>
      <c r="AI2881" s="50" t="s">
        <v>368</v>
      </c>
      <c r="AJ2881" s="57">
        <v>0</v>
      </c>
      <c r="AK2881" s="58">
        <v>0</v>
      </c>
      <c r="AL2881" s="61"/>
      <c r="AM2881" s="50" t="s">
        <v>422</v>
      </c>
      <c r="AN2881" s="57">
        <v>0</v>
      </c>
      <c r="AO2881" s="58">
        <v>0</v>
      </c>
      <c r="AP2881" s="61"/>
      <c r="AQ2881" s="61"/>
      <c r="AR2881" s="46" t="s">
        <v>190</v>
      </c>
      <c r="AS2881" s="57">
        <v>4</v>
      </c>
      <c r="AT2881" s="58">
        <v>0.8</v>
      </c>
      <c r="AU2881" s="61"/>
      <c r="AV2881" s="46" t="s">
        <v>192</v>
      </c>
      <c r="AW2881" s="57">
        <v>1</v>
      </c>
      <c r="AX2881" s="58">
        <v>0.2</v>
      </c>
      <c r="AY2881" s="61"/>
      <c r="AZ2881" s="61"/>
      <c r="BA2881" s="50" t="s">
        <v>346</v>
      </c>
      <c r="BB2881" s="57">
        <v>0</v>
      </c>
      <c r="BC2881" s="58">
        <v>0</v>
      </c>
      <c r="BD2881" s="61"/>
      <c r="BE2881" s="50" t="s">
        <v>368</v>
      </c>
      <c r="BF2881" s="57">
        <v>0</v>
      </c>
      <c r="BG2881" s="58">
        <v>0</v>
      </c>
      <c r="BH2881" s="61"/>
      <c r="BI2881" s="50" t="s">
        <v>422</v>
      </c>
      <c r="BJ2881" s="57">
        <v>0</v>
      </c>
      <c r="BK2881" s="58">
        <v>0</v>
      </c>
      <c r="BL2881" s="61"/>
      <c r="BM2881" s="61"/>
    </row>
    <row r="2882" spans="2:65" ht="25.5" customHeight="1" x14ac:dyDescent="0.2">
      <c r="B2882" s="175" t="s">
        <v>15</v>
      </c>
      <c r="C2882" s="175"/>
      <c r="D2882" s="175"/>
      <c r="E2882" s="64"/>
      <c r="F2882" s="46" t="s">
        <v>194</v>
      </c>
      <c r="G2882" s="57">
        <v>7</v>
      </c>
      <c r="H2882" s="58">
        <v>0.25925925925925924</v>
      </c>
      <c r="I2882" s="61"/>
      <c r="J2882" s="50" t="s">
        <v>350</v>
      </c>
      <c r="K2882" s="57">
        <v>0</v>
      </c>
      <c r="L2882" s="58">
        <v>0</v>
      </c>
      <c r="M2882" s="61"/>
      <c r="N2882" s="37"/>
      <c r="O2882" s="45">
        <v>27</v>
      </c>
      <c r="P2882" s="58">
        <v>1</v>
      </c>
      <c r="Q2882" s="61"/>
      <c r="R2882" s="37"/>
      <c r="S2882" s="45">
        <v>27</v>
      </c>
      <c r="T2882" s="58">
        <v>1</v>
      </c>
      <c r="U2882" s="61"/>
      <c r="V2882" s="77"/>
      <c r="W2882" s="54">
        <v>11</v>
      </c>
      <c r="X2882" s="76">
        <v>1</v>
      </c>
      <c r="Y2882" s="61"/>
      <c r="Z2882" s="46" t="s">
        <v>193</v>
      </c>
      <c r="AA2882" s="57">
        <v>0</v>
      </c>
      <c r="AB2882" s="58">
        <v>0</v>
      </c>
      <c r="AC2882" s="61"/>
      <c r="AD2882" s="61"/>
      <c r="AE2882" s="50" t="s">
        <v>350</v>
      </c>
      <c r="AF2882" s="57">
        <v>0</v>
      </c>
      <c r="AG2882" s="58">
        <v>0</v>
      </c>
      <c r="AH2882" s="61"/>
      <c r="AI2882" s="37"/>
      <c r="AJ2882" s="45">
        <v>11</v>
      </c>
      <c r="AK2882" s="58">
        <v>1</v>
      </c>
      <c r="AL2882" s="61"/>
      <c r="AM2882" s="37"/>
      <c r="AN2882" s="45">
        <v>11</v>
      </c>
      <c r="AO2882" s="58">
        <v>1</v>
      </c>
      <c r="AP2882" s="61"/>
      <c r="AQ2882" s="61"/>
      <c r="AR2882" s="77"/>
      <c r="AS2882" s="54">
        <v>5</v>
      </c>
      <c r="AT2882" s="76">
        <v>1</v>
      </c>
      <c r="AU2882" s="61"/>
      <c r="AV2882" s="46" t="s">
        <v>193</v>
      </c>
      <c r="AW2882" s="57">
        <v>0</v>
      </c>
      <c r="AX2882" s="58">
        <v>0</v>
      </c>
      <c r="AY2882" s="61"/>
      <c r="AZ2882" s="61"/>
      <c r="BA2882" s="50" t="s">
        <v>350</v>
      </c>
      <c r="BB2882" s="57">
        <v>0</v>
      </c>
      <c r="BC2882" s="58">
        <v>0</v>
      </c>
      <c r="BD2882" s="61"/>
      <c r="BE2882" s="37"/>
      <c r="BF2882" s="45">
        <v>5</v>
      </c>
      <c r="BG2882" s="58">
        <v>1</v>
      </c>
      <c r="BH2882" s="61"/>
      <c r="BI2882" s="37"/>
      <c r="BJ2882" s="45">
        <v>5</v>
      </c>
      <c r="BK2882" s="58">
        <v>1</v>
      </c>
      <c r="BL2882" s="61"/>
      <c r="BM2882" s="61"/>
    </row>
    <row r="2883" spans="2:65" ht="25.5" customHeight="1" x14ac:dyDescent="0.2">
      <c r="B2883" s="55" t="s">
        <v>189</v>
      </c>
      <c r="C2883" s="57">
        <v>26</v>
      </c>
      <c r="D2883" s="58">
        <v>0.96296296296296291</v>
      </c>
      <c r="E2883" s="64"/>
      <c r="F2883" s="77"/>
      <c r="G2883" s="54">
        <v>27</v>
      </c>
      <c r="H2883" s="76">
        <v>1</v>
      </c>
      <c r="I2883" s="61"/>
      <c r="J2883" s="50" t="s">
        <v>349</v>
      </c>
      <c r="K2883" s="57">
        <v>0</v>
      </c>
      <c r="L2883" s="58">
        <v>0</v>
      </c>
      <c r="M2883" s="61"/>
      <c r="N2883" s="61"/>
      <c r="O2883" s="49" t="s">
        <v>141</v>
      </c>
      <c r="P2883" s="49" t="s">
        <v>140</v>
      </c>
      <c r="Q2883" s="61"/>
      <c r="R2883" s="61"/>
      <c r="S2883" s="49" t="s">
        <v>141</v>
      </c>
      <c r="T2883" s="49" t="s">
        <v>140</v>
      </c>
      <c r="U2883" s="61"/>
      <c r="V2883" s="61"/>
      <c r="W2883" s="56" t="s">
        <v>141</v>
      </c>
      <c r="X2883" s="49" t="s">
        <v>140</v>
      </c>
      <c r="Y2883" s="61"/>
      <c r="Z2883" s="46" t="s">
        <v>194</v>
      </c>
      <c r="AA2883" s="57">
        <v>0</v>
      </c>
      <c r="AB2883" s="58">
        <v>0</v>
      </c>
      <c r="AC2883" s="61"/>
      <c r="AD2883" s="61"/>
      <c r="AE2883" s="50" t="s">
        <v>349</v>
      </c>
      <c r="AF2883" s="57">
        <v>0</v>
      </c>
      <c r="AG2883" s="58">
        <v>0</v>
      </c>
      <c r="AH2883" s="61"/>
      <c r="AI2883" s="61"/>
      <c r="AJ2883" s="49" t="s">
        <v>141</v>
      </c>
      <c r="AK2883" s="49" t="s">
        <v>140</v>
      </c>
      <c r="AL2883" s="61"/>
      <c r="AM2883" s="61"/>
      <c r="AN2883" s="49" t="s">
        <v>141</v>
      </c>
      <c r="AO2883" s="49" t="s">
        <v>140</v>
      </c>
      <c r="AP2883" s="61"/>
      <c r="AQ2883" s="61"/>
      <c r="AR2883" s="61"/>
      <c r="AS2883" s="56" t="s">
        <v>141</v>
      </c>
      <c r="AT2883" s="49" t="s">
        <v>140</v>
      </c>
      <c r="AU2883" s="61"/>
      <c r="AV2883" s="46" t="s">
        <v>194</v>
      </c>
      <c r="AW2883" s="57">
        <v>0</v>
      </c>
      <c r="AX2883" s="58">
        <v>0</v>
      </c>
      <c r="AY2883" s="61"/>
      <c r="AZ2883" s="61"/>
      <c r="BA2883" s="50" t="s">
        <v>349</v>
      </c>
      <c r="BB2883" s="57">
        <v>0</v>
      </c>
      <c r="BC2883" s="58">
        <v>0</v>
      </c>
      <c r="BD2883" s="61"/>
      <c r="BE2883" s="61"/>
      <c r="BF2883" s="49" t="s">
        <v>141</v>
      </c>
      <c r="BG2883" s="49" t="s">
        <v>140</v>
      </c>
      <c r="BH2883" s="61"/>
      <c r="BI2883" s="61"/>
      <c r="BJ2883" s="49" t="s">
        <v>141</v>
      </c>
      <c r="BK2883" s="49" t="s">
        <v>140</v>
      </c>
      <c r="BL2883" s="61"/>
      <c r="BM2883" s="61"/>
    </row>
    <row r="2884" spans="2:65" ht="25.5" customHeight="1" x14ac:dyDescent="0.2">
      <c r="B2884" s="46" t="s">
        <v>190</v>
      </c>
      <c r="C2884" s="57">
        <v>1</v>
      </c>
      <c r="D2884" s="58">
        <v>3.7037037037037035E-2</v>
      </c>
      <c r="E2884" s="64"/>
      <c r="F2884" s="61"/>
      <c r="G2884" s="56" t="s">
        <v>141</v>
      </c>
      <c r="H2884" s="49" t="s">
        <v>140</v>
      </c>
      <c r="I2884" s="61"/>
      <c r="J2884" s="50" t="s">
        <v>348</v>
      </c>
      <c r="K2884" s="57">
        <v>0</v>
      </c>
      <c r="L2884" s="58">
        <v>0</v>
      </c>
      <c r="M2884" s="61"/>
      <c r="N2884" s="61"/>
      <c r="O2884" s="61"/>
      <c r="P2884" s="61"/>
      <c r="Q2884" s="61"/>
      <c r="R2884" s="61"/>
      <c r="S2884" s="61"/>
      <c r="T2884" s="61"/>
      <c r="U2884" s="61"/>
      <c r="V2884" s="61"/>
      <c r="W2884" s="61"/>
      <c r="X2884" s="61"/>
      <c r="Y2884" s="61"/>
      <c r="Z2884" s="77"/>
      <c r="AA2884" s="54">
        <v>11</v>
      </c>
      <c r="AB2884" s="76">
        <v>1</v>
      </c>
      <c r="AC2884" s="61"/>
      <c r="AD2884" s="61"/>
      <c r="AE2884" s="50" t="s">
        <v>348</v>
      </c>
      <c r="AF2884" s="57">
        <v>0</v>
      </c>
      <c r="AG2884" s="58">
        <v>0</v>
      </c>
      <c r="AH2884" s="61"/>
      <c r="AI2884" s="61"/>
      <c r="AJ2884" s="61"/>
      <c r="AK2884" s="61"/>
      <c r="AL2884" s="61"/>
      <c r="AM2884" s="61"/>
      <c r="AN2884" s="61"/>
      <c r="AO2884" s="61"/>
      <c r="AP2884" s="61"/>
      <c r="AQ2884" s="61"/>
      <c r="AR2884" s="61"/>
      <c r="AS2884" s="61"/>
      <c r="AT2884" s="61"/>
      <c r="AU2884" s="61"/>
      <c r="AV2884" s="77"/>
      <c r="AW2884" s="54">
        <v>5</v>
      </c>
      <c r="AX2884" s="76">
        <v>1</v>
      </c>
      <c r="AY2884" s="61"/>
      <c r="AZ2884" s="61"/>
      <c r="BA2884" s="50" t="s">
        <v>348</v>
      </c>
      <c r="BB2884" s="57">
        <v>0</v>
      </c>
      <c r="BC2884" s="58">
        <v>0</v>
      </c>
      <c r="BD2884" s="61"/>
      <c r="BE2884" s="61"/>
      <c r="BF2884" s="61"/>
      <c r="BG2884" s="61"/>
      <c r="BH2884" s="61"/>
      <c r="BI2884" s="61"/>
      <c r="BJ2884" s="61"/>
      <c r="BK2884" s="61"/>
      <c r="BL2884" s="61"/>
      <c r="BM2884" s="61"/>
    </row>
    <row r="2885" spans="2:65" ht="25.5" customHeight="1" x14ac:dyDescent="0.2">
      <c r="B2885" s="77"/>
      <c r="C2885" s="54">
        <v>27</v>
      </c>
      <c r="D2885" s="76">
        <v>1</v>
      </c>
      <c r="E2885" s="64"/>
      <c r="F2885" s="61"/>
      <c r="G2885" s="61"/>
      <c r="H2885" s="61"/>
      <c r="I2885" s="61"/>
      <c r="J2885" s="46" t="s">
        <v>351</v>
      </c>
      <c r="K2885" s="57">
        <v>1</v>
      </c>
      <c r="L2885" s="58">
        <v>3.7037037037037035E-2</v>
      </c>
      <c r="M2885" s="61"/>
      <c r="N2885" s="61"/>
      <c r="O2885" s="61"/>
      <c r="P2885" s="61"/>
      <c r="Q2885" s="61"/>
      <c r="R2885" s="61"/>
      <c r="S2885" s="61"/>
      <c r="T2885" s="61"/>
      <c r="U2885" s="61"/>
      <c r="V2885" s="176" t="s">
        <v>17</v>
      </c>
      <c r="W2885" s="177"/>
      <c r="X2885" s="177"/>
      <c r="Y2885"/>
      <c r="Z2885" s="61"/>
      <c r="AA2885" s="56" t="s">
        <v>141</v>
      </c>
      <c r="AB2885" s="49" t="s">
        <v>140</v>
      </c>
      <c r="AC2885" s="61"/>
      <c r="AD2885" s="61"/>
      <c r="AE2885" s="46" t="s">
        <v>351</v>
      </c>
      <c r="AF2885" s="57">
        <v>0</v>
      </c>
      <c r="AG2885" s="58">
        <v>0</v>
      </c>
      <c r="AH2885" s="61"/>
      <c r="AI2885" s="61"/>
      <c r="AJ2885" s="61"/>
      <c r="AK2885" s="61"/>
      <c r="AL2885" s="61"/>
      <c r="AM2885" s="61"/>
      <c r="AN2885" s="61"/>
      <c r="AO2885" s="61"/>
      <c r="AP2885" s="61"/>
      <c r="AQ2885" s="61"/>
      <c r="AR2885" s="175" t="s">
        <v>17</v>
      </c>
      <c r="AS2885" s="175"/>
      <c r="AT2885" s="175"/>
      <c r="AU2885" s="61"/>
      <c r="AV2885" s="61"/>
      <c r="AW2885" s="56" t="s">
        <v>141</v>
      </c>
      <c r="AX2885" s="49" t="s">
        <v>140</v>
      </c>
      <c r="AY2885" s="61"/>
      <c r="AZ2885" s="61"/>
      <c r="BA2885" s="46" t="s">
        <v>351</v>
      </c>
      <c r="BB2885" s="57">
        <v>0</v>
      </c>
      <c r="BC2885" s="58">
        <v>0</v>
      </c>
      <c r="BD2885" s="61"/>
      <c r="BE2885" s="61"/>
      <c r="BF2885" s="61"/>
      <c r="BG2885" s="61"/>
      <c r="BH2885" s="61"/>
      <c r="BI2885" s="61"/>
      <c r="BJ2885" s="61"/>
      <c r="BK2885" s="61"/>
      <c r="BL2885" s="61"/>
      <c r="BM2885" s="61"/>
    </row>
    <row r="2886" spans="2:65" ht="25.5" customHeight="1" x14ac:dyDescent="0.2">
      <c r="B2886"/>
      <c r="C2886" s="56" t="s">
        <v>141</v>
      </c>
      <c r="D2886" s="49" t="s">
        <v>140</v>
      </c>
      <c r="E2886" s="64"/>
      <c r="F2886" s="61"/>
      <c r="G2886" s="61"/>
      <c r="H2886" s="61"/>
      <c r="I2886" s="61"/>
      <c r="J2886" s="46" t="s">
        <v>352</v>
      </c>
      <c r="K2886" s="57">
        <v>0</v>
      </c>
      <c r="L2886" s="58">
        <v>0</v>
      </c>
      <c r="M2886" s="61"/>
      <c r="N2886" s="61"/>
      <c r="O2886" s="61"/>
      <c r="P2886" s="61"/>
      <c r="Q2886" s="61"/>
      <c r="R2886" s="61"/>
      <c r="S2886" s="61"/>
      <c r="T2886" s="61"/>
      <c r="U2886" s="61"/>
      <c r="V2886" s="47" t="s">
        <v>195</v>
      </c>
      <c r="W2886" s="57">
        <v>5</v>
      </c>
      <c r="X2886" s="58">
        <v>0.45454545454545453</v>
      </c>
      <c r="Y2886"/>
      <c r="Z2886" s="61"/>
      <c r="AA2886" s="61"/>
      <c r="AB2886" s="61"/>
      <c r="AC2886" s="61"/>
      <c r="AD2886" s="61"/>
      <c r="AE2886" s="46" t="s">
        <v>352</v>
      </c>
      <c r="AF2886" s="57">
        <v>0</v>
      </c>
      <c r="AG2886" s="58">
        <v>0</v>
      </c>
      <c r="AH2886" s="61"/>
      <c r="AI2886" s="61"/>
      <c r="AJ2886" s="61"/>
      <c r="AK2886" s="61"/>
      <c r="AL2886" s="61"/>
      <c r="AM2886" s="61"/>
      <c r="AN2886" s="61"/>
      <c r="AO2886" s="61"/>
      <c r="AP2886" s="61"/>
      <c r="AQ2886" s="61"/>
      <c r="AR2886" s="55" t="s">
        <v>195</v>
      </c>
      <c r="AS2886" s="57">
        <v>1</v>
      </c>
      <c r="AT2886" s="58">
        <v>0.2</v>
      </c>
      <c r="AU2886" s="61"/>
      <c r="AV2886" s="61"/>
      <c r="AW2886" s="61"/>
      <c r="AX2886" s="61"/>
      <c r="AY2886" s="61"/>
      <c r="AZ2886" s="61"/>
      <c r="BA2886" s="46" t="s">
        <v>352</v>
      </c>
      <c r="BB2886" s="57">
        <v>0</v>
      </c>
      <c r="BC2886" s="58">
        <v>0</v>
      </c>
      <c r="BD2886" s="61"/>
      <c r="BE2886" s="61"/>
      <c r="BF2886" s="61"/>
      <c r="BG2886" s="61"/>
      <c r="BH2886" s="61"/>
      <c r="BI2886" s="61"/>
      <c r="BJ2886" s="61"/>
      <c r="BK2886" s="61"/>
      <c r="BL2886" s="61"/>
      <c r="BM2886" s="61"/>
    </row>
    <row r="2887" spans="2:65" ht="25.5" customHeight="1" x14ac:dyDescent="0.2">
      <c r="B2887"/>
      <c r="C2887"/>
      <c r="D2887"/>
      <c r="E2887" s="64"/>
      <c r="F2887" s="61"/>
      <c r="G2887" s="61"/>
      <c r="H2887" s="61"/>
      <c r="I2887" s="61"/>
      <c r="J2887" s="46" t="s">
        <v>353</v>
      </c>
      <c r="K2887" s="57">
        <v>1</v>
      </c>
      <c r="L2887" s="58">
        <v>3.7037037037037035E-2</v>
      </c>
      <c r="M2887" s="61"/>
      <c r="N2887" s="61"/>
      <c r="O2887" s="61"/>
      <c r="P2887" s="61"/>
      <c r="Q2887" s="61"/>
      <c r="R2887" s="61"/>
      <c r="S2887" s="61"/>
      <c r="T2887" s="61"/>
      <c r="U2887" s="61"/>
      <c r="V2887" s="46" t="s">
        <v>196</v>
      </c>
      <c r="W2887" s="57">
        <v>6</v>
      </c>
      <c r="X2887" s="58">
        <v>0.54545454545454541</v>
      </c>
      <c r="Y2887"/>
      <c r="Z2887" s="61"/>
      <c r="AA2887" s="61"/>
      <c r="AB2887" s="61"/>
      <c r="AC2887" s="61"/>
      <c r="AD2887" s="61"/>
      <c r="AE2887" s="46" t="s">
        <v>353</v>
      </c>
      <c r="AF2887" s="57">
        <v>0</v>
      </c>
      <c r="AG2887" s="58">
        <v>0</v>
      </c>
      <c r="AH2887" s="61"/>
      <c r="AI2887" s="61"/>
      <c r="AJ2887" s="61"/>
      <c r="AK2887" s="61"/>
      <c r="AL2887" s="61"/>
      <c r="AM2887" s="61"/>
      <c r="AN2887" s="61"/>
      <c r="AO2887" s="61"/>
      <c r="AP2887" s="61"/>
      <c r="AQ2887" s="61"/>
      <c r="AR2887" s="46" t="s">
        <v>196</v>
      </c>
      <c r="AS2887" s="57">
        <v>4</v>
      </c>
      <c r="AT2887" s="58">
        <v>0.8</v>
      </c>
      <c r="AU2887" s="61"/>
      <c r="AV2887" s="61"/>
      <c r="AW2887" s="61"/>
      <c r="AX2887" s="61"/>
      <c r="AY2887" s="61"/>
      <c r="AZ2887" s="61"/>
      <c r="BA2887" s="46" t="s">
        <v>353</v>
      </c>
      <c r="BB2887" s="57">
        <v>0</v>
      </c>
      <c r="BC2887" s="58">
        <v>0</v>
      </c>
      <c r="BD2887" s="61"/>
      <c r="BE2887" s="61"/>
      <c r="BF2887" s="61"/>
      <c r="BG2887" s="61"/>
      <c r="BH2887" s="61"/>
      <c r="BI2887" s="61"/>
      <c r="BJ2887" s="61"/>
      <c r="BK2887" s="61"/>
      <c r="BL2887" s="61"/>
      <c r="BM2887" s="61"/>
    </row>
    <row r="2888" spans="2:65" ht="25.5" customHeight="1" x14ac:dyDescent="0.2">
      <c r="B2888" s="175" t="s">
        <v>17</v>
      </c>
      <c r="C2888" s="175"/>
      <c r="D2888" s="175"/>
      <c r="E2888" s="64"/>
      <c r="F2888" s="61"/>
      <c r="G2888" s="61"/>
      <c r="H2888" s="61"/>
      <c r="I2888" s="61"/>
      <c r="J2888" s="37"/>
      <c r="K2888" s="45">
        <v>27</v>
      </c>
      <c r="L2888" s="58">
        <v>1</v>
      </c>
      <c r="M2888" s="61"/>
      <c r="N2888" s="61"/>
      <c r="O2888" s="61"/>
      <c r="P2888" s="61"/>
      <c r="Q2888" s="61"/>
      <c r="R2888" s="61"/>
      <c r="S2888" s="61"/>
      <c r="T2888" s="61"/>
      <c r="U2888" s="61"/>
      <c r="V2888" s="77"/>
      <c r="W2888" s="54">
        <v>11</v>
      </c>
      <c r="X2888" s="76">
        <v>1</v>
      </c>
      <c r="Y2888"/>
      <c r="Z2888" s="61"/>
      <c r="AA2888" s="61"/>
      <c r="AB2888" s="61"/>
      <c r="AC2888" s="61"/>
      <c r="AD2888" s="61"/>
      <c r="AE2888" s="37"/>
      <c r="AF2888" s="45">
        <v>11</v>
      </c>
      <c r="AG2888" s="58">
        <v>1</v>
      </c>
      <c r="AH2888" s="61"/>
      <c r="AI2888" s="61"/>
      <c r="AJ2888" s="61"/>
      <c r="AK2888" s="61"/>
      <c r="AL2888" s="61"/>
      <c r="AM2888" s="61"/>
      <c r="AN2888" s="61"/>
      <c r="AO2888" s="61"/>
      <c r="AP2888" s="61"/>
      <c r="AQ2888" s="61"/>
      <c r="AR2888" s="77"/>
      <c r="AS2888" s="54">
        <v>5</v>
      </c>
      <c r="AT2888" s="76">
        <v>1</v>
      </c>
      <c r="AU2888" s="61"/>
      <c r="AV2888"/>
      <c r="AW2888"/>
      <c r="AX2888"/>
      <c r="AY2888" s="61"/>
      <c r="AZ2888" s="61"/>
      <c r="BA2888" s="37"/>
      <c r="BB2888" s="45">
        <v>5</v>
      </c>
      <c r="BC2888" s="58">
        <v>1</v>
      </c>
      <c r="BD2888" s="61"/>
      <c r="BE2888" s="61"/>
      <c r="BF2888" s="61"/>
      <c r="BG2888" s="61"/>
      <c r="BH2888" s="61"/>
      <c r="BI2888" s="61"/>
      <c r="BJ2888" s="61"/>
      <c r="BK2888" s="61"/>
      <c r="BL2888" s="61"/>
      <c r="BM2888" s="61"/>
    </row>
    <row r="2889" spans="2:65" ht="25.5" customHeight="1" x14ac:dyDescent="0.2">
      <c r="B2889" s="55" t="s">
        <v>195</v>
      </c>
      <c r="C2889" s="57">
        <v>7</v>
      </c>
      <c r="D2889" s="58">
        <v>0.25925925925925924</v>
      </c>
      <c r="E2889" s="64"/>
      <c r="F2889" s="61"/>
      <c r="G2889" s="61"/>
      <c r="H2889" s="61"/>
      <c r="I2889" s="61"/>
      <c r="J2889" s="61"/>
      <c r="K2889" s="49" t="s">
        <v>141</v>
      </c>
      <c r="L2889" s="74" t="s">
        <v>140</v>
      </c>
      <c r="M2889" s="61"/>
      <c r="N2889" s="61"/>
      <c r="O2889" s="61"/>
      <c r="P2889" s="61"/>
      <c r="Q2889" s="61"/>
      <c r="R2889" s="61"/>
      <c r="S2889" s="61"/>
      <c r="T2889" s="61"/>
      <c r="U2889" s="61"/>
      <c r="V2889" s="61"/>
      <c r="W2889" s="56" t="s">
        <v>141</v>
      </c>
      <c r="X2889" s="49" t="s">
        <v>140</v>
      </c>
      <c r="Y2889"/>
      <c r="Z2889" s="61"/>
      <c r="AA2889" s="61"/>
      <c r="AB2889" s="61"/>
      <c r="AC2889" s="61"/>
      <c r="AD2889" s="61"/>
      <c r="AE2889" s="61"/>
      <c r="AF2889" s="49" t="s">
        <v>141</v>
      </c>
      <c r="AG2889" s="74" t="s">
        <v>140</v>
      </c>
      <c r="AH2889" s="61"/>
      <c r="AI2889" s="61"/>
      <c r="AJ2889" s="61"/>
      <c r="AK2889" s="61"/>
      <c r="AL2889" s="61"/>
      <c r="AM2889" s="61"/>
      <c r="AN2889" s="61"/>
      <c r="AO2889" s="61"/>
      <c r="AP2889" s="61"/>
      <c r="AQ2889" s="61"/>
      <c r="AR2889"/>
      <c r="AS2889" s="56" t="s">
        <v>141</v>
      </c>
      <c r="AT2889" s="49" t="s">
        <v>140</v>
      </c>
      <c r="AU2889" s="61"/>
      <c r="AV2889"/>
      <c r="AW2889"/>
      <c r="AX2889"/>
      <c r="AY2889" s="61"/>
      <c r="AZ2889" s="61"/>
      <c r="BA2889" s="61"/>
      <c r="BB2889" s="49" t="s">
        <v>141</v>
      </c>
      <c r="BC2889" s="74" t="s">
        <v>140</v>
      </c>
      <c r="BD2889" s="61"/>
      <c r="BE2889" s="61"/>
      <c r="BF2889" s="61"/>
      <c r="BG2889" s="61"/>
      <c r="BH2889" s="61"/>
      <c r="BI2889" s="61"/>
      <c r="BJ2889" s="61"/>
      <c r="BK2889" s="61"/>
      <c r="BL2889" s="61"/>
      <c r="BM2889" s="61"/>
    </row>
    <row r="2890" spans="2:65" ht="25.5" customHeight="1" x14ac:dyDescent="0.2">
      <c r="B2890" s="46" t="s">
        <v>196</v>
      </c>
      <c r="C2890" s="57">
        <v>20</v>
      </c>
      <c r="D2890" s="58">
        <v>0.7407407407407407</v>
      </c>
      <c r="E2890" s="64"/>
      <c r="F2890" s="61"/>
      <c r="G2890" s="61"/>
      <c r="H2890" s="61"/>
      <c r="I2890" s="61"/>
      <c r="J2890" s="61"/>
      <c r="K2890" s="61"/>
      <c r="L2890" s="61"/>
      <c r="M2890" s="61"/>
      <c r="N2890" s="61"/>
      <c r="O2890" s="61"/>
      <c r="P2890" s="61"/>
      <c r="Q2890" s="61"/>
      <c r="R2890" s="61"/>
      <c r="S2890" s="61"/>
      <c r="T2890" s="61"/>
      <c r="U2890" s="61"/>
      <c r="V2890"/>
      <c r="W2890"/>
      <c r="X2890"/>
      <c r="Y2890" s="61"/>
      <c r="Z2890" s="61"/>
      <c r="AA2890" s="61"/>
      <c r="AB2890" s="61"/>
      <c r="AC2890" s="61"/>
      <c r="AD2890" s="61"/>
      <c r="AE2890"/>
      <c r="AF2890"/>
      <c r="AG2890"/>
      <c r="AH2890" s="61"/>
      <c r="AI2890" s="61"/>
      <c r="AJ2890" s="61"/>
      <c r="AK2890" s="61"/>
      <c r="AL2890" s="61"/>
      <c r="AM2890" s="61"/>
      <c r="AN2890" s="61"/>
      <c r="AO2890" s="61"/>
      <c r="AP2890" s="61"/>
      <c r="AQ2890" s="61"/>
      <c r="AR2890"/>
      <c r="AS2890"/>
      <c r="AT2890"/>
      <c r="AU2890" s="61"/>
      <c r="AV2890"/>
      <c r="AW2890"/>
      <c r="AX2890"/>
      <c r="AY2890" s="61"/>
      <c r="AZ2890" s="61"/>
      <c r="BA2890" s="37"/>
      <c r="BB2890" s="37"/>
      <c r="BC2890" s="37"/>
      <c r="BD2890" s="61"/>
      <c r="BE2890" s="61"/>
      <c r="BF2890" s="61"/>
      <c r="BG2890" s="61"/>
      <c r="BH2890" s="61"/>
      <c r="BI2890" s="61"/>
      <c r="BJ2890" s="61"/>
      <c r="BK2890" s="61"/>
      <c r="BL2890" s="61"/>
      <c r="BM2890" s="61"/>
    </row>
    <row r="2891" spans="2:65" ht="25.5" customHeight="1" x14ac:dyDescent="0.2">
      <c r="B2891" s="77"/>
      <c r="C2891" s="54">
        <v>27</v>
      </c>
      <c r="D2891" s="76">
        <v>1</v>
      </c>
      <c r="E2891" s="2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</row>
    <row r="2892" spans="2:65" ht="25.5" customHeight="1" x14ac:dyDescent="0.2">
      <c r="B2892"/>
      <c r="C2892" s="56" t="s">
        <v>141</v>
      </c>
      <c r="D2892" s="49" t="s">
        <v>140</v>
      </c>
      <c r="E2892" s="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 s="37"/>
      <c r="AF2892" s="37"/>
      <c r="AG2892" s="37"/>
      <c r="AH2892"/>
      <c r="AI2892"/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</row>
    <row r="2894" spans="2:65" ht="25.5" customHeight="1" x14ac:dyDescent="0.2">
      <c r="B2894" s="222" t="s">
        <v>3811</v>
      </c>
      <c r="C2894" s="223"/>
      <c r="D2894" s="223"/>
      <c r="E2894" s="223"/>
      <c r="F2894" s="223"/>
      <c r="G2894" s="223"/>
      <c r="H2894" s="223"/>
      <c r="I2894" s="223"/>
      <c r="J2894" s="223"/>
      <c r="K2894" s="223"/>
      <c r="L2894" s="223"/>
      <c r="M2894" s="223"/>
      <c r="N2894" s="223"/>
      <c r="O2894" s="223"/>
      <c r="P2894" s="223"/>
      <c r="Q2894" s="223"/>
      <c r="R2894" s="223"/>
      <c r="S2894" s="223"/>
      <c r="T2894" s="223"/>
      <c r="U2894" s="223"/>
      <c r="V2894" s="223"/>
      <c r="W2894" s="223"/>
      <c r="X2894" s="223"/>
      <c r="Y2894" s="223"/>
      <c r="Z2894" s="223"/>
      <c r="AA2894" s="223"/>
      <c r="AB2894" s="223"/>
      <c r="AC2894" s="223"/>
      <c r="AD2894" s="223"/>
      <c r="AE2894" s="223"/>
      <c r="AF2894" s="223"/>
      <c r="AG2894" s="223"/>
      <c r="AH2894" s="223"/>
      <c r="AI2894" s="223"/>
      <c r="AJ2894" s="223"/>
      <c r="AK2894" s="223"/>
      <c r="AL2894" s="223"/>
      <c r="AM2894" s="223"/>
      <c r="AN2894" s="223"/>
      <c r="AO2894" s="223"/>
      <c r="AP2894" s="223"/>
      <c r="AQ2894" s="223"/>
      <c r="AR2894" s="223"/>
      <c r="AS2894" s="223"/>
      <c r="AT2894" s="223"/>
      <c r="AU2894" s="223"/>
      <c r="AV2894" s="223"/>
      <c r="AW2894" s="223"/>
      <c r="AX2894" s="223"/>
      <c r="AY2894" s="223"/>
      <c r="AZ2894" s="223"/>
      <c r="BA2894" s="223"/>
      <c r="BB2894" s="223"/>
      <c r="BC2894" s="224"/>
    </row>
    <row r="2896" spans="2:65" ht="25.5" customHeight="1" x14ac:dyDescent="0.2">
      <c r="B2896" s="205" t="s">
        <v>423</v>
      </c>
      <c r="C2896" s="205"/>
      <c r="D2896" s="205"/>
      <c r="E2896" s="205"/>
      <c r="F2896" s="205"/>
      <c r="G2896" s="205"/>
      <c r="H2896" s="205"/>
      <c r="I2896" s="205"/>
      <c r="J2896" s="205"/>
      <c r="K2896" s="205"/>
      <c r="L2896" s="205"/>
      <c r="M2896" s="205"/>
      <c r="N2896" s="205"/>
      <c r="O2896" s="205"/>
      <c r="P2896" s="205"/>
      <c r="Q2896" s="205"/>
      <c r="R2896" s="205"/>
      <c r="S2896" s="205"/>
      <c r="T2896" s="205"/>
      <c r="U2896" s="205"/>
      <c r="V2896" s="205"/>
      <c r="W2896" s="205"/>
      <c r="X2896" s="205"/>
      <c r="Y2896" s="205"/>
      <c r="Z2896" s="205"/>
      <c r="AA2896" s="205"/>
      <c r="AB2896" s="205"/>
      <c r="AC2896" s="205"/>
      <c r="AD2896" s="205"/>
      <c r="AE2896" s="205"/>
      <c r="AF2896" s="205"/>
      <c r="AG2896" s="205"/>
      <c r="AH2896" s="205"/>
      <c r="AI2896" s="205"/>
      <c r="AJ2896" s="205"/>
      <c r="AK2896" s="205"/>
      <c r="AL2896" s="205"/>
      <c r="AM2896" s="205"/>
      <c r="AN2896" s="205"/>
      <c r="AO2896" s="205"/>
      <c r="AP2896" s="205"/>
      <c r="AQ2896" s="205"/>
      <c r="AR2896" s="205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 s="8"/>
      <c r="BM2896" s="8"/>
    </row>
    <row r="2897" spans="2:65" ht="25.5" customHeight="1" x14ac:dyDescent="0.2">
      <c r="B2897"/>
      <c r="C2897"/>
      <c r="D2897"/>
      <c r="E2897" s="8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</row>
    <row r="2898" spans="2:65" ht="25.5" customHeight="1" x14ac:dyDescent="0.2">
      <c r="B2898" s="206" t="s">
        <v>138</v>
      </c>
      <c r="C2898" s="206"/>
      <c r="D2898" s="206"/>
      <c r="E2898" s="8"/>
      <c r="F2898" s="187" t="s">
        <v>3</v>
      </c>
      <c r="G2898" s="187"/>
      <c r="H2898" s="187"/>
      <c r="I2898"/>
      <c r="J2898" s="188" t="s">
        <v>145</v>
      </c>
      <c r="K2898" s="188"/>
      <c r="L2898" s="188"/>
      <c r="M2898"/>
      <c r="N2898" s="188" t="s">
        <v>5</v>
      </c>
      <c r="O2898" s="188"/>
      <c r="P2898" s="188"/>
      <c r="Q2898"/>
      <c r="R2898" s="187" t="s">
        <v>158</v>
      </c>
      <c r="S2898" s="187"/>
      <c r="T2898" s="187"/>
      <c r="U2898"/>
      <c r="V2898" s="186" t="s">
        <v>159</v>
      </c>
      <c r="W2898" s="186"/>
      <c r="X2898" s="186"/>
      <c r="Y2898"/>
      <c r="Z2898" s="206" t="s">
        <v>8</v>
      </c>
      <c r="AA2898" s="206"/>
      <c r="AB2898" s="206"/>
      <c r="AC2898"/>
      <c r="AD2898" s="186" t="s">
        <v>9</v>
      </c>
      <c r="AE2898" s="186"/>
      <c r="AF2898" s="186"/>
      <c r="AG2898"/>
      <c r="AH2898" s="186" t="s">
        <v>172</v>
      </c>
      <c r="AI2898" s="186"/>
      <c r="AJ2898" s="186"/>
      <c r="AK2898"/>
      <c r="AL2898" s="186" t="s">
        <v>11</v>
      </c>
      <c r="AM2898" s="186"/>
      <c r="AN2898" s="186"/>
      <c r="AO2898"/>
      <c r="AP2898" s="186" t="s">
        <v>179</v>
      </c>
      <c r="AQ2898" s="186"/>
      <c r="AR2898" s="186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</row>
    <row r="2899" spans="2:65" ht="25.5" customHeight="1" x14ac:dyDescent="0.2">
      <c r="B2899" s="90" t="s">
        <v>40</v>
      </c>
      <c r="C2899" s="42">
        <v>11</v>
      </c>
      <c r="D2899" s="44">
        <v>0.42307692307692307</v>
      </c>
      <c r="E2899" s="8"/>
      <c r="F2899" s="91" t="s">
        <v>143</v>
      </c>
      <c r="G2899" s="43">
        <v>5</v>
      </c>
      <c r="H2899" s="44">
        <v>0.19230769230769232</v>
      </c>
      <c r="I2899"/>
      <c r="J2899" s="92" t="s">
        <v>147</v>
      </c>
      <c r="K2899" s="45">
        <v>0</v>
      </c>
      <c r="L2899" s="44">
        <v>0</v>
      </c>
      <c r="M2899"/>
      <c r="N2899" s="91" t="s">
        <v>154</v>
      </c>
      <c r="O2899" s="43">
        <v>21</v>
      </c>
      <c r="P2899" s="44">
        <v>0.80769230769230771</v>
      </c>
      <c r="Q2899"/>
      <c r="R2899" s="93">
        <v>1</v>
      </c>
      <c r="S2899" s="43">
        <v>17</v>
      </c>
      <c r="T2899" s="44">
        <v>0.65384615384615385</v>
      </c>
      <c r="U2899"/>
      <c r="V2899" s="94" t="s">
        <v>160</v>
      </c>
      <c r="W2899" s="57">
        <v>17</v>
      </c>
      <c r="X2899" s="58">
        <v>0.65384615384615385</v>
      </c>
      <c r="Y2899"/>
      <c r="Z2899" s="95" t="s">
        <v>163</v>
      </c>
      <c r="AA2899" s="42">
        <v>5</v>
      </c>
      <c r="AB2899" s="44">
        <v>0.19230769230769232</v>
      </c>
      <c r="AC2899"/>
      <c r="AD2899" s="95" t="s">
        <v>799</v>
      </c>
      <c r="AE2899" s="57">
        <v>6</v>
      </c>
      <c r="AF2899" s="58">
        <v>0.23076923076923078</v>
      </c>
      <c r="AG2899"/>
      <c r="AH2899" s="95" t="s">
        <v>143</v>
      </c>
      <c r="AI2899" s="42">
        <v>7</v>
      </c>
      <c r="AJ2899" s="44">
        <v>0.26923076923076922</v>
      </c>
      <c r="AK2899"/>
      <c r="AL2899" s="95" t="s">
        <v>175</v>
      </c>
      <c r="AM2899" s="42">
        <v>8</v>
      </c>
      <c r="AN2899" s="44">
        <v>0.30769230769230771</v>
      </c>
      <c r="AO2899"/>
      <c r="AP2899" s="95" t="s">
        <v>143</v>
      </c>
      <c r="AQ2899" s="42">
        <v>13</v>
      </c>
      <c r="AR2899" s="44">
        <v>0.5</v>
      </c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</row>
    <row r="2900" spans="2:65" ht="25.5" customHeight="1" x14ac:dyDescent="0.2">
      <c r="B2900" s="90" t="s">
        <v>27</v>
      </c>
      <c r="C2900" s="42">
        <v>1</v>
      </c>
      <c r="D2900" s="44">
        <v>3.8461538461538464E-2</v>
      </c>
      <c r="E2900" s="8"/>
      <c r="F2900" s="91" t="s">
        <v>144</v>
      </c>
      <c r="G2900" s="43">
        <v>21</v>
      </c>
      <c r="H2900" s="44">
        <v>0.80769230769230771</v>
      </c>
      <c r="I2900"/>
      <c r="J2900" s="92" t="s">
        <v>148</v>
      </c>
      <c r="K2900" s="45">
        <v>0</v>
      </c>
      <c r="L2900" s="44">
        <v>0</v>
      </c>
      <c r="M2900"/>
      <c r="N2900" s="91" t="s">
        <v>155</v>
      </c>
      <c r="O2900" s="43">
        <v>0</v>
      </c>
      <c r="P2900" s="44">
        <v>0</v>
      </c>
      <c r="Q2900"/>
      <c r="R2900" s="93">
        <v>2</v>
      </c>
      <c r="S2900" s="43">
        <v>7</v>
      </c>
      <c r="T2900" s="44">
        <v>0.26923076923076922</v>
      </c>
      <c r="U2900"/>
      <c r="V2900" s="95" t="s">
        <v>161</v>
      </c>
      <c r="W2900" s="57">
        <v>3</v>
      </c>
      <c r="X2900" s="58">
        <v>0.11538461538461539</v>
      </c>
      <c r="Y2900"/>
      <c r="Z2900" s="90" t="s">
        <v>164</v>
      </c>
      <c r="AA2900" s="42">
        <v>2</v>
      </c>
      <c r="AB2900" s="44">
        <v>7.6923076923076927E-2</v>
      </c>
      <c r="AC2900"/>
      <c r="AD2900" s="94" t="s">
        <v>800</v>
      </c>
      <c r="AE2900" s="57">
        <v>4</v>
      </c>
      <c r="AF2900" s="58">
        <v>0.15384615384615385</v>
      </c>
      <c r="AG2900"/>
      <c r="AH2900" s="90" t="s">
        <v>173</v>
      </c>
      <c r="AI2900" s="42">
        <v>8</v>
      </c>
      <c r="AJ2900" s="44">
        <v>0.30769230769230771</v>
      </c>
      <c r="AK2900"/>
      <c r="AL2900" s="90" t="s">
        <v>176</v>
      </c>
      <c r="AM2900" s="42">
        <v>14</v>
      </c>
      <c r="AN2900" s="44">
        <v>0.53846153846153844</v>
      </c>
      <c r="AO2900"/>
      <c r="AP2900" s="90" t="s">
        <v>173</v>
      </c>
      <c r="AQ2900" s="42">
        <v>13</v>
      </c>
      <c r="AR2900" s="44">
        <v>0.5</v>
      </c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</row>
    <row r="2901" spans="2:65" ht="25.5" customHeight="1" x14ac:dyDescent="0.2">
      <c r="B2901" s="90" t="s">
        <v>31</v>
      </c>
      <c r="C2901" s="42">
        <v>3</v>
      </c>
      <c r="D2901" s="44">
        <v>0.11538461538461539</v>
      </c>
      <c r="E2901" s="8"/>
      <c r="F2901" s="83"/>
      <c r="G2901" s="85">
        <v>26</v>
      </c>
      <c r="H2901" s="86">
        <v>1</v>
      </c>
      <c r="I2901"/>
      <c r="J2901" s="92" t="s">
        <v>146</v>
      </c>
      <c r="K2901" s="45">
        <v>8</v>
      </c>
      <c r="L2901" s="44">
        <v>0.30769230769230771</v>
      </c>
      <c r="M2901"/>
      <c r="N2901" s="91" t="s">
        <v>156</v>
      </c>
      <c r="O2901" s="43">
        <v>2</v>
      </c>
      <c r="P2901" s="44">
        <v>7.6923076923076927E-2</v>
      </c>
      <c r="Q2901"/>
      <c r="R2901" s="93">
        <v>3</v>
      </c>
      <c r="S2901" s="43">
        <v>2</v>
      </c>
      <c r="T2901" s="44">
        <v>7.6923076923076927E-2</v>
      </c>
      <c r="U2901"/>
      <c r="V2901" s="94" t="s">
        <v>162</v>
      </c>
      <c r="W2901" s="57">
        <v>6</v>
      </c>
      <c r="X2901" s="58">
        <v>0.23076923076923078</v>
      </c>
      <c r="Y2901"/>
      <c r="Z2901" s="90" t="s">
        <v>165</v>
      </c>
      <c r="AA2901" s="42">
        <v>7</v>
      </c>
      <c r="AB2901" s="44">
        <v>0.26923076923076922</v>
      </c>
      <c r="AC2901"/>
      <c r="AD2901" s="94" t="s">
        <v>801</v>
      </c>
      <c r="AE2901" s="57">
        <v>4</v>
      </c>
      <c r="AF2901" s="58">
        <v>0.15384615384615385</v>
      </c>
      <c r="AG2901"/>
      <c r="AH2901" s="90" t="s">
        <v>174</v>
      </c>
      <c r="AI2901" s="42">
        <v>11</v>
      </c>
      <c r="AJ2901" s="44">
        <v>0.42307692307692307</v>
      </c>
      <c r="AK2901"/>
      <c r="AL2901" s="90" t="s">
        <v>177</v>
      </c>
      <c r="AM2901" s="42">
        <v>4</v>
      </c>
      <c r="AN2901" s="44">
        <v>0.15384615384615385</v>
      </c>
      <c r="AO2901"/>
      <c r="AP2901" s="90" t="s">
        <v>171</v>
      </c>
      <c r="AQ2901" s="42">
        <v>0</v>
      </c>
      <c r="AR2901" s="44">
        <v>0</v>
      </c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</row>
    <row r="2902" spans="2:65" ht="25.5" customHeight="1" x14ac:dyDescent="0.2">
      <c r="B2902" s="90" t="s">
        <v>36</v>
      </c>
      <c r="C2902" s="42">
        <v>5</v>
      </c>
      <c r="D2902" s="44">
        <v>0.19230769230769232</v>
      </c>
      <c r="E2902" s="8"/>
      <c r="F2902"/>
      <c r="G2902" s="41" t="s">
        <v>141</v>
      </c>
      <c r="H2902" s="41" t="s">
        <v>140</v>
      </c>
      <c r="I2902"/>
      <c r="J2902" s="92" t="s">
        <v>150</v>
      </c>
      <c r="K2902" s="45">
        <v>1</v>
      </c>
      <c r="L2902" s="44">
        <v>3.8461538461538464E-2</v>
      </c>
      <c r="M2902"/>
      <c r="N2902" s="91" t="s">
        <v>157</v>
      </c>
      <c r="O2902" s="43">
        <v>3</v>
      </c>
      <c r="P2902" s="44">
        <v>0.11538461538461539</v>
      </c>
      <c r="Q2902"/>
      <c r="R2902" s="93">
        <v>4</v>
      </c>
      <c r="S2902" s="43">
        <v>0</v>
      </c>
      <c r="T2902" s="44">
        <v>0</v>
      </c>
      <c r="U2902"/>
      <c r="V2902" s="77"/>
      <c r="W2902" s="54">
        <v>26</v>
      </c>
      <c r="X2902" s="66">
        <v>1</v>
      </c>
      <c r="Y2902"/>
      <c r="Z2902" s="90" t="s">
        <v>166</v>
      </c>
      <c r="AA2902" s="42">
        <v>4</v>
      </c>
      <c r="AB2902" s="44">
        <v>0.15384615384615385</v>
      </c>
      <c r="AC2902"/>
      <c r="AD2902" s="94" t="s">
        <v>802</v>
      </c>
      <c r="AE2902" s="57">
        <v>12</v>
      </c>
      <c r="AF2902" s="58">
        <v>0.46153846153846156</v>
      </c>
      <c r="AG2902"/>
      <c r="AH2902" s="90" t="s">
        <v>171</v>
      </c>
      <c r="AI2902" s="42">
        <v>0</v>
      </c>
      <c r="AJ2902" s="44">
        <v>0</v>
      </c>
      <c r="AK2902"/>
      <c r="AL2902" s="90" t="s">
        <v>178</v>
      </c>
      <c r="AM2902" s="42">
        <v>0</v>
      </c>
      <c r="AN2902" s="44">
        <v>0</v>
      </c>
      <c r="AO2902"/>
      <c r="AP2902" s="82"/>
      <c r="AQ2902" s="83">
        <v>26</v>
      </c>
      <c r="AR2902" s="87">
        <v>1</v>
      </c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</row>
    <row r="2903" spans="2:65" ht="25.5" customHeight="1" x14ac:dyDescent="0.2">
      <c r="B2903" s="90" t="s">
        <v>139</v>
      </c>
      <c r="C2903" s="42">
        <v>5</v>
      </c>
      <c r="D2903" s="44">
        <v>0.19230769230769232</v>
      </c>
      <c r="E2903" s="8"/>
      <c r="F2903"/>
      <c r="G2903"/>
      <c r="H2903"/>
      <c r="I2903"/>
      <c r="J2903" s="92" t="s">
        <v>151</v>
      </c>
      <c r="K2903" s="45">
        <v>15</v>
      </c>
      <c r="L2903" s="44">
        <v>0.57692307692307687</v>
      </c>
      <c r="M2903"/>
      <c r="N2903" s="83"/>
      <c r="O2903" s="85">
        <v>26</v>
      </c>
      <c r="P2903" s="87">
        <v>1</v>
      </c>
      <c r="Q2903"/>
      <c r="R2903" s="93">
        <v>5</v>
      </c>
      <c r="S2903" s="43">
        <v>0</v>
      </c>
      <c r="T2903" s="44">
        <v>0</v>
      </c>
      <c r="U2903"/>
      <c r="V2903"/>
      <c r="W2903" s="56" t="s">
        <v>141</v>
      </c>
      <c r="X2903" s="49" t="s">
        <v>140</v>
      </c>
      <c r="Y2903"/>
      <c r="Z2903" s="96" t="s">
        <v>167</v>
      </c>
      <c r="AA2903" s="42">
        <v>5</v>
      </c>
      <c r="AB2903" s="44">
        <v>0.19230769230769232</v>
      </c>
      <c r="AC2903"/>
      <c r="AD2903" s="77"/>
      <c r="AE2903" s="54">
        <v>26</v>
      </c>
      <c r="AF2903" s="76">
        <v>1</v>
      </c>
      <c r="AG2903"/>
      <c r="AH2903" s="82"/>
      <c r="AI2903" s="83">
        <v>26</v>
      </c>
      <c r="AJ2903" s="87">
        <v>1</v>
      </c>
      <c r="AK2903"/>
      <c r="AL2903" s="82"/>
      <c r="AM2903" s="83">
        <v>26</v>
      </c>
      <c r="AN2903" s="87">
        <v>1</v>
      </c>
      <c r="AO2903"/>
      <c r="AP2903"/>
      <c r="AQ2903" s="40" t="s">
        <v>141</v>
      </c>
      <c r="AR2903" s="41" t="s">
        <v>140</v>
      </c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 s="8"/>
      <c r="BF2903" s="8"/>
      <c r="BG2903" s="8"/>
      <c r="BH2903"/>
      <c r="BI2903"/>
      <c r="BJ2903"/>
      <c r="BK2903"/>
      <c r="BL2903"/>
      <c r="BM2903"/>
    </row>
    <row r="2904" spans="2:65" ht="25.5" customHeight="1" x14ac:dyDescent="0.2">
      <c r="B2904" s="90" t="s">
        <v>50</v>
      </c>
      <c r="C2904" s="42">
        <v>1</v>
      </c>
      <c r="D2904" s="44">
        <v>3.8461538461538464E-2</v>
      </c>
      <c r="E2904" s="8"/>
      <c r="F2904"/>
      <c r="G2904"/>
      <c r="H2904"/>
      <c r="I2904"/>
      <c r="J2904" s="92" t="s">
        <v>149</v>
      </c>
      <c r="K2904" s="45">
        <v>1</v>
      </c>
      <c r="L2904" s="44">
        <v>3.8461538461538464E-2</v>
      </c>
      <c r="M2904"/>
      <c r="N2904"/>
      <c r="O2904" s="41" t="s">
        <v>153</v>
      </c>
      <c r="P2904" s="41" t="s">
        <v>140</v>
      </c>
      <c r="Q2904"/>
      <c r="R2904" s="83"/>
      <c r="S2904" s="85">
        <v>37</v>
      </c>
      <c r="T2904" s="87">
        <v>1</v>
      </c>
      <c r="U2904"/>
      <c r="V2904"/>
      <c r="W2904"/>
      <c r="X2904"/>
      <c r="Y2904"/>
      <c r="Z2904" s="96" t="s">
        <v>168</v>
      </c>
      <c r="AA2904" s="42">
        <v>1</v>
      </c>
      <c r="AB2904" s="44">
        <v>3.8461538461538464E-2</v>
      </c>
      <c r="AC2904"/>
      <c r="AD2904"/>
      <c r="AE2904" s="56" t="s">
        <v>141</v>
      </c>
      <c r="AF2904" s="49" t="s">
        <v>140</v>
      </c>
      <c r="AG2904"/>
      <c r="AH2904"/>
      <c r="AI2904" s="40" t="s">
        <v>141</v>
      </c>
      <c r="AJ2904" s="41" t="s">
        <v>140</v>
      </c>
      <c r="AK2904"/>
      <c r="AL2904" s="81"/>
      <c r="AM2904" s="40" t="s">
        <v>141</v>
      </c>
      <c r="AN2904" s="41" t="s">
        <v>140</v>
      </c>
      <c r="AO2904"/>
      <c r="AP2904"/>
      <c r="AQ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</row>
    <row r="2905" spans="2:65" ht="25.5" customHeight="1" x14ac:dyDescent="0.2">
      <c r="B2905" s="82"/>
      <c r="C2905" s="83">
        <v>26</v>
      </c>
      <c r="D2905" s="84">
        <v>1</v>
      </c>
      <c r="E2905" s="8"/>
      <c r="F2905"/>
      <c r="G2905"/>
      <c r="H2905"/>
      <c r="I2905"/>
      <c r="J2905" s="92" t="s">
        <v>152</v>
      </c>
      <c r="K2905" s="45">
        <v>1</v>
      </c>
      <c r="L2905" s="44">
        <v>3.8461538461538464E-2</v>
      </c>
      <c r="M2905"/>
      <c r="N2905"/>
      <c r="O2905"/>
      <c r="P2905"/>
      <c r="Q2905"/>
      <c r="R2905"/>
      <c r="S2905" s="49" t="s">
        <v>197</v>
      </c>
      <c r="T2905" s="89" t="s">
        <v>369</v>
      </c>
      <c r="U2905"/>
      <c r="V2905"/>
      <c r="W2905"/>
      <c r="X2905"/>
      <c r="Y2905"/>
      <c r="Z2905" s="96" t="s">
        <v>169</v>
      </c>
      <c r="AA2905" s="42">
        <v>1</v>
      </c>
      <c r="AB2905" s="44">
        <v>3.8461538461538464E-2</v>
      </c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 s="48"/>
      <c r="BM2905" s="8"/>
    </row>
    <row r="2906" spans="2:65" ht="25.5" customHeight="1" x14ac:dyDescent="0.2">
      <c r="B2906"/>
      <c r="C2906" s="40" t="s">
        <v>141</v>
      </c>
      <c r="D2906" s="41" t="s">
        <v>140</v>
      </c>
      <c r="E2906" s="8"/>
      <c r="F2906"/>
      <c r="G2906"/>
      <c r="H2906"/>
      <c r="I2906"/>
      <c r="J2906" s="88"/>
      <c r="K2906" s="65">
        <v>26</v>
      </c>
      <c r="L2906" s="87">
        <v>1</v>
      </c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 s="96" t="s">
        <v>170</v>
      </c>
      <c r="AA2906" s="42">
        <v>1</v>
      </c>
      <c r="AB2906" s="44">
        <v>3.8461538461538464E-2</v>
      </c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</row>
    <row r="2907" spans="2:65" ht="25.5" customHeight="1" x14ac:dyDescent="0.2">
      <c r="B2907"/>
      <c r="C2907"/>
      <c r="D2907"/>
      <c r="E2907" s="8"/>
      <c r="F2907"/>
      <c r="G2907"/>
      <c r="H2907"/>
      <c r="I2907"/>
      <c r="J2907" s="79"/>
      <c r="K2907" s="41" t="s">
        <v>141</v>
      </c>
      <c r="L2907" s="41" t="s">
        <v>140</v>
      </c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 s="96" t="s">
        <v>162</v>
      </c>
      <c r="AA2907" s="42">
        <v>0</v>
      </c>
      <c r="AB2907" s="44">
        <v>0</v>
      </c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</row>
    <row r="2908" spans="2:65" ht="25.5" customHeight="1" x14ac:dyDescent="0.2">
      <c r="B2908"/>
      <c r="C2908"/>
      <c r="D2908"/>
      <c r="E2908" s="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 s="96" t="s">
        <v>171</v>
      </c>
      <c r="AA2908" s="42">
        <v>0</v>
      </c>
      <c r="AB2908" s="44">
        <v>0</v>
      </c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 s="8"/>
      <c r="BJ2908" s="52"/>
      <c r="BK2908" s="52"/>
      <c r="BL2908"/>
      <c r="BM2908"/>
    </row>
    <row r="2909" spans="2:65" ht="25.5" customHeight="1" x14ac:dyDescent="0.2">
      <c r="B2909"/>
      <c r="C2909"/>
      <c r="D2909"/>
      <c r="E2909" s="8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 s="82"/>
      <c r="AA2909" s="83">
        <v>26</v>
      </c>
      <c r="AB2909" s="87">
        <v>1</v>
      </c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 s="8"/>
      <c r="BF2909" s="8"/>
      <c r="BG2909" s="8"/>
      <c r="BH2909"/>
      <c r="BI2909"/>
      <c r="BJ2909"/>
      <c r="BK2909"/>
      <c r="BL2909"/>
      <c r="BM2909"/>
    </row>
    <row r="2910" spans="2:65" ht="25.5" customHeight="1" x14ac:dyDescent="0.2">
      <c r="B2910" s="61"/>
      <c r="C2910" s="61"/>
      <c r="D2910" s="61"/>
      <c r="E2910" s="37"/>
      <c r="F2910" s="61"/>
      <c r="G2910" s="61"/>
      <c r="H2910" s="61"/>
      <c r="I2910" s="61"/>
      <c r="J2910" s="61"/>
      <c r="K2910" s="61"/>
      <c r="L2910" s="61"/>
      <c r="M2910" s="61"/>
      <c r="N2910" s="61"/>
      <c r="O2910" s="61"/>
      <c r="P2910" s="61"/>
      <c r="Q2910" s="61"/>
      <c r="R2910" s="61"/>
      <c r="S2910" s="61"/>
      <c r="T2910" s="61"/>
      <c r="U2910" s="61"/>
      <c r="V2910" s="61"/>
      <c r="W2910" s="61"/>
      <c r="X2910" s="61"/>
      <c r="Y2910" s="61"/>
      <c r="Z2910" s="78"/>
      <c r="AA2910" s="40" t="s">
        <v>141</v>
      </c>
      <c r="AB2910" s="41" t="s">
        <v>140</v>
      </c>
      <c r="AC2910" s="61"/>
      <c r="AD2910" s="61"/>
      <c r="AE2910" s="61"/>
      <c r="AF2910" s="61"/>
      <c r="AG2910" s="61"/>
      <c r="AH2910" s="61"/>
      <c r="AI2910" s="61"/>
      <c r="AJ2910" s="61"/>
      <c r="AK2910" s="61"/>
      <c r="AL2910" s="61"/>
      <c r="AM2910" s="61"/>
      <c r="AN2910" s="61"/>
      <c r="AO2910" s="61"/>
      <c r="AP2910" s="61"/>
      <c r="AQ2910" s="61"/>
      <c r="AR2910" s="61"/>
      <c r="AS2910" s="61"/>
      <c r="AT2910" s="61"/>
      <c r="AU2910" s="61"/>
      <c r="AV2910" s="61"/>
      <c r="AW2910" s="61"/>
      <c r="AX2910" s="61"/>
      <c r="AY2910" s="61"/>
      <c r="AZ2910" s="61"/>
      <c r="BA2910" s="61"/>
      <c r="BB2910" s="61"/>
      <c r="BC2910" s="61"/>
      <c r="BD2910" s="61"/>
      <c r="BE2910" s="61"/>
      <c r="BF2910" s="61"/>
      <c r="BG2910" s="61"/>
      <c r="BH2910" s="61"/>
      <c r="BI2910" s="61"/>
      <c r="BJ2910" s="61"/>
      <c r="BK2910" s="61"/>
      <c r="BL2910" s="61"/>
      <c r="BM2910" s="61"/>
    </row>
    <row r="2911" spans="2:65" ht="25.5" customHeight="1" x14ac:dyDescent="0.2">
      <c r="B2911" s="182" t="s">
        <v>424</v>
      </c>
      <c r="C2911" s="182"/>
      <c r="D2911" s="182"/>
      <c r="E2911" s="182"/>
      <c r="F2911" s="182"/>
      <c r="G2911" s="182"/>
      <c r="H2911" s="182"/>
      <c r="I2911" s="182"/>
      <c r="J2911" s="182"/>
      <c r="K2911" s="182"/>
      <c r="L2911" s="182"/>
      <c r="M2911" s="182"/>
      <c r="N2911" s="182"/>
      <c r="O2911" s="182"/>
      <c r="P2911" s="182"/>
      <c r="Q2911" s="182"/>
      <c r="R2911" s="182"/>
      <c r="S2911" s="182"/>
      <c r="T2911" s="182"/>
      <c r="U2911" s="182"/>
      <c r="V2911" s="182"/>
      <c r="W2911" s="182"/>
      <c r="X2911" s="182"/>
      <c r="Y2911" s="182"/>
      <c r="Z2911" s="182"/>
      <c r="AA2911" s="182"/>
      <c r="AB2911" s="182"/>
      <c r="AC2911" s="182"/>
      <c r="AD2911" s="182"/>
      <c r="AE2911" s="182"/>
      <c r="AF2911" s="182"/>
      <c r="AG2911" s="182"/>
      <c r="AH2911" s="182"/>
      <c r="AI2911" s="182"/>
      <c r="AJ2911" s="182"/>
      <c r="AK2911" s="182"/>
      <c r="AL2911" s="182"/>
      <c r="AM2911" s="182"/>
      <c r="AN2911" s="182"/>
      <c r="AO2911" s="182"/>
      <c r="AP2911" s="182"/>
      <c r="AQ2911" s="182"/>
      <c r="AR2911" s="182"/>
      <c r="AS2911" s="182"/>
      <c r="AT2911" s="182"/>
      <c r="AU2911" s="182"/>
      <c r="AV2911" s="182"/>
      <c r="AW2911" s="182"/>
      <c r="AX2911" s="182"/>
      <c r="AY2911" s="182"/>
      <c r="AZ2911" s="182"/>
      <c r="BA2911" s="182"/>
      <c r="BB2911" s="182"/>
      <c r="BC2911" s="182"/>
      <c r="BD2911" s="182"/>
      <c r="BE2911" s="182"/>
      <c r="BF2911" s="182"/>
      <c r="BG2911" s="182"/>
      <c r="BH2911" s="182"/>
      <c r="BI2911" s="182"/>
      <c r="BJ2911" s="61"/>
      <c r="BK2911" s="61"/>
      <c r="BL2911" s="37"/>
      <c r="BM2911" s="37"/>
    </row>
    <row r="2912" spans="2:65" ht="25.5" customHeight="1" x14ac:dyDescent="0.2">
      <c r="B2912" s="61"/>
      <c r="C2912" s="61"/>
      <c r="D2912" s="61"/>
      <c r="E2912" s="37"/>
      <c r="F2912" s="61"/>
      <c r="G2912" s="61"/>
      <c r="H2912" s="61"/>
      <c r="I2912" s="61"/>
      <c r="J2912" s="61"/>
      <c r="K2912" s="61"/>
      <c r="L2912" s="61"/>
      <c r="M2912" s="61"/>
      <c r="N2912" s="61"/>
      <c r="O2912" s="61"/>
      <c r="P2912" s="61"/>
      <c r="Q2912" s="61"/>
      <c r="R2912" s="61"/>
      <c r="S2912" s="61"/>
      <c r="T2912" s="61"/>
      <c r="U2912" s="61"/>
      <c r="V2912" s="61"/>
      <c r="W2912" s="61"/>
      <c r="X2912" s="61"/>
      <c r="Y2912" s="61"/>
      <c r="Z2912" s="61"/>
      <c r="AA2912" s="61"/>
      <c r="AB2912" s="61"/>
      <c r="AC2912" s="61"/>
      <c r="AD2912" s="61"/>
      <c r="AE2912" s="61"/>
      <c r="AF2912" s="61"/>
      <c r="AG2912" s="61"/>
      <c r="AH2912" s="61"/>
      <c r="AI2912" s="61"/>
      <c r="AJ2912" s="61"/>
      <c r="AK2912" s="61"/>
      <c r="AL2912" s="61"/>
      <c r="AM2912" s="61"/>
      <c r="AN2912" s="61"/>
      <c r="AO2912" s="61"/>
      <c r="AP2912" s="61"/>
      <c r="AQ2912" s="61"/>
      <c r="AR2912" s="61"/>
      <c r="AS2912" s="61"/>
      <c r="AT2912" s="61"/>
      <c r="AU2912" s="61"/>
      <c r="AV2912" s="61"/>
      <c r="AW2912" s="61"/>
      <c r="AX2912" s="61"/>
      <c r="AY2912" s="61"/>
      <c r="AZ2912" s="61"/>
      <c r="BA2912" s="61"/>
      <c r="BB2912" s="61"/>
      <c r="BC2912" s="61"/>
      <c r="BD2912" s="61"/>
      <c r="BE2912" s="61"/>
      <c r="BF2912" s="61"/>
      <c r="BG2912" s="61"/>
      <c r="BH2912" s="61"/>
      <c r="BI2912" s="61"/>
      <c r="BJ2912" s="61"/>
      <c r="BK2912" s="61"/>
      <c r="BL2912" s="61"/>
      <c r="BM2912" s="61"/>
    </row>
    <row r="2913" spans="2:65" ht="25.5" customHeight="1" x14ac:dyDescent="0.2">
      <c r="B2913" s="189" t="s">
        <v>373</v>
      </c>
      <c r="C2913" s="192"/>
      <c r="D2913" s="192"/>
      <c r="E2913" s="37"/>
      <c r="F2913" s="189" t="s">
        <v>370</v>
      </c>
      <c r="G2913" s="192"/>
      <c r="H2913" s="192"/>
      <c r="I2913" s="61"/>
      <c r="J2913" s="189" t="s">
        <v>396</v>
      </c>
      <c r="K2913" s="192"/>
      <c r="L2913" s="192"/>
      <c r="M2913" s="61"/>
      <c r="N2913" s="190" t="s">
        <v>198</v>
      </c>
      <c r="O2913" s="191"/>
      <c r="P2913" s="191"/>
      <c r="Q2913" s="61"/>
      <c r="R2913" s="190" t="s">
        <v>207</v>
      </c>
      <c r="S2913" s="191"/>
      <c r="T2913" s="191"/>
      <c r="U2913" s="61"/>
      <c r="V2913" s="61"/>
      <c r="W2913" s="190" t="s">
        <v>212</v>
      </c>
      <c r="X2913" s="191"/>
      <c r="Y2913" s="191"/>
      <c r="Z2913" s="61"/>
      <c r="AA2913" s="190" t="s">
        <v>223</v>
      </c>
      <c r="AB2913" s="191"/>
      <c r="AC2913" s="191"/>
      <c r="AD2913" s="61"/>
      <c r="AE2913" s="190" t="s">
        <v>230</v>
      </c>
      <c r="AF2913" s="190"/>
      <c r="AG2913" s="190"/>
      <c r="AH2913" s="61"/>
      <c r="AI2913" s="190" t="s">
        <v>235</v>
      </c>
      <c r="AJ2913" s="190"/>
      <c r="AK2913" s="190"/>
      <c r="AL2913" s="61"/>
      <c r="AM2913" s="190" t="s">
        <v>252</v>
      </c>
      <c r="AN2913" s="190"/>
      <c r="AO2913" s="190"/>
      <c r="AP2913" s="61"/>
      <c r="AQ2913" s="190" t="s">
        <v>282</v>
      </c>
      <c r="AR2913" s="190"/>
      <c r="AS2913" s="190"/>
      <c r="AT2913" s="61"/>
      <c r="AU2913" s="189" t="s">
        <v>295</v>
      </c>
      <c r="AV2913" s="189"/>
      <c r="AW2913" s="189"/>
      <c r="AX2913" s="61"/>
      <c r="AY2913" s="189" t="s">
        <v>323</v>
      </c>
      <c r="AZ2913" s="189"/>
      <c r="BA2913" s="189"/>
      <c r="BB2913" s="61"/>
      <c r="BC2913" s="189" t="s">
        <v>324</v>
      </c>
      <c r="BD2913" s="189"/>
      <c r="BE2913" s="189"/>
      <c r="BF2913" s="61"/>
      <c r="BG2913" s="189" t="s">
        <v>331</v>
      </c>
      <c r="BH2913" s="189"/>
      <c r="BI2913" s="189"/>
      <c r="BJ2913" s="61"/>
      <c r="BK2913" s="61"/>
      <c r="BL2913" s="61"/>
      <c r="BM2913" s="61"/>
    </row>
    <row r="2914" spans="2:65" ht="25.5" customHeight="1" x14ac:dyDescent="0.2">
      <c r="B2914" s="63" t="s">
        <v>371</v>
      </c>
      <c r="C2914" s="45">
        <v>5</v>
      </c>
      <c r="D2914" s="58">
        <v>0.19230769230769232</v>
      </c>
      <c r="E2914" s="37"/>
      <c r="F2914" s="75" t="s">
        <v>384</v>
      </c>
      <c r="G2914" s="45">
        <v>2</v>
      </c>
      <c r="H2914" s="58">
        <v>7.6923076923076927E-2</v>
      </c>
      <c r="I2914" s="61"/>
      <c r="J2914" s="63" t="s">
        <v>397</v>
      </c>
      <c r="K2914" s="45">
        <v>9</v>
      </c>
      <c r="L2914" s="58">
        <v>0.34615384615384615</v>
      </c>
      <c r="M2914" s="61"/>
      <c r="N2914" s="169" t="s">
        <v>199</v>
      </c>
      <c r="O2914" s="59">
        <v>6</v>
      </c>
      <c r="P2914" s="60">
        <v>0.25</v>
      </c>
      <c r="Q2914" s="61"/>
      <c r="R2914" s="169" t="s">
        <v>208</v>
      </c>
      <c r="S2914" s="59">
        <v>12</v>
      </c>
      <c r="T2914" s="60">
        <v>0.5</v>
      </c>
      <c r="U2914" s="61"/>
      <c r="V2914" s="61"/>
      <c r="W2914" s="169" t="s">
        <v>213</v>
      </c>
      <c r="X2914" s="59">
        <v>5</v>
      </c>
      <c r="Y2914" s="60">
        <v>0.19230769230769232</v>
      </c>
      <c r="Z2914" s="61"/>
      <c r="AA2914" s="169" t="s">
        <v>224</v>
      </c>
      <c r="AB2914" s="59">
        <v>12</v>
      </c>
      <c r="AC2914" s="60">
        <v>0.46153846153846156</v>
      </c>
      <c r="AD2914" s="61"/>
      <c r="AE2914" s="169" t="s">
        <v>231</v>
      </c>
      <c r="AF2914" s="59">
        <v>3</v>
      </c>
      <c r="AG2914" s="60">
        <v>0.13043478260869565</v>
      </c>
      <c r="AH2914" s="61"/>
      <c r="AI2914" s="169" t="s">
        <v>236</v>
      </c>
      <c r="AJ2914" s="59">
        <v>0</v>
      </c>
      <c r="AK2914" s="60">
        <v>0</v>
      </c>
      <c r="AL2914" s="61"/>
      <c r="AM2914" s="169" t="s">
        <v>253</v>
      </c>
      <c r="AN2914" s="59">
        <v>0</v>
      </c>
      <c r="AO2914" s="60">
        <v>0</v>
      </c>
      <c r="AP2914" s="61"/>
      <c r="AQ2914" s="169" t="s">
        <v>283</v>
      </c>
      <c r="AR2914" s="59">
        <v>6</v>
      </c>
      <c r="AS2914" s="60">
        <v>0.2608695652173913</v>
      </c>
      <c r="AT2914" s="61"/>
      <c r="AU2914" s="169" t="s">
        <v>296</v>
      </c>
      <c r="AV2914" s="59">
        <v>1</v>
      </c>
      <c r="AW2914" s="60">
        <v>4.7619047619047616E-2</v>
      </c>
      <c r="AX2914" s="61"/>
      <c r="AY2914" s="169" t="s">
        <v>314</v>
      </c>
      <c r="AZ2914" s="59">
        <v>4</v>
      </c>
      <c r="BA2914" s="60">
        <v>0.15384615384615385</v>
      </c>
      <c r="BB2914" s="61"/>
      <c r="BC2914" s="169" t="s">
        <v>325</v>
      </c>
      <c r="BD2914" s="59">
        <v>13</v>
      </c>
      <c r="BE2914" s="60">
        <v>0.5</v>
      </c>
      <c r="BF2914" s="61"/>
      <c r="BG2914" s="63" t="s">
        <v>332</v>
      </c>
      <c r="BH2914" s="54">
        <v>2</v>
      </c>
      <c r="BI2914" s="66">
        <v>0.125</v>
      </c>
      <c r="BJ2914" s="61"/>
      <c r="BK2914" s="61"/>
      <c r="BL2914" s="61"/>
      <c r="BM2914" s="61"/>
    </row>
    <row r="2915" spans="2:65" ht="25.5" customHeight="1" x14ac:dyDescent="0.2">
      <c r="B2915" s="63" t="s">
        <v>372</v>
      </c>
      <c r="C2915" s="45">
        <v>6</v>
      </c>
      <c r="D2915" s="58">
        <v>0.23076923076923078</v>
      </c>
      <c r="E2915" s="64"/>
      <c r="F2915" s="75" t="s">
        <v>385</v>
      </c>
      <c r="G2915" s="45">
        <v>9</v>
      </c>
      <c r="H2915" s="58">
        <v>0.34615384615384615</v>
      </c>
      <c r="I2915" s="61"/>
      <c r="J2915" s="63" t="s">
        <v>398</v>
      </c>
      <c r="K2915" s="45">
        <v>1</v>
      </c>
      <c r="L2915" s="58">
        <v>3.8461538461538464E-2</v>
      </c>
      <c r="M2915" s="61"/>
      <c r="N2915" s="169" t="s">
        <v>200</v>
      </c>
      <c r="O2915" s="45">
        <v>12</v>
      </c>
      <c r="P2915" s="60">
        <v>0.5</v>
      </c>
      <c r="Q2915" s="61"/>
      <c r="R2915" s="169" t="s">
        <v>209</v>
      </c>
      <c r="S2915" s="59">
        <v>9</v>
      </c>
      <c r="T2915" s="60">
        <v>0.375</v>
      </c>
      <c r="U2915" s="61"/>
      <c r="V2915" s="61"/>
      <c r="W2915" s="169" t="s">
        <v>214</v>
      </c>
      <c r="X2915" s="45">
        <v>0</v>
      </c>
      <c r="Y2915" s="60">
        <v>0</v>
      </c>
      <c r="Z2915" s="61"/>
      <c r="AA2915" s="169" t="s">
        <v>225</v>
      </c>
      <c r="AB2915" s="45">
        <v>5</v>
      </c>
      <c r="AC2915" s="60">
        <v>0.19230769230769232</v>
      </c>
      <c r="AD2915" s="61"/>
      <c r="AE2915" s="169" t="s">
        <v>232</v>
      </c>
      <c r="AF2915" s="45">
        <v>5</v>
      </c>
      <c r="AG2915" s="60">
        <v>0.21739130434782608</v>
      </c>
      <c r="AH2915" s="61"/>
      <c r="AI2915" s="169" t="s">
        <v>238</v>
      </c>
      <c r="AJ2915" s="45">
        <v>0</v>
      </c>
      <c r="AK2915" s="60">
        <v>0</v>
      </c>
      <c r="AL2915" s="61"/>
      <c r="AM2915" s="169" t="s">
        <v>254</v>
      </c>
      <c r="AN2915" s="45">
        <v>0</v>
      </c>
      <c r="AO2915" s="60">
        <v>0</v>
      </c>
      <c r="AP2915" s="61"/>
      <c r="AQ2915" s="169" t="s">
        <v>284</v>
      </c>
      <c r="AR2915" s="45">
        <v>2</v>
      </c>
      <c r="AS2915" s="60">
        <v>8.6956521739130432E-2</v>
      </c>
      <c r="AT2915" s="61"/>
      <c r="AU2915" s="169" t="s">
        <v>297</v>
      </c>
      <c r="AV2915" s="45">
        <v>4</v>
      </c>
      <c r="AW2915" s="60">
        <v>0.19047619047619047</v>
      </c>
      <c r="AX2915" s="61"/>
      <c r="AY2915" s="169" t="s">
        <v>316</v>
      </c>
      <c r="AZ2915" s="45">
        <v>2</v>
      </c>
      <c r="BA2915" s="60">
        <v>7.6923076923076927E-2</v>
      </c>
      <c r="BB2915" s="61"/>
      <c r="BC2915" s="169" t="s">
        <v>326</v>
      </c>
      <c r="BD2915" s="45">
        <v>4</v>
      </c>
      <c r="BE2915" s="60">
        <v>0.15384615384615385</v>
      </c>
      <c r="BF2915" s="61"/>
      <c r="BG2915" s="63" t="s">
        <v>333</v>
      </c>
      <c r="BH2915" s="65">
        <v>2</v>
      </c>
      <c r="BI2915" s="66">
        <v>0.125</v>
      </c>
      <c r="BJ2915" s="61"/>
      <c r="BK2915" s="61"/>
      <c r="BL2915" s="61"/>
      <c r="BM2915" s="61"/>
    </row>
    <row r="2916" spans="2:65" ht="25.5" customHeight="1" x14ac:dyDescent="0.2">
      <c r="B2916" s="63" t="s">
        <v>374</v>
      </c>
      <c r="C2916" s="45">
        <v>1</v>
      </c>
      <c r="D2916" s="58">
        <v>3.8461538461538464E-2</v>
      </c>
      <c r="E2916" s="64"/>
      <c r="F2916" s="75" t="s">
        <v>386</v>
      </c>
      <c r="G2916" s="45">
        <v>0</v>
      </c>
      <c r="H2916" s="58">
        <v>0</v>
      </c>
      <c r="I2916" s="61"/>
      <c r="J2916" s="63" t="s">
        <v>385</v>
      </c>
      <c r="K2916" s="45">
        <v>1</v>
      </c>
      <c r="L2916" s="58">
        <v>3.8461538461538464E-2</v>
      </c>
      <c r="M2916" s="61"/>
      <c r="N2916" s="169" t="s">
        <v>201</v>
      </c>
      <c r="O2916" s="45">
        <v>1</v>
      </c>
      <c r="P2916" s="60">
        <v>4.1666666666666664E-2</v>
      </c>
      <c r="Q2916" s="61"/>
      <c r="R2916" s="169" t="s">
        <v>210</v>
      </c>
      <c r="S2916" s="59">
        <v>3</v>
      </c>
      <c r="T2916" s="60">
        <v>0.125</v>
      </c>
      <c r="U2916" s="61"/>
      <c r="V2916" s="61"/>
      <c r="W2916" s="169" t="s">
        <v>215</v>
      </c>
      <c r="X2916" s="45">
        <v>1</v>
      </c>
      <c r="Y2916" s="60">
        <v>3.8461538461538464E-2</v>
      </c>
      <c r="Z2916" s="61"/>
      <c r="AA2916" s="169" t="s">
        <v>226</v>
      </c>
      <c r="AB2916" s="45">
        <v>0</v>
      </c>
      <c r="AC2916" s="60">
        <v>0</v>
      </c>
      <c r="AD2916" s="61"/>
      <c r="AE2916" s="169" t="s">
        <v>233</v>
      </c>
      <c r="AF2916" s="45">
        <v>3</v>
      </c>
      <c r="AG2916" s="60">
        <v>0.13043478260869565</v>
      </c>
      <c r="AH2916" s="61"/>
      <c r="AI2916" s="169" t="s">
        <v>239</v>
      </c>
      <c r="AJ2916" s="45">
        <v>5</v>
      </c>
      <c r="AK2916" s="60">
        <v>0.19230769230769232</v>
      </c>
      <c r="AL2916" s="61"/>
      <c r="AM2916" s="169" t="s">
        <v>255</v>
      </c>
      <c r="AN2916" s="45">
        <v>0</v>
      </c>
      <c r="AO2916" s="60">
        <v>0</v>
      </c>
      <c r="AP2916" s="61"/>
      <c r="AQ2916" s="169" t="s">
        <v>285</v>
      </c>
      <c r="AR2916" s="45">
        <v>0</v>
      </c>
      <c r="AS2916" s="60">
        <v>0</v>
      </c>
      <c r="AT2916" s="61"/>
      <c r="AU2916" s="169" t="s">
        <v>298</v>
      </c>
      <c r="AV2916" s="45">
        <v>0</v>
      </c>
      <c r="AW2916" s="60">
        <v>0</v>
      </c>
      <c r="AX2916" s="61"/>
      <c r="AY2916" s="169" t="s">
        <v>315</v>
      </c>
      <c r="AZ2916" s="45">
        <v>0</v>
      </c>
      <c r="BA2916" s="60">
        <v>0</v>
      </c>
      <c r="BB2916" s="61"/>
      <c r="BC2916" s="169" t="s">
        <v>327</v>
      </c>
      <c r="BD2916" s="45">
        <v>0</v>
      </c>
      <c r="BE2916" s="60">
        <v>0</v>
      </c>
      <c r="BF2916" s="61"/>
      <c r="BG2916" s="63" t="s">
        <v>334</v>
      </c>
      <c r="BH2916" s="65">
        <v>0</v>
      </c>
      <c r="BI2916" s="66">
        <v>0</v>
      </c>
      <c r="BJ2916" s="62"/>
      <c r="BK2916" s="62"/>
      <c r="BL2916" s="61"/>
      <c r="BM2916" s="61"/>
    </row>
    <row r="2917" spans="2:65" ht="25.5" customHeight="1" x14ac:dyDescent="0.2">
      <c r="B2917" s="63" t="s">
        <v>375</v>
      </c>
      <c r="C2917" s="45">
        <v>0</v>
      </c>
      <c r="D2917" s="58">
        <v>0</v>
      </c>
      <c r="E2917" s="64"/>
      <c r="F2917" s="75" t="s">
        <v>387</v>
      </c>
      <c r="G2917" s="45">
        <v>1</v>
      </c>
      <c r="H2917" s="58">
        <v>3.8461538461538464E-2</v>
      </c>
      <c r="I2917" s="61"/>
      <c r="J2917" s="63" t="s">
        <v>399</v>
      </c>
      <c r="K2917" s="45">
        <v>0</v>
      </c>
      <c r="L2917" s="58">
        <v>0</v>
      </c>
      <c r="M2917" s="61"/>
      <c r="N2917" s="169" t="s">
        <v>202</v>
      </c>
      <c r="O2917" s="45">
        <v>1</v>
      </c>
      <c r="P2917" s="60">
        <v>4.1666666666666664E-2</v>
      </c>
      <c r="Q2917" s="61"/>
      <c r="R2917" s="169" t="s">
        <v>211</v>
      </c>
      <c r="S2917" s="59">
        <v>0</v>
      </c>
      <c r="T2917" s="60">
        <v>0</v>
      </c>
      <c r="U2917" s="61"/>
      <c r="V2917" s="61"/>
      <c r="W2917" s="169" t="s">
        <v>216</v>
      </c>
      <c r="X2917" s="45">
        <v>1</v>
      </c>
      <c r="Y2917" s="60">
        <v>3.8461538461538464E-2</v>
      </c>
      <c r="Z2917" s="61"/>
      <c r="AA2917" s="169" t="s">
        <v>227</v>
      </c>
      <c r="AB2917" s="45">
        <v>3</v>
      </c>
      <c r="AC2917" s="60">
        <v>0.11538461538461539</v>
      </c>
      <c r="AD2917" s="61"/>
      <c r="AE2917" s="169" t="s">
        <v>234</v>
      </c>
      <c r="AF2917" s="45">
        <v>0</v>
      </c>
      <c r="AG2917" s="60">
        <v>0</v>
      </c>
      <c r="AH2917" s="61"/>
      <c r="AI2917" s="169" t="s">
        <v>240</v>
      </c>
      <c r="AJ2917" s="45">
        <v>1</v>
      </c>
      <c r="AK2917" s="60">
        <v>3.8461538461538464E-2</v>
      </c>
      <c r="AL2917" s="61"/>
      <c r="AM2917" s="169" t="s">
        <v>276</v>
      </c>
      <c r="AN2917" s="45">
        <v>5</v>
      </c>
      <c r="AO2917" s="60">
        <v>0.23809523809523808</v>
      </c>
      <c r="AP2917" s="61"/>
      <c r="AQ2917" s="169" t="s">
        <v>286</v>
      </c>
      <c r="AR2917" s="45">
        <v>9</v>
      </c>
      <c r="AS2917" s="60">
        <v>0.39130434782608697</v>
      </c>
      <c r="AT2917" s="61"/>
      <c r="AU2917" s="169" t="s">
        <v>299</v>
      </c>
      <c r="AV2917" s="45">
        <v>1</v>
      </c>
      <c r="AW2917" s="60">
        <v>4.7619047619047616E-2</v>
      </c>
      <c r="AX2917" s="61"/>
      <c r="AY2917" s="169" t="s">
        <v>317</v>
      </c>
      <c r="AZ2917" s="45">
        <v>0</v>
      </c>
      <c r="BA2917" s="60">
        <v>0</v>
      </c>
      <c r="BB2917" s="61"/>
      <c r="BC2917" s="169" t="s">
        <v>328</v>
      </c>
      <c r="BD2917" s="59">
        <v>3</v>
      </c>
      <c r="BE2917" s="60">
        <v>0.11538461538461539</v>
      </c>
      <c r="BF2917" s="61"/>
      <c r="BG2917" s="63" t="s">
        <v>335</v>
      </c>
      <c r="BH2917" s="54">
        <v>5</v>
      </c>
      <c r="BI2917" s="66">
        <v>0.3125</v>
      </c>
      <c r="BJ2917" s="61"/>
      <c r="BK2917" s="61"/>
      <c r="BL2917" s="61"/>
      <c r="BM2917" s="61"/>
    </row>
    <row r="2918" spans="2:65" ht="25.5" customHeight="1" x14ac:dyDescent="0.2">
      <c r="B2918" s="63" t="s">
        <v>376</v>
      </c>
      <c r="C2918" s="45">
        <v>3</v>
      </c>
      <c r="D2918" s="58">
        <v>0.11538461538461539</v>
      </c>
      <c r="E2918" s="64"/>
      <c r="F2918" s="75" t="s">
        <v>388</v>
      </c>
      <c r="G2918" s="45">
        <v>0</v>
      </c>
      <c r="H2918" s="58">
        <v>0</v>
      </c>
      <c r="I2918" s="61"/>
      <c r="J2918" s="63" t="s">
        <v>400</v>
      </c>
      <c r="K2918" s="45">
        <v>0</v>
      </c>
      <c r="L2918" s="58">
        <v>0</v>
      </c>
      <c r="M2918" s="61"/>
      <c r="N2918" s="169" t="s">
        <v>203</v>
      </c>
      <c r="O2918" s="45">
        <v>0</v>
      </c>
      <c r="P2918" s="60">
        <v>0</v>
      </c>
      <c r="Q2918" s="61"/>
      <c r="R2918" s="37"/>
      <c r="S2918" s="45">
        <v>24</v>
      </c>
      <c r="T2918" s="60">
        <v>1</v>
      </c>
      <c r="U2918" s="61"/>
      <c r="V2918" s="61"/>
      <c r="W2918" s="169" t="s">
        <v>217</v>
      </c>
      <c r="X2918" s="45">
        <v>5</v>
      </c>
      <c r="Y2918" s="60">
        <v>0.19230769230769232</v>
      </c>
      <c r="Z2918" s="61"/>
      <c r="AA2918" s="169" t="s">
        <v>228</v>
      </c>
      <c r="AB2918" s="45">
        <v>5</v>
      </c>
      <c r="AC2918" s="60">
        <v>0.19230769230769232</v>
      </c>
      <c r="AD2918" s="61"/>
      <c r="AE2918" s="169" t="s">
        <v>237</v>
      </c>
      <c r="AF2918" s="45">
        <v>9</v>
      </c>
      <c r="AG2918" s="60">
        <v>0.39130434782608697</v>
      </c>
      <c r="AH2918" s="61"/>
      <c r="AI2918" s="169" t="s">
        <v>241</v>
      </c>
      <c r="AJ2918" s="45">
        <v>0</v>
      </c>
      <c r="AK2918" s="60">
        <v>0</v>
      </c>
      <c r="AL2918" s="61"/>
      <c r="AM2918" s="169" t="s">
        <v>257</v>
      </c>
      <c r="AN2918" s="45">
        <v>0</v>
      </c>
      <c r="AO2918" s="60">
        <v>0</v>
      </c>
      <c r="AP2918" s="61"/>
      <c r="AQ2918" s="169" t="s">
        <v>287</v>
      </c>
      <c r="AR2918" s="45">
        <v>0</v>
      </c>
      <c r="AS2918" s="60">
        <v>0</v>
      </c>
      <c r="AT2918" s="61"/>
      <c r="AU2918" s="169" t="s">
        <v>300</v>
      </c>
      <c r="AV2918" s="45">
        <v>1</v>
      </c>
      <c r="AW2918" s="60">
        <v>4.7619047619047616E-2</v>
      </c>
      <c r="AX2918" s="61"/>
      <c r="AY2918" s="169" t="s">
        <v>319</v>
      </c>
      <c r="AZ2918" s="45">
        <v>4</v>
      </c>
      <c r="BA2918" s="60">
        <v>0.15384615384615385</v>
      </c>
      <c r="BB2918" s="61"/>
      <c r="BC2918" s="169" t="s">
        <v>329</v>
      </c>
      <c r="BD2918" s="59">
        <v>0</v>
      </c>
      <c r="BE2918" s="60">
        <v>0</v>
      </c>
      <c r="BF2918" s="61"/>
      <c r="BG2918" s="63" t="s">
        <v>336</v>
      </c>
      <c r="BH2918" s="54">
        <v>6</v>
      </c>
      <c r="BI2918" s="66">
        <v>0.375</v>
      </c>
      <c r="BJ2918" s="61"/>
      <c r="BK2918" s="61"/>
      <c r="BL2918" s="61"/>
      <c r="BM2918" s="61"/>
    </row>
    <row r="2919" spans="2:65" ht="25.5" customHeight="1" x14ac:dyDescent="0.2">
      <c r="B2919" s="63" t="s">
        <v>377</v>
      </c>
      <c r="C2919" s="45">
        <v>0</v>
      </c>
      <c r="D2919" s="58">
        <v>0</v>
      </c>
      <c r="E2919" s="64"/>
      <c r="F2919" s="75" t="s">
        <v>389</v>
      </c>
      <c r="G2919" s="45">
        <v>3</v>
      </c>
      <c r="H2919" s="58">
        <v>0.11538461538461539</v>
      </c>
      <c r="I2919" s="61"/>
      <c r="J2919" s="63" t="s">
        <v>387</v>
      </c>
      <c r="K2919" s="45">
        <v>1</v>
      </c>
      <c r="L2919" s="58">
        <v>3.8461538461538464E-2</v>
      </c>
      <c r="M2919" s="61"/>
      <c r="N2919" s="169" t="s">
        <v>204</v>
      </c>
      <c r="O2919" s="45">
        <v>3</v>
      </c>
      <c r="P2919" s="60">
        <v>0.125</v>
      </c>
      <c r="Q2919" s="61"/>
      <c r="R2919" s="61"/>
      <c r="S2919" s="49" t="s">
        <v>141</v>
      </c>
      <c r="T2919" s="49" t="s">
        <v>140</v>
      </c>
      <c r="U2919" s="61"/>
      <c r="V2919" s="61"/>
      <c r="W2919" s="169" t="s">
        <v>218</v>
      </c>
      <c r="X2919" s="45">
        <v>2</v>
      </c>
      <c r="Y2919" s="60">
        <v>7.6923076923076927E-2</v>
      </c>
      <c r="Z2919" s="61"/>
      <c r="AA2919" s="169" t="s">
        <v>229</v>
      </c>
      <c r="AB2919" s="45">
        <v>1</v>
      </c>
      <c r="AC2919" s="60">
        <v>3.8461538461538464E-2</v>
      </c>
      <c r="AD2919" s="61"/>
      <c r="AE2919" s="169" t="s">
        <v>251</v>
      </c>
      <c r="AF2919" s="59">
        <v>0</v>
      </c>
      <c r="AG2919" s="60">
        <v>0</v>
      </c>
      <c r="AH2919" s="61"/>
      <c r="AI2919" s="169" t="s">
        <v>242</v>
      </c>
      <c r="AJ2919" s="45">
        <v>1</v>
      </c>
      <c r="AK2919" s="60">
        <v>3.8461538461538464E-2</v>
      </c>
      <c r="AL2919" s="61"/>
      <c r="AM2919" s="169" t="s">
        <v>256</v>
      </c>
      <c r="AN2919" s="45">
        <v>1</v>
      </c>
      <c r="AO2919" s="60">
        <v>4.7619047619047616E-2</v>
      </c>
      <c r="AP2919" s="61"/>
      <c r="AQ2919" s="169" t="s">
        <v>288</v>
      </c>
      <c r="AR2919" s="59">
        <v>2</v>
      </c>
      <c r="AS2919" s="60">
        <v>8.6956521739130432E-2</v>
      </c>
      <c r="AT2919" s="61"/>
      <c r="AU2919" s="169" t="s">
        <v>301</v>
      </c>
      <c r="AV2919" s="45">
        <v>0</v>
      </c>
      <c r="AW2919" s="60">
        <v>0</v>
      </c>
      <c r="AX2919" s="61"/>
      <c r="AY2919" s="169" t="s">
        <v>320</v>
      </c>
      <c r="AZ2919" s="45">
        <v>0</v>
      </c>
      <c r="BA2919" s="60">
        <v>0</v>
      </c>
      <c r="BB2919" s="61"/>
      <c r="BC2919" s="169" t="s">
        <v>330</v>
      </c>
      <c r="BD2919" s="45">
        <v>6</v>
      </c>
      <c r="BE2919" s="60">
        <v>0.23076923076923078</v>
      </c>
      <c r="BF2919" s="61"/>
      <c r="BG2919" s="63" t="s">
        <v>337</v>
      </c>
      <c r="BH2919" s="65">
        <v>1</v>
      </c>
      <c r="BI2919" s="66">
        <v>6.25E-2</v>
      </c>
      <c r="BJ2919" s="61"/>
      <c r="BK2919" s="61"/>
      <c r="BL2919" s="61"/>
      <c r="BM2919" s="61"/>
    </row>
    <row r="2920" spans="2:65" ht="25.5" customHeight="1" x14ac:dyDescent="0.2">
      <c r="B2920" s="63" t="s">
        <v>378</v>
      </c>
      <c r="C2920" s="45">
        <v>2</v>
      </c>
      <c r="D2920" s="58">
        <v>7.6923076923076927E-2</v>
      </c>
      <c r="E2920" s="64"/>
      <c r="F2920" s="75" t="s">
        <v>390</v>
      </c>
      <c r="G2920" s="45">
        <v>1</v>
      </c>
      <c r="H2920" s="58">
        <v>3.8461538461538464E-2</v>
      </c>
      <c r="I2920" s="61"/>
      <c r="J2920" s="63" t="s">
        <v>401</v>
      </c>
      <c r="K2920" s="45">
        <v>2</v>
      </c>
      <c r="L2920" s="58">
        <v>7.6923076923076927E-2</v>
      </c>
      <c r="M2920" s="61"/>
      <c r="N2920" s="169" t="s">
        <v>205</v>
      </c>
      <c r="O2920" s="45">
        <v>0</v>
      </c>
      <c r="P2920" s="60">
        <v>0</v>
      </c>
      <c r="Q2920" s="61"/>
      <c r="R2920" s="61"/>
      <c r="S2920" s="61"/>
      <c r="T2920" s="61"/>
      <c r="U2920" s="61"/>
      <c r="V2920" s="61"/>
      <c r="W2920" s="169" t="s">
        <v>219</v>
      </c>
      <c r="X2920" s="45">
        <v>1</v>
      </c>
      <c r="Y2920" s="60">
        <v>3.8461538461538464E-2</v>
      </c>
      <c r="Z2920" s="61"/>
      <c r="AA2920" s="37"/>
      <c r="AB2920" s="45">
        <v>26</v>
      </c>
      <c r="AC2920" s="60">
        <v>1</v>
      </c>
      <c r="AD2920" s="61"/>
      <c r="AE2920" s="169" t="s">
        <v>435</v>
      </c>
      <c r="AF2920" s="59">
        <v>1</v>
      </c>
      <c r="AG2920" s="60">
        <v>4.3478260869565216E-2</v>
      </c>
      <c r="AH2920" s="61"/>
      <c r="AI2920" s="169" t="s">
        <v>243</v>
      </c>
      <c r="AJ2920" s="45">
        <v>0</v>
      </c>
      <c r="AK2920" s="60">
        <v>0</v>
      </c>
      <c r="AL2920" s="61"/>
      <c r="AM2920" s="169" t="s">
        <v>258</v>
      </c>
      <c r="AN2920" s="45">
        <v>0</v>
      </c>
      <c r="AO2920" s="60">
        <v>0</v>
      </c>
      <c r="AP2920" s="61"/>
      <c r="AQ2920" s="169" t="s">
        <v>289</v>
      </c>
      <c r="AR2920" s="59">
        <v>1</v>
      </c>
      <c r="AS2920" s="60">
        <v>3.8461538461538464E-2</v>
      </c>
      <c r="AT2920" s="61"/>
      <c r="AU2920" s="169" t="s">
        <v>302</v>
      </c>
      <c r="AV2920" s="45">
        <v>6</v>
      </c>
      <c r="AW2920" s="60">
        <v>0.2857142857142857</v>
      </c>
      <c r="AX2920" s="61"/>
      <c r="AY2920" s="169" t="s">
        <v>322</v>
      </c>
      <c r="AZ2920" s="45">
        <v>0</v>
      </c>
      <c r="BA2920" s="60">
        <v>0</v>
      </c>
      <c r="BB2920" s="61"/>
      <c r="BC2920" s="98"/>
      <c r="BD2920" s="45">
        <v>26</v>
      </c>
      <c r="BE2920" s="60">
        <v>1</v>
      </c>
      <c r="BF2920" s="61"/>
      <c r="BG2920" s="98"/>
      <c r="BH2920" s="65">
        <v>16</v>
      </c>
      <c r="BI2920" s="66">
        <v>1</v>
      </c>
      <c r="BJ2920" s="61"/>
      <c r="BK2920" s="61"/>
      <c r="BL2920" s="61"/>
      <c r="BM2920" s="61"/>
    </row>
    <row r="2921" spans="2:65" ht="25.5" customHeight="1" x14ac:dyDescent="0.2">
      <c r="B2921" s="63" t="s">
        <v>379</v>
      </c>
      <c r="C2921" s="45">
        <v>3</v>
      </c>
      <c r="D2921" s="58">
        <v>0.11538461538461539</v>
      </c>
      <c r="E2921" s="64"/>
      <c r="F2921" s="75" t="s">
        <v>391</v>
      </c>
      <c r="G2921" s="45">
        <v>4</v>
      </c>
      <c r="H2921" s="58">
        <v>0.15384615384615385</v>
      </c>
      <c r="I2921" s="61"/>
      <c r="J2921" s="63" t="s">
        <v>402</v>
      </c>
      <c r="K2921" s="45">
        <v>0</v>
      </c>
      <c r="L2921" s="58">
        <v>0</v>
      </c>
      <c r="M2921" s="61"/>
      <c r="N2921" s="169" t="s">
        <v>206</v>
      </c>
      <c r="O2921" s="45">
        <v>0</v>
      </c>
      <c r="P2921" s="60">
        <v>0</v>
      </c>
      <c r="Q2921" s="61"/>
      <c r="R2921" s="61"/>
      <c r="S2921" s="61"/>
      <c r="T2921" s="61"/>
      <c r="U2921" s="61"/>
      <c r="V2921" s="61"/>
      <c r="W2921" s="169" t="s">
        <v>220</v>
      </c>
      <c r="X2921" s="45">
        <v>3</v>
      </c>
      <c r="Y2921" s="60">
        <v>0.11538461538461539</v>
      </c>
      <c r="Z2921" s="61"/>
      <c r="AA2921" s="61"/>
      <c r="AB2921" s="49" t="s">
        <v>141</v>
      </c>
      <c r="AC2921" s="49" t="s">
        <v>140</v>
      </c>
      <c r="AD2921" s="61"/>
      <c r="AE2921" s="169" t="s">
        <v>436</v>
      </c>
      <c r="AF2921" s="59">
        <v>3</v>
      </c>
      <c r="AG2921" s="60">
        <v>0.13043478260869565</v>
      </c>
      <c r="AH2921" s="61"/>
      <c r="AI2921" s="169" t="s">
        <v>244</v>
      </c>
      <c r="AJ2921" s="45">
        <v>5</v>
      </c>
      <c r="AK2921" s="60">
        <v>0.19230769230769232</v>
      </c>
      <c r="AL2921" s="61"/>
      <c r="AM2921" s="169" t="s">
        <v>277</v>
      </c>
      <c r="AN2921" s="45">
        <v>1</v>
      </c>
      <c r="AO2921" s="60">
        <v>4.7619047619047616E-2</v>
      </c>
      <c r="AP2921" s="61"/>
      <c r="AQ2921" s="169" t="s">
        <v>290</v>
      </c>
      <c r="AR2921" s="45">
        <v>0</v>
      </c>
      <c r="AS2921" s="60">
        <v>0</v>
      </c>
      <c r="AT2921" s="61"/>
      <c r="AU2921" s="169" t="s">
        <v>304</v>
      </c>
      <c r="AV2921" s="45">
        <v>1</v>
      </c>
      <c r="AW2921" s="60">
        <v>4.7619047619047616E-2</v>
      </c>
      <c r="AX2921" s="61"/>
      <c r="AY2921" s="169" t="s">
        <v>321</v>
      </c>
      <c r="AZ2921" s="45">
        <v>1</v>
      </c>
      <c r="BA2921" s="60">
        <v>3.8461538461538464E-2</v>
      </c>
      <c r="BB2921" s="61"/>
      <c r="BC2921" s="61"/>
      <c r="BD2921" s="49" t="s">
        <v>141</v>
      </c>
      <c r="BE2921" s="49" t="s">
        <v>140</v>
      </c>
      <c r="BF2921" s="61"/>
      <c r="BG2921" s="68"/>
      <c r="BH2921" s="77" t="s">
        <v>141</v>
      </c>
      <c r="BI2921" s="77" t="s">
        <v>140</v>
      </c>
      <c r="BJ2921" s="61"/>
      <c r="BK2921" s="61"/>
      <c r="BL2921" s="61"/>
      <c r="BM2921" s="61"/>
    </row>
    <row r="2922" spans="2:65" ht="25.5" customHeight="1" x14ac:dyDescent="0.2">
      <c r="B2922" s="63" t="s">
        <v>380</v>
      </c>
      <c r="C2922" s="45">
        <v>5</v>
      </c>
      <c r="D2922" s="58">
        <v>0.19230769230769232</v>
      </c>
      <c r="E2922" s="64"/>
      <c r="F2922" s="75" t="s">
        <v>392</v>
      </c>
      <c r="G2922" s="45">
        <v>2</v>
      </c>
      <c r="H2922" s="58">
        <v>7.6923076923076927E-2</v>
      </c>
      <c r="I2922" s="61"/>
      <c r="J2922" s="63" t="s">
        <v>389</v>
      </c>
      <c r="K2922" s="45">
        <v>1</v>
      </c>
      <c r="L2922" s="58">
        <v>3.8461538461538464E-2</v>
      </c>
      <c r="M2922" s="61"/>
      <c r="N2922" s="169" t="s">
        <v>250</v>
      </c>
      <c r="O2922" s="45">
        <v>1</v>
      </c>
      <c r="P2922" s="60">
        <v>4.1666666666666664E-2</v>
      </c>
      <c r="Q2922" s="61"/>
      <c r="R2922" s="61"/>
      <c r="S2922" s="61"/>
      <c r="T2922" s="61"/>
      <c r="U2922" s="61"/>
      <c r="V2922" s="61"/>
      <c r="W2922" s="169" t="s">
        <v>221</v>
      </c>
      <c r="X2922" s="45">
        <v>2</v>
      </c>
      <c r="Y2922" s="60">
        <v>7.6923076923076927E-2</v>
      </c>
      <c r="Z2922" s="61"/>
      <c r="AA2922" s="61"/>
      <c r="AB2922" s="61"/>
      <c r="AC2922" s="61"/>
      <c r="AD2922" s="61"/>
      <c r="AE2922" s="169" t="s">
        <v>437</v>
      </c>
      <c r="AF2922" s="59">
        <v>2</v>
      </c>
      <c r="AG2922" s="60">
        <v>8.6956521739130432E-2</v>
      </c>
      <c r="AH2922" s="61"/>
      <c r="AI2922" s="169" t="s">
        <v>245</v>
      </c>
      <c r="AJ2922" s="59">
        <v>2</v>
      </c>
      <c r="AK2922" s="60">
        <v>7.6923076923076927E-2</v>
      </c>
      <c r="AL2922" s="61"/>
      <c r="AM2922" s="169" t="s">
        <v>259</v>
      </c>
      <c r="AN2922" s="45">
        <v>5</v>
      </c>
      <c r="AO2922" s="60">
        <v>0.23809523809523808</v>
      </c>
      <c r="AP2922" s="61"/>
      <c r="AQ2922" s="169" t="s">
        <v>291</v>
      </c>
      <c r="AR2922" s="45">
        <v>0</v>
      </c>
      <c r="AS2922" s="60">
        <v>0</v>
      </c>
      <c r="AT2922" s="61"/>
      <c r="AU2922" s="169" t="s">
        <v>303</v>
      </c>
      <c r="AV2922" s="45">
        <v>0</v>
      </c>
      <c r="AW2922" s="60">
        <v>0</v>
      </c>
      <c r="AX2922" s="61"/>
      <c r="AY2922" s="169" t="s">
        <v>318</v>
      </c>
      <c r="AZ2922" s="45">
        <v>3</v>
      </c>
      <c r="BA2922" s="60">
        <v>0.11538461538461539</v>
      </c>
      <c r="BB2922" s="61"/>
      <c r="BC2922" s="61"/>
      <c r="BD2922" s="61"/>
      <c r="BE2922" s="61"/>
      <c r="BF2922" s="61"/>
      <c r="BG2922" s="61"/>
      <c r="BH2922" s="61"/>
      <c r="BI2922" s="61"/>
      <c r="BJ2922" s="61"/>
      <c r="BK2922" s="61"/>
      <c r="BL2922" s="61"/>
      <c r="BM2922" s="61"/>
    </row>
    <row r="2923" spans="2:65" ht="25.5" customHeight="1" x14ac:dyDescent="0.2">
      <c r="B2923" s="63" t="s">
        <v>381</v>
      </c>
      <c r="C2923" s="45">
        <v>0</v>
      </c>
      <c r="D2923" s="58">
        <v>0</v>
      </c>
      <c r="E2923" s="64"/>
      <c r="F2923" s="75" t="s">
        <v>393</v>
      </c>
      <c r="G2923" s="45">
        <v>3</v>
      </c>
      <c r="H2923" s="58">
        <v>0.11538461538461539</v>
      </c>
      <c r="I2923" s="61"/>
      <c r="J2923" s="63" t="s">
        <v>403</v>
      </c>
      <c r="K2923" s="45">
        <v>3</v>
      </c>
      <c r="L2923" s="58">
        <v>0.11538461538461539</v>
      </c>
      <c r="M2923" s="61"/>
      <c r="N2923" s="61"/>
      <c r="O2923" s="45">
        <v>24</v>
      </c>
      <c r="P2923" s="60">
        <v>1</v>
      </c>
      <c r="Q2923" s="61"/>
      <c r="R2923" s="61"/>
      <c r="S2923" s="61"/>
      <c r="T2923" s="61"/>
      <c r="U2923" s="61"/>
      <c r="V2923" s="61"/>
      <c r="W2923" s="169" t="s">
        <v>222</v>
      </c>
      <c r="X2923" s="45">
        <v>3</v>
      </c>
      <c r="Y2923" s="60">
        <v>0.11538461538461539</v>
      </c>
      <c r="Z2923" s="61"/>
      <c r="AA2923" s="61"/>
      <c r="AB2923" s="61"/>
      <c r="AC2923" s="61"/>
      <c r="AD2923" s="61"/>
      <c r="AE2923" s="37"/>
      <c r="AF2923" s="45">
        <v>23</v>
      </c>
      <c r="AG2923" s="60">
        <v>1</v>
      </c>
      <c r="AH2923" s="61"/>
      <c r="AI2923" s="169" t="s">
        <v>248</v>
      </c>
      <c r="AJ2923" s="45">
        <v>0</v>
      </c>
      <c r="AK2923" s="60">
        <v>0</v>
      </c>
      <c r="AL2923" s="61"/>
      <c r="AM2923" s="169" t="s">
        <v>260</v>
      </c>
      <c r="AN2923" s="45">
        <v>0</v>
      </c>
      <c r="AO2923" s="60">
        <v>0</v>
      </c>
      <c r="AP2923" s="61"/>
      <c r="AQ2923" s="169" t="s">
        <v>292</v>
      </c>
      <c r="AR2923" s="45">
        <v>0</v>
      </c>
      <c r="AS2923" s="60">
        <v>0</v>
      </c>
      <c r="AT2923" s="61"/>
      <c r="AU2923" s="169" t="s">
        <v>305</v>
      </c>
      <c r="AV2923" s="45">
        <v>0</v>
      </c>
      <c r="AW2923" s="60">
        <v>0</v>
      </c>
      <c r="AX2923" s="61"/>
      <c r="AY2923" s="169" t="s">
        <v>439</v>
      </c>
      <c r="AZ2923" s="45">
        <v>4</v>
      </c>
      <c r="BA2923" s="60">
        <v>1</v>
      </c>
      <c r="BB2923" s="61"/>
      <c r="BC2923" s="61"/>
      <c r="BD2923" s="61"/>
      <c r="BE2923" s="61"/>
      <c r="BF2923" s="61"/>
      <c r="BG2923" s="61"/>
      <c r="BH2923" s="61"/>
      <c r="BI2923" s="61"/>
      <c r="BJ2923" s="61"/>
      <c r="BK2923" s="61"/>
      <c r="BL2923" s="61"/>
      <c r="BM2923" s="61"/>
    </row>
    <row r="2924" spans="2:65" ht="25.5" customHeight="1" x14ac:dyDescent="0.2">
      <c r="B2924" s="63" t="s">
        <v>382</v>
      </c>
      <c r="C2924" s="45">
        <v>1</v>
      </c>
      <c r="D2924" s="58">
        <v>3.8461538461538464E-2</v>
      </c>
      <c r="E2924" s="64"/>
      <c r="F2924" s="75" t="s">
        <v>394</v>
      </c>
      <c r="G2924" s="45">
        <v>0</v>
      </c>
      <c r="H2924" s="58">
        <v>0</v>
      </c>
      <c r="I2924" s="61"/>
      <c r="J2924" s="63" t="s">
        <v>404</v>
      </c>
      <c r="K2924" s="45">
        <v>2</v>
      </c>
      <c r="L2924" s="58">
        <v>7.6923076923076927E-2</v>
      </c>
      <c r="M2924" s="61"/>
      <c r="N2924" s="37"/>
      <c r="O2924" s="49" t="s">
        <v>141</v>
      </c>
      <c r="P2924" s="49" t="s">
        <v>140</v>
      </c>
      <c r="Q2924" s="61"/>
      <c r="R2924" s="61"/>
      <c r="S2924" s="61"/>
      <c r="T2924" s="61"/>
      <c r="U2924" s="61"/>
      <c r="V2924" s="61"/>
      <c r="W2924" s="169" t="s">
        <v>246</v>
      </c>
      <c r="X2924" s="45">
        <v>1</v>
      </c>
      <c r="Y2924" s="60">
        <v>3.8461538461538464E-2</v>
      </c>
      <c r="Z2924" s="61"/>
      <c r="AA2924" s="61"/>
      <c r="AB2924" s="61"/>
      <c r="AC2924" s="61"/>
      <c r="AD2924" s="61"/>
      <c r="AE2924" s="61"/>
      <c r="AF2924" s="49" t="s">
        <v>141</v>
      </c>
      <c r="AG2924" s="49" t="s">
        <v>140</v>
      </c>
      <c r="AH2924" s="61"/>
      <c r="AI2924" s="169" t="s">
        <v>249</v>
      </c>
      <c r="AJ2924" s="45">
        <v>1</v>
      </c>
      <c r="AK2924" s="60">
        <v>3.8461538461538464E-2</v>
      </c>
      <c r="AL2924" s="61"/>
      <c r="AM2924" s="169" t="s">
        <v>261</v>
      </c>
      <c r="AN2924" s="59">
        <v>0</v>
      </c>
      <c r="AO2924" s="60">
        <v>0</v>
      </c>
      <c r="AP2924" s="61"/>
      <c r="AQ2924" s="169" t="s">
        <v>293</v>
      </c>
      <c r="AR2924" s="45">
        <v>3</v>
      </c>
      <c r="AS2924" s="60">
        <v>0.11538461538461539</v>
      </c>
      <c r="AT2924" s="61"/>
      <c r="AU2924" s="169" t="s">
        <v>262</v>
      </c>
      <c r="AV2924" s="59">
        <v>0</v>
      </c>
      <c r="AW2924" s="60">
        <v>0</v>
      </c>
      <c r="AX2924" s="61"/>
      <c r="AY2924" s="169" t="s">
        <v>440</v>
      </c>
      <c r="AZ2924" s="45">
        <v>7</v>
      </c>
      <c r="BA2924" s="60">
        <v>1.75</v>
      </c>
      <c r="BB2924" s="61"/>
      <c r="BC2924" s="61"/>
      <c r="BD2924" s="61"/>
      <c r="BE2924" s="61"/>
      <c r="BF2924" s="61"/>
      <c r="BG2924" s="61"/>
      <c r="BH2924" s="61"/>
      <c r="BI2924" s="61"/>
      <c r="BJ2924" s="61"/>
      <c r="BK2924" s="61"/>
      <c r="BL2924" s="61"/>
      <c r="BM2924" s="61"/>
    </row>
    <row r="2925" spans="2:65" ht="25.5" customHeight="1" x14ac:dyDescent="0.2">
      <c r="B2925" s="63" t="s">
        <v>383</v>
      </c>
      <c r="C2925" s="45">
        <v>0</v>
      </c>
      <c r="D2925" s="58">
        <v>0</v>
      </c>
      <c r="E2925" s="64"/>
      <c r="F2925" s="75" t="s">
        <v>395</v>
      </c>
      <c r="G2925" s="45">
        <v>1</v>
      </c>
      <c r="H2925" s="58">
        <v>3.8461538461538464E-2</v>
      </c>
      <c r="I2925" s="61"/>
      <c r="J2925" s="63" t="s">
        <v>391</v>
      </c>
      <c r="K2925" s="45">
        <v>0</v>
      </c>
      <c r="L2925" s="58">
        <v>0</v>
      </c>
      <c r="M2925" s="61"/>
      <c r="N2925" s="61"/>
      <c r="O2925" s="61"/>
      <c r="P2925" s="61"/>
      <c r="Q2925" s="61"/>
      <c r="R2925" s="61"/>
      <c r="S2925" s="61"/>
      <c r="T2925" s="61"/>
      <c r="U2925" s="61"/>
      <c r="V2925" s="61"/>
      <c r="W2925" s="169" t="s">
        <v>247</v>
      </c>
      <c r="X2925" s="45">
        <v>0</v>
      </c>
      <c r="Y2925" s="60">
        <v>0</v>
      </c>
      <c r="Z2925" s="61"/>
      <c r="AA2925" s="61"/>
      <c r="AB2925" s="61"/>
      <c r="AC2925" s="61"/>
      <c r="AD2925" s="61"/>
      <c r="AE2925" s="61"/>
      <c r="AF2925" s="61"/>
      <c r="AG2925" s="61"/>
      <c r="AH2925" s="61"/>
      <c r="AI2925" s="169" t="s">
        <v>273</v>
      </c>
      <c r="AJ2925" s="45">
        <v>0</v>
      </c>
      <c r="AK2925" s="60">
        <v>0</v>
      </c>
      <c r="AL2925" s="61"/>
      <c r="AM2925" s="169" t="s">
        <v>278</v>
      </c>
      <c r="AN2925" s="59">
        <v>2</v>
      </c>
      <c r="AO2925" s="60">
        <v>9.5238095238095233E-2</v>
      </c>
      <c r="AP2925" s="61"/>
      <c r="AQ2925" s="169" t="s">
        <v>294</v>
      </c>
      <c r="AR2925" s="45">
        <v>3</v>
      </c>
      <c r="AS2925" s="60">
        <v>0.11538461538461539</v>
      </c>
      <c r="AT2925" s="61"/>
      <c r="AU2925" s="169" t="s">
        <v>307</v>
      </c>
      <c r="AV2925" s="59">
        <v>4</v>
      </c>
      <c r="AW2925" s="60">
        <v>0.19047619047619047</v>
      </c>
      <c r="AX2925" s="61"/>
      <c r="AY2925" s="169" t="s">
        <v>440</v>
      </c>
      <c r="AZ2925" s="45">
        <v>1</v>
      </c>
      <c r="BA2925" s="60">
        <v>0.25</v>
      </c>
      <c r="BB2925" s="61"/>
      <c r="BC2925" s="61"/>
      <c r="BD2925" s="61"/>
      <c r="BE2925" s="61"/>
      <c r="BF2925" s="61"/>
      <c r="BG2925" s="61"/>
      <c r="BH2925" s="61"/>
      <c r="BI2925" s="61"/>
      <c r="BJ2925" s="61"/>
      <c r="BK2925" s="61"/>
      <c r="BL2925" s="61"/>
      <c r="BM2925" s="61"/>
    </row>
    <row r="2926" spans="2:65" ht="25.5" customHeight="1" x14ac:dyDescent="0.2">
      <c r="B2926" s="61"/>
      <c r="C2926" s="45">
        <v>26</v>
      </c>
      <c r="D2926" s="58">
        <v>1</v>
      </c>
      <c r="E2926" s="64"/>
      <c r="F2926" s="61"/>
      <c r="G2926" s="45">
        <v>26</v>
      </c>
      <c r="H2926" s="58">
        <v>1</v>
      </c>
      <c r="I2926" s="61"/>
      <c r="J2926" s="63" t="s">
        <v>405</v>
      </c>
      <c r="K2926" s="45">
        <v>2</v>
      </c>
      <c r="L2926" s="58">
        <v>7.6923076923076927E-2</v>
      </c>
      <c r="M2926" s="61"/>
      <c r="N2926" s="61"/>
      <c r="O2926" s="61"/>
      <c r="P2926" s="61"/>
      <c r="Q2926" s="61"/>
      <c r="R2926" s="61"/>
      <c r="S2926" s="61"/>
      <c r="T2926" s="61"/>
      <c r="U2926" s="61"/>
      <c r="V2926" s="61"/>
      <c r="W2926" s="169" t="s">
        <v>265</v>
      </c>
      <c r="X2926" s="45">
        <v>1</v>
      </c>
      <c r="Y2926" s="60">
        <v>3.8461538461538464E-2</v>
      </c>
      <c r="Z2926" s="61"/>
      <c r="AA2926" s="61"/>
      <c r="AB2926" s="61"/>
      <c r="AC2926" s="61"/>
      <c r="AD2926" s="61"/>
      <c r="AE2926" s="61"/>
      <c r="AF2926" s="61"/>
      <c r="AG2926" s="61"/>
      <c r="AH2926" s="61"/>
      <c r="AI2926" s="169" t="s">
        <v>275</v>
      </c>
      <c r="AJ2926" s="45">
        <v>0</v>
      </c>
      <c r="AK2926" s="60">
        <v>0</v>
      </c>
      <c r="AL2926" s="61"/>
      <c r="AM2926" s="169" t="s">
        <v>262</v>
      </c>
      <c r="AN2926" s="45">
        <v>1</v>
      </c>
      <c r="AO2926" s="60">
        <v>4.7619047619047616E-2</v>
      </c>
      <c r="AP2926" s="61"/>
      <c r="AQ2926" s="61"/>
      <c r="AR2926" s="45">
        <v>26</v>
      </c>
      <c r="AS2926" s="60">
        <v>1</v>
      </c>
      <c r="AT2926" s="61"/>
      <c r="AU2926" s="169" t="s">
        <v>306</v>
      </c>
      <c r="AV2926" s="45">
        <v>1</v>
      </c>
      <c r="AW2926" s="60">
        <v>4.7619047619047616E-2</v>
      </c>
      <c r="AX2926" s="61"/>
      <c r="AY2926" s="98"/>
      <c r="AZ2926" s="45">
        <v>26</v>
      </c>
      <c r="BA2926" s="60">
        <v>1</v>
      </c>
      <c r="BB2926" s="61"/>
      <c r="BC2926" s="61"/>
      <c r="BD2926" s="61"/>
      <c r="BE2926" s="61"/>
      <c r="BF2926" s="61"/>
      <c r="BG2926" s="61"/>
      <c r="BH2926" s="61"/>
      <c r="BI2926" s="61"/>
      <c r="BJ2926" s="61"/>
      <c r="BK2926" s="61"/>
      <c r="BL2926" s="61"/>
      <c r="BM2926" s="61"/>
    </row>
    <row r="2927" spans="2:65" ht="25.5" customHeight="1" x14ac:dyDescent="0.2">
      <c r="B2927" s="61"/>
      <c r="C2927" s="70" t="s">
        <v>141</v>
      </c>
      <c r="D2927" s="70" t="s">
        <v>140</v>
      </c>
      <c r="E2927" s="64"/>
      <c r="F2927" s="61"/>
      <c r="G2927" s="70" t="s">
        <v>141</v>
      </c>
      <c r="H2927" s="70" t="s">
        <v>140</v>
      </c>
      <c r="I2927" s="61"/>
      <c r="J2927" s="63" t="s">
        <v>406</v>
      </c>
      <c r="K2927" s="45">
        <v>0</v>
      </c>
      <c r="L2927" s="58">
        <v>0</v>
      </c>
      <c r="M2927" s="61"/>
      <c r="N2927" s="61"/>
      <c r="O2927" s="61"/>
      <c r="P2927" s="61"/>
      <c r="Q2927" s="61"/>
      <c r="R2927" s="61"/>
      <c r="S2927" s="61"/>
      <c r="T2927" s="61"/>
      <c r="U2927" s="61"/>
      <c r="V2927" s="61"/>
      <c r="W2927" s="169" t="s">
        <v>266</v>
      </c>
      <c r="X2927" s="45">
        <v>0</v>
      </c>
      <c r="Y2927" s="60">
        <v>0</v>
      </c>
      <c r="Z2927" s="61"/>
      <c r="AA2927" s="61"/>
      <c r="AB2927" s="61"/>
      <c r="AC2927" s="61"/>
      <c r="AD2927" s="61"/>
      <c r="AE2927" s="61"/>
      <c r="AF2927" s="61"/>
      <c r="AG2927" s="61"/>
      <c r="AH2927" s="61"/>
      <c r="AI2927" s="169" t="s">
        <v>274</v>
      </c>
      <c r="AJ2927" s="45">
        <v>1</v>
      </c>
      <c r="AK2927" s="60">
        <v>3.8461538461538464E-2</v>
      </c>
      <c r="AL2927" s="61"/>
      <c r="AM2927" s="169" t="s">
        <v>263</v>
      </c>
      <c r="AN2927" s="45">
        <v>1</v>
      </c>
      <c r="AO2927" s="60">
        <v>4.7619047619047616E-2</v>
      </c>
      <c r="AP2927" s="61"/>
      <c r="AQ2927" s="61"/>
      <c r="AR2927" s="70" t="s">
        <v>141</v>
      </c>
      <c r="AS2927" s="70" t="s">
        <v>140</v>
      </c>
      <c r="AT2927" s="61"/>
      <c r="AU2927" s="169" t="s">
        <v>308</v>
      </c>
      <c r="AV2927" s="45">
        <v>0</v>
      </c>
      <c r="AW2927" s="60">
        <v>0</v>
      </c>
      <c r="AX2927" s="61"/>
      <c r="AY2927" s="61"/>
      <c r="AZ2927" s="49" t="s">
        <v>141</v>
      </c>
      <c r="BA2927" s="49" t="s">
        <v>140</v>
      </c>
      <c r="BB2927" s="64"/>
      <c r="BC2927" s="61"/>
      <c r="BD2927" s="61"/>
      <c r="BE2927" s="61"/>
      <c r="BF2927" s="61"/>
      <c r="BG2927" s="61"/>
      <c r="BH2927" s="61"/>
      <c r="BI2927" s="61"/>
      <c r="BJ2927" s="61"/>
      <c r="BK2927" s="61"/>
      <c r="BL2927" s="61"/>
      <c r="BM2927" s="61"/>
    </row>
    <row r="2928" spans="2:65" ht="25.5" customHeight="1" x14ac:dyDescent="0.2">
      <c r="B2928" s="61"/>
      <c r="C2928" s="61"/>
      <c r="D2928" s="61"/>
      <c r="E2928" s="64"/>
      <c r="F2928" s="61"/>
      <c r="G2928" s="61"/>
      <c r="H2928" s="61"/>
      <c r="I2928" s="61"/>
      <c r="J2928" s="63" t="s">
        <v>393</v>
      </c>
      <c r="K2928" s="45">
        <v>3</v>
      </c>
      <c r="L2928" s="58">
        <v>0.11538461538461539</v>
      </c>
      <c r="M2928" s="61"/>
      <c r="N2928" s="61"/>
      <c r="O2928" s="61"/>
      <c r="P2928" s="61"/>
      <c r="Q2928" s="61"/>
      <c r="R2928" s="61"/>
      <c r="S2928" s="61"/>
      <c r="T2928" s="61"/>
      <c r="U2928" s="61"/>
      <c r="V2928" s="61"/>
      <c r="W2928" s="169" t="s">
        <v>162</v>
      </c>
      <c r="X2928" s="59">
        <v>1</v>
      </c>
      <c r="Y2928" s="60">
        <v>3.8461538461538464E-2</v>
      </c>
      <c r="Z2928" s="61"/>
      <c r="AA2928" s="61"/>
      <c r="AB2928" s="61"/>
      <c r="AC2928" s="61"/>
      <c r="AD2928" s="61"/>
      <c r="AE2928" s="61"/>
      <c r="AF2928" s="61"/>
      <c r="AG2928" s="61"/>
      <c r="AH2928" s="61"/>
      <c r="AI2928" s="169" t="s">
        <v>273</v>
      </c>
      <c r="AJ2928" s="45">
        <v>0</v>
      </c>
      <c r="AK2928" s="60">
        <v>0</v>
      </c>
      <c r="AL2928" s="61"/>
      <c r="AM2928" s="169" t="s">
        <v>264</v>
      </c>
      <c r="AN2928" s="45">
        <v>0</v>
      </c>
      <c r="AO2928" s="60">
        <v>0</v>
      </c>
      <c r="AP2928" s="61"/>
      <c r="AQ2928" s="61"/>
      <c r="AR2928" s="61"/>
      <c r="AS2928" s="61"/>
      <c r="AT2928" s="61"/>
      <c r="AU2928" s="169" t="s">
        <v>309</v>
      </c>
      <c r="AV2928" s="45">
        <v>0</v>
      </c>
      <c r="AW2928" s="60">
        <v>0</v>
      </c>
      <c r="AX2928" s="61"/>
      <c r="AY2928"/>
      <c r="AZ2928"/>
      <c r="BA2928"/>
      <c r="BB2928" s="61"/>
      <c r="BC2928" s="61"/>
      <c r="BD2928" s="61"/>
      <c r="BE2928" s="61"/>
      <c r="BF2928" s="61"/>
      <c r="BG2928" s="61"/>
      <c r="BH2928" s="61"/>
      <c r="BI2928" s="61"/>
      <c r="BJ2928" s="61"/>
      <c r="BK2928" s="61"/>
      <c r="BL2928" s="61"/>
      <c r="BM2928" s="61"/>
    </row>
    <row r="2929" spans="2:65" ht="25.5" customHeight="1" x14ac:dyDescent="0.2">
      <c r="B2929" s="61"/>
      <c r="C2929" s="61"/>
      <c r="D2929" s="61"/>
      <c r="E2929" s="64"/>
      <c r="F2929" s="61"/>
      <c r="G2929" s="61"/>
      <c r="H2929" s="61"/>
      <c r="I2929" s="61"/>
      <c r="J2929" s="63" t="s">
        <v>407</v>
      </c>
      <c r="K2929" s="45">
        <v>1</v>
      </c>
      <c r="L2929" s="58">
        <v>3.8461538461538464E-2</v>
      </c>
      <c r="M2929" s="61"/>
      <c r="N2929" s="61"/>
      <c r="O2929" s="61"/>
      <c r="P2929" s="61"/>
      <c r="Q2929" s="61"/>
      <c r="R2929" s="61"/>
      <c r="S2929" s="61"/>
      <c r="T2929" s="61"/>
      <c r="U2929" s="61"/>
      <c r="V2929" s="61"/>
      <c r="W2929" s="37"/>
      <c r="X2929" s="45">
        <v>26</v>
      </c>
      <c r="Y2929" s="60">
        <v>1</v>
      </c>
      <c r="Z2929" s="61"/>
      <c r="AA2929" s="61"/>
      <c r="AB2929" s="61"/>
      <c r="AC2929" s="61"/>
      <c r="AD2929" s="61"/>
      <c r="AE2929" s="61"/>
      <c r="AF2929" s="61"/>
      <c r="AG2929" s="61"/>
      <c r="AH2929" s="61"/>
      <c r="AI2929" s="169" t="s">
        <v>438</v>
      </c>
      <c r="AJ2929" s="45">
        <v>10</v>
      </c>
      <c r="AK2929" s="60">
        <v>0.38461538461538464</v>
      </c>
      <c r="AL2929" s="61"/>
      <c r="AM2929" s="169" t="s">
        <v>279</v>
      </c>
      <c r="AN2929" s="45">
        <v>3</v>
      </c>
      <c r="AO2929" s="60">
        <v>0.14285714285714285</v>
      </c>
      <c r="AP2929" s="61"/>
      <c r="AQ2929" s="61"/>
      <c r="AR2929" s="61"/>
      <c r="AS2929" s="61"/>
      <c r="AT2929" s="61"/>
      <c r="AU2929" s="169" t="s">
        <v>310</v>
      </c>
      <c r="AV2929" s="45">
        <v>1</v>
      </c>
      <c r="AW2929" s="60">
        <v>4.7619047619047616E-2</v>
      </c>
      <c r="AX2929" s="61"/>
      <c r="AY2929" s="61"/>
      <c r="AZ2929" s="61"/>
      <c r="BA2929" s="61"/>
      <c r="BB2929" s="61"/>
      <c r="BC2929" s="61"/>
      <c r="BD2929" s="61"/>
      <c r="BE2929" s="61"/>
      <c r="BF2929" s="61"/>
      <c r="BG2929" s="61"/>
      <c r="BH2929" s="61"/>
      <c r="BI2929" s="61"/>
      <c r="BJ2929" s="61"/>
      <c r="BK2929" s="61"/>
      <c r="BL2929" s="61"/>
      <c r="BM2929" s="61"/>
    </row>
    <row r="2930" spans="2:65" ht="25.5" customHeight="1" x14ac:dyDescent="0.2">
      <c r="B2930" s="61"/>
      <c r="C2930" s="61"/>
      <c r="D2930" s="61"/>
      <c r="E2930" s="64"/>
      <c r="F2930" s="61"/>
      <c r="G2930" s="61"/>
      <c r="H2930" s="61"/>
      <c r="I2930" s="61"/>
      <c r="J2930" s="63" t="s">
        <v>408</v>
      </c>
      <c r="K2930" s="45">
        <v>0</v>
      </c>
      <c r="L2930" s="58">
        <v>0</v>
      </c>
      <c r="M2930" s="61"/>
      <c r="N2930" s="61"/>
      <c r="O2930" s="61"/>
      <c r="P2930" s="61"/>
      <c r="Q2930" s="61"/>
      <c r="R2930" s="61"/>
      <c r="S2930" s="61"/>
      <c r="T2930" s="61"/>
      <c r="U2930" s="61"/>
      <c r="V2930" s="61"/>
      <c r="W2930" s="61"/>
      <c r="X2930" s="49" t="s">
        <v>141</v>
      </c>
      <c r="Y2930" s="49" t="s">
        <v>140</v>
      </c>
      <c r="Z2930" s="61"/>
      <c r="AA2930" s="61"/>
      <c r="AB2930" s="61"/>
      <c r="AC2930" s="61"/>
      <c r="AD2930" s="61"/>
      <c r="AE2930" s="61"/>
      <c r="AF2930" s="61"/>
      <c r="AG2930" s="61"/>
      <c r="AH2930" s="61"/>
      <c r="AI2930" s="37"/>
      <c r="AJ2930" s="45">
        <v>26</v>
      </c>
      <c r="AK2930" s="60">
        <v>1</v>
      </c>
      <c r="AL2930" s="61"/>
      <c r="AM2930" s="169" t="s">
        <v>267</v>
      </c>
      <c r="AN2930" s="45">
        <v>0</v>
      </c>
      <c r="AO2930" s="60">
        <v>0</v>
      </c>
      <c r="AP2930" s="61"/>
      <c r="AQ2930" s="61"/>
      <c r="AR2930" s="61"/>
      <c r="AS2930" s="61"/>
      <c r="AT2930" s="61"/>
      <c r="AU2930" s="169" t="s">
        <v>311</v>
      </c>
      <c r="AV2930" s="45">
        <v>0</v>
      </c>
      <c r="AW2930" s="60">
        <v>0</v>
      </c>
      <c r="AX2930" s="61"/>
      <c r="AY2930" s="61"/>
      <c r="AZ2930" s="61"/>
      <c r="BA2930" s="61"/>
      <c r="BB2930" s="61"/>
      <c r="BC2930" s="61"/>
      <c r="BD2930" s="61"/>
      <c r="BE2930" s="61"/>
      <c r="BF2930" s="61"/>
      <c r="BG2930" s="61"/>
      <c r="BH2930" s="61"/>
      <c r="BI2930" s="61"/>
      <c r="BJ2930" s="61"/>
      <c r="BK2930" s="61"/>
      <c r="BL2930" s="61"/>
      <c r="BM2930" s="61"/>
    </row>
    <row r="2931" spans="2:65" ht="25.5" customHeight="1" x14ac:dyDescent="0.2">
      <c r="B2931" s="61"/>
      <c r="C2931" s="61"/>
      <c r="D2931" s="61"/>
      <c r="E2931" s="64"/>
      <c r="F2931" s="61"/>
      <c r="G2931" s="61"/>
      <c r="H2931" s="61"/>
      <c r="I2931" s="61"/>
      <c r="J2931" s="63" t="s">
        <v>395</v>
      </c>
      <c r="K2931" s="45">
        <v>0</v>
      </c>
      <c r="L2931" s="58">
        <v>0</v>
      </c>
      <c r="M2931" s="61"/>
      <c r="N2931" s="61"/>
      <c r="O2931" s="61"/>
      <c r="P2931" s="61"/>
      <c r="Q2931" s="61"/>
      <c r="R2931" s="61"/>
      <c r="S2931" s="61"/>
      <c r="T2931" s="61"/>
      <c r="U2931" s="61"/>
      <c r="V2931" s="61"/>
      <c r="W2931" s="61"/>
      <c r="X2931" s="61"/>
      <c r="Y2931" s="61"/>
      <c r="Z2931" s="61"/>
      <c r="AA2931" s="61"/>
      <c r="AB2931" s="61"/>
      <c r="AC2931" s="61"/>
      <c r="AD2931" s="61"/>
      <c r="AE2931" s="61"/>
      <c r="AF2931" s="61"/>
      <c r="AG2931" s="61"/>
      <c r="AH2931" s="61"/>
      <c r="AI2931" s="61"/>
      <c r="AJ2931" s="49" t="s">
        <v>141</v>
      </c>
      <c r="AK2931" s="49" t="s">
        <v>140</v>
      </c>
      <c r="AL2931" s="61"/>
      <c r="AM2931" s="169" t="s">
        <v>268</v>
      </c>
      <c r="AN2931" s="45">
        <v>0</v>
      </c>
      <c r="AO2931" s="60">
        <v>0</v>
      </c>
      <c r="AP2931" s="61"/>
      <c r="AQ2931" s="61"/>
      <c r="AR2931" s="61"/>
      <c r="AS2931" s="61"/>
      <c r="AT2931" s="61"/>
      <c r="AU2931" s="169" t="s">
        <v>312</v>
      </c>
      <c r="AV2931" s="45">
        <v>0</v>
      </c>
      <c r="AW2931" s="60">
        <v>0</v>
      </c>
      <c r="AX2931" s="61"/>
      <c r="AY2931"/>
      <c r="AZ2931"/>
      <c r="BA2931"/>
      <c r="BB2931" s="61"/>
      <c r="BC2931" s="61"/>
      <c r="BD2931" s="61"/>
      <c r="BE2931" s="61"/>
      <c r="BF2931" s="61"/>
      <c r="BG2931" s="61"/>
      <c r="BH2931" s="61"/>
      <c r="BI2931" s="61"/>
      <c r="BJ2931" s="61"/>
      <c r="BK2931" s="61"/>
      <c r="BL2931" s="61"/>
      <c r="BM2931" s="61"/>
    </row>
    <row r="2932" spans="2:65" ht="25.5" customHeight="1" x14ac:dyDescent="0.2">
      <c r="B2932" s="61"/>
      <c r="C2932" s="61"/>
      <c r="D2932" s="61"/>
      <c r="E2932" s="64"/>
      <c r="F2932" s="61"/>
      <c r="G2932" s="61"/>
      <c r="H2932" s="61"/>
      <c r="I2932" s="61"/>
      <c r="J2932" s="61"/>
      <c r="K2932" s="45">
        <v>26</v>
      </c>
      <c r="L2932" s="58">
        <v>1</v>
      </c>
      <c r="M2932" s="61"/>
      <c r="N2932" s="61"/>
      <c r="O2932" s="61"/>
      <c r="P2932" s="61"/>
      <c r="Q2932" s="61"/>
      <c r="R2932" s="61"/>
      <c r="S2932" s="61"/>
      <c r="T2932" s="61"/>
      <c r="U2932" s="61"/>
      <c r="V2932" s="61"/>
      <c r="W2932" s="61"/>
      <c r="X2932" s="61"/>
      <c r="Y2932" s="61"/>
      <c r="Z2932" s="61"/>
      <c r="AA2932" s="61"/>
      <c r="AB2932" s="61"/>
      <c r="AC2932" s="61"/>
      <c r="AD2932" s="61"/>
      <c r="AE2932" s="61"/>
      <c r="AF2932" s="61"/>
      <c r="AG2932" s="61"/>
      <c r="AH2932" s="61"/>
      <c r="AI2932" s="61"/>
      <c r="AJ2932" s="61"/>
      <c r="AK2932" s="61"/>
      <c r="AL2932" s="61"/>
      <c r="AM2932" s="169" t="s">
        <v>269</v>
      </c>
      <c r="AN2932" s="45">
        <v>1</v>
      </c>
      <c r="AO2932" s="60">
        <v>4.7619047619047616E-2</v>
      </c>
      <c r="AP2932" s="61"/>
      <c r="AQ2932" s="61"/>
      <c r="AR2932" s="61"/>
      <c r="AS2932" s="61"/>
      <c r="AT2932" s="61"/>
      <c r="AU2932" s="169" t="s">
        <v>313</v>
      </c>
      <c r="AV2932" s="45">
        <v>1</v>
      </c>
      <c r="AW2932" s="60">
        <v>4.7619047619047616E-2</v>
      </c>
      <c r="AX2932" s="61"/>
      <c r="AY2932"/>
      <c r="AZ2932"/>
      <c r="BA2932"/>
      <c r="BB2932" s="61"/>
      <c r="BC2932" s="61"/>
      <c r="BD2932" s="61"/>
      <c r="BE2932" s="61"/>
      <c r="BF2932" s="61"/>
      <c r="BG2932" s="61"/>
      <c r="BH2932" s="61"/>
      <c r="BI2932" s="61"/>
      <c r="BJ2932" s="61"/>
      <c r="BK2932" s="61"/>
      <c r="BL2932" s="61"/>
      <c r="BM2932" s="61"/>
    </row>
    <row r="2933" spans="2:65" ht="25.5" customHeight="1" x14ac:dyDescent="0.2">
      <c r="B2933" s="61"/>
      <c r="C2933" s="61"/>
      <c r="D2933" s="61"/>
      <c r="E2933" s="64"/>
      <c r="F2933" s="61"/>
      <c r="G2933" s="61"/>
      <c r="H2933" s="61"/>
      <c r="I2933" s="61"/>
      <c r="J2933" s="61"/>
      <c r="K2933" s="70" t="s">
        <v>141</v>
      </c>
      <c r="L2933" s="70" t="s">
        <v>140</v>
      </c>
      <c r="M2933" s="61"/>
      <c r="N2933" s="61"/>
      <c r="O2933" s="61"/>
      <c r="P2933" s="61"/>
      <c r="Q2933" s="61"/>
      <c r="R2933" s="61"/>
      <c r="S2933" s="61"/>
      <c r="T2933" s="61"/>
      <c r="U2933" s="61"/>
      <c r="V2933" s="61"/>
      <c r="W2933" s="61"/>
      <c r="X2933" s="61"/>
      <c r="Y2933" s="61"/>
      <c r="Z2933" s="61"/>
      <c r="AA2933" s="61"/>
      <c r="AB2933" s="61"/>
      <c r="AC2933" s="61"/>
      <c r="AD2933" s="61"/>
      <c r="AE2933" s="61"/>
      <c r="AF2933" s="61"/>
      <c r="AG2933" s="61"/>
      <c r="AH2933" s="61"/>
      <c r="AI2933" s="61"/>
      <c r="AJ2933" s="61"/>
      <c r="AK2933" s="61"/>
      <c r="AL2933" s="61"/>
      <c r="AM2933" s="169" t="s">
        <v>280</v>
      </c>
      <c r="AN2933" s="45">
        <v>0</v>
      </c>
      <c r="AO2933" s="60">
        <v>0</v>
      </c>
      <c r="AP2933" s="61"/>
      <c r="AQ2933" s="61"/>
      <c r="AR2933" s="61"/>
      <c r="AS2933" s="61"/>
      <c r="AT2933" s="61"/>
      <c r="AU2933" s="98"/>
      <c r="AV2933" s="45">
        <v>21</v>
      </c>
      <c r="AW2933" s="60">
        <v>1</v>
      </c>
      <c r="AX2933" s="61"/>
      <c r="AY2933" s="61"/>
      <c r="AZ2933" s="61"/>
      <c r="BA2933" s="61"/>
      <c r="BB2933" s="61"/>
      <c r="BC2933" s="61"/>
      <c r="BD2933" s="61"/>
      <c r="BE2933" s="61"/>
      <c r="BF2933" s="61"/>
      <c r="BG2933" s="61"/>
      <c r="BH2933" s="61"/>
      <c r="BI2933" s="61"/>
      <c r="BJ2933" s="61"/>
      <c r="BK2933" s="61"/>
      <c r="BL2933" s="61"/>
      <c r="BM2933" s="61"/>
    </row>
    <row r="2934" spans="2:65" ht="25.5" customHeight="1" x14ac:dyDescent="0.2">
      <c r="B2934" s="61"/>
      <c r="C2934" s="61"/>
      <c r="D2934" s="61"/>
      <c r="E2934" s="64"/>
      <c r="F2934" s="61"/>
      <c r="G2934" s="61"/>
      <c r="H2934" s="61"/>
      <c r="I2934" s="61"/>
      <c r="J2934" s="61"/>
      <c r="K2934" s="61"/>
      <c r="L2934" s="61"/>
      <c r="M2934" s="61"/>
      <c r="N2934" s="61"/>
      <c r="O2934" s="61"/>
      <c r="P2934" s="61"/>
      <c r="Q2934" s="61"/>
      <c r="R2934" s="61"/>
      <c r="S2934" s="61"/>
      <c r="T2934" s="61"/>
      <c r="U2934" s="61"/>
      <c r="V2934" s="61"/>
      <c r="W2934" s="61"/>
      <c r="X2934" s="61"/>
      <c r="Y2934" s="61"/>
      <c r="Z2934" s="61"/>
      <c r="AA2934" s="61"/>
      <c r="AB2934" s="61"/>
      <c r="AC2934" s="61"/>
      <c r="AD2934" s="61"/>
      <c r="AE2934" s="61"/>
      <c r="AF2934" s="61"/>
      <c r="AG2934" s="61"/>
      <c r="AH2934" s="61"/>
      <c r="AI2934" s="61"/>
      <c r="AJ2934" s="61"/>
      <c r="AK2934" s="61"/>
      <c r="AL2934" s="61"/>
      <c r="AM2934" s="169" t="s">
        <v>270</v>
      </c>
      <c r="AN2934" s="45">
        <v>0</v>
      </c>
      <c r="AO2934" s="60">
        <v>0</v>
      </c>
      <c r="AP2934" s="61"/>
      <c r="AQ2934" s="61"/>
      <c r="AR2934" s="61"/>
      <c r="AS2934" s="61"/>
      <c r="AT2934" s="61"/>
      <c r="AU2934" s="61"/>
      <c r="AV2934" s="49" t="s">
        <v>141</v>
      </c>
      <c r="AW2934" s="49" t="s">
        <v>140</v>
      </c>
      <c r="AX2934" s="61"/>
      <c r="AY2934" s="61"/>
      <c r="AZ2934" s="61"/>
      <c r="BA2934" s="61"/>
      <c r="BB2934" s="61"/>
      <c r="BC2934" s="61"/>
      <c r="BD2934" s="61"/>
      <c r="BE2934" s="61"/>
      <c r="BF2934" s="61"/>
      <c r="BG2934" s="61"/>
      <c r="BH2934" s="61"/>
      <c r="BI2934" s="61"/>
      <c r="BJ2934" s="61"/>
      <c r="BK2934" s="61"/>
      <c r="BL2934" s="61"/>
      <c r="BM2934" s="61"/>
    </row>
    <row r="2935" spans="2:65" ht="25.5" customHeight="1" x14ac:dyDescent="0.2">
      <c r="B2935" s="61"/>
      <c r="C2935" s="61"/>
      <c r="D2935" s="61"/>
      <c r="E2935" s="64"/>
      <c r="F2935" s="61"/>
      <c r="G2935" s="61"/>
      <c r="H2935" s="61"/>
      <c r="I2935" s="61"/>
      <c r="J2935" s="61"/>
      <c r="K2935" s="61"/>
      <c r="L2935" s="61"/>
      <c r="M2935" s="61"/>
      <c r="N2935" s="61"/>
      <c r="O2935" s="61"/>
      <c r="P2935" s="61"/>
      <c r="Q2935" s="61"/>
      <c r="R2935" s="61"/>
      <c r="S2935" s="61"/>
      <c r="T2935" s="61"/>
      <c r="U2935" s="61"/>
      <c r="V2935" s="61"/>
      <c r="W2935" s="61"/>
      <c r="X2935" s="61"/>
      <c r="Y2935" s="61"/>
      <c r="Z2935" s="61"/>
      <c r="AA2935" s="61"/>
      <c r="AB2935" s="61"/>
      <c r="AC2935" s="61"/>
      <c r="AD2935" s="61"/>
      <c r="AE2935" s="61"/>
      <c r="AF2935" s="61"/>
      <c r="AG2935" s="61"/>
      <c r="AH2935" s="61"/>
      <c r="AI2935" s="61"/>
      <c r="AJ2935" s="61"/>
      <c r="AK2935" s="61"/>
      <c r="AL2935" s="61"/>
      <c r="AM2935" s="169" t="s">
        <v>271</v>
      </c>
      <c r="AN2935" s="45">
        <v>0</v>
      </c>
      <c r="AO2935" s="60">
        <v>0</v>
      </c>
      <c r="AP2935" s="61"/>
      <c r="AQ2935" s="61"/>
      <c r="AR2935" s="61"/>
      <c r="AS2935" s="61"/>
      <c r="AT2935" s="61"/>
      <c r="AU2935" s="61"/>
      <c r="AV2935" s="61"/>
      <c r="AW2935" s="61"/>
      <c r="AX2935" s="61"/>
      <c r="AY2935" s="61"/>
      <c r="AZ2935" s="61"/>
      <c r="BA2935" s="61"/>
      <c r="BB2935" s="61"/>
      <c r="BC2935" s="61"/>
      <c r="BD2935" s="61"/>
      <c r="BE2935" s="61"/>
      <c r="BF2935" s="61"/>
      <c r="BG2935" s="61"/>
      <c r="BH2935" s="61"/>
      <c r="BI2935" s="61"/>
      <c r="BJ2935" s="62"/>
      <c r="BK2935" s="62"/>
      <c r="BL2935" s="61"/>
      <c r="BM2935" s="61"/>
    </row>
    <row r="2936" spans="2:65" ht="25.5" customHeight="1" x14ac:dyDescent="0.2">
      <c r="B2936" s="37"/>
      <c r="C2936" s="37"/>
      <c r="D2936" s="37"/>
      <c r="E2936" s="64"/>
      <c r="F2936" s="61"/>
      <c r="G2936" s="61"/>
      <c r="H2936" s="61"/>
      <c r="I2936" s="61"/>
      <c r="J2936" s="61"/>
      <c r="K2936" s="61"/>
      <c r="L2936" s="61"/>
      <c r="M2936" s="61"/>
      <c r="N2936" s="61"/>
      <c r="O2936" s="61"/>
      <c r="P2936" s="61"/>
      <c r="Q2936" s="61"/>
      <c r="R2936" s="61"/>
      <c r="S2936" s="61"/>
      <c r="T2936" s="61"/>
      <c r="U2936" s="61"/>
      <c r="V2936" s="61"/>
      <c r="W2936" s="61"/>
      <c r="X2936" s="61"/>
      <c r="Y2936" s="61"/>
      <c r="Z2936" s="61"/>
      <c r="AA2936" s="61"/>
      <c r="AB2936" s="61"/>
      <c r="AC2936" s="61"/>
      <c r="AD2936" s="61"/>
      <c r="AE2936" s="61"/>
      <c r="AF2936" s="61"/>
      <c r="AG2936" s="61"/>
      <c r="AH2936" s="61"/>
      <c r="AI2936" s="61"/>
      <c r="AJ2936" s="61"/>
      <c r="AK2936" s="61"/>
      <c r="AL2936" s="61"/>
      <c r="AM2936" s="169" t="s">
        <v>272</v>
      </c>
      <c r="AN2936" s="45">
        <v>1</v>
      </c>
      <c r="AO2936" s="60">
        <v>4.7619047619047616E-2</v>
      </c>
      <c r="AP2936" s="61"/>
      <c r="AQ2936" s="61"/>
      <c r="AR2936" s="61"/>
      <c r="AS2936" s="61"/>
      <c r="AT2936" s="61"/>
      <c r="AU2936" s="61"/>
      <c r="AV2936" s="61"/>
      <c r="AW2936" s="61"/>
      <c r="AX2936" s="61"/>
      <c r="AY2936" s="61"/>
      <c r="AZ2936" s="61"/>
      <c r="BA2936" s="61"/>
      <c r="BB2936" s="61"/>
      <c r="BC2936" s="61"/>
      <c r="BD2936" s="61"/>
      <c r="BE2936" s="61"/>
      <c r="BF2936" s="61"/>
      <c r="BG2936" s="61"/>
      <c r="BH2936" s="61"/>
      <c r="BI2936" s="61"/>
      <c r="BJ2936" s="61"/>
      <c r="BK2936" s="61"/>
      <c r="BL2936" s="61"/>
      <c r="BM2936" s="61"/>
    </row>
    <row r="2937" spans="2:65" ht="25.5" customHeight="1" x14ac:dyDescent="0.2">
      <c r="B2937" s="61"/>
      <c r="C2937" s="61"/>
      <c r="D2937" s="61"/>
      <c r="E2937" s="64"/>
      <c r="F2937" s="61"/>
      <c r="G2937" s="61"/>
      <c r="H2937" s="61"/>
      <c r="I2937" s="61"/>
      <c r="J2937" s="61"/>
      <c r="K2937" s="61"/>
      <c r="L2937" s="61"/>
      <c r="M2937" s="61"/>
      <c r="N2937" s="61"/>
      <c r="O2937" s="61"/>
      <c r="P2937" s="61"/>
      <c r="Q2937" s="61"/>
      <c r="R2937" s="61"/>
      <c r="S2937" s="61"/>
      <c r="T2937" s="61"/>
      <c r="U2937" s="61"/>
      <c r="V2937" s="61"/>
      <c r="W2937" s="61"/>
      <c r="X2937" s="61"/>
      <c r="Y2937" s="61"/>
      <c r="Z2937" s="61"/>
      <c r="AA2937" s="61"/>
      <c r="AB2937" s="61"/>
      <c r="AC2937" s="61"/>
      <c r="AD2937" s="61"/>
      <c r="AE2937" s="61"/>
      <c r="AF2937" s="61"/>
      <c r="AG2937" s="61"/>
      <c r="AH2937" s="61"/>
      <c r="AI2937" s="61"/>
      <c r="AJ2937" s="61"/>
      <c r="AK2937" s="61"/>
      <c r="AL2937" s="61"/>
      <c r="AM2937" s="169" t="s">
        <v>281</v>
      </c>
      <c r="AN2937" s="30">
        <v>0</v>
      </c>
      <c r="AO2937" s="60">
        <v>0</v>
      </c>
      <c r="AP2937" s="61"/>
      <c r="AQ2937" s="61"/>
      <c r="AR2937" s="61"/>
      <c r="AS2937" s="61"/>
      <c r="AT2937" s="61"/>
      <c r="AU2937" s="61"/>
      <c r="AV2937" s="61"/>
      <c r="AW2937" s="61"/>
      <c r="AX2937" s="61"/>
      <c r="AY2937" s="61"/>
      <c r="AZ2937" s="61"/>
      <c r="BA2937" s="61"/>
      <c r="BB2937" s="61"/>
      <c r="BC2937" s="61"/>
      <c r="BD2937" s="61"/>
      <c r="BE2937" s="61"/>
      <c r="BF2937" s="61"/>
      <c r="BG2937" s="61"/>
      <c r="BH2937" s="61"/>
      <c r="BI2937" s="61"/>
      <c r="BJ2937" s="61"/>
      <c r="BK2937" s="61"/>
      <c r="BL2937" s="61"/>
      <c r="BM2937" s="61"/>
    </row>
    <row r="2938" spans="2:65" ht="25.5" customHeight="1" x14ac:dyDescent="0.2">
      <c r="B2938" s="61"/>
      <c r="C2938" s="61"/>
      <c r="D2938" s="61"/>
      <c r="E2938" s="64"/>
      <c r="F2938" s="61"/>
      <c r="G2938" s="61"/>
      <c r="H2938" s="61"/>
      <c r="I2938" s="61"/>
      <c r="J2938" s="61"/>
      <c r="K2938" s="61"/>
      <c r="L2938" s="61"/>
      <c r="M2938" s="61"/>
      <c r="N2938" s="61"/>
      <c r="O2938" s="61"/>
      <c r="P2938" s="61"/>
      <c r="Q2938" s="61"/>
      <c r="R2938" s="61"/>
      <c r="S2938" s="61"/>
      <c r="T2938" s="61"/>
      <c r="U2938" s="61"/>
      <c r="V2938" s="61"/>
      <c r="W2938" s="61"/>
      <c r="X2938" s="61"/>
      <c r="Y2938" s="61"/>
      <c r="Z2938" s="61"/>
      <c r="AA2938" s="61"/>
      <c r="AB2938" s="61"/>
      <c r="AC2938" s="61"/>
      <c r="AD2938" s="61"/>
      <c r="AE2938" s="61"/>
      <c r="AF2938" s="61"/>
      <c r="AG2938" s="61"/>
      <c r="AH2938" s="61"/>
      <c r="AI2938" s="61"/>
      <c r="AJ2938" s="61"/>
      <c r="AK2938" s="61"/>
      <c r="AL2938" s="61"/>
      <c r="AM2938" s="98"/>
      <c r="AN2938" s="45">
        <v>21</v>
      </c>
      <c r="AO2938" s="60">
        <v>1</v>
      </c>
      <c r="AP2938" s="61"/>
      <c r="AQ2938" s="61"/>
      <c r="AR2938" s="61"/>
      <c r="AS2938" s="61"/>
      <c r="AT2938" s="61"/>
      <c r="AU2938" s="61"/>
      <c r="AV2938" s="61"/>
      <c r="AW2938" s="61"/>
      <c r="AX2938" s="61"/>
      <c r="AY2938" s="61"/>
      <c r="AZ2938" s="61"/>
      <c r="BA2938" s="61"/>
      <c r="BB2938" s="61"/>
      <c r="BC2938" s="61"/>
      <c r="BD2938" s="61"/>
      <c r="BE2938" s="61"/>
      <c r="BF2938" s="61"/>
      <c r="BG2938" s="61"/>
      <c r="BH2938" s="61"/>
      <c r="BI2938" s="61"/>
      <c r="BJ2938" s="61"/>
      <c r="BK2938" s="61"/>
      <c r="BL2938" s="61"/>
      <c r="BM2938" s="61"/>
    </row>
    <row r="2939" spans="2:65" ht="25.5" customHeight="1" x14ac:dyDescent="0.2">
      <c r="B2939" s="61"/>
      <c r="C2939" s="61"/>
      <c r="D2939" s="61"/>
      <c r="E2939" s="64"/>
      <c r="F2939" s="61"/>
      <c r="G2939" s="61"/>
      <c r="H2939" s="61"/>
      <c r="I2939" s="61"/>
      <c r="J2939" s="61"/>
      <c r="K2939" s="61"/>
      <c r="L2939" s="61"/>
      <c r="M2939" s="61"/>
      <c r="N2939" s="61"/>
      <c r="O2939" s="61"/>
      <c r="P2939" s="61"/>
      <c r="Q2939" s="61"/>
      <c r="R2939" s="61"/>
      <c r="S2939" s="61"/>
      <c r="T2939" s="61"/>
      <c r="U2939" s="61"/>
      <c r="V2939" s="61"/>
      <c r="W2939" s="61"/>
      <c r="X2939" s="61"/>
      <c r="Y2939" s="61"/>
      <c r="Z2939" s="61"/>
      <c r="AA2939" s="61"/>
      <c r="AB2939" s="61"/>
      <c r="AC2939" s="61"/>
      <c r="AD2939" s="61"/>
      <c r="AE2939" s="61"/>
      <c r="AF2939" s="61"/>
      <c r="AG2939" s="61"/>
      <c r="AH2939" s="61"/>
      <c r="AI2939" s="61"/>
      <c r="AJ2939" s="61"/>
      <c r="AK2939" s="61"/>
      <c r="AL2939" s="61"/>
      <c r="AM2939" s="61"/>
      <c r="AN2939" s="49" t="s">
        <v>141</v>
      </c>
      <c r="AO2939" s="49" t="s">
        <v>140</v>
      </c>
      <c r="AP2939" s="61"/>
      <c r="AQ2939" s="61"/>
      <c r="AR2939" s="61"/>
      <c r="AS2939" s="61"/>
      <c r="AT2939" s="61"/>
      <c r="AU2939" s="61"/>
      <c r="AV2939" s="61"/>
      <c r="AW2939" s="61"/>
      <c r="AX2939" s="61"/>
      <c r="AY2939" s="61"/>
      <c r="AZ2939" s="61"/>
      <c r="BA2939" s="61"/>
      <c r="BB2939" s="61"/>
      <c r="BC2939" s="61"/>
      <c r="BD2939" s="61"/>
      <c r="BE2939" s="61"/>
      <c r="BF2939" s="61"/>
      <c r="BG2939" s="61"/>
      <c r="BH2939" s="61"/>
      <c r="BI2939" s="61"/>
      <c r="BJ2939" s="61"/>
      <c r="BK2939" s="61"/>
      <c r="BL2939" s="61"/>
      <c r="BM2939" s="61"/>
    </row>
    <row r="2940" spans="2:65" ht="25.5" customHeight="1" x14ac:dyDescent="0.2">
      <c r="B2940" s="61"/>
      <c r="C2940" s="61"/>
      <c r="D2940" s="61"/>
      <c r="E2940" s="64"/>
      <c r="F2940" s="61"/>
      <c r="G2940" s="61"/>
      <c r="H2940" s="61"/>
      <c r="I2940" s="61"/>
      <c r="J2940" s="61"/>
      <c r="K2940" s="61"/>
      <c r="L2940" s="61"/>
      <c r="M2940" s="61"/>
      <c r="N2940" s="61"/>
      <c r="O2940" s="61"/>
      <c r="P2940" s="61"/>
      <c r="Q2940" s="61"/>
      <c r="R2940" s="61"/>
      <c r="S2940" s="61"/>
      <c r="T2940" s="61"/>
      <c r="U2940" s="61"/>
      <c r="V2940" s="61"/>
      <c r="W2940" s="61"/>
      <c r="X2940" s="61"/>
      <c r="Y2940" s="61"/>
      <c r="Z2940" s="61"/>
      <c r="AA2940" s="61"/>
      <c r="AB2940" s="61"/>
      <c r="AC2940" s="61"/>
      <c r="AD2940" s="61"/>
      <c r="AE2940" s="61"/>
      <c r="AF2940" s="61"/>
      <c r="AG2940" s="61"/>
      <c r="AH2940" s="61"/>
      <c r="AI2940" s="61"/>
      <c r="AJ2940" s="61"/>
      <c r="AK2940" s="61"/>
      <c r="AL2940" s="61"/>
      <c r="AM2940" s="61"/>
      <c r="AN2940" s="61"/>
      <c r="AO2940" s="61"/>
      <c r="AP2940" s="61"/>
      <c r="AQ2940" s="61"/>
      <c r="AR2940" s="61"/>
      <c r="AS2940" s="61"/>
      <c r="AT2940" s="61"/>
      <c r="AU2940" s="61"/>
      <c r="AV2940" s="61"/>
      <c r="AW2940" s="61"/>
      <c r="AX2940" s="61"/>
      <c r="AY2940" s="61"/>
      <c r="AZ2940" s="61"/>
      <c r="BA2940" s="61"/>
      <c r="BB2940" s="61"/>
      <c r="BC2940" s="61"/>
      <c r="BD2940" s="61"/>
      <c r="BE2940" s="61"/>
      <c r="BF2940" s="61"/>
      <c r="BG2940" s="61"/>
      <c r="BH2940" s="61"/>
      <c r="BI2940" s="61"/>
      <c r="BJ2940" s="61"/>
      <c r="BK2940" s="61"/>
      <c r="BL2940" s="61"/>
      <c r="BM2940" s="61"/>
    </row>
    <row r="2941" spans="2:65" ht="25.5" customHeight="1" x14ac:dyDescent="0.2">
      <c r="B2941" s="170" t="s">
        <v>425</v>
      </c>
      <c r="C2941" s="170"/>
      <c r="D2941" s="170"/>
      <c r="E2941" s="170"/>
      <c r="F2941" s="170"/>
      <c r="G2941" s="170"/>
      <c r="H2941" s="170"/>
      <c r="I2941" s="170"/>
      <c r="J2941" s="170"/>
      <c r="K2941" s="170"/>
      <c r="L2941" s="170"/>
      <c r="M2941" s="170"/>
      <c r="N2941" s="170"/>
      <c r="O2941" s="170"/>
      <c r="P2941" s="170"/>
      <c r="Q2941" s="170"/>
      <c r="R2941" s="170"/>
      <c r="S2941" s="170"/>
      <c r="T2941" s="170"/>
      <c r="U2941" s="170"/>
      <c r="V2941" s="170"/>
      <c r="W2941" s="170"/>
      <c r="X2941" s="170"/>
      <c r="Y2941" s="170"/>
      <c r="Z2941" s="170"/>
      <c r="AA2941" s="170"/>
      <c r="AB2941" s="170"/>
      <c r="AC2941" s="170"/>
      <c r="AD2941" s="170"/>
      <c r="AE2941" s="170"/>
      <c r="AF2941" s="170"/>
      <c r="AG2941" s="170"/>
      <c r="AH2941" s="170"/>
      <c r="AI2941" s="170"/>
      <c r="AJ2941" s="170"/>
      <c r="AK2941" s="170"/>
      <c r="AL2941" s="170"/>
      <c r="AM2941" s="170"/>
      <c r="AN2941" s="170"/>
      <c r="AO2941" s="170"/>
      <c r="AP2941" s="170"/>
      <c r="AQ2941" s="170"/>
      <c r="AR2941" s="170"/>
      <c r="AS2941" s="170"/>
      <c r="AT2941" s="170"/>
      <c r="AU2941" s="170"/>
      <c r="AV2941" s="170"/>
      <c r="AW2941" s="170"/>
      <c r="AX2941" s="170"/>
      <c r="AY2941" s="170"/>
      <c r="AZ2941" s="170"/>
      <c r="BA2941" s="170"/>
      <c r="BB2941" s="170"/>
      <c r="BC2941" s="170"/>
      <c r="BD2941" s="170"/>
      <c r="BE2941" s="170"/>
      <c r="BF2941" s="170"/>
      <c r="BG2941" s="170"/>
      <c r="BH2941" s="170"/>
      <c r="BI2941" s="170"/>
      <c r="BJ2941" s="170"/>
      <c r="BK2941" s="170"/>
      <c r="BL2941" s="170"/>
      <c r="BM2941" s="170"/>
    </row>
    <row r="2942" spans="2:65" ht="25.5" customHeight="1" x14ac:dyDescent="0.2">
      <c r="B2942" s="61"/>
      <c r="C2942" s="61"/>
      <c r="D2942" s="61"/>
      <c r="E2942" s="64"/>
      <c r="F2942" s="61"/>
      <c r="G2942" s="61"/>
      <c r="H2942" s="61"/>
      <c r="I2942" s="61"/>
      <c r="J2942" s="61"/>
      <c r="K2942" s="61"/>
      <c r="L2942" s="61"/>
      <c r="M2942" s="61"/>
      <c r="N2942" s="61"/>
      <c r="O2942" s="61"/>
      <c r="P2942" s="61"/>
      <c r="Q2942" s="61"/>
      <c r="R2942" s="61"/>
      <c r="S2942" s="61"/>
      <c r="T2942" s="61"/>
      <c r="U2942" s="61"/>
      <c r="V2942" s="61"/>
      <c r="W2942" s="61"/>
      <c r="X2942" s="61"/>
      <c r="Y2942" s="61"/>
      <c r="Z2942" s="61"/>
      <c r="AA2942" s="61"/>
      <c r="AB2942" s="61"/>
      <c r="AC2942" s="61"/>
      <c r="AD2942" s="61"/>
      <c r="AE2942" s="61"/>
      <c r="AF2942" s="61"/>
      <c r="AG2942" s="61"/>
      <c r="AH2942" s="61"/>
      <c r="AI2942" s="61"/>
      <c r="AJ2942" s="61"/>
      <c r="AK2942" s="61"/>
      <c r="AL2942" s="61"/>
      <c r="AM2942" s="61"/>
      <c r="AN2942" s="61"/>
      <c r="AO2942" s="61"/>
      <c r="AP2942" s="61"/>
      <c r="AQ2942" s="61"/>
      <c r="AR2942" s="61"/>
      <c r="AS2942" s="61"/>
      <c r="AT2942" s="61"/>
      <c r="AU2942" s="61"/>
      <c r="AV2942" s="61"/>
      <c r="AW2942" s="61"/>
      <c r="AX2942" s="61"/>
      <c r="AY2942" s="61"/>
      <c r="AZ2942" s="61"/>
      <c r="BA2942" s="61"/>
      <c r="BB2942" s="61"/>
      <c r="BC2942" s="61"/>
      <c r="BD2942" s="61"/>
      <c r="BE2942" s="61"/>
      <c r="BF2942" s="61"/>
      <c r="BG2942" s="61"/>
      <c r="BH2942" s="61"/>
      <c r="BI2942" s="61"/>
      <c r="BJ2942" s="61"/>
      <c r="BK2942" s="61"/>
      <c r="BL2942" s="61"/>
      <c r="BM2942" s="61"/>
    </row>
    <row r="2943" spans="2:65" ht="25.5" customHeight="1" x14ac:dyDescent="0.2">
      <c r="B2943" s="181" t="s">
        <v>427</v>
      </c>
      <c r="C2943" s="181"/>
      <c r="D2943" s="181"/>
      <c r="E2943" s="181"/>
      <c r="F2943" s="181"/>
      <c r="G2943" s="181"/>
      <c r="H2943" s="181"/>
      <c r="I2943" s="61"/>
      <c r="J2943" s="181" t="s">
        <v>426</v>
      </c>
      <c r="K2943" s="181"/>
      <c r="L2943" s="181"/>
      <c r="M2943" s="181"/>
      <c r="N2943" s="181"/>
      <c r="O2943" s="181"/>
      <c r="P2943" s="181"/>
      <c r="Q2943" s="181"/>
      <c r="R2943" s="181"/>
      <c r="S2943" s="181"/>
      <c r="T2943" s="181"/>
      <c r="U2943" s="73"/>
      <c r="V2943" s="181" t="s">
        <v>428</v>
      </c>
      <c r="W2943" s="181"/>
      <c r="X2943" s="181"/>
      <c r="Y2943" s="181"/>
      <c r="Z2943" s="181"/>
      <c r="AA2943" s="181"/>
      <c r="AB2943" s="181"/>
      <c r="AC2943" s="61"/>
      <c r="AD2943" s="61"/>
      <c r="AE2943" s="181" t="s">
        <v>429</v>
      </c>
      <c r="AF2943" s="181"/>
      <c r="AG2943" s="181"/>
      <c r="AH2943" s="181"/>
      <c r="AI2943" s="181"/>
      <c r="AJ2943" s="181"/>
      <c r="AK2943" s="181"/>
      <c r="AL2943" s="181"/>
      <c r="AM2943" s="181"/>
      <c r="AN2943" s="181"/>
      <c r="AO2943" s="181"/>
      <c r="AP2943" s="61"/>
      <c r="AQ2943" s="61"/>
      <c r="AR2943" s="181" t="s">
        <v>430</v>
      </c>
      <c r="AS2943" s="181"/>
      <c r="AT2943" s="181"/>
      <c r="AU2943" s="181"/>
      <c r="AV2943" s="181"/>
      <c r="AW2943" s="181"/>
      <c r="AX2943" s="181"/>
      <c r="AY2943" s="61"/>
      <c r="AZ2943" s="61"/>
      <c r="BA2943" s="181" t="s">
        <v>431</v>
      </c>
      <c r="BB2943" s="181"/>
      <c r="BC2943" s="181"/>
      <c r="BD2943" s="181"/>
      <c r="BE2943" s="181"/>
      <c r="BF2943" s="181"/>
      <c r="BG2943" s="181"/>
      <c r="BH2943" s="181"/>
      <c r="BI2943" s="181"/>
      <c r="BJ2943" s="181"/>
      <c r="BK2943" s="181"/>
      <c r="BL2943" s="61"/>
      <c r="BM2943" s="61"/>
    </row>
    <row r="2944" spans="2:65" ht="25.5" customHeight="1" x14ac:dyDescent="0.2">
      <c r="B2944" s="61"/>
      <c r="C2944" s="61"/>
      <c r="D2944" s="61"/>
      <c r="E2944" s="64"/>
      <c r="F2944" s="61"/>
      <c r="G2944" s="61"/>
      <c r="H2944" s="61"/>
      <c r="I2944" s="61"/>
      <c r="J2944" s="61"/>
      <c r="K2944" s="61"/>
      <c r="L2944" s="61"/>
      <c r="M2944" s="61"/>
      <c r="N2944" s="61"/>
      <c r="O2944" s="61"/>
      <c r="P2944" s="61"/>
      <c r="Q2944" s="61"/>
      <c r="R2944" s="61"/>
      <c r="S2944" s="61"/>
      <c r="T2944" s="61"/>
      <c r="U2944" s="61"/>
      <c r="V2944" s="61"/>
      <c r="W2944" s="61"/>
      <c r="X2944" s="61"/>
      <c r="Y2944" s="61"/>
      <c r="Z2944" s="61"/>
      <c r="AA2944" s="61"/>
      <c r="AB2944" s="61"/>
      <c r="AC2944" s="61"/>
      <c r="AD2944" s="61"/>
      <c r="AE2944" s="61"/>
      <c r="AF2944" s="61"/>
      <c r="AG2944" s="61"/>
      <c r="AH2944" s="61"/>
      <c r="AI2944" s="61"/>
      <c r="AJ2944" s="61"/>
      <c r="AK2944" s="61"/>
      <c r="AL2944" s="61"/>
      <c r="AM2944" s="61"/>
      <c r="AN2944" s="61"/>
      <c r="AO2944" s="61"/>
      <c r="AP2944" s="61"/>
      <c r="AQ2944" s="61"/>
      <c r="AR2944" s="61"/>
      <c r="AS2944" s="61"/>
      <c r="AT2944" s="61"/>
      <c r="AU2944" s="61"/>
      <c r="AV2944" s="61"/>
      <c r="AW2944" s="61"/>
      <c r="AX2944" s="61"/>
      <c r="AY2944" s="61"/>
      <c r="AZ2944" s="61"/>
      <c r="BA2944" s="61"/>
      <c r="BB2944" s="61"/>
      <c r="BC2944" s="61"/>
      <c r="BD2944" s="61"/>
      <c r="BE2944" s="61"/>
      <c r="BF2944" s="61"/>
      <c r="BG2944" s="61"/>
      <c r="BH2944" s="61"/>
      <c r="BI2944" s="61"/>
      <c r="BJ2944" s="61"/>
      <c r="BK2944" s="61"/>
      <c r="BL2944" s="61"/>
      <c r="BM2944" s="61"/>
    </row>
    <row r="2945" spans="2:65" ht="25.5" customHeight="1" x14ac:dyDescent="0.2">
      <c r="B2945" s="175" t="s">
        <v>180</v>
      </c>
      <c r="C2945" s="175"/>
      <c r="D2945" s="175"/>
      <c r="E2945" s="64"/>
      <c r="F2945" s="175" t="s">
        <v>14</v>
      </c>
      <c r="G2945" s="175"/>
      <c r="H2945" s="175"/>
      <c r="I2945" s="61"/>
      <c r="J2945" s="178" t="s">
        <v>338</v>
      </c>
      <c r="K2945" s="179"/>
      <c r="L2945" s="180"/>
      <c r="M2945" s="61"/>
      <c r="N2945" s="178" t="s">
        <v>409</v>
      </c>
      <c r="O2945" s="179"/>
      <c r="P2945" s="180"/>
      <c r="Q2945" s="61"/>
      <c r="R2945" s="178" t="s">
        <v>410</v>
      </c>
      <c r="S2945" s="179"/>
      <c r="T2945" s="180"/>
      <c r="U2945" s="61"/>
      <c r="V2945" s="175" t="s">
        <v>180</v>
      </c>
      <c r="W2945" s="175"/>
      <c r="X2945" s="175"/>
      <c r="Y2945" s="61"/>
      <c r="Z2945" s="175" t="s">
        <v>14</v>
      </c>
      <c r="AA2945" s="175"/>
      <c r="AB2945" s="175"/>
      <c r="AC2945" s="61"/>
      <c r="AD2945" s="61"/>
      <c r="AE2945" s="178" t="s">
        <v>338</v>
      </c>
      <c r="AF2945" s="179"/>
      <c r="AG2945" s="180"/>
      <c r="AH2945" s="61"/>
      <c r="AI2945" s="178" t="s">
        <v>409</v>
      </c>
      <c r="AJ2945" s="179"/>
      <c r="AK2945" s="180"/>
      <c r="AL2945" s="61"/>
      <c r="AM2945" s="178" t="s">
        <v>410</v>
      </c>
      <c r="AN2945" s="179"/>
      <c r="AO2945" s="180"/>
      <c r="AP2945" s="61"/>
      <c r="AQ2945" s="61"/>
      <c r="AR2945" s="175" t="s">
        <v>180</v>
      </c>
      <c r="AS2945" s="175"/>
      <c r="AT2945" s="175"/>
      <c r="AU2945" s="61"/>
      <c r="AV2945" s="175" t="s">
        <v>14</v>
      </c>
      <c r="AW2945" s="175"/>
      <c r="AX2945" s="175"/>
      <c r="AY2945" s="61"/>
      <c r="AZ2945" s="61"/>
      <c r="BA2945" s="175" t="s">
        <v>338</v>
      </c>
      <c r="BB2945" s="175"/>
      <c r="BC2945" s="175"/>
      <c r="BD2945" s="61"/>
      <c r="BE2945" s="178" t="s">
        <v>409</v>
      </c>
      <c r="BF2945" s="179"/>
      <c r="BG2945" s="180"/>
      <c r="BH2945" s="61"/>
      <c r="BI2945" s="178" t="s">
        <v>410</v>
      </c>
      <c r="BJ2945" s="179"/>
      <c r="BK2945" s="180"/>
      <c r="BL2945" s="61"/>
      <c r="BM2945" s="61"/>
    </row>
    <row r="2946" spans="2:65" ht="25.5" customHeight="1" x14ac:dyDescent="0.2">
      <c r="B2946" s="55" t="s">
        <v>181</v>
      </c>
      <c r="C2946" s="57">
        <v>18</v>
      </c>
      <c r="D2946" s="58">
        <v>0.69230769230769229</v>
      </c>
      <c r="E2946" s="64"/>
      <c r="F2946" s="55" t="s">
        <v>186</v>
      </c>
      <c r="G2946" s="57">
        <v>26</v>
      </c>
      <c r="H2946" s="58">
        <v>1</v>
      </c>
      <c r="I2946" s="61"/>
      <c r="J2946" s="55" t="s">
        <v>339</v>
      </c>
      <c r="K2946" s="57">
        <v>18</v>
      </c>
      <c r="L2946" s="58">
        <v>0.69230769230769229</v>
      </c>
      <c r="M2946" s="61"/>
      <c r="N2946" s="55" t="s">
        <v>357</v>
      </c>
      <c r="O2946" s="57">
        <v>3</v>
      </c>
      <c r="P2946" s="58">
        <v>0.11538461538461539</v>
      </c>
      <c r="Q2946" s="61"/>
      <c r="R2946" s="55" t="s">
        <v>411</v>
      </c>
      <c r="S2946" s="57">
        <v>6</v>
      </c>
      <c r="T2946" s="58">
        <v>0.23076923076923078</v>
      </c>
      <c r="U2946" s="61"/>
      <c r="V2946" s="47" t="s">
        <v>181</v>
      </c>
      <c r="W2946" s="57">
        <v>1</v>
      </c>
      <c r="X2946" s="58">
        <v>0.1111111111111111</v>
      </c>
      <c r="Y2946" s="61"/>
      <c r="Z2946" s="55" t="s">
        <v>186</v>
      </c>
      <c r="AA2946" s="57">
        <v>7</v>
      </c>
      <c r="AB2946" s="58">
        <v>0.77777777777777779</v>
      </c>
      <c r="AC2946" s="61"/>
      <c r="AD2946" s="61"/>
      <c r="AE2946" s="47" t="s">
        <v>339</v>
      </c>
      <c r="AF2946" s="57">
        <v>1</v>
      </c>
      <c r="AG2946" s="58">
        <v>0.1111111111111111</v>
      </c>
      <c r="AH2946" s="61"/>
      <c r="AI2946" s="55" t="s">
        <v>357</v>
      </c>
      <c r="AJ2946" s="57">
        <v>0</v>
      </c>
      <c r="AK2946" s="58">
        <v>0</v>
      </c>
      <c r="AL2946" s="61"/>
      <c r="AM2946" s="55" t="s">
        <v>411</v>
      </c>
      <c r="AN2946" s="57">
        <v>1</v>
      </c>
      <c r="AO2946" s="58">
        <v>0.1111111111111111</v>
      </c>
      <c r="AP2946" s="61"/>
      <c r="AQ2946" s="61"/>
      <c r="AR2946" s="55" t="s">
        <v>181</v>
      </c>
      <c r="AS2946" s="57">
        <v>2</v>
      </c>
      <c r="AT2946" s="58">
        <v>1</v>
      </c>
      <c r="AU2946" s="61"/>
      <c r="AV2946" s="47" t="s">
        <v>186</v>
      </c>
      <c r="AW2946" s="57">
        <v>2</v>
      </c>
      <c r="AX2946" s="58">
        <v>1</v>
      </c>
      <c r="AY2946" s="61"/>
      <c r="AZ2946" s="61"/>
      <c r="BA2946" s="55" t="s">
        <v>339</v>
      </c>
      <c r="BB2946" s="57">
        <v>2</v>
      </c>
      <c r="BC2946" s="58">
        <v>1</v>
      </c>
      <c r="BD2946" s="61"/>
      <c r="BE2946" s="55" t="s">
        <v>357</v>
      </c>
      <c r="BF2946" s="57">
        <v>1</v>
      </c>
      <c r="BG2946" s="58">
        <v>0.5</v>
      </c>
      <c r="BH2946" s="61"/>
      <c r="BI2946" s="55" t="s">
        <v>411</v>
      </c>
      <c r="BJ2946" s="57">
        <v>1</v>
      </c>
      <c r="BK2946" s="58">
        <v>0.5</v>
      </c>
      <c r="BL2946" s="61"/>
      <c r="BM2946" s="61"/>
    </row>
    <row r="2947" spans="2:65" ht="25.5" customHeight="1" x14ac:dyDescent="0.2">
      <c r="B2947" s="46" t="s">
        <v>182</v>
      </c>
      <c r="C2947" s="57">
        <v>3</v>
      </c>
      <c r="D2947" s="58">
        <v>0.11538461538461539</v>
      </c>
      <c r="E2947" s="64"/>
      <c r="F2947" s="46" t="s">
        <v>187</v>
      </c>
      <c r="G2947" s="57">
        <v>0</v>
      </c>
      <c r="H2947" s="58">
        <v>0</v>
      </c>
      <c r="I2947" s="61"/>
      <c r="J2947" s="55" t="s">
        <v>340</v>
      </c>
      <c r="K2947" s="57">
        <v>0</v>
      </c>
      <c r="L2947" s="58">
        <v>0</v>
      </c>
      <c r="M2947" s="61"/>
      <c r="N2947" s="55" t="s">
        <v>359</v>
      </c>
      <c r="O2947" s="57">
        <v>15</v>
      </c>
      <c r="P2947" s="58">
        <v>0.57692307692307687</v>
      </c>
      <c r="Q2947" s="61"/>
      <c r="R2947" s="55" t="s">
        <v>412</v>
      </c>
      <c r="S2947" s="57">
        <v>12</v>
      </c>
      <c r="T2947" s="58">
        <v>0.46153846153846156</v>
      </c>
      <c r="U2947" s="61"/>
      <c r="V2947" s="46" t="s">
        <v>182</v>
      </c>
      <c r="W2947" s="57">
        <v>3</v>
      </c>
      <c r="X2947" s="58">
        <v>0.33333333333333331</v>
      </c>
      <c r="Y2947" s="61"/>
      <c r="Z2947" s="46" t="s">
        <v>187</v>
      </c>
      <c r="AA2947" s="57">
        <v>2</v>
      </c>
      <c r="AB2947" s="58">
        <v>0.22222222222222221</v>
      </c>
      <c r="AC2947" s="61"/>
      <c r="AD2947" s="61"/>
      <c r="AE2947" s="47" t="s">
        <v>340</v>
      </c>
      <c r="AF2947" s="57">
        <v>0</v>
      </c>
      <c r="AG2947" s="58">
        <v>0</v>
      </c>
      <c r="AH2947" s="61"/>
      <c r="AI2947" s="55" t="s">
        <v>359</v>
      </c>
      <c r="AJ2947" s="57">
        <v>1</v>
      </c>
      <c r="AK2947" s="58">
        <v>0.1111111111111111</v>
      </c>
      <c r="AL2947" s="61"/>
      <c r="AM2947" s="55" t="s">
        <v>412</v>
      </c>
      <c r="AN2947" s="57">
        <v>0</v>
      </c>
      <c r="AO2947" s="58">
        <v>0</v>
      </c>
      <c r="AP2947" s="61"/>
      <c r="AQ2947" s="61"/>
      <c r="AR2947" s="46" t="s">
        <v>182</v>
      </c>
      <c r="AS2947" s="57">
        <v>0</v>
      </c>
      <c r="AT2947" s="58">
        <v>0</v>
      </c>
      <c r="AU2947" s="61"/>
      <c r="AV2947" s="46" t="s">
        <v>187</v>
      </c>
      <c r="AW2947" s="57">
        <v>0</v>
      </c>
      <c r="AX2947" s="58">
        <v>0</v>
      </c>
      <c r="AY2947" s="61"/>
      <c r="AZ2947" s="61"/>
      <c r="BA2947" s="55" t="s">
        <v>340</v>
      </c>
      <c r="BB2947" s="57">
        <v>0</v>
      </c>
      <c r="BC2947" s="58">
        <v>0</v>
      </c>
      <c r="BD2947" s="61"/>
      <c r="BE2947" s="55" t="s">
        <v>359</v>
      </c>
      <c r="BF2947" s="57">
        <v>1</v>
      </c>
      <c r="BG2947" s="58">
        <v>0.5</v>
      </c>
      <c r="BH2947" s="61"/>
      <c r="BI2947" s="55" t="s">
        <v>412</v>
      </c>
      <c r="BJ2947" s="57">
        <v>1</v>
      </c>
      <c r="BK2947" s="58">
        <v>0.5</v>
      </c>
      <c r="BL2947" s="61"/>
      <c r="BM2947" s="61"/>
    </row>
    <row r="2948" spans="2:65" ht="25.5" customHeight="1" x14ac:dyDescent="0.2">
      <c r="B2948" s="50" t="s">
        <v>183</v>
      </c>
      <c r="C2948" s="57">
        <v>0</v>
      </c>
      <c r="D2948" s="58">
        <v>0</v>
      </c>
      <c r="E2948" s="64"/>
      <c r="F2948" s="46" t="s">
        <v>188</v>
      </c>
      <c r="G2948" s="57">
        <v>0</v>
      </c>
      <c r="H2948" s="58">
        <v>0</v>
      </c>
      <c r="I2948" s="61"/>
      <c r="J2948" s="55" t="s">
        <v>341</v>
      </c>
      <c r="K2948" s="57">
        <v>0</v>
      </c>
      <c r="L2948" s="58">
        <v>0</v>
      </c>
      <c r="M2948" s="61"/>
      <c r="N2948" s="50" t="s">
        <v>360</v>
      </c>
      <c r="O2948" s="57">
        <v>0</v>
      </c>
      <c r="P2948" s="58">
        <v>0</v>
      </c>
      <c r="Q2948" s="61"/>
      <c r="R2948" s="50" t="s">
        <v>413</v>
      </c>
      <c r="S2948" s="57">
        <v>2</v>
      </c>
      <c r="T2948" s="58">
        <v>7.6923076923076927E-2</v>
      </c>
      <c r="U2948" s="61"/>
      <c r="V2948" s="46" t="s">
        <v>183</v>
      </c>
      <c r="W2948" s="57">
        <v>1</v>
      </c>
      <c r="X2948" s="58">
        <v>0.1111111111111111</v>
      </c>
      <c r="Y2948" s="61"/>
      <c r="Z2948" s="46" t="s">
        <v>188</v>
      </c>
      <c r="AA2948" s="57">
        <v>0</v>
      </c>
      <c r="AB2948" s="58">
        <v>0</v>
      </c>
      <c r="AC2948" s="61"/>
      <c r="AD2948" s="61"/>
      <c r="AE2948" s="47" t="s">
        <v>341</v>
      </c>
      <c r="AF2948" s="57">
        <v>0</v>
      </c>
      <c r="AG2948" s="58">
        <v>0</v>
      </c>
      <c r="AH2948" s="61"/>
      <c r="AI2948" s="50" t="s">
        <v>360</v>
      </c>
      <c r="AJ2948" s="57">
        <v>0</v>
      </c>
      <c r="AK2948" s="58">
        <v>0</v>
      </c>
      <c r="AL2948" s="61"/>
      <c r="AM2948" s="50" t="s">
        <v>413</v>
      </c>
      <c r="AN2948" s="57">
        <v>2</v>
      </c>
      <c r="AO2948" s="58">
        <v>0.22222222222222221</v>
      </c>
      <c r="AP2948" s="61"/>
      <c r="AQ2948" s="61"/>
      <c r="AR2948" s="46" t="s">
        <v>183</v>
      </c>
      <c r="AS2948" s="57">
        <v>0</v>
      </c>
      <c r="AT2948" s="58">
        <v>0</v>
      </c>
      <c r="AU2948" s="61"/>
      <c r="AV2948" s="46" t="s">
        <v>188</v>
      </c>
      <c r="AW2948" s="57">
        <v>0</v>
      </c>
      <c r="AX2948" s="58">
        <v>0</v>
      </c>
      <c r="AY2948" s="61"/>
      <c r="AZ2948" s="61"/>
      <c r="BA2948" s="55" t="s">
        <v>341</v>
      </c>
      <c r="BB2948" s="57">
        <v>0</v>
      </c>
      <c r="BC2948" s="58">
        <v>0</v>
      </c>
      <c r="BD2948" s="61"/>
      <c r="BE2948" s="50" t="s">
        <v>360</v>
      </c>
      <c r="BF2948" s="57">
        <v>0</v>
      </c>
      <c r="BG2948" s="58">
        <v>0</v>
      </c>
      <c r="BH2948" s="61"/>
      <c r="BI2948" s="50" t="s">
        <v>413</v>
      </c>
      <c r="BJ2948" s="57">
        <v>0</v>
      </c>
      <c r="BK2948" s="58">
        <v>0</v>
      </c>
      <c r="BL2948" s="61"/>
      <c r="BM2948" s="61"/>
    </row>
    <row r="2949" spans="2:65" ht="25.5" customHeight="1" x14ac:dyDescent="0.2">
      <c r="B2949" s="50" t="s">
        <v>184</v>
      </c>
      <c r="C2949" s="57">
        <v>3</v>
      </c>
      <c r="D2949" s="58">
        <v>0.11538461538461539</v>
      </c>
      <c r="E2949" s="64"/>
      <c r="F2949" s="77"/>
      <c r="G2949" s="54">
        <v>26</v>
      </c>
      <c r="H2949" s="76">
        <v>1</v>
      </c>
      <c r="I2949" s="61"/>
      <c r="J2949" s="50" t="s">
        <v>344</v>
      </c>
      <c r="K2949" s="57">
        <v>3</v>
      </c>
      <c r="L2949" s="58">
        <v>0.11538461538461539</v>
      </c>
      <c r="M2949" s="61"/>
      <c r="N2949" s="50" t="s">
        <v>358</v>
      </c>
      <c r="O2949" s="57">
        <v>3</v>
      </c>
      <c r="P2949" s="58">
        <v>0.11538461538461539</v>
      </c>
      <c r="Q2949" s="61"/>
      <c r="R2949" s="50" t="s">
        <v>414</v>
      </c>
      <c r="S2949" s="57">
        <v>1</v>
      </c>
      <c r="T2949" s="58">
        <v>3.8461538461538464E-2</v>
      </c>
      <c r="U2949" s="61"/>
      <c r="V2949" s="46" t="s">
        <v>184</v>
      </c>
      <c r="W2949" s="57">
        <v>2</v>
      </c>
      <c r="X2949" s="58">
        <v>0.22222222222222221</v>
      </c>
      <c r="Y2949" s="61"/>
      <c r="Z2949" s="77"/>
      <c r="AA2949" s="54">
        <v>9</v>
      </c>
      <c r="AB2949" s="76">
        <v>1</v>
      </c>
      <c r="AC2949" s="61"/>
      <c r="AD2949" s="61"/>
      <c r="AE2949" s="50" t="s">
        <v>344</v>
      </c>
      <c r="AF2949" s="57">
        <v>3</v>
      </c>
      <c r="AG2949" s="58">
        <v>0.33333333333333331</v>
      </c>
      <c r="AH2949" s="61"/>
      <c r="AI2949" s="50" t="s">
        <v>358</v>
      </c>
      <c r="AJ2949" s="57">
        <v>3</v>
      </c>
      <c r="AK2949" s="58">
        <v>0.33333333333333331</v>
      </c>
      <c r="AL2949" s="61"/>
      <c r="AM2949" s="50" t="s">
        <v>414</v>
      </c>
      <c r="AN2949" s="57">
        <v>1</v>
      </c>
      <c r="AO2949" s="58">
        <v>0.1111111111111111</v>
      </c>
      <c r="AP2949" s="61"/>
      <c r="AQ2949" s="61"/>
      <c r="AR2949" s="46" t="s">
        <v>184</v>
      </c>
      <c r="AS2949" s="57">
        <v>0</v>
      </c>
      <c r="AT2949" s="58">
        <v>0</v>
      </c>
      <c r="AU2949" s="61"/>
      <c r="AV2949" s="77"/>
      <c r="AW2949" s="54">
        <v>2</v>
      </c>
      <c r="AX2949" s="76">
        <v>1</v>
      </c>
      <c r="AY2949" s="61"/>
      <c r="AZ2949" s="61"/>
      <c r="BA2949" s="50" t="s">
        <v>344</v>
      </c>
      <c r="BB2949" s="57">
        <v>0</v>
      </c>
      <c r="BC2949" s="58">
        <v>0</v>
      </c>
      <c r="BD2949" s="61"/>
      <c r="BE2949" s="50" t="s">
        <v>358</v>
      </c>
      <c r="BF2949" s="57">
        <v>0</v>
      </c>
      <c r="BG2949" s="58">
        <v>0</v>
      </c>
      <c r="BH2949" s="61"/>
      <c r="BI2949" s="50" t="s">
        <v>414</v>
      </c>
      <c r="BJ2949" s="57">
        <v>0</v>
      </c>
      <c r="BK2949" s="58">
        <v>0</v>
      </c>
      <c r="BL2949" s="61"/>
      <c r="BM2949" s="61"/>
    </row>
    <row r="2950" spans="2:65" ht="25.5" customHeight="1" x14ac:dyDescent="0.2">
      <c r="B2950" s="50" t="s">
        <v>185</v>
      </c>
      <c r="C2950" s="57">
        <v>1</v>
      </c>
      <c r="D2950" s="58">
        <v>3.8461538461538464E-2</v>
      </c>
      <c r="E2950" s="64"/>
      <c r="F2950" s="61"/>
      <c r="G2950" s="56" t="s">
        <v>141</v>
      </c>
      <c r="H2950" s="49" t="s">
        <v>140</v>
      </c>
      <c r="I2950" s="61"/>
      <c r="J2950" s="50" t="s">
        <v>343</v>
      </c>
      <c r="K2950" s="57">
        <v>0</v>
      </c>
      <c r="L2950" s="58">
        <v>0</v>
      </c>
      <c r="M2950" s="61"/>
      <c r="N2950" s="50" t="s">
        <v>361</v>
      </c>
      <c r="O2950" s="57">
        <v>0</v>
      </c>
      <c r="P2950" s="58">
        <v>0</v>
      </c>
      <c r="Q2950" s="61"/>
      <c r="R2950" s="50" t="s">
        <v>415</v>
      </c>
      <c r="S2950" s="57">
        <v>0</v>
      </c>
      <c r="T2950" s="58">
        <v>0</v>
      </c>
      <c r="U2950" s="61"/>
      <c r="V2950" s="46" t="s">
        <v>185</v>
      </c>
      <c r="W2950" s="57">
        <v>2</v>
      </c>
      <c r="X2950" s="58">
        <v>0.22222222222222221</v>
      </c>
      <c r="Y2950" s="61"/>
      <c r="Z2950" s="37"/>
      <c r="AA2950" s="56" t="s">
        <v>141</v>
      </c>
      <c r="AB2950" s="49" t="s">
        <v>140</v>
      </c>
      <c r="AC2950" s="61"/>
      <c r="AD2950" s="61"/>
      <c r="AE2950" s="50" t="s">
        <v>343</v>
      </c>
      <c r="AF2950" s="57">
        <v>0</v>
      </c>
      <c r="AG2950" s="58">
        <v>0</v>
      </c>
      <c r="AH2950" s="61"/>
      <c r="AI2950" s="50" t="s">
        <v>361</v>
      </c>
      <c r="AJ2950" s="57">
        <v>0</v>
      </c>
      <c r="AK2950" s="58">
        <v>0</v>
      </c>
      <c r="AL2950" s="61"/>
      <c r="AM2950" s="50" t="s">
        <v>415</v>
      </c>
      <c r="AN2950" s="57">
        <v>0</v>
      </c>
      <c r="AO2950" s="58">
        <v>0</v>
      </c>
      <c r="AP2950" s="61"/>
      <c r="AQ2950" s="61"/>
      <c r="AR2950" s="46" t="s">
        <v>185</v>
      </c>
      <c r="AS2950" s="57">
        <v>0</v>
      </c>
      <c r="AT2950" s="58">
        <v>0</v>
      </c>
      <c r="AU2950" s="61"/>
      <c r="AV2950" s="61"/>
      <c r="AW2950" s="56" t="s">
        <v>141</v>
      </c>
      <c r="AX2950" s="49" t="s">
        <v>140</v>
      </c>
      <c r="AY2950" s="61"/>
      <c r="AZ2950" s="61"/>
      <c r="BA2950" s="50" t="s">
        <v>343</v>
      </c>
      <c r="BB2950" s="57">
        <v>0</v>
      </c>
      <c r="BC2950" s="58">
        <v>0</v>
      </c>
      <c r="BD2950" s="61"/>
      <c r="BE2950" s="50" t="s">
        <v>361</v>
      </c>
      <c r="BF2950" s="57">
        <v>0</v>
      </c>
      <c r="BG2950" s="58">
        <v>0</v>
      </c>
      <c r="BH2950" s="61"/>
      <c r="BI2950" s="50" t="s">
        <v>415</v>
      </c>
      <c r="BJ2950" s="57">
        <v>0</v>
      </c>
      <c r="BK2950" s="58">
        <v>0</v>
      </c>
      <c r="BL2950" s="61"/>
      <c r="BM2950" s="61"/>
    </row>
    <row r="2951" spans="2:65" ht="25.5" customHeight="1" x14ac:dyDescent="0.2">
      <c r="B2951" s="46" t="s">
        <v>162</v>
      </c>
      <c r="C2951" s="57">
        <v>1</v>
      </c>
      <c r="D2951" s="58">
        <v>3.8461538461538464E-2</v>
      </c>
      <c r="E2951" s="64"/>
      <c r="F2951" s="61"/>
      <c r="G2951" s="61"/>
      <c r="H2951" s="61"/>
      <c r="I2951" s="61"/>
      <c r="J2951" s="50" t="s">
        <v>342</v>
      </c>
      <c r="K2951" s="57">
        <v>0</v>
      </c>
      <c r="L2951" s="58">
        <v>0</v>
      </c>
      <c r="M2951" s="61"/>
      <c r="N2951" s="50" t="s">
        <v>362</v>
      </c>
      <c r="O2951" s="57">
        <v>0</v>
      </c>
      <c r="P2951" s="58">
        <v>0</v>
      </c>
      <c r="Q2951" s="61"/>
      <c r="R2951" s="50" t="s">
        <v>416</v>
      </c>
      <c r="S2951" s="57">
        <v>0</v>
      </c>
      <c r="T2951" s="58">
        <v>0</v>
      </c>
      <c r="U2951" s="61"/>
      <c r="V2951" s="46" t="s">
        <v>162</v>
      </c>
      <c r="W2951" s="57">
        <v>0</v>
      </c>
      <c r="X2951" s="58">
        <v>0</v>
      </c>
      <c r="Y2951" s="61"/>
      <c r="Z2951" s="61"/>
      <c r="AA2951" s="61"/>
      <c r="AB2951" s="61"/>
      <c r="AC2951" s="61"/>
      <c r="AD2951" s="61"/>
      <c r="AE2951" s="50" t="s">
        <v>342</v>
      </c>
      <c r="AF2951" s="57">
        <v>0</v>
      </c>
      <c r="AG2951" s="58">
        <v>0</v>
      </c>
      <c r="AH2951" s="61"/>
      <c r="AI2951" s="50" t="s">
        <v>362</v>
      </c>
      <c r="AJ2951" s="57">
        <v>1</v>
      </c>
      <c r="AK2951" s="58">
        <v>0.1111111111111111</v>
      </c>
      <c r="AL2951" s="61"/>
      <c r="AM2951" s="50" t="s">
        <v>416</v>
      </c>
      <c r="AN2951" s="57">
        <v>1</v>
      </c>
      <c r="AO2951" s="58">
        <v>0.1111111111111111</v>
      </c>
      <c r="AP2951" s="61"/>
      <c r="AQ2951" s="61"/>
      <c r="AR2951" s="46" t="s">
        <v>162</v>
      </c>
      <c r="AS2951" s="57">
        <v>0</v>
      </c>
      <c r="AT2951" s="58">
        <v>0</v>
      </c>
      <c r="AU2951" s="61"/>
      <c r="AV2951" s="61"/>
      <c r="AW2951" s="61"/>
      <c r="AX2951" s="61"/>
      <c r="AY2951" s="61"/>
      <c r="AZ2951" s="61"/>
      <c r="BA2951" s="50" t="s">
        <v>342</v>
      </c>
      <c r="BB2951" s="57">
        <v>0</v>
      </c>
      <c r="BC2951" s="58">
        <v>0</v>
      </c>
      <c r="BD2951" s="61"/>
      <c r="BE2951" s="50" t="s">
        <v>362</v>
      </c>
      <c r="BF2951" s="57">
        <v>0</v>
      </c>
      <c r="BG2951" s="58">
        <v>0</v>
      </c>
      <c r="BH2951" s="61"/>
      <c r="BI2951" s="50" t="s">
        <v>416</v>
      </c>
      <c r="BJ2951" s="57">
        <v>0</v>
      </c>
      <c r="BK2951" s="58">
        <v>0</v>
      </c>
      <c r="BL2951" s="61"/>
      <c r="BM2951" s="61"/>
    </row>
    <row r="2952" spans="2:65" ht="25.5" customHeight="1" x14ac:dyDescent="0.2">
      <c r="B2952" s="77"/>
      <c r="C2952" s="54">
        <v>26</v>
      </c>
      <c r="D2952" s="76">
        <v>1</v>
      </c>
      <c r="E2952" s="64"/>
      <c r="F2952" s="61"/>
      <c r="G2952" s="61"/>
      <c r="H2952" s="61"/>
      <c r="I2952" s="61"/>
      <c r="J2952" s="50" t="s">
        <v>354</v>
      </c>
      <c r="K2952" s="57">
        <v>0</v>
      </c>
      <c r="L2952" s="58">
        <v>0</v>
      </c>
      <c r="M2952" s="61"/>
      <c r="N2952" s="50" t="s">
        <v>363</v>
      </c>
      <c r="O2952" s="57">
        <v>1</v>
      </c>
      <c r="P2952" s="58">
        <v>3.8461538461538464E-2</v>
      </c>
      <c r="Q2952" s="61"/>
      <c r="R2952" s="50" t="s">
        <v>417</v>
      </c>
      <c r="S2952" s="57">
        <v>1</v>
      </c>
      <c r="T2952" s="58">
        <v>3.8461538461538464E-2</v>
      </c>
      <c r="U2952" s="61"/>
      <c r="V2952" s="77"/>
      <c r="W2952" s="54">
        <v>9</v>
      </c>
      <c r="X2952" s="76">
        <v>1</v>
      </c>
      <c r="Y2952" s="61"/>
      <c r="Z2952" s="61"/>
      <c r="AA2952" s="61"/>
      <c r="AB2952" s="61"/>
      <c r="AC2952" s="61"/>
      <c r="AD2952" s="61"/>
      <c r="AE2952" s="50" t="s">
        <v>354</v>
      </c>
      <c r="AF2952" s="57">
        <v>1</v>
      </c>
      <c r="AG2952" s="58">
        <v>0.1111111111111111</v>
      </c>
      <c r="AH2952" s="61"/>
      <c r="AI2952" s="50" t="s">
        <v>363</v>
      </c>
      <c r="AJ2952" s="57">
        <v>1</v>
      </c>
      <c r="AK2952" s="58">
        <v>0.1111111111111111</v>
      </c>
      <c r="AL2952" s="61"/>
      <c r="AM2952" s="50" t="s">
        <v>417</v>
      </c>
      <c r="AN2952" s="57">
        <v>1</v>
      </c>
      <c r="AO2952" s="58">
        <v>0.1111111111111111</v>
      </c>
      <c r="AP2952" s="61"/>
      <c r="AQ2952" s="61"/>
      <c r="AR2952" s="77" t="s">
        <v>142</v>
      </c>
      <c r="AS2952" s="54">
        <v>2</v>
      </c>
      <c r="AT2952" s="76">
        <v>1</v>
      </c>
      <c r="AU2952" s="61"/>
      <c r="AV2952" s="61"/>
      <c r="AW2952" s="61"/>
      <c r="AX2952" s="61"/>
      <c r="AY2952" s="61"/>
      <c r="AZ2952" s="61"/>
      <c r="BA2952" s="50" t="s">
        <v>354</v>
      </c>
      <c r="BB2952" s="57">
        <v>0</v>
      </c>
      <c r="BC2952" s="58">
        <v>0</v>
      </c>
      <c r="BD2952" s="61"/>
      <c r="BE2952" s="50" t="s">
        <v>363</v>
      </c>
      <c r="BF2952" s="57">
        <v>0</v>
      </c>
      <c r="BG2952" s="58">
        <v>0</v>
      </c>
      <c r="BH2952" s="61"/>
      <c r="BI2952" s="50" t="s">
        <v>417</v>
      </c>
      <c r="BJ2952" s="57">
        <v>0</v>
      </c>
      <c r="BK2952" s="58">
        <v>0</v>
      </c>
      <c r="BL2952" s="61"/>
      <c r="BM2952" s="61"/>
    </row>
    <row r="2953" spans="2:65" ht="25.5" customHeight="1" x14ac:dyDescent="0.2">
      <c r="B2953" s="61"/>
      <c r="C2953" s="80" t="s">
        <v>141</v>
      </c>
      <c r="D2953" s="77" t="s">
        <v>140</v>
      </c>
      <c r="E2953" s="64"/>
      <c r="F2953" s="61"/>
      <c r="G2953" s="61"/>
      <c r="H2953" s="61"/>
      <c r="I2953" s="61"/>
      <c r="J2953" s="50" t="s">
        <v>355</v>
      </c>
      <c r="K2953" s="57">
        <v>0</v>
      </c>
      <c r="L2953" s="58">
        <v>0</v>
      </c>
      <c r="M2953" s="61"/>
      <c r="N2953" s="50" t="s">
        <v>364</v>
      </c>
      <c r="O2953" s="57">
        <v>2</v>
      </c>
      <c r="P2953" s="58">
        <v>7.6923076923076927E-2</v>
      </c>
      <c r="Q2953" s="61"/>
      <c r="R2953" s="50" t="s">
        <v>418</v>
      </c>
      <c r="S2953" s="57">
        <v>2</v>
      </c>
      <c r="T2953" s="58">
        <v>7.6923076923076927E-2</v>
      </c>
      <c r="U2953" s="61"/>
      <c r="V2953" s="61"/>
      <c r="W2953" s="56" t="s">
        <v>141</v>
      </c>
      <c r="X2953" s="49" t="s">
        <v>140</v>
      </c>
      <c r="Y2953" s="61"/>
      <c r="Z2953" s="61"/>
      <c r="AA2953" s="61"/>
      <c r="AB2953" s="61"/>
      <c r="AC2953" s="61"/>
      <c r="AD2953" s="61"/>
      <c r="AE2953" s="50" t="s">
        <v>355</v>
      </c>
      <c r="AF2953" s="57">
        <v>0</v>
      </c>
      <c r="AG2953" s="58">
        <v>0</v>
      </c>
      <c r="AH2953" s="61"/>
      <c r="AI2953" s="50" t="s">
        <v>364</v>
      </c>
      <c r="AJ2953" s="57">
        <v>1</v>
      </c>
      <c r="AK2953" s="58">
        <v>0.1111111111111111</v>
      </c>
      <c r="AL2953" s="61"/>
      <c r="AM2953" s="50" t="s">
        <v>418</v>
      </c>
      <c r="AN2953" s="57">
        <v>1</v>
      </c>
      <c r="AO2953" s="58">
        <v>0.1111111111111111</v>
      </c>
      <c r="AP2953" s="61"/>
      <c r="AQ2953" s="61"/>
      <c r="AR2953" s="69"/>
      <c r="AS2953" s="56" t="s">
        <v>141</v>
      </c>
      <c r="AT2953" s="49" t="s">
        <v>140</v>
      </c>
      <c r="AU2953" s="61"/>
      <c r="AV2953" s="61"/>
      <c r="AW2953" s="61"/>
      <c r="AX2953" s="61"/>
      <c r="AY2953" s="61"/>
      <c r="AZ2953" s="61"/>
      <c r="BA2953" s="50" t="s">
        <v>355</v>
      </c>
      <c r="BB2953" s="57">
        <v>0</v>
      </c>
      <c r="BC2953" s="58">
        <v>0</v>
      </c>
      <c r="BD2953" s="61"/>
      <c r="BE2953" s="50" t="s">
        <v>364</v>
      </c>
      <c r="BF2953" s="57">
        <v>0</v>
      </c>
      <c r="BG2953" s="58">
        <v>0</v>
      </c>
      <c r="BH2953" s="61"/>
      <c r="BI2953" s="50" t="s">
        <v>418</v>
      </c>
      <c r="BJ2953" s="57">
        <v>0</v>
      </c>
      <c r="BK2953" s="58">
        <v>0</v>
      </c>
      <c r="BL2953" s="61"/>
      <c r="BM2953" s="61"/>
    </row>
    <row r="2954" spans="2:65" ht="25.5" customHeight="1" x14ac:dyDescent="0.2">
      <c r="B2954"/>
      <c r="C2954"/>
      <c r="D2954"/>
      <c r="E2954" s="64"/>
      <c r="F2954" s="175" t="s">
        <v>16</v>
      </c>
      <c r="G2954" s="175"/>
      <c r="H2954" s="175"/>
      <c r="I2954" s="61"/>
      <c r="J2954" s="50" t="s">
        <v>356</v>
      </c>
      <c r="K2954" s="57">
        <v>0</v>
      </c>
      <c r="L2954" s="58">
        <v>0</v>
      </c>
      <c r="M2954" s="61"/>
      <c r="N2954" s="50" t="s">
        <v>365</v>
      </c>
      <c r="O2954" s="57">
        <v>1</v>
      </c>
      <c r="P2954" s="58">
        <v>3.8461538461538464E-2</v>
      </c>
      <c r="Q2954" s="61"/>
      <c r="R2954" s="50" t="s">
        <v>419</v>
      </c>
      <c r="S2954" s="57">
        <v>1</v>
      </c>
      <c r="T2954" s="58">
        <v>3.8461538461538464E-2</v>
      </c>
      <c r="U2954" s="61"/>
      <c r="V2954"/>
      <c r="W2954"/>
      <c r="X2954"/>
      <c r="Y2954" s="61"/>
      <c r="Z2954" s="61"/>
      <c r="AA2954" s="61"/>
      <c r="AB2954" s="61"/>
      <c r="AC2954" s="61"/>
      <c r="AD2954" s="61"/>
      <c r="AE2954" s="50" t="s">
        <v>356</v>
      </c>
      <c r="AF2954" s="57">
        <v>0</v>
      </c>
      <c r="AG2954" s="58">
        <v>0</v>
      </c>
      <c r="AH2954" s="61"/>
      <c r="AI2954" s="50" t="s">
        <v>365</v>
      </c>
      <c r="AJ2954" s="57">
        <v>1</v>
      </c>
      <c r="AK2954" s="58">
        <v>0.1111111111111111</v>
      </c>
      <c r="AL2954" s="61"/>
      <c r="AM2954" s="50" t="s">
        <v>419</v>
      </c>
      <c r="AN2954" s="57">
        <v>2</v>
      </c>
      <c r="AO2954" s="58">
        <v>0.22222222222222221</v>
      </c>
      <c r="AP2954" s="61"/>
      <c r="AQ2954" s="61"/>
      <c r="AR2954"/>
      <c r="AS2954"/>
      <c r="AT2954"/>
      <c r="AU2954" s="61"/>
      <c r="AV2954"/>
      <c r="AW2954"/>
      <c r="AX2954"/>
      <c r="AY2954" s="61"/>
      <c r="AZ2954" s="61"/>
      <c r="BA2954" s="50" t="s">
        <v>356</v>
      </c>
      <c r="BB2954" s="57">
        <v>0</v>
      </c>
      <c r="BC2954" s="58">
        <v>0</v>
      </c>
      <c r="BD2954" s="61"/>
      <c r="BE2954" s="50" t="s">
        <v>365</v>
      </c>
      <c r="BF2954" s="57">
        <v>0</v>
      </c>
      <c r="BG2954" s="58">
        <v>0</v>
      </c>
      <c r="BH2954" s="61"/>
      <c r="BI2954" s="50" t="s">
        <v>419</v>
      </c>
      <c r="BJ2954" s="57">
        <v>0</v>
      </c>
      <c r="BK2954" s="58">
        <v>0</v>
      </c>
      <c r="BL2954" s="61"/>
      <c r="BM2954" s="61"/>
    </row>
    <row r="2955" spans="2:65" ht="25.5" customHeight="1" x14ac:dyDescent="0.2">
      <c r="B2955"/>
      <c r="C2955"/>
      <c r="D2955"/>
      <c r="E2955" s="64"/>
      <c r="F2955" s="55" t="s">
        <v>191</v>
      </c>
      <c r="G2955" s="57">
        <v>10</v>
      </c>
      <c r="H2955" s="58">
        <v>0.38461538461538464</v>
      </c>
      <c r="I2955" s="61"/>
      <c r="J2955" s="50" t="s">
        <v>345</v>
      </c>
      <c r="K2955" s="57">
        <v>3</v>
      </c>
      <c r="L2955" s="58">
        <v>0.11538461538461539</v>
      </c>
      <c r="M2955" s="61"/>
      <c r="N2955" s="50" t="s">
        <v>366</v>
      </c>
      <c r="O2955" s="57">
        <v>0</v>
      </c>
      <c r="P2955" s="58">
        <v>0</v>
      </c>
      <c r="Q2955" s="61"/>
      <c r="R2955" s="50" t="s">
        <v>420</v>
      </c>
      <c r="S2955" s="57">
        <v>0</v>
      </c>
      <c r="T2955" s="58">
        <v>0</v>
      </c>
      <c r="U2955" s="61"/>
      <c r="V2955" s="175" t="s">
        <v>15</v>
      </c>
      <c r="W2955" s="175"/>
      <c r="X2955" s="175"/>
      <c r="Y2955" s="61"/>
      <c r="Z2955" s="175" t="s">
        <v>16</v>
      </c>
      <c r="AA2955" s="175"/>
      <c r="AB2955" s="175"/>
      <c r="AC2955" s="61"/>
      <c r="AD2955" s="61"/>
      <c r="AE2955" s="50" t="s">
        <v>345</v>
      </c>
      <c r="AF2955" s="57">
        <v>2</v>
      </c>
      <c r="AG2955" s="58">
        <v>0.22222222222222221</v>
      </c>
      <c r="AH2955" s="61"/>
      <c r="AI2955" s="50" t="s">
        <v>366</v>
      </c>
      <c r="AJ2955" s="57">
        <v>1</v>
      </c>
      <c r="AK2955" s="58">
        <v>0.1111111111111111</v>
      </c>
      <c r="AL2955" s="61"/>
      <c r="AM2955" s="50" t="s">
        <v>420</v>
      </c>
      <c r="AN2955" s="57">
        <v>0</v>
      </c>
      <c r="AO2955" s="58">
        <v>0</v>
      </c>
      <c r="AP2955" s="61"/>
      <c r="AQ2955" s="61"/>
      <c r="AR2955" s="178" t="s">
        <v>15</v>
      </c>
      <c r="AS2955" s="179"/>
      <c r="AT2955" s="179"/>
      <c r="AU2955" s="61"/>
      <c r="AV2955" s="176" t="s">
        <v>16</v>
      </c>
      <c r="AW2955" s="177"/>
      <c r="AX2955" s="177"/>
      <c r="AY2955" s="61"/>
      <c r="AZ2955" s="61"/>
      <c r="BA2955" s="50" t="s">
        <v>345</v>
      </c>
      <c r="BB2955" s="57">
        <v>0</v>
      </c>
      <c r="BC2955" s="58">
        <v>0</v>
      </c>
      <c r="BD2955" s="61"/>
      <c r="BE2955" s="50" t="s">
        <v>366</v>
      </c>
      <c r="BF2955" s="57">
        <v>0</v>
      </c>
      <c r="BG2955" s="58">
        <v>0</v>
      </c>
      <c r="BH2955" s="61"/>
      <c r="BI2955" s="50" t="s">
        <v>420</v>
      </c>
      <c r="BJ2955" s="57">
        <v>0</v>
      </c>
      <c r="BK2955" s="58">
        <v>0</v>
      </c>
      <c r="BL2955" s="61"/>
      <c r="BM2955" s="61"/>
    </row>
    <row r="2956" spans="2:65" ht="25.5" customHeight="1" x14ac:dyDescent="0.2">
      <c r="B2956"/>
      <c r="C2956"/>
      <c r="D2956"/>
      <c r="E2956" s="64"/>
      <c r="F2956" s="46" t="s">
        <v>192</v>
      </c>
      <c r="G2956" s="57">
        <v>3</v>
      </c>
      <c r="H2956" s="58">
        <v>0.11538461538461539</v>
      </c>
      <c r="I2956" s="61"/>
      <c r="J2956" s="50" t="s">
        <v>347</v>
      </c>
      <c r="K2956" s="57">
        <v>0</v>
      </c>
      <c r="L2956" s="58">
        <v>0</v>
      </c>
      <c r="M2956" s="61"/>
      <c r="N2956" s="50" t="s">
        <v>367</v>
      </c>
      <c r="O2956" s="57">
        <v>1</v>
      </c>
      <c r="P2956" s="58">
        <v>3.8461538461538464E-2</v>
      </c>
      <c r="Q2956" s="61"/>
      <c r="R2956" s="50" t="s">
        <v>421</v>
      </c>
      <c r="S2956" s="57">
        <v>0</v>
      </c>
      <c r="T2956" s="58">
        <v>0</v>
      </c>
      <c r="U2956" s="61"/>
      <c r="V2956" s="47" t="s">
        <v>189</v>
      </c>
      <c r="W2956" s="57">
        <v>2</v>
      </c>
      <c r="X2956" s="58">
        <v>0.22222222222222221</v>
      </c>
      <c r="Y2956" s="61"/>
      <c r="Z2956" s="47" t="s">
        <v>191</v>
      </c>
      <c r="AA2956" s="57">
        <v>6</v>
      </c>
      <c r="AB2956" s="58">
        <v>0.66666666666666663</v>
      </c>
      <c r="AC2956" s="61"/>
      <c r="AD2956" s="61"/>
      <c r="AE2956" s="50" t="s">
        <v>347</v>
      </c>
      <c r="AF2956" s="57">
        <v>0</v>
      </c>
      <c r="AG2956" s="58">
        <v>0</v>
      </c>
      <c r="AH2956" s="61"/>
      <c r="AI2956" s="50" t="s">
        <v>367</v>
      </c>
      <c r="AJ2956" s="57">
        <v>0</v>
      </c>
      <c r="AK2956" s="58">
        <v>0</v>
      </c>
      <c r="AL2956" s="61"/>
      <c r="AM2956" s="50" t="s">
        <v>421</v>
      </c>
      <c r="AN2956" s="57">
        <v>0</v>
      </c>
      <c r="AO2956" s="58">
        <v>0</v>
      </c>
      <c r="AP2956" s="61"/>
      <c r="AQ2956" s="61"/>
      <c r="AR2956" s="47" t="s">
        <v>189</v>
      </c>
      <c r="AS2956" s="57">
        <v>0</v>
      </c>
      <c r="AT2956" s="58">
        <v>0</v>
      </c>
      <c r="AU2956" s="61"/>
      <c r="AV2956" s="47" t="s">
        <v>191</v>
      </c>
      <c r="AW2956" s="57">
        <v>1</v>
      </c>
      <c r="AX2956" s="58">
        <v>0.5</v>
      </c>
      <c r="AY2956" s="61"/>
      <c r="AZ2956" s="61"/>
      <c r="BA2956" s="50" t="s">
        <v>347</v>
      </c>
      <c r="BB2956" s="57">
        <v>0</v>
      </c>
      <c r="BC2956" s="58">
        <v>0</v>
      </c>
      <c r="BD2956" s="61"/>
      <c r="BE2956" s="50" t="s">
        <v>367</v>
      </c>
      <c r="BF2956" s="57">
        <v>0</v>
      </c>
      <c r="BG2956" s="58">
        <v>0</v>
      </c>
      <c r="BH2956" s="61"/>
      <c r="BI2956" s="50" t="s">
        <v>421</v>
      </c>
      <c r="BJ2956" s="57">
        <v>0</v>
      </c>
      <c r="BK2956" s="58">
        <v>0</v>
      </c>
      <c r="BL2956" s="61"/>
      <c r="BM2956" s="61"/>
    </row>
    <row r="2957" spans="2:65" ht="25.5" customHeight="1" x14ac:dyDescent="0.2">
      <c r="B2957"/>
      <c r="C2957"/>
      <c r="D2957"/>
      <c r="E2957" s="64"/>
      <c r="F2957" s="46" t="s">
        <v>193</v>
      </c>
      <c r="G2957" s="57">
        <v>4</v>
      </c>
      <c r="H2957" s="58">
        <v>0.15384615384615385</v>
      </c>
      <c r="I2957" s="61"/>
      <c r="J2957" s="50" t="s">
        <v>346</v>
      </c>
      <c r="K2957" s="57">
        <v>0</v>
      </c>
      <c r="L2957" s="58">
        <v>0</v>
      </c>
      <c r="M2957" s="61"/>
      <c r="N2957" s="50" t="s">
        <v>368</v>
      </c>
      <c r="O2957" s="57">
        <v>0</v>
      </c>
      <c r="P2957" s="58">
        <v>0</v>
      </c>
      <c r="Q2957" s="61"/>
      <c r="R2957" s="50" t="s">
        <v>422</v>
      </c>
      <c r="S2957" s="57">
        <v>1</v>
      </c>
      <c r="T2957" s="58">
        <v>3.8461538461538464E-2</v>
      </c>
      <c r="U2957" s="61"/>
      <c r="V2957" s="46" t="s">
        <v>190</v>
      </c>
      <c r="W2957" s="57">
        <v>7</v>
      </c>
      <c r="X2957" s="58">
        <v>0.77777777777777779</v>
      </c>
      <c r="Y2957" s="61"/>
      <c r="Z2957" s="46" t="s">
        <v>192</v>
      </c>
      <c r="AA2957" s="57">
        <v>3</v>
      </c>
      <c r="AB2957" s="58">
        <v>0.33333333333333331</v>
      </c>
      <c r="AC2957" s="61"/>
      <c r="AD2957" s="61"/>
      <c r="AE2957" s="50" t="s">
        <v>346</v>
      </c>
      <c r="AF2957" s="57">
        <v>0</v>
      </c>
      <c r="AG2957" s="58">
        <v>0</v>
      </c>
      <c r="AH2957" s="61"/>
      <c r="AI2957" s="50" t="s">
        <v>368</v>
      </c>
      <c r="AJ2957" s="57">
        <v>0</v>
      </c>
      <c r="AK2957" s="58">
        <v>0</v>
      </c>
      <c r="AL2957" s="61"/>
      <c r="AM2957" s="50" t="s">
        <v>422</v>
      </c>
      <c r="AN2957" s="57">
        <v>0</v>
      </c>
      <c r="AO2957" s="58">
        <v>0</v>
      </c>
      <c r="AP2957" s="61"/>
      <c r="AQ2957" s="61"/>
      <c r="AR2957" s="46" t="s">
        <v>190</v>
      </c>
      <c r="AS2957" s="57">
        <v>2</v>
      </c>
      <c r="AT2957" s="58">
        <v>1</v>
      </c>
      <c r="AU2957" s="61"/>
      <c r="AV2957" s="46" t="s">
        <v>192</v>
      </c>
      <c r="AW2957" s="57">
        <v>1</v>
      </c>
      <c r="AX2957" s="58">
        <v>0.5</v>
      </c>
      <c r="AY2957" s="61"/>
      <c r="AZ2957" s="61"/>
      <c r="BA2957" s="50" t="s">
        <v>346</v>
      </c>
      <c r="BB2957" s="57">
        <v>0</v>
      </c>
      <c r="BC2957" s="58">
        <v>0</v>
      </c>
      <c r="BD2957" s="61"/>
      <c r="BE2957" s="50" t="s">
        <v>368</v>
      </c>
      <c r="BF2957" s="57">
        <v>0</v>
      </c>
      <c r="BG2957" s="58">
        <v>0</v>
      </c>
      <c r="BH2957" s="61"/>
      <c r="BI2957" s="50" t="s">
        <v>422</v>
      </c>
      <c r="BJ2957" s="57">
        <v>0</v>
      </c>
      <c r="BK2957" s="58">
        <v>0</v>
      </c>
      <c r="BL2957" s="61"/>
      <c r="BM2957" s="61"/>
    </row>
    <row r="2958" spans="2:65" ht="25.5" customHeight="1" x14ac:dyDescent="0.2">
      <c r="B2958" s="175" t="s">
        <v>15</v>
      </c>
      <c r="C2958" s="175"/>
      <c r="D2958" s="175"/>
      <c r="E2958" s="64"/>
      <c r="F2958" s="46" t="s">
        <v>194</v>
      </c>
      <c r="G2958" s="57">
        <v>9</v>
      </c>
      <c r="H2958" s="58">
        <v>0.34615384615384615</v>
      </c>
      <c r="I2958" s="61"/>
      <c r="J2958" s="50" t="s">
        <v>350</v>
      </c>
      <c r="K2958" s="57">
        <v>1</v>
      </c>
      <c r="L2958" s="58">
        <v>3.8461538461538464E-2</v>
      </c>
      <c r="M2958" s="61"/>
      <c r="N2958" s="37"/>
      <c r="O2958" s="45">
        <v>26</v>
      </c>
      <c r="P2958" s="58">
        <v>1</v>
      </c>
      <c r="Q2958" s="61"/>
      <c r="R2958" s="37"/>
      <c r="S2958" s="45">
        <v>26</v>
      </c>
      <c r="T2958" s="58">
        <v>1</v>
      </c>
      <c r="U2958" s="61"/>
      <c r="V2958" s="77"/>
      <c r="W2958" s="54">
        <v>9</v>
      </c>
      <c r="X2958" s="76">
        <v>1</v>
      </c>
      <c r="Y2958" s="61"/>
      <c r="Z2958" s="46" t="s">
        <v>193</v>
      </c>
      <c r="AA2958" s="57">
        <v>0</v>
      </c>
      <c r="AB2958" s="58">
        <v>0</v>
      </c>
      <c r="AC2958" s="61"/>
      <c r="AD2958" s="61"/>
      <c r="AE2958" s="50" t="s">
        <v>350</v>
      </c>
      <c r="AF2958" s="57">
        <v>0</v>
      </c>
      <c r="AG2958" s="58">
        <v>0</v>
      </c>
      <c r="AH2958" s="61"/>
      <c r="AI2958" s="37"/>
      <c r="AJ2958" s="45">
        <v>9</v>
      </c>
      <c r="AK2958" s="58">
        <v>1</v>
      </c>
      <c r="AL2958" s="61"/>
      <c r="AM2958" s="37"/>
      <c r="AN2958" s="45">
        <v>9</v>
      </c>
      <c r="AO2958" s="58">
        <v>1</v>
      </c>
      <c r="AP2958" s="61"/>
      <c r="AQ2958" s="61"/>
      <c r="AR2958" s="77"/>
      <c r="AS2958" s="54">
        <v>2</v>
      </c>
      <c r="AT2958" s="76">
        <v>1</v>
      </c>
      <c r="AU2958" s="61"/>
      <c r="AV2958" s="46" t="s">
        <v>193</v>
      </c>
      <c r="AW2958" s="57">
        <v>0</v>
      </c>
      <c r="AX2958" s="58">
        <v>0</v>
      </c>
      <c r="AY2958" s="61"/>
      <c r="AZ2958" s="61"/>
      <c r="BA2958" s="50" t="s">
        <v>350</v>
      </c>
      <c r="BB2958" s="57">
        <v>0</v>
      </c>
      <c r="BC2958" s="58">
        <v>0</v>
      </c>
      <c r="BD2958" s="61"/>
      <c r="BE2958" s="37"/>
      <c r="BF2958" s="45">
        <v>2</v>
      </c>
      <c r="BG2958" s="58">
        <v>1</v>
      </c>
      <c r="BH2958" s="61"/>
      <c r="BI2958" s="37"/>
      <c r="BJ2958" s="45">
        <v>2</v>
      </c>
      <c r="BK2958" s="58">
        <v>1</v>
      </c>
      <c r="BL2958" s="61"/>
      <c r="BM2958" s="61"/>
    </row>
    <row r="2959" spans="2:65" ht="25.5" customHeight="1" x14ac:dyDescent="0.2">
      <c r="B2959" s="55" t="s">
        <v>189</v>
      </c>
      <c r="C2959" s="57">
        <v>26</v>
      </c>
      <c r="D2959" s="58">
        <v>1</v>
      </c>
      <c r="E2959" s="64"/>
      <c r="F2959" s="77"/>
      <c r="G2959" s="54">
        <v>26</v>
      </c>
      <c r="H2959" s="76">
        <v>1</v>
      </c>
      <c r="I2959" s="61"/>
      <c r="J2959" s="50" t="s">
        <v>349</v>
      </c>
      <c r="K2959" s="57">
        <v>0</v>
      </c>
      <c r="L2959" s="58">
        <v>0</v>
      </c>
      <c r="M2959" s="61"/>
      <c r="N2959" s="61"/>
      <c r="O2959" s="49" t="s">
        <v>141</v>
      </c>
      <c r="P2959" s="49" t="s">
        <v>140</v>
      </c>
      <c r="Q2959" s="61"/>
      <c r="R2959" s="61"/>
      <c r="S2959" s="49" t="s">
        <v>141</v>
      </c>
      <c r="T2959" s="49" t="s">
        <v>140</v>
      </c>
      <c r="U2959" s="61"/>
      <c r="V2959" s="61"/>
      <c r="W2959" s="56" t="s">
        <v>141</v>
      </c>
      <c r="X2959" s="49" t="s">
        <v>140</v>
      </c>
      <c r="Y2959" s="61"/>
      <c r="Z2959" s="46" t="s">
        <v>194</v>
      </c>
      <c r="AA2959" s="57">
        <v>0</v>
      </c>
      <c r="AB2959" s="58">
        <v>0</v>
      </c>
      <c r="AC2959" s="61"/>
      <c r="AD2959" s="61"/>
      <c r="AE2959" s="50" t="s">
        <v>349</v>
      </c>
      <c r="AF2959" s="57">
        <v>2</v>
      </c>
      <c r="AG2959" s="58">
        <v>0.22222222222222221</v>
      </c>
      <c r="AH2959" s="61"/>
      <c r="AI2959" s="61"/>
      <c r="AJ2959" s="49" t="s">
        <v>141</v>
      </c>
      <c r="AK2959" s="49" t="s">
        <v>140</v>
      </c>
      <c r="AL2959" s="61"/>
      <c r="AM2959" s="61"/>
      <c r="AN2959" s="49" t="s">
        <v>141</v>
      </c>
      <c r="AO2959" s="49" t="s">
        <v>140</v>
      </c>
      <c r="AP2959" s="61"/>
      <c r="AQ2959" s="61"/>
      <c r="AR2959" s="61"/>
      <c r="AS2959" s="56" t="s">
        <v>141</v>
      </c>
      <c r="AT2959" s="49" t="s">
        <v>140</v>
      </c>
      <c r="AU2959" s="61"/>
      <c r="AV2959" s="46" t="s">
        <v>194</v>
      </c>
      <c r="AW2959" s="57">
        <v>0</v>
      </c>
      <c r="AX2959" s="58">
        <v>0</v>
      </c>
      <c r="AY2959" s="61"/>
      <c r="AZ2959" s="61"/>
      <c r="BA2959" s="50" t="s">
        <v>349</v>
      </c>
      <c r="BB2959" s="57">
        <v>0</v>
      </c>
      <c r="BC2959" s="58">
        <v>0</v>
      </c>
      <c r="BD2959" s="61"/>
      <c r="BE2959" s="61"/>
      <c r="BF2959" s="49" t="s">
        <v>141</v>
      </c>
      <c r="BG2959" s="49" t="s">
        <v>140</v>
      </c>
      <c r="BH2959" s="61"/>
      <c r="BI2959" s="61"/>
      <c r="BJ2959" s="49" t="s">
        <v>141</v>
      </c>
      <c r="BK2959" s="49" t="s">
        <v>140</v>
      </c>
      <c r="BL2959" s="61"/>
      <c r="BM2959" s="61"/>
    </row>
    <row r="2960" spans="2:65" ht="25.5" customHeight="1" x14ac:dyDescent="0.2">
      <c r="B2960" s="46" t="s">
        <v>190</v>
      </c>
      <c r="C2960" s="57">
        <v>0</v>
      </c>
      <c r="D2960" s="58">
        <v>0</v>
      </c>
      <c r="E2960" s="64"/>
      <c r="F2960" s="61"/>
      <c r="G2960" s="56" t="s">
        <v>141</v>
      </c>
      <c r="H2960" s="49" t="s">
        <v>140</v>
      </c>
      <c r="I2960" s="61"/>
      <c r="J2960" s="50" t="s">
        <v>348</v>
      </c>
      <c r="K2960" s="57">
        <v>0</v>
      </c>
      <c r="L2960" s="58">
        <v>0</v>
      </c>
      <c r="M2960" s="61"/>
      <c r="N2960" s="61"/>
      <c r="O2960" s="61"/>
      <c r="P2960" s="61"/>
      <c r="Q2960" s="61"/>
      <c r="R2960" s="61"/>
      <c r="S2960" s="61"/>
      <c r="T2960" s="61"/>
      <c r="U2960" s="61"/>
      <c r="V2960" s="61"/>
      <c r="W2960" s="61"/>
      <c r="X2960" s="61"/>
      <c r="Y2960" s="61"/>
      <c r="Z2960" s="77"/>
      <c r="AA2960" s="54">
        <v>9</v>
      </c>
      <c r="AB2960" s="76">
        <v>1</v>
      </c>
      <c r="AC2960" s="61"/>
      <c r="AD2960" s="61"/>
      <c r="AE2960" s="50" t="s">
        <v>348</v>
      </c>
      <c r="AF2960" s="57">
        <v>0</v>
      </c>
      <c r="AG2960" s="58">
        <v>0</v>
      </c>
      <c r="AH2960" s="61"/>
      <c r="AI2960" s="61"/>
      <c r="AJ2960" s="61"/>
      <c r="AK2960" s="61"/>
      <c r="AL2960" s="61"/>
      <c r="AM2960" s="61"/>
      <c r="AN2960" s="61"/>
      <c r="AO2960" s="61"/>
      <c r="AP2960" s="61"/>
      <c r="AQ2960" s="61"/>
      <c r="AR2960" s="61"/>
      <c r="AS2960" s="61"/>
      <c r="AT2960" s="61"/>
      <c r="AU2960" s="61"/>
      <c r="AV2960" s="77"/>
      <c r="AW2960" s="54">
        <v>2</v>
      </c>
      <c r="AX2960" s="76">
        <v>1</v>
      </c>
      <c r="AY2960" s="61"/>
      <c r="AZ2960" s="61"/>
      <c r="BA2960" s="50" t="s">
        <v>348</v>
      </c>
      <c r="BB2960" s="57">
        <v>0</v>
      </c>
      <c r="BC2960" s="58">
        <v>0</v>
      </c>
      <c r="BD2960" s="61"/>
      <c r="BE2960" s="61"/>
      <c r="BF2960" s="61"/>
      <c r="BG2960" s="61"/>
      <c r="BH2960" s="61"/>
      <c r="BI2960" s="61"/>
      <c r="BJ2960" s="61"/>
      <c r="BK2960" s="61"/>
      <c r="BL2960" s="61"/>
      <c r="BM2960" s="61"/>
    </row>
    <row r="2961" spans="2:65" ht="25.5" customHeight="1" x14ac:dyDescent="0.2">
      <c r="B2961" s="77"/>
      <c r="C2961" s="54">
        <v>26</v>
      </c>
      <c r="D2961" s="76">
        <v>1</v>
      </c>
      <c r="E2961" s="64"/>
      <c r="F2961" s="61"/>
      <c r="G2961" s="61"/>
      <c r="H2961" s="61"/>
      <c r="I2961" s="61"/>
      <c r="J2961" s="46" t="s">
        <v>351</v>
      </c>
      <c r="K2961" s="57">
        <v>1</v>
      </c>
      <c r="L2961" s="58">
        <v>3.8461538461538464E-2</v>
      </c>
      <c r="M2961" s="61"/>
      <c r="N2961" s="61"/>
      <c r="O2961" s="61"/>
      <c r="P2961" s="61"/>
      <c r="Q2961" s="61"/>
      <c r="R2961" s="61"/>
      <c r="S2961" s="61"/>
      <c r="T2961" s="61"/>
      <c r="U2961" s="61"/>
      <c r="V2961" s="176" t="s">
        <v>17</v>
      </c>
      <c r="W2961" s="177"/>
      <c r="X2961" s="177"/>
      <c r="Y2961"/>
      <c r="Z2961" s="61"/>
      <c r="AA2961" s="56" t="s">
        <v>141</v>
      </c>
      <c r="AB2961" s="49" t="s">
        <v>140</v>
      </c>
      <c r="AC2961" s="61"/>
      <c r="AD2961" s="61"/>
      <c r="AE2961" s="46" t="s">
        <v>351</v>
      </c>
      <c r="AF2961" s="57">
        <v>0</v>
      </c>
      <c r="AG2961" s="58">
        <v>0</v>
      </c>
      <c r="AH2961" s="61"/>
      <c r="AI2961" s="61"/>
      <c r="AJ2961" s="61"/>
      <c r="AK2961" s="61"/>
      <c r="AL2961" s="61"/>
      <c r="AM2961" s="61"/>
      <c r="AN2961" s="61"/>
      <c r="AO2961" s="61"/>
      <c r="AP2961" s="61"/>
      <c r="AQ2961" s="61"/>
      <c r="AR2961" s="175" t="s">
        <v>17</v>
      </c>
      <c r="AS2961" s="175"/>
      <c r="AT2961" s="175"/>
      <c r="AU2961" s="61"/>
      <c r="AV2961" s="61"/>
      <c r="AW2961" s="56" t="s">
        <v>141</v>
      </c>
      <c r="AX2961" s="49" t="s">
        <v>140</v>
      </c>
      <c r="AY2961" s="61"/>
      <c r="AZ2961" s="61"/>
      <c r="BA2961" s="46" t="s">
        <v>351</v>
      </c>
      <c r="BB2961" s="57">
        <v>0</v>
      </c>
      <c r="BC2961" s="58">
        <v>0</v>
      </c>
      <c r="BD2961" s="61"/>
      <c r="BE2961" s="61"/>
      <c r="BF2961" s="61"/>
      <c r="BG2961" s="61"/>
      <c r="BH2961" s="61"/>
      <c r="BI2961" s="61"/>
      <c r="BJ2961" s="61"/>
      <c r="BK2961" s="61"/>
      <c r="BL2961" s="61"/>
      <c r="BM2961" s="61"/>
    </row>
    <row r="2962" spans="2:65" ht="25.5" customHeight="1" x14ac:dyDescent="0.2">
      <c r="B2962"/>
      <c r="C2962" s="56" t="s">
        <v>141</v>
      </c>
      <c r="D2962" s="49" t="s">
        <v>140</v>
      </c>
      <c r="E2962" s="64"/>
      <c r="F2962" s="61"/>
      <c r="G2962" s="61"/>
      <c r="H2962" s="61"/>
      <c r="I2962" s="61"/>
      <c r="J2962" s="46" t="s">
        <v>352</v>
      </c>
      <c r="K2962" s="57">
        <v>0</v>
      </c>
      <c r="L2962" s="58">
        <v>0</v>
      </c>
      <c r="M2962" s="61"/>
      <c r="N2962" s="61"/>
      <c r="O2962" s="61"/>
      <c r="P2962" s="61"/>
      <c r="Q2962" s="61"/>
      <c r="R2962" s="61"/>
      <c r="S2962" s="61"/>
      <c r="T2962" s="61"/>
      <c r="U2962" s="61"/>
      <c r="V2962" s="47" t="s">
        <v>195</v>
      </c>
      <c r="W2962" s="57">
        <v>2</v>
      </c>
      <c r="X2962" s="58">
        <v>0.22222222222222221</v>
      </c>
      <c r="Y2962"/>
      <c r="Z2962" s="61"/>
      <c r="AA2962" s="61"/>
      <c r="AB2962" s="61"/>
      <c r="AC2962" s="61"/>
      <c r="AD2962" s="61"/>
      <c r="AE2962" s="46" t="s">
        <v>352</v>
      </c>
      <c r="AF2962" s="57">
        <v>0</v>
      </c>
      <c r="AG2962" s="58">
        <v>0</v>
      </c>
      <c r="AH2962" s="61"/>
      <c r="AI2962" s="61"/>
      <c r="AJ2962" s="61"/>
      <c r="AK2962" s="61"/>
      <c r="AL2962" s="61"/>
      <c r="AM2962" s="61"/>
      <c r="AN2962" s="61"/>
      <c r="AO2962" s="61"/>
      <c r="AP2962" s="61"/>
      <c r="AQ2962" s="61"/>
      <c r="AR2962" s="55" t="s">
        <v>195</v>
      </c>
      <c r="AS2962" s="57">
        <v>1</v>
      </c>
      <c r="AT2962" s="58">
        <v>0.5</v>
      </c>
      <c r="AU2962" s="61"/>
      <c r="AV2962" s="61"/>
      <c r="AW2962" s="61"/>
      <c r="AX2962" s="61"/>
      <c r="AY2962" s="61"/>
      <c r="AZ2962" s="61"/>
      <c r="BA2962" s="46" t="s">
        <v>352</v>
      </c>
      <c r="BB2962" s="57">
        <v>0</v>
      </c>
      <c r="BC2962" s="58">
        <v>0</v>
      </c>
      <c r="BD2962" s="61"/>
      <c r="BE2962" s="61"/>
      <c r="BF2962" s="61"/>
      <c r="BG2962" s="61"/>
      <c r="BH2962" s="61"/>
      <c r="BI2962" s="61"/>
      <c r="BJ2962" s="61"/>
      <c r="BK2962" s="61"/>
      <c r="BL2962" s="61"/>
      <c r="BM2962" s="61"/>
    </row>
    <row r="2963" spans="2:65" ht="25.5" customHeight="1" x14ac:dyDescent="0.2">
      <c r="B2963"/>
      <c r="C2963"/>
      <c r="D2963"/>
      <c r="E2963" s="64"/>
      <c r="F2963" s="61"/>
      <c r="G2963" s="61"/>
      <c r="H2963" s="61"/>
      <c r="I2963" s="61"/>
      <c r="J2963" s="46" t="s">
        <v>353</v>
      </c>
      <c r="K2963" s="57">
        <v>0</v>
      </c>
      <c r="L2963" s="58">
        <v>0</v>
      </c>
      <c r="M2963" s="61"/>
      <c r="N2963" s="61"/>
      <c r="O2963" s="61"/>
      <c r="P2963" s="61"/>
      <c r="Q2963" s="61"/>
      <c r="R2963" s="61"/>
      <c r="S2963" s="61"/>
      <c r="T2963" s="61"/>
      <c r="U2963" s="61"/>
      <c r="V2963" s="46" t="s">
        <v>196</v>
      </c>
      <c r="W2963" s="57">
        <v>7</v>
      </c>
      <c r="X2963" s="58">
        <v>0.77777777777777779</v>
      </c>
      <c r="Y2963"/>
      <c r="Z2963" s="61"/>
      <c r="AA2963" s="61"/>
      <c r="AB2963" s="61"/>
      <c r="AC2963" s="61"/>
      <c r="AD2963" s="61"/>
      <c r="AE2963" s="46" t="s">
        <v>353</v>
      </c>
      <c r="AF2963" s="57">
        <v>0</v>
      </c>
      <c r="AG2963" s="58">
        <v>0</v>
      </c>
      <c r="AH2963" s="61"/>
      <c r="AI2963" s="61"/>
      <c r="AJ2963" s="61"/>
      <c r="AK2963" s="61"/>
      <c r="AL2963" s="61"/>
      <c r="AM2963" s="61"/>
      <c r="AN2963" s="61"/>
      <c r="AO2963" s="61"/>
      <c r="AP2963" s="61"/>
      <c r="AQ2963" s="61"/>
      <c r="AR2963" s="46" t="s">
        <v>196</v>
      </c>
      <c r="AS2963" s="57">
        <v>1</v>
      </c>
      <c r="AT2963" s="58">
        <v>0.5</v>
      </c>
      <c r="AU2963" s="61"/>
      <c r="AV2963" s="61"/>
      <c r="AW2963" s="61"/>
      <c r="AX2963" s="61"/>
      <c r="AY2963" s="61"/>
      <c r="AZ2963" s="61"/>
      <c r="BA2963" s="46" t="s">
        <v>353</v>
      </c>
      <c r="BB2963" s="57">
        <v>0</v>
      </c>
      <c r="BC2963" s="58">
        <v>0</v>
      </c>
      <c r="BD2963" s="61"/>
      <c r="BE2963" s="61"/>
      <c r="BF2963" s="61"/>
      <c r="BG2963" s="61"/>
      <c r="BH2963" s="61"/>
      <c r="BI2963" s="61"/>
      <c r="BJ2963" s="61"/>
      <c r="BK2963" s="61"/>
      <c r="BL2963" s="61"/>
      <c r="BM2963" s="61"/>
    </row>
    <row r="2964" spans="2:65" ht="25.5" customHeight="1" x14ac:dyDescent="0.2">
      <c r="B2964" s="175" t="s">
        <v>17</v>
      </c>
      <c r="C2964" s="175"/>
      <c r="D2964" s="175"/>
      <c r="E2964" s="64"/>
      <c r="F2964" s="61"/>
      <c r="G2964" s="61"/>
      <c r="H2964" s="61"/>
      <c r="I2964" s="61"/>
      <c r="J2964" s="37"/>
      <c r="K2964" s="45">
        <v>26</v>
      </c>
      <c r="L2964" s="58">
        <v>1</v>
      </c>
      <c r="M2964" s="61"/>
      <c r="N2964" s="61"/>
      <c r="O2964" s="61"/>
      <c r="P2964" s="61"/>
      <c r="Q2964" s="61"/>
      <c r="R2964" s="61"/>
      <c r="S2964" s="61"/>
      <c r="T2964" s="61"/>
      <c r="U2964" s="61"/>
      <c r="V2964" s="77"/>
      <c r="W2964" s="54">
        <v>9</v>
      </c>
      <c r="X2964" s="76">
        <v>1</v>
      </c>
      <c r="Y2964"/>
      <c r="Z2964" s="61"/>
      <c r="AA2964" s="61"/>
      <c r="AB2964" s="61"/>
      <c r="AC2964" s="61"/>
      <c r="AD2964" s="61"/>
      <c r="AE2964" s="37"/>
      <c r="AF2964" s="45">
        <v>9</v>
      </c>
      <c r="AG2964" s="58">
        <v>1</v>
      </c>
      <c r="AH2964" s="61"/>
      <c r="AI2964" s="61"/>
      <c r="AJ2964" s="61"/>
      <c r="AK2964" s="61"/>
      <c r="AL2964" s="61"/>
      <c r="AM2964" s="61"/>
      <c r="AN2964" s="61"/>
      <c r="AO2964" s="61"/>
      <c r="AP2964" s="61"/>
      <c r="AQ2964" s="61"/>
      <c r="AR2964" s="77"/>
      <c r="AS2964" s="54">
        <v>2</v>
      </c>
      <c r="AT2964" s="76">
        <v>1</v>
      </c>
      <c r="AU2964" s="61"/>
      <c r="AV2964"/>
      <c r="AW2964"/>
      <c r="AX2964"/>
      <c r="AY2964" s="61"/>
      <c r="AZ2964" s="61"/>
      <c r="BA2964" s="37"/>
      <c r="BB2964" s="45">
        <v>2</v>
      </c>
      <c r="BC2964" s="58">
        <v>1</v>
      </c>
      <c r="BD2964" s="61"/>
      <c r="BE2964" s="61"/>
      <c r="BF2964" s="61"/>
      <c r="BG2964" s="61"/>
      <c r="BH2964" s="61"/>
      <c r="BI2964" s="61"/>
      <c r="BJ2964" s="61"/>
      <c r="BK2964" s="61"/>
      <c r="BL2964" s="61"/>
      <c r="BM2964" s="61"/>
    </row>
    <row r="2965" spans="2:65" ht="25.5" customHeight="1" x14ac:dyDescent="0.2">
      <c r="B2965" s="55" t="s">
        <v>195</v>
      </c>
      <c r="C2965" s="57">
        <v>6</v>
      </c>
      <c r="D2965" s="58">
        <v>0.23076923076923078</v>
      </c>
      <c r="E2965" s="64"/>
      <c r="F2965" s="61"/>
      <c r="G2965" s="61"/>
      <c r="H2965" s="61"/>
      <c r="I2965" s="61"/>
      <c r="J2965" s="61"/>
      <c r="K2965" s="49" t="s">
        <v>141</v>
      </c>
      <c r="L2965" s="74" t="s">
        <v>140</v>
      </c>
      <c r="M2965" s="61"/>
      <c r="N2965" s="61"/>
      <c r="O2965" s="61"/>
      <c r="P2965" s="61"/>
      <c r="Q2965" s="61"/>
      <c r="R2965" s="61"/>
      <c r="S2965" s="61"/>
      <c r="T2965" s="61"/>
      <c r="U2965" s="61"/>
      <c r="V2965" s="61"/>
      <c r="W2965" s="56" t="s">
        <v>141</v>
      </c>
      <c r="X2965" s="49" t="s">
        <v>140</v>
      </c>
      <c r="Y2965"/>
      <c r="Z2965" s="61"/>
      <c r="AA2965" s="61"/>
      <c r="AB2965" s="61"/>
      <c r="AC2965" s="61"/>
      <c r="AD2965" s="61"/>
      <c r="AE2965" s="61"/>
      <c r="AF2965" s="49" t="s">
        <v>141</v>
      </c>
      <c r="AG2965" s="74" t="s">
        <v>140</v>
      </c>
      <c r="AH2965" s="61"/>
      <c r="AI2965" s="61"/>
      <c r="AJ2965" s="61"/>
      <c r="AK2965" s="61"/>
      <c r="AL2965" s="61"/>
      <c r="AM2965" s="61"/>
      <c r="AN2965" s="61"/>
      <c r="AO2965" s="61"/>
      <c r="AP2965" s="61"/>
      <c r="AQ2965" s="61"/>
      <c r="AR2965"/>
      <c r="AS2965" s="56" t="s">
        <v>141</v>
      </c>
      <c r="AT2965" s="49" t="s">
        <v>140</v>
      </c>
      <c r="AU2965" s="61"/>
      <c r="AV2965"/>
      <c r="AW2965"/>
      <c r="AX2965"/>
      <c r="AY2965" s="61"/>
      <c r="AZ2965" s="61"/>
      <c r="BA2965" s="61"/>
      <c r="BB2965" s="49" t="s">
        <v>141</v>
      </c>
      <c r="BC2965" s="74" t="s">
        <v>140</v>
      </c>
      <c r="BD2965" s="61"/>
      <c r="BE2965" s="61"/>
      <c r="BF2965" s="61"/>
      <c r="BG2965" s="61"/>
      <c r="BH2965" s="61"/>
      <c r="BI2965" s="61"/>
      <c r="BJ2965" s="61"/>
      <c r="BK2965" s="61"/>
      <c r="BL2965" s="61"/>
      <c r="BM2965" s="61"/>
    </row>
    <row r="2966" spans="2:65" ht="25.5" customHeight="1" x14ac:dyDescent="0.2">
      <c r="B2966" s="46" t="s">
        <v>196</v>
      </c>
      <c r="C2966" s="57">
        <v>20</v>
      </c>
      <c r="D2966" s="58">
        <v>0.76923076923076927</v>
      </c>
      <c r="E2966" s="64"/>
      <c r="F2966" s="61"/>
      <c r="G2966" s="61"/>
      <c r="H2966" s="61"/>
      <c r="I2966" s="61"/>
      <c r="J2966" s="61"/>
      <c r="K2966" s="61"/>
      <c r="L2966" s="61"/>
      <c r="M2966" s="61"/>
      <c r="N2966" s="61"/>
      <c r="O2966" s="61"/>
      <c r="P2966" s="61"/>
      <c r="Q2966" s="61"/>
      <c r="R2966" s="61"/>
      <c r="S2966" s="61"/>
      <c r="T2966" s="61"/>
      <c r="U2966" s="61"/>
      <c r="V2966"/>
      <c r="W2966"/>
      <c r="X2966"/>
      <c r="Y2966" s="61"/>
      <c r="Z2966" s="61"/>
      <c r="AA2966" s="61"/>
      <c r="AB2966" s="61"/>
      <c r="AC2966" s="61"/>
      <c r="AD2966" s="61"/>
      <c r="AE2966"/>
      <c r="AF2966"/>
      <c r="AG2966"/>
      <c r="AH2966" s="61"/>
      <c r="AI2966" s="61"/>
      <c r="AJ2966" s="61"/>
      <c r="AK2966" s="61"/>
      <c r="AL2966" s="61"/>
      <c r="AM2966" s="61"/>
      <c r="AN2966" s="61"/>
      <c r="AO2966" s="61"/>
      <c r="AP2966" s="61"/>
      <c r="AQ2966" s="61"/>
      <c r="AR2966"/>
      <c r="AS2966"/>
      <c r="AT2966"/>
      <c r="AU2966" s="61"/>
      <c r="AV2966"/>
      <c r="AW2966"/>
      <c r="AX2966"/>
      <c r="AY2966" s="61"/>
      <c r="AZ2966" s="61"/>
      <c r="BA2966" s="37"/>
      <c r="BB2966" s="37"/>
      <c r="BC2966" s="37"/>
      <c r="BD2966" s="61"/>
      <c r="BE2966" s="61"/>
      <c r="BF2966" s="61"/>
      <c r="BG2966" s="61"/>
      <c r="BH2966" s="61"/>
      <c r="BI2966" s="61"/>
      <c r="BJ2966" s="61"/>
      <c r="BK2966" s="61"/>
      <c r="BL2966" s="61"/>
      <c r="BM2966" s="61"/>
    </row>
    <row r="2967" spans="2:65" ht="25.5" customHeight="1" x14ac:dyDescent="0.2">
      <c r="B2967" s="77"/>
      <c r="C2967" s="54">
        <v>26</v>
      </c>
      <c r="D2967" s="76">
        <v>1</v>
      </c>
      <c r="E2967" s="2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</row>
    <row r="2968" spans="2:65" ht="25.5" customHeight="1" x14ac:dyDescent="0.2">
      <c r="B2968"/>
      <c r="C2968" s="56" t="s">
        <v>141</v>
      </c>
      <c r="D2968" s="49" t="s">
        <v>140</v>
      </c>
      <c r="E2968" s="2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 s="37"/>
      <c r="AF2968" s="37"/>
      <c r="AG2968" s="37"/>
      <c r="AH2968"/>
      <c r="AI2968"/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</row>
    <row r="2970" spans="2:65" ht="25.5" customHeight="1" x14ac:dyDescent="0.2">
      <c r="B2970" s="222" t="s">
        <v>3812</v>
      </c>
      <c r="C2970" s="223"/>
      <c r="D2970" s="223"/>
      <c r="E2970" s="223"/>
      <c r="F2970" s="223"/>
      <c r="G2970" s="223"/>
      <c r="H2970" s="223"/>
      <c r="I2970" s="223"/>
      <c r="J2970" s="223"/>
      <c r="K2970" s="223"/>
      <c r="L2970" s="223"/>
      <c r="M2970" s="223"/>
      <c r="N2970" s="223"/>
      <c r="O2970" s="223"/>
      <c r="P2970" s="223"/>
      <c r="Q2970" s="223"/>
      <c r="R2970" s="223"/>
      <c r="S2970" s="223"/>
      <c r="T2970" s="223"/>
      <c r="U2970" s="223"/>
      <c r="V2970" s="223"/>
      <c r="W2970" s="223"/>
      <c r="X2970" s="223"/>
      <c r="Y2970" s="223"/>
      <c r="Z2970" s="223"/>
      <c r="AA2970" s="223"/>
      <c r="AB2970" s="223"/>
      <c r="AC2970" s="223"/>
      <c r="AD2970" s="223"/>
      <c r="AE2970" s="223"/>
      <c r="AF2970" s="223"/>
      <c r="AG2970" s="223"/>
      <c r="AH2970" s="223"/>
      <c r="AI2970" s="223"/>
      <c r="AJ2970" s="223"/>
      <c r="AK2970" s="223"/>
      <c r="AL2970" s="223"/>
      <c r="AM2970" s="223"/>
      <c r="AN2970" s="223"/>
      <c r="AO2970" s="223"/>
      <c r="AP2970" s="223"/>
      <c r="AQ2970" s="223"/>
      <c r="AR2970" s="223"/>
      <c r="AS2970" s="223"/>
      <c r="AT2970" s="223"/>
      <c r="AU2970" s="223"/>
      <c r="AV2970" s="223"/>
      <c r="AW2970" s="223"/>
      <c r="AX2970" s="223"/>
      <c r="AY2970" s="223"/>
      <c r="AZ2970" s="223"/>
      <c r="BA2970" s="223"/>
      <c r="BB2970" s="223"/>
      <c r="BC2970" s="224"/>
    </row>
    <row r="2972" spans="2:65" ht="25.5" customHeight="1" x14ac:dyDescent="0.2">
      <c r="B2972" s="205" t="s">
        <v>423</v>
      </c>
      <c r="C2972" s="205"/>
      <c r="D2972" s="205"/>
      <c r="E2972" s="205"/>
      <c r="F2972" s="205"/>
      <c r="G2972" s="205"/>
      <c r="H2972" s="205"/>
      <c r="I2972" s="205"/>
      <c r="J2972" s="205"/>
      <c r="K2972" s="205"/>
      <c r="L2972" s="205"/>
      <c r="M2972" s="205"/>
      <c r="N2972" s="205"/>
      <c r="O2972" s="205"/>
      <c r="P2972" s="205"/>
      <c r="Q2972" s="205"/>
      <c r="R2972" s="205"/>
      <c r="S2972" s="205"/>
      <c r="T2972" s="205"/>
      <c r="U2972" s="205"/>
      <c r="V2972" s="205"/>
      <c r="W2972" s="205"/>
      <c r="X2972" s="205"/>
      <c r="Y2972" s="205"/>
      <c r="Z2972" s="205"/>
      <c r="AA2972" s="205"/>
      <c r="AB2972" s="205"/>
      <c r="AC2972" s="205"/>
      <c r="AD2972" s="205"/>
      <c r="AE2972" s="205"/>
      <c r="AF2972" s="205"/>
      <c r="AG2972" s="205"/>
      <c r="AH2972" s="205"/>
      <c r="AI2972" s="205"/>
      <c r="AJ2972" s="205"/>
      <c r="AK2972" s="205"/>
      <c r="AL2972" s="205"/>
      <c r="AM2972" s="205"/>
      <c r="AN2972" s="205"/>
      <c r="AO2972" s="205"/>
      <c r="AP2972" s="205"/>
      <c r="AQ2972" s="205"/>
      <c r="AR2972" s="205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 s="8"/>
      <c r="BM2972" s="8"/>
    </row>
    <row r="2973" spans="2:65" ht="25.5" customHeight="1" x14ac:dyDescent="0.2">
      <c r="B2973"/>
      <c r="C2973"/>
      <c r="D2973"/>
      <c r="E2973" s="8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</row>
    <row r="2974" spans="2:65" ht="25.5" customHeight="1" x14ac:dyDescent="0.2">
      <c r="B2974" s="206" t="s">
        <v>138</v>
      </c>
      <c r="C2974" s="206"/>
      <c r="D2974" s="206"/>
      <c r="E2974" s="8"/>
      <c r="F2974" s="187" t="s">
        <v>3</v>
      </c>
      <c r="G2974" s="187"/>
      <c r="H2974" s="187"/>
      <c r="I2974"/>
      <c r="J2974" s="188" t="s">
        <v>145</v>
      </c>
      <c r="K2974" s="188"/>
      <c r="L2974" s="188"/>
      <c r="M2974"/>
      <c r="N2974" s="188" t="s">
        <v>5</v>
      </c>
      <c r="O2974" s="188"/>
      <c r="P2974" s="188"/>
      <c r="Q2974"/>
      <c r="R2974" s="187" t="s">
        <v>158</v>
      </c>
      <c r="S2974" s="187"/>
      <c r="T2974" s="187"/>
      <c r="U2974"/>
      <c r="V2974" s="186" t="s">
        <v>159</v>
      </c>
      <c r="W2974" s="186"/>
      <c r="X2974" s="186"/>
      <c r="Y2974"/>
      <c r="Z2974" s="206" t="s">
        <v>8</v>
      </c>
      <c r="AA2974" s="206"/>
      <c r="AB2974" s="206"/>
      <c r="AC2974"/>
      <c r="AD2974" s="186" t="s">
        <v>9</v>
      </c>
      <c r="AE2974" s="186"/>
      <c r="AF2974" s="186"/>
      <c r="AG2974"/>
      <c r="AH2974" s="186" t="s">
        <v>172</v>
      </c>
      <c r="AI2974" s="186"/>
      <c r="AJ2974" s="186"/>
      <c r="AK2974"/>
      <c r="AL2974" s="186" t="s">
        <v>11</v>
      </c>
      <c r="AM2974" s="186"/>
      <c r="AN2974" s="186"/>
      <c r="AO2974"/>
      <c r="AP2974" s="186" t="s">
        <v>179</v>
      </c>
      <c r="AQ2974" s="186"/>
      <c r="AR2974" s="186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</row>
    <row r="2975" spans="2:65" ht="25.5" customHeight="1" x14ac:dyDescent="0.2">
      <c r="B2975" s="90" t="s">
        <v>40</v>
      </c>
      <c r="C2975" s="42">
        <v>10</v>
      </c>
      <c r="D2975" s="44">
        <v>0.37037037037037035</v>
      </c>
      <c r="E2975" s="8"/>
      <c r="F2975" s="91" t="s">
        <v>143</v>
      </c>
      <c r="G2975" s="43">
        <v>5</v>
      </c>
      <c r="H2975" s="44">
        <v>0.18518518518518517</v>
      </c>
      <c r="I2975"/>
      <c r="J2975" s="92" t="s">
        <v>147</v>
      </c>
      <c r="K2975" s="45">
        <v>0</v>
      </c>
      <c r="L2975" s="44">
        <v>0</v>
      </c>
      <c r="M2975"/>
      <c r="N2975" s="91" t="s">
        <v>154</v>
      </c>
      <c r="O2975" s="43">
        <v>12</v>
      </c>
      <c r="P2975" s="44">
        <v>0.44444444444444442</v>
      </c>
      <c r="Q2975"/>
      <c r="R2975" s="93">
        <v>1</v>
      </c>
      <c r="S2975" s="43">
        <v>22</v>
      </c>
      <c r="T2975" s="44">
        <v>0.81481481481481477</v>
      </c>
      <c r="U2975"/>
      <c r="V2975" s="94" t="s">
        <v>160</v>
      </c>
      <c r="W2975" s="57">
        <v>18</v>
      </c>
      <c r="X2975" s="58">
        <v>0.66666666666666663</v>
      </c>
      <c r="Y2975"/>
      <c r="Z2975" s="95" t="s">
        <v>163</v>
      </c>
      <c r="AA2975" s="42">
        <v>9</v>
      </c>
      <c r="AB2975" s="44">
        <v>0.33333333333333331</v>
      </c>
      <c r="AC2975"/>
      <c r="AD2975" s="95" t="s">
        <v>799</v>
      </c>
      <c r="AE2975" s="57">
        <v>5</v>
      </c>
      <c r="AF2975" s="58">
        <v>0.18518518518518517</v>
      </c>
      <c r="AG2975"/>
      <c r="AH2975" s="95" t="s">
        <v>143</v>
      </c>
      <c r="AI2975" s="42">
        <v>5</v>
      </c>
      <c r="AJ2975" s="44">
        <v>0.18518518518518517</v>
      </c>
      <c r="AK2975"/>
      <c r="AL2975" s="95" t="s">
        <v>175</v>
      </c>
      <c r="AM2975" s="42">
        <v>7</v>
      </c>
      <c r="AN2975" s="44">
        <v>0.25925925925925924</v>
      </c>
      <c r="AO2975"/>
      <c r="AP2975" s="95" t="s">
        <v>143</v>
      </c>
      <c r="AQ2975" s="42">
        <v>13</v>
      </c>
      <c r="AR2975" s="44">
        <v>0.48148148148148145</v>
      </c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</row>
    <row r="2976" spans="2:65" ht="25.5" customHeight="1" x14ac:dyDescent="0.2">
      <c r="B2976" s="90" t="s">
        <v>27</v>
      </c>
      <c r="C2976" s="42">
        <v>1</v>
      </c>
      <c r="D2976" s="44">
        <v>3.7037037037037035E-2</v>
      </c>
      <c r="E2976" s="8"/>
      <c r="F2976" s="91" t="s">
        <v>144</v>
      </c>
      <c r="G2976" s="43">
        <v>22</v>
      </c>
      <c r="H2976" s="44">
        <v>0.81481481481481477</v>
      </c>
      <c r="I2976"/>
      <c r="J2976" s="92" t="s">
        <v>148</v>
      </c>
      <c r="K2976" s="45">
        <v>0</v>
      </c>
      <c r="L2976" s="44">
        <v>0</v>
      </c>
      <c r="M2976"/>
      <c r="N2976" s="91" t="s">
        <v>155</v>
      </c>
      <c r="O2976" s="43">
        <v>0</v>
      </c>
      <c r="P2976" s="44">
        <v>0</v>
      </c>
      <c r="Q2976"/>
      <c r="R2976" s="93">
        <v>2</v>
      </c>
      <c r="S2976" s="43">
        <v>4</v>
      </c>
      <c r="T2976" s="44">
        <v>0.14814814814814814</v>
      </c>
      <c r="U2976"/>
      <c r="V2976" s="95" t="s">
        <v>161</v>
      </c>
      <c r="W2976" s="57">
        <v>0</v>
      </c>
      <c r="X2976" s="58">
        <v>0</v>
      </c>
      <c r="Y2976"/>
      <c r="Z2976" s="90" t="s">
        <v>164</v>
      </c>
      <c r="AA2976" s="42">
        <v>5</v>
      </c>
      <c r="AB2976" s="44">
        <v>0.18518518518518517</v>
      </c>
      <c r="AC2976"/>
      <c r="AD2976" s="94" t="s">
        <v>800</v>
      </c>
      <c r="AE2976" s="57">
        <v>1</v>
      </c>
      <c r="AF2976" s="58">
        <v>3.7037037037037035E-2</v>
      </c>
      <c r="AG2976"/>
      <c r="AH2976" s="90" t="s">
        <v>173</v>
      </c>
      <c r="AI2976" s="42">
        <v>4</v>
      </c>
      <c r="AJ2976" s="44">
        <v>0.14814814814814814</v>
      </c>
      <c r="AK2976"/>
      <c r="AL2976" s="90" t="s">
        <v>176</v>
      </c>
      <c r="AM2976" s="42">
        <v>18</v>
      </c>
      <c r="AN2976" s="44">
        <v>0.66666666666666663</v>
      </c>
      <c r="AO2976"/>
      <c r="AP2976" s="90" t="s">
        <v>173</v>
      </c>
      <c r="AQ2976" s="42">
        <v>14</v>
      </c>
      <c r="AR2976" s="44">
        <v>0.51851851851851849</v>
      </c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</row>
    <row r="2977" spans="2:65" ht="25.5" customHeight="1" x14ac:dyDescent="0.2">
      <c r="B2977" s="90" t="s">
        <v>31</v>
      </c>
      <c r="C2977" s="42">
        <v>8</v>
      </c>
      <c r="D2977" s="44">
        <v>0.29629629629629628</v>
      </c>
      <c r="E2977" s="8"/>
      <c r="F2977" s="83"/>
      <c r="G2977" s="85">
        <v>27</v>
      </c>
      <c r="H2977" s="86">
        <v>1</v>
      </c>
      <c r="I2977"/>
      <c r="J2977" s="92" t="s">
        <v>146</v>
      </c>
      <c r="K2977" s="45">
        <v>10</v>
      </c>
      <c r="L2977" s="44">
        <v>0.37037037037037035</v>
      </c>
      <c r="M2977"/>
      <c r="N2977" s="91" t="s">
        <v>156</v>
      </c>
      <c r="O2977" s="43">
        <v>4</v>
      </c>
      <c r="P2977" s="44">
        <v>0.14814814814814814</v>
      </c>
      <c r="Q2977"/>
      <c r="R2977" s="93">
        <v>3</v>
      </c>
      <c r="S2977" s="43">
        <v>0</v>
      </c>
      <c r="T2977" s="44">
        <v>0</v>
      </c>
      <c r="U2977"/>
      <c r="V2977" s="94" t="s">
        <v>162</v>
      </c>
      <c r="W2977" s="57">
        <v>9</v>
      </c>
      <c r="X2977" s="58">
        <v>0.33333333333333331</v>
      </c>
      <c r="Y2977"/>
      <c r="Z2977" s="90" t="s">
        <v>165</v>
      </c>
      <c r="AA2977" s="42">
        <v>6</v>
      </c>
      <c r="AB2977" s="44">
        <v>0.22222222222222221</v>
      </c>
      <c r="AC2977"/>
      <c r="AD2977" s="94" t="s">
        <v>801</v>
      </c>
      <c r="AE2977" s="57">
        <v>3</v>
      </c>
      <c r="AF2977" s="58">
        <v>0.1111111111111111</v>
      </c>
      <c r="AG2977"/>
      <c r="AH2977" s="90" t="s">
        <v>174</v>
      </c>
      <c r="AI2977" s="42">
        <v>18</v>
      </c>
      <c r="AJ2977" s="44">
        <v>0.66666666666666663</v>
      </c>
      <c r="AK2977"/>
      <c r="AL2977" s="90" t="s">
        <v>177</v>
      </c>
      <c r="AM2977" s="42">
        <v>2</v>
      </c>
      <c r="AN2977" s="44">
        <v>7.407407407407407E-2</v>
      </c>
      <c r="AO2977"/>
      <c r="AP2977" s="90" t="s">
        <v>171</v>
      </c>
      <c r="AQ2977" s="42">
        <v>0</v>
      </c>
      <c r="AR2977" s="44">
        <v>0</v>
      </c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</row>
    <row r="2978" spans="2:65" ht="25.5" customHeight="1" x14ac:dyDescent="0.2">
      <c r="B2978" s="90" t="s">
        <v>36</v>
      </c>
      <c r="C2978" s="42">
        <v>3</v>
      </c>
      <c r="D2978" s="44">
        <v>0.1111111111111111</v>
      </c>
      <c r="E2978" s="8"/>
      <c r="F2978"/>
      <c r="G2978" s="41" t="s">
        <v>141</v>
      </c>
      <c r="H2978" s="41" t="s">
        <v>140</v>
      </c>
      <c r="I2978"/>
      <c r="J2978" s="92" t="s">
        <v>150</v>
      </c>
      <c r="K2978" s="45">
        <v>1</v>
      </c>
      <c r="L2978" s="44">
        <v>3.7037037037037035E-2</v>
      </c>
      <c r="M2978"/>
      <c r="N2978" s="91" t="s">
        <v>157</v>
      </c>
      <c r="O2978" s="43">
        <v>11</v>
      </c>
      <c r="P2978" s="44">
        <v>0.40740740740740738</v>
      </c>
      <c r="Q2978"/>
      <c r="R2978" s="93">
        <v>4</v>
      </c>
      <c r="S2978" s="43">
        <v>1</v>
      </c>
      <c r="T2978" s="44">
        <v>3.7037037037037035E-2</v>
      </c>
      <c r="U2978"/>
      <c r="V2978" s="77"/>
      <c r="W2978" s="54">
        <v>27</v>
      </c>
      <c r="X2978" s="66">
        <v>1</v>
      </c>
      <c r="Y2978"/>
      <c r="Z2978" s="90" t="s">
        <v>166</v>
      </c>
      <c r="AA2978" s="42">
        <v>3</v>
      </c>
      <c r="AB2978" s="44">
        <v>0.1111111111111111</v>
      </c>
      <c r="AC2978"/>
      <c r="AD2978" s="94" t="s">
        <v>802</v>
      </c>
      <c r="AE2978" s="57">
        <v>18</v>
      </c>
      <c r="AF2978" s="58">
        <v>0.66666666666666663</v>
      </c>
      <c r="AG2978"/>
      <c r="AH2978" s="90" t="s">
        <v>171</v>
      </c>
      <c r="AI2978" s="42">
        <v>0</v>
      </c>
      <c r="AJ2978" s="44">
        <v>0</v>
      </c>
      <c r="AK2978"/>
      <c r="AL2978" s="90" t="s">
        <v>178</v>
      </c>
      <c r="AM2978" s="42">
        <v>0</v>
      </c>
      <c r="AN2978" s="44">
        <v>0</v>
      </c>
      <c r="AO2978"/>
      <c r="AP2978" s="82"/>
      <c r="AQ2978" s="83">
        <v>27</v>
      </c>
      <c r="AR2978" s="87">
        <v>1</v>
      </c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</row>
    <row r="2979" spans="2:65" ht="25.5" customHeight="1" x14ac:dyDescent="0.2">
      <c r="B2979" s="90" t="s">
        <v>139</v>
      </c>
      <c r="C2979" s="42">
        <v>2</v>
      </c>
      <c r="D2979" s="44">
        <v>7.407407407407407E-2</v>
      </c>
      <c r="E2979" s="8"/>
      <c r="F2979"/>
      <c r="G2979"/>
      <c r="H2979"/>
      <c r="I2979"/>
      <c r="J2979" s="92" t="s">
        <v>151</v>
      </c>
      <c r="K2979" s="45">
        <v>10</v>
      </c>
      <c r="L2979" s="44">
        <v>0.37037037037037035</v>
      </c>
      <c r="M2979"/>
      <c r="N2979" s="83"/>
      <c r="O2979" s="85">
        <v>27</v>
      </c>
      <c r="P2979" s="87">
        <v>1</v>
      </c>
      <c r="Q2979"/>
      <c r="R2979" s="93">
        <v>5</v>
      </c>
      <c r="S2979" s="43">
        <v>0</v>
      </c>
      <c r="T2979" s="44">
        <v>0</v>
      </c>
      <c r="U2979"/>
      <c r="V2979"/>
      <c r="W2979" s="56" t="s">
        <v>141</v>
      </c>
      <c r="X2979" s="49" t="s">
        <v>140</v>
      </c>
      <c r="Y2979"/>
      <c r="Z2979" s="96" t="s">
        <v>167</v>
      </c>
      <c r="AA2979" s="42">
        <v>2</v>
      </c>
      <c r="AB2979" s="44">
        <v>7.407407407407407E-2</v>
      </c>
      <c r="AC2979"/>
      <c r="AD2979" s="77"/>
      <c r="AE2979" s="54">
        <v>27</v>
      </c>
      <c r="AF2979" s="76">
        <v>1</v>
      </c>
      <c r="AG2979"/>
      <c r="AH2979" s="82"/>
      <c r="AI2979" s="83">
        <v>27</v>
      </c>
      <c r="AJ2979" s="87">
        <v>1</v>
      </c>
      <c r="AK2979"/>
      <c r="AL2979" s="82"/>
      <c r="AM2979" s="83">
        <v>27</v>
      </c>
      <c r="AN2979" s="87">
        <v>1</v>
      </c>
      <c r="AO2979"/>
      <c r="AP2979"/>
      <c r="AQ2979" s="40" t="s">
        <v>141</v>
      </c>
      <c r="AR2979" s="41" t="s">
        <v>140</v>
      </c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 s="8"/>
      <c r="BF2979" s="8"/>
      <c r="BG2979" s="8"/>
      <c r="BH2979"/>
      <c r="BI2979"/>
      <c r="BJ2979"/>
      <c r="BK2979"/>
      <c r="BL2979"/>
      <c r="BM2979"/>
    </row>
    <row r="2980" spans="2:65" ht="25.5" customHeight="1" x14ac:dyDescent="0.2">
      <c r="B2980" s="90" t="s">
        <v>50</v>
      </c>
      <c r="C2980" s="42">
        <v>3</v>
      </c>
      <c r="D2980" s="44">
        <v>0.1111111111111111</v>
      </c>
      <c r="E2980" s="8"/>
      <c r="F2980"/>
      <c r="G2980"/>
      <c r="H2980"/>
      <c r="I2980"/>
      <c r="J2980" s="92" t="s">
        <v>149</v>
      </c>
      <c r="K2980" s="45">
        <v>3</v>
      </c>
      <c r="L2980" s="44">
        <v>0.1111111111111111</v>
      </c>
      <c r="M2980"/>
      <c r="N2980"/>
      <c r="O2980" s="41" t="s">
        <v>153</v>
      </c>
      <c r="P2980" s="41" t="s">
        <v>140</v>
      </c>
      <c r="Q2980"/>
      <c r="R2980" s="83"/>
      <c r="S2980" s="85">
        <v>34</v>
      </c>
      <c r="T2980" s="87">
        <v>1</v>
      </c>
      <c r="U2980"/>
      <c r="V2980"/>
      <c r="W2980"/>
      <c r="X2980"/>
      <c r="Y2980"/>
      <c r="Z2980" s="96" t="s">
        <v>168</v>
      </c>
      <c r="AA2980" s="42">
        <v>0</v>
      </c>
      <c r="AB2980" s="44">
        <v>0</v>
      </c>
      <c r="AC2980"/>
      <c r="AD2980"/>
      <c r="AE2980" s="56" t="s">
        <v>141</v>
      </c>
      <c r="AF2980" s="49" t="s">
        <v>140</v>
      </c>
      <c r="AG2980"/>
      <c r="AH2980"/>
      <c r="AI2980" s="40" t="s">
        <v>141</v>
      </c>
      <c r="AJ2980" s="41" t="s">
        <v>140</v>
      </c>
      <c r="AK2980"/>
      <c r="AL2980" s="81"/>
      <c r="AM2980" s="40" t="s">
        <v>141</v>
      </c>
      <c r="AN2980" s="41" t="s">
        <v>140</v>
      </c>
      <c r="AO2980"/>
      <c r="AP2980"/>
      <c r="AQ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</row>
    <row r="2981" spans="2:65" ht="25.5" customHeight="1" x14ac:dyDescent="0.2">
      <c r="B2981" s="82"/>
      <c r="C2981" s="83">
        <v>27</v>
      </c>
      <c r="D2981" s="84">
        <v>1</v>
      </c>
      <c r="E2981" s="8"/>
      <c r="F2981"/>
      <c r="G2981"/>
      <c r="H2981"/>
      <c r="I2981"/>
      <c r="J2981" s="92" t="s">
        <v>152</v>
      </c>
      <c r="K2981" s="45">
        <v>3</v>
      </c>
      <c r="L2981" s="44">
        <v>0.1111111111111111</v>
      </c>
      <c r="M2981"/>
      <c r="N2981"/>
      <c r="O2981"/>
      <c r="P2981"/>
      <c r="Q2981"/>
      <c r="R2981"/>
      <c r="S2981" s="49" t="s">
        <v>197</v>
      </c>
      <c r="T2981" s="89" t="s">
        <v>369</v>
      </c>
      <c r="U2981"/>
      <c r="V2981"/>
      <c r="W2981"/>
      <c r="X2981"/>
      <c r="Y2981"/>
      <c r="Z2981" s="96" t="s">
        <v>169</v>
      </c>
      <c r="AA2981" s="42">
        <v>0</v>
      </c>
      <c r="AB2981" s="44">
        <v>0</v>
      </c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 s="48"/>
      <c r="BM2981" s="8"/>
    </row>
    <row r="2982" spans="2:65" ht="25.5" customHeight="1" x14ac:dyDescent="0.2">
      <c r="B2982"/>
      <c r="C2982" s="40" t="s">
        <v>141</v>
      </c>
      <c r="D2982" s="41" t="s">
        <v>140</v>
      </c>
      <c r="E2982" s="8"/>
      <c r="F2982"/>
      <c r="G2982"/>
      <c r="H2982"/>
      <c r="I2982"/>
      <c r="J2982" s="88"/>
      <c r="K2982" s="65">
        <v>27</v>
      </c>
      <c r="L2982" s="87">
        <v>1</v>
      </c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 s="96" t="s">
        <v>170</v>
      </c>
      <c r="AA2982" s="42">
        <v>2</v>
      </c>
      <c r="AB2982" s="44">
        <v>7.407407407407407E-2</v>
      </c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</row>
    <row r="2983" spans="2:65" ht="25.5" customHeight="1" x14ac:dyDescent="0.2">
      <c r="B2983"/>
      <c r="C2983"/>
      <c r="D2983"/>
      <c r="E2983" s="8"/>
      <c r="F2983"/>
      <c r="G2983"/>
      <c r="H2983"/>
      <c r="I2983"/>
      <c r="J2983" s="79"/>
      <c r="K2983" s="41" t="s">
        <v>141</v>
      </c>
      <c r="L2983" s="41" t="s">
        <v>140</v>
      </c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 s="96" t="s">
        <v>162</v>
      </c>
      <c r="AA2983" s="42">
        <v>0</v>
      </c>
      <c r="AB2983" s="44">
        <v>0</v>
      </c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</row>
    <row r="2984" spans="2:65" ht="25.5" customHeight="1" x14ac:dyDescent="0.2">
      <c r="B2984"/>
      <c r="C2984"/>
      <c r="D2984"/>
      <c r="E2984" s="8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 s="96" t="s">
        <v>171</v>
      </c>
      <c r="AA2984" s="42">
        <v>0</v>
      </c>
      <c r="AB2984" s="44">
        <v>0</v>
      </c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 s="8"/>
      <c r="BJ2984" s="52"/>
      <c r="BK2984" s="52"/>
      <c r="BL2984"/>
      <c r="BM2984"/>
    </row>
    <row r="2985" spans="2:65" ht="25.5" customHeight="1" x14ac:dyDescent="0.2">
      <c r="B2985"/>
      <c r="C2985"/>
      <c r="D2985"/>
      <c r="E2985" s="8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 s="82"/>
      <c r="AA2985" s="83">
        <v>27</v>
      </c>
      <c r="AB2985" s="87">
        <v>1</v>
      </c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 s="8"/>
      <c r="BF2985" s="8"/>
      <c r="BG2985" s="8"/>
      <c r="BH2985"/>
      <c r="BI2985"/>
      <c r="BJ2985"/>
      <c r="BK2985"/>
      <c r="BL2985"/>
      <c r="BM2985"/>
    </row>
    <row r="2986" spans="2:65" ht="25.5" customHeight="1" x14ac:dyDescent="0.2">
      <c r="B2986" s="61"/>
      <c r="C2986" s="61"/>
      <c r="D2986" s="61"/>
      <c r="E2986" s="37"/>
      <c r="F2986" s="61"/>
      <c r="G2986" s="61"/>
      <c r="H2986" s="61"/>
      <c r="I2986" s="61"/>
      <c r="J2986" s="61"/>
      <c r="K2986" s="61"/>
      <c r="L2986" s="61"/>
      <c r="M2986" s="61"/>
      <c r="N2986" s="61"/>
      <c r="O2986" s="61"/>
      <c r="P2986" s="61"/>
      <c r="Q2986" s="61"/>
      <c r="R2986" s="61"/>
      <c r="S2986" s="61"/>
      <c r="T2986" s="61"/>
      <c r="U2986" s="61"/>
      <c r="V2986" s="61"/>
      <c r="W2986" s="61"/>
      <c r="X2986" s="61"/>
      <c r="Y2986" s="61"/>
      <c r="Z2986" s="78"/>
      <c r="AA2986" s="40" t="s">
        <v>141</v>
      </c>
      <c r="AB2986" s="41" t="s">
        <v>140</v>
      </c>
      <c r="AC2986" s="61"/>
      <c r="AD2986" s="61"/>
      <c r="AE2986" s="61"/>
      <c r="AF2986" s="61"/>
      <c r="AG2986" s="61"/>
      <c r="AH2986" s="61"/>
      <c r="AI2986" s="61"/>
      <c r="AJ2986" s="61"/>
      <c r="AK2986" s="61"/>
      <c r="AL2986" s="61"/>
      <c r="AM2986" s="61"/>
      <c r="AN2986" s="61"/>
      <c r="AO2986" s="61"/>
      <c r="AP2986" s="61"/>
      <c r="AQ2986" s="61"/>
      <c r="AR2986" s="61"/>
      <c r="AS2986" s="61"/>
      <c r="AT2986" s="61"/>
      <c r="AU2986" s="61"/>
      <c r="AV2986" s="61"/>
      <c r="AW2986" s="61"/>
      <c r="AX2986" s="61"/>
      <c r="AY2986" s="61"/>
      <c r="AZ2986" s="61"/>
      <c r="BA2986" s="61"/>
      <c r="BB2986" s="61"/>
      <c r="BC2986" s="61"/>
      <c r="BD2986" s="61"/>
      <c r="BE2986" s="61"/>
      <c r="BF2986" s="61"/>
      <c r="BG2986" s="61"/>
      <c r="BH2986" s="61"/>
      <c r="BI2986" s="61"/>
      <c r="BJ2986" s="61"/>
      <c r="BK2986" s="61"/>
      <c r="BL2986" s="61"/>
      <c r="BM2986" s="61"/>
    </row>
    <row r="2987" spans="2:65" ht="25.5" customHeight="1" x14ac:dyDescent="0.2">
      <c r="B2987" s="182" t="s">
        <v>424</v>
      </c>
      <c r="C2987" s="182"/>
      <c r="D2987" s="182"/>
      <c r="E2987" s="182"/>
      <c r="F2987" s="182"/>
      <c r="G2987" s="182"/>
      <c r="H2987" s="182"/>
      <c r="I2987" s="182"/>
      <c r="J2987" s="182"/>
      <c r="K2987" s="182"/>
      <c r="L2987" s="182"/>
      <c r="M2987" s="182"/>
      <c r="N2987" s="182"/>
      <c r="O2987" s="182"/>
      <c r="P2987" s="182"/>
      <c r="Q2987" s="182"/>
      <c r="R2987" s="182"/>
      <c r="S2987" s="182"/>
      <c r="T2987" s="182"/>
      <c r="U2987" s="182"/>
      <c r="V2987" s="182"/>
      <c r="W2987" s="182"/>
      <c r="X2987" s="182"/>
      <c r="Y2987" s="182"/>
      <c r="Z2987" s="182"/>
      <c r="AA2987" s="182"/>
      <c r="AB2987" s="182"/>
      <c r="AC2987" s="182"/>
      <c r="AD2987" s="182"/>
      <c r="AE2987" s="182"/>
      <c r="AF2987" s="182"/>
      <c r="AG2987" s="182"/>
      <c r="AH2987" s="182"/>
      <c r="AI2987" s="182"/>
      <c r="AJ2987" s="182"/>
      <c r="AK2987" s="182"/>
      <c r="AL2987" s="182"/>
      <c r="AM2987" s="182"/>
      <c r="AN2987" s="182"/>
      <c r="AO2987" s="182"/>
      <c r="AP2987" s="182"/>
      <c r="AQ2987" s="182"/>
      <c r="AR2987" s="182"/>
      <c r="AS2987" s="182"/>
      <c r="AT2987" s="182"/>
      <c r="AU2987" s="182"/>
      <c r="AV2987" s="182"/>
      <c r="AW2987" s="182"/>
      <c r="AX2987" s="182"/>
      <c r="AY2987" s="182"/>
      <c r="AZ2987" s="182"/>
      <c r="BA2987" s="182"/>
      <c r="BB2987" s="182"/>
      <c r="BC2987" s="182"/>
      <c r="BD2987" s="182"/>
      <c r="BE2987" s="182"/>
      <c r="BF2987" s="182"/>
      <c r="BG2987" s="182"/>
      <c r="BH2987" s="182"/>
      <c r="BI2987" s="182"/>
      <c r="BJ2987" s="61"/>
      <c r="BK2987" s="61"/>
      <c r="BL2987" s="37"/>
      <c r="BM2987" s="37"/>
    </row>
    <row r="2988" spans="2:65" ht="25.5" customHeight="1" x14ac:dyDescent="0.2">
      <c r="B2988" s="61"/>
      <c r="C2988" s="61"/>
      <c r="D2988" s="61"/>
      <c r="E2988" s="37"/>
      <c r="F2988" s="61"/>
      <c r="G2988" s="61"/>
      <c r="H2988" s="61"/>
      <c r="I2988" s="61"/>
      <c r="J2988" s="61"/>
      <c r="K2988" s="61"/>
      <c r="L2988" s="61"/>
      <c r="M2988" s="61"/>
      <c r="N2988" s="61"/>
      <c r="O2988" s="61"/>
      <c r="P2988" s="61"/>
      <c r="Q2988" s="61"/>
      <c r="R2988" s="61"/>
      <c r="S2988" s="61"/>
      <c r="T2988" s="61"/>
      <c r="U2988" s="61"/>
      <c r="V2988" s="61"/>
      <c r="W2988" s="61"/>
      <c r="X2988" s="61"/>
      <c r="Y2988" s="61"/>
      <c r="Z2988" s="61"/>
      <c r="AA2988" s="61"/>
      <c r="AB2988" s="61"/>
      <c r="AC2988" s="61"/>
      <c r="AD2988" s="61"/>
      <c r="AE2988" s="61"/>
      <c r="AF2988" s="61"/>
      <c r="AG2988" s="61"/>
      <c r="AH2988" s="61"/>
      <c r="AI2988" s="61"/>
      <c r="AJ2988" s="61"/>
      <c r="AK2988" s="61"/>
      <c r="AL2988" s="61"/>
      <c r="AM2988" s="61"/>
      <c r="AN2988" s="61"/>
      <c r="AO2988" s="61"/>
      <c r="AP2988" s="61"/>
      <c r="AQ2988" s="61"/>
      <c r="AR2988" s="61"/>
      <c r="AS2988" s="61"/>
      <c r="AT2988" s="61"/>
      <c r="AU2988" s="61"/>
      <c r="AV2988" s="61"/>
      <c r="AW2988" s="61"/>
      <c r="AX2988" s="61"/>
      <c r="AY2988" s="61"/>
      <c r="AZ2988" s="61"/>
      <c r="BA2988" s="61"/>
      <c r="BB2988" s="61"/>
      <c r="BC2988" s="61"/>
      <c r="BD2988" s="61"/>
      <c r="BE2988" s="61"/>
      <c r="BF2988" s="61"/>
      <c r="BG2988" s="61"/>
      <c r="BH2988" s="61"/>
      <c r="BI2988" s="61"/>
      <c r="BJ2988" s="61"/>
      <c r="BK2988" s="61"/>
      <c r="BL2988" s="61"/>
      <c r="BM2988" s="61"/>
    </row>
    <row r="2989" spans="2:65" ht="25.5" customHeight="1" x14ac:dyDescent="0.2">
      <c r="B2989" s="189" t="s">
        <v>373</v>
      </c>
      <c r="C2989" s="192"/>
      <c r="D2989" s="192"/>
      <c r="E2989" s="37"/>
      <c r="F2989" s="189" t="s">
        <v>370</v>
      </c>
      <c r="G2989" s="192"/>
      <c r="H2989" s="192"/>
      <c r="I2989" s="61"/>
      <c r="J2989" s="189" t="s">
        <v>396</v>
      </c>
      <c r="K2989" s="192"/>
      <c r="L2989" s="192"/>
      <c r="M2989" s="61"/>
      <c r="N2989" s="190" t="s">
        <v>198</v>
      </c>
      <c r="O2989" s="191"/>
      <c r="P2989" s="191"/>
      <c r="Q2989" s="61"/>
      <c r="R2989" s="190" t="s">
        <v>207</v>
      </c>
      <c r="S2989" s="191"/>
      <c r="T2989" s="191"/>
      <c r="U2989" s="61"/>
      <c r="V2989" s="61"/>
      <c r="W2989" s="190" t="s">
        <v>212</v>
      </c>
      <c r="X2989" s="191"/>
      <c r="Y2989" s="191"/>
      <c r="Z2989" s="61"/>
      <c r="AA2989" s="190" t="s">
        <v>223</v>
      </c>
      <c r="AB2989" s="191"/>
      <c r="AC2989" s="191"/>
      <c r="AD2989" s="61"/>
      <c r="AE2989" s="190" t="s">
        <v>230</v>
      </c>
      <c r="AF2989" s="190"/>
      <c r="AG2989" s="190"/>
      <c r="AH2989" s="61"/>
      <c r="AI2989" s="190" t="s">
        <v>235</v>
      </c>
      <c r="AJ2989" s="190"/>
      <c r="AK2989" s="190"/>
      <c r="AL2989" s="61"/>
      <c r="AM2989" s="190" t="s">
        <v>252</v>
      </c>
      <c r="AN2989" s="190"/>
      <c r="AO2989" s="190"/>
      <c r="AP2989" s="61"/>
      <c r="AQ2989" s="190" t="s">
        <v>282</v>
      </c>
      <c r="AR2989" s="190"/>
      <c r="AS2989" s="190"/>
      <c r="AT2989" s="61"/>
      <c r="AU2989" s="189" t="s">
        <v>295</v>
      </c>
      <c r="AV2989" s="189"/>
      <c r="AW2989" s="189"/>
      <c r="AX2989" s="61"/>
      <c r="AY2989" s="189" t="s">
        <v>323</v>
      </c>
      <c r="AZ2989" s="189"/>
      <c r="BA2989" s="189"/>
      <c r="BB2989" s="61"/>
      <c r="BC2989" s="189" t="s">
        <v>324</v>
      </c>
      <c r="BD2989" s="189"/>
      <c r="BE2989" s="189"/>
      <c r="BF2989" s="61"/>
      <c r="BG2989" s="189" t="s">
        <v>331</v>
      </c>
      <c r="BH2989" s="189"/>
      <c r="BI2989" s="189"/>
      <c r="BJ2989" s="61"/>
      <c r="BK2989" s="61"/>
      <c r="BL2989" s="61"/>
      <c r="BM2989" s="61"/>
    </row>
    <row r="2990" spans="2:65" ht="25.5" customHeight="1" x14ac:dyDescent="0.2">
      <c r="B2990" s="63" t="s">
        <v>371</v>
      </c>
      <c r="C2990" s="45">
        <v>8</v>
      </c>
      <c r="D2990" s="58">
        <v>0.29629629629629628</v>
      </c>
      <c r="E2990" s="37"/>
      <c r="F2990" s="75" t="s">
        <v>384</v>
      </c>
      <c r="G2990" s="45">
        <v>3</v>
      </c>
      <c r="H2990" s="58">
        <v>0.1111111111111111</v>
      </c>
      <c r="I2990" s="61"/>
      <c r="J2990" s="63" t="s">
        <v>397</v>
      </c>
      <c r="K2990" s="45">
        <v>7</v>
      </c>
      <c r="L2990" s="58">
        <v>0.25925925925925924</v>
      </c>
      <c r="M2990" s="61"/>
      <c r="N2990" s="169" t="s">
        <v>199</v>
      </c>
      <c r="O2990" s="59">
        <v>9</v>
      </c>
      <c r="P2990" s="60">
        <v>0.39130434782608697</v>
      </c>
      <c r="Q2990" s="61"/>
      <c r="R2990" s="169" t="s">
        <v>208</v>
      </c>
      <c r="S2990" s="59">
        <v>8</v>
      </c>
      <c r="T2990" s="60">
        <v>0.34782608695652173</v>
      </c>
      <c r="U2990" s="61"/>
      <c r="V2990" s="61"/>
      <c r="W2990" s="169" t="s">
        <v>213</v>
      </c>
      <c r="X2990" s="59">
        <v>8</v>
      </c>
      <c r="Y2990" s="60">
        <v>0.29629629629629628</v>
      </c>
      <c r="Z2990" s="61"/>
      <c r="AA2990" s="169" t="s">
        <v>224</v>
      </c>
      <c r="AB2990" s="59">
        <v>13</v>
      </c>
      <c r="AC2990" s="60">
        <v>0.48148148148148145</v>
      </c>
      <c r="AD2990" s="61"/>
      <c r="AE2990" s="169" t="s">
        <v>231</v>
      </c>
      <c r="AF2990" s="59">
        <v>4</v>
      </c>
      <c r="AG2990" s="60">
        <v>0.17391304347826086</v>
      </c>
      <c r="AH2990" s="61"/>
      <c r="AI2990" s="169" t="s">
        <v>236</v>
      </c>
      <c r="AJ2990" s="59">
        <v>1</v>
      </c>
      <c r="AK2990" s="60">
        <v>3.7037037037037035E-2</v>
      </c>
      <c r="AL2990" s="61"/>
      <c r="AM2990" s="169" t="s">
        <v>253</v>
      </c>
      <c r="AN2990" s="59">
        <v>2</v>
      </c>
      <c r="AO2990" s="60">
        <v>8.3333333333333329E-2</v>
      </c>
      <c r="AP2990" s="61"/>
      <c r="AQ2990" s="169" t="s">
        <v>283</v>
      </c>
      <c r="AR2990" s="59">
        <v>4</v>
      </c>
      <c r="AS2990" s="60">
        <v>0.17391304347826086</v>
      </c>
      <c r="AT2990" s="61"/>
      <c r="AU2990" s="169" t="s">
        <v>296</v>
      </c>
      <c r="AV2990" s="59">
        <v>4</v>
      </c>
      <c r="AW2990" s="60">
        <v>0.16666666666666666</v>
      </c>
      <c r="AX2990" s="61"/>
      <c r="AY2990" s="169" t="s">
        <v>314</v>
      </c>
      <c r="AZ2990" s="59">
        <v>1</v>
      </c>
      <c r="BA2990" s="60">
        <v>3.7037037037037035E-2</v>
      </c>
      <c r="BB2990" s="61"/>
      <c r="BC2990" s="169" t="s">
        <v>325</v>
      </c>
      <c r="BD2990" s="59">
        <v>13</v>
      </c>
      <c r="BE2990" s="60">
        <v>0.48148148148148145</v>
      </c>
      <c r="BF2990" s="61"/>
      <c r="BG2990" s="63" t="s">
        <v>332</v>
      </c>
      <c r="BH2990" s="54">
        <v>2</v>
      </c>
      <c r="BI2990" s="66">
        <v>0.11764705882352941</v>
      </c>
      <c r="BJ2990" s="61"/>
      <c r="BK2990" s="61"/>
      <c r="BL2990" s="61"/>
      <c r="BM2990" s="61"/>
    </row>
    <row r="2991" spans="2:65" ht="25.5" customHeight="1" x14ac:dyDescent="0.2">
      <c r="B2991" s="63" t="s">
        <v>372</v>
      </c>
      <c r="C2991" s="45">
        <v>2</v>
      </c>
      <c r="D2991" s="58">
        <v>7.407407407407407E-2</v>
      </c>
      <c r="E2991" s="64"/>
      <c r="F2991" s="75" t="s">
        <v>385</v>
      </c>
      <c r="G2991" s="45">
        <v>7</v>
      </c>
      <c r="H2991" s="58">
        <v>0.25925925925925924</v>
      </c>
      <c r="I2991" s="61"/>
      <c r="J2991" s="63" t="s">
        <v>398</v>
      </c>
      <c r="K2991" s="45">
        <v>0</v>
      </c>
      <c r="L2991" s="58">
        <v>0</v>
      </c>
      <c r="M2991" s="61"/>
      <c r="N2991" s="169" t="s">
        <v>200</v>
      </c>
      <c r="O2991" s="45">
        <v>1</v>
      </c>
      <c r="P2991" s="60">
        <v>4.3478260869565216E-2</v>
      </c>
      <c r="Q2991" s="61"/>
      <c r="R2991" s="169" t="s">
        <v>209</v>
      </c>
      <c r="S2991" s="59">
        <v>4</v>
      </c>
      <c r="T2991" s="60">
        <v>0.17391304347826086</v>
      </c>
      <c r="U2991" s="61"/>
      <c r="V2991" s="61"/>
      <c r="W2991" s="169" t="s">
        <v>214</v>
      </c>
      <c r="X2991" s="45">
        <v>1</v>
      </c>
      <c r="Y2991" s="60">
        <v>3.7037037037037035E-2</v>
      </c>
      <c r="Z2991" s="61"/>
      <c r="AA2991" s="169" t="s">
        <v>225</v>
      </c>
      <c r="AB2991" s="45">
        <v>5</v>
      </c>
      <c r="AC2991" s="60">
        <v>0.18518518518518517</v>
      </c>
      <c r="AD2991" s="61"/>
      <c r="AE2991" s="169" t="s">
        <v>232</v>
      </c>
      <c r="AF2991" s="45">
        <v>2</v>
      </c>
      <c r="AG2991" s="60">
        <v>8.6956521739130432E-2</v>
      </c>
      <c r="AH2991" s="61"/>
      <c r="AI2991" s="169" t="s">
        <v>238</v>
      </c>
      <c r="AJ2991" s="45">
        <v>1</v>
      </c>
      <c r="AK2991" s="60">
        <v>3.7037037037037035E-2</v>
      </c>
      <c r="AL2991" s="61"/>
      <c r="AM2991" s="169" t="s">
        <v>254</v>
      </c>
      <c r="AN2991" s="45">
        <v>0</v>
      </c>
      <c r="AO2991" s="60">
        <v>0</v>
      </c>
      <c r="AP2991" s="61"/>
      <c r="AQ2991" s="169" t="s">
        <v>284</v>
      </c>
      <c r="AR2991" s="45">
        <v>1</v>
      </c>
      <c r="AS2991" s="60">
        <v>4.3478260869565216E-2</v>
      </c>
      <c r="AT2991" s="61"/>
      <c r="AU2991" s="169" t="s">
        <v>297</v>
      </c>
      <c r="AV2991" s="45">
        <v>5</v>
      </c>
      <c r="AW2991" s="60">
        <v>0.20833333333333334</v>
      </c>
      <c r="AX2991" s="61"/>
      <c r="AY2991" s="169" t="s">
        <v>316</v>
      </c>
      <c r="AZ2991" s="45">
        <v>4</v>
      </c>
      <c r="BA2991" s="60">
        <v>0.14814814814814814</v>
      </c>
      <c r="BB2991" s="61"/>
      <c r="BC2991" s="169" t="s">
        <v>326</v>
      </c>
      <c r="BD2991" s="45">
        <v>5</v>
      </c>
      <c r="BE2991" s="60">
        <v>0.18518518518518517</v>
      </c>
      <c r="BF2991" s="61"/>
      <c r="BG2991" s="63" t="s">
        <v>333</v>
      </c>
      <c r="BH2991" s="65">
        <v>3</v>
      </c>
      <c r="BI2991" s="66">
        <v>0.17647058823529413</v>
      </c>
      <c r="BJ2991" s="61"/>
      <c r="BK2991" s="61"/>
      <c r="BL2991" s="61"/>
      <c r="BM2991" s="61"/>
    </row>
    <row r="2992" spans="2:65" ht="25.5" customHeight="1" x14ac:dyDescent="0.2">
      <c r="B2992" s="63" t="s">
        <v>374</v>
      </c>
      <c r="C2992" s="45">
        <v>1</v>
      </c>
      <c r="D2992" s="58">
        <v>3.7037037037037035E-2</v>
      </c>
      <c r="E2992" s="64"/>
      <c r="F2992" s="75" t="s">
        <v>386</v>
      </c>
      <c r="G2992" s="45">
        <v>1</v>
      </c>
      <c r="H2992" s="58">
        <v>3.7037037037037035E-2</v>
      </c>
      <c r="I2992" s="61"/>
      <c r="J2992" s="63" t="s">
        <v>385</v>
      </c>
      <c r="K2992" s="45">
        <v>3</v>
      </c>
      <c r="L2992" s="58">
        <v>0.1111111111111111</v>
      </c>
      <c r="M2992" s="61"/>
      <c r="N2992" s="169" t="s">
        <v>201</v>
      </c>
      <c r="O2992" s="45">
        <v>1</v>
      </c>
      <c r="P2992" s="60">
        <v>4.3478260869565216E-2</v>
      </c>
      <c r="Q2992" s="61"/>
      <c r="R2992" s="169" t="s">
        <v>210</v>
      </c>
      <c r="S2992" s="59">
        <v>10</v>
      </c>
      <c r="T2992" s="60">
        <v>0.43478260869565216</v>
      </c>
      <c r="U2992" s="61"/>
      <c r="V2992" s="61"/>
      <c r="W2992" s="169" t="s">
        <v>215</v>
      </c>
      <c r="X2992" s="45">
        <v>5</v>
      </c>
      <c r="Y2992" s="60">
        <v>0.18518518518518517</v>
      </c>
      <c r="Z2992" s="61"/>
      <c r="AA2992" s="169" t="s">
        <v>226</v>
      </c>
      <c r="AB2992" s="45">
        <v>0</v>
      </c>
      <c r="AC2992" s="60">
        <v>0</v>
      </c>
      <c r="AD2992" s="61"/>
      <c r="AE2992" s="169" t="s">
        <v>233</v>
      </c>
      <c r="AF2992" s="45">
        <v>0</v>
      </c>
      <c r="AG2992" s="60">
        <v>0</v>
      </c>
      <c r="AH2992" s="61"/>
      <c r="AI2992" s="169" t="s">
        <v>239</v>
      </c>
      <c r="AJ2992" s="45">
        <v>7</v>
      </c>
      <c r="AK2992" s="60">
        <v>0.25925925925925924</v>
      </c>
      <c r="AL2992" s="61"/>
      <c r="AM2992" s="169" t="s">
        <v>255</v>
      </c>
      <c r="AN2992" s="45">
        <v>0</v>
      </c>
      <c r="AO2992" s="60">
        <v>0</v>
      </c>
      <c r="AP2992" s="61"/>
      <c r="AQ2992" s="169" t="s">
        <v>285</v>
      </c>
      <c r="AR2992" s="45">
        <v>1</v>
      </c>
      <c r="AS2992" s="60">
        <v>4.3478260869565216E-2</v>
      </c>
      <c r="AT2992" s="61"/>
      <c r="AU2992" s="169" t="s">
        <v>298</v>
      </c>
      <c r="AV2992" s="45">
        <v>0</v>
      </c>
      <c r="AW2992" s="60">
        <v>0</v>
      </c>
      <c r="AX2992" s="61"/>
      <c r="AY2992" s="169" t="s">
        <v>315</v>
      </c>
      <c r="AZ2992" s="45">
        <v>0</v>
      </c>
      <c r="BA2992" s="60">
        <v>0</v>
      </c>
      <c r="BB2992" s="61"/>
      <c r="BC2992" s="169" t="s">
        <v>327</v>
      </c>
      <c r="BD2992" s="45">
        <v>0</v>
      </c>
      <c r="BE2992" s="60">
        <v>0</v>
      </c>
      <c r="BF2992" s="61"/>
      <c r="BG2992" s="63" t="s">
        <v>334</v>
      </c>
      <c r="BH2992" s="65">
        <v>0</v>
      </c>
      <c r="BI2992" s="66">
        <v>0</v>
      </c>
      <c r="BJ2992" s="62"/>
      <c r="BK2992" s="62"/>
      <c r="BL2992" s="61"/>
      <c r="BM2992" s="61"/>
    </row>
    <row r="2993" spans="2:65" ht="25.5" customHeight="1" x14ac:dyDescent="0.2">
      <c r="B2993" s="63" t="s">
        <v>375</v>
      </c>
      <c r="C2993" s="45">
        <v>0</v>
      </c>
      <c r="D2993" s="58">
        <v>0</v>
      </c>
      <c r="E2993" s="64"/>
      <c r="F2993" s="75" t="s">
        <v>387</v>
      </c>
      <c r="G2993" s="45">
        <v>0</v>
      </c>
      <c r="H2993" s="58">
        <v>0</v>
      </c>
      <c r="I2993" s="61"/>
      <c r="J2993" s="63" t="s">
        <v>399</v>
      </c>
      <c r="K2993" s="45">
        <v>1</v>
      </c>
      <c r="L2993" s="58">
        <v>3.7037037037037035E-2</v>
      </c>
      <c r="M2993" s="61"/>
      <c r="N2993" s="169" t="s">
        <v>202</v>
      </c>
      <c r="O2993" s="45">
        <v>0</v>
      </c>
      <c r="P2993" s="60">
        <v>0</v>
      </c>
      <c r="Q2993" s="61"/>
      <c r="R2993" s="169" t="s">
        <v>211</v>
      </c>
      <c r="S2993" s="59">
        <v>1</v>
      </c>
      <c r="T2993" s="60">
        <v>4.3478260869565216E-2</v>
      </c>
      <c r="U2993" s="61"/>
      <c r="V2993" s="61"/>
      <c r="W2993" s="169" t="s">
        <v>216</v>
      </c>
      <c r="X2993" s="45">
        <v>0</v>
      </c>
      <c r="Y2993" s="60">
        <v>0</v>
      </c>
      <c r="Z2993" s="61"/>
      <c r="AA2993" s="169" t="s">
        <v>227</v>
      </c>
      <c r="AB2993" s="45">
        <v>0</v>
      </c>
      <c r="AC2993" s="60">
        <v>0</v>
      </c>
      <c r="AD2993" s="61"/>
      <c r="AE2993" s="169" t="s">
        <v>234</v>
      </c>
      <c r="AF2993" s="45">
        <v>0</v>
      </c>
      <c r="AG2993" s="60">
        <v>0</v>
      </c>
      <c r="AH2993" s="61"/>
      <c r="AI2993" s="169" t="s">
        <v>240</v>
      </c>
      <c r="AJ2993" s="45">
        <v>0</v>
      </c>
      <c r="AK2993" s="60">
        <v>0</v>
      </c>
      <c r="AL2993" s="61"/>
      <c r="AM2993" s="169" t="s">
        <v>276</v>
      </c>
      <c r="AN2993" s="45">
        <v>7</v>
      </c>
      <c r="AO2993" s="60">
        <v>0.29166666666666669</v>
      </c>
      <c r="AP2993" s="61"/>
      <c r="AQ2993" s="169" t="s">
        <v>286</v>
      </c>
      <c r="AR2993" s="45">
        <v>12</v>
      </c>
      <c r="AS2993" s="60">
        <v>0.52173913043478259</v>
      </c>
      <c r="AT2993" s="61"/>
      <c r="AU2993" s="169" t="s">
        <v>299</v>
      </c>
      <c r="AV2993" s="45">
        <v>0</v>
      </c>
      <c r="AW2993" s="60">
        <v>0</v>
      </c>
      <c r="AX2993" s="61"/>
      <c r="AY2993" s="169" t="s">
        <v>317</v>
      </c>
      <c r="AZ2993" s="45">
        <v>0</v>
      </c>
      <c r="BA2993" s="60">
        <v>0</v>
      </c>
      <c r="BB2993" s="61"/>
      <c r="BC2993" s="169" t="s">
        <v>328</v>
      </c>
      <c r="BD2993" s="59">
        <v>0</v>
      </c>
      <c r="BE2993" s="60">
        <v>0</v>
      </c>
      <c r="BF2993" s="61"/>
      <c r="BG2993" s="63" t="s">
        <v>335</v>
      </c>
      <c r="BH2993" s="54">
        <v>6</v>
      </c>
      <c r="BI2993" s="66">
        <v>0.35294117647058826</v>
      </c>
      <c r="BJ2993" s="61"/>
      <c r="BK2993" s="61"/>
      <c r="BL2993" s="61"/>
      <c r="BM2993" s="61"/>
    </row>
    <row r="2994" spans="2:65" ht="25.5" customHeight="1" x14ac:dyDescent="0.2">
      <c r="B2994" s="63" t="s">
        <v>376</v>
      </c>
      <c r="C2994" s="45">
        <v>7</v>
      </c>
      <c r="D2994" s="58">
        <v>0.25925925925925924</v>
      </c>
      <c r="E2994" s="64"/>
      <c r="F2994" s="75" t="s">
        <v>388</v>
      </c>
      <c r="G2994" s="45">
        <v>2</v>
      </c>
      <c r="H2994" s="58">
        <v>7.407407407407407E-2</v>
      </c>
      <c r="I2994" s="61"/>
      <c r="J2994" s="63" t="s">
        <v>400</v>
      </c>
      <c r="K2994" s="45">
        <v>0</v>
      </c>
      <c r="L2994" s="58">
        <v>0</v>
      </c>
      <c r="M2994" s="61"/>
      <c r="N2994" s="169" t="s">
        <v>203</v>
      </c>
      <c r="O2994" s="45">
        <v>0</v>
      </c>
      <c r="P2994" s="60">
        <v>0</v>
      </c>
      <c r="Q2994" s="61"/>
      <c r="R2994" s="37"/>
      <c r="S2994" s="45">
        <v>23</v>
      </c>
      <c r="T2994" s="60">
        <v>1</v>
      </c>
      <c r="U2994" s="61"/>
      <c r="V2994" s="61"/>
      <c r="W2994" s="169" t="s">
        <v>217</v>
      </c>
      <c r="X2994" s="45">
        <v>5</v>
      </c>
      <c r="Y2994" s="60">
        <v>0.18518518518518517</v>
      </c>
      <c r="Z2994" s="61"/>
      <c r="AA2994" s="169" t="s">
        <v>228</v>
      </c>
      <c r="AB2994" s="45">
        <v>9</v>
      </c>
      <c r="AC2994" s="60">
        <v>0.33333333333333331</v>
      </c>
      <c r="AD2994" s="61"/>
      <c r="AE2994" s="169" t="s">
        <v>237</v>
      </c>
      <c r="AF2994" s="45">
        <v>12</v>
      </c>
      <c r="AG2994" s="60">
        <v>0.52173913043478259</v>
      </c>
      <c r="AH2994" s="61"/>
      <c r="AI2994" s="169" t="s">
        <v>241</v>
      </c>
      <c r="AJ2994" s="45">
        <v>2</v>
      </c>
      <c r="AK2994" s="60">
        <v>7.407407407407407E-2</v>
      </c>
      <c r="AL2994" s="61"/>
      <c r="AM2994" s="169" t="s">
        <v>257</v>
      </c>
      <c r="AN2994" s="45">
        <v>1</v>
      </c>
      <c r="AO2994" s="60">
        <v>4.1666666666666664E-2</v>
      </c>
      <c r="AP2994" s="61"/>
      <c r="AQ2994" s="169" t="s">
        <v>287</v>
      </c>
      <c r="AR2994" s="45">
        <v>0</v>
      </c>
      <c r="AS2994" s="60">
        <v>0</v>
      </c>
      <c r="AT2994" s="61"/>
      <c r="AU2994" s="169" t="s">
        <v>300</v>
      </c>
      <c r="AV2994" s="45">
        <v>4</v>
      </c>
      <c r="AW2994" s="60">
        <v>0.16666666666666666</v>
      </c>
      <c r="AX2994" s="61"/>
      <c r="AY2994" s="169" t="s">
        <v>319</v>
      </c>
      <c r="AZ2994" s="45">
        <v>1</v>
      </c>
      <c r="BA2994" s="60">
        <v>3.7037037037037035E-2</v>
      </c>
      <c r="BB2994" s="61"/>
      <c r="BC2994" s="169" t="s">
        <v>329</v>
      </c>
      <c r="BD2994" s="59">
        <v>0</v>
      </c>
      <c r="BE2994" s="60">
        <v>0</v>
      </c>
      <c r="BF2994" s="61"/>
      <c r="BG2994" s="63" t="s">
        <v>336</v>
      </c>
      <c r="BH2994" s="54">
        <v>6</v>
      </c>
      <c r="BI2994" s="66">
        <v>0.35294117647058826</v>
      </c>
      <c r="BJ2994" s="61"/>
      <c r="BK2994" s="61"/>
      <c r="BL2994" s="61"/>
      <c r="BM2994" s="61"/>
    </row>
    <row r="2995" spans="2:65" ht="25.5" customHeight="1" x14ac:dyDescent="0.2">
      <c r="B2995" s="63" t="s">
        <v>377</v>
      </c>
      <c r="C2995" s="45">
        <v>1</v>
      </c>
      <c r="D2995" s="58">
        <v>3.7037037037037035E-2</v>
      </c>
      <c r="E2995" s="64"/>
      <c r="F2995" s="75" t="s">
        <v>389</v>
      </c>
      <c r="G2995" s="45">
        <v>6</v>
      </c>
      <c r="H2995" s="58">
        <v>0.22222222222222221</v>
      </c>
      <c r="I2995" s="61"/>
      <c r="J2995" s="63" t="s">
        <v>387</v>
      </c>
      <c r="K2995" s="45">
        <v>0</v>
      </c>
      <c r="L2995" s="58">
        <v>0</v>
      </c>
      <c r="M2995" s="61"/>
      <c r="N2995" s="169" t="s">
        <v>204</v>
      </c>
      <c r="O2995" s="45">
        <v>7</v>
      </c>
      <c r="P2995" s="60">
        <v>0.30434782608695654</v>
      </c>
      <c r="Q2995" s="61"/>
      <c r="R2995" s="61"/>
      <c r="S2995" s="49" t="s">
        <v>141</v>
      </c>
      <c r="T2995" s="49" t="s">
        <v>140</v>
      </c>
      <c r="U2995" s="61"/>
      <c r="V2995" s="61"/>
      <c r="W2995" s="169" t="s">
        <v>218</v>
      </c>
      <c r="X2995" s="45">
        <v>1</v>
      </c>
      <c r="Y2995" s="60">
        <v>3.7037037037037035E-2</v>
      </c>
      <c r="Z2995" s="61"/>
      <c r="AA2995" s="169" t="s">
        <v>229</v>
      </c>
      <c r="AB2995" s="45">
        <v>0</v>
      </c>
      <c r="AC2995" s="60">
        <v>0</v>
      </c>
      <c r="AD2995" s="61"/>
      <c r="AE2995" s="169" t="s">
        <v>251</v>
      </c>
      <c r="AF2995" s="59">
        <v>0</v>
      </c>
      <c r="AG2995" s="60">
        <v>0</v>
      </c>
      <c r="AH2995" s="61"/>
      <c r="AI2995" s="169" t="s">
        <v>242</v>
      </c>
      <c r="AJ2995" s="45">
        <v>3</v>
      </c>
      <c r="AK2995" s="60">
        <v>0.1111111111111111</v>
      </c>
      <c r="AL2995" s="61"/>
      <c r="AM2995" s="169" t="s">
        <v>256</v>
      </c>
      <c r="AN2995" s="45">
        <v>0</v>
      </c>
      <c r="AO2995" s="60">
        <v>0</v>
      </c>
      <c r="AP2995" s="61"/>
      <c r="AQ2995" s="169" t="s">
        <v>288</v>
      </c>
      <c r="AR2995" s="59">
        <v>0</v>
      </c>
      <c r="AS2995" s="60">
        <v>0</v>
      </c>
      <c r="AT2995" s="61"/>
      <c r="AU2995" s="169" t="s">
        <v>301</v>
      </c>
      <c r="AV2995" s="45">
        <v>1</v>
      </c>
      <c r="AW2995" s="60">
        <v>4.1666666666666664E-2</v>
      </c>
      <c r="AX2995" s="61"/>
      <c r="AY2995" s="169" t="s">
        <v>320</v>
      </c>
      <c r="AZ2995" s="45">
        <v>0</v>
      </c>
      <c r="BA2995" s="60">
        <v>0</v>
      </c>
      <c r="BB2995" s="61"/>
      <c r="BC2995" s="169" t="s">
        <v>330</v>
      </c>
      <c r="BD2995" s="45">
        <v>9</v>
      </c>
      <c r="BE2995" s="60">
        <v>0.33333333333333331</v>
      </c>
      <c r="BF2995" s="61"/>
      <c r="BG2995" s="63" t="s">
        <v>337</v>
      </c>
      <c r="BH2995" s="65">
        <v>0</v>
      </c>
      <c r="BI2995" s="66">
        <v>0</v>
      </c>
      <c r="BJ2995" s="61"/>
      <c r="BK2995" s="61"/>
      <c r="BL2995" s="61"/>
      <c r="BM2995" s="61"/>
    </row>
    <row r="2996" spans="2:65" ht="25.5" customHeight="1" x14ac:dyDescent="0.2">
      <c r="B2996" s="63" t="s">
        <v>378</v>
      </c>
      <c r="C2996" s="45">
        <v>3</v>
      </c>
      <c r="D2996" s="58">
        <v>0.1111111111111111</v>
      </c>
      <c r="E2996" s="64"/>
      <c r="F2996" s="75" t="s">
        <v>390</v>
      </c>
      <c r="G2996" s="45">
        <v>1</v>
      </c>
      <c r="H2996" s="58">
        <v>3.7037037037037035E-2</v>
      </c>
      <c r="I2996" s="61"/>
      <c r="J2996" s="63" t="s">
        <v>401</v>
      </c>
      <c r="K2996" s="45">
        <v>3</v>
      </c>
      <c r="L2996" s="58">
        <v>0.1111111111111111</v>
      </c>
      <c r="M2996" s="61"/>
      <c r="N2996" s="169" t="s">
        <v>205</v>
      </c>
      <c r="O2996" s="45">
        <v>2</v>
      </c>
      <c r="P2996" s="60">
        <v>8.6956521739130432E-2</v>
      </c>
      <c r="Q2996" s="61"/>
      <c r="R2996" s="61"/>
      <c r="S2996" s="61"/>
      <c r="T2996" s="61"/>
      <c r="U2996" s="61"/>
      <c r="V2996" s="61"/>
      <c r="W2996" s="169" t="s">
        <v>219</v>
      </c>
      <c r="X2996" s="45">
        <v>1</v>
      </c>
      <c r="Y2996" s="60">
        <v>3.7037037037037035E-2</v>
      </c>
      <c r="Z2996" s="61"/>
      <c r="AA2996" s="37"/>
      <c r="AB2996" s="45">
        <v>27</v>
      </c>
      <c r="AC2996" s="60">
        <v>1</v>
      </c>
      <c r="AD2996" s="61"/>
      <c r="AE2996" s="169" t="s">
        <v>435</v>
      </c>
      <c r="AF2996" s="59">
        <v>1</v>
      </c>
      <c r="AG2996" s="60">
        <v>4.3478260869565216E-2</v>
      </c>
      <c r="AH2996" s="61"/>
      <c r="AI2996" s="169" t="s">
        <v>243</v>
      </c>
      <c r="AJ2996" s="45">
        <v>1</v>
      </c>
      <c r="AK2996" s="60">
        <v>3.7037037037037035E-2</v>
      </c>
      <c r="AL2996" s="61"/>
      <c r="AM2996" s="169" t="s">
        <v>258</v>
      </c>
      <c r="AN2996" s="45">
        <v>1</v>
      </c>
      <c r="AO2996" s="60">
        <v>4.1666666666666664E-2</v>
      </c>
      <c r="AP2996" s="61"/>
      <c r="AQ2996" s="169" t="s">
        <v>289</v>
      </c>
      <c r="AR2996" s="59">
        <v>0</v>
      </c>
      <c r="AS2996" s="60">
        <v>0</v>
      </c>
      <c r="AT2996" s="61"/>
      <c r="AU2996" s="169" t="s">
        <v>302</v>
      </c>
      <c r="AV2996" s="45">
        <v>1</v>
      </c>
      <c r="AW2996" s="60">
        <v>4.1666666666666664E-2</v>
      </c>
      <c r="AX2996" s="61"/>
      <c r="AY2996" s="169" t="s">
        <v>322</v>
      </c>
      <c r="AZ2996" s="45">
        <v>1</v>
      </c>
      <c r="BA2996" s="60">
        <v>3.7037037037037035E-2</v>
      </c>
      <c r="BB2996" s="61"/>
      <c r="BC2996" s="98"/>
      <c r="BD2996" s="45">
        <v>27</v>
      </c>
      <c r="BE2996" s="60">
        <v>1</v>
      </c>
      <c r="BF2996" s="61"/>
      <c r="BG2996" s="98"/>
      <c r="BH2996" s="65">
        <v>17</v>
      </c>
      <c r="BI2996" s="66">
        <v>1</v>
      </c>
      <c r="BJ2996" s="61"/>
      <c r="BK2996" s="61"/>
      <c r="BL2996" s="61"/>
      <c r="BM2996" s="61"/>
    </row>
    <row r="2997" spans="2:65" ht="25.5" customHeight="1" x14ac:dyDescent="0.2">
      <c r="B2997" s="63" t="s">
        <v>379</v>
      </c>
      <c r="C2997" s="45">
        <v>0</v>
      </c>
      <c r="D2997" s="58">
        <v>0</v>
      </c>
      <c r="E2997" s="64"/>
      <c r="F2997" s="75" t="s">
        <v>391</v>
      </c>
      <c r="G2997" s="45">
        <v>2</v>
      </c>
      <c r="H2997" s="58">
        <v>7.407407407407407E-2</v>
      </c>
      <c r="I2997" s="61"/>
      <c r="J2997" s="63" t="s">
        <v>402</v>
      </c>
      <c r="K2997" s="45">
        <v>0</v>
      </c>
      <c r="L2997" s="58">
        <v>0</v>
      </c>
      <c r="M2997" s="61"/>
      <c r="N2997" s="169" t="s">
        <v>206</v>
      </c>
      <c r="O2997" s="45">
        <v>2</v>
      </c>
      <c r="P2997" s="60">
        <v>8.6956521739130432E-2</v>
      </c>
      <c r="Q2997" s="61"/>
      <c r="R2997" s="61"/>
      <c r="S2997" s="61"/>
      <c r="T2997" s="61"/>
      <c r="U2997" s="61"/>
      <c r="V2997" s="61"/>
      <c r="W2997" s="169" t="s">
        <v>220</v>
      </c>
      <c r="X2997" s="45">
        <v>2</v>
      </c>
      <c r="Y2997" s="60">
        <v>7.407407407407407E-2</v>
      </c>
      <c r="Z2997" s="61"/>
      <c r="AA2997" s="61"/>
      <c r="AB2997" s="49" t="s">
        <v>141</v>
      </c>
      <c r="AC2997" s="49" t="s">
        <v>140</v>
      </c>
      <c r="AD2997" s="61"/>
      <c r="AE2997" s="169" t="s">
        <v>436</v>
      </c>
      <c r="AF2997" s="59">
        <v>2</v>
      </c>
      <c r="AG2997" s="60">
        <v>8.6956521739130432E-2</v>
      </c>
      <c r="AH2997" s="61"/>
      <c r="AI2997" s="169" t="s">
        <v>244</v>
      </c>
      <c r="AJ2997" s="45">
        <v>1</v>
      </c>
      <c r="AK2997" s="60">
        <v>3.7037037037037035E-2</v>
      </c>
      <c r="AL2997" s="61"/>
      <c r="AM2997" s="169" t="s">
        <v>277</v>
      </c>
      <c r="AN2997" s="45">
        <v>3</v>
      </c>
      <c r="AO2997" s="60">
        <v>0.125</v>
      </c>
      <c r="AP2997" s="61"/>
      <c r="AQ2997" s="169" t="s">
        <v>290</v>
      </c>
      <c r="AR2997" s="45">
        <v>0</v>
      </c>
      <c r="AS2997" s="60">
        <v>0</v>
      </c>
      <c r="AT2997" s="61"/>
      <c r="AU2997" s="169" t="s">
        <v>304</v>
      </c>
      <c r="AV2997" s="45">
        <v>4</v>
      </c>
      <c r="AW2997" s="60">
        <v>0.16666666666666666</v>
      </c>
      <c r="AX2997" s="61"/>
      <c r="AY2997" s="169" t="s">
        <v>321</v>
      </c>
      <c r="AZ2997" s="45">
        <v>1</v>
      </c>
      <c r="BA2997" s="60">
        <v>3.7037037037037035E-2</v>
      </c>
      <c r="BB2997" s="61"/>
      <c r="BC2997" s="61"/>
      <c r="BD2997" s="49" t="s">
        <v>141</v>
      </c>
      <c r="BE2997" s="49" t="s">
        <v>140</v>
      </c>
      <c r="BF2997" s="61"/>
      <c r="BG2997" s="68"/>
      <c r="BH2997" s="77" t="s">
        <v>141</v>
      </c>
      <c r="BI2997" s="77" t="s">
        <v>140</v>
      </c>
      <c r="BJ2997" s="61"/>
      <c r="BK2997" s="61"/>
      <c r="BL2997" s="61"/>
      <c r="BM2997" s="61"/>
    </row>
    <row r="2998" spans="2:65" ht="25.5" customHeight="1" x14ac:dyDescent="0.2">
      <c r="B2998" s="63" t="s">
        <v>380</v>
      </c>
      <c r="C2998" s="45">
        <v>1</v>
      </c>
      <c r="D2998" s="58">
        <v>3.7037037037037035E-2</v>
      </c>
      <c r="E2998" s="64"/>
      <c r="F2998" s="75" t="s">
        <v>392</v>
      </c>
      <c r="G2998" s="45">
        <v>1</v>
      </c>
      <c r="H2998" s="58">
        <v>3.7037037037037035E-2</v>
      </c>
      <c r="I2998" s="61"/>
      <c r="J2998" s="63" t="s">
        <v>389</v>
      </c>
      <c r="K2998" s="45">
        <v>5</v>
      </c>
      <c r="L2998" s="58">
        <v>0.18518518518518517</v>
      </c>
      <c r="M2998" s="61"/>
      <c r="N2998" s="169" t="s">
        <v>250</v>
      </c>
      <c r="O2998" s="45">
        <v>1</v>
      </c>
      <c r="P2998" s="60">
        <v>4.3478260869565216E-2</v>
      </c>
      <c r="Q2998" s="61"/>
      <c r="R2998" s="61"/>
      <c r="S2998" s="61"/>
      <c r="T2998" s="61"/>
      <c r="U2998" s="61"/>
      <c r="V2998" s="61"/>
      <c r="W2998" s="169" t="s">
        <v>221</v>
      </c>
      <c r="X2998" s="45">
        <v>1</v>
      </c>
      <c r="Y2998" s="60">
        <v>3.7037037037037035E-2</v>
      </c>
      <c r="Z2998" s="61"/>
      <c r="AA2998" s="61"/>
      <c r="AB2998" s="61"/>
      <c r="AC2998" s="61"/>
      <c r="AD2998" s="61"/>
      <c r="AE2998" s="169" t="s">
        <v>437</v>
      </c>
      <c r="AF2998" s="59">
        <v>6</v>
      </c>
      <c r="AG2998" s="60">
        <v>0.2608695652173913</v>
      </c>
      <c r="AH2998" s="61"/>
      <c r="AI2998" s="169" t="s">
        <v>245</v>
      </c>
      <c r="AJ2998" s="59">
        <v>4</v>
      </c>
      <c r="AK2998" s="60">
        <v>0.14814814814814814</v>
      </c>
      <c r="AL2998" s="61"/>
      <c r="AM2998" s="169" t="s">
        <v>259</v>
      </c>
      <c r="AN2998" s="45">
        <v>1</v>
      </c>
      <c r="AO2998" s="60">
        <v>4.1666666666666664E-2</v>
      </c>
      <c r="AP2998" s="61"/>
      <c r="AQ2998" s="169" t="s">
        <v>291</v>
      </c>
      <c r="AR2998" s="45">
        <v>1</v>
      </c>
      <c r="AS2998" s="60">
        <v>3.7037037037037035E-2</v>
      </c>
      <c r="AT2998" s="61"/>
      <c r="AU2998" s="169" t="s">
        <v>303</v>
      </c>
      <c r="AV2998" s="45">
        <v>0</v>
      </c>
      <c r="AW2998" s="60">
        <v>0</v>
      </c>
      <c r="AX2998" s="61"/>
      <c r="AY2998" s="169" t="s">
        <v>318</v>
      </c>
      <c r="AZ2998" s="45">
        <v>1</v>
      </c>
      <c r="BA2998" s="60">
        <v>3.7037037037037035E-2</v>
      </c>
      <c r="BB2998" s="61"/>
      <c r="BC2998" s="61"/>
      <c r="BD2998" s="61"/>
      <c r="BE2998" s="61"/>
      <c r="BF2998" s="61"/>
      <c r="BG2998" s="61"/>
      <c r="BH2998" s="61"/>
      <c r="BI2998" s="61"/>
      <c r="BJ2998" s="61"/>
      <c r="BK2998" s="61"/>
      <c r="BL2998" s="61"/>
      <c r="BM2998" s="61"/>
    </row>
    <row r="2999" spans="2:65" ht="25.5" customHeight="1" x14ac:dyDescent="0.2">
      <c r="B2999" s="63" t="s">
        <v>381</v>
      </c>
      <c r="C2999" s="45">
        <v>1</v>
      </c>
      <c r="D2999" s="58">
        <v>3.7037037037037035E-2</v>
      </c>
      <c r="E2999" s="64"/>
      <c r="F2999" s="75" t="s">
        <v>393</v>
      </c>
      <c r="G2999" s="45">
        <v>1</v>
      </c>
      <c r="H2999" s="58">
        <v>3.7037037037037035E-2</v>
      </c>
      <c r="I2999" s="61"/>
      <c r="J2999" s="63" t="s">
        <v>403</v>
      </c>
      <c r="K2999" s="45">
        <v>3</v>
      </c>
      <c r="L2999" s="58">
        <v>0.1111111111111111</v>
      </c>
      <c r="M2999" s="61"/>
      <c r="N2999" s="61"/>
      <c r="O2999" s="45">
        <v>23</v>
      </c>
      <c r="P2999" s="60">
        <v>1</v>
      </c>
      <c r="Q2999" s="61"/>
      <c r="R2999" s="61"/>
      <c r="S2999" s="61"/>
      <c r="T2999" s="61"/>
      <c r="U2999" s="61"/>
      <c r="V2999" s="61"/>
      <c r="W2999" s="169" t="s">
        <v>222</v>
      </c>
      <c r="X2999" s="45">
        <v>1</v>
      </c>
      <c r="Y2999" s="60">
        <v>3.7037037037037035E-2</v>
      </c>
      <c r="Z2999" s="61"/>
      <c r="AA2999" s="61"/>
      <c r="AB2999" s="61"/>
      <c r="AC2999" s="61"/>
      <c r="AD2999" s="61"/>
      <c r="AE2999" s="37"/>
      <c r="AF2999" s="45">
        <v>23</v>
      </c>
      <c r="AG2999" s="60">
        <v>1</v>
      </c>
      <c r="AH2999" s="61"/>
      <c r="AI2999" s="169" t="s">
        <v>248</v>
      </c>
      <c r="AJ2999" s="45">
        <v>0</v>
      </c>
      <c r="AK2999" s="60">
        <v>0</v>
      </c>
      <c r="AL2999" s="61"/>
      <c r="AM2999" s="169" t="s">
        <v>260</v>
      </c>
      <c r="AN2999" s="45">
        <v>0</v>
      </c>
      <c r="AO2999" s="60">
        <v>0</v>
      </c>
      <c r="AP2999" s="61"/>
      <c r="AQ2999" s="169" t="s">
        <v>292</v>
      </c>
      <c r="AR2999" s="45">
        <v>0</v>
      </c>
      <c r="AS2999" s="60">
        <v>0</v>
      </c>
      <c r="AT2999" s="61"/>
      <c r="AU2999" s="169" t="s">
        <v>305</v>
      </c>
      <c r="AV2999" s="45">
        <v>1</v>
      </c>
      <c r="AW2999" s="60">
        <v>4.1666666666666664E-2</v>
      </c>
      <c r="AX2999" s="61"/>
      <c r="AY2999" s="169" t="s">
        <v>439</v>
      </c>
      <c r="AZ2999" s="45">
        <v>5</v>
      </c>
      <c r="BA2999" s="60">
        <v>1</v>
      </c>
      <c r="BB2999" s="61"/>
      <c r="BC2999" s="61"/>
      <c r="BD2999" s="61"/>
      <c r="BE2999" s="61"/>
      <c r="BF2999" s="61"/>
      <c r="BG2999" s="61"/>
      <c r="BH2999" s="61"/>
      <c r="BI2999" s="61"/>
      <c r="BJ2999" s="61"/>
      <c r="BK2999" s="61"/>
      <c r="BL2999" s="61"/>
      <c r="BM2999" s="61"/>
    </row>
    <row r="3000" spans="2:65" ht="25.5" customHeight="1" x14ac:dyDescent="0.2">
      <c r="B3000" s="63" t="s">
        <v>382</v>
      </c>
      <c r="C3000" s="45">
        <v>2</v>
      </c>
      <c r="D3000" s="58">
        <v>7.407407407407407E-2</v>
      </c>
      <c r="E3000" s="64"/>
      <c r="F3000" s="75" t="s">
        <v>394</v>
      </c>
      <c r="G3000" s="45">
        <v>1</v>
      </c>
      <c r="H3000" s="58">
        <v>3.7037037037037035E-2</v>
      </c>
      <c r="I3000" s="61"/>
      <c r="J3000" s="63" t="s">
        <v>404</v>
      </c>
      <c r="K3000" s="45">
        <v>0</v>
      </c>
      <c r="L3000" s="58">
        <v>0</v>
      </c>
      <c r="M3000" s="61"/>
      <c r="N3000" s="37"/>
      <c r="O3000" s="49" t="s">
        <v>141</v>
      </c>
      <c r="P3000" s="49" t="s">
        <v>140</v>
      </c>
      <c r="Q3000" s="61"/>
      <c r="R3000" s="61"/>
      <c r="S3000" s="61"/>
      <c r="T3000" s="61"/>
      <c r="U3000" s="61"/>
      <c r="V3000" s="61"/>
      <c r="W3000" s="169" t="s">
        <v>246</v>
      </c>
      <c r="X3000" s="45">
        <v>0</v>
      </c>
      <c r="Y3000" s="60">
        <v>0</v>
      </c>
      <c r="Z3000" s="61"/>
      <c r="AA3000" s="61"/>
      <c r="AB3000" s="61"/>
      <c r="AC3000" s="61"/>
      <c r="AD3000" s="61"/>
      <c r="AE3000" s="61"/>
      <c r="AF3000" s="49" t="s">
        <v>141</v>
      </c>
      <c r="AG3000" s="49" t="s">
        <v>140</v>
      </c>
      <c r="AH3000" s="61"/>
      <c r="AI3000" s="169" t="s">
        <v>249</v>
      </c>
      <c r="AJ3000" s="45">
        <v>0</v>
      </c>
      <c r="AK3000" s="60">
        <v>0</v>
      </c>
      <c r="AL3000" s="61"/>
      <c r="AM3000" s="169" t="s">
        <v>261</v>
      </c>
      <c r="AN3000" s="59">
        <v>1</v>
      </c>
      <c r="AO3000" s="60">
        <v>4.1666666666666664E-2</v>
      </c>
      <c r="AP3000" s="61"/>
      <c r="AQ3000" s="169" t="s">
        <v>293</v>
      </c>
      <c r="AR3000" s="45">
        <v>2</v>
      </c>
      <c r="AS3000" s="60">
        <v>7.407407407407407E-2</v>
      </c>
      <c r="AT3000" s="61"/>
      <c r="AU3000" s="169" t="s">
        <v>262</v>
      </c>
      <c r="AV3000" s="59">
        <v>0</v>
      </c>
      <c r="AW3000" s="60">
        <v>0</v>
      </c>
      <c r="AX3000" s="61"/>
      <c r="AY3000" s="169" t="s">
        <v>440</v>
      </c>
      <c r="AZ3000" s="45">
        <v>12</v>
      </c>
      <c r="BA3000" s="60">
        <v>2.4</v>
      </c>
      <c r="BB3000" s="61"/>
      <c r="BC3000" s="61"/>
      <c r="BD3000" s="61"/>
      <c r="BE3000" s="61"/>
      <c r="BF3000" s="61"/>
      <c r="BG3000" s="61"/>
      <c r="BH3000" s="61"/>
      <c r="BI3000" s="61"/>
      <c r="BJ3000" s="61"/>
      <c r="BK3000" s="61"/>
      <c r="BL3000" s="61"/>
      <c r="BM3000" s="61"/>
    </row>
    <row r="3001" spans="2:65" ht="25.5" customHeight="1" x14ac:dyDescent="0.2">
      <c r="B3001" s="63" t="s">
        <v>383</v>
      </c>
      <c r="C3001" s="45">
        <v>1</v>
      </c>
      <c r="D3001" s="58">
        <v>3.7037037037037035E-2</v>
      </c>
      <c r="E3001" s="64"/>
      <c r="F3001" s="75" t="s">
        <v>395</v>
      </c>
      <c r="G3001" s="45">
        <v>2</v>
      </c>
      <c r="H3001" s="58">
        <v>7.407407407407407E-2</v>
      </c>
      <c r="I3001" s="61"/>
      <c r="J3001" s="63" t="s">
        <v>391</v>
      </c>
      <c r="K3001" s="45">
        <v>0</v>
      </c>
      <c r="L3001" s="58">
        <v>0</v>
      </c>
      <c r="M3001" s="61"/>
      <c r="N3001" s="61"/>
      <c r="O3001" s="61"/>
      <c r="P3001" s="61"/>
      <c r="Q3001" s="61"/>
      <c r="R3001" s="61"/>
      <c r="S3001" s="61"/>
      <c r="T3001" s="61"/>
      <c r="U3001" s="61"/>
      <c r="V3001" s="61"/>
      <c r="W3001" s="169" t="s">
        <v>247</v>
      </c>
      <c r="X3001" s="45">
        <v>0</v>
      </c>
      <c r="Y3001" s="60">
        <v>0</v>
      </c>
      <c r="Z3001" s="61"/>
      <c r="AA3001" s="61"/>
      <c r="AB3001" s="61"/>
      <c r="AC3001" s="61"/>
      <c r="AD3001" s="61"/>
      <c r="AE3001" s="61"/>
      <c r="AF3001" s="61"/>
      <c r="AG3001" s="61"/>
      <c r="AH3001" s="61"/>
      <c r="AI3001" s="169" t="s">
        <v>273</v>
      </c>
      <c r="AJ3001" s="45">
        <v>0</v>
      </c>
      <c r="AK3001" s="60">
        <v>0</v>
      </c>
      <c r="AL3001" s="61"/>
      <c r="AM3001" s="169" t="s">
        <v>278</v>
      </c>
      <c r="AN3001" s="59">
        <v>4</v>
      </c>
      <c r="AO3001" s="60">
        <v>0.16666666666666666</v>
      </c>
      <c r="AP3001" s="61"/>
      <c r="AQ3001" s="169" t="s">
        <v>294</v>
      </c>
      <c r="AR3001" s="45">
        <v>6</v>
      </c>
      <c r="AS3001" s="60">
        <v>0.22222222222222221</v>
      </c>
      <c r="AT3001" s="61"/>
      <c r="AU3001" s="169" t="s">
        <v>307</v>
      </c>
      <c r="AV3001" s="59">
        <v>2</v>
      </c>
      <c r="AW3001" s="60">
        <v>8.3333333333333329E-2</v>
      </c>
      <c r="AX3001" s="61"/>
      <c r="AY3001" s="169" t="s">
        <v>440</v>
      </c>
      <c r="AZ3001" s="45">
        <v>1</v>
      </c>
      <c r="BA3001" s="60">
        <v>0.2</v>
      </c>
      <c r="BB3001" s="61"/>
      <c r="BC3001" s="61"/>
      <c r="BD3001" s="61"/>
      <c r="BE3001" s="61"/>
      <c r="BF3001" s="61"/>
      <c r="BG3001" s="61"/>
      <c r="BH3001" s="61"/>
      <c r="BI3001" s="61"/>
      <c r="BJ3001" s="61"/>
      <c r="BK3001" s="61"/>
      <c r="BL3001" s="61"/>
      <c r="BM3001" s="61"/>
    </row>
    <row r="3002" spans="2:65" ht="25.5" customHeight="1" x14ac:dyDescent="0.2">
      <c r="B3002" s="61"/>
      <c r="C3002" s="45">
        <v>27</v>
      </c>
      <c r="D3002" s="58">
        <v>1</v>
      </c>
      <c r="E3002" s="64"/>
      <c r="F3002" s="61"/>
      <c r="G3002" s="45">
        <v>27</v>
      </c>
      <c r="H3002" s="58">
        <v>1</v>
      </c>
      <c r="I3002" s="61"/>
      <c r="J3002" s="63" t="s">
        <v>405</v>
      </c>
      <c r="K3002" s="45">
        <v>2</v>
      </c>
      <c r="L3002" s="58">
        <v>7.407407407407407E-2</v>
      </c>
      <c r="M3002" s="61"/>
      <c r="N3002" s="61"/>
      <c r="O3002" s="61"/>
      <c r="P3002" s="61"/>
      <c r="Q3002" s="61"/>
      <c r="R3002" s="61"/>
      <c r="S3002" s="61"/>
      <c r="T3002" s="61"/>
      <c r="U3002" s="61"/>
      <c r="V3002" s="61"/>
      <c r="W3002" s="169" t="s">
        <v>265</v>
      </c>
      <c r="X3002" s="45">
        <v>2</v>
      </c>
      <c r="Y3002" s="60">
        <v>7.407407407407407E-2</v>
      </c>
      <c r="Z3002" s="61"/>
      <c r="AA3002" s="61"/>
      <c r="AB3002" s="61"/>
      <c r="AC3002" s="61"/>
      <c r="AD3002" s="61"/>
      <c r="AE3002" s="61"/>
      <c r="AF3002" s="61"/>
      <c r="AG3002" s="61"/>
      <c r="AH3002" s="61"/>
      <c r="AI3002" s="169" t="s">
        <v>275</v>
      </c>
      <c r="AJ3002" s="45">
        <v>0</v>
      </c>
      <c r="AK3002" s="60">
        <v>0</v>
      </c>
      <c r="AL3002" s="61"/>
      <c r="AM3002" s="169" t="s">
        <v>262</v>
      </c>
      <c r="AN3002" s="45">
        <v>1</v>
      </c>
      <c r="AO3002" s="60">
        <v>4.1666666666666664E-2</v>
      </c>
      <c r="AP3002" s="61"/>
      <c r="AQ3002" s="61"/>
      <c r="AR3002" s="45">
        <v>27</v>
      </c>
      <c r="AS3002" s="60">
        <v>1</v>
      </c>
      <c r="AT3002" s="61"/>
      <c r="AU3002" s="169" t="s">
        <v>306</v>
      </c>
      <c r="AV3002" s="45">
        <v>0</v>
      </c>
      <c r="AW3002" s="60">
        <v>0</v>
      </c>
      <c r="AX3002" s="61"/>
      <c r="AY3002" s="98"/>
      <c r="AZ3002" s="45">
        <v>27</v>
      </c>
      <c r="BA3002" s="60">
        <v>1</v>
      </c>
      <c r="BB3002" s="61"/>
      <c r="BC3002" s="61"/>
      <c r="BD3002" s="61"/>
      <c r="BE3002" s="61"/>
      <c r="BF3002" s="61"/>
      <c r="BG3002" s="61"/>
      <c r="BH3002" s="61"/>
      <c r="BI3002" s="61"/>
      <c r="BJ3002" s="61"/>
      <c r="BK3002" s="61"/>
      <c r="BL3002" s="61"/>
      <c r="BM3002" s="61"/>
    </row>
    <row r="3003" spans="2:65" ht="25.5" customHeight="1" x14ac:dyDescent="0.2">
      <c r="B3003" s="61"/>
      <c r="C3003" s="70" t="s">
        <v>141</v>
      </c>
      <c r="D3003" s="70" t="s">
        <v>140</v>
      </c>
      <c r="E3003" s="64"/>
      <c r="F3003" s="61"/>
      <c r="G3003" s="70" t="s">
        <v>141</v>
      </c>
      <c r="H3003" s="70" t="s">
        <v>140</v>
      </c>
      <c r="I3003" s="61"/>
      <c r="J3003" s="63" t="s">
        <v>406</v>
      </c>
      <c r="K3003" s="45">
        <v>0</v>
      </c>
      <c r="L3003" s="58">
        <v>0</v>
      </c>
      <c r="M3003" s="61"/>
      <c r="N3003" s="61"/>
      <c r="O3003" s="61"/>
      <c r="P3003" s="61"/>
      <c r="Q3003" s="61"/>
      <c r="R3003" s="61"/>
      <c r="S3003" s="61"/>
      <c r="T3003" s="61"/>
      <c r="U3003" s="61"/>
      <c r="V3003" s="61"/>
      <c r="W3003" s="169" t="s">
        <v>266</v>
      </c>
      <c r="X3003" s="45">
        <v>0</v>
      </c>
      <c r="Y3003" s="60">
        <v>0</v>
      </c>
      <c r="Z3003" s="61"/>
      <c r="AA3003" s="61"/>
      <c r="AB3003" s="61"/>
      <c r="AC3003" s="61"/>
      <c r="AD3003" s="61"/>
      <c r="AE3003" s="61"/>
      <c r="AF3003" s="61"/>
      <c r="AG3003" s="61"/>
      <c r="AH3003" s="61"/>
      <c r="AI3003" s="169" t="s">
        <v>274</v>
      </c>
      <c r="AJ3003" s="45">
        <v>0</v>
      </c>
      <c r="AK3003" s="60">
        <v>0</v>
      </c>
      <c r="AL3003" s="61"/>
      <c r="AM3003" s="169" t="s">
        <v>263</v>
      </c>
      <c r="AN3003" s="45">
        <v>0</v>
      </c>
      <c r="AO3003" s="60">
        <v>0</v>
      </c>
      <c r="AP3003" s="61"/>
      <c r="AQ3003" s="61"/>
      <c r="AR3003" s="70" t="s">
        <v>141</v>
      </c>
      <c r="AS3003" s="70" t="s">
        <v>140</v>
      </c>
      <c r="AT3003" s="61"/>
      <c r="AU3003" s="169" t="s">
        <v>308</v>
      </c>
      <c r="AV3003" s="45">
        <v>0</v>
      </c>
      <c r="AW3003" s="60">
        <v>0</v>
      </c>
      <c r="AX3003" s="61"/>
      <c r="AY3003" s="61"/>
      <c r="AZ3003" s="49" t="s">
        <v>141</v>
      </c>
      <c r="BA3003" s="49" t="s">
        <v>140</v>
      </c>
      <c r="BB3003" s="64"/>
      <c r="BC3003" s="61"/>
      <c r="BD3003" s="61"/>
      <c r="BE3003" s="61"/>
      <c r="BF3003" s="61"/>
      <c r="BG3003" s="61"/>
      <c r="BH3003" s="61"/>
      <c r="BI3003" s="61"/>
      <c r="BJ3003" s="61"/>
      <c r="BK3003" s="61"/>
      <c r="BL3003" s="61"/>
      <c r="BM3003" s="61"/>
    </row>
    <row r="3004" spans="2:65" ht="25.5" customHeight="1" x14ac:dyDescent="0.2">
      <c r="B3004" s="61"/>
      <c r="C3004" s="61"/>
      <c r="D3004" s="61"/>
      <c r="E3004" s="64"/>
      <c r="F3004" s="61"/>
      <c r="G3004" s="61"/>
      <c r="H3004" s="61"/>
      <c r="I3004" s="61"/>
      <c r="J3004" s="63" t="s">
        <v>393</v>
      </c>
      <c r="K3004" s="45">
        <v>0</v>
      </c>
      <c r="L3004" s="58">
        <v>0</v>
      </c>
      <c r="M3004" s="61"/>
      <c r="N3004" s="61"/>
      <c r="O3004" s="61"/>
      <c r="P3004" s="61"/>
      <c r="Q3004" s="61"/>
      <c r="R3004" s="61"/>
      <c r="S3004" s="61"/>
      <c r="T3004" s="61"/>
      <c r="U3004" s="61"/>
      <c r="V3004" s="61"/>
      <c r="W3004" s="169" t="s">
        <v>162</v>
      </c>
      <c r="X3004" s="59">
        <v>0</v>
      </c>
      <c r="Y3004" s="60">
        <v>0</v>
      </c>
      <c r="Z3004" s="61"/>
      <c r="AA3004" s="61"/>
      <c r="AB3004" s="61"/>
      <c r="AC3004" s="61"/>
      <c r="AD3004" s="61"/>
      <c r="AE3004" s="61"/>
      <c r="AF3004" s="61"/>
      <c r="AG3004" s="61"/>
      <c r="AH3004" s="61"/>
      <c r="AI3004" s="169" t="s">
        <v>273</v>
      </c>
      <c r="AJ3004" s="45">
        <v>2</v>
      </c>
      <c r="AK3004" s="60">
        <v>7.407407407407407E-2</v>
      </c>
      <c r="AL3004" s="61"/>
      <c r="AM3004" s="169" t="s">
        <v>264</v>
      </c>
      <c r="AN3004" s="45">
        <v>0</v>
      </c>
      <c r="AO3004" s="60">
        <v>0</v>
      </c>
      <c r="AP3004" s="61"/>
      <c r="AQ3004" s="61"/>
      <c r="AR3004" s="61"/>
      <c r="AS3004" s="61"/>
      <c r="AT3004" s="61"/>
      <c r="AU3004" s="169" t="s">
        <v>309</v>
      </c>
      <c r="AV3004" s="45">
        <v>0</v>
      </c>
      <c r="AW3004" s="60">
        <v>0</v>
      </c>
      <c r="AX3004" s="61"/>
      <c r="AY3004"/>
      <c r="AZ3004"/>
      <c r="BA3004"/>
      <c r="BB3004" s="61"/>
      <c r="BC3004" s="61"/>
      <c r="BD3004" s="61"/>
      <c r="BE3004" s="61"/>
      <c r="BF3004" s="61"/>
      <c r="BG3004" s="61"/>
      <c r="BH3004" s="61"/>
      <c r="BI3004" s="61"/>
      <c r="BJ3004" s="61"/>
      <c r="BK3004" s="61"/>
      <c r="BL3004" s="61"/>
      <c r="BM3004" s="61"/>
    </row>
    <row r="3005" spans="2:65" ht="25.5" customHeight="1" x14ac:dyDescent="0.2">
      <c r="B3005" s="61"/>
      <c r="C3005" s="61"/>
      <c r="D3005" s="61"/>
      <c r="E3005" s="64"/>
      <c r="F3005" s="61"/>
      <c r="G3005" s="61"/>
      <c r="H3005" s="61"/>
      <c r="I3005" s="61"/>
      <c r="J3005" s="63" t="s">
        <v>407</v>
      </c>
      <c r="K3005" s="45">
        <v>2</v>
      </c>
      <c r="L3005" s="58">
        <v>7.407407407407407E-2</v>
      </c>
      <c r="M3005" s="61"/>
      <c r="N3005" s="61"/>
      <c r="O3005" s="61"/>
      <c r="P3005" s="61"/>
      <c r="Q3005" s="61"/>
      <c r="R3005" s="61"/>
      <c r="S3005" s="61"/>
      <c r="T3005" s="61"/>
      <c r="U3005" s="61"/>
      <c r="V3005" s="61"/>
      <c r="W3005" s="37"/>
      <c r="X3005" s="45">
        <v>27</v>
      </c>
      <c r="Y3005" s="60">
        <v>1</v>
      </c>
      <c r="Z3005" s="61"/>
      <c r="AA3005" s="61"/>
      <c r="AB3005" s="61"/>
      <c r="AC3005" s="61"/>
      <c r="AD3005" s="61"/>
      <c r="AE3005" s="61"/>
      <c r="AF3005" s="61"/>
      <c r="AG3005" s="61"/>
      <c r="AH3005" s="61"/>
      <c r="AI3005" s="169" t="s">
        <v>438</v>
      </c>
      <c r="AJ3005" s="45">
        <v>5</v>
      </c>
      <c r="AK3005" s="60">
        <v>0.18518518518518517</v>
      </c>
      <c r="AL3005" s="61"/>
      <c r="AM3005" s="169" t="s">
        <v>279</v>
      </c>
      <c r="AN3005" s="45">
        <v>1</v>
      </c>
      <c r="AO3005" s="60">
        <v>4.1666666666666664E-2</v>
      </c>
      <c r="AP3005" s="61"/>
      <c r="AQ3005" s="61"/>
      <c r="AR3005" s="61"/>
      <c r="AS3005" s="61"/>
      <c r="AT3005" s="61"/>
      <c r="AU3005" s="169" t="s">
        <v>310</v>
      </c>
      <c r="AV3005" s="45">
        <v>0</v>
      </c>
      <c r="AW3005" s="60">
        <v>0</v>
      </c>
      <c r="AX3005" s="61"/>
      <c r="AY3005" s="61"/>
      <c r="AZ3005" s="61"/>
      <c r="BA3005" s="61"/>
      <c r="BB3005" s="61"/>
      <c r="BC3005" s="61"/>
      <c r="BD3005" s="61"/>
      <c r="BE3005" s="61"/>
      <c r="BF3005" s="61"/>
      <c r="BG3005" s="61"/>
      <c r="BH3005" s="61"/>
      <c r="BI3005" s="61"/>
      <c r="BJ3005" s="61"/>
      <c r="BK3005" s="61"/>
      <c r="BL3005" s="61"/>
      <c r="BM3005" s="61"/>
    </row>
    <row r="3006" spans="2:65" ht="25.5" customHeight="1" x14ac:dyDescent="0.2">
      <c r="B3006" s="61"/>
      <c r="C3006" s="61"/>
      <c r="D3006" s="61"/>
      <c r="E3006" s="64"/>
      <c r="F3006" s="61"/>
      <c r="G3006" s="61"/>
      <c r="H3006" s="61"/>
      <c r="I3006" s="61"/>
      <c r="J3006" s="63" t="s">
        <v>408</v>
      </c>
      <c r="K3006" s="45">
        <v>0</v>
      </c>
      <c r="L3006" s="58">
        <v>0</v>
      </c>
      <c r="M3006" s="61"/>
      <c r="N3006" s="61"/>
      <c r="O3006" s="61"/>
      <c r="P3006" s="61"/>
      <c r="Q3006" s="61"/>
      <c r="R3006" s="61"/>
      <c r="S3006" s="61"/>
      <c r="T3006" s="61"/>
      <c r="U3006" s="61"/>
      <c r="V3006" s="61"/>
      <c r="W3006" s="61"/>
      <c r="X3006" s="49" t="s">
        <v>141</v>
      </c>
      <c r="Y3006" s="49" t="s">
        <v>140</v>
      </c>
      <c r="Z3006" s="61"/>
      <c r="AA3006" s="61"/>
      <c r="AB3006" s="61"/>
      <c r="AC3006" s="61"/>
      <c r="AD3006" s="61"/>
      <c r="AE3006" s="61"/>
      <c r="AF3006" s="61"/>
      <c r="AG3006" s="61"/>
      <c r="AH3006" s="61"/>
      <c r="AI3006" s="37"/>
      <c r="AJ3006" s="45">
        <v>27</v>
      </c>
      <c r="AK3006" s="60">
        <v>1</v>
      </c>
      <c r="AL3006" s="61"/>
      <c r="AM3006" s="169" t="s">
        <v>267</v>
      </c>
      <c r="AN3006" s="45">
        <v>0</v>
      </c>
      <c r="AO3006" s="60">
        <v>0</v>
      </c>
      <c r="AP3006" s="61"/>
      <c r="AQ3006" s="61"/>
      <c r="AR3006" s="61"/>
      <c r="AS3006" s="61"/>
      <c r="AT3006" s="61"/>
      <c r="AU3006" s="169" t="s">
        <v>311</v>
      </c>
      <c r="AV3006" s="45">
        <v>1</v>
      </c>
      <c r="AW3006" s="60">
        <v>4.1666666666666664E-2</v>
      </c>
      <c r="AX3006" s="61"/>
      <c r="AY3006" s="61"/>
      <c r="AZ3006" s="61"/>
      <c r="BA3006" s="61"/>
      <c r="BB3006" s="61"/>
      <c r="BC3006" s="61"/>
      <c r="BD3006" s="61"/>
      <c r="BE3006" s="61"/>
      <c r="BF3006" s="61"/>
      <c r="BG3006" s="61"/>
      <c r="BH3006" s="61"/>
      <c r="BI3006" s="61"/>
      <c r="BJ3006" s="61"/>
      <c r="BK3006" s="61"/>
      <c r="BL3006" s="61"/>
      <c r="BM3006" s="61"/>
    </row>
    <row r="3007" spans="2:65" ht="25.5" customHeight="1" x14ac:dyDescent="0.2">
      <c r="B3007" s="61"/>
      <c r="C3007" s="61"/>
      <c r="D3007" s="61"/>
      <c r="E3007" s="64"/>
      <c r="F3007" s="61"/>
      <c r="G3007" s="61"/>
      <c r="H3007" s="61"/>
      <c r="I3007" s="61"/>
      <c r="J3007" s="63" t="s">
        <v>395</v>
      </c>
      <c r="K3007" s="45">
        <v>1</v>
      </c>
      <c r="L3007" s="58">
        <v>3.7037037037037035E-2</v>
      </c>
      <c r="M3007" s="61"/>
      <c r="N3007" s="61"/>
      <c r="O3007" s="61"/>
      <c r="P3007" s="61"/>
      <c r="Q3007" s="61"/>
      <c r="R3007" s="61"/>
      <c r="S3007" s="61"/>
      <c r="T3007" s="61"/>
      <c r="U3007" s="61"/>
      <c r="V3007" s="61"/>
      <c r="W3007" s="61"/>
      <c r="X3007" s="61"/>
      <c r="Y3007" s="61"/>
      <c r="Z3007" s="61"/>
      <c r="AA3007" s="61"/>
      <c r="AB3007" s="61"/>
      <c r="AC3007" s="61"/>
      <c r="AD3007" s="61"/>
      <c r="AE3007" s="61"/>
      <c r="AF3007" s="61"/>
      <c r="AG3007" s="61"/>
      <c r="AH3007" s="61"/>
      <c r="AI3007" s="61"/>
      <c r="AJ3007" s="49" t="s">
        <v>141</v>
      </c>
      <c r="AK3007" s="49" t="s">
        <v>140</v>
      </c>
      <c r="AL3007" s="61"/>
      <c r="AM3007" s="169" t="s">
        <v>268</v>
      </c>
      <c r="AN3007" s="45">
        <v>0</v>
      </c>
      <c r="AO3007" s="60">
        <v>0</v>
      </c>
      <c r="AP3007" s="61"/>
      <c r="AQ3007" s="61"/>
      <c r="AR3007" s="61"/>
      <c r="AS3007" s="61"/>
      <c r="AT3007" s="61"/>
      <c r="AU3007" s="169" t="s">
        <v>312</v>
      </c>
      <c r="AV3007" s="45">
        <v>1</v>
      </c>
      <c r="AW3007" s="60">
        <v>4.1666666666666664E-2</v>
      </c>
      <c r="AX3007" s="61"/>
      <c r="AY3007"/>
      <c r="AZ3007"/>
      <c r="BA3007"/>
      <c r="BB3007" s="61"/>
      <c r="BC3007" s="61"/>
      <c r="BD3007" s="61"/>
      <c r="BE3007" s="61"/>
      <c r="BF3007" s="61"/>
      <c r="BG3007" s="61"/>
      <c r="BH3007" s="61"/>
      <c r="BI3007" s="61"/>
      <c r="BJ3007" s="61"/>
      <c r="BK3007" s="61"/>
      <c r="BL3007" s="61"/>
      <c r="BM3007" s="61"/>
    </row>
    <row r="3008" spans="2:65" ht="25.5" customHeight="1" x14ac:dyDescent="0.2">
      <c r="B3008" s="61"/>
      <c r="C3008" s="61"/>
      <c r="D3008" s="61"/>
      <c r="E3008" s="64"/>
      <c r="F3008" s="61"/>
      <c r="G3008" s="61"/>
      <c r="H3008" s="61"/>
      <c r="I3008" s="61"/>
      <c r="J3008" s="61"/>
      <c r="K3008" s="45">
        <v>27</v>
      </c>
      <c r="L3008" s="58">
        <v>1</v>
      </c>
      <c r="M3008" s="61"/>
      <c r="N3008" s="61"/>
      <c r="O3008" s="61"/>
      <c r="P3008" s="61"/>
      <c r="Q3008" s="61"/>
      <c r="R3008" s="61"/>
      <c r="S3008" s="61"/>
      <c r="T3008" s="61"/>
      <c r="U3008" s="61"/>
      <c r="V3008" s="61"/>
      <c r="W3008" s="61"/>
      <c r="X3008" s="61"/>
      <c r="Y3008" s="61"/>
      <c r="Z3008" s="61"/>
      <c r="AA3008" s="61"/>
      <c r="AB3008" s="61"/>
      <c r="AC3008" s="61"/>
      <c r="AD3008" s="61"/>
      <c r="AE3008" s="61"/>
      <c r="AF3008" s="61"/>
      <c r="AG3008" s="61"/>
      <c r="AH3008" s="61"/>
      <c r="AI3008" s="61"/>
      <c r="AJ3008" s="61"/>
      <c r="AK3008" s="61"/>
      <c r="AL3008" s="61"/>
      <c r="AM3008" s="169" t="s">
        <v>269</v>
      </c>
      <c r="AN3008" s="45">
        <v>0</v>
      </c>
      <c r="AO3008" s="60">
        <v>0</v>
      </c>
      <c r="AP3008" s="61"/>
      <c r="AQ3008" s="61"/>
      <c r="AR3008" s="61"/>
      <c r="AS3008" s="61"/>
      <c r="AT3008" s="61"/>
      <c r="AU3008" s="169" t="s">
        <v>313</v>
      </c>
      <c r="AV3008" s="45">
        <v>0</v>
      </c>
      <c r="AW3008" s="60">
        <v>0</v>
      </c>
      <c r="AX3008" s="61"/>
      <c r="AY3008"/>
      <c r="AZ3008"/>
      <c r="BA3008"/>
      <c r="BB3008" s="61"/>
      <c r="BC3008" s="61"/>
      <c r="BD3008" s="61"/>
      <c r="BE3008" s="61"/>
      <c r="BF3008" s="61"/>
      <c r="BG3008" s="61"/>
      <c r="BH3008" s="61"/>
      <c r="BI3008" s="61"/>
      <c r="BJ3008" s="61"/>
      <c r="BK3008" s="61"/>
      <c r="BL3008" s="61"/>
      <c r="BM3008" s="61"/>
    </row>
    <row r="3009" spans="2:65" ht="25.5" customHeight="1" x14ac:dyDescent="0.2">
      <c r="B3009" s="61"/>
      <c r="C3009" s="61"/>
      <c r="D3009" s="61"/>
      <c r="E3009" s="64"/>
      <c r="F3009" s="61"/>
      <c r="G3009" s="61"/>
      <c r="H3009" s="61"/>
      <c r="I3009" s="61"/>
      <c r="J3009" s="61"/>
      <c r="K3009" s="70" t="s">
        <v>141</v>
      </c>
      <c r="L3009" s="70" t="s">
        <v>140</v>
      </c>
      <c r="M3009" s="61"/>
      <c r="N3009" s="61"/>
      <c r="O3009" s="61"/>
      <c r="P3009" s="61"/>
      <c r="Q3009" s="61"/>
      <c r="R3009" s="61"/>
      <c r="S3009" s="61"/>
      <c r="T3009" s="61"/>
      <c r="U3009" s="61"/>
      <c r="V3009" s="61"/>
      <c r="W3009" s="61"/>
      <c r="X3009" s="61"/>
      <c r="Y3009" s="61"/>
      <c r="Z3009" s="61"/>
      <c r="AA3009" s="61"/>
      <c r="AB3009" s="61"/>
      <c r="AC3009" s="61"/>
      <c r="AD3009" s="61"/>
      <c r="AE3009" s="61"/>
      <c r="AF3009" s="61"/>
      <c r="AG3009" s="61"/>
      <c r="AH3009" s="61"/>
      <c r="AI3009" s="61"/>
      <c r="AJ3009" s="61"/>
      <c r="AK3009" s="61"/>
      <c r="AL3009" s="61"/>
      <c r="AM3009" s="169" t="s">
        <v>280</v>
      </c>
      <c r="AN3009" s="45">
        <v>0</v>
      </c>
      <c r="AO3009" s="60">
        <v>0</v>
      </c>
      <c r="AP3009" s="61"/>
      <c r="AQ3009" s="61"/>
      <c r="AR3009" s="61"/>
      <c r="AS3009" s="61"/>
      <c r="AT3009" s="61"/>
      <c r="AU3009" s="98"/>
      <c r="AV3009" s="45">
        <v>24</v>
      </c>
      <c r="AW3009" s="60">
        <v>1</v>
      </c>
      <c r="AX3009" s="61"/>
      <c r="AY3009" s="61"/>
      <c r="AZ3009" s="61"/>
      <c r="BA3009" s="61"/>
      <c r="BB3009" s="61"/>
      <c r="BC3009" s="61"/>
      <c r="BD3009" s="61"/>
      <c r="BE3009" s="61"/>
      <c r="BF3009" s="61"/>
      <c r="BG3009" s="61"/>
      <c r="BH3009" s="61"/>
      <c r="BI3009" s="61"/>
      <c r="BJ3009" s="61"/>
      <c r="BK3009" s="61"/>
      <c r="BL3009" s="61"/>
      <c r="BM3009" s="61"/>
    </row>
    <row r="3010" spans="2:65" ht="25.5" customHeight="1" x14ac:dyDescent="0.2">
      <c r="B3010" s="61"/>
      <c r="C3010" s="61"/>
      <c r="D3010" s="61"/>
      <c r="E3010" s="64"/>
      <c r="F3010" s="61"/>
      <c r="G3010" s="61"/>
      <c r="H3010" s="61"/>
      <c r="I3010" s="61"/>
      <c r="J3010" s="61"/>
      <c r="K3010" s="61"/>
      <c r="L3010" s="61"/>
      <c r="M3010" s="61"/>
      <c r="N3010" s="61"/>
      <c r="O3010" s="61"/>
      <c r="P3010" s="61"/>
      <c r="Q3010" s="61"/>
      <c r="R3010" s="61"/>
      <c r="S3010" s="61"/>
      <c r="T3010" s="61"/>
      <c r="U3010" s="61"/>
      <c r="V3010" s="61"/>
      <c r="W3010" s="61"/>
      <c r="X3010" s="61"/>
      <c r="Y3010" s="61"/>
      <c r="Z3010" s="61"/>
      <c r="AA3010" s="61"/>
      <c r="AB3010" s="61"/>
      <c r="AC3010" s="61"/>
      <c r="AD3010" s="61"/>
      <c r="AE3010" s="61"/>
      <c r="AF3010" s="61"/>
      <c r="AG3010" s="61"/>
      <c r="AH3010" s="61"/>
      <c r="AI3010" s="61"/>
      <c r="AJ3010" s="61"/>
      <c r="AK3010" s="61"/>
      <c r="AL3010" s="61"/>
      <c r="AM3010" s="169" t="s">
        <v>270</v>
      </c>
      <c r="AN3010" s="45">
        <v>0</v>
      </c>
      <c r="AO3010" s="60">
        <v>0</v>
      </c>
      <c r="AP3010" s="61"/>
      <c r="AQ3010" s="61"/>
      <c r="AR3010" s="61"/>
      <c r="AS3010" s="61"/>
      <c r="AT3010" s="61"/>
      <c r="AU3010" s="61"/>
      <c r="AV3010" s="49" t="s">
        <v>141</v>
      </c>
      <c r="AW3010" s="49" t="s">
        <v>140</v>
      </c>
      <c r="AX3010" s="61"/>
      <c r="AY3010" s="61"/>
      <c r="AZ3010" s="61"/>
      <c r="BA3010" s="61"/>
      <c r="BB3010" s="61"/>
      <c r="BC3010" s="61"/>
      <c r="BD3010" s="61"/>
      <c r="BE3010" s="61"/>
      <c r="BF3010" s="61"/>
      <c r="BG3010" s="61"/>
      <c r="BH3010" s="61"/>
      <c r="BI3010" s="61"/>
      <c r="BJ3010" s="61"/>
      <c r="BK3010" s="61"/>
      <c r="BL3010" s="61"/>
      <c r="BM3010" s="61"/>
    </row>
    <row r="3011" spans="2:65" ht="25.5" customHeight="1" x14ac:dyDescent="0.2">
      <c r="B3011" s="61"/>
      <c r="C3011" s="61"/>
      <c r="D3011" s="61"/>
      <c r="E3011" s="64"/>
      <c r="F3011" s="61"/>
      <c r="G3011" s="61"/>
      <c r="H3011" s="61"/>
      <c r="I3011" s="61"/>
      <c r="J3011" s="61"/>
      <c r="K3011" s="61"/>
      <c r="L3011" s="61"/>
      <c r="M3011" s="61"/>
      <c r="N3011" s="61"/>
      <c r="O3011" s="61"/>
      <c r="P3011" s="61"/>
      <c r="Q3011" s="61"/>
      <c r="R3011" s="61"/>
      <c r="S3011" s="61"/>
      <c r="T3011" s="61"/>
      <c r="U3011" s="61"/>
      <c r="V3011" s="61"/>
      <c r="W3011" s="61"/>
      <c r="X3011" s="61"/>
      <c r="Y3011" s="61"/>
      <c r="Z3011" s="61"/>
      <c r="AA3011" s="61"/>
      <c r="AB3011" s="61"/>
      <c r="AC3011" s="61"/>
      <c r="AD3011" s="61"/>
      <c r="AE3011" s="61"/>
      <c r="AF3011" s="61"/>
      <c r="AG3011" s="61"/>
      <c r="AH3011" s="61"/>
      <c r="AI3011" s="61"/>
      <c r="AJ3011" s="61"/>
      <c r="AK3011" s="61"/>
      <c r="AL3011" s="61"/>
      <c r="AM3011" s="169" t="s">
        <v>271</v>
      </c>
      <c r="AN3011" s="45">
        <v>0</v>
      </c>
      <c r="AO3011" s="60">
        <v>0</v>
      </c>
      <c r="AP3011" s="61"/>
      <c r="AQ3011" s="61"/>
      <c r="AR3011" s="61"/>
      <c r="AS3011" s="61"/>
      <c r="AT3011" s="61"/>
      <c r="AU3011" s="61"/>
      <c r="AV3011" s="61"/>
      <c r="AW3011" s="61"/>
      <c r="AX3011" s="61"/>
      <c r="AY3011" s="61"/>
      <c r="AZ3011" s="61"/>
      <c r="BA3011" s="61"/>
      <c r="BB3011" s="61"/>
      <c r="BC3011" s="61"/>
      <c r="BD3011" s="61"/>
      <c r="BE3011" s="61"/>
      <c r="BF3011" s="61"/>
      <c r="BG3011" s="61"/>
      <c r="BH3011" s="61"/>
      <c r="BI3011" s="61"/>
      <c r="BJ3011" s="62"/>
      <c r="BK3011" s="62"/>
      <c r="BL3011" s="61"/>
      <c r="BM3011" s="61"/>
    </row>
    <row r="3012" spans="2:65" ht="25.5" customHeight="1" x14ac:dyDescent="0.2">
      <c r="B3012" s="37"/>
      <c r="C3012" s="37"/>
      <c r="D3012" s="37"/>
      <c r="E3012" s="64"/>
      <c r="F3012" s="61"/>
      <c r="G3012" s="61"/>
      <c r="H3012" s="61"/>
      <c r="I3012" s="61"/>
      <c r="J3012" s="61"/>
      <c r="K3012" s="61"/>
      <c r="L3012" s="61"/>
      <c r="M3012" s="61"/>
      <c r="N3012" s="61"/>
      <c r="O3012" s="61"/>
      <c r="P3012" s="61"/>
      <c r="Q3012" s="61"/>
      <c r="R3012" s="61"/>
      <c r="S3012" s="61"/>
      <c r="T3012" s="61"/>
      <c r="U3012" s="61"/>
      <c r="V3012" s="61"/>
      <c r="W3012" s="61"/>
      <c r="X3012" s="61"/>
      <c r="Y3012" s="61"/>
      <c r="Z3012" s="61"/>
      <c r="AA3012" s="61"/>
      <c r="AB3012" s="61"/>
      <c r="AC3012" s="61"/>
      <c r="AD3012" s="61"/>
      <c r="AE3012" s="61"/>
      <c r="AF3012" s="61"/>
      <c r="AG3012" s="61"/>
      <c r="AH3012" s="61"/>
      <c r="AI3012" s="61"/>
      <c r="AJ3012" s="61"/>
      <c r="AK3012" s="61"/>
      <c r="AL3012" s="61"/>
      <c r="AM3012" s="169" t="s">
        <v>272</v>
      </c>
      <c r="AN3012" s="45">
        <v>0</v>
      </c>
      <c r="AO3012" s="60">
        <v>0</v>
      </c>
      <c r="AP3012" s="61"/>
      <c r="AQ3012" s="61"/>
      <c r="AR3012" s="61"/>
      <c r="AS3012" s="61"/>
      <c r="AT3012" s="61"/>
      <c r="AU3012" s="61"/>
      <c r="AV3012" s="61"/>
      <c r="AW3012" s="61"/>
      <c r="AX3012" s="61"/>
      <c r="AY3012" s="61"/>
      <c r="AZ3012" s="61"/>
      <c r="BA3012" s="61"/>
      <c r="BB3012" s="61"/>
      <c r="BC3012" s="61"/>
      <c r="BD3012" s="61"/>
      <c r="BE3012" s="61"/>
      <c r="BF3012" s="61"/>
      <c r="BG3012" s="61"/>
      <c r="BH3012" s="61"/>
      <c r="BI3012" s="61"/>
      <c r="BJ3012" s="61"/>
      <c r="BK3012" s="61"/>
      <c r="BL3012" s="61"/>
      <c r="BM3012" s="61"/>
    </row>
    <row r="3013" spans="2:65" ht="25.5" customHeight="1" x14ac:dyDescent="0.2">
      <c r="B3013" s="61"/>
      <c r="C3013" s="61"/>
      <c r="D3013" s="61"/>
      <c r="E3013" s="64"/>
      <c r="F3013" s="61"/>
      <c r="G3013" s="61"/>
      <c r="H3013" s="61"/>
      <c r="I3013" s="61"/>
      <c r="J3013" s="61"/>
      <c r="K3013" s="61"/>
      <c r="L3013" s="61"/>
      <c r="M3013" s="61"/>
      <c r="N3013" s="61"/>
      <c r="O3013" s="61"/>
      <c r="P3013" s="61"/>
      <c r="Q3013" s="61"/>
      <c r="R3013" s="61"/>
      <c r="S3013" s="61"/>
      <c r="T3013" s="61"/>
      <c r="U3013" s="61"/>
      <c r="V3013" s="61"/>
      <c r="W3013" s="61"/>
      <c r="X3013" s="61"/>
      <c r="Y3013" s="61"/>
      <c r="Z3013" s="61"/>
      <c r="AA3013" s="61"/>
      <c r="AB3013" s="61"/>
      <c r="AC3013" s="61"/>
      <c r="AD3013" s="61"/>
      <c r="AE3013" s="61"/>
      <c r="AF3013" s="61"/>
      <c r="AG3013" s="61"/>
      <c r="AH3013" s="61"/>
      <c r="AI3013" s="61"/>
      <c r="AJ3013" s="61"/>
      <c r="AK3013" s="61"/>
      <c r="AL3013" s="61"/>
      <c r="AM3013" s="169" t="s">
        <v>281</v>
      </c>
      <c r="AN3013" s="30">
        <v>2</v>
      </c>
      <c r="AO3013" s="60">
        <v>8.3333333333333329E-2</v>
      </c>
      <c r="AP3013" s="61"/>
      <c r="AQ3013" s="61"/>
      <c r="AR3013" s="61"/>
      <c r="AS3013" s="61"/>
      <c r="AT3013" s="61"/>
      <c r="AU3013" s="61"/>
      <c r="AV3013" s="61"/>
      <c r="AW3013" s="61"/>
      <c r="AX3013" s="61"/>
      <c r="AY3013" s="61"/>
      <c r="AZ3013" s="61"/>
      <c r="BA3013" s="61"/>
      <c r="BB3013" s="61"/>
      <c r="BC3013" s="61"/>
      <c r="BD3013" s="61"/>
      <c r="BE3013" s="61"/>
      <c r="BF3013" s="61"/>
      <c r="BG3013" s="61"/>
      <c r="BH3013" s="61"/>
      <c r="BI3013" s="61"/>
      <c r="BJ3013" s="61"/>
      <c r="BK3013" s="61"/>
      <c r="BL3013" s="61"/>
      <c r="BM3013" s="61"/>
    </row>
    <row r="3014" spans="2:65" ht="25.5" customHeight="1" x14ac:dyDescent="0.2">
      <c r="B3014" s="61"/>
      <c r="C3014" s="61"/>
      <c r="D3014" s="61"/>
      <c r="E3014" s="64"/>
      <c r="F3014" s="61"/>
      <c r="G3014" s="61"/>
      <c r="H3014" s="61"/>
      <c r="I3014" s="61"/>
      <c r="J3014" s="61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  <c r="W3014" s="61"/>
      <c r="X3014" s="61"/>
      <c r="Y3014" s="61"/>
      <c r="Z3014" s="61"/>
      <c r="AA3014" s="61"/>
      <c r="AB3014" s="61"/>
      <c r="AC3014" s="61"/>
      <c r="AD3014" s="61"/>
      <c r="AE3014" s="61"/>
      <c r="AF3014" s="61"/>
      <c r="AG3014" s="61"/>
      <c r="AH3014" s="61"/>
      <c r="AI3014" s="61"/>
      <c r="AJ3014" s="61"/>
      <c r="AK3014" s="61"/>
      <c r="AL3014" s="61"/>
      <c r="AM3014" s="98"/>
      <c r="AN3014" s="45">
        <v>24</v>
      </c>
      <c r="AO3014" s="60">
        <v>1</v>
      </c>
      <c r="AP3014" s="61"/>
      <c r="AQ3014" s="61"/>
      <c r="AR3014" s="61"/>
      <c r="AS3014" s="61"/>
      <c r="AT3014" s="61"/>
      <c r="AU3014" s="61"/>
      <c r="AV3014" s="61"/>
      <c r="AW3014" s="61"/>
      <c r="AX3014" s="61"/>
      <c r="AY3014" s="61"/>
      <c r="AZ3014" s="61"/>
      <c r="BA3014" s="61"/>
      <c r="BB3014" s="61"/>
      <c r="BC3014" s="61"/>
      <c r="BD3014" s="61"/>
      <c r="BE3014" s="61"/>
      <c r="BF3014" s="61"/>
      <c r="BG3014" s="61"/>
      <c r="BH3014" s="61"/>
      <c r="BI3014" s="61"/>
      <c r="BJ3014" s="61"/>
      <c r="BK3014" s="61"/>
      <c r="BL3014" s="61"/>
      <c r="BM3014" s="61"/>
    </row>
    <row r="3015" spans="2:65" ht="25.5" customHeight="1" x14ac:dyDescent="0.2">
      <c r="B3015" s="61"/>
      <c r="C3015" s="61"/>
      <c r="D3015" s="61"/>
      <c r="E3015" s="64"/>
      <c r="F3015" s="61"/>
      <c r="G3015" s="61"/>
      <c r="H3015" s="61"/>
      <c r="I3015" s="61"/>
      <c r="J3015" s="61"/>
      <c r="K3015" s="61"/>
      <c r="L3015" s="61"/>
      <c r="M3015" s="61"/>
      <c r="N3015" s="61"/>
      <c r="O3015" s="61"/>
      <c r="P3015" s="61"/>
      <c r="Q3015" s="61"/>
      <c r="R3015" s="61"/>
      <c r="S3015" s="61"/>
      <c r="T3015" s="61"/>
      <c r="U3015" s="61"/>
      <c r="V3015" s="61"/>
      <c r="W3015" s="61"/>
      <c r="X3015" s="61"/>
      <c r="Y3015" s="61"/>
      <c r="Z3015" s="61"/>
      <c r="AA3015" s="61"/>
      <c r="AB3015" s="61"/>
      <c r="AC3015" s="61"/>
      <c r="AD3015" s="61"/>
      <c r="AE3015" s="61"/>
      <c r="AF3015" s="61"/>
      <c r="AG3015" s="61"/>
      <c r="AH3015" s="61"/>
      <c r="AI3015" s="61"/>
      <c r="AJ3015" s="61"/>
      <c r="AK3015" s="61"/>
      <c r="AL3015" s="61"/>
      <c r="AM3015" s="61"/>
      <c r="AN3015" s="49" t="s">
        <v>141</v>
      </c>
      <c r="AO3015" s="49" t="s">
        <v>140</v>
      </c>
      <c r="AP3015" s="61"/>
      <c r="AQ3015" s="61"/>
      <c r="AR3015" s="61"/>
      <c r="AS3015" s="61"/>
      <c r="AT3015" s="61"/>
      <c r="AU3015" s="61"/>
      <c r="AV3015" s="61"/>
      <c r="AW3015" s="61"/>
      <c r="AX3015" s="61"/>
      <c r="AY3015" s="61"/>
      <c r="AZ3015" s="61"/>
      <c r="BA3015" s="61"/>
      <c r="BB3015" s="61"/>
      <c r="BC3015" s="61"/>
      <c r="BD3015" s="61"/>
      <c r="BE3015" s="61"/>
      <c r="BF3015" s="61"/>
      <c r="BG3015" s="61"/>
      <c r="BH3015" s="61"/>
      <c r="BI3015" s="61"/>
      <c r="BJ3015" s="61"/>
      <c r="BK3015" s="61"/>
      <c r="BL3015" s="61"/>
      <c r="BM3015" s="61"/>
    </row>
    <row r="3016" spans="2:65" ht="25.5" customHeight="1" x14ac:dyDescent="0.2">
      <c r="B3016" s="61"/>
      <c r="C3016" s="61"/>
      <c r="D3016" s="61"/>
      <c r="E3016" s="64"/>
      <c r="F3016" s="61"/>
      <c r="G3016" s="61"/>
      <c r="H3016" s="61"/>
      <c r="I3016" s="61"/>
      <c r="J3016" s="61"/>
      <c r="K3016" s="61"/>
      <c r="L3016" s="61"/>
      <c r="M3016" s="61"/>
      <c r="N3016" s="61"/>
      <c r="O3016" s="61"/>
      <c r="P3016" s="61"/>
      <c r="Q3016" s="61"/>
      <c r="R3016" s="61"/>
      <c r="S3016" s="61"/>
      <c r="T3016" s="61"/>
      <c r="U3016" s="61"/>
      <c r="V3016" s="61"/>
      <c r="W3016" s="61"/>
      <c r="X3016" s="61"/>
      <c r="Y3016" s="61"/>
      <c r="Z3016" s="61"/>
      <c r="AA3016" s="61"/>
      <c r="AB3016" s="61"/>
      <c r="AC3016" s="61"/>
      <c r="AD3016" s="61"/>
      <c r="AE3016" s="61"/>
      <c r="AF3016" s="61"/>
      <c r="AG3016" s="61"/>
      <c r="AH3016" s="61"/>
      <c r="AI3016" s="61"/>
      <c r="AJ3016" s="61"/>
      <c r="AK3016" s="61"/>
      <c r="AL3016" s="61"/>
      <c r="AM3016" s="61"/>
      <c r="AN3016" s="61"/>
      <c r="AO3016" s="61"/>
      <c r="AP3016" s="61"/>
      <c r="AQ3016" s="61"/>
      <c r="AR3016" s="61"/>
      <c r="AS3016" s="61"/>
      <c r="AT3016" s="61"/>
      <c r="AU3016" s="61"/>
      <c r="AV3016" s="61"/>
      <c r="AW3016" s="61"/>
      <c r="AX3016" s="61"/>
      <c r="AY3016" s="61"/>
      <c r="AZ3016" s="61"/>
      <c r="BA3016" s="61"/>
      <c r="BB3016" s="61"/>
      <c r="BC3016" s="61"/>
      <c r="BD3016" s="61"/>
      <c r="BE3016" s="61"/>
      <c r="BF3016" s="61"/>
      <c r="BG3016" s="61"/>
      <c r="BH3016" s="61"/>
      <c r="BI3016" s="61"/>
      <c r="BJ3016" s="61"/>
      <c r="BK3016" s="61"/>
      <c r="BL3016" s="61"/>
      <c r="BM3016" s="61"/>
    </row>
    <row r="3017" spans="2:65" ht="25.5" customHeight="1" x14ac:dyDescent="0.2">
      <c r="B3017" s="170" t="s">
        <v>425</v>
      </c>
      <c r="C3017" s="170"/>
      <c r="D3017" s="170"/>
      <c r="E3017" s="170"/>
      <c r="F3017" s="170"/>
      <c r="G3017" s="170"/>
      <c r="H3017" s="170"/>
      <c r="I3017" s="170"/>
      <c r="J3017" s="170"/>
      <c r="K3017" s="170"/>
      <c r="L3017" s="170"/>
      <c r="M3017" s="170"/>
      <c r="N3017" s="170"/>
      <c r="O3017" s="170"/>
      <c r="P3017" s="170"/>
      <c r="Q3017" s="170"/>
      <c r="R3017" s="170"/>
      <c r="S3017" s="170"/>
      <c r="T3017" s="170"/>
      <c r="U3017" s="170"/>
      <c r="V3017" s="170"/>
      <c r="W3017" s="170"/>
      <c r="X3017" s="170"/>
      <c r="Y3017" s="170"/>
      <c r="Z3017" s="170"/>
      <c r="AA3017" s="170"/>
      <c r="AB3017" s="170"/>
      <c r="AC3017" s="170"/>
      <c r="AD3017" s="170"/>
      <c r="AE3017" s="170"/>
      <c r="AF3017" s="170"/>
      <c r="AG3017" s="170"/>
      <c r="AH3017" s="170"/>
      <c r="AI3017" s="170"/>
      <c r="AJ3017" s="170"/>
      <c r="AK3017" s="170"/>
      <c r="AL3017" s="170"/>
      <c r="AM3017" s="170"/>
      <c r="AN3017" s="170"/>
      <c r="AO3017" s="170"/>
      <c r="AP3017" s="170"/>
      <c r="AQ3017" s="170"/>
      <c r="AR3017" s="170"/>
      <c r="AS3017" s="170"/>
      <c r="AT3017" s="170"/>
      <c r="AU3017" s="170"/>
      <c r="AV3017" s="170"/>
      <c r="AW3017" s="170"/>
      <c r="AX3017" s="170"/>
      <c r="AY3017" s="170"/>
      <c r="AZ3017" s="170"/>
      <c r="BA3017" s="170"/>
      <c r="BB3017" s="170"/>
      <c r="BC3017" s="170"/>
      <c r="BD3017" s="170"/>
      <c r="BE3017" s="170"/>
      <c r="BF3017" s="170"/>
      <c r="BG3017" s="170"/>
      <c r="BH3017" s="170"/>
      <c r="BI3017" s="170"/>
      <c r="BJ3017" s="170"/>
      <c r="BK3017" s="170"/>
      <c r="BL3017" s="170"/>
      <c r="BM3017" s="170"/>
    </row>
    <row r="3018" spans="2:65" ht="25.5" customHeight="1" x14ac:dyDescent="0.2">
      <c r="B3018" s="61"/>
      <c r="C3018" s="61"/>
      <c r="D3018" s="61"/>
      <c r="E3018" s="64"/>
      <c r="F3018" s="61"/>
      <c r="G3018" s="61"/>
      <c r="H3018" s="61"/>
      <c r="I3018" s="61"/>
      <c r="J3018" s="61"/>
      <c r="K3018" s="61"/>
      <c r="L3018" s="61"/>
      <c r="M3018" s="61"/>
      <c r="N3018" s="61"/>
      <c r="O3018" s="61"/>
      <c r="P3018" s="61"/>
      <c r="Q3018" s="61"/>
      <c r="R3018" s="61"/>
      <c r="S3018" s="61"/>
      <c r="T3018" s="61"/>
      <c r="U3018" s="61"/>
      <c r="V3018" s="61"/>
      <c r="W3018" s="61"/>
      <c r="X3018" s="61"/>
      <c r="Y3018" s="61"/>
      <c r="Z3018" s="61"/>
      <c r="AA3018" s="61"/>
      <c r="AB3018" s="61"/>
      <c r="AC3018" s="61"/>
      <c r="AD3018" s="61"/>
      <c r="AE3018" s="61"/>
      <c r="AF3018" s="61"/>
      <c r="AG3018" s="61"/>
      <c r="AH3018" s="61"/>
      <c r="AI3018" s="61"/>
      <c r="AJ3018" s="61"/>
      <c r="AK3018" s="61"/>
      <c r="AL3018" s="61"/>
      <c r="AM3018" s="61"/>
      <c r="AN3018" s="61"/>
      <c r="AO3018" s="61"/>
      <c r="AP3018" s="61"/>
      <c r="AQ3018" s="61"/>
      <c r="AR3018" s="61"/>
      <c r="AS3018" s="61"/>
      <c r="AT3018" s="61"/>
      <c r="AU3018" s="61"/>
      <c r="AV3018" s="61"/>
      <c r="AW3018" s="61"/>
      <c r="AX3018" s="61"/>
      <c r="AY3018" s="61"/>
      <c r="AZ3018" s="61"/>
      <c r="BA3018" s="61"/>
      <c r="BB3018" s="61"/>
      <c r="BC3018" s="61"/>
      <c r="BD3018" s="61"/>
      <c r="BE3018" s="61"/>
      <c r="BF3018" s="61"/>
      <c r="BG3018" s="61"/>
      <c r="BH3018" s="61"/>
      <c r="BI3018" s="61"/>
      <c r="BJ3018" s="61"/>
      <c r="BK3018" s="61"/>
      <c r="BL3018" s="61"/>
      <c r="BM3018" s="61"/>
    </row>
    <row r="3019" spans="2:65" ht="25.5" customHeight="1" x14ac:dyDescent="0.2">
      <c r="B3019" s="181" t="s">
        <v>427</v>
      </c>
      <c r="C3019" s="181"/>
      <c r="D3019" s="181"/>
      <c r="E3019" s="181"/>
      <c r="F3019" s="181"/>
      <c r="G3019" s="181"/>
      <c r="H3019" s="181"/>
      <c r="I3019" s="61"/>
      <c r="J3019" s="181" t="s">
        <v>426</v>
      </c>
      <c r="K3019" s="181"/>
      <c r="L3019" s="181"/>
      <c r="M3019" s="181"/>
      <c r="N3019" s="181"/>
      <c r="O3019" s="181"/>
      <c r="P3019" s="181"/>
      <c r="Q3019" s="181"/>
      <c r="R3019" s="181"/>
      <c r="S3019" s="181"/>
      <c r="T3019" s="181"/>
      <c r="U3019" s="73"/>
      <c r="V3019" s="181" t="s">
        <v>428</v>
      </c>
      <c r="W3019" s="181"/>
      <c r="X3019" s="181"/>
      <c r="Y3019" s="181"/>
      <c r="Z3019" s="181"/>
      <c r="AA3019" s="181"/>
      <c r="AB3019" s="181"/>
      <c r="AC3019" s="61"/>
      <c r="AD3019" s="61"/>
      <c r="AE3019" s="181" t="s">
        <v>429</v>
      </c>
      <c r="AF3019" s="181"/>
      <c r="AG3019" s="181"/>
      <c r="AH3019" s="181"/>
      <c r="AI3019" s="181"/>
      <c r="AJ3019" s="181"/>
      <c r="AK3019" s="181"/>
      <c r="AL3019" s="181"/>
      <c r="AM3019" s="181"/>
      <c r="AN3019" s="181"/>
      <c r="AO3019" s="181"/>
      <c r="AP3019" s="61"/>
      <c r="AQ3019" s="61"/>
      <c r="AR3019" s="181" t="s">
        <v>430</v>
      </c>
      <c r="AS3019" s="181"/>
      <c r="AT3019" s="181"/>
      <c r="AU3019" s="181"/>
      <c r="AV3019" s="181"/>
      <c r="AW3019" s="181"/>
      <c r="AX3019" s="181"/>
      <c r="AY3019" s="61"/>
      <c r="AZ3019" s="61"/>
      <c r="BA3019" s="181" t="s">
        <v>431</v>
      </c>
      <c r="BB3019" s="181"/>
      <c r="BC3019" s="181"/>
      <c r="BD3019" s="181"/>
      <c r="BE3019" s="181"/>
      <c r="BF3019" s="181"/>
      <c r="BG3019" s="181"/>
      <c r="BH3019" s="181"/>
      <c r="BI3019" s="181"/>
      <c r="BJ3019" s="181"/>
      <c r="BK3019" s="181"/>
      <c r="BL3019" s="61"/>
      <c r="BM3019" s="61"/>
    </row>
    <row r="3020" spans="2:65" ht="25.5" customHeight="1" x14ac:dyDescent="0.2">
      <c r="B3020" s="61"/>
      <c r="C3020" s="61"/>
      <c r="D3020" s="61"/>
      <c r="E3020" s="64"/>
      <c r="F3020" s="61"/>
      <c r="G3020" s="61"/>
      <c r="H3020" s="61"/>
      <c r="I3020" s="61"/>
      <c r="J3020" s="61"/>
      <c r="K3020" s="61"/>
      <c r="L3020" s="61"/>
      <c r="M3020" s="61"/>
      <c r="N3020" s="61"/>
      <c r="O3020" s="61"/>
      <c r="P3020" s="61"/>
      <c r="Q3020" s="61"/>
      <c r="R3020" s="61"/>
      <c r="S3020" s="61"/>
      <c r="T3020" s="61"/>
      <c r="U3020" s="61"/>
      <c r="V3020" s="61"/>
      <c r="W3020" s="61"/>
      <c r="X3020" s="61"/>
      <c r="Y3020" s="61"/>
      <c r="Z3020" s="61"/>
      <c r="AA3020" s="61"/>
      <c r="AB3020" s="61"/>
      <c r="AC3020" s="61"/>
      <c r="AD3020" s="61"/>
      <c r="AE3020" s="61"/>
      <c r="AF3020" s="61"/>
      <c r="AG3020" s="61"/>
      <c r="AH3020" s="61"/>
      <c r="AI3020" s="61"/>
      <c r="AJ3020" s="61"/>
      <c r="AK3020" s="61"/>
      <c r="AL3020" s="61"/>
      <c r="AM3020" s="61"/>
      <c r="AN3020" s="61"/>
      <c r="AO3020" s="61"/>
      <c r="AP3020" s="61"/>
      <c r="AQ3020" s="61"/>
      <c r="AR3020" s="61"/>
      <c r="AS3020" s="61"/>
      <c r="AT3020" s="61"/>
      <c r="AU3020" s="61"/>
      <c r="AV3020" s="61"/>
      <c r="AW3020" s="61"/>
      <c r="AX3020" s="61"/>
      <c r="AY3020" s="61"/>
      <c r="AZ3020" s="61"/>
      <c r="BA3020" s="61"/>
      <c r="BB3020" s="61"/>
      <c r="BC3020" s="61"/>
      <c r="BD3020" s="61"/>
      <c r="BE3020" s="61"/>
      <c r="BF3020" s="61"/>
      <c r="BG3020" s="61"/>
      <c r="BH3020" s="61"/>
      <c r="BI3020" s="61"/>
      <c r="BJ3020" s="61"/>
      <c r="BK3020" s="61"/>
      <c r="BL3020" s="61"/>
      <c r="BM3020" s="61"/>
    </row>
    <row r="3021" spans="2:65" ht="25.5" customHeight="1" x14ac:dyDescent="0.2">
      <c r="B3021" s="175" t="s">
        <v>180</v>
      </c>
      <c r="C3021" s="175"/>
      <c r="D3021" s="175"/>
      <c r="E3021" s="64"/>
      <c r="F3021" s="175" t="s">
        <v>14</v>
      </c>
      <c r="G3021" s="175"/>
      <c r="H3021" s="175"/>
      <c r="I3021" s="61"/>
      <c r="J3021" s="178" t="s">
        <v>338</v>
      </c>
      <c r="K3021" s="179"/>
      <c r="L3021" s="180"/>
      <c r="M3021" s="61"/>
      <c r="N3021" s="178" t="s">
        <v>409</v>
      </c>
      <c r="O3021" s="179"/>
      <c r="P3021" s="180"/>
      <c r="Q3021" s="61"/>
      <c r="R3021" s="178" t="s">
        <v>410</v>
      </c>
      <c r="S3021" s="179"/>
      <c r="T3021" s="180"/>
      <c r="U3021" s="61"/>
      <c r="V3021" s="175" t="s">
        <v>180</v>
      </c>
      <c r="W3021" s="175"/>
      <c r="X3021" s="175"/>
      <c r="Y3021" s="61"/>
      <c r="Z3021" s="175" t="s">
        <v>14</v>
      </c>
      <c r="AA3021" s="175"/>
      <c r="AB3021" s="175"/>
      <c r="AC3021" s="61"/>
      <c r="AD3021" s="61"/>
      <c r="AE3021" s="178" t="s">
        <v>338</v>
      </c>
      <c r="AF3021" s="179"/>
      <c r="AG3021" s="180"/>
      <c r="AH3021" s="61"/>
      <c r="AI3021" s="178" t="s">
        <v>409</v>
      </c>
      <c r="AJ3021" s="179"/>
      <c r="AK3021" s="180"/>
      <c r="AL3021" s="61"/>
      <c r="AM3021" s="178" t="s">
        <v>410</v>
      </c>
      <c r="AN3021" s="179"/>
      <c r="AO3021" s="180"/>
      <c r="AP3021" s="61"/>
      <c r="AQ3021" s="61"/>
      <c r="AR3021" s="175" t="s">
        <v>180</v>
      </c>
      <c r="AS3021" s="175"/>
      <c r="AT3021" s="175"/>
      <c r="AU3021" s="61"/>
      <c r="AV3021" s="175" t="s">
        <v>14</v>
      </c>
      <c r="AW3021" s="175"/>
      <c r="AX3021" s="175"/>
      <c r="AY3021" s="61"/>
      <c r="AZ3021" s="61"/>
      <c r="BA3021" s="175" t="s">
        <v>338</v>
      </c>
      <c r="BB3021" s="175"/>
      <c r="BC3021" s="175"/>
      <c r="BD3021" s="61"/>
      <c r="BE3021" s="178" t="s">
        <v>409</v>
      </c>
      <c r="BF3021" s="179"/>
      <c r="BG3021" s="180"/>
      <c r="BH3021" s="61"/>
      <c r="BI3021" s="178" t="s">
        <v>410</v>
      </c>
      <c r="BJ3021" s="179"/>
      <c r="BK3021" s="180"/>
      <c r="BL3021" s="61"/>
      <c r="BM3021" s="61"/>
    </row>
    <row r="3022" spans="2:65" ht="25.5" customHeight="1" x14ac:dyDescent="0.2">
      <c r="B3022" s="55" t="s">
        <v>181</v>
      </c>
      <c r="C3022" s="57">
        <v>16</v>
      </c>
      <c r="D3022" s="58">
        <v>0.59259259259259256</v>
      </c>
      <c r="E3022" s="64"/>
      <c r="F3022" s="55" t="s">
        <v>186</v>
      </c>
      <c r="G3022" s="57">
        <v>26</v>
      </c>
      <c r="H3022" s="58">
        <v>0.96296296296296291</v>
      </c>
      <c r="I3022" s="61"/>
      <c r="J3022" s="55" t="s">
        <v>339</v>
      </c>
      <c r="K3022" s="57">
        <v>15</v>
      </c>
      <c r="L3022" s="58">
        <v>0.55555555555555558</v>
      </c>
      <c r="M3022" s="61"/>
      <c r="N3022" s="55" t="s">
        <v>357</v>
      </c>
      <c r="O3022" s="57">
        <v>2</v>
      </c>
      <c r="P3022" s="58">
        <v>7.407407407407407E-2</v>
      </c>
      <c r="Q3022" s="61"/>
      <c r="R3022" s="55" t="s">
        <v>411</v>
      </c>
      <c r="S3022" s="57">
        <v>6</v>
      </c>
      <c r="T3022" s="58">
        <v>0.22222222222222221</v>
      </c>
      <c r="U3022" s="61"/>
      <c r="V3022" s="47" t="s">
        <v>181</v>
      </c>
      <c r="W3022" s="57">
        <v>5</v>
      </c>
      <c r="X3022" s="58">
        <v>0.83333333333333337</v>
      </c>
      <c r="Y3022" s="61"/>
      <c r="Z3022" s="55" t="s">
        <v>186</v>
      </c>
      <c r="AA3022" s="57">
        <v>4</v>
      </c>
      <c r="AB3022" s="58">
        <v>0.66666666666666663</v>
      </c>
      <c r="AC3022" s="61"/>
      <c r="AD3022" s="61"/>
      <c r="AE3022" s="47" t="s">
        <v>339</v>
      </c>
      <c r="AF3022" s="57">
        <v>4</v>
      </c>
      <c r="AG3022" s="58">
        <v>0.66666666666666663</v>
      </c>
      <c r="AH3022" s="61"/>
      <c r="AI3022" s="55" t="s">
        <v>357</v>
      </c>
      <c r="AJ3022" s="57">
        <v>0</v>
      </c>
      <c r="AK3022" s="58">
        <v>0</v>
      </c>
      <c r="AL3022" s="61"/>
      <c r="AM3022" s="55" t="s">
        <v>411</v>
      </c>
      <c r="AN3022" s="57">
        <v>4</v>
      </c>
      <c r="AO3022" s="58">
        <v>0.66666666666666663</v>
      </c>
      <c r="AP3022" s="61"/>
      <c r="AQ3022" s="61"/>
      <c r="AR3022" s="55" t="s">
        <v>181</v>
      </c>
      <c r="AS3022" s="57">
        <v>0</v>
      </c>
      <c r="AT3022" s="58">
        <v>0</v>
      </c>
      <c r="AU3022" s="61"/>
      <c r="AV3022" s="47" t="s">
        <v>186</v>
      </c>
      <c r="AW3022" s="57">
        <v>1</v>
      </c>
      <c r="AX3022" s="58">
        <v>1</v>
      </c>
      <c r="AY3022" s="61"/>
      <c r="AZ3022" s="61"/>
      <c r="BA3022" s="55" t="s">
        <v>339</v>
      </c>
      <c r="BB3022" s="57">
        <v>0</v>
      </c>
      <c r="BC3022" s="58">
        <v>0</v>
      </c>
      <c r="BD3022" s="61"/>
      <c r="BE3022" s="55" t="s">
        <v>357</v>
      </c>
      <c r="BF3022" s="57">
        <v>0</v>
      </c>
      <c r="BG3022" s="58">
        <v>0</v>
      </c>
      <c r="BH3022" s="61"/>
      <c r="BI3022" s="55" t="s">
        <v>411</v>
      </c>
      <c r="BJ3022" s="57">
        <v>0</v>
      </c>
      <c r="BK3022" s="58">
        <v>0</v>
      </c>
      <c r="BL3022" s="61"/>
      <c r="BM3022" s="61"/>
    </row>
    <row r="3023" spans="2:65" ht="25.5" customHeight="1" x14ac:dyDescent="0.2">
      <c r="B3023" s="46" t="s">
        <v>182</v>
      </c>
      <c r="C3023" s="57">
        <v>3</v>
      </c>
      <c r="D3023" s="58">
        <v>0.1111111111111111</v>
      </c>
      <c r="E3023" s="64"/>
      <c r="F3023" s="46" t="s">
        <v>187</v>
      </c>
      <c r="G3023" s="57">
        <v>1</v>
      </c>
      <c r="H3023" s="58">
        <v>3.7037037037037035E-2</v>
      </c>
      <c r="I3023" s="61"/>
      <c r="J3023" s="55" t="s">
        <v>340</v>
      </c>
      <c r="K3023" s="57">
        <v>1</v>
      </c>
      <c r="L3023" s="58">
        <v>3.7037037037037035E-2</v>
      </c>
      <c r="M3023" s="61"/>
      <c r="N3023" s="55" t="s">
        <v>359</v>
      </c>
      <c r="O3023" s="57">
        <v>14</v>
      </c>
      <c r="P3023" s="58">
        <v>0.51851851851851849</v>
      </c>
      <c r="Q3023" s="61"/>
      <c r="R3023" s="55" t="s">
        <v>412</v>
      </c>
      <c r="S3023" s="57">
        <v>10</v>
      </c>
      <c r="T3023" s="58">
        <v>0.37037037037037035</v>
      </c>
      <c r="U3023" s="61"/>
      <c r="V3023" s="46" t="s">
        <v>182</v>
      </c>
      <c r="W3023" s="57">
        <v>1</v>
      </c>
      <c r="X3023" s="58">
        <v>0.16666666666666666</v>
      </c>
      <c r="Y3023" s="61"/>
      <c r="Z3023" s="46" t="s">
        <v>187</v>
      </c>
      <c r="AA3023" s="57">
        <v>2</v>
      </c>
      <c r="AB3023" s="58">
        <v>0.33333333333333331</v>
      </c>
      <c r="AC3023" s="61"/>
      <c r="AD3023" s="61"/>
      <c r="AE3023" s="47" t="s">
        <v>340</v>
      </c>
      <c r="AF3023" s="57">
        <v>1</v>
      </c>
      <c r="AG3023" s="58">
        <v>0.16666666666666666</v>
      </c>
      <c r="AH3023" s="61"/>
      <c r="AI3023" s="55" t="s">
        <v>359</v>
      </c>
      <c r="AJ3023" s="57">
        <v>5</v>
      </c>
      <c r="AK3023" s="58">
        <v>0.83333333333333337</v>
      </c>
      <c r="AL3023" s="61"/>
      <c r="AM3023" s="55" t="s">
        <v>412</v>
      </c>
      <c r="AN3023" s="57">
        <v>1</v>
      </c>
      <c r="AO3023" s="58">
        <v>0.16666666666666666</v>
      </c>
      <c r="AP3023" s="61"/>
      <c r="AQ3023" s="61"/>
      <c r="AR3023" s="46" t="s">
        <v>182</v>
      </c>
      <c r="AS3023" s="57">
        <v>1</v>
      </c>
      <c r="AT3023" s="58">
        <v>1</v>
      </c>
      <c r="AU3023" s="61"/>
      <c r="AV3023" s="46" t="s">
        <v>187</v>
      </c>
      <c r="AW3023" s="57">
        <v>0</v>
      </c>
      <c r="AX3023" s="58">
        <v>0</v>
      </c>
      <c r="AY3023" s="61"/>
      <c r="AZ3023" s="61"/>
      <c r="BA3023" s="55" t="s">
        <v>340</v>
      </c>
      <c r="BB3023" s="57">
        <v>0</v>
      </c>
      <c r="BC3023" s="58">
        <v>0</v>
      </c>
      <c r="BD3023" s="61"/>
      <c r="BE3023" s="55" t="s">
        <v>359</v>
      </c>
      <c r="BF3023" s="57">
        <v>0</v>
      </c>
      <c r="BG3023" s="58">
        <v>0</v>
      </c>
      <c r="BH3023" s="61"/>
      <c r="BI3023" s="55" t="s">
        <v>412</v>
      </c>
      <c r="BJ3023" s="57">
        <v>0</v>
      </c>
      <c r="BK3023" s="58">
        <v>0</v>
      </c>
      <c r="BL3023" s="61"/>
      <c r="BM3023" s="61"/>
    </row>
    <row r="3024" spans="2:65" ht="25.5" customHeight="1" x14ac:dyDescent="0.2">
      <c r="B3024" s="50" t="s">
        <v>183</v>
      </c>
      <c r="C3024" s="57">
        <v>3</v>
      </c>
      <c r="D3024" s="58">
        <v>0.1111111111111111</v>
      </c>
      <c r="E3024" s="64"/>
      <c r="F3024" s="46" t="s">
        <v>188</v>
      </c>
      <c r="G3024" s="57">
        <v>0</v>
      </c>
      <c r="H3024" s="58">
        <v>0</v>
      </c>
      <c r="I3024" s="61"/>
      <c r="J3024" s="55" t="s">
        <v>341</v>
      </c>
      <c r="K3024" s="57">
        <v>0</v>
      </c>
      <c r="L3024" s="58">
        <v>0</v>
      </c>
      <c r="M3024" s="61"/>
      <c r="N3024" s="50" t="s">
        <v>360</v>
      </c>
      <c r="O3024" s="57">
        <v>0</v>
      </c>
      <c r="P3024" s="58">
        <v>0</v>
      </c>
      <c r="Q3024" s="61"/>
      <c r="R3024" s="50" t="s">
        <v>413</v>
      </c>
      <c r="S3024" s="57">
        <v>1</v>
      </c>
      <c r="T3024" s="58">
        <v>3.7037037037037035E-2</v>
      </c>
      <c r="U3024" s="61"/>
      <c r="V3024" s="46" t="s">
        <v>183</v>
      </c>
      <c r="W3024" s="57">
        <v>0</v>
      </c>
      <c r="X3024" s="58">
        <v>0</v>
      </c>
      <c r="Y3024" s="61"/>
      <c r="Z3024" s="46" t="s">
        <v>188</v>
      </c>
      <c r="AA3024" s="57">
        <v>0</v>
      </c>
      <c r="AB3024" s="58">
        <v>0</v>
      </c>
      <c r="AC3024" s="61"/>
      <c r="AD3024" s="61"/>
      <c r="AE3024" s="47" t="s">
        <v>341</v>
      </c>
      <c r="AF3024" s="57">
        <v>0</v>
      </c>
      <c r="AG3024" s="58">
        <v>0</v>
      </c>
      <c r="AH3024" s="61"/>
      <c r="AI3024" s="50" t="s">
        <v>360</v>
      </c>
      <c r="AJ3024" s="57">
        <v>0</v>
      </c>
      <c r="AK3024" s="58">
        <v>0</v>
      </c>
      <c r="AL3024" s="61"/>
      <c r="AM3024" s="50" t="s">
        <v>413</v>
      </c>
      <c r="AN3024" s="57">
        <v>0</v>
      </c>
      <c r="AO3024" s="58">
        <v>0</v>
      </c>
      <c r="AP3024" s="61"/>
      <c r="AQ3024" s="61"/>
      <c r="AR3024" s="46" t="s">
        <v>183</v>
      </c>
      <c r="AS3024" s="57">
        <v>0</v>
      </c>
      <c r="AT3024" s="58">
        <v>0</v>
      </c>
      <c r="AU3024" s="61"/>
      <c r="AV3024" s="46" t="s">
        <v>188</v>
      </c>
      <c r="AW3024" s="57">
        <v>0</v>
      </c>
      <c r="AX3024" s="58">
        <v>0</v>
      </c>
      <c r="AY3024" s="61"/>
      <c r="AZ3024" s="61"/>
      <c r="BA3024" s="55" t="s">
        <v>341</v>
      </c>
      <c r="BB3024" s="57">
        <v>0</v>
      </c>
      <c r="BC3024" s="58">
        <v>0</v>
      </c>
      <c r="BD3024" s="61"/>
      <c r="BE3024" s="50" t="s">
        <v>360</v>
      </c>
      <c r="BF3024" s="57">
        <v>0</v>
      </c>
      <c r="BG3024" s="58">
        <v>0</v>
      </c>
      <c r="BH3024" s="61"/>
      <c r="BI3024" s="50" t="s">
        <v>413</v>
      </c>
      <c r="BJ3024" s="57">
        <v>1</v>
      </c>
      <c r="BK3024" s="58">
        <v>1</v>
      </c>
      <c r="BL3024" s="61"/>
      <c r="BM3024" s="61"/>
    </row>
    <row r="3025" spans="2:65" ht="25.5" customHeight="1" x14ac:dyDescent="0.2">
      <c r="B3025" s="50" t="s">
        <v>184</v>
      </c>
      <c r="C3025" s="57">
        <v>3</v>
      </c>
      <c r="D3025" s="58">
        <v>0.1111111111111111</v>
      </c>
      <c r="E3025" s="64"/>
      <c r="F3025" s="77"/>
      <c r="G3025" s="54">
        <v>27</v>
      </c>
      <c r="H3025" s="76">
        <v>1</v>
      </c>
      <c r="I3025" s="61"/>
      <c r="J3025" s="50" t="s">
        <v>344</v>
      </c>
      <c r="K3025" s="57">
        <v>3</v>
      </c>
      <c r="L3025" s="58">
        <v>0.1111111111111111</v>
      </c>
      <c r="M3025" s="61"/>
      <c r="N3025" s="50" t="s">
        <v>358</v>
      </c>
      <c r="O3025" s="57">
        <v>3</v>
      </c>
      <c r="P3025" s="58">
        <v>0.1111111111111111</v>
      </c>
      <c r="Q3025" s="61"/>
      <c r="R3025" s="50" t="s">
        <v>414</v>
      </c>
      <c r="S3025" s="57">
        <v>2</v>
      </c>
      <c r="T3025" s="58">
        <v>7.407407407407407E-2</v>
      </c>
      <c r="U3025" s="61"/>
      <c r="V3025" s="46" t="s">
        <v>184</v>
      </c>
      <c r="W3025" s="57">
        <v>0</v>
      </c>
      <c r="X3025" s="58">
        <v>0</v>
      </c>
      <c r="Y3025" s="61"/>
      <c r="Z3025" s="77"/>
      <c r="AA3025" s="54">
        <v>6</v>
      </c>
      <c r="AB3025" s="76">
        <v>1</v>
      </c>
      <c r="AC3025" s="61"/>
      <c r="AD3025" s="61"/>
      <c r="AE3025" s="50" t="s">
        <v>344</v>
      </c>
      <c r="AF3025" s="57">
        <v>0</v>
      </c>
      <c r="AG3025" s="58">
        <v>0</v>
      </c>
      <c r="AH3025" s="61"/>
      <c r="AI3025" s="50" t="s">
        <v>358</v>
      </c>
      <c r="AJ3025" s="57">
        <v>1</v>
      </c>
      <c r="AK3025" s="58">
        <v>0.16666666666666666</v>
      </c>
      <c r="AL3025" s="61"/>
      <c r="AM3025" s="50" t="s">
        <v>414</v>
      </c>
      <c r="AN3025" s="57">
        <v>1</v>
      </c>
      <c r="AO3025" s="58">
        <v>0.16666666666666666</v>
      </c>
      <c r="AP3025" s="61"/>
      <c r="AQ3025" s="61"/>
      <c r="AR3025" s="46" t="s">
        <v>184</v>
      </c>
      <c r="AS3025" s="57">
        <v>0</v>
      </c>
      <c r="AT3025" s="58">
        <v>0</v>
      </c>
      <c r="AU3025" s="61"/>
      <c r="AV3025" s="77"/>
      <c r="AW3025" s="54">
        <v>1</v>
      </c>
      <c r="AX3025" s="76">
        <v>1</v>
      </c>
      <c r="AY3025" s="61"/>
      <c r="AZ3025" s="61"/>
      <c r="BA3025" s="50" t="s">
        <v>344</v>
      </c>
      <c r="BB3025" s="57">
        <v>1</v>
      </c>
      <c r="BC3025" s="58">
        <v>1</v>
      </c>
      <c r="BD3025" s="61"/>
      <c r="BE3025" s="50" t="s">
        <v>358</v>
      </c>
      <c r="BF3025" s="57">
        <v>1</v>
      </c>
      <c r="BG3025" s="58">
        <v>1</v>
      </c>
      <c r="BH3025" s="61"/>
      <c r="BI3025" s="50" t="s">
        <v>414</v>
      </c>
      <c r="BJ3025" s="57">
        <v>0</v>
      </c>
      <c r="BK3025" s="58">
        <v>0</v>
      </c>
      <c r="BL3025" s="61"/>
      <c r="BM3025" s="61"/>
    </row>
    <row r="3026" spans="2:65" ht="25.5" customHeight="1" x14ac:dyDescent="0.2">
      <c r="B3026" s="50" t="s">
        <v>185</v>
      </c>
      <c r="C3026" s="57">
        <v>1</v>
      </c>
      <c r="D3026" s="58">
        <v>3.7037037037037035E-2</v>
      </c>
      <c r="E3026" s="64"/>
      <c r="F3026" s="61"/>
      <c r="G3026" s="56" t="s">
        <v>141</v>
      </c>
      <c r="H3026" s="49" t="s">
        <v>140</v>
      </c>
      <c r="I3026" s="61"/>
      <c r="J3026" s="50" t="s">
        <v>343</v>
      </c>
      <c r="K3026" s="57">
        <v>0</v>
      </c>
      <c r="L3026" s="58">
        <v>0</v>
      </c>
      <c r="M3026" s="61"/>
      <c r="N3026" s="50" t="s">
        <v>361</v>
      </c>
      <c r="O3026" s="57">
        <v>1</v>
      </c>
      <c r="P3026" s="58">
        <v>3.7037037037037035E-2</v>
      </c>
      <c r="Q3026" s="61"/>
      <c r="R3026" s="50" t="s">
        <v>415</v>
      </c>
      <c r="S3026" s="57">
        <v>1</v>
      </c>
      <c r="T3026" s="58">
        <v>3.7037037037037035E-2</v>
      </c>
      <c r="U3026" s="61"/>
      <c r="V3026" s="46" t="s">
        <v>185</v>
      </c>
      <c r="W3026" s="57">
        <v>0</v>
      </c>
      <c r="X3026" s="58">
        <v>0</v>
      </c>
      <c r="Y3026" s="61"/>
      <c r="Z3026" s="37"/>
      <c r="AA3026" s="56" t="s">
        <v>141</v>
      </c>
      <c r="AB3026" s="49" t="s">
        <v>140</v>
      </c>
      <c r="AC3026" s="61"/>
      <c r="AD3026" s="61"/>
      <c r="AE3026" s="50" t="s">
        <v>343</v>
      </c>
      <c r="AF3026" s="57">
        <v>1</v>
      </c>
      <c r="AG3026" s="58">
        <v>0.16666666666666666</v>
      </c>
      <c r="AH3026" s="61"/>
      <c r="AI3026" s="50" t="s">
        <v>361</v>
      </c>
      <c r="AJ3026" s="57">
        <v>0</v>
      </c>
      <c r="AK3026" s="58">
        <v>0</v>
      </c>
      <c r="AL3026" s="61"/>
      <c r="AM3026" s="50" t="s">
        <v>415</v>
      </c>
      <c r="AN3026" s="57">
        <v>0</v>
      </c>
      <c r="AO3026" s="58">
        <v>0</v>
      </c>
      <c r="AP3026" s="61"/>
      <c r="AQ3026" s="61"/>
      <c r="AR3026" s="46" t="s">
        <v>185</v>
      </c>
      <c r="AS3026" s="57">
        <v>0</v>
      </c>
      <c r="AT3026" s="58">
        <v>0</v>
      </c>
      <c r="AU3026" s="61"/>
      <c r="AV3026" s="61"/>
      <c r="AW3026" s="56" t="s">
        <v>141</v>
      </c>
      <c r="AX3026" s="49" t="s">
        <v>140</v>
      </c>
      <c r="AY3026" s="61"/>
      <c r="AZ3026" s="61"/>
      <c r="BA3026" s="50" t="s">
        <v>343</v>
      </c>
      <c r="BB3026" s="57">
        <v>0</v>
      </c>
      <c r="BC3026" s="58">
        <v>0</v>
      </c>
      <c r="BD3026" s="61"/>
      <c r="BE3026" s="50" t="s">
        <v>361</v>
      </c>
      <c r="BF3026" s="57">
        <v>0</v>
      </c>
      <c r="BG3026" s="58">
        <v>0</v>
      </c>
      <c r="BH3026" s="61"/>
      <c r="BI3026" s="50" t="s">
        <v>415</v>
      </c>
      <c r="BJ3026" s="57">
        <v>0</v>
      </c>
      <c r="BK3026" s="58">
        <v>0</v>
      </c>
      <c r="BL3026" s="61"/>
      <c r="BM3026" s="61"/>
    </row>
    <row r="3027" spans="2:65" ht="25.5" customHeight="1" x14ac:dyDescent="0.2">
      <c r="B3027" s="46" t="s">
        <v>162</v>
      </c>
      <c r="C3027" s="57">
        <v>1</v>
      </c>
      <c r="D3027" s="58">
        <v>3.7037037037037035E-2</v>
      </c>
      <c r="E3027" s="64"/>
      <c r="F3027" s="61"/>
      <c r="G3027" s="61"/>
      <c r="H3027" s="61"/>
      <c r="I3027" s="61"/>
      <c r="J3027" s="50" t="s">
        <v>342</v>
      </c>
      <c r="K3027" s="57">
        <v>0</v>
      </c>
      <c r="L3027" s="58">
        <v>0</v>
      </c>
      <c r="M3027" s="61"/>
      <c r="N3027" s="50" t="s">
        <v>362</v>
      </c>
      <c r="O3027" s="57">
        <v>2</v>
      </c>
      <c r="P3027" s="58">
        <v>7.407407407407407E-2</v>
      </c>
      <c r="Q3027" s="61"/>
      <c r="R3027" s="50" t="s">
        <v>416</v>
      </c>
      <c r="S3027" s="57">
        <v>2</v>
      </c>
      <c r="T3027" s="58">
        <v>7.407407407407407E-2</v>
      </c>
      <c r="U3027" s="61"/>
      <c r="V3027" s="46" t="s">
        <v>162</v>
      </c>
      <c r="W3027" s="57">
        <v>0</v>
      </c>
      <c r="X3027" s="58">
        <v>0</v>
      </c>
      <c r="Y3027" s="61"/>
      <c r="Z3027" s="61"/>
      <c r="AA3027" s="61"/>
      <c r="AB3027" s="61"/>
      <c r="AC3027" s="61"/>
      <c r="AD3027" s="61"/>
      <c r="AE3027" s="50" t="s">
        <v>342</v>
      </c>
      <c r="AF3027" s="57">
        <v>0</v>
      </c>
      <c r="AG3027" s="58">
        <v>0</v>
      </c>
      <c r="AH3027" s="61"/>
      <c r="AI3027" s="50" t="s">
        <v>362</v>
      </c>
      <c r="AJ3027" s="57">
        <v>0</v>
      </c>
      <c r="AK3027" s="58">
        <v>0</v>
      </c>
      <c r="AL3027" s="61"/>
      <c r="AM3027" s="50" t="s">
        <v>416</v>
      </c>
      <c r="AN3027" s="57">
        <v>0</v>
      </c>
      <c r="AO3027" s="58">
        <v>0</v>
      </c>
      <c r="AP3027" s="61"/>
      <c r="AQ3027" s="61"/>
      <c r="AR3027" s="46" t="s">
        <v>162</v>
      </c>
      <c r="AS3027" s="57">
        <v>0</v>
      </c>
      <c r="AT3027" s="58">
        <v>0</v>
      </c>
      <c r="AU3027" s="61"/>
      <c r="AV3027" s="61"/>
      <c r="AW3027" s="61"/>
      <c r="AX3027" s="61"/>
      <c r="AY3027" s="61"/>
      <c r="AZ3027" s="61"/>
      <c r="BA3027" s="50" t="s">
        <v>342</v>
      </c>
      <c r="BB3027" s="57">
        <v>0</v>
      </c>
      <c r="BC3027" s="58">
        <v>0</v>
      </c>
      <c r="BD3027" s="61"/>
      <c r="BE3027" s="50" t="s">
        <v>362</v>
      </c>
      <c r="BF3027" s="57">
        <v>0</v>
      </c>
      <c r="BG3027" s="58">
        <v>0</v>
      </c>
      <c r="BH3027" s="61"/>
      <c r="BI3027" s="50" t="s">
        <v>416</v>
      </c>
      <c r="BJ3027" s="57">
        <v>0</v>
      </c>
      <c r="BK3027" s="58">
        <v>0</v>
      </c>
      <c r="BL3027" s="61"/>
      <c r="BM3027" s="61"/>
    </row>
    <row r="3028" spans="2:65" ht="25.5" customHeight="1" x14ac:dyDescent="0.2">
      <c r="B3028" s="77"/>
      <c r="C3028" s="54">
        <v>27</v>
      </c>
      <c r="D3028" s="76">
        <v>1</v>
      </c>
      <c r="E3028" s="64"/>
      <c r="F3028" s="61"/>
      <c r="G3028" s="61"/>
      <c r="H3028" s="61"/>
      <c r="I3028" s="61"/>
      <c r="J3028" s="50" t="s">
        <v>354</v>
      </c>
      <c r="K3028" s="57">
        <v>3</v>
      </c>
      <c r="L3028" s="58">
        <v>0.1111111111111111</v>
      </c>
      <c r="M3028" s="61"/>
      <c r="N3028" s="50" t="s">
        <v>363</v>
      </c>
      <c r="O3028" s="57">
        <v>1</v>
      </c>
      <c r="P3028" s="58">
        <v>3.7037037037037035E-2</v>
      </c>
      <c r="Q3028" s="61"/>
      <c r="R3028" s="50" t="s">
        <v>417</v>
      </c>
      <c r="S3028" s="57">
        <v>0</v>
      </c>
      <c r="T3028" s="58">
        <v>0</v>
      </c>
      <c r="U3028" s="61"/>
      <c r="V3028" s="77"/>
      <c r="W3028" s="54">
        <v>6</v>
      </c>
      <c r="X3028" s="76">
        <v>1</v>
      </c>
      <c r="Y3028" s="61"/>
      <c r="Z3028" s="61"/>
      <c r="AA3028" s="61"/>
      <c r="AB3028" s="61"/>
      <c r="AC3028" s="61"/>
      <c r="AD3028" s="61"/>
      <c r="AE3028" s="50" t="s">
        <v>354</v>
      </c>
      <c r="AF3028" s="57">
        <v>0</v>
      </c>
      <c r="AG3028" s="58">
        <v>0</v>
      </c>
      <c r="AH3028" s="61"/>
      <c r="AI3028" s="50" t="s">
        <v>363</v>
      </c>
      <c r="AJ3028" s="57">
        <v>0</v>
      </c>
      <c r="AK3028" s="58">
        <v>0</v>
      </c>
      <c r="AL3028" s="61"/>
      <c r="AM3028" s="50" t="s">
        <v>417</v>
      </c>
      <c r="AN3028" s="57">
        <v>0</v>
      </c>
      <c r="AO3028" s="58">
        <v>0</v>
      </c>
      <c r="AP3028" s="61"/>
      <c r="AQ3028" s="61"/>
      <c r="AR3028" s="77" t="s">
        <v>142</v>
      </c>
      <c r="AS3028" s="54">
        <v>1</v>
      </c>
      <c r="AT3028" s="76">
        <v>1</v>
      </c>
      <c r="AU3028" s="61"/>
      <c r="AV3028" s="61"/>
      <c r="AW3028" s="61"/>
      <c r="AX3028" s="61"/>
      <c r="AY3028" s="61"/>
      <c r="AZ3028" s="61"/>
      <c r="BA3028" s="50" t="s">
        <v>354</v>
      </c>
      <c r="BB3028" s="57">
        <v>0</v>
      </c>
      <c r="BC3028" s="58">
        <v>0</v>
      </c>
      <c r="BD3028" s="61"/>
      <c r="BE3028" s="50" t="s">
        <v>363</v>
      </c>
      <c r="BF3028" s="57">
        <v>0</v>
      </c>
      <c r="BG3028" s="58">
        <v>0</v>
      </c>
      <c r="BH3028" s="61"/>
      <c r="BI3028" s="50" t="s">
        <v>417</v>
      </c>
      <c r="BJ3028" s="57">
        <v>0</v>
      </c>
      <c r="BK3028" s="58">
        <v>0</v>
      </c>
      <c r="BL3028" s="61"/>
      <c r="BM3028" s="61"/>
    </row>
    <row r="3029" spans="2:65" ht="25.5" customHeight="1" x14ac:dyDescent="0.2">
      <c r="B3029" s="61"/>
      <c r="C3029" s="80" t="s">
        <v>141</v>
      </c>
      <c r="D3029" s="77" t="s">
        <v>140</v>
      </c>
      <c r="E3029" s="64"/>
      <c r="F3029" s="61"/>
      <c r="G3029" s="61"/>
      <c r="H3029" s="61"/>
      <c r="I3029" s="61"/>
      <c r="J3029" s="50" t="s">
        <v>355</v>
      </c>
      <c r="K3029" s="57">
        <v>0</v>
      </c>
      <c r="L3029" s="58">
        <v>0</v>
      </c>
      <c r="M3029" s="61"/>
      <c r="N3029" s="50" t="s">
        <v>364</v>
      </c>
      <c r="O3029" s="57">
        <v>2</v>
      </c>
      <c r="P3029" s="58">
        <v>7.407407407407407E-2</v>
      </c>
      <c r="Q3029" s="61"/>
      <c r="R3029" s="50" t="s">
        <v>418</v>
      </c>
      <c r="S3029" s="57">
        <v>3</v>
      </c>
      <c r="T3029" s="58">
        <v>0.1111111111111111</v>
      </c>
      <c r="U3029" s="61"/>
      <c r="V3029" s="61"/>
      <c r="W3029" s="56" t="s">
        <v>141</v>
      </c>
      <c r="X3029" s="49" t="s">
        <v>140</v>
      </c>
      <c r="Y3029" s="61"/>
      <c r="Z3029" s="61"/>
      <c r="AA3029" s="61"/>
      <c r="AB3029" s="61"/>
      <c r="AC3029" s="61"/>
      <c r="AD3029" s="61"/>
      <c r="AE3029" s="50" t="s">
        <v>355</v>
      </c>
      <c r="AF3029" s="57">
        <v>0</v>
      </c>
      <c r="AG3029" s="58">
        <v>0</v>
      </c>
      <c r="AH3029" s="61"/>
      <c r="AI3029" s="50" t="s">
        <v>364</v>
      </c>
      <c r="AJ3029" s="57">
        <v>0</v>
      </c>
      <c r="AK3029" s="58">
        <v>0</v>
      </c>
      <c r="AL3029" s="61"/>
      <c r="AM3029" s="50" t="s">
        <v>418</v>
      </c>
      <c r="AN3029" s="57">
        <v>0</v>
      </c>
      <c r="AO3029" s="58">
        <v>0</v>
      </c>
      <c r="AP3029" s="61"/>
      <c r="AQ3029" s="61"/>
      <c r="AR3029" s="69"/>
      <c r="AS3029" s="56" t="s">
        <v>141</v>
      </c>
      <c r="AT3029" s="49" t="s">
        <v>140</v>
      </c>
      <c r="AU3029" s="61"/>
      <c r="AV3029" s="61"/>
      <c r="AW3029" s="61"/>
      <c r="AX3029" s="61"/>
      <c r="AY3029" s="61"/>
      <c r="AZ3029" s="61"/>
      <c r="BA3029" s="50" t="s">
        <v>355</v>
      </c>
      <c r="BB3029" s="57">
        <v>0</v>
      </c>
      <c r="BC3029" s="58">
        <v>0</v>
      </c>
      <c r="BD3029" s="61"/>
      <c r="BE3029" s="50" t="s">
        <v>364</v>
      </c>
      <c r="BF3029" s="57">
        <v>0</v>
      </c>
      <c r="BG3029" s="58">
        <v>0</v>
      </c>
      <c r="BH3029" s="61"/>
      <c r="BI3029" s="50" t="s">
        <v>418</v>
      </c>
      <c r="BJ3029" s="57">
        <v>0</v>
      </c>
      <c r="BK3029" s="58">
        <v>0</v>
      </c>
      <c r="BL3029" s="61"/>
      <c r="BM3029" s="61"/>
    </row>
    <row r="3030" spans="2:65" ht="25.5" customHeight="1" x14ac:dyDescent="0.2">
      <c r="B3030"/>
      <c r="C3030"/>
      <c r="D3030"/>
      <c r="E3030" s="64"/>
      <c r="F3030" s="175" t="s">
        <v>16</v>
      </c>
      <c r="G3030" s="175"/>
      <c r="H3030" s="175"/>
      <c r="I3030" s="61"/>
      <c r="J3030" s="50" t="s">
        <v>356</v>
      </c>
      <c r="K3030" s="57">
        <v>0</v>
      </c>
      <c r="L3030" s="58">
        <v>0</v>
      </c>
      <c r="M3030" s="61"/>
      <c r="N3030" s="50" t="s">
        <v>365</v>
      </c>
      <c r="O3030" s="57">
        <v>1</v>
      </c>
      <c r="P3030" s="58">
        <v>3.7037037037037035E-2</v>
      </c>
      <c r="Q3030" s="61"/>
      <c r="R3030" s="50" t="s">
        <v>419</v>
      </c>
      <c r="S3030" s="57">
        <v>0</v>
      </c>
      <c r="T3030" s="58">
        <v>0</v>
      </c>
      <c r="U3030" s="61"/>
      <c r="V3030"/>
      <c r="W3030"/>
      <c r="X3030"/>
      <c r="Y3030" s="61"/>
      <c r="Z3030" s="61"/>
      <c r="AA3030" s="61"/>
      <c r="AB3030" s="61"/>
      <c r="AC3030" s="61"/>
      <c r="AD3030" s="61"/>
      <c r="AE3030" s="50" t="s">
        <v>356</v>
      </c>
      <c r="AF3030" s="57">
        <v>0</v>
      </c>
      <c r="AG3030" s="58">
        <v>0</v>
      </c>
      <c r="AH3030" s="61"/>
      <c r="AI3030" s="50" t="s">
        <v>365</v>
      </c>
      <c r="AJ3030" s="57">
        <v>0</v>
      </c>
      <c r="AK3030" s="58">
        <v>0</v>
      </c>
      <c r="AL3030" s="61"/>
      <c r="AM3030" s="50" t="s">
        <v>419</v>
      </c>
      <c r="AN3030" s="57">
        <v>0</v>
      </c>
      <c r="AO3030" s="58">
        <v>0</v>
      </c>
      <c r="AP3030" s="61"/>
      <c r="AQ3030" s="61"/>
      <c r="AR3030"/>
      <c r="AS3030"/>
      <c r="AT3030"/>
      <c r="AU3030" s="61"/>
      <c r="AV3030"/>
      <c r="AW3030"/>
      <c r="AX3030"/>
      <c r="AY3030" s="61"/>
      <c r="AZ3030" s="61"/>
      <c r="BA3030" s="50" t="s">
        <v>356</v>
      </c>
      <c r="BB3030" s="57">
        <v>0</v>
      </c>
      <c r="BC3030" s="58">
        <v>0</v>
      </c>
      <c r="BD3030" s="61"/>
      <c r="BE3030" s="50" t="s">
        <v>365</v>
      </c>
      <c r="BF3030" s="57">
        <v>0</v>
      </c>
      <c r="BG3030" s="58">
        <v>0</v>
      </c>
      <c r="BH3030" s="61"/>
      <c r="BI3030" s="50" t="s">
        <v>419</v>
      </c>
      <c r="BJ3030" s="57">
        <v>0</v>
      </c>
      <c r="BK3030" s="58">
        <v>0</v>
      </c>
      <c r="BL3030" s="61"/>
      <c r="BM3030" s="61"/>
    </row>
    <row r="3031" spans="2:65" ht="25.5" customHeight="1" x14ac:dyDescent="0.2">
      <c r="B3031"/>
      <c r="C3031"/>
      <c r="D3031"/>
      <c r="E3031" s="64"/>
      <c r="F3031" s="55" t="s">
        <v>191</v>
      </c>
      <c r="G3031" s="57">
        <v>8</v>
      </c>
      <c r="H3031" s="58">
        <v>0.29629629629629628</v>
      </c>
      <c r="I3031" s="61"/>
      <c r="J3031" s="50" t="s">
        <v>345</v>
      </c>
      <c r="K3031" s="57">
        <v>3</v>
      </c>
      <c r="L3031" s="58">
        <v>0.1111111111111111</v>
      </c>
      <c r="M3031" s="61"/>
      <c r="N3031" s="50" t="s">
        <v>366</v>
      </c>
      <c r="O3031" s="57">
        <v>0</v>
      </c>
      <c r="P3031" s="58">
        <v>0</v>
      </c>
      <c r="Q3031" s="61"/>
      <c r="R3031" s="50" t="s">
        <v>420</v>
      </c>
      <c r="S3031" s="57">
        <v>1</v>
      </c>
      <c r="T3031" s="58">
        <v>3.7037037037037035E-2</v>
      </c>
      <c r="U3031" s="61"/>
      <c r="V3031" s="175" t="s">
        <v>15</v>
      </c>
      <c r="W3031" s="175"/>
      <c r="X3031" s="175"/>
      <c r="Y3031" s="61"/>
      <c r="Z3031" s="175" t="s">
        <v>16</v>
      </c>
      <c r="AA3031" s="175"/>
      <c r="AB3031" s="175"/>
      <c r="AC3031" s="61"/>
      <c r="AD3031" s="61"/>
      <c r="AE3031" s="50" t="s">
        <v>345</v>
      </c>
      <c r="AF3031" s="57">
        <v>0</v>
      </c>
      <c r="AG3031" s="58">
        <v>0</v>
      </c>
      <c r="AH3031" s="61"/>
      <c r="AI3031" s="50" t="s">
        <v>366</v>
      </c>
      <c r="AJ3031" s="57">
        <v>0</v>
      </c>
      <c r="AK3031" s="58">
        <v>0</v>
      </c>
      <c r="AL3031" s="61"/>
      <c r="AM3031" s="50" t="s">
        <v>420</v>
      </c>
      <c r="AN3031" s="57">
        <v>0</v>
      </c>
      <c r="AO3031" s="58">
        <v>0</v>
      </c>
      <c r="AP3031" s="61"/>
      <c r="AQ3031" s="61"/>
      <c r="AR3031" s="178" t="s">
        <v>15</v>
      </c>
      <c r="AS3031" s="179"/>
      <c r="AT3031" s="179"/>
      <c r="AU3031" s="61"/>
      <c r="AV3031" s="176" t="s">
        <v>16</v>
      </c>
      <c r="AW3031" s="177"/>
      <c r="AX3031" s="177"/>
      <c r="AY3031" s="61"/>
      <c r="AZ3031" s="61"/>
      <c r="BA3031" s="50" t="s">
        <v>345</v>
      </c>
      <c r="BB3031" s="57">
        <v>0</v>
      </c>
      <c r="BC3031" s="58">
        <v>0</v>
      </c>
      <c r="BD3031" s="61"/>
      <c r="BE3031" s="50" t="s">
        <v>366</v>
      </c>
      <c r="BF3031" s="57">
        <v>0</v>
      </c>
      <c r="BG3031" s="58">
        <v>0</v>
      </c>
      <c r="BH3031" s="61"/>
      <c r="BI3031" s="50" t="s">
        <v>420</v>
      </c>
      <c r="BJ3031" s="57">
        <v>0</v>
      </c>
      <c r="BK3031" s="58">
        <v>0</v>
      </c>
      <c r="BL3031" s="61"/>
      <c r="BM3031" s="61"/>
    </row>
    <row r="3032" spans="2:65" ht="25.5" customHeight="1" x14ac:dyDescent="0.2">
      <c r="B3032"/>
      <c r="C3032"/>
      <c r="D3032"/>
      <c r="E3032" s="64"/>
      <c r="F3032" s="46" t="s">
        <v>192</v>
      </c>
      <c r="G3032" s="57">
        <v>5</v>
      </c>
      <c r="H3032" s="58">
        <v>0.18518518518518517</v>
      </c>
      <c r="I3032" s="61"/>
      <c r="J3032" s="50" t="s">
        <v>347</v>
      </c>
      <c r="K3032" s="57">
        <v>0</v>
      </c>
      <c r="L3032" s="58">
        <v>0</v>
      </c>
      <c r="M3032" s="61"/>
      <c r="N3032" s="50" t="s">
        <v>367</v>
      </c>
      <c r="O3032" s="57">
        <v>1</v>
      </c>
      <c r="P3032" s="58">
        <v>3.7037037037037035E-2</v>
      </c>
      <c r="Q3032" s="61"/>
      <c r="R3032" s="50" t="s">
        <v>421</v>
      </c>
      <c r="S3032" s="57">
        <v>0</v>
      </c>
      <c r="T3032" s="58">
        <v>0</v>
      </c>
      <c r="U3032" s="61"/>
      <c r="V3032" s="47" t="s">
        <v>189</v>
      </c>
      <c r="W3032" s="57">
        <v>3</v>
      </c>
      <c r="X3032" s="58">
        <v>0.5</v>
      </c>
      <c r="Y3032" s="61"/>
      <c r="Z3032" s="47" t="s">
        <v>191</v>
      </c>
      <c r="AA3032" s="57">
        <v>4</v>
      </c>
      <c r="AB3032" s="58">
        <v>0.66666666666666663</v>
      </c>
      <c r="AC3032" s="61"/>
      <c r="AD3032" s="61"/>
      <c r="AE3032" s="50" t="s">
        <v>347</v>
      </c>
      <c r="AF3032" s="57">
        <v>0</v>
      </c>
      <c r="AG3032" s="58">
        <v>0</v>
      </c>
      <c r="AH3032" s="61"/>
      <c r="AI3032" s="50" t="s">
        <v>367</v>
      </c>
      <c r="AJ3032" s="57">
        <v>0</v>
      </c>
      <c r="AK3032" s="58">
        <v>0</v>
      </c>
      <c r="AL3032" s="61"/>
      <c r="AM3032" s="50" t="s">
        <v>421</v>
      </c>
      <c r="AN3032" s="57">
        <v>0</v>
      </c>
      <c r="AO3032" s="58">
        <v>0</v>
      </c>
      <c r="AP3032" s="61"/>
      <c r="AQ3032" s="61"/>
      <c r="AR3032" s="47" t="s">
        <v>189</v>
      </c>
      <c r="AS3032" s="57">
        <v>0</v>
      </c>
      <c r="AT3032" s="58">
        <v>0</v>
      </c>
      <c r="AU3032" s="61"/>
      <c r="AV3032" s="47" t="s">
        <v>191</v>
      </c>
      <c r="AW3032" s="57">
        <v>1</v>
      </c>
      <c r="AX3032" s="58">
        <v>1</v>
      </c>
      <c r="AY3032" s="61"/>
      <c r="AZ3032" s="61"/>
      <c r="BA3032" s="50" t="s">
        <v>347</v>
      </c>
      <c r="BB3032" s="57">
        <v>0</v>
      </c>
      <c r="BC3032" s="58">
        <v>0</v>
      </c>
      <c r="BD3032" s="61"/>
      <c r="BE3032" s="50" t="s">
        <v>367</v>
      </c>
      <c r="BF3032" s="57">
        <v>0</v>
      </c>
      <c r="BG3032" s="58">
        <v>0</v>
      </c>
      <c r="BH3032" s="61"/>
      <c r="BI3032" s="50" t="s">
        <v>421</v>
      </c>
      <c r="BJ3032" s="57">
        <v>0</v>
      </c>
      <c r="BK3032" s="58">
        <v>0</v>
      </c>
      <c r="BL3032" s="61"/>
      <c r="BM3032" s="61"/>
    </row>
    <row r="3033" spans="2:65" ht="25.5" customHeight="1" x14ac:dyDescent="0.2">
      <c r="B3033"/>
      <c r="C3033"/>
      <c r="D3033"/>
      <c r="E3033" s="64"/>
      <c r="F3033" s="46" t="s">
        <v>193</v>
      </c>
      <c r="G3033" s="57">
        <v>5</v>
      </c>
      <c r="H3033" s="58">
        <v>0.18518518518518517</v>
      </c>
      <c r="I3033" s="61"/>
      <c r="J3033" s="50" t="s">
        <v>346</v>
      </c>
      <c r="K3033" s="57">
        <v>0</v>
      </c>
      <c r="L3033" s="58">
        <v>0</v>
      </c>
      <c r="M3033" s="61"/>
      <c r="N3033" s="50" t="s">
        <v>368</v>
      </c>
      <c r="O3033" s="57">
        <v>0</v>
      </c>
      <c r="P3033" s="58">
        <v>0</v>
      </c>
      <c r="Q3033" s="61"/>
      <c r="R3033" s="50" t="s">
        <v>422</v>
      </c>
      <c r="S3033" s="57">
        <v>1</v>
      </c>
      <c r="T3033" s="58">
        <v>3.7037037037037035E-2</v>
      </c>
      <c r="U3033" s="61"/>
      <c r="V3033" s="46" t="s">
        <v>190</v>
      </c>
      <c r="W3033" s="57">
        <v>3</v>
      </c>
      <c r="X3033" s="58">
        <v>0.5</v>
      </c>
      <c r="Y3033" s="61"/>
      <c r="Z3033" s="46" t="s">
        <v>192</v>
      </c>
      <c r="AA3033" s="57">
        <v>1</v>
      </c>
      <c r="AB3033" s="58">
        <v>0.16666666666666666</v>
      </c>
      <c r="AC3033" s="61"/>
      <c r="AD3033" s="61"/>
      <c r="AE3033" s="50" t="s">
        <v>346</v>
      </c>
      <c r="AF3033" s="57">
        <v>0</v>
      </c>
      <c r="AG3033" s="58">
        <v>0</v>
      </c>
      <c r="AH3033" s="61"/>
      <c r="AI3033" s="50" t="s">
        <v>368</v>
      </c>
      <c r="AJ3033" s="57">
        <v>0</v>
      </c>
      <c r="AK3033" s="58">
        <v>0</v>
      </c>
      <c r="AL3033" s="61"/>
      <c r="AM3033" s="50" t="s">
        <v>422</v>
      </c>
      <c r="AN3033" s="57">
        <v>0</v>
      </c>
      <c r="AO3033" s="58">
        <v>0</v>
      </c>
      <c r="AP3033" s="61"/>
      <c r="AQ3033" s="61"/>
      <c r="AR3033" s="46" t="s">
        <v>190</v>
      </c>
      <c r="AS3033" s="57">
        <v>1</v>
      </c>
      <c r="AT3033" s="58">
        <v>1</v>
      </c>
      <c r="AU3033" s="61"/>
      <c r="AV3033" s="46" t="s">
        <v>192</v>
      </c>
      <c r="AW3033" s="57">
        <v>0</v>
      </c>
      <c r="AX3033" s="58">
        <v>0</v>
      </c>
      <c r="AY3033" s="61"/>
      <c r="AZ3033" s="61"/>
      <c r="BA3033" s="50" t="s">
        <v>346</v>
      </c>
      <c r="BB3033" s="57">
        <v>0</v>
      </c>
      <c r="BC3033" s="58">
        <v>0</v>
      </c>
      <c r="BD3033" s="61"/>
      <c r="BE3033" s="50" t="s">
        <v>368</v>
      </c>
      <c r="BF3033" s="57">
        <v>0</v>
      </c>
      <c r="BG3033" s="58">
        <v>0</v>
      </c>
      <c r="BH3033" s="61"/>
      <c r="BI3033" s="50" t="s">
        <v>422</v>
      </c>
      <c r="BJ3033" s="57">
        <v>0</v>
      </c>
      <c r="BK3033" s="58">
        <v>0</v>
      </c>
      <c r="BL3033" s="61"/>
      <c r="BM3033" s="61"/>
    </row>
    <row r="3034" spans="2:65" ht="25.5" customHeight="1" x14ac:dyDescent="0.2">
      <c r="B3034" s="175" t="s">
        <v>15</v>
      </c>
      <c r="C3034" s="175"/>
      <c r="D3034" s="175"/>
      <c r="E3034" s="64"/>
      <c r="F3034" s="46" t="s">
        <v>194</v>
      </c>
      <c r="G3034" s="57">
        <v>9</v>
      </c>
      <c r="H3034" s="58">
        <v>0.33333333333333331</v>
      </c>
      <c r="I3034" s="61"/>
      <c r="J3034" s="50" t="s">
        <v>350</v>
      </c>
      <c r="K3034" s="57">
        <v>1</v>
      </c>
      <c r="L3034" s="58">
        <v>3.7037037037037035E-2</v>
      </c>
      <c r="M3034" s="61"/>
      <c r="N3034" s="37"/>
      <c r="O3034" s="45">
        <v>27</v>
      </c>
      <c r="P3034" s="58">
        <v>1</v>
      </c>
      <c r="Q3034" s="61"/>
      <c r="R3034" s="37"/>
      <c r="S3034" s="45">
        <v>27</v>
      </c>
      <c r="T3034" s="58">
        <v>1</v>
      </c>
      <c r="U3034" s="61"/>
      <c r="V3034" s="77"/>
      <c r="W3034" s="54">
        <v>6</v>
      </c>
      <c r="X3034" s="76">
        <v>1</v>
      </c>
      <c r="Y3034" s="61"/>
      <c r="Z3034" s="46" t="s">
        <v>193</v>
      </c>
      <c r="AA3034" s="57">
        <v>1</v>
      </c>
      <c r="AB3034" s="58">
        <v>0.16666666666666666</v>
      </c>
      <c r="AC3034" s="61"/>
      <c r="AD3034" s="61"/>
      <c r="AE3034" s="50" t="s">
        <v>350</v>
      </c>
      <c r="AF3034" s="57">
        <v>0</v>
      </c>
      <c r="AG3034" s="58">
        <v>0</v>
      </c>
      <c r="AH3034" s="61"/>
      <c r="AI3034" s="37"/>
      <c r="AJ3034" s="45">
        <v>6</v>
      </c>
      <c r="AK3034" s="58">
        <v>1</v>
      </c>
      <c r="AL3034" s="61"/>
      <c r="AM3034" s="37"/>
      <c r="AN3034" s="45">
        <v>6</v>
      </c>
      <c r="AO3034" s="58">
        <v>1</v>
      </c>
      <c r="AP3034" s="61"/>
      <c r="AQ3034" s="61"/>
      <c r="AR3034" s="77"/>
      <c r="AS3034" s="54">
        <v>1</v>
      </c>
      <c r="AT3034" s="76">
        <v>1</v>
      </c>
      <c r="AU3034" s="61"/>
      <c r="AV3034" s="46" t="s">
        <v>193</v>
      </c>
      <c r="AW3034" s="57">
        <v>0</v>
      </c>
      <c r="AX3034" s="58">
        <v>0</v>
      </c>
      <c r="AY3034" s="61"/>
      <c r="AZ3034" s="61"/>
      <c r="BA3034" s="50" t="s">
        <v>350</v>
      </c>
      <c r="BB3034" s="57">
        <v>0</v>
      </c>
      <c r="BC3034" s="58">
        <v>0</v>
      </c>
      <c r="BD3034" s="61"/>
      <c r="BE3034" s="37"/>
      <c r="BF3034" s="45">
        <v>1</v>
      </c>
      <c r="BG3034" s="58">
        <v>1</v>
      </c>
      <c r="BH3034" s="61"/>
      <c r="BI3034" s="37"/>
      <c r="BJ3034" s="45">
        <v>1</v>
      </c>
      <c r="BK3034" s="58">
        <v>1</v>
      </c>
      <c r="BL3034" s="61"/>
      <c r="BM3034" s="61"/>
    </row>
    <row r="3035" spans="2:65" ht="25.5" customHeight="1" x14ac:dyDescent="0.2">
      <c r="B3035" s="55" t="s">
        <v>189</v>
      </c>
      <c r="C3035" s="57">
        <v>27</v>
      </c>
      <c r="D3035" s="58">
        <v>1</v>
      </c>
      <c r="E3035" s="64"/>
      <c r="F3035" s="77"/>
      <c r="G3035" s="54">
        <v>27</v>
      </c>
      <c r="H3035" s="76">
        <v>1</v>
      </c>
      <c r="I3035" s="61"/>
      <c r="J3035" s="50" t="s">
        <v>349</v>
      </c>
      <c r="K3035" s="57">
        <v>0</v>
      </c>
      <c r="L3035" s="58">
        <v>0</v>
      </c>
      <c r="M3035" s="61"/>
      <c r="N3035" s="61"/>
      <c r="O3035" s="49" t="s">
        <v>141</v>
      </c>
      <c r="P3035" s="49" t="s">
        <v>140</v>
      </c>
      <c r="Q3035" s="61"/>
      <c r="R3035" s="61"/>
      <c r="S3035" s="49" t="s">
        <v>141</v>
      </c>
      <c r="T3035" s="49" t="s">
        <v>140</v>
      </c>
      <c r="U3035" s="61"/>
      <c r="V3035" s="61"/>
      <c r="W3035" s="56" t="s">
        <v>141</v>
      </c>
      <c r="X3035" s="49" t="s">
        <v>140</v>
      </c>
      <c r="Y3035" s="61"/>
      <c r="Z3035" s="46" t="s">
        <v>194</v>
      </c>
      <c r="AA3035" s="57">
        <v>0</v>
      </c>
      <c r="AB3035" s="58">
        <v>0</v>
      </c>
      <c r="AC3035" s="61"/>
      <c r="AD3035" s="61"/>
      <c r="AE3035" s="50" t="s">
        <v>349</v>
      </c>
      <c r="AF3035" s="57">
        <v>0</v>
      </c>
      <c r="AG3035" s="58">
        <v>0</v>
      </c>
      <c r="AH3035" s="61"/>
      <c r="AI3035" s="61"/>
      <c r="AJ3035" s="49" t="s">
        <v>141</v>
      </c>
      <c r="AK3035" s="49" t="s">
        <v>140</v>
      </c>
      <c r="AL3035" s="61"/>
      <c r="AM3035" s="61"/>
      <c r="AN3035" s="49" t="s">
        <v>141</v>
      </c>
      <c r="AO3035" s="49" t="s">
        <v>140</v>
      </c>
      <c r="AP3035" s="61"/>
      <c r="AQ3035" s="61"/>
      <c r="AR3035" s="61"/>
      <c r="AS3035" s="56" t="s">
        <v>141</v>
      </c>
      <c r="AT3035" s="49" t="s">
        <v>140</v>
      </c>
      <c r="AU3035" s="61"/>
      <c r="AV3035" s="46" t="s">
        <v>194</v>
      </c>
      <c r="AW3035" s="57">
        <v>0</v>
      </c>
      <c r="AX3035" s="58">
        <v>0</v>
      </c>
      <c r="AY3035" s="61"/>
      <c r="AZ3035" s="61"/>
      <c r="BA3035" s="50" t="s">
        <v>349</v>
      </c>
      <c r="BB3035" s="57">
        <v>0</v>
      </c>
      <c r="BC3035" s="58">
        <v>0</v>
      </c>
      <c r="BD3035" s="61"/>
      <c r="BE3035" s="61"/>
      <c r="BF3035" s="49" t="s">
        <v>141</v>
      </c>
      <c r="BG3035" s="49" t="s">
        <v>140</v>
      </c>
      <c r="BH3035" s="61"/>
      <c r="BI3035" s="61"/>
      <c r="BJ3035" s="49" t="s">
        <v>141</v>
      </c>
      <c r="BK3035" s="49" t="s">
        <v>140</v>
      </c>
      <c r="BL3035" s="61"/>
      <c r="BM3035" s="61"/>
    </row>
    <row r="3036" spans="2:65" ht="25.5" customHeight="1" x14ac:dyDescent="0.2">
      <c r="B3036" s="46" t="s">
        <v>190</v>
      </c>
      <c r="C3036" s="57">
        <v>0</v>
      </c>
      <c r="D3036" s="58">
        <v>0</v>
      </c>
      <c r="E3036" s="64"/>
      <c r="F3036" s="61"/>
      <c r="G3036" s="56" t="s">
        <v>141</v>
      </c>
      <c r="H3036" s="49" t="s">
        <v>140</v>
      </c>
      <c r="I3036" s="61"/>
      <c r="J3036" s="50" t="s">
        <v>348</v>
      </c>
      <c r="K3036" s="57">
        <v>0</v>
      </c>
      <c r="L3036" s="58">
        <v>0</v>
      </c>
      <c r="M3036" s="61"/>
      <c r="N3036" s="61"/>
      <c r="O3036" s="61"/>
      <c r="P3036" s="61"/>
      <c r="Q3036" s="61"/>
      <c r="R3036" s="61"/>
      <c r="S3036" s="61"/>
      <c r="T3036" s="61"/>
      <c r="U3036" s="61"/>
      <c r="V3036" s="61"/>
      <c r="W3036" s="61"/>
      <c r="X3036" s="61"/>
      <c r="Y3036" s="61"/>
      <c r="Z3036" s="77"/>
      <c r="AA3036" s="54">
        <v>6</v>
      </c>
      <c r="AB3036" s="76">
        <v>1</v>
      </c>
      <c r="AC3036" s="61"/>
      <c r="AD3036" s="61"/>
      <c r="AE3036" s="50" t="s">
        <v>348</v>
      </c>
      <c r="AF3036" s="57">
        <v>0</v>
      </c>
      <c r="AG3036" s="58">
        <v>0</v>
      </c>
      <c r="AH3036" s="61"/>
      <c r="AI3036" s="61"/>
      <c r="AJ3036" s="61"/>
      <c r="AK3036" s="61"/>
      <c r="AL3036" s="61"/>
      <c r="AM3036" s="61"/>
      <c r="AN3036" s="61"/>
      <c r="AO3036" s="61"/>
      <c r="AP3036" s="61"/>
      <c r="AQ3036" s="61"/>
      <c r="AR3036" s="61"/>
      <c r="AS3036" s="61"/>
      <c r="AT3036" s="61"/>
      <c r="AU3036" s="61"/>
      <c r="AV3036" s="77"/>
      <c r="AW3036" s="54">
        <v>1</v>
      </c>
      <c r="AX3036" s="76">
        <v>1</v>
      </c>
      <c r="AY3036" s="61"/>
      <c r="AZ3036" s="61"/>
      <c r="BA3036" s="50" t="s">
        <v>348</v>
      </c>
      <c r="BB3036" s="57">
        <v>0</v>
      </c>
      <c r="BC3036" s="58">
        <v>0</v>
      </c>
      <c r="BD3036" s="61"/>
      <c r="BE3036" s="61"/>
      <c r="BF3036" s="61"/>
      <c r="BG3036" s="61"/>
      <c r="BH3036" s="61"/>
      <c r="BI3036" s="61"/>
      <c r="BJ3036" s="61"/>
      <c r="BK3036" s="61"/>
      <c r="BL3036" s="61"/>
      <c r="BM3036" s="61"/>
    </row>
    <row r="3037" spans="2:65" ht="25.5" customHeight="1" x14ac:dyDescent="0.2">
      <c r="B3037" s="77"/>
      <c r="C3037" s="54">
        <v>27</v>
      </c>
      <c r="D3037" s="76">
        <v>1</v>
      </c>
      <c r="E3037" s="64"/>
      <c r="F3037" s="61"/>
      <c r="G3037" s="61"/>
      <c r="H3037" s="61"/>
      <c r="I3037" s="61"/>
      <c r="J3037" s="46" t="s">
        <v>351</v>
      </c>
      <c r="K3037" s="57">
        <v>1</v>
      </c>
      <c r="L3037" s="58">
        <v>3.7037037037037035E-2</v>
      </c>
      <c r="M3037" s="61"/>
      <c r="N3037" s="61"/>
      <c r="O3037" s="61"/>
      <c r="P3037" s="61"/>
      <c r="Q3037" s="61"/>
      <c r="R3037" s="61"/>
      <c r="S3037" s="61"/>
      <c r="T3037" s="61"/>
      <c r="U3037" s="61"/>
      <c r="V3037" s="176" t="s">
        <v>17</v>
      </c>
      <c r="W3037" s="177"/>
      <c r="X3037" s="177"/>
      <c r="Y3037"/>
      <c r="Z3037" s="61"/>
      <c r="AA3037" s="56" t="s">
        <v>141</v>
      </c>
      <c r="AB3037" s="49" t="s">
        <v>140</v>
      </c>
      <c r="AC3037" s="61"/>
      <c r="AD3037" s="61"/>
      <c r="AE3037" s="46" t="s">
        <v>351</v>
      </c>
      <c r="AF3037" s="57">
        <v>0</v>
      </c>
      <c r="AG3037" s="58">
        <v>0</v>
      </c>
      <c r="AH3037" s="61"/>
      <c r="AI3037" s="61"/>
      <c r="AJ3037" s="61"/>
      <c r="AK3037" s="61"/>
      <c r="AL3037" s="61"/>
      <c r="AM3037" s="61"/>
      <c r="AN3037" s="61"/>
      <c r="AO3037" s="61"/>
      <c r="AP3037" s="61"/>
      <c r="AQ3037" s="61"/>
      <c r="AR3037" s="175" t="s">
        <v>17</v>
      </c>
      <c r="AS3037" s="175"/>
      <c r="AT3037" s="175"/>
      <c r="AU3037" s="61"/>
      <c r="AV3037" s="61"/>
      <c r="AW3037" s="56" t="s">
        <v>141</v>
      </c>
      <c r="AX3037" s="49" t="s">
        <v>140</v>
      </c>
      <c r="AY3037" s="61"/>
      <c r="AZ3037" s="61"/>
      <c r="BA3037" s="46" t="s">
        <v>351</v>
      </c>
      <c r="BB3037" s="57">
        <v>0</v>
      </c>
      <c r="BC3037" s="58">
        <v>0</v>
      </c>
      <c r="BD3037" s="61"/>
      <c r="BE3037" s="61"/>
      <c r="BF3037" s="61"/>
      <c r="BG3037" s="61"/>
      <c r="BH3037" s="61"/>
      <c r="BI3037" s="61"/>
      <c r="BJ3037" s="61"/>
      <c r="BK3037" s="61"/>
      <c r="BL3037" s="61"/>
      <c r="BM3037" s="61"/>
    </row>
    <row r="3038" spans="2:65" ht="25.5" customHeight="1" x14ac:dyDescent="0.2">
      <c r="B3038"/>
      <c r="C3038" s="56" t="s">
        <v>141</v>
      </c>
      <c r="D3038" s="49" t="s">
        <v>140</v>
      </c>
      <c r="E3038" s="64"/>
      <c r="F3038" s="61"/>
      <c r="G3038" s="61"/>
      <c r="H3038" s="61"/>
      <c r="I3038" s="61"/>
      <c r="J3038" s="46" t="s">
        <v>352</v>
      </c>
      <c r="K3038" s="57">
        <v>0</v>
      </c>
      <c r="L3038" s="58">
        <v>0</v>
      </c>
      <c r="M3038" s="61"/>
      <c r="N3038" s="61"/>
      <c r="O3038" s="61"/>
      <c r="P3038" s="61"/>
      <c r="Q3038" s="61"/>
      <c r="R3038" s="61"/>
      <c r="S3038" s="61"/>
      <c r="T3038" s="61"/>
      <c r="U3038" s="61"/>
      <c r="V3038" s="47" t="s">
        <v>195</v>
      </c>
      <c r="W3038" s="57">
        <v>0</v>
      </c>
      <c r="X3038" s="58">
        <v>0</v>
      </c>
      <c r="Y3038"/>
      <c r="Z3038" s="61"/>
      <c r="AA3038" s="61"/>
      <c r="AB3038" s="61"/>
      <c r="AC3038" s="61"/>
      <c r="AD3038" s="61"/>
      <c r="AE3038" s="46" t="s">
        <v>352</v>
      </c>
      <c r="AF3038" s="57">
        <v>0</v>
      </c>
      <c r="AG3038" s="58">
        <v>0</v>
      </c>
      <c r="AH3038" s="61"/>
      <c r="AI3038" s="61"/>
      <c r="AJ3038" s="61"/>
      <c r="AK3038" s="61"/>
      <c r="AL3038" s="61"/>
      <c r="AM3038" s="61"/>
      <c r="AN3038" s="61"/>
      <c r="AO3038" s="61"/>
      <c r="AP3038" s="61"/>
      <c r="AQ3038" s="61"/>
      <c r="AR3038" s="55" t="s">
        <v>195</v>
      </c>
      <c r="AS3038" s="57">
        <v>0</v>
      </c>
      <c r="AT3038" s="58">
        <v>0</v>
      </c>
      <c r="AU3038" s="61"/>
      <c r="AV3038" s="61"/>
      <c r="AW3038" s="61"/>
      <c r="AX3038" s="61"/>
      <c r="AY3038" s="61"/>
      <c r="AZ3038" s="61"/>
      <c r="BA3038" s="46" t="s">
        <v>352</v>
      </c>
      <c r="BB3038" s="57">
        <v>0</v>
      </c>
      <c r="BC3038" s="58">
        <v>0</v>
      </c>
      <c r="BD3038" s="61"/>
      <c r="BE3038" s="61"/>
      <c r="BF3038" s="61"/>
      <c r="BG3038" s="61"/>
      <c r="BH3038" s="61"/>
      <c r="BI3038" s="61"/>
      <c r="BJ3038" s="61"/>
      <c r="BK3038" s="61"/>
      <c r="BL3038" s="61"/>
      <c r="BM3038" s="61"/>
    </row>
    <row r="3039" spans="2:65" ht="25.5" customHeight="1" x14ac:dyDescent="0.2">
      <c r="B3039"/>
      <c r="C3039"/>
      <c r="D3039"/>
      <c r="E3039" s="64"/>
      <c r="F3039" s="61"/>
      <c r="G3039" s="61"/>
      <c r="H3039" s="61"/>
      <c r="I3039" s="61"/>
      <c r="J3039" s="46" t="s">
        <v>353</v>
      </c>
      <c r="K3039" s="57">
        <v>0</v>
      </c>
      <c r="L3039" s="58">
        <v>0</v>
      </c>
      <c r="M3039" s="61"/>
      <c r="N3039" s="61"/>
      <c r="O3039" s="61"/>
      <c r="P3039" s="61"/>
      <c r="Q3039" s="61"/>
      <c r="R3039" s="61"/>
      <c r="S3039" s="61"/>
      <c r="T3039" s="61"/>
      <c r="U3039" s="61"/>
      <c r="V3039" s="46" t="s">
        <v>196</v>
      </c>
      <c r="W3039" s="57">
        <v>6</v>
      </c>
      <c r="X3039" s="58">
        <v>1</v>
      </c>
      <c r="Y3039"/>
      <c r="Z3039" s="61"/>
      <c r="AA3039" s="61"/>
      <c r="AB3039" s="61"/>
      <c r="AC3039" s="61"/>
      <c r="AD3039" s="61"/>
      <c r="AE3039" s="46" t="s">
        <v>353</v>
      </c>
      <c r="AF3039" s="57">
        <v>0</v>
      </c>
      <c r="AG3039" s="58">
        <v>0</v>
      </c>
      <c r="AH3039" s="61"/>
      <c r="AI3039" s="61"/>
      <c r="AJ3039" s="61"/>
      <c r="AK3039" s="61"/>
      <c r="AL3039" s="61"/>
      <c r="AM3039" s="61"/>
      <c r="AN3039" s="61"/>
      <c r="AO3039" s="61"/>
      <c r="AP3039" s="61"/>
      <c r="AQ3039" s="61"/>
      <c r="AR3039" s="46" t="s">
        <v>196</v>
      </c>
      <c r="AS3039" s="57">
        <v>1</v>
      </c>
      <c r="AT3039" s="58">
        <v>1</v>
      </c>
      <c r="AU3039" s="61"/>
      <c r="AV3039" s="61"/>
      <c r="AW3039" s="61"/>
      <c r="AX3039" s="61"/>
      <c r="AY3039" s="61"/>
      <c r="AZ3039" s="61"/>
      <c r="BA3039" s="46" t="s">
        <v>353</v>
      </c>
      <c r="BB3039" s="57">
        <v>0</v>
      </c>
      <c r="BC3039" s="58">
        <v>0</v>
      </c>
      <c r="BD3039" s="61"/>
      <c r="BE3039" s="61"/>
      <c r="BF3039" s="61"/>
      <c r="BG3039" s="61"/>
      <c r="BH3039" s="61"/>
      <c r="BI3039" s="61"/>
      <c r="BJ3039" s="61"/>
      <c r="BK3039" s="61"/>
      <c r="BL3039" s="61"/>
      <c r="BM3039" s="61"/>
    </row>
    <row r="3040" spans="2:65" ht="25.5" customHeight="1" x14ac:dyDescent="0.2">
      <c r="B3040" s="175" t="s">
        <v>17</v>
      </c>
      <c r="C3040" s="175"/>
      <c r="D3040" s="175"/>
      <c r="E3040" s="64"/>
      <c r="F3040" s="61"/>
      <c r="G3040" s="61"/>
      <c r="H3040" s="61"/>
      <c r="I3040" s="61"/>
      <c r="J3040" s="37"/>
      <c r="K3040" s="45">
        <v>27</v>
      </c>
      <c r="L3040" s="58">
        <v>1</v>
      </c>
      <c r="M3040" s="61"/>
      <c r="N3040" s="61"/>
      <c r="O3040" s="61"/>
      <c r="P3040" s="61"/>
      <c r="Q3040" s="61"/>
      <c r="R3040" s="61"/>
      <c r="S3040" s="61"/>
      <c r="T3040" s="61"/>
      <c r="U3040" s="61"/>
      <c r="V3040" s="77"/>
      <c r="W3040" s="54">
        <v>6</v>
      </c>
      <c r="X3040" s="76">
        <v>1</v>
      </c>
      <c r="Y3040"/>
      <c r="Z3040" s="61"/>
      <c r="AA3040" s="61"/>
      <c r="AB3040" s="61"/>
      <c r="AC3040" s="61"/>
      <c r="AD3040" s="61"/>
      <c r="AE3040" s="37"/>
      <c r="AF3040" s="45">
        <v>6</v>
      </c>
      <c r="AG3040" s="58">
        <v>1</v>
      </c>
      <c r="AH3040" s="61"/>
      <c r="AI3040" s="61"/>
      <c r="AJ3040" s="61"/>
      <c r="AK3040" s="61"/>
      <c r="AL3040" s="61"/>
      <c r="AM3040" s="61"/>
      <c r="AN3040" s="61"/>
      <c r="AO3040" s="61"/>
      <c r="AP3040" s="61"/>
      <c r="AQ3040" s="61"/>
      <c r="AR3040" s="77"/>
      <c r="AS3040" s="54">
        <v>1</v>
      </c>
      <c r="AT3040" s="76">
        <v>1</v>
      </c>
      <c r="AU3040" s="61"/>
      <c r="AV3040"/>
      <c r="AW3040"/>
      <c r="AX3040"/>
      <c r="AY3040" s="61"/>
      <c r="AZ3040" s="61"/>
      <c r="BA3040" s="37"/>
      <c r="BB3040" s="45">
        <v>1</v>
      </c>
      <c r="BC3040" s="58">
        <v>1</v>
      </c>
      <c r="BD3040" s="61"/>
      <c r="BE3040" s="61"/>
      <c r="BF3040" s="61"/>
      <c r="BG3040" s="61"/>
      <c r="BH3040" s="61"/>
      <c r="BI3040" s="61"/>
      <c r="BJ3040" s="61"/>
      <c r="BK3040" s="61"/>
      <c r="BL3040" s="61"/>
      <c r="BM3040" s="61"/>
    </row>
    <row r="3041" spans="2:65" ht="25.5" customHeight="1" x14ac:dyDescent="0.2">
      <c r="B3041" s="55" t="s">
        <v>195</v>
      </c>
      <c r="C3041" s="57">
        <v>6</v>
      </c>
      <c r="D3041" s="58">
        <v>0.22222222222222221</v>
      </c>
      <c r="E3041" s="64"/>
      <c r="F3041" s="61"/>
      <c r="G3041" s="61"/>
      <c r="H3041" s="61"/>
      <c r="I3041" s="61"/>
      <c r="J3041" s="61"/>
      <c r="K3041" s="49" t="s">
        <v>141</v>
      </c>
      <c r="L3041" s="74" t="s">
        <v>140</v>
      </c>
      <c r="M3041" s="61"/>
      <c r="N3041" s="61"/>
      <c r="O3041" s="61"/>
      <c r="P3041" s="61"/>
      <c r="Q3041" s="61"/>
      <c r="R3041" s="61"/>
      <c r="S3041" s="61"/>
      <c r="T3041" s="61"/>
      <c r="U3041" s="61"/>
      <c r="V3041" s="61"/>
      <c r="W3041" s="56" t="s">
        <v>141</v>
      </c>
      <c r="X3041" s="49" t="s">
        <v>140</v>
      </c>
      <c r="Y3041"/>
      <c r="Z3041" s="61"/>
      <c r="AA3041" s="61"/>
      <c r="AB3041" s="61"/>
      <c r="AC3041" s="61"/>
      <c r="AD3041" s="61"/>
      <c r="AE3041" s="61"/>
      <c r="AF3041" s="49" t="s">
        <v>141</v>
      </c>
      <c r="AG3041" s="74" t="s">
        <v>140</v>
      </c>
      <c r="AH3041" s="61"/>
      <c r="AI3041" s="61"/>
      <c r="AJ3041" s="61"/>
      <c r="AK3041" s="61"/>
      <c r="AL3041" s="61"/>
      <c r="AM3041" s="61"/>
      <c r="AN3041" s="61"/>
      <c r="AO3041" s="61"/>
      <c r="AP3041" s="61"/>
      <c r="AQ3041" s="61"/>
      <c r="AR3041"/>
      <c r="AS3041" s="56" t="s">
        <v>141</v>
      </c>
      <c r="AT3041" s="49" t="s">
        <v>140</v>
      </c>
      <c r="AU3041" s="61"/>
      <c r="AV3041"/>
      <c r="AW3041"/>
      <c r="AX3041"/>
      <c r="AY3041" s="61"/>
      <c r="AZ3041" s="61"/>
      <c r="BA3041" s="61"/>
      <c r="BB3041" s="49" t="s">
        <v>141</v>
      </c>
      <c r="BC3041" s="74" t="s">
        <v>140</v>
      </c>
      <c r="BD3041" s="61"/>
      <c r="BE3041" s="61"/>
      <c r="BF3041" s="61"/>
      <c r="BG3041" s="61"/>
      <c r="BH3041" s="61"/>
      <c r="BI3041" s="61"/>
      <c r="BJ3041" s="61"/>
      <c r="BK3041" s="61"/>
      <c r="BL3041" s="61"/>
      <c r="BM3041" s="61"/>
    </row>
    <row r="3042" spans="2:65" ht="25.5" customHeight="1" x14ac:dyDescent="0.2">
      <c r="B3042" s="46" t="s">
        <v>196</v>
      </c>
      <c r="C3042" s="57">
        <v>21</v>
      </c>
      <c r="D3042" s="58">
        <v>0.77777777777777779</v>
      </c>
      <c r="E3042" s="64"/>
      <c r="F3042" s="61"/>
      <c r="G3042" s="61"/>
      <c r="H3042" s="61"/>
      <c r="I3042" s="61"/>
      <c r="J3042" s="61"/>
      <c r="K3042" s="61"/>
      <c r="L3042" s="61"/>
      <c r="M3042" s="61"/>
      <c r="N3042" s="61"/>
      <c r="O3042" s="61"/>
      <c r="P3042" s="61"/>
      <c r="Q3042" s="61"/>
      <c r="R3042" s="61"/>
      <c r="S3042" s="61"/>
      <c r="T3042" s="61"/>
      <c r="U3042" s="61"/>
      <c r="V3042"/>
      <c r="W3042"/>
      <c r="X3042"/>
      <c r="Y3042" s="61"/>
      <c r="Z3042" s="61"/>
      <c r="AA3042" s="61"/>
      <c r="AB3042" s="61"/>
      <c r="AC3042" s="61"/>
      <c r="AD3042" s="61"/>
      <c r="AE3042"/>
      <c r="AF3042"/>
      <c r="AG3042"/>
      <c r="AH3042" s="61"/>
      <c r="AI3042" s="61"/>
      <c r="AJ3042" s="61"/>
      <c r="AK3042" s="61"/>
      <c r="AL3042" s="61"/>
      <c r="AM3042" s="61"/>
      <c r="AN3042" s="61"/>
      <c r="AO3042" s="61"/>
      <c r="AP3042" s="61"/>
      <c r="AQ3042" s="61"/>
      <c r="AR3042"/>
      <c r="AS3042"/>
      <c r="AT3042"/>
      <c r="AU3042" s="61"/>
      <c r="AV3042"/>
      <c r="AW3042"/>
      <c r="AX3042"/>
      <c r="AY3042" s="61"/>
      <c r="AZ3042" s="61"/>
      <c r="BA3042" s="37"/>
      <c r="BB3042" s="37"/>
      <c r="BC3042" s="37"/>
      <c r="BD3042" s="61"/>
      <c r="BE3042" s="61"/>
      <c r="BF3042" s="61"/>
      <c r="BG3042" s="61"/>
      <c r="BH3042" s="61"/>
      <c r="BI3042" s="61"/>
      <c r="BJ3042" s="61"/>
      <c r="BK3042" s="61"/>
      <c r="BL3042" s="61"/>
      <c r="BM3042" s="61"/>
    </row>
    <row r="3043" spans="2:65" ht="25.5" customHeight="1" x14ac:dyDescent="0.2">
      <c r="B3043" s="77"/>
      <c r="C3043" s="54">
        <v>27</v>
      </c>
      <c r="D3043" s="76">
        <v>1</v>
      </c>
      <c r="E3043" s="2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</row>
    <row r="3044" spans="2:65" ht="25.5" customHeight="1" x14ac:dyDescent="0.2">
      <c r="B3044"/>
      <c r="C3044" s="56" t="s">
        <v>141</v>
      </c>
      <c r="D3044" s="49" t="s">
        <v>140</v>
      </c>
      <c r="E3044" s="2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 s="37"/>
      <c r="AF3044" s="37"/>
      <c r="AG3044" s="37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</row>
    <row r="3045" spans="2:65" ht="25.5" customHeight="1" x14ac:dyDescent="0.2">
      <c r="B3045" s="103"/>
      <c r="C3045" s="103"/>
      <c r="D3045" s="103"/>
      <c r="E3045" s="103"/>
      <c r="F3045" s="103"/>
      <c r="G3045" s="102"/>
      <c r="H3045" s="102"/>
      <c r="I3045" s="102"/>
      <c r="J3045" s="102"/>
      <c r="K3045" s="102"/>
      <c r="L3045" s="102"/>
      <c r="M3045" s="102"/>
      <c r="N3045" s="102"/>
      <c r="O3045" s="102"/>
      <c r="P3045" s="102"/>
      <c r="Q3045" s="102"/>
      <c r="R3045" s="102"/>
      <c r="S3045" s="102"/>
      <c r="T3045" s="102"/>
      <c r="U3045" s="102"/>
      <c r="V3045" s="102"/>
      <c r="W3045" s="102"/>
      <c r="X3045" s="102"/>
      <c r="Y3045" s="102"/>
      <c r="Z3045" s="102"/>
      <c r="AA3045" s="102"/>
      <c r="AB3045" s="102"/>
      <c r="AC3045" s="102"/>
      <c r="AD3045" s="102"/>
      <c r="AE3045" s="102"/>
      <c r="AF3045" s="102"/>
      <c r="AG3045" s="102"/>
      <c r="AH3045" s="102"/>
      <c r="AI3045" s="102"/>
      <c r="AJ3045" s="102"/>
      <c r="AK3045" s="102"/>
      <c r="AL3045" s="102"/>
      <c r="AM3045" s="102"/>
      <c r="AN3045" s="102"/>
      <c r="AO3045" s="102"/>
      <c r="AP3045" s="102"/>
      <c r="AQ3045" s="102"/>
      <c r="AR3045" s="102"/>
      <c r="AS3045" s="102"/>
      <c r="AT3045" s="102"/>
      <c r="AU3045" s="102"/>
      <c r="AV3045" s="102"/>
      <c r="AW3045" s="102"/>
      <c r="AX3045" s="102"/>
      <c r="AY3045" s="102"/>
      <c r="AZ3045" s="102"/>
      <c r="BA3045" s="102"/>
      <c r="BB3045" s="102"/>
      <c r="BC3045" s="102"/>
      <c r="BD3045" s="102"/>
      <c r="BE3045" s="102"/>
      <c r="BF3045" s="102"/>
      <c r="BG3045" s="102"/>
      <c r="BH3045" s="102"/>
      <c r="BI3045" s="102"/>
      <c r="BJ3045" s="102"/>
      <c r="BK3045" s="102"/>
      <c r="BL3045" s="102"/>
      <c r="BM3045" s="102"/>
    </row>
    <row r="3046" spans="2:65" ht="25.5" customHeight="1" x14ac:dyDescent="0.2">
      <c r="B3046" s="222" t="s">
        <v>3813</v>
      </c>
      <c r="C3046" s="223"/>
      <c r="D3046" s="223"/>
      <c r="E3046" s="223"/>
      <c r="F3046" s="223"/>
      <c r="G3046" s="223"/>
      <c r="H3046" s="223"/>
      <c r="I3046" s="223"/>
      <c r="J3046" s="223"/>
      <c r="K3046" s="223"/>
      <c r="L3046" s="223"/>
      <c r="M3046" s="223"/>
      <c r="N3046" s="223"/>
      <c r="O3046" s="223"/>
      <c r="P3046" s="223"/>
      <c r="Q3046" s="223"/>
      <c r="R3046" s="223"/>
      <c r="S3046" s="223"/>
      <c r="T3046" s="223"/>
      <c r="U3046" s="223"/>
      <c r="V3046" s="223"/>
      <c r="W3046" s="223"/>
      <c r="X3046" s="223"/>
      <c r="Y3046" s="223"/>
      <c r="Z3046" s="223"/>
      <c r="AA3046" s="223"/>
      <c r="AB3046" s="223"/>
      <c r="AC3046" s="223"/>
      <c r="AD3046" s="223"/>
      <c r="AE3046" s="223"/>
      <c r="AF3046" s="223"/>
      <c r="AG3046" s="223"/>
      <c r="AH3046" s="223"/>
      <c r="AI3046" s="223"/>
      <c r="AJ3046" s="223"/>
      <c r="AK3046" s="223"/>
      <c r="AL3046" s="223"/>
      <c r="AM3046" s="223"/>
      <c r="AN3046" s="223"/>
      <c r="AO3046" s="223"/>
      <c r="AP3046" s="223"/>
      <c r="AQ3046" s="223"/>
      <c r="AR3046" s="223"/>
      <c r="AS3046" s="223"/>
      <c r="AT3046" s="223"/>
      <c r="AU3046" s="223"/>
      <c r="AV3046" s="223"/>
      <c r="AW3046" s="223"/>
      <c r="AX3046" s="223"/>
      <c r="AY3046" s="223"/>
      <c r="AZ3046" s="223"/>
      <c r="BA3046" s="223"/>
      <c r="BB3046" s="223"/>
      <c r="BC3046" s="224"/>
    </row>
    <row r="3048" spans="2:65" ht="25.5" customHeight="1" x14ac:dyDescent="0.2">
      <c r="B3048" s="205" t="s">
        <v>423</v>
      </c>
      <c r="C3048" s="205"/>
      <c r="D3048" s="205"/>
      <c r="E3048" s="205"/>
      <c r="F3048" s="205"/>
      <c r="G3048" s="205"/>
      <c r="H3048" s="205"/>
      <c r="I3048" s="205"/>
      <c r="J3048" s="205"/>
      <c r="K3048" s="205"/>
      <c r="L3048" s="205"/>
      <c r="M3048" s="205"/>
      <c r="N3048" s="205"/>
      <c r="O3048" s="205"/>
      <c r="P3048" s="205"/>
      <c r="Q3048" s="205"/>
      <c r="R3048" s="205"/>
      <c r="S3048" s="205"/>
      <c r="T3048" s="205"/>
      <c r="U3048" s="205"/>
      <c r="V3048" s="205"/>
      <c r="W3048" s="205"/>
      <c r="X3048" s="205"/>
      <c r="Y3048" s="205"/>
      <c r="Z3048" s="205"/>
      <c r="AA3048" s="205"/>
      <c r="AB3048" s="205"/>
      <c r="AC3048" s="205"/>
      <c r="AD3048" s="205"/>
      <c r="AE3048" s="205"/>
      <c r="AF3048" s="205"/>
      <c r="AG3048" s="205"/>
      <c r="AH3048" s="205"/>
      <c r="AI3048" s="205"/>
      <c r="AJ3048" s="205"/>
      <c r="AK3048" s="205"/>
      <c r="AL3048" s="205"/>
      <c r="AM3048" s="205"/>
      <c r="AN3048" s="205"/>
      <c r="AO3048" s="205"/>
      <c r="AP3048" s="205"/>
      <c r="AQ3048" s="205"/>
      <c r="AR3048" s="205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 s="8"/>
      <c r="BM3048" s="8"/>
    </row>
    <row r="3049" spans="2:65" ht="25.5" customHeight="1" x14ac:dyDescent="0.2">
      <c r="B3049"/>
      <c r="C3049"/>
      <c r="D3049"/>
      <c r="E3049" s="8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</row>
    <row r="3050" spans="2:65" ht="25.5" customHeight="1" x14ac:dyDescent="0.2">
      <c r="B3050" s="206" t="s">
        <v>138</v>
      </c>
      <c r="C3050" s="206"/>
      <c r="D3050" s="206"/>
      <c r="E3050" s="8"/>
      <c r="F3050" s="187" t="s">
        <v>3</v>
      </c>
      <c r="G3050" s="187"/>
      <c r="H3050" s="187"/>
      <c r="I3050"/>
      <c r="J3050" s="188" t="s">
        <v>145</v>
      </c>
      <c r="K3050" s="188"/>
      <c r="L3050" s="188"/>
      <c r="M3050"/>
      <c r="N3050" s="188" t="s">
        <v>5</v>
      </c>
      <c r="O3050" s="188"/>
      <c r="P3050" s="188"/>
      <c r="Q3050"/>
      <c r="R3050" s="187" t="s">
        <v>158</v>
      </c>
      <c r="S3050" s="187"/>
      <c r="T3050" s="187"/>
      <c r="U3050"/>
      <c r="V3050" s="186" t="s">
        <v>159</v>
      </c>
      <c r="W3050" s="186"/>
      <c r="X3050" s="186"/>
      <c r="Y3050"/>
      <c r="Z3050" s="206" t="s">
        <v>8</v>
      </c>
      <c r="AA3050" s="206"/>
      <c r="AB3050" s="206"/>
      <c r="AC3050"/>
      <c r="AD3050" s="186" t="s">
        <v>9</v>
      </c>
      <c r="AE3050" s="186"/>
      <c r="AF3050" s="186"/>
      <c r="AG3050"/>
      <c r="AH3050" s="186" t="s">
        <v>172</v>
      </c>
      <c r="AI3050" s="186"/>
      <c r="AJ3050" s="186"/>
      <c r="AK3050"/>
      <c r="AL3050" s="186" t="s">
        <v>11</v>
      </c>
      <c r="AM3050" s="186"/>
      <c r="AN3050" s="186"/>
      <c r="AO3050"/>
      <c r="AP3050" s="186" t="s">
        <v>179</v>
      </c>
      <c r="AQ3050" s="186"/>
      <c r="AR3050" s="186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</row>
    <row r="3051" spans="2:65" ht="25.5" customHeight="1" x14ac:dyDescent="0.2">
      <c r="B3051" s="90" t="s">
        <v>40</v>
      </c>
      <c r="C3051" s="42">
        <v>9</v>
      </c>
      <c r="D3051" s="44">
        <v>0.32142857142857145</v>
      </c>
      <c r="E3051" s="8"/>
      <c r="F3051" s="91" t="s">
        <v>143</v>
      </c>
      <c r="G3051" s="43">
        <v>4</v>
      </c>
      <c r="H3051" s="44">
        <v>0.14285714285714285</v>
      </c>
      <c r="I3051"/>
      <c r="J3051" s="92" t="s">
        <v>147</v>
      </c>
      <c r="K3051" s="45">
        <v>0</v>
      </c>
      <c r="L3051" s="44">
        <v>0</v>
      </c>
      <c r="M3051"/>
      <c r="N3051" s="91" t="s">
        <v>154</v>
      </c>
      <c r="O3051" s="43">
        <v>20</v>
      </c>
      <c r="P3051" s="44">
        <v>0.7142857142857143</v>
      </c>
      <c r="Q3051"/>
      <c r="R3051" s="93">
        <v>1</v>
      </c>
      <c r="S3051" s="43">
        <v>21</v>
      </c>
      <c r="T3051" s="44">
        <v>0.75</v>
      </c>
      <c r="U3051"/>
      <c r="V3051" s="94" t="s">
        <v>160</v>
      </c>
      <c r="W3051" s="57">
        <v>17</v>
      </c>
      <c r="X3051" s="58">
        <v>0.6071428571428571</v>
      </c>
      <c r="Y3051"/>
      <c r="Z3051" s="95" t="s">
        <v>163</v>
      </c>
      <c r="AA3051" s="42">
        <v>10</v>
      </c>
      <c r="AB3051" s="44">
        <v>0.35714285714285715</v>
      </c>
      <c r="AC3051"/>
      <c r="AD3051" s="95" t="s">
        <v>799</v>
      </c>
      <c r="AE3051" s="57">
        <v>3</v>
      </c>
      <c r="AF3051" s="58">
        <v>0.10714285714285714</v>
      </c>
      <c r="AG3051"/>
      <c r="AH3051" s="95" t="s">
        <v>143</v>
      </c>
      <c r="AI3051" s="42">
        <v>6</v>
      </c>
      <c r="AJ3051" s="44">
        <v>0.21428571428571427</v>
      </c>
      <c r="AK3051"/>
      <c r="AL3051" s="95" t="s">
        <v>175</v>
      </c>
      <c r="AM3051" s="42">
        <v>9</v>
      </c>
      <c r="AN3051" s="44">
        <v>0.32142857142857145</v>
      </c>
      <c r="AO3051"/>
      <c r="AP3051" s="95" t="s">
        <v>143</v>
      </c>
      <c r="AQ3051" s="42">
        <v>15</v>
      </c>
      <c r="AR3051" s="44">
        <v>0.5357142857142857</v>
      </c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</row>
    <row r="3052" spans="2:65" ht="25.5" customHeight="1" x14ac:dyDescent="0.2">
      <c r="B3052" s="90" t="s">
        <v>27</v>
      </c>
      <c r="C3052" s="42">
        <v>1</v>
      </c>
      <c r="D3052" s="44">
        <v>3.5714285714285712E-2</v>
      </c>
      <c r="E3052" s="8"/>
      <c r="F3052" s="91" t="s">
        <v>144</v>
      </c>
      <c r="G3052" s="43">
        <v>24</v>
      </c>
      <c r="H3052" s="44">
        <v>0.42857142857142855</v>
      </c>
      <c r="I3052"/>
      <c r="J3052" s="92" t="s">
        <v>148</v>
      </c>
      <c r="K3052" s="45">
        <v>0</v>
      </c>
      <c r="L3052" s="44">
        <v>0</v>
      </c>
      <c r="M3052"/>
      <c r="N3052" s="91" t="s">
        <v>155</v>
      </c>
      <c r="O3052" s="43">
        <v>0</v>
      </c>
      <c r="P3052" s="44">
        <v>0</v>
      </c>
      <c r="Q3052"/>
      <c r="R3052" s="93">
        <v>2</v>
      </c>
      <c r="S3052" s="43">
        <v>7</v>
      </c>
      <c r="T3052" s="44">
        <v>0.25</v>
      </c>
      <c r="U3052"/>
      <c r="V3052" s="95" t="s">
        <v>161</v>
      </c>
      <c r="W3052" s="57">
        <v>1</v>
      </c>
      <c r="X3052" s="58">
        <v>3.5714285714285712E-2</v>
      </c>
      <c r="Y3052"/>
      <c r="Z3052" s="90" t="s">
        <v>164</v>
      </c>
      <c r="AA3052" s="42">
        <v>0</v>
      </c>
      <c r="AB3052" s="44">
        <v>0</v>
      </c>
      <c r="AC3052"/>
      <c r="AD3052" s="94" t="s">
        <v>800</v>
      </c>
      <c r="AE3052" s="57">
        <v>5</v>
      </c>
      <c r="AF3052" s="58">
        <v>0.17857142857142858</v>
      </c>
      <c r="AG3052"/>
      <c r="AH3052" s="90" t="s">
        <v>173</v>
      </c>
      <c r="AI3052" s="42">
        <v>5</v>
      </c>
      <c r="AJ3052" s="44">
        <v>0.17857142857142858</v>
      </c>
      <c r="AK3052"/>
      <c r="AL3052" s="90" t="s">
        <v>176</v>
      </c>
      <c r="AM3052" s="42">
        <v>17</v>
      </c>
      <c r="AN3052" s="44">
        <v>0.6071428571428571</v>
      </c>
      <c r="AO3052"/>
      <c r="AP3052" s="90" t="s">
        <v>173</v>
      </c>
      <c r="AQ3052" s="42">
        <v>13</v>
      </c>
      <c r="AR3052" s="44">
        <v>0.4642857142857143</v>
      </c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</row>
    <row r="3053" spans="2:65" ht="25.5" customHeight="1" x14ac:dyDescent="0.2">
      <c r="B3053" s="90" t="s">
        <v>31</v>
      </c>
      <c r="C3053" s="42">
        <v>7</v>
      </c>
      <c r="D3053" s="44">
        <v>0.25</v>
      </c>
      <c r="E3053" s="8"/>
      <c r="F3053" s="83"/>
      <c r="G3053" s="85">
        <v>28</v>
      </c>
      <c r="H3053" s="86">
        <v>1</v>
      </c>
      <c r="I3053"/>
      <c r="J3053" s="92" t="s">
        <v>146</v>
      </c>
      <c r="K3053" s="45">
        <v>11</v>
      </c>
      <c r="L3053" s="44">
        <v>0.39285714285714285</v>
      </c>
      <c r="M3053"/>
      <c r="N3053" s="91" t="s">
        <v>156</v>
      </c>
      <c r="O3053" s="43">
        <v>0</v>
      </c>
      <c r="P3053" s="44">
        <v>0</v>
      </c>
      <c r="Q3053"/>
      <c r="R3053" s="93">
        <v>3</v>
      </c>
      <c r="S3053" s="43">
        <v>0</v>
      </c>
      <c r="T3053" s="44">
        <v>0</v>
      </c>
      <c r="U3053"/>
      <c r="V3053" s="94" t="s">
        <v>162</v>
      </c>
      <c r="W3053" s="57">
        <v>10</v>
      </c>
      <c r="X3053" s="58">
        <v>0.35714285714285715</v>
      </c>
      <c r="Y3053"/>
      <c r="Z3053" s="90" t="s">
        <v>165</v>
      </c>
      <c r="AA3053" s="42">
        <v>5</v>
      </c>
      <c r="AB3053" s="44">
        <v>0.17857142857142858</v>
      </c>
      <c r="AC3053"/>
      <c r="AD3053" s="94" t="s">
        <v>801</v>
      </c>
      <c r="AE3053" s="57">
        <v>3</v>
      </c>
      <c r="AF3053" s="58">
        <v>0.10714285714285714</v>
      </c>
      <c r="AG3053"/>
      <c r="AH3053" s="90" t="s">
        <v>174</v>
      </c>
      <c r="AI3053" s="42">
        <v>17</v>
      </c>
      <c r="AJ3053" s="44">
        <v>0.6071428571428571</v>
      </c>
      <c r="AK3053"/>
      <c r="AL3053" s="90" t="s">
        <v>177</v>
      </c>
      <c r="AM3053" s="42">
        <v>2</v>
      </c>
      <c r="AN3053" s="44">
        <v>7.1428571428571425E-2</v>
      </c>
      <c r="AO3053"/>
      <c r="AP3053" s="90" t="s">
        <v>171</v>
      </c>
      <c r="AQ3053" s="42">
        <v>0</v>
      </c>
      <c r="AR3053" s="44">
        <v>0</v>
      </c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</row>
    <row r="3054" spans="2:65" ht="25.5" customHeight="1" x14ac:dyDescent="0.2">
      <c r="B3054" s="90" t="s">
        <v>36</v>
      </c>
      <c r="C3054" s="42">
        <v>5</v>
      </c>
      <c r="D3054" s="44">
        <v>0.17857142857142858</v>
      </c>
      <c r="E3054" s="8"/>
      <c r="F3054"/>
      <c r="G3054" s="41" t="s">
        <v>141</v>
      </c>
      <c r="H3054" s="41" t="s">
        <v>140</v>
      </c>
      <c r="I3054"/>
      <c r="J3054" s="92" t="s">
        <v>150</v>
      </c>
      <c r="K3054" s="45">
        <v>0</v>
      </c>
      <c r="L3054" s="44">
        <v>0</v>
      </c>
      <c r="M3054"/>
      <c r="N3054" s="91" t="s">
        <v>157</v>
      </c>
      <c r="O3054" s="43">
        <v>8</v>
      </c>
      <c r="P3054" s="44">
        <v>0.2857142857142857</v>
      </c>
      <c r="Q3054"/>
      <c r="R3054" s="93">
        <v>4</v>
      </c>
      <c r="S3054" s="43">
        <v>0</v>
      </c>
      <c r="T3054" s="44">
        <v>0</v>
      </c>
      <c r="U3054"/>
      <c r="V3054" s="77"/>
      <c r="W3054" s="54">
        <v>28</v>
      </c>
      <c r="X3054" s="66">
        <v>1</v>
      </c>
      <c r="Y3054"/>
      <c r="Z3054" s="90" t="s">
        <v>166</v>
      </c>
      <c r="AA3054" s="42">
        <v>1</v>
      </c>
      <c r="AB3054" s="44">
        <v>3.5714285714285712E-2</v>
      </c>
      <c r="AC3054"/>
      <c r="AD3054" s="94" t="s">
        <v>802</v>
      </c>
      <c r="AE3054" s="57">
        <v>17</v>
      </c>
      <c r="AF3054" s="58">
        <v>0.6071428571428571</v>
      </c>
      <c r="AG3054"/>
      <c r="AH3054" s="90" t="s">
        <v>171</v>
      </c>
      <c r="AI3054" s="42">
        <v>0</v>
      </c>
      <c r="AJ3054" s="44">
        <v>0</v>
      </c>
      <c r="AK3054"/>
      <c r="AL3054" s="90" t="s">
        <v>178</v>
      </c>
      <c r="AM3054" s="42">
        <v>0</v>
      </c>
      <c r="AN3054" s="44">
        <v>0</v>
      </c>
      <c r="AO3054"/>
      <c r="AP3054" s="82"/>
      <c r="AQ3054" s="83">
        <v>28</v>
      </c>
      <c r="AR3054" s="87">
        <v>1</v>
      </c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</row>
    <row r="3055" spans="2:65" ht="25.5" customHeight="1" x14ac:dyDescent="0.2">
      <c r="B3055" s="90" t="s">
        <v>139</v>
      </c>
      <c r="C3055" s="42">
        <v>4</v>
      </c>
      <c r="D3055" s="44">
        <v>0.14285714285714285</v>
      </c>
      <c r="E3055" s="8"/>
      <c r="F3055"/>
      <c r="G3055"/>
      <c r="H3055"/>
      <c r="I3055"/>
      <c r="J3055" s="92" t="s">
        <v>151</v>
      </c>
      <c r="K3055" s="45">
        <v>12</v>
      </c>
      <c r="L3055" s="44">
        <v>0.42857142857142855</v>
      </c>
      <c r="M3055"/>
      <c r="N3055" s="83"/>
      <c r="O3055" s="85">
        <v>28</v>
      </c>
      <c r="P3055" s="87">
        <v>1</v>
      </c>
      <c r="Q3055"/>
      <c r="R3055" s="93">
        <v>5</v>
      </c>
      <c r="S3055" s="43">
        <v>0</v>
      </c>
      <c r="T3055" s="44">
        <v>0</v>
      </c>
      <c r="U3055"/>
      <c r="V3055"/>
      <c r="W3055" s="56" t="s">
        <v>141</v>
      </c>
      <c r="X3055" s="49" t="s">
        <v>140</v>
      </c>
      <c r="Y3055"/>
      <c r="Z3055" s="96" t="s">
        <v>167</v>
      </c>
      <c r="AA3055" s="42">
        <v>3</v>
      </c>
      <c r="AB3055" s="44">
        <v>0.10714285714285714</v>
      </c>
      <c r="AC3055"/>
      <c r="AD3055" s="77"/>
      <c r="AE3055" s="54">
        <v>28</v>
      </c>
      <c r="AF3055" s="76">
        <v>1</v>
      </c>
      <c r="AG3055"/>
      <c r="AH3055" s="82"/>
      <c r="AI3055" s="83">
        <v>28</v>
      </c>
      <c r="AJ3055" s="87">
        <v>1</v>
      </c>
      <c r="AK3055"/>
      <c r="AL3055" s="82"/>
      <c r="AM3055" s="83">
        <v>28</v>
      </c>
      <c r="AN3055" s="87">
        <v>1</v>
      </c>
      <c r="AO3055"/>
      <c r="AP3055"/>
      <c r="AQ3055" s="40" t="s">
        <v>141</v>
      </c>
      <c r="AR3055" s="41" t="s">
        <v>140</v>
      </c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 s="8"/>
      <c r="BF3055" s="8"/>
      <c r="BG3055" s="8"/>
      <c r="BH3055"/>
      <c r="BI3055"/>
      <c r="BJ3055"/>
      <c r="BK3055"/>
      <c r="BL3055"/>
      <c r="BM3055"/>
    </row>
    <row r="3056" spans="2:65" ht="25.5" customHeight="1" x14ac:dyDescent="0.2">
      <c r="B3056" s="90" t="s">
        <v>50</v>
      </c>
      <c r="C3056" s="42">
        <v>2</v>
      </c>
      <c r="D3056" s="44">
        <v>7.1428571428571425E-2</v>
      </c>
      <c r="E3056" s="8"/>
      <c r="F3056"/>
      <c r="G3056"/>
      <c r="H3056"/>
      <c r="I3056"/>
      <c r="J3056" s="92" t="s">
        <v>149</v>
      </c>
      <c r="K3056" s="45">
        <v>4</v>
      </c>
      <c r="L3056" s="44">
        <v>0.14285714285714285</v>
      </c>
      <c r="M3056"/>
      <c r="N3056"/>
      <c r="O3056" s="41" t="s">
        <v>153</v>
      </c>
      <c r="P3056" s="41" t="s">
        <v>140</v>
      </c>
      <c r="Q3056"/>
      <c r="R3056" s="83"/>
      <c r="S3056" s="85">
        <v>35</v>
      </c>
      <c r="T3056" s="87">
        <v>1</v>
      </c>
      <c r="U3056"/>
      <c r="V3056"/>
      <c r="W3056"/>
      <c r="X3056"/>
      <c r="Y3056"/>
      <c r="Z3056" s="96" t="s">
        <v>168</v>
      </c>
      <c r="AA3056" s="42">
        <v>2</v>
      </c>
      <c r="AB3056" s="44">
        <v>7.1428571428571425E-2</v>
      </c>
      <c r="AC3056"/>
      <c r="AD3056"/>
      <c r="AE3056" s="56" t="s">
        <v>141</v>
      </c>
      <c r="AF3056" s="49" t="s">
        <v>140</v>
      </c>
      <c r="AG3056"/>
      <c r="AH3056"/>
      <c r="AI3056" s="40" t="s">
        <v>141</v>
      </c>
      <c r="AJ3056" s="41" t="s">
        <v>140</v>
      </c>
      <c r="AK3056"/>
      <c r="AL3056" s="81"/>
      <c r="AM3056" s="40" t="s">
        <v>141</v>
      </c>
      <c r="AN3056" s="41" t="s">
        <v>140</v>
      </c>
      <c r="AO3056"/>
      <c r="AP3056"/>
      <c r="AQ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</row>
    <row r="3057" spans="2:65" ht="25.5" customHeight="1" x14ac:dyDescent="0.2">
      <c r="B3057" s="82"/>
      <c r="C3057" s="83">
        <v>28</v>
      </c>
      <c r="D3057" s="84">
        <v>1</v>
      </c>
      <c r="E3057" s="8"/>
      <c r="F3057"/>
      <c r="G3057"/>
      <c r="H3057"/>
      <c r="I3057"/>
      <c r="J3057" s="92" t="s">
        <v>152</v>
      </c>
      <c r="K3057" s="45">
        <v>1</v>
      </c>
      <c r="L3057" s="44">
        <v>3.5714285714285712E-2</v>
      </c>
      <c r="M3057"/>
      <c r="N3057"/>
      <c r="O3057"/>
      <c r="P3057"/>
      <c r="Q3057"/>
      <c r="R3057"/>
      <c r="S3057" s="49" t="s">
        <v>197</v>
      </c>
      <c r="T3057" s="89" t="s">
        <v>369</v>
      </c>
      <c r="U3057"/>
      <c r="V3057"/>
      <c r="W3057"/>
      <c r="X3057"/>
      <c r="Y3057"/>
      <c r="Z3057" s="96" t="s">
        <v>169</v>
      </c>
      <c r="AA3057" s="42">
        <v>2</v>
      </c>
      <c r="AB3057" s="44">
        <v>7.1428571428571425E-2</v>
      </c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 s="48"/>
      <c r="BM3057" s="8"/>
    </row>
    <row r="3058" spans="2:65" ht="25.5" customHeight="1" x14ac:dyDescent="0.2">
      <c r="B3058"/>
      <c r="C3058" s="40" t="s">
        <v>141</v>
      </c>
      <c r="D3058" s="41" t="s">
        <v>140</v>
      </c>
      <c r="E3058" s="8"/>
      <c r="F3058"/>
      <c r="G3058"/>
      <c r="H3058"/>
      <c r="I3058"/>
      <c r="J3058" s="88"/>
      <c r="K3058" s="65">
        <v>28</v>
      </c>
      <c r="L3058" s="87">
        <v>1</v>
      </c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 s="96" t="s">
        <v>170</v>
      </c>
      <c r="AA3058" s="42">
        <v>5</v>
      </c>
      <c r="AB3058" s="44">
        <v>0.17857142857142858</v>
      </c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</row>
    <row r="3059" spans="2:65" ht="25.5" customHeight="1" x14ac:dyDescent="0.2">
      <c r="B3059"/>
      <c r="C3059"/>
      <c r="D3059"/>
      <c r="E3059" s="8"/>
      <c r="F3059"/>
      <c r="G3059"/>
      <c r="H3059"/>
      <c r="I3059"/>
      <c r="J3059" s="79"/>
      <c r="K3059" s="41" t="s">
        <v>141</v>
      </c>
      <c r="L3059" s="41" t="s">
        <v>140</v>
      </c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 s="96" t="s">
        <v>162</v>
      </c>
      <c r="AA3059" s="42">
        <v>0</v>
      </c>
      <c r="AB3059" s="44">
        <v>0</v>
      </c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</row>
    <row r="3060" spans="2:65" ht="25.5" customHeight="1" x14ac:dyDescent="0.2">
      <c r="B3060"/>
      <c r="C3060"/>
      <c r="D3060"/>
      <c r="E3060" s="8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 s="96" t="s">
        <v>171</v>
      </c>
      <c r="AA3060" s="42">
        <v>0</v>
      </c>
      <c r="AB3060" s="44">
        <v>0</v>
      </c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 s="8"/>
      <c r="BJ3060" s="52"/>
      <c r="BK3060" s="52"/>
      <c r="BL3060"/>
      <c r="BM3060"/>
    </row>
    <row r="3061" spans="2:65" ht="25.5" customHeight="1" x14ac:dyDescent="0.2">
      <c r="B3061"/>
      <c r="C3061"/>
      <c r="D3061"/>
      <c r="E3061" s="8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 s="82"/>
      <c r="AA3061" s="83">
        <v>28</v>
      </c>
      <c r="AB3061" s="87">
        <v>1</v>
      </c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 s="8"/>
      <c r="BF3061" s="8"/>
      <c r="BG3061" s="8"/>
      <c r="BH3061"/>
      <c r="BI3061"/>
      <c r="BJ3061"/>
      <c r="BK3061"/>
      <c r="BL3061"/>
      <c r="BM3061"/>
    </row>
    <row r="3062" spans="2:65" ht="25.5" customHeight="1" x14ac:dyDescent="0.2">
      <c r="B3062" s="61"/>
      <c r="C3062" s="61"/>
      <c r="D3062" s="61"/>
      <c r="E3062" s="37"/>
      <c r="F3062" s="61"/>
      <c r="G3062" s="61"/>
      <c r="H3062" s="61"/>
      <c r="I3062" s="61"/>
      <c r="J3062" s="61"/>
      <c r="K3062" s="61"/>
      <c r="L3062" s="61"/>
      <c r="M3062" s="61"/>
      <c r="N3062" s="61"/>
      <c r="O3062" s="61"/>
      <c r="P3062" s="61"/>
      <c r="Q3062" s="61"/>
      <c r="R3062" s="61"/>
      <c r="S3062" s="61"/>
      <c r="T3062" s="61"/>
      <c r="U3062" s="61"/>
      <c r="V3062" s="61"/>
      <c r="W3062" s="61"/>
      <c r="X3062" s="61"/>
      <c r="Y3062" s="61"/>
      <c r="Z3062" s="78"/>
      <c r="AA3062" s="40" t="s">
        <v>141</v>
      </c>
      <c r="AB3062" s="41" t="s">
        <v>140</v>
      </c>
      <c r="AC3062" s="61"/>
      <c r="AD3062" s="61"/>
      <c r="AE3062" s="61"/>
      <c r="AF3062" s="61"/>
      <c r="AG3062" s="61"/>
      <c r="AH3062" s="61"/>
      <c r="AI3062" s="61"/>
      <c r="AJ3062" s="61"/>
      <c r="AK3062" s="61"/>
      <c r="AL3062" s="61"/>
      <c r="AM3062" s="61"/>
      <c r="AN3062" s="61"/>
      <c r="AO3062" s="61"/>
      <c r="AP3062" s="61"/>
      <c r="AQ3062" s="61"/>
      <c r="AR3062" s="61"/>
      <c r="AS3062" s="61"/>
      <c r="AT3062" s="61"/>
      <c r="AU3062" s="61"/>
      <c r="AV3062" s="61"/>
      <c r="AW3062" s="61"/>
      <c r="AX3062" s="61"/>
      <c r="AY3062" s="61"/>
      <c r="AZ3062" s="61"/>
      <c r="BA3062" s="61"/>
      <c r="BB3062" s="61"/>
      <c r="BC3062" s="61"/>
      <c r="BD3062" s="61"/>
      <c r="BE3062" s="61"/>
      <c r="BF3062" s="61"/>
      <c r="BG3062" s="61"/>
      <c r="BH3062" s="61"/>
      <c r="BI3062" s="61"/>
      <c r="BJ3062" s="61"/>
      <c r="BK3062" s="61"/>
      <c r="BL3062" s="61"/>
      <c r="BM3062" s="61"/>
    </row>
    <row r="3063" spans="2:65" ht="25.5" customHeight="1" x14ac:dyDescent="0.2">
      <c r="B3063" s="182" t="s">
        <v>424</v>
      </c>
      <c r="C3063" s="182"/>
      <c r="D3063" s="182"/>
      <c r="E3063" s="182"/>
      <c r="F3063" s="182"/>
      <c r="G3063" s="182"/>
      <c r="H3063" s="182"/>
      <c r="I3063" s="182"/>
      <c r="J3063" s="182"/>
      <c r="K3063" s="182"/>
      <c r="L3063" s="182"/>
      <c r="M3063" s="182"/>
      <c r="N3063" s="182"/>
      <c r="O3063" s="182"/>
      <c r="P3063" s="182"/>
      <c r="Q3063" s="182"/>
      <c r="R3063" s="182"/>
      <c r="S3063" s="182"/>
      <c r="T3063" s="182"/>
      <c r="U3063" s="182"/>
      <c r="V3063" s="182"/>
      <c r="W3063" s="182"/>
      <c r="X3063" s="182"/>
      <c r="Y3063" s="182"/>
      <c r="Z3063" s="182"/>
      <c r="AA3063" s="182"/>
      <c r="AB3063" s="182"/>
      <c r="AC3063" s="182"/>
      <c r="AD3063" s="182"/>
      <c r="AE3063" s="182"/>
      <c r="AF3063" s="182"/>
      <c r="AG3063" s="182"/>
      <c r="AH3063" s="182"/>
      <c r="AI3063" s="182"/>
      <c r="AJ3063" s="182"/>
      <c r="AK3063" s="182"/>
      <c r="AL3063" s="182"/>
      <c r="AM3063" s="182"/>
      <c r="AN3063" s="182"/>
      <c r="AO3063" s="182"/>
      <c r="AP3063" s="182"/>
      <c r="AQ3063" s="182"/>
      <c r="AR3063" s="182"/>
      <c r="AS3063" s="182"/>
      <c r="AT3063" s="182"/>
      <c r="AU3063" s="182"/>
      <c r="AV3063" s="182"/>
      <c r="AW3063" s="182"/>
      <c r="AX3063" s="182"/>
      <c r="AY3063" s="182"/>
      <c r="AZ3063" s="182"/>
      <c r="BA3063" s="182"/>
      <c r="BB3063" s="182"/>
      <c r="BC3063" s="182"/>
      <c r="BD3063" s="182"/>
      <c r="BE3063" s="182"/>
      <c r="BF3063" s="182"/>
      <c r="BG3063" s="182"/>
      <c r="BH3063" s="182"/>
      <c r="BI3063" s="182"/>
      <c r="BJ3063" s="61"/>
      <c r="BK3063" s="61"/>
      <c r="BL3063" s="37"/>
      <c r="BM3063" s="37"/>
    </row>
    <row r="3064" spans="2:65" ht="25.5" customHeight="1" x14ac:dyDescent="0.2">
      <c r="B3064" s="61"/>
      <c r="C3064" s="61"/>
      <c r="D3064" s="61"/>
      <c r="E3064" s="37"/>
      <c r="F3064" s="61"/>
      <c r="G3064" s="61"/>
      <c r="H3064" s="61"/>
      <c r="I3064" s="61"/>
      <c r="J3064" s="61"/>
      <c r="K3064" s="61"/>
      <c r="L3064" s="61"/>
      <c r="M3064" s="61"/>
      <c r="N3064" s="61"/>
      <c r="O3064" s="61"/>
      <c r="P3064" s="61"/>
      <c r="Q3064" s="61"/>
      <c r="R3064" s="61"/>
      <c r="S3064" s="61"/>
      <c r="T3064" s="61"/>
      <c r="U3064" s="61"/>
      <c r="V3064" s="61"/>
      <c r="W3064" s="61"/>
      <c r="X3064" s="61"/>
      <c r="Y3064" s="61"/>
      <c r="Z3064" s="61"/>
      <c r="AA3064" s="61"/>
      <c r="AB3064" s="61"/>
      <c r="AC3064" s="61"/>
      <c r="AD3064" s="61"/>
      <c r="AE3064" s="61"/>
      <c r="AF3064" s="61"/>
      <c r="AG3064" s="61"/>
      <c r="AH3064" s="61"/>
      <c r="AI3064" s="61"/>
      <c r="AJ3064" s="61"/>
      <c r="AK3064" s="61"/>
      <c r="AL3064" s="61"/>
      <c r="AM3064" s="61"/>
      <c r="AN3064" s="61"/>
      <c r="AO3064" s="61"/>
      <c r="AP3064" s="61"/>
      <c r="AQ3064" s="61"/>
      <c r="AR3064" s="61"/>
      <c r="AS3064" s="61"/>
      <c r="AT3064" s="61"/>
      <c r="AU3064" s="61"/>
      <c r="AV3064" s="61"/>
      <c r="AW3064" s="61"/>
      <c r="AX3064" s="61"/>
      <c r="AY3064" s="61"/>
      <c r="AZ3064" s="61"/>
      <c r="BA3064" s="61"/>
      <c r="BB3064" s="61"/>
      <c r="BC3064" s="61"/>
      <c r="BD3064" s="61"/>
      <c r="BE3064" s="61"/>
      <c r="BF3064" s="61"/>
      <c r="BG3064" s="61"/>
      <c r="BH3064" s="61"/>
      <c r="BI3064" s="61"/>
      <c r="BJ3064" s="61"/>
      <c r="BK3064" s="61"/>
      <c r="BL3064" s="61"/>
      <c r="BM3064" s="61"/>
    </row>
    <row r="3065" spans="2:65" ht="25.5" customHeight="1" x14ac:dyDescent="0.2">
      <c r="B3065" s="189" t="s">
        <v>373</v>
      </c>
      <c r="C3065" s="192"/>
      <c r="D3065" s="192"/>
      <c r="E3065" s="37"/>
      <c r="F3065" s="189" t="s">
        <v>370</v>
      </c>
      <c r="G3065" s="192"/>
      <c r="H3065" s="192"/>
      <c r="I3065" s="61"/>
      <c r="J3065" s="189" t="s">
        <v>396</v>
      </c>
      <c r="K3065" s="192"/>
      <c r="L3065" s="192"/>
      <c r="M3065" s="61"/>
      <c r="N3065" s="190" t="s">
        <v>198</v>
      </c>
      <c r="O3065" s="191"/>
      <c r="P3065" s="191"/>
      <c r="Q3065" s="61"/>
      <c r="R3065" s="190" t="s">
        <v>207</v>
      </c>
      <c r="S3065" s="191"/>
      <c r="T3065" s="191"/>
      <c r="U3065" s="61"/>
      <c r="V3065" s="61"/>
      <c r="W3065" s="190" t="s">
        <v>212</v>
      </c>
      <c r="X3065" s="191"/>
      <c r="Y3065" s="191"/>
      <c r="Z3065" s="61"/>
      <c r="AA3065" s="190" t="s">
        <v>223</v>
      </c>
      <c r="AB3065" s="191"/>
      <c r="AC3065" s="191"/>
      <c r="AD3065" s="61"/>
      <c r="AE3065" s="190" t="s">
        <v>230</v>
      </c>
      <c r="AF3065" s="190"/>
      <c r="AG3065" s="190"/>
      <c r="AH3065" s="61"/>
      <c r="AI3065" s="190" t="s">
        <v>235</v>
      </c>
      <c r="AJ3065" s="190"/>
      <c r="AK3065" s="190"/>
      <c r="AL3065" s="61"/>
      <c r="AM3065" s="190" t="s">
        <v>252</v>
      </c>
      <c r="AN3065" s="190"/>
      <c r="AO3065" s="190"/>
      <c r="AP3065" s="61"/>
      <c r="AQ3065" s="190" t="s">
        <v>282</v>
      </c>
      <c r="AR3065" s="190"/>
      <c r="AS3065" s="190"/>
      <c r="AT3065" s="61"/>
      <c r="AU3065" s="189" t="s">
        <v>295</v>
      </c>
      <c r="AV3065" s="189"/>
      <c r="AW3065" s="189"/>
      <c r="AX3065" s="61"/>
      <c r="AY3065" s="189" t="s">
        <v>323</v>
      </c>
      <c r="AZ3065" s="189"/>
      <c r="BA3065" s="189"/>
      <c r="BB3065" s="61"/>
      <c r="BC3065" s="189" t="s">
        <v>324</v>
      </c>
      <c r="BD3065" s="189"/>
      <c r="BE3065" s="189"/>
      <c r="BF3065" s="61"/>
      <c r="BG3065" s="189" t="s">
        <v>331</v>
      </c>
      <c r="BH3065" s="189"/>
      <c r="BI3065" s="189"/>
      <c r="BJ3065" s="61"/>
      <c r="BK3065" s="61"/>
      <c r="BL3065" s="61"/>
      <c r="BM3065" s="61"/>
    </row>
    <row r="3066" spans="2:65" ht="25.5" customHeight="1" x14ac:dyDescent="0.2">
      <c r="B3066" s="63" t="s">
        <v>371</v>
      </c>
      <c r="C3066" s="45">
        <v>6</v>
      </c>
      <c r="D3066" s="58">
        <v>0.21428571428571427</v>
      </c>
      <c r="E3066" s="37"/>
      <c r="F3066" s="75" t="s">
        <v>384</v>
      </c>
      <c r="G3066" s="45">
        <v>1</v>
      </c>
      <c r="H3066" s="58">
        <v>3.5714285714285712E-2</v>
      </c>
      <c r="I3066" s="61"/>
      <c r="J3066" s="63" t="s">
        <v>397</v>
      </c>
      <c r="K3066" s="45">
        <v>5</v>
      </c>
      <c r="L3066" s="58">
        <v>0.17857142857142858</v>
      </c>
      <c r="M3066" s="61"/>
      <c r="N3066" s="169" t="s">
        <v>199</v>
      </c>
      <c r="O3066" s="59">
        <v>9</v>
      </c>
      <c r="P3066" s="60">
        <v>0.32142857142857145</v>
      </c>
      <c r="Q3066" s="61"/>
      <c r="R3066" s="169" t="s">
        <v>208</v>
      </c>
      <c r="S3066" s="59">
        <v>14</v>
      </c>
      <c r="T3066" s="60">
        <v>0.5</v>
      </c>
      <c r="U3066" s="61"/>
      <c r="V3066" s="61"/>
      <c r="W3066" s="169" t="s">
        <v>213</v>
      </c>
      <c r="X3066" s="59">
        <v>8</v>
      </c>
      <c r="Y3066" s="60">
        <v>0.2857142857142857</v>
      </c>
      <c r="Z3066" s="61"/>
      <c r="AA3066" s="169" t="s">
        <v>224</v>
      </c>
      <c r="AB3066" s="59">
        <v>13</v>
      </c>
      <c r="AC3066" s="60">
        <v>0.4642857142857143</v>
      </c>
      <c r="AD3066" s="61"/>
      <c r="AE3066" s="169" t="s">
        <v>231</v>
      </c>
      <c r="AF3066" s="59">
        <v>4</v>
      </c>
      <c r="AG3066" s="60">
        <v>0.16666666666666666</v>
      </c>
      <c r="AH3066" s="61"/>
      <c r="AI3066" s="169" t="s">
        <v>236</v>
      </c>
      <c r="AJ3066" s="59">
        <v>2</v>
      </c>
      <c r="AK3066" s="60">
        <v>7.1428571428571425E-2</v>
      </c>
      <c r="AL3066" s="61"/>
      <c r="AM3066" s="169" t="s">
        <v>253</v>
      </c>
      <c r="AN3066" s="59">
        <v>1</v>
      </c>
      <c r="AO3066" s="60">
        <v>0.04</v>
      </c>
      <c r="AP3066" s="61"/>
      <c r="AQ3066" s="169" t="s">
        <v>283</v>
      </c>
      <c r="AR3066" s="59">
        <v>3</v>
      </c>
      <c r="AS3066" s="60">
        <v>0.125</v>
      </c>
      <c r="AT3066" s="61"/>
      <c r="AU3066" s="169" t="s">
        <v>296</v>
      </c>
      <c r="AV3066" s="59">
        <v>6</v>
      </c>
      <c r="AW3066" s="60">
        <v>0.24</v>
      </c>
      <c r="AX3066" s="61"/>
      <c r="AY3066" s="169" t="s">
        <v>314</v>
      </c>
      <c r="AZ3066" s="59">
        <v>1</v>
      </c>
      <c r="BA3066" s="60">
        <v>3.5714285714285712E-2</v>
      </c>
      <c r="BB3066" s="61"/>
      <c r="BC3066" s="169" t="s">
        <v>325</v>
      </c>
      <c r="BD3066" s="59">
        <v>13</v>
      </c>
      <c r="BE3066" s="60">
        <v>0.4642857142857143</v>
      </c>
      <c r="BF3066" s="61"/>
      <c r="BG3066" s="63" t="s">
        <v>332</v>
      </c>
      <c r="BH3066" s="54">
        <v>4</v>
      </c>
      <c r="BI3066" s="66">
        <v>0.25</v>
      </c>
      <c r="BJ3066" s="61"/>
      <c r="BK3066" s="61"/>
      <c r="BL3066" s="61"/>
      <c r="BM3066" s="61"/>
    </row>
    <row r="3067" spans="2:65" ht="25.5" customHeight="1" x14ac:dyDescent="0.2">
      <c r="B3067" s="63" t="s">
        <v>372</v>
      </c>
      <c r="C3067" s="45">
        <v>3</v>
      </c>
      <c r="D3067" s="58">
        <v>0.10714285714285714</v>
      </c>
      <c r="E3067" s="64"/>
      <c r="F3067" s="75" t="s">
        <v>385</v>
      </c>
      <c r="G3067" s="45">
        <v>8</v>
      </c>
      <c r="H3067" s="58">
        <v>0.2857142857142857</v>
      </c>
      <c r="I3067" s="61"/>
      <c r="J3067" s="63" t="s">
        <v>398</v>
      </c>
      <c r="K3067" s="45">
        <v>0</v>
      </c>
      <c r="L3067" s="58">
        <v>0</v>
      </c>
      <c r="M3067" s="61"/>
      <c r="N3067" s="169" t="s">
        <v>200</v>
      </c>
      <c r="O3067" s="45">
        <v>11</v>
      </c>
      <c r="P3067" s="60">
        <v>0.39285714285714285</v>
      </c>
      <c r="Q3067" s="61"/>
      <c r="R3067" s="169" t="s">
        <v>209</v>
      </c>
      <c r="S3067" s="59">
        <v>6</v>
      </c>
      <c r="T3067" s="60">
        <v>0.21428571428571427</v>
      </c>
      <c r="U3067" s="61"/>
      <c r="V3067" s="61"/>
      <c r="W3067" s="169" t="s">
        <v>214</v>
      </c>
      <c r="X3067" s="45">
        <v>2</v>
      </c>
      <c r="Y3067" s="60">
        <v>7.1428571428571425E-2</v>
      </c>
      <c r="Z3067" s="61"/>
      <c r="AA3067" s="169" t="s">
        <v>225</v>
      </c>
      <c r="AB3067" s="45">
        <v>4</v>
      </c>
      <c r="AC3067" s="60">
        <v>0.14285714285714285</v>
      </c>
      <c r="AD3067" s="61"/>
      <c r="AE3067" s="169" t="s">
        <v>232</v>
      </c>
      <c r="AF3067" s="45">
        <v>3</v>
      </c>
      <c r="AG3067" s="60">
        <v>0.125</v>
      </c>
      <c r="AH3067" s="61"/>
      <c r="AI3067" s="169" t="s">
        <v>238</v>
      </c>
      <c r="AJ3067" s="45">
        <v>1</v>
      </c>
      <c r="AK3067" s="60">
        <v>3.5714285714285712E-2</v>
      </c>
      <c r="AL3067" s="61"/>
      <c r="AM3067" s="169" t="s">
        <v>254</v>
      </c>
      <c r="AN3067" s="45">
        <v>2</v>
      </c>
      <c r="AO3067" s="60">
        <v>0.08</v>
      </c>
      <c r="AP3067" s="61"/>
      <c r="AQ3067" s="169" t="s">
        <v>284</v>
      </c>
      <c r="AR3067" s="45">
        <v>4</v>
      </c>
      <c r="AS3067" s="60">
        <v>0.16666666666666666</v>
      </c>
      <c r="AT3067" s="61"/>
      <c r="AU3067" s="169" t="s">
        <v>297</v>
      </c>
      <c r="AV3067" s="45">
        <v>4</v>
      </c>
      <c r="AW3067" s="60">
        <v>0.16</v>
      </c>
      <c r="AX3067" s="61"/>
      <c r="AY3067" s="169" t="s">
        <v>316</v>
      </c>
      <c r="AZ3067" s="45">
        <v>2</v>
      </c>
      <c r="BA3067" s="60">
        <v>7.1428571428571425E-2</v>
      </c>
      <c r="BB3067" s="61"/>
      <c r="BC3067" s="169" t="s">
        <v>326</v>
      </c>
      <c r="BD3067" s="45">
        <v>4</v>
      </c>
      <c r="BE3067" s="60">
        <v>0.14285714285714285</v>
      </c>
      <c r="BF3067" s="61"/>
      <c r="BG3067" s="63" t="s">
        <v>333</v>
      </c>
      <c r="BH3067" s="65">
        <v>1</v>
      </c>
      <c r="BI3067" s="66">
        <v>6.25E-2</v>
      </c>
      <c r="BJ3067" s="61"/>
      <c r="BK3067" s="61"/>
      <c r="BL3067" s="61"/>
      <c r="BM3067" s="61"/>
    </row>
    <row r="3068" spans="2:65" ht="25.5" customHeight="1" x14ac:dyDescent="0.2">
      <c r="B3068" s="63" t="s">
        <v>374</v>
      </c>
      <c r="C3068" s="45">
        <v>1</v>
      </c>
      <c r="D3068" s="58">
        <v>3.5714285714285712E-2</v>
      </c>
      <c r="E3068" s="64"/>
      <c r="F3068" s="75" t="s">
        <v>386</v>
      </c>
      <c r="G3068" s="45">
        <v>0</v>
      </c>
      <c r="H3068" s="58">
        <v>0</v>
      </c>
      <c r="I3068" s="61"/>
      <c r="J3068" s="63" t="s">
        <v>385</v>
      </c>
      <c r="K3068" s="45">
        <v>4</v>
      </c>
      <c r="L3068" s="58">
        <v>0.14285714285714285</v>
      </c>
      <c r="M3068" s="61"/>
      <c r="N3068" s="169" t="s">
        <v>201</v>
      </c>
      <c r="O3068" s="45">
        <v>0</v>
      </c>
      <c r="P3068" s="60">
        <v>0</v>
      </c>
      <c r="Q3068" s="61"/>
      <c r="R3068" s="169" t="s">
        <v>210</v>
      </c>
      <c r="S3068" s="59">
        <v>7</v>
      </c>
      <c r="T3068" s="60">
        <v>0.25</v>
      </c>
      <c r="U3068" s="61"/>
      <c r="V3068" s="61"/>
      <c r="W3068" s="169" t="s">
        <v>215</v>
      </c>
      <c r="X3068" s="45">
        <v>0</v>
      </c>
      <c r="Y3068" s="60">
        <v>0</v>
      </c>
      <c r="Z3068" s="61"/>
      <c r="AA3068" s="169" t="s">
        <v>226</v>
      </c>
      <c r="AB3068" s="45">
        <v>0</v>
      </c>
      <c r="AC3068" s="60">
        <v>0</v>
      </c>
      <c r="AD3068" s="61"/>
      <c r="AE3068" s="169" t="s">
        <v>233</v>
      </c>
      <c r="AF3068" s="45">
        <v>1</v>
      </c>
      <c r="AG3068" s="60">
        <v>4.1666666666666664E-2</v>
      </c>
      <c r="AH3068" s="61"/>
      <c r="AI3068" s="169" t="s">
        <v>239</v>
      </c>
      <c r="AJ3068" s="45">
        <v>7</v>
      </c>
      <c r="AK3068" s="60">
        <v>0.25</v>
      </c>
      <c r="AL3068" s="61"/>
      <c r="AM3068" s="169" t="s">
        <v>255</v>
      </c>
      <c r="AN3068" s="45">
        <v>0</v>
      </c>
      <c r="AO3068" s="60">
        <v>0</v>
      </c>
      <c r="AP3068" s="61"/>
      <c r="AQ3068" s="169" t="s">
        <v>285</v>
      </c>
      <c r="AR3068" s="45">
        <v>0</v>
      </c>
      <c r="AS3068" s="60">
        <v>0</v>
      </c>
      <c r="AT3068" s="61"/>
      <c r="AU3068" s="169" t="s">
        <v>298</v>
      </c>
      <c r="AV3068" s="45">
        <v>0</v>
      </c>
      <c r="AW3068" s="60">
        <v>0</v>
      </c>
      <c r="AX3068" s="61"/>
      <c r="AY3068" s="169" t="s">
        <v>315</v>
      </c>
      <c r="AZ3068" s="45">
        <v>0</v>
      </c>
      <c r="BA3068" s="60">
        <v>0</v>
      </c>
      <c r="BB3068" s="61"/>
      <c r="BC3068" s="169" t="s">
        <v>327</v>
      </c>
      <c r="BD3068" s="45">
        <v>1</v>
      </c>
      <c r="BE3068" s="60">
        <v>3.5714285714285712E-2</v>
      </c>
      <c r="BF3068" s="61"/>
      <c r="BG3068" s="63" t="s">
        <v>334</v>
      </c>
      <c r="BH3068" s="65">
        <v>0</v>
      </c>
      <c r="BI3068" s="66">
        <v>0</v>
      </c>
      <c r="BJ3068" s="62"/>
      <c r="BK3068" s="62"/>
      <c r="BL3068" s="61"/>
      <c r="BM3068" s="61"/>
    </row>
    <row r="3069" spans="2:65" ht="25.5" customHeight="1" x14ac:dyDescent="0.2">
      <c r="B3069" s="63" t="s">
        <v>375</v>
      </c>
      <c r="C3069" s="45">
        <v>0</v>
      </c>
      <c r="D3069" s="58">
        <v>0</v>
      </c>
      <c r="E3069" s="64"/>
      <c r="F3069" s="75" t="s">
        <v>387</v>
      </c>
      <c r="G3069" s="45">
        <v>1</v>
      </c>
      <c r="H3069" s="58">
        <v>3.5714285714285712E-2</v>
      </c>
      <c r="I3069" s="61"/>
      <c r="J3069" s="63" t="s">
        <v>399</v>
      </c>
      <c r="K3069" s="45">
        <v>0</v>
      </c>
      <c r="L3069" s="58">
        <v>0</v>
      </c>
      <c r="M3069" s="61"/>
      <c r="N3069" s="169" t="s">
        <v>202</v>
      </c>
      <c r="O3069" s="45">
        <v>0</v>
      </c>
      <c r="P3069" s="60">
        <v>0</v>
      </c>
      <c r="Q3069" s="61"/>
      <c r="R3069" s="169" t="s">
        <v>211</v>
      </c>
      <c r="S3069" s="59">
        <v>1</v>
      </c>
      <c r="T3069" s="60">
        <v>3.5714285714285712E-2</v>
      </c>
      <c r="U3069" s="61"/>
      <c r="V3069" s="61"/>
      <c r="W3069" s="169" t="s">
        <v>216</v>
      </c>
      <c r="X3069" s="45">
        <v>0</v>
      </c>
      <c r="Y3069" s="60">
        <v>0</v>
      </c>
      <c r="Z3069" s="61"/>
      <c r="AA3069" s="169" t="s">
        <v>227</v>
      </c>
      <c r="AB3069" s="45">
        <v>1</v>
      </c>
      <c r="AC3069" s="60">
        <v>3.5714285714285712E-2</v>
      </c>
      <c r="AD3069" s="61"/>
      <c r="AE3069" s="169" t="s">
        <v>234</v>
      </c>
      <c r="AF3069" s="45">
        <v>0</v>
      </c>
      <c r="AG3069" s="60">
        <v>0</v>
      </c>
      <c r="AH3069" s="61"/>
      <c r="AI3069" s="169" t="s">
        <v>240</v>
      </c>
      <c r="AJ3069" s="45">
        <v>0</v>
      </c>
      <c r="AK3069" s="60">
        <v>0</v>
      </c>
      <c r="AL3069" s="61"/>
      <c r="AM3069" s="169" t="s">
        <v>276</v>
      </c>
      <c r="AN3069" s="45">
        <v>7</v>
      </c>
      <c r="AO3069" s="60">
        <v>0.28000000000000003</v>
      </c>
      <c r="AP3069" s="61"/>
      <c r="AQ3069" s="169" t="s">
        <v>286</v>
      </c>
      <c r="AR3069" s="45">
        <v>10</v>
      </c>
      <c r="AS3069" s="60">
        <v>0.41666666666666669</v>
      </c>
      <c r="AT3069" s="61"/>
      <c r="AU3069" s="169" t="s">
        <v>299</v>
      </c>
      <c r="AV3069" s="45">
        <v>0</v>
      </c>
      <c r="AW3069" s="60">
        <v>0</v>
      </c>
      <c r="AX3069" s="61"/>
      <c r="AY3069" s="169" t="s">
        <v>317</v>
      </c>
      <c r="AZ3069" s="45">
        <v>3</v>
      </c>
      <c r="BA3069" s="60">
        <v>0.10714285714285714</v>
      </c>
      <c r="BB3069" s="61"/>
      <c r="BC3069" s="169" t="s">
        <v>328</v>
      </c>
      <c r="BD3069" s="59">
        <v>0</v>
      </c>
      <c r="BE3069" s="60">
        <v>0</v>
      </c>
      <c r="BF3069" s="61"/>
      <c r="BG3069" s="63" t="s">
        <v>335</v>
      </c>
      <c r="BH3069" s="54">
        <v>6</v>
      </c>
      <c r="BI3069" s="66">
        <v>0.375</v>
      </c>
      <c r="BJ3069" s="61"/>
      <c r="BK3069" s="61"/>
      <c r="BL3069" s="61"/>
      <c r="BM3069" s="61"/>
    </row>
    <row r="3070" spans="2:65" ht="25.5" customHeight="1" x14ac:dyDescent="0.2">
      <c r="B3070" s="63" t="s">
        <v>376</v>
      </c>
      <c r="C3070" s="45">
        <v>5</v>
      </c>
      <c r="D3070" s="58">
        <v>0.17857142857142858</v>
      </c>
      <c r="E3070" s="64"/>
      <c r="F3070" s="75" t="s">
        <v>388</v>
      </c>
      <c r="G3070" s="45">
        <v>2</v>
      </c>
      <c r="H3070" s="58">
        <v>7.1428571428571425E-2</v>
      </c>
      <c r="I3070" s="61"/>
      <c r="J3070" s="63" t="s">
        <v>400</v>
      </c>
      <c r="K3070" s="45">
        <v>0</v>
      </c>
      <c r="L3070" s="58">
        <v>0</v>
      </c>
      <c r="M3070" s="61"/>
      <c r="N3070" s="169" t="s">
        <v>203</v>
      </c>
      <c r="O3070" s="45">
        <v>2</v>
      </c>
      <c r="P3070" s="60">
        <v>7.1428571428571425E-2</v>
      </c>
      <c r="Q3070" s="61"/>
      <c r="R3070" s="37"/>
      <c r="S3070" s="45">
        <v>28</v>
      </c>
      <c r="T3070" s="60">
        <v>1</v>
      </c>
      <c r="U3070" s="61"/>
      <c r="V3070" s="61"/>
      <c r="W3070" s="169" t="s">
        <v>217</v>
      </c>
      <c r="X3070" s="45">
        <v>4</v>
      </c>
      <c r="Y3070" s="60">
        <v>0.14285714285714285</v>
      </c>
      <c r="Z3070" s="61"/>
      <c r="AA3070" s="169" t="s">
        <v>228</v>
      </c>
      <c r="AB3070" s="45">
        <v>8</v>
      </c>
      <c r="AC3070" s="60">
        <v>0.2857142857142857</v>
      </c>
      <c r="AD3070" s="61"/>
      <c r="AE3070" s="169" t="s">
        <v>237</v>
      </c>
      <c r="AF3070" s="45">
        <v>10</v>
      </c>
      <c r="AG3070" s="60">
        <v>0.41666666666666669</v>
      </c>
      <c r="AH3070" s="61"/>
      <c r="AI3070" s="169" t="s">
        <v>241</v>
      </c>
      <c r="AJ3070" s="45">
        <v>0</v>
      </c>
      <c r="AK3070" s="60">
        <v>0</v>
      </c>
      <c r="AL3070" s="61"/>
      <c r="AM3070" s="169" t="s">
        <v>257</v>
      </c>
      <c r="AN3070" s="45">
        <v>0</v>
      </c>
      <c r="AO3070" s="60">
        <v>0</v>
      </c>
      <c r="AP3070" s="61"/>
      <c r="AQ3070" s="169" t="s">
        <v>287</v>
      </c>
      <c r="AR3070" s="45">
        <v>0</v>
      </c>
      <c r="AS3070" s="60">
        <v>0</v>
      </c>
      <c r="AT3070" s="61"/>
      <c r="AU3070" s="169" t="s">
        <v>300</v>
      </c>
      <c r="AV3070" s="45">
        <v>0</v>
      </c>
      <c r="AW3070" s="60">
        <v>0</v>
      </c>
      <c r="AX3070" s="61"/>
      <c r="AY3070" s="169" t="s">
        <v>319</v>
      </c>
      <c r="AZ3070" s="45">
        <v>2</v>
      </c>
      <c r="BA3070" s="60">
        <v>7.1428571428571425E-2</v>
      </c>
      <c r="BB3070" s="61"/>
      <c r="BC3070" s="169" t="s">
        <v>329</v>
      </c>
      <c r="BD3070" s="59">
        <v>1</v>
      </c>
      <c r="BE3070" s="60">
        <v>3.5714285714285712E-2</v>
      </c>
      <c r="BF3070" s="61"/>
      <c r="BG3070" s="63" t="s">
        <v>336</v>
      </c>
      <c r="BH3070" s="54">
        <v>5</v>
      </c>
      <c r="BI3070" s="66">
        <v>0.3125</v>
      </c>
      <c r="BJ3070" s="61"/>
      <c r="BK3070" s="61"/>
      <c r="BL3070" s="61"/>
      <c r="BM3070" s="61"/>
    </row>
    <row r="3071" spans="2:65" ht="25.5" customHeight="1" x14ac:dyDescent="0.2">
      <c r="B3071" s="63" t="s">
        <v>377</v>
      </c>
      <c r="C3071" s="45">
        <v>2</v>
      </c>
      <c r="D3071" s="58">
        <v>7.1428571428571425E-2</v>
      </c>
      <c r="E3071" s="64"/>
      <c r="F3071" s="75" t="s">
        <v>389</v>
      </c>
      <c r="G3071" s="45">
        <v>5</v>
      </c>
      <c r="H3071" s="58">
        <v>0.17857142857142858</v>
      </c>
      <c r="I3071" s="61"/>
      <c r="J3071" s="63" t="s">
        <v>387</v>
      </c>
      <c r="K3071" s="45">
        <v>1</v>
      </c>
      <c r="L3071" s="58">
        <v>3.5714285714285712E-2</v>
      </c>
      <c r="M3071" s="61"/>
      <c r="N3071" s="169" t="s">
        <v>204</v>
      </c>
      <c r="O3071" s="45">
        <v>1</v>
      </c>
      <c r="P3071" s="60">
        <v>3.5714285714285712E-2</v>
      </c>
      <c r="Q3071" s="61"/>
      <c r="R3071" s="61"/>
      <c r="S3071" s="49" t="s">
        <v>141</v>
      </c>
      <c r="T3071" s="49" t="s">
        <v>140</v>
      </c>
      <c r="U3071" s="61"/>
      <c r="V3071" s="61"/>
      <c r="W3071" s="169" t="s">
        <v>218</v>
      </c>
      <c r="X3071" s="45">
        <v>1</v>
      </c>
      <c r="Y3071" s="60">
        <v>3.5714285714285712E-2</v>
      </c>
      <c r="Z3071" s="61"/>
      <c r="AA3071" s="169" t="s">
        <v>229</v>
      </c>
      <c r="AB3071" s="45">
        <v>2</v>
      </c>
      <c r="AC3071" s="60">
        <v>7.1428571428571425E-2</v>
      </c>
      <c r="AD3071" s="61"/>
      <c r="AE3071" s="169" t="s">
        <v>251</v>
      </c>
      <c r="AF3071" s="59">
        <v>0</v>
      </c>
      <c r="AG3071" s="60">
        <v>0</v>
      </c>
      <c r="AH3071" s="61"/>
      <c r="AI3071" s="169" t="s">
        <v>242</v>
      </c>
      <c r="AJ3071" s="45">
        <v>0</v>
      </c>
      <c r="AK3071" s="60">
        <v>0</v>
      </c>
      <c r="AL3071" s="61"/>
      <c r="AM3071" s="169" t="s">
        <v>256</v>
      </c>
      <c r="AN3071" s="45">
        <v>0</v>
      </c>
      <c r="AO3071" s="60">
        <v>0</v>
      </c>
      <c r="AP3071" s="61"/>
      <c r="AQ3071" s="169" t="s">
        <v>288</v>
      </c>
      <c r="AR3071" s="59">
        <v>1</v>
      </c>
      <c r="AS3071" s="60">
        <v>4.1666666666666664E-2</v>
      </c>
      <c r="AT3071" s="61"/>
      <c r="AU3071" s="169" t="s">
        <v>301</v>
      </c>
      <c r="AV3071" s="45">
        <v>0</v>
      </c>
      <c r="AW3071" s="60">
        <v>0</v>
      </c>
      <c r="AX3071" s="61"/>
      <c r="AY3071" s="169" t="s">
        <v>320</v>
      </c>
      <c r="AZ3071" s="45">
        <v>0</v>
      </c>
      <c r="BA3071" s="60">
        <v>0</v>
      </c>
      <c r="BB3071" s="61"/>
      <c r="BC3071" s="169" t="s">
        <v>330</v>
      </c>
      <c r="BD3071" s="45">
        <v>9</v>
      </c>
      <c r="BE3071" s="60">
        <v>0.32142857142857145</v>
      </c>
      <c r="BF3071" s="61"/>
      <c r="BG3071" s="63" t="s">
        <v>337</v>
      </c>
      <c r="BH3071" s="65">
        <v>0</v>
      </c>
      <c r="BI3071" s="66">
        <v>0</v>
      </c>
      <c r="BJ3071" s="61"/>
      <c r="BK3071" s="61"/>
      <c r="BL3071" s="61"/>
      <c r="BM3071" s="61"/>
    </row>
    <row r="3072" spans="2:65" ht="25.5" customHeight="1" x14ac:dyDescent="0.2">
      <c r="B3072" s="63" t="s">
        <v>378</v>
      </c>
      <c r="C3072" s="45">
        <v>3</v>
      </c>
      <c r="D3072" s="58">
        <v>0.10714285714285714</v>
      </c>
      <c r="E3072" s="64"/>
      <c r="F3072" s="75" t="s">
        <v>390</v>
      </c>
      <c r="G3072" s="45">
        <v>2</v>
      </c>
      <c r="H3072" s="58">
        <v>7.1428571428571425E-2</v>
      </c>
      <c r="I3072" s="61"/>
      <c r="J3072" s="63" t="s">
        <v>401</v>
      </c>
      <c r="K3072" s="45">
        <v>3</v>
      </c>
      <c r="L3072" s="58">
        <v>0.10714285714285714</v>
      </c>
      <c r="M3072" s="61"/>
      <c r="N3072" s="169" t="s">
        <v>205</v>
      </c>
      <c r="O3072" s="45">
        <v>4</v>
      </c>
      <c r="P3072" s="60">
        <v>0.14285714285714285</v>
      </c>
      <c r="Q3072" s="61"/>
      <c r="R3072" s="61"/>
      <c r="S3072" s="61"/>
      <c r="T3072" s="61"/>
      <c r="U3072" s="61"/>
      <c r="V3072" s="61"/>
      <c r="W3072" s="169" t="s">
        <v>219</v>
      </c>
      <c r="X3072" s="45">
        <v>0</v>
      </c>
      <c r="Y3072" s="60">
        <v>0</v>
      </c>
      <c r="Z3072" s="61"/>
      <c r="AA3072" s="37"/>
      <c r="AB3072" s="45">
        <v>28</v>
      </c>
      <c r="AC3072" s="60">
        <v>1</v>
      </c>
      <c r="AD3072" s="61"/>
      <c r="AE3072" s="169" t="s">
        <v>435</v>
      </c>
      <c r="AF3072" s="59">
        <v>1</v>
      </c>
      <c r="AG3072" s="60">
        <v>4.1666666666666664E-2</v>
      </c>
      <c r="AH3072" s="61"/>
      <c r="AI3072" s="169" t="s">
        <v>243</v>
      </c>
      <c r="AJ3072" s="45">
        <v>1</v>
      </c>
      <c r="AK3072" s="60">
        <v>3.5714285714285712E-2</v>
      </c>
      <c r="AL3072" s="61"/>
      <c r="AM3072" s="169" t="s">
        <v>258</v>
      </c>
      <c r="AN3072" s="45">
        <v>0</v>
      </c>
      <c r="AO3072" s="60">
        <v>0</v>
      </c>
      <c r="AP3072" s="61"/>
      <c r="AQ3072" s="169" t="s">
        <v>289</v>
      </c>
      <c r="AR3072" s="59">
        <v>0</v>
      </c>
      <c r="AS3072" s="60">
        <v>0</v>
      </c>
      <c r="AT3072" s="61"/>
      <c r="AU3072" s="169" t="s">
        <v>302</v>
      </c>
      <c r="AV3072" s="45">
        <v>1</v>
      </c>
      <c r="AW3072" s="60">
        <v>0.04</v>
      </c>
      <c r="AX3072" s="61"/>
      <c r="AY3072" s="169" t="s">
        <v>322</v>
      </c>
      <c r="AZ3072" s="45">
        <v>0</v>
      </c>
      <c r="BA3072" s="60">
        <v>0</v>
      </c>
      <c r="BB3072" s="61"/>
      <c r="BC3072" s="98"/>
      <c r="BD3072" s="45">
        <v>28</v>
      </c>
      <c r="BE3072" s="60">
        <v>1</v>
      </c>
      <c r="BF3072" s="61"/>
      <c r="BG3072" s="98"/>
      <c r="BH3072" s="65">
        <v>16</v>
      </c>
      <c r="BI3072" s="66">
        <v>1</v>
      </c>
      <c r="BJ3072" s="61"/>
      <c r="BK3072" s="61"/>
      <c r="BL3072" s="61"/>
      <c r="BM3072" s="61"/>
    </row>
    <row r="3073" spans="2:65" ht="25.5" customHeight="1" x14ac:dyDescent="0.2">
      <c r="B3073" s="63" t="s">
        <v>379</v>
      </c>
      <c r="C3073" s="45">
        <v>2</v>
      </c>
      <c r="D3073" s="58">
        <v>7.1428571428571425E-2</v>
      </c>
      <c r="E3073" s="64"/>
      <c r="F3073" s="75" t="s">
        <v>391</v>
      </c>
      <c r="G3073" s="45">
        <v>3</v>
      </c>
      <c r="H3073" s="58">
        <v>0.10714285714285714</v>
      </c>
      <c r="I3073" s="61"/>
      <c r="J3073" s="63" t="s">
        <v>402</v>
      </c>
      <c r="K3073" s="45">
        <v>1</v>
      </c>
      <c r="L3073" s="58">
        <v>3.5714285714285712E-2</v>
      </c>
      <c r="M3073" s="61"/>
      <c r="N3073" s="169" t="s">
        <v>206</v>
      </c>
      <c r="O3073" s="45">
        <v>1</v>
      </c>
      <c r="P3073" s="60">
        <v>3.5714285714285712E-2</v>
      </c>
      <c r="Q3073" s="61"/>
      <c r="R3073" s="61"/>
      <c r="S3073" s="61"/>
      <c r="T3073" s="61"/>
      <c r="U3073" s="61"/>
      <c r="V3073" s="61"/>
      <c r="W3073" s="169" t="s">
        <v>220</v>
      </c>
      <c r="X3073" s="45">
        <v>1</v>
      </c>
      <c r="Y3073" s="60">
        <v>3.5714285714285712E-2</v>
      </c>
      <c r="Z3073" s="61"/>
      <c r="AA3073" s="61"/>
      <c r="AB3073" s="49" t="s">
        <v>141</v>
      </c>
      <c r="AC3073" s="49" t="s">
        <v>140</v>
      </c>
      <c r="AD3073" s="61"/>
      <c r="AE3073" s="169" t="s">
        <v>436</v>
      </c>
      <c r="AF3073" s="59">
        <v>2</v>
      </c>
      <c r="AG3073" s="60">
        <v>8.3333333333333329E-2</v>
      </c>
      <c r="AH3073" s="61"/>
      <c r="AI3073" s="169" t="s">
        <v>244</v>
      </c>
      <c r="AJ3073" s="45">
        <v>1</v>
      </c>
      <c r="AK3073" s="60">
        <v>3.5714285714285712E-2</v>
      </c>
      <c r="AL3073" s="61"/>
      <c r="AM3073" s="169" t="s">
        <v>277</v>
      </c>
      <c r="AN3073" s="45">
        <v>0</v>
      </c>
      <c r="AO3073" s="60">
        <v>0</v>
      </c>
      <c r="AP3073" s="61"/>
      <c r="AQ3073" s="169" t="s">
        <v>290</v>
      </c>
      <c r="AR3073" s="45">
        <v>0</v>
      </c>
      <c r="AS3073" s="60">
        <v>0</v>
      </c>
      <c r="AT3073" s="61"/>
      <c r="AU3073" s="169" t="s">
        <v>304</v>
      </c>
      <c r="AV3073" s="45">
        <v>3</v>
      </c>
      <c r="AW3073" s="60">
        <v>0.12</v>
      </c>
      <c r="AX3073" s="61"/>
      <c r="AY3073" s="169" t="s">
        <v>321</v>
      </c>
      <c r="AZ3073" s="45">
        <v>1</v>
      </c>
      <c r="BA3073" s="60">
        <v>3.5714285714285712E-2</v>
      </c>
      <c r="BB3073" s="61"/>
      <c r="BC3073" s="61"/>
      <c r="BD3073" s="49" t="s">
        <v>141</v>
      </c>
      <c r="BE3073" s="49" t="s">
        <v>140</v>
      </c>
      <c r="BF3073" s="61"/>
      <c r="BG3073" s="68"/>
      <c r="BH3073" s="77" t="s">
        <v>141</v>
      </c>
      <c r="BI3073" s="77" t="s">
        <v>140</v>
      </c>
      <c r="BJ3073" s="61"/>
      <c r="BK3073" s="61"/>
      <c r="BL3073" s="61"/>
      <c r="BM3073" s="61"/>
    </row>
    <row r="3074" spans="2:65" ht="25.5" customHeight="1" x14ac:dyDescent="0.2">
      <c r="B3074" s="63" t="s">
        <v>380</v>
      </c>
      <c r="C3074" s="45">
        <v>4</v>
      </c>
      <c r="D3074" s="58">
        <v>0.14285714285714285</v>
      </c>
      <c r="E3074" s="64"/>
      <c r="F3074" s="75" t="s">
        <v>392</v>
      </c>
      <c r="G3074" s="45">
        <v>4</v>
      </c>
      <c r="H3074" s="58">
        <v>0.14285714285714285</v>
      </c>
      <c r="I3074" s="61"/>
      <c r="J3074" s="63" t="s">
        <v>389</v>
      </c>
      <c r="K3074" s="45">
        <v>3</v>
      </c>
      <c r="L3074" s="58">
        <v>0.10714285714285714</v>
      </c>
      <c r="M3074" s="61"/>
      <c r="N3074" s="169" t="s">
        <v>250</v>
      </c>
      <c r="O3074" s="45">
        <v>0</v>
      </c>
      <c r="P3074" s="60">
        <v>0</v>
      </c>
      <c r="Q3074" s="61"/>
      <c r="R3074" s="61"/>
      <c r="S3074" s="61"/>
      <c r="T3074" s="61"/>
      <c r="U3074" s="61"/>
      <c r="V3074" s="61"/>
      <c r="W3074" s="169" t="s">
        <v>221</v>
      </c>
      <c r="X3074" s="45">
        <v>2</v>
      </c>
      <c r="Y3074" s="60">
        <v>7.1428571428571425E-2</v>
      </c>
      <c r="Z3074" s="61"/>
      <c r="AA3074" s="61"/>
      <c r="AB3074" s="61"/>
      <c r="AC3074" s="61"/>
      <c r="AD3074" s="61"/>
      <c r="AE3074" s="169" t="s">
        <v>437</v>
      </c>
      <c r="AF3074" s="59">
        <v>7</v>
      </c>
      <c r="AG3074" s="60">
        <v>0.29166666666666669</v>
      </c>
      <c r="AH3074" s="61"/>
      <c r="AI3074" s="169" t="s">
        <v>245</v>
      </c>
      <c r="AJ3074" s="59">
        <v>3</v>
      </c>
      <c r="AK3074" s="60">
        <v>0.10714285714285714</v>
      </c>
      <c r="AL3074" s="61"/>
      <c r="AM3074" s="169" t="s">
        <v>259</v>
      </c>
      <c r="AN3074" s="45">
        <v>0</v>
      </c>
      <c r="AO3074" s="60">
        <v>0</v>
      </c>
      <c r="AP3074" s="61"/>
      <c r="AQ3074" s="169" t="s">
        <v>291</v>
      </c>
      <c r="AR3074" s="45">
        <v>0</v>
      </c>
      <c r="AS3074" s="60">
        <v>0</v>
      </c>
      <c r="AT3074" s="61"/>
      <c r="AU3074" s="169" t="s">
        <v>303</v>
      </c>
      <c r="AV3074" s="45">
        <v>0</v>
      </c>
      <c r="AW3074" s="60">
        <v>0</v>
      </c>
      <c r="AX3074" s="61"/>
      <c r="AY3074" s="169" t="s">
        <v>318</v>
      </c>
      <c r="AZ3074" s="45">
        <v>2</v>
      </c>
      <c r="BA3074" s="60">
        <v>7.1428571428571425E-2</v>
      </c>
      <c r="BB3074" s="61"/>
      <c r="BC3074" s="61"/>
      <c r="BD3074" s="61"/>
      <c r="BE3074" s="61"/>
      <c r="BF3074" s="61"/>
      <c r="BG3074" s="61"/>
      <c r="BH3074" s="61"/>
      <c r="BI3074" s="61"/>
      <c r="BJ3074" s="61"/>
      <c r="BK3074" s="61"/>
      <c r="BL3074" s="61"/>
      <c r="BM3074" s="61"/>
    </row>
    <row r="3075" spans="2:65" ht="25.5" customHeight="1" x14ac:dyDescent="0.2">
      <c r="B3075" s="63" t="s">
        <v>381</v>
      </c>
      <c r="C3075" s="45">
        <v>0</v>
      </c>
      <c r="D3075" s="58">
        <v>0</v>
      </c>
      <c r="E3075" s="64"/>
      <c r="F3075" s="75" t="s">
        <v>393</v>
      </c>
      <c r="G3075" s="45">
        <v>0</v>
      </c>
      <c r="H3075" s="58">
        <v>0</v>
      </c>
      <c r="I3075" s="61"/>
      <c r="J3075" s="63" t="s">
        <v>403</v>
      </c>
      <c r="K3075" s="45">
        <v>3</v>
      </c>
      <c r="L3075" s="58">
        <v>0.10714285714285714</v>
      </c>
      <c r="M3075" s="61"/>
      <c r="N3075" s="61"/>
      <c r="O3075" s="45">
        <v>28</v>
      </c>
      <c r="P3075" s="60">
        <v>1</v>
      </c>
      <c r="Q3075" s="61"/>
      <c r="R3075" s="61"/>
      <c r="S3075" s="61"/>
      <c r="T3075" s="61"/>
      <c r="U3075" s="61"/>
      <c r="V3075" s="61"/>
      <c r="W3075" s="169" t="s">
        <v>222</v>
      </c>
      <c r="X3075" s="45">
        <v>1</v>
      </c>
      <c r="Y3075" s="60">
        <v>3.5714285714285712E-2</v>
      </c>
      <c r="Z3075" s="61"/>
      <c r="AA3075" s="61"/>
      <c r="AB3075" s="61"/>
      <c r="AC3075" s="61"/>
      <c r="AD3075" s="61"/>
      <c r="AE3075" s="37"/>
      <c r="AF3075" s="45">
        <v>24</v>
      </c>
      <c r="AG3075" s="60">
        <v>1</v>
      </c>
      <c r="AH3075" s="61"/>
      <c r="AI3075" s="169" t="s">
        <v>248</v>
      </c>
      <c r="AJ3075" s="45">
        <v>1</v>
      </c>
      <c r="AK3075" s="60">
        <v>3.5714285714285712E-2</v>
      </c>
      <c r="AL3075" s="61"/>
      <c r="AM3075" s="169" t="s">
        <v>260</v>
      </c>
      <c r="AN3075" s="45">
        <v>1</v>
      </c>
      <c r="AO3075" s="60">
        <v>0.04</v>
      </c>
      <c r="AP3075" s="61"/>
      <c r="AQ3075" s="169" t="s">
        <v>292</v>
      </c>
      <c r="AR3075" s="45">
        <v>0</v>
      </c>
      <c r="AS3075" s="60">
        <v>0</v>
      </c>
      <c r="AT3075" s="61"/>
      <c r="AU3075" s="169" t="s">
        <v>305</v>
      </c>
      <c r="AV3075" s="45">
        <v>1</v>
      </c>
      <c r="AW3075" s="60">
        <v>0.04</v>
      </c>
      <c r="AX3075" s="61"/>
      <c r="AY3075" s="169" t="s">
        <v>439</v>
      </c>
      <c r="AZ3075" s="45">
        <v>5</v>
      </c>
      <c r="BA3075" s="60">
        <v>1</v>
      </c>
      <c r="BB3075" s="61"/>
      <c r="BC3075" s="61"/>
      <c r="BD3075" s="61"/>
      <c r="BE3075" s="61"/>
      <c r="BF3075" s="61"/>
      <c r="BG3075" s="61"/>
      <c r="BH3075" s="61"/>
      <c r="BI3075" s="61"/>
      <c r="BJ3075" s="61"/>
      <c r="BK3075" s="61"/>
      <c r="BL3075" s="61"/>
      <c r="BM3075" s="61"/>
    </row>
    <row r="3076" spans="2:65" ht="25.5" customHeight="1" x14ac:dyDescent="0.2">
      <c r="B3076" s="63" t="s">
        <v>382</v>
      </c>
      <c r="C3076" s="45">
        <v>2</v>
      </c>
      <c r="D3076" s="58">
        <v>7.1428571428571425E-2</v>
      </c>
      <c r="E3076" s="64"/>
      <c r="F3076" s="75" t="s">
        <v>394</v>
      </c>
      <c r="G3076" s="45">
        <v>1</v>
      </c>
      <c r="H3076" s="58">
        <v>3.5714285714285712E-2</v>
      </c>
      <c r="I3076" s="61"/>
      <c r="J3076" s="63" t="s">
        <v>404</v>
      </c>
      <c r="K3076" s="45">
        <v>0</v>
      </c>
      <c r="L3076" s="58">
        <v>0</v>
      </c>
      <c r="M3076" s="61"/>
      <c r="N3076" s="37"/>
      <c r="O3076" s="49" t="s">
        <v>141</v>
      </c>
      <c r="P3076" s="49" t="s">
        <v>140</v>
      </c>
      <c r="Q3076" s="61"/>
      <c r="R3076" s="61"/>
      <c r="S3076" s="61"/>
      <c r="T3076" s="61"/>
      <c r="U3076" s="61"/>
      <c r="V3076" s="61"/>
      <c r="W3076" s="169" t="s">
        <v>246</v>
      </c>
      <c r="X3076" s="45">
        <v>1</v>
      </c>
      <c r="Y3076" s="60">
        <v>3.5714285714285712E-2</v>
      </c>
      <c r="Z3076" s="61"/>
      <c r="AA3076" s="61"/>
      <c r="AB3076" s="61"/>
      <c r="AC3076" s="61"/>
      <c r="AD3076" s="61"/>
      <c r="AE3076" s="61"/>
      <c r="AF3076" s="49" t="s">
        <v>141</v>
      </c>
      <c r="AG3076" s="49" t="s">
        <v>140</v>
      </c>
      <c r="AH3076" s="61"/>
      <c r="AI3076" s="169" t="s">
        <v>249</v>
      </c>
      <c r="AJ3076" s="45">
        <v>0</v>
      </c>
      <c r="AK3076" s="60">
        <v>0</v>
      </c>
      <c r="AL3076" s="61"/>
      <c r="AM3076" s="169" t="s">
        <v>261</v>
      </c>
      <c r="AN3076" s="59">
        <v>1</v>
      </c>
      <c r="AO3076" s="60">
        <v>0.04</v>
      </c>
      <c r="AP3076" s="61"/>
      <c r="AQ3076" s="169" t="s">
        <v>293</v>
      </c>
      <c r="AR3076" s="45">
        <v>3</v>
      </c>
      <c r="AS3076" s="60">
        <v>0.10714285714285714</v>
      </c>
      <c r="AT3076" s="61"/>
      <c r="AU3076" s="169" t="s">
        <v>262</v>
      </c>
      <c r="AV3076" s="59">
        <v>1</v>
      </c>
      <c r="AW3076" s="60">
        <v>0.04</v>
      </c>
      <c r="AX3076" s="61"/>
      <c r="AY3076" s="169" t="s">
        <v>440</v>
      </c>
      <c r="AZ3076" s="45">
        <v>12</v>
      </c>
      <c r="BA3076" s="60">
        <v>2.4</v>
      </c>
      <c r="BB3076" s="61"/>
      <c r="BC3076" s="61"/>
      <c r="BD3076" s="61"/>
      <c r="BE3076" s="61"/>
      <c r="BF3076" s="61"/>
      <c r="BG3076" s="61"/>
      <c r="BH3076" s="61"/>
      <c r="BI3076" s="61"/>
      <c r="BJ3076" s="61"/>
      <c r="BK3076" s="61"/>
      <c r="BL3076" s="61"/>
      <c r="BM3076" s="61"/>
    </row>
    <row r="3077" spans="2:65" ht="25.5" customHeight="1" x14ac:dyDescent="0.2">
      <c r="B3077" s="63" t="s">
        <v>383</v>
      </c>
      <c r="C3077" s="45">
        <v>0</v>
      </c>
      <c r="D3077" s="58">
        <v>0</v>
      </c>
      <c r="E3077" s="64"/>
      <c r="F3077" s="75" t="s">
        <v>395</v>
      </c>
      <c r="G3077" s="45">
        <v>1</v>
      </c>
      <c r="H3077" s="58">
        <v>3.5714285714285712E-2</v>
      </c>
      <c r="I3077" s="61"/>
      <c r="J3077" s="63" t="s">
        <v>391</v>
      </c>
      <c r="K3077" s="45">
        <v>2</v>
      </c>
      <c r="L3077" s="58">
        <v>7.1428571428571425E-2</v>
      </c>
      <c r="M3077" s="61"/>
      <c r="N3077" s="61"/>
      <c r="O3077" s="61"/>
      <c r="P3077" s="61"/>
      <c r="Q3077" s="61"/>
      <c r="R3077" s="61"/>
      <c r="S3077" s="61"/>
      <c r="T3077" s="61"/>
      <c r="U3077" s="61"/>
      <c r="V3077" s="61"/>
      <c r="W3077" s="169" t="s">
        <v>247</v>
      </c>
      <c r="X3077" s="45">
        <v>1</v>
      </c>
      <c r="Y3077" s="60">
        <v>3.5714285714285712E-2</v>
      </c>
      <c r="Z3077" s="61"/>
      <c r="AA3077" s="61"/>
      <c r="AB3077" s="61"/>
      <c r="AC3077" s="61"/>
      <c r="AD3077" s="61"/>
      <c r="AE3077" s="61"/>
      <c r="AF3077" s="61"/>
      <c r="AG3077" s="61"/>
      <c r="AH3077" s="61"/>
      <c r="AI3077" s="169" t="s">
        <v>273</v>
      </c>
      <c r="AJ3077" s="45">
        <v>1</v>
      </c>
      <c r="AK3077" s="60">
        <v>3.5714285714285712E-2</v>
      </c>
      <c r="AL3077" s="61"/>
      <c r="AM3077" s="169" t="s">
        <v>278</v>
      </c>
      <c r="AN3077" s="59">
        <v>3</v>
      </c>
      <c r="AO3077" s="60">
        <v>0.12</v>
      </c>
      <c r="AP3077" s="61"/>
      <c r="AQ3077" s="169" t="s">
        <v>294</v>
      </c>
      <c r="AR3077" s="45">
        <v>7</v>
      </c>
      <c r="AS3077" s="60">
        <v>0.25</v>
      </c>
      <c r="AT3077" s="61"/>
      <c r="AU3077" s="169" t="s">
        <v>307</v>
      </c>
      <c r="AV3077" s="59">
        <v>2</v>
      </c>
      <c r="AW3077" s="60">
        <v>0.08</v>
      </c>
      <c r="AX3077" s="61"/>
      <c r="AY3077" s="169" t="s">
        <v>440</v>
      </c>
      <c r="AZ3077" s="45">
        <v>0</v>
      </c>
      <c r="BA3077" s="60">
        <v>0</v>
      </c>
      <c r="BB3077" s="61"/>
      <c r="BC3077" s="61"/>
      <c r="BD3077" s="61"/>
      <c r="BE3077" s="61"/>
      <c r="BF3077" s="61"/>
      <c r="BG3077" s="61"/>
      <c r="BH3077" s="61"/>
      <c r="BI3077" s="61"/>
      <c r="BJ3077" s="61"/>
      <c r="BK3077" s="61"/>
      <c r="BL3077" s="61"/>
      <c r="BM3077" s="61"/>
    </row>
    <row r="3078" spans="2:65" ht="25.5" customHeight="1" x14ac:dyDescent="0.2">
      <c r="B3078" s="61"/>
      <c r="C3078" s="45">
        <v>28</v>
      </c>
      <c r="D3078" s="58">
        <v>1</v>
      </c>
      <c r="E3078" s="64"/>
      <c r="F3078" s="61"/>
      <c r="G3078" s="45">
        <v>28</v>
      </c>
      <c r="H3078" s="58">
        <v>1</v>
      </c>
      <c r="I3078" s="61"/>
      <c r="J3078" s="63" t="s">
        <v>405</v>
      </c>
      <c r="K3078" s="45">
        <v>4</v>
      </c>
      <c r="L3078" s="58">
        <v>0.14285714285714285</v>
      </c>
      <c r="M3078" s="61"/>
      <c r="N3078" s="61"/>
      <c r="O3078" s="61"/>
      <c r="P3078" s="61"/>
      <c r="Q3078" s="61"/>
      <c r="R3078" s="61"/>
      <c r="S3078" s="61"/>
      <c r="T3078" s="61"/>
      <c r="U3078" s="61"/>
      <c r="V3078" s="61"/>
      <c r="W3078" s="169" t="s">
        <v>265</v>
      </c>
      <c r="X3078" s="45">
        <v>4</v>
      </c>
      <c r="Y3078" s="60">
        <v>0.14285714285714285</v>
      </c>
      <c r="Z3078" s="61"/>
      <c r="AA3078" s="61"/>
      <c r="AB3078" s="61"/>
      <c r="AC3078" s="61"/>
      <c r="AD3078" s="61"/>
      <c r="AE3078" s="61"/>
      <c r="AF3078" s="61"/>
      <c r="AG3078" s="61"/>
      <c r="AH3078" s="61"/>
      <c r="AI3078" s="169" t="s">
        <v>275</v>
      </c>
      <c r="AJ3078" s="45">
        <v>0</v>
      </c>
      <c r="AK3078" s="60">
        <v>0</v>
      </c>
      <c r="AL3078" s="61"/>
      <c r="AM3078" s="169" t="s">
        <v>262</v>
      </c>
      <c r="AN3078" s="45">
        <v>0</v>
      </c>
      <c r="AO3078" s="60">
        <v>0</v>
      </c>
      <c r="AP3078" s="61"/>
      <c r="AQ3078" s="61"/>
      <c r="AR3078" s="45">
        <v>28</v>
      </c>
      <c r="AS3078" s="60">
        <v>1</v>
      </c>
      <c r="AT3078" s="61"/>
      <c r="AU3078" s="169" t="s">
        <v>306</v>
      </c>
      <c r="AV3078" s="45">
        <v>0</v>
      </c>
      <c r="AW3078" s="60">
        <v>0</v>
      </c>
      <c r="AX3078" s="61"/>
      <c r="AY3078" s="98"/>
      <c r="AZ3078" s="45">
        <v>28</v>
      </c>
      <c r="BA3078" s="60">
        <v>1</v>
      </c>
      <c r="BB3078" s="61"/>
      <c r="BC3078" s="61"/>
      <c r="BD3078" s="61"/>
      <c r="BE3078" s="61"/>
      <c r="BF3078" s="61"/>
      <c r="BG3078" s="61"/>
      <c r="BH3078" s="61"/>
      <c r="BI3078" s="61"/>
      <c r="BJ3078" s="61"/>
      <c r="BK3078" s="61"/>
      <c r="BL3078" s="61"/>
      <c r="BM3078" s="61"/>
    </row>
    <row r="3079" spans="2:65" ht="25.5" customHeight="1" x14ac:dyDescent="0.2">
      <c r="B3079" s="61"/>
      <c r="C3079" s="70" t="s">
        <v>141</v>
      </c>
      <c r="D3079" s="70" t="s">
        <v>140</v>
      </c>
      <c r="E3079" s="64"/>
      <c r="F3079" s="61"/>
      <c r="G3079" s="70" t="s">
        <v>141</v>
      </c>
      <c r="H3079" s="70" t="s">
        <v>140</v>
      </c>
      <c r="I3079" s="61"/>
      <c r="J3079" s="63" t="s">
        <v>406</v>
      </c>
      <c r="K3079" s="45">
        <v>0</v>
      </c>
      <c r="L3079" s="58">
        <v>0</v>
      </c>
      <c r="M3079" s="61"/>
      <c r="N3079" s="61"/>
      <c r="O3079" s="61"/>
      <c r="P3079" s="61"/>
      <c r="Q3079" s="61"/>
      <c r="R3079" s="61"/>
      <c r="S3079" s="61"/>
      <c r="T3079" s="61"/>
      <c r="U3079" s="61"/>
      <c r="V3079" s="61"/>
      <c r="W3079" s="169" t="s">
        <v>266</v>
      </c>
      <c r="X3079" s="45">
        <v>1</v>
      </c>
      <c r="Y3079" s="60">
        <v>3.5714285714285712E-2</v>
      </c>
      <c r="Z3079" s="61"/>
      <c r="AA3079" s="61"/>
      <c r="AB3079" s="61"/>
      <c r="AC3079" s="61"/>
      <c r="AD3079" s="61"/>
      <c r="AE3079" s="61"/>
      <c r="AF3079" s="61"/>
      <c r="AG3079" s="61"/>
      <c r="AH3079" s="61"/>
      <c r="AI3079" s="169" t="s">
        <v>274</v>
      </c>
      <c r="AJ3079" s="45">
        <v>1</v>
      </c>
      <c r="AK3079" s="60">
        <v>3.5714285714285712E-2</v>
      </c>
      <c r="AL3079" s="61"/>
      <c r="AM3079" s="169" t="s">
        <v>263</v>
      </c>
      <c r="AN3079" s="45">
        <v>1</v>
      </c>
      <c r="AO3079" s="60">
        <v>0.04</v>
      </c>
      <c r="AP3079" s="61"/>
      <c r="AQ3079" s="61"/>
      <c r="AR3079" s="70" t="s">
        <v>141</v>
      </c>
      <c r="AS3079" s="70" t="s">
        <v>140</v>
      </c>
      <c r="AT3079" s="61"/>
      <c r="AU3079" s="169" t="s">
        <v>308</v>
      </c>
      <c r="AV3079" s="45">
        <v>0</v>
      </c>
      <c r="AW3079" s="60">
        <v>0</v>
      </c>
      <c r="AX3079" s="61"/>
      <c r="AY3079" s="61"/>
      <c r="AZ3079" s="49" t="s">
        <v>141</v>
      </c>
      <c r="BA3079" s="49" t="s">
        <v>140</v>
      </c>
      <c r="BB3079" s="64"/>
      <c r="BC3079" s="61"/>
      <c r="BD3079" s="61"/>
      <c r="BE3079" s="61"/>
      <c r="BF3079" s="61"/>
      <c r="BG3079" s="61"/>
      <c r="BH3079" s="61"/>
      <c r="BI3079" s="61"/>
      <c r="BJ3079" s="61"/>
      <c r="BK3079" s="61"/>
      <c r="BL3079" s="61"/>
      <c r="BM3079" s="61"/>
    </row>
    <row r="3080" spans="2:65" ht="25.5" customHeight="1" x14ac:dyDescent="0.2">
      <c r="B3080" s="61"/>
      <c r="C3080" s="61"/>
      <c r="D3080" s="61"/>
      <c r="E3080" s="64"/>
      <c r="F3080" s="61"/>
      <c r="G3080" s="61"/>
      <c r="H3080" s="61"/>
      <c r="I3080" s="61"/>
      <c r="J3080" s="63" t="s">
        <v>393</v>
      </c>
      <c r="K3080" s="45">
        <v>0</v>
      </c>
      <c r="L3080" s="58">
        <v>0</v>
      </c>
      <c r="M3080" s="61"/>
      <c r="N3080" s="61"/>
      <c r="O3080" s="61"/>
      <c r="P3080" s="61"/>
      <c r="Q3080" s="61"/>
      <c r="R3080" s="61"/>
      <c r="S3080" s="61"/>
      <c r="T3080" s="61"/>
      <c r="U3080" s="61"/>
      <c r="V3080" s="61"/>
      <c r="W3080" s="169" t="s">
        <v>162</v>
      </c>
      <c r="X3080" s="59">
        <v>2</v>
      </c>
      <c r="Y3080" s="60">
        <v>7.1428571428571425E-2</v>
      </c>
      <c r="Z3080" s="61"/>
      <c r="AA3080" s="61"/>
      <c r="AB3080" s="61"/>
      <c r="AC3080" s="61"/>
      <c r="AD3080" s="61"/>
      <c r="AE3080" s="61"/>
      <c r="AF3080" s="61"/>
      <c r="AG3080" s="61"/>
      <c r="AH3080" s="61"/>
      <c r="AI3080" s="169" t="s">
        <v>273</v>
      </c>
      <c r="AJ3080" s="45">
        <v>4</v>
      </c>
      <c r="AK3080" s="60">
        <v>0.14285714285714285</v>
      </c>
      <c r="AL3080" s="61"/>
      <c r="AM3080" s="169" t="s">
        <v>264</v>
      </c>
      <c r="AN3080" s="45">
        <v>0</v>
      </c>
      <c r="AO3080" s="60">
        <v>0</v>
      </c>
      <c r="AP3080" s="61"/>
      <c r="AQ3080" s="61"/>
      <c r="AR3080" s="61"/>
      <c r="AS3080" s="61"/>
      <c r="AT3080" s="61"/>
      <c r="AU3080" s="169" t="s">
        <v>309</v>
      </c>
      <c r="AV3080" s="45">
        <v>2</v>
      </c>
      <c r="AW3080" s="60">
        <v>0.08</v>
      </c>
      <c r="AX3080" s="61"/>
      <c r="AY3080"/>
      <c r="AZ3080"/>
      <c r="BA3080"/>
      <c r="BB3080" s="61"/>
      <c r="BC3080" s="61"/>
      <c r="BD3080" s="61"/>
      <c r="BE3080" s="61"/>
      <c r="BF3080" s="61"/>
      <c r="BG3080" s="61"/>
      <c r="BH3080" s="61"/>
      <c r="BI3080" s="61"/>
      <c r="BJ3080" s="61"/>
      <c r="BK3080" s="61"/>
      <c r="BL3080" s="61"/>
      <c r="BM3080" s="61"/>
    </row>
    <row r="3081" spans="2:65" ht="25.5" customHeight="1" x14ac:dyDescent="0.2">
      <c r="B3081" s="61"/>
      <c r="C3081" s="61"/>
      <c r="D3081" s="61"/>
      <c r="E3081" s="64"/>
      <c r="F3081" s="61"/>
      <c r="G3081" s="61"/>
      <c r="H3081" s="61"/>
      <c r="I3081" s="61"/>
      <c r="J3081" s="63" t="s">
        <v>407</v>
      </c>
      <c r="K3081" s="45">
        <v>2</v>
      </c>
      <c r="L3081" s="58">
        <v>7.1428571428571425E-2</v>
      </c>
      <c r="M3081" s="61"/>
      <c r="N3081" s="61"/>
      <c r="O3081" s="61"/>
      <c r="P3081" s="61"/>
      <c r="Q3081" s="61"/>
      <c r="R3081" s="61"/>
      <c r="S3081" s="61"/>
      <c r="T3081" s="61"/>
      <c r="U3081" s="61"/>
      <c r="V3081" s="61"/>
      <c r="W3081" s="37"/>
      <c r="X3081" s="45">
        <v>28</v>
      </c>
      <c r="Y3081" s="60">
        <v>1</v>
      </c>
      <c r="Z3081" s="61"/>
      <c r="AA3081" s="61"/>
      <c r="AB3081" s="61"/>
      <c r="AC3081" s="61"/>
      <c r="AD3081" s="61"/>
      <c r="AE3081" s="61"/>
      <c r="AF3081" s="61"/>
      <c r="AG3081" s="61"/>
      <c r="AH3081" s="61"/>
      <c r="AI3081" s="169" t="s">
        <v>438</v>
      </c>
      <c r="AJ3081" s="45">
        <v>6</v>
      </c>
      <c r="AK3081" s="60">
        <v>0.21428571428571427</v>
      </c>
      <c r="AL3081" s="61"/>
      <c r="AM3081" s="169" t="s">
        <v>279</v>
      </c>
      <c r="AN3081" s="45">
        <v>2</v>
      </c>
      <c r="AO3081" s="60">
        <v>0.08</v>
      </c>
      <c r="AP3081" s="61"/>
      <c r="AQ3081" s="61"/>
      <c r="AR3081" s="61"/>
      <c r="AS3081" s="61"/>
      <c r="AT3081" s="61"/>
      <c r="AU3081" s="169" t="s">
        <v>310</v>
      </c>
      <c r="AV3081" s="45">
        <v>0</v>
      </c>
      <c r="AW3081" s="60">
        <v>0</v>
      </c>
      <c r="AX3081" s="61"/>
      <c r="AY3081" s="61"/>
      <c r="AZ3081" s="61"/>
      <c r="BA3081" s="61"/>
      <c r="BB3081" s="61"/>
      <c r="BC3081" s="61"/>
      <c r="BD3081" s="61"/>
      <c r="BE3081" s="61"/>
      <c r="BF3081" s="61"/>
      <c r="BG3081" s="61"/>
      <c r="BH3081" s="61"/>
      <c r="BI3081" s="61"/>
      <c r="BJ3081" s="61"/>
      <c r="BK3081" s="61"/>
      <c r="BL3081" s="61"/>
      <c r="BM3081" s="61"/>
    </row>
    <row r="3082" spans="2:65" ht="25.5" customHeight="1" x14ac:dyDescent="0.2">
      <c r="B3082" s="61"/>
      <c r="C3082" s="61"/>
      <c r="D3082" s="61"/>
      <c r="E3082" s="64"/>
      <c r="F3082" s="61"/>
      <c r="G3082" s="61"/>
      <c r="H3082" s="61"/>
      <c r="I3082" s="61"/>
      <c r="J3082" s="63" t="s">
        <v>408</v>
      </c>
      <c r="K3082" s="45">
        <v>0</v>
      </c>
      <c r="L3082" s="58">
        <v>0</v>
      </c>
      <c r="M3082" s="61"/>
      <c r="N3082" s="61"/>
      <c r="O3082" s="61"/>
      <c r="P3082" s="61"/>
      <c r="Q3082" s="61"/>
      <c r="R3082" s="61"/>
      <c r="S3082" s="61"/>
      <c r="T3082" s="61"/>
      <c r="U3082" s="61"/>
      <c r="V3082" s="61"/>
      <c r="W3082" s="61"/>
      <c r="X3082" s="49" t="s">
        <v>141</v>
      </c>
      <c r="Y3082" s="49" t="s">
        <v>140</v>
      </c>
      <c r="Z3082" s="61"/>
      <c r="AA3082" s="61"/>
      <c r="AB3082" s="61"/>
      <c r="AC3082" s="61"/>
      <c r="AD3082" s="61"/>
      <c r="AE3082" s="61"/>
      <c r="AF3082" s="61"/>
      <c r="AG3082" s="61"/>
      <c r="AH3082" s="61"/>
      <c r="AI3082" s="37"/>
      <c r="AJ3082" s="45">
        <v>28</v>
      </c>
      <c r="AK3082" s="60">
        <v>1</v>
      </c>
      <c r="AL3082" s="61"/>
      <c r="AM3082" s="169" t="s">
        <v>267</v>
      </c>
      <c r="AN3082" s="45">
        <v>0</v>
      </c>
      <c r="AO3082" s="60">
        <v>0</v>
      </c>
      <c r="AP3082" s="61"/>
      <c r="AQ3082" s="61"/>
      <c r="AR3082" s="61"/>
      <c r="AS3082" s="61"/>
      <c r="AT3082" s="61"/>
      <c r="AU3082" s="169" t="s">
        <v>311</v>
      </c>
      <c r="AV3082" s="45">
        <v>0</v>
      </c>
      <c r="AW3082" s="60">
        <v>0</v>
      </c>
      <c r="AX3082" s="61"/>
      <c r="AY3082" s="61"/>
      <c r="AZ3082" s="61"/>
      <c r="BA3082" s="61"/>
      <c r="BB3082" s="61"/>
      <c r="BC3082" s="61"/>
      <c r="BD3082" s="61"/>
      <c r="BE3082" s="61"/>
      <c r="BF3082" s="61"/>
      <c r="BG3082" s="61"/>
      <c r="BH3082" s="61"/>
      <c r="BI3082" s="61"/>
      <c r="BJ3082" s="61"/>
      <c r="BK3082" s="61"/>
      <c r="BL3082" s="61"/>
      <c r="BM3082" s="61"/>
    </row>
    <row r="3083" spans="2:65" ht="25.5" customHeight="1" x14ac:dyDescent="0.2">
      <c r="B3083" s="61"/>
      <c r="C3083" s="61"/>
      <c r="D3083" s="61"/>
      <c r="E3083" s="64"/>
      <c r="F3083" s="61"/>
      <c r="G3083" s="61"/>
      <c r="H3083" s="61"/>
      <c r="I3083" s="61"/>
      <c r="J3083" s="63" t="s">
        <v>395</v>
      </c>
      <c r="K3083" s="45">
        <v>0</v>
      </c>
      <c r="L3083" s="58">
        <v>0</v>
      </c>
      <c r="M3083" s="61"/>
      <c r="N3083" s="61"/>
      <c r="O3083" s="61"/>
      <c r="P3083" s="61"/>
      <c r="Q3083" s="61"/>
      <c r="R3083" s="61"/>
      <c r="S3083" s="61"/>
      <c r="T3083" s="61"/>
      <c r="U3083" s="61"/>
      <c r="V3083" s="61"/>
      <c r="W3083" s="61"/>
      <c r="X3083" s="61"/>
      <c r="Y3083" s="61"/>
      <c r="Z3083" s="61"/>
      <c r="AA3083" s="61"/>
      <c r="AB3083" s="61"/>
      <c r="AC3083" s="61"/>
      <c r="AD3083" s="61"/>
      <c r="AE3083" s="61"/>
      <c r="AF3083" s="61"/>
      <c r="AG3083" s="61"/>
      <c r="AH3083" s="61"/>
      <c r="AI3083" s="61"/>
      <c r="AJ3083" s="49" t="s">
        <v>141</v>
      </c>
      <c r="AK3083" s="49" t="s">
        <v>140</v>
      </c>
      <c r="AL3083" s="61"/>
      <c r="AM3083" s="169" t="s">
        <v>268</v>
      </c>
      <c r="AN3083" s="45">
        <v>0</v>
      </c>
      <c r="AO3083" s="60">
        <v>0</v>
      </c>
      <c r="AP3083" s="61"/>
      <c r="AQ3083" s="61"/>
      <c r="AR3083" s="61"/>
      <c r="AS3083" s="61"/>
      <c r="AT3083" s="61"/>
      <c r="AU3083" s="169" t="s">
        <v>312</v>
      </c>
      <c r="AV3083" s="45">
        <v>4</v>
      </c>
      <c r="AW3083" s="60">
        <v>0.16</v>
      </c>
      <c r="AX3083" s="61"/>
      <c r="AY3083"/>
      <c r="AZ3083"/>
      <c r="BA3083"/>
      <c r="BB3083" s="61"/>
      <c r="BC3083" s="61"/>
      <c r="BD3083" s="61"/>
      <c r="BE3083" s="61"/>
      <c r="BF3083" s="61"/>
      <c r="BG3083" s="61"/>
      <c r="BH3083" s="61"/>
      <c r="BI3083" s="61"/>
      <c r="BJ3083" s="61"/>
      <c r="BK3083" s="61"/>
      <c r="BL3083" s="61"/>
      <c r="BM3083" s="61"/>
    </row>
    <row r="3084" spans="2:65" ht="25.5" customHeight="1" x14ac:dyDescent="0.2">
      <c r="B3084" s="61"/>
      <c r="C3084" s="61"/>
      <c r="D3084" s="61"/>
      <c r="E3084" s="64"/>
      <c r="F3084" s="61"/>
      <c r="G3084" s="61"/>
      <c r="H3084" s="61"/>
      <c r="I3084" s="61"/>
      <c r="J3084" s="61"/>
      <c r="K3084" s="45">
        <v>28</v>
      </c>
      <c r="L3084" s="58">
        <v>1</v>
      </c>
      <c r="M3084" s="61"/>
      <c r="N3084" s="61"/>
      <c r="O3084" s="61"/>
      <c r="P3084" s="61"/>
      <c r="Q3084" s="61"/>
      <c r="R3084" s="61"/>
      <c r="S3084" s="61"/>
      <c r="T3084" s="61"/>
      <c r="U3084" s="61"/>
      <c r="V3084" s="61"/>
      <c r="W3084" s="61"/>
      <c r="X3084" s="61"/>
      <c r="Y3084" s="61"/>
      <c r="Z3084" s="61"/>
      <c r="AA3084" s="61"/>
      <c r="AB3084" s="61"/>
      <c r="AC3084" s="61"/>
      <c r="AD3084" s="61"/>
      <c r="AE3084" s="61"/>
      <c r="AF3084" s="61"/>
      <c r="AG3084" s="61"/>
      <c r="AH3084" s="61"/>
      <c r="AI3084" s="61"/>
      <c r="AJ3084" s="61"/>
      <c r="AK3084" s="61"/>
      <c r="AL3084" s="61"/>
      <c r="AM3084" s="169" t="s">
        <v>269</v>
      </c>
      <c r="AN3084" s="45">
        <v>1</v>
      </c>
      <c r="AO3084" s="60">
        <v>0.04</v>
      </c>
      <c r="AP3084" s="61"/>
      <c r="AQ3084" s="61"/>
      <c r="AR3084" s="61"/>
      <c r="AS3084" s="61"/>
      <c r="AT3084" s="61"/>
      <c r="AU3084" s="169" t="s">
        <v>313</v>
      </c>
      <c r="AV3084" s="45">
        <v>1</v>
      </c>
      <c r="AW3084" s="60">
        <v>0.04</v>
      </c>
      <c r="AX3084" s="61"/>
      <c r="AY3084"/>
      <c r="AZ3084"/>
      <c r="BA3084"/>
      <c r="BB3084" s="61"/>
      <c r="BC3084" s="61"/>
      <c r="BD3084" s="61"/>
      <c r="BE3084" s="61"/>
      <c r="BF3084" s="61"/>
      <c r="BG3084" s="61"/>
      <c r="BH3084" s="61"/>
      <c r="BI3084" s="61"/>
      <c r="BJ3084" s="61"/>
      <c r="BK3084" s="61"/>
      <c r="BL3084" s="61"/>
      <c r="BM3084" s="61"/>
    </row>
    <row r="3085" spans="2:65" ht="25.5" customHeight="1" x14ac:dyDescent="0.2">
      <c r="B3085" s="61"/>
      <c r="C3085" s="61"/>
      <c r="D3085" s="61"/>
      <c r="E3085" s="64"/>
      <c r="F3085" s="61"/>
      <c r="G3085" s="61"/>
      <c r="H3085" s="61"/>
      <c r="I3085" s="61"/>
      <c r="J3085" s="61"/>
      <c r="K3085" s="70" t="s">
        <v>141</v>
      </c>
      <c r="L3085" s="70" t="s">
        <v>140</v>
      </c>
      <c r="M3085" s="61"/>
      <c r="N3085" s="61"/>
      <c r="O3085" s="61"/>
      <c r="P3085" s="61"/>
      <c r="Q3085" s="61"/>
      <c r="R3085" s="61"/>
      <c r="S3085" s="61"/>
      <c r="T3085" s="61"/>
      <c r="U3085" s="61"/>
      <c r="V3085" s="61"/>
      <c r="W3085" s="61"/>
      <c r="X3085" s="61"/>
      <c r="Y3085" s="61"/>
      <c r="Z3085" s="61"/>
      <c r="AA3085" s="61"/>
      <c r="AB3085" s="61"/>
      <c r="AC3085" s="61"/>
      <c r="AD3085" s="61"/>
      <c r="AE3085" s="61"/>
      <c r="AF3085" s="61"/>
      <c r="AG3085" s="61"/>
      <c r="AH3085" s="61"/>
      <c r="AI3085" s="61"/>
      <c r="AJ3085" s="61"/>
      <c r="AK3085" s="61"/>
      <c r="AL3085" s="61"/>
      <c r="AM3085" s="169" t="s">
        <v>280</v>
      </c>
      <c r="AN3085" s="45">
        <v>1</v>
      </c>
      <c r="AO3085" s="60">
        <v>0.04</v>
      </c>
      <c r="AP3085" s="61"/>
      <c r="AQ3085" s="61"/>
      <c r="AR3085" s="61"/>
      <c r="AS3085" s="61"/>
      <c r="AT3085" s="61"/>
      <c r="AU3085" s="98"/>
      <c r="AV3085" s="45">
        <v>25</v>
      </c>
      <c r="AW3085" s="60">
        <v>1</v>
      </c>
      <c r="AX3085" s="61"/>
      <c r="AY3085" s="61"/>
      <c r="AZ3085" s="61"/>
      <c r="BA3085" s="61"/>
      <c r="BB3085" s="61"/>
      <c r="BC3085" s="61"/>
      <c r="BD3085" s="61"/>
      <c r="BE3085" s="61"/>
      <c r="BF3085" s="61"/>
      <c r="BG3085" s="61"/>
      <c r="BH3085" s="61"/>
      <c r="BI3085" s="61"/>
      <c r="BJ3085" s="61"/>
      <c r="BK3085" s="61"/>
      <c r="BL3085" s="61"/>
      <c r="BM3085" s="61"/>
    </row>
    <row r="3086" spans="2:65" ht="25.5" customHeight="1" x14ac:dyDescent="0.2">
      <c r="B3086" s="61"/>
      <c r="C3086" s="61"/>
      <c r="D3086" s="61"/>
      <c r="E3086" s="64"/>
      <c r="F3086" s="61"/>
      <c r="G3086" s="61"/>
      <c r="H3086" s="61"/>
      <c r="I3086" s="61"/>
      <c r="J3086" s="61"/>
      <c r="K3086" s="61"/>
      <c r="L3086" s="61"/>
      <c r="M3086" s="61"/>
      <c r="N3086" s="61"/>
      <c r="O3086" s="61"/>
      <c r="P3086" s="61"/>
      <c r="Q3086" s="61"/>
      <c r="R3086" s="61"/>
      <c r="S3086" s="61"/>
      <c r="T3086" s="61"/>
      <c r="U3086" s="61"/>
      <c r="V3086" s="61"/>
      <c r="W3086" s="61"/>
      <c r="X3086" s="61"/>
      <c r="Y3086" s="61"/>
      <c r="Z3086" s="61"/>
      <c r="AA3086" s="61"/>
      <c r="AB3086" s="61"/>
      <c r="AC3086" s="61"/>
      <c r="AD3086" s="61"/>
      <c r="AE3086" s="61"/>
      <c r="AF3086" s="61"/>
      <c r="AG3086" s="61"/>
      <c r="AH3086" s="61"/>
      <c r="AI3086" s="61"/>
      <c r="AJ3086" s="61"/>
      <c r="AK3086" s="61"/>
      <c r="AL3086" s="61"/>
      <c r="AM3086" s="169" t="s">
        <v>270</v>
      </c>
      <c r="AN3086" s="45">
        <v>0</v>
      </c>
      <c r="AO3086" s="60">
        <v>0</v>
      </c>
      <c r="AP3086" s="61"/>
      <c r="AQ3086" s="61"/>
      <c r="AR3086" s="61"/>
      <c r="AS3086" s="61"/>
      <c r="AT3086" s="61"/>
      <c r="AU3086" s="61"/>
      <c r="AV3086" s="49" t="s">
        <v>141</v>
      </c>
      <c r="AW3086" s="49" t="s">
        <v>140</v>
      </c>
      <c r="AX3086" s="61"/>
      <c r="AY3086" s="61"/>
      <c r="AZ3086" s="61"/>
      <c r="BA3086" s="61"/>
      <c r="BB3086" s="61"/>
      <c r="BC3086" s="61"/>
      <c r="BD3086" s="61"/>
      <c r="BE3086" s="61"/>
      <c r="BF3086" s="61"/>
      <c r="BG3086" s="61"/>
      <c r="BH3086" s="61"/>
      <c r="BI3086" s="61"/>
      <c r="BJ3086" s="61"/>
      <c r="BK3086" s="61"/>
      <c r="BL3086" s="61"/>
      <c r="BM3086" s="61"/>
    </row>
    <row r="3087" spans="2:65" ht="25.5" customHeight="1" x14ac:dyDescent="0.2">
      <c r="B3087" s="61"/>
      <c r="C3087" s="61"/>
      <c r="D3087" s="61"/>
      <c r="E3087" s="64"/>
      <c r="F3087" s="61"/>
      <c r="G3087" s="61"/>
      <c r="H3087" s="61"/>
      <c r="I3087" s="61"/>
      <c r="J3087" s="61"/>
      <c r="K3087" s="61"/>
      <c r="L3087" s="61"/>
      <c r="M3087" s="61"/>
      <c r="N3087" s="61"/>
      <c r="O3087" s="61"/>
      <c r="P3087" s="61"/>
      <c r="Q3087" s="61"/>
      <c r="R3087" s="61"/>
      <c r="S3087" s="61"/>
      <c r="T3087" s="61"/>
      <c r="U3087" s="61"/>
      <c r="V3087" s="61"/>
      <c r="W3087" s="61"/>
      <c r="X3087" s="61"/>
      <c r="Y3087" s="61"/>
      <c r="Z3087" s="61"/>
      <c r="AA3087" s="61"/>
      <c r="AB3087" s="61"/>
      <c r="AC3087" s="61"/>
      <c r="AD3087" s="61"/>
      <c r="AE3087" s="61"/>
      <c r="AF3087" s="61"/>
      <c r="AG3087" s="61"/>
      <c r="AH3087" s="61"/>
      <c r="AI3087" s="61"/>
      <c r="AJ3087" s="61"/>
      <c r="AK3087" s="61"/>
      <c r="AL3087" s="61"/>
      <c r="AM3087" s="169" t="s">
        <v>271</v>
      </c>
      <c r="AN3087" s="45">
        <v>0</v>
      </c>
      <c r="AO3087" s="60">
        <v>0</v>
      </c>
      <c r="AP3087" s="61"/>
      <c r="AQ3087" s="61"/>
      <c r="AR3087" s="61"/>
      <c r="AS3087" s="61"/>
      <c r="AT3087" s="61"/>
      <c r="AU3087" s="61"/>
      <c r="AV3087" s="61"/>
      <c r="AW3087" s="61"/>
      <c r="AX3087" s="61"/>
      <c r="AY3087" s="61"/>
      <c r="AZ3087" s="61"/>
      <c r="BA3087" s="61"/>
      <c r="BB3087" s="61"/>
      <c r="BC3087" s="61"/>
      <c r="BD3087" s="61"/>
      <c r="BE3087" s="61"/>
      <c r="BF3087" s="61"/>
      <c r="BG3087" s="61"/>
      <c r="BH3087" s="61"/>
      <c r="BI3087" s="61"/>
      <c r="BJ3087" s="62"/>
      <c r="BK3087" s="62"/>
      <c r="BL3087" s="61"/>
      <c r="BM3087" s="61"/>
    </row>
    <row r="3088" spans="2:65" ht="25.5" customHeight="1" x14ac:dyDescent="0.2">
      <c r="B3088" s="37"/>
      <c r="C3088" s="37"/>
      <c r="D3088" s="37"/>
      <c r="E3088" s="64"/>
      <c r="F3088" s="61"/>
      <c r="G3088" s="61"/>
      <c r="H3088" s="61"/>
      <c r="I3088" s="61"/>
      <c r="J3088" s="61"/>
      <c r="K3088" s="61"/>
      <c r="L3088" s="61"/>
      <c r="M3088" s="61"/>
      <c r="N3088" s="61"/>
      <c r="O3088" s="61"/>
      <c r="P3088" s="61"/>
      <c r="Q3088" s="61"/>
      <c r="R3088" s="61"/>
      <c r="S3088" s="61"/>
      <c r="T3088" s="61"/>
      <c r="U3088" s="61"/>
      <c r="V3088" s="61"/>
      <c r="W3088" s="61"/>
      <c r="X3088" s="61"/>
      <c r="Y3088" s="61"/>
      <c r="Z3088" s="61"/>
      <c r="AA3088" s="61"/>
      <c r="AB3088" s="61"/>
      <c r="AC3088" s="61"/>
      <c r="AD3088" s="61"/>
      <c r="AE3088" s="61"/>
      <c r="AF3088" s="61"/>
      <c r="AG3088" s="61"/>
      <c r="AH3088" s="61"/>
      <c r="AI3088" s="61"/>
      <c r="AJ3088" s="61"/>
      <c r="AK3088" s="61"/>
      <c r="AL3088" s="61"/>
      <c r="AM3088" s="169" t="s">
        <v>272</v>
      </c>
      <c r="AN3088" s="45">
        <v>1</v>
      </c>
      <c r="AO3088" s="60">
        <v>0.04</v>
      </c>
      <c r="AP3088" s="61"/>
      <c r="AQ3088" s="61"/>
      <c r="AR3088" s="61"/>
      <c r="AS3088" s="61"/>
      <c r="AT3088" s="61"/>
      <c r="AU3088" s="61"/>
      <c r="AV3088" s="61"/>
      <c r="AW3088" s="61"/>
      <c r="AX3088" s="61"/>
      <c r="AY3088" s="61"/>
      <c r="AZ3088" s="61"/>
      <c r="BA3088" s="61"/>
      <c r="BB3088" s="61"/>
      <c r="BC3088" s="61"/>
      <c r="BD3088" s="61"/>
      <c r="BE3088" s="61"/>
      <c r="BF3088" s="61"/>
      <c r="BG3088" s="61"/>
      <c r="BH3088" s="61"/>
      <c r="BI3088" s="61"/>
      <c r="BJ3088" s="61"/>
      <c r="BK3088" s="61"/>
      <c r="BL3088" s="61"/>
      <c r="BM3088" s="61"/>
    </row>
    <row r="3089" spans="2:65" ht="25.5" customHeight="1" x14ac:dyDescent="0.2">
      <c r="B3089" s="61"/>
      <c r="C3089" s="61"/>
      <c r="D3089" s="61"/>
      <c r="E3089" s="64"/>
      <c r="F3089" s="61"/>
      <c r="G3089" s="61"/>
      <c r="H3089" s="61"/>
      <c r="I3089" s="61"/>
      <c r="J3089" s="61"/>
      <c r="K3089" s="61"/>
      <c r="L3089" s="61"/>
      <c r="M3089" s="61"/>
      <c r="N3089" s="61"/>
      <c r="O3089" s="61"/>
      <c r="P3089" s="61"/>
      <c r="Q3089" s="61"/>
      <c r="R3089" s="61"/>
      <c r="S3089" s="61"/>
      <c r="T3089" s="61"/>
      <c r="U3089" s="61"/>
      <c r="V3089" s="61"/>
      <c r="W3089" s="61"/>
      <c r="X3089" s="61"/>
      <c r="Y3089" s="61"/>
      <c r="Z3089" s="61"/>
      <c r="AA3089" s="61"/>
      <c r="AB3089" s="61"/>
      <c r="AC3089" s="61"/>
      <c r="AD3089" s="61"/>
      <c r="AE3089" s="61"/>
      <c r="AF3089" s="61"/>
      <c r="AG3089" s="61"/>
      <c r="AH3089" s="61"/>
      <c r="AI3089" s="61"/>
      <c r="AJ3089" s="61"/>
      <c r="AK3089" s="61"/>
      <c r="AL3089" s="61"/>
      <c r="AM3089" s="169" t="s">
        <v>281</v>
      </c>
      <c r="AN3089" s="30">
        <v>4</v>
      </c>
      <c r="AO3089" s="60">
        <v>0.16</v>
      </c>
      <c r="AP3089" s="61"/>
      <c r="AQ3089" s="61"/>
      <c r="AR3089" s="61"/>
      <c r="AS3089" s="61"/>
      <c r="AT3089" s="61"/>
      <c r="AU3089" s="61"/>
      <c r="AV3089" s="61"/>
      <c r="AW3089" s="61"/>
      <c r="AX3089" s="61"/>
      <c r="AY3089" s="61"/>
      <c r="AZ3089" s="61"/>
      <c r="BA3089" s="61"/>
      <c r="BB3089" s="61"/>
      <c r="BC3089" s="61"/>
      <c r="BD3089" s="61"/>
      <c r="BE3089" s="61"/>
      <c r="BF3089" s="61"/>
      <c r="BG3089" s="61"/>
      <c r="BH3089" s="61"/>
      <c r="BI3089" s="61"/>
      <c r="BJ3089" s="61"/>
      <c r="BK3089" s="61"/>
      <c r="BL3089" s="61"/>
      <c r="BM3089" s="61"/>
    </row>
    <row r="3090" spans="2:65" ht="25.5" customHeight="1" x14ac:dyDescent="0.2">
      <c r="B3090" s="61"/>
      <c r="C3090" s="61"/>
      <c r="D3090" s="61"/>
      <c r="E3090" s="64"/>
      <c r="F3090" s="61"/>
      <c r="G3090" s="61"/>
      <c r="H3090" s="61"/>
      <c r="I3090" s="61"/>
      <c r="J3090" s="61"/>
      <c r="K3090" s="61"/>
      <c r="L3090" s="61"/>
      <c r="M3090" s="61"/>
      <c r="N3090" s="61"/>
      <c r="O3090" s="61"/>
      <c r="P3090" s="61"/>
      <c r="Q3090" s="61"/>
      <c r="R3090" s="61"/>
      <c r="S3090" s="61"/>
      <c r="T3090" s="61"/>
      <c r="U3090" s="61"/>
      <c r="V3090" s="61"/>
      <c r="W3090" s="61"/>
      <c r="X3090" s="61"/>
      <c r="Y3090" s="61"/>
      <c r="Z3090" s="61"/>
      <c r="AA3090" s="61"/>
      <c r="AB3090" s="61"/>
      <c r="AC3090" s="61"/>
      <c r="AD3090" s="61"/>
      <c r="AE3090" s="61"/>
      <c r="AF3090" s="61"/>
      <c r="AG3090" s="61"/>
      <c r="AH3090" s="61"/>
      <c r="AI3090" s="61"/>
      <c r="AJ3090" s="61"/>
      <c r="AK3090" s="61"/>
      <c r="AL3090" s="61"/>
      <c r="AM3090" s="98"/>
      <c r="AN3090" s="45">
        <v>25</v>
      </c>
      <c r="AO3090" s="60">
        <v>1</v>
      </c>
      <c r="AP3090" s="61"/>
      <c r="AQ3090" s="61"/>
      <c r="AR3090" s="61"/>
      <c r="AS3090" s="61"/>
      <c r="AT3090" s="61"/>
      <c r="AU3090" s="61"/>
      <c r="AV3090" s="61"/>
      <c r="AW3090" s="61"/>
      <c r="AX3090" s="61"/>
      <c r="AY3090" s="61"/>
      <c r="AZ3090" s="61"/>
      <c r="BA3090" s="61"/>
      <c r="BB3090" s="61"/>
      <c r="BC3090" s="61"/>
      <c r="BD3090" s="61"/>
      <c r="BE3090" s="61"/>
      <c r="BF3090" s="61"/>
      <c r="BG3090" s="61"/>
      <c r="BH3090" s="61"/>
      <c r="BI3090" s="61"/>
      <c r="BJ3090" s="61"/>
      <c r="BK3090" s="61"/>
      <c r="BL3090" s="61"/>
      <c r="BM3090" s="61"/>
    </row>
    <row r="3091" spans="2:65" ht="25.5" customHeight="1" x14ac:dyDescent="0.2">
      <c r="B3091" s="61"/>
      <c r="C3091" s="61"/>
      <c r="D3091" s="61"/>
      <c r="E3091" s="64"/>
      <c r="F3091" s="61"/>
      <c r="G3091" s="61"/>
      <c r="H3091" s="61"/>
      <c r="I3091" s="61"/>
      <c r="J3091" s="61"/>
      <c r="K3091" s="61"/>
      <c r="L3091" s="61"/>
      <c r="M3091" s="61"/>
      <c r="N3091" s="61"/>
      <c r="O3091" s="61"/>
      <c r="P3091" s="61"/>
      <c r="Q3091" s="61"/>
      <c r="R3091" s="61"/>
      <c r="S3091" s="61"/>
      <c r="T3091" s="61"/>
      <c r="U3091" s="61"/>
      <c r="V3091" s="61"/>
      <c r="W3091" s="61"/>
      <c r="X3091" s="61"/>
      <c r="Y3091" s="61"/>
      <c r="Z3091" s="61"/>
      <c r="AA3091" s="61"/>
      <c r="AB3091" s="61"/>
      <c r="AC3091" s="61"/>
      <c r="AD3091" s="61"/>
      <c r="AE3091" s="61"/>
      <c r="AF3091" s="61"/>
      <c r="AG3091" s="61"/>
      <c r="AH3091" s="61"/>
      <c r="AI3091" s="61"/>
      <c r="AJ3091" s="61"/>
      <c r="AK3091" s="61"/>
      <c r="AL3091" s="61"/>
      <c r="AM3091" s="61"/>
      <c r="AN3091" s="49" t="s">
        <v>141</v>
      </c>
      <c r="AO3091" s="49" t="s">
        <v>140</v>
      </c>
      <c r="AP3091" s="61"/>
      <c r="AQ3091" s="61"/>
      <c r="AR3091" s="61"/>
      <c r="AS3091" s="61"/>
      <c r="AT3091" s="61"/>
      <c r="AU3091" s="61"/>
      <c r="AV3091" s="61"/>
      <c r="AW3091" s="61"/>
      <c r="AX3091" s="61"/>
      <c r="AY3091" s="61"/>
      <c r="AZ3091" s="61"/>
      <c r="BA3091" s="61"/>
      <c r="BB3091" s="61"/>
      <c r="BC3091" s="61"/>
      <c r="BD3091" s="61"/>
      <c r="BE3091" s="61"/>
      <c r="BF3091" s="61"/>
      <c r="BG3091" s="61"/>
      <c r="BH3091" s="61"/>
      <c r="BI3091" s="61"/>
      <c r="BJ3091" s="61"/>
      <c r="BK3091" s="61"/>
      <c r="BL3091" s="61"/>
      <c r="BM3091" s="61"/>
    </row>
    <row r="3092" spans="2:65" ht="25.5" customHeight="1" x14ac:dyDescent="0.2">
      <c r="B3092" s="61"/>
      <c r="C3092" s="61"/>
      <c r="D3092" s="61"/>
      <c r="E3092" s="64"/>
      <c r="F3092" s="61"/>
      <c r="G3092" s="61"/>
      <c r="H3092" s="61"/>
      <c r="I3092" s="61"/>
      <c r="J3092" s="61"/>
      <c r="K3092" s="61"/>
      <c r="L3092" s="61"/>
      <c r="M3092" s="61"/>
      <c r="N3092" s="61"/>
      <c r="O3092" s="61"/>
      <c r="P3092" s="61"/>
      <c r="Q3092" s="61"/>
      <c r="R3092" s="61"/>
      <c r="S3092" s="61"/>
      <c r="T3092" s="61"/>
      <c r="U3092" s="61"/>
      <c r="V3092" s="61"/>
      <c r="W3092" s="61"/>
      <c r="X3092" s="61"/>
      <c r="Y3092" s="61"/>
      <c r="Z3092" s="61"/>
      <c r="AA3092" s="61"/>
      <c r="AB3092" s="61"/>
      <c r="AC3092" s="61"/>
      <c r="AD3092" s="61"/>
      <c r="AE3092" s="61"/>
      <c r="AF3092" s="61"/>
      <c r="AG3092" s="61"/>
      <c r="AH3092" s="61"/>
      <c r="AI3092" s="61"/>
      <c r="AJ3092" s="61"/>
      <c r="AK3092" s="61"/>
      <c r="AL3092" s="61"/>
      <c r="AM3092" s="61"/>
      <c r="AN3092" s="61"/>
      <c r="AO3092" s="61"/>
      <c r="AP3092" s="61"/>
      <c r="AQ3092" s="61"/>
      <c r="AR3092" s="61"/>
      <c r="AS3092" s="61"/>
      <c r="AT3092" s="61"/>
      <c r="AU3092" s="61"/>
      <c r="AV3092" s="61"/>
      <c r="AW3092" s="61"/>
      <c r="AX3092" s="61"/>
      <c r="AY3092" s="61"/>
      <c r="AZ3092" s="61"/>
      <c r="BA3092" s="61"/>
      <c r="BB3092" s="61"/>
      <c r="BC3092" s="61"/>
      <c r="BD3092" s="61"/>
      <c r="BE3092" s="61"/>
      <c r="BF3092" s="61"/>
      <c r="BG3092" s="61"/>
      <c r="BH3092" s="61"/>
      <c r="BI3092" s="61"/>
      <c r="BJ3092" s="61"/>
      <c r="BK3092" s="61"/>
      <c r="BL3092" s="61"/>
      <c r="BM3092" s="61"/>
    </row>
    <row r="3093" spans="2:65" ht="25.5" customHeight="1" x14ac:dyDescent="0.2">
      <c r="B3093" s="170" t="s">
        <v>425</v>
      </c>
      <c r="C3093" s="170"/>
      <c r="D3093" s="170"/>
      <c r="E3093" s="170"/>
      <c r="F3093" s="170"/>
      <c r="G3093" s="170"/>
      <c r="H3093" s="170"/>
      <c r="I3093" s="170"/>
      <c r="J3093" s="170"/>
      <c r="K3093" s="170"/>
      <c r="L3093" s="170"/>
      <c r="M3093" s="170"/>
      <c r="N3093" s="170"/>
      <c r="O3093" s="170"/>
      <c r="P3093" s="170"/>
      <c r="Q3093" s="170"/>
      <c r="R3093" s="170"/>
      <c r="S3093" s="170"/>
      <c r="T3093" s="170"/>
      <c r="U3093" s="170"/>
      <c r="V3093" s="170"/>
      <c r="W3093" s="170"/>
      <c r="X3093" s="170"/>
      <c r="Y3093" s="170"/>
      <c r="Z3093" s="170"/>
      <c r="AA3093" s="170"/>
      <c r="AB3093" s="170"/>
      <c r="AC3093" s="170"/>
      <c r="AD3093" s="170"/>
      <c r="AE3093" s="170"/>
      <c r="AF3093" s="170"/>
      <c r="AG3093" s="170"/>
      <c r="AH3093" s="170"/>
      <c r="AI3093" s="170"/>
      <c r="AJ3093" s="170"/>
      <c r="AK3093" s="170"/>
      <c r="AL3093" s="170"/>
      <c r="AM3093" s="170"/>
      <c r="AN3093" s="170"/>
      <c r="AO3093" s="170"/>
      <c r="AP3093" s="170"/>
      <c r="AQ3093" s="170"/>
      <c r="AR3093" s="170"/>
      <c r="AS3093" s="170"/>
      <c r="AT3093" s="170"/>
      <c r="AU3093" s="170"/>
      <c r="AV3093" s="170"/>
      <c r="AW3093" s="170"/>
      <c r="AX3093" s="170"/>
      <c r="AY3093" s="170"/>
      <c r="AZ3093" s="170"/>
      <c r="BA3093" s="170"/>
      <c r="BB3093" s="170"/>
      <c r="BC3093" s="170"/>
      <c r="BD3093" s="170"/>
      <c r="BE3093" s="170"/>
      <c r="BF3093" s="170"/>
      <c r="BG3093" s="170"/>
      <c r="BH3093" s="170"/>
      <c r="BI3093" s="170"/>
      <c r="BJ3093" s="170"/>
      <c r="BK3093" s="170"/>
      <c r="BL3093" s="170"/>
      <c r="BM3093" s="170"/>
    </row>
    <row r="3094" spans="2:65" ht="25.5" customHeight="1" x14ac:dyDescent="0.2">
      <c r="B3094" s="61"/>
      <c r="C3094" s="61"/>
      <c r="D3094" s="61"/>
      <c r="E3094" s="64"/>
      <c r="F3094" s="61"/>
      <c r="G3094" s="61"/>
      <c r="H3094" s="61"/>
      <c r="I3094" s="61"/>
      <c r="J3094" s="61"/>
      <c r="K3094" s="61"/>
      <c r="L3094" s="61"/>
      <c r="M3094" s="61"/>
      <c r="N3094" s="61"/>
      <c r="O3094" s="61"/>
      <c r="P3094" s="61"/>
      <c r="Q3094" s="61"/>
      <c r="R3094" s="61"/>
      <c r="S3094" s="61"/>
      <c r="T3094" s="61"/>
      <c r="U3094" s="61"/>
      <c r="V3094" s="61"/>
      <c r="W3094" s="61"/>
      <c r="X3094" s="61"/>
      <c r="Y3094" s="61"/>
      <c r="Z3094" s="61"/>
      <c r="AA3094" s="61"/>
      <c r="AB3094" s="61"/>
      <c r="AC3094" s="61"/>
      <c r="AD3094" s="61"/>
      <c r="AE3094" s="61"/>
      <c r="AF3094" s="61"/>
      <c r="AG3094" s="61"/>
      <c r="AH3094" s="61"/>
      <c r="AI3094" s="61"/>
      <c r="AJ3094" s="61"/>
      <c r="AK3094" s="61"/>
      <c r="AL3094" s="61"/>
      <c r="AM3094" s="61"/>
      <c r="AN3094" s="61"/>
      <c r="AO3094" s="61"/>
      <c r="AP3094" s="61"/>
      <c r="AQ3094" s="61"/>
      <c r="AR3094" s="61"/>
      <c r="AS3094" s="61"/>
      <c r="AT3094" s="61"/>
      <c r="AU3094" s="61"/>
      <c r="AV3094" s="61"/>
      <c r="AW3094" s="61"/>
      <c r="AX3094" s="61"/>
      <c r="AY3094" s="61"/>
      <c r="AZ3094" s="61"/>
      <c r="BA3094" s="61"/>
      <c r="BB3094" s="61"/>
      <c r="BC3094" s="61"/>
      <c r="BD3094" s="61"/>
      <c r="BE3094" s="61"/>
      <c r="BF3094" s="61"/>
      <c r="BG3094" s="61"/>
      <c r="BH3094" s="61"/>
      <c r="BI3094" s="61"/>
      <c r="BJ3094" s="61"/>
      <c r="BK3094" s="61"/>
      <c r="BL3094" s="61"/>
      <c r="BM3094" s="61"/>
    </row>
    <row r="3095" spans="2:65" ht="25.5" customHeight="1" x14ac:dyDescent="0.2">
      <c r="B3095" s="181" t="s">
        <v>427</v>
      </c>
      <c r="C3095" s="181"/>
      <c r="D3095" s="181"/>
      <c r="E3095" s="181"/>
      <c r="F3095" s="181"/>
      <c r="G3095" s="181"/>
      <c r="H3095" s="181"/>
      <c r="I3095" s="61"/>
      <c r="J3095" s="181" t="s">
        <v>426</v>
      </c>
      <c r="K3095" s="181"/>
      <c r="L3095" s="181"/>
      <c r="M3095" s="181"/>
      <c r="N3095" s="181"/>
      <c r="O3095" s="181"/>
      <c r="P3095" s="181"/>
      <c r="Q3095" s="181"/>
      <c r="R3095" s="181"/>
      <c r="S3095" s="181"/>
      <c r="T3095" s="181"/>
      <c r="U3095" s="73"/>
      <c r="V3095" s="181" t="s">
        <v>428</v>
      </c>
      <c r="W3095" s="181"/>
      <c r="X3095" s="181"/>
      <c r="Y3095" s="181"/>
      <c r="Z3095" s="181"/>
      <c r="AA3095" s="181"/>
      <c r="AB3095" s="181"/>
      <c r="AC3095" s="61"/>
      <c r="AD3095" s="61"/>
      <c r="AE3095" s="181" t="s">
        <v>429</v>
      </c>
      <c r="AF3095" s="181"/>
      <c r="AG3095" s="181"/>
      <c r="AH3095" s="181"/>
      <c r="AI3095" s="181"/>
      <c r="AJ3095" s="181"/>
      <c r="AK3095" s="181"/>
      <c r="AL3095" s="181"/>
      <c r="AM3095" s="181"/>
      <c r="AN3095" s="181"/>
      <c r="AO3095" s="181"/>
      <c r="AP3095" s="61"/>
      <c r="AQ3095" s="61"/>
      <c r="AR3095" s="181" t="s">
        <v>430</v>
      </c>
      <c r="AS3095" s="181"/>
      <c r="AT3095" s="181"/>
      <c r="AU3095" s="181"/>
      <c r="AV3095" s="181"/>
      <c r="AW3095" s="181"/>
      <c r="AX3095" s="181"/>
      <c r="AY3095" s="61"/>
      <c r="AZ3095" s="61"/>
      <c r="BA3095" s="181" t="s">
        <v>431</v>
      </c>
      <c r="BB3095" s="181"/>
      <c r="BC3095" s="181"/>
      <c r="BD3095" s="181"/>
      <c r="BE3095" s="181"/>
      <c r="BF3095" s="181"/>
      <c r="BG3095" s="181"/>
      <c r="BH3095" s="181"/>
      <c r="BI3095" s="181"/>
      <c r="BJ3095" s="181"/>
      <c r="BK3095" s="181"/>
      <c r="BL3095" s="61"/>
      <c r="BM3095" s="61"/>
    </row>
    <row r="3096" spans="2:65" ht="25.5" customHeight="1" x14ac:dyDescent="0.2">
      <c r="B3096" s="61"/>
      <c r="C3096" s="61"/>
      <c r="D3096" s="61"/>
      <c r="E3096" s="64"/>
      <c r="F3096" s="61"/>
      <c r="G3096" s="61"/>
      <c r="H3096" s="61"/>
      <c r="I3096" s="61"/>
      <c r="J3096" s="61"/>
      <c r="K3096" s="61"/>
      <c r="L3096" s="61"/>
      <c r="M3096" s="61"/>
      <c r="N3096" s="61"/>
      <c r="O3096" s="61"/>
      <c r="P3096" s="61"/>
      <c r="Q3096" s="61"/>
      <c r="R3096" s="61"/>
      <c r="S3096" s="61"/>
      <c r="T3096" s="61"/>
      <c r="U3096" s="61"/>
      <c r="V3096" s="61"/>
      <c r="W3096" s="61"/>
      <c r="X3096" s="61"/>
      <c r="Y3096" s="61"/>
      <c r="Z3096" s="61"/>
      <c r="AA3096" s="61"/>
      <c r="AB3096" s="61"/>
      <c r="AC3096" s="61"/>
      <c r="AD3096" s="61"/>
      <c r="AE3096" s="61"/>
      <c r="AF3096" s="61"/>
      <c r="AG3096" s="61"/>
      <c r="AH3096" s="61"/>
      <c r="AI3096" s="61"/>
      <c r="AJ3096" s="61"/>
      <c r="AK3096" s="61"/>
      <c r="AL3096" s="61"/>
      <c r="AM3096" s="61"/>
      <c r="AN3096" s="61"/>
      <c r="AO3096" s="61"/>
      <c r="AP3096" s="61"/>
      <c r="AQ3096" s="61"/>
      <c r="AR3096" s="61"/>
      <c r="AS3096" s="61"/>
      <c r="AT3096" s="61"/>
      <c r="AU3096" s="61"/>
      <c r="AV3096" s="61"/>
      <c r="AW3096" s="61"/>
      <c r="AX3096" s="61"/>
      <c r="AY3096" s="61"/>
      <c r="AZ3096" s="61"/>
      <c r="BA3096" s="61"/>
      <c r="BB3096" s="61"/>
      <c r="BC3096" s="61"/>
      <c r="BD3096" s="61"/>
      <c r="BE3096" s="61"/>
      <c r="BF3096" s="61"/>
      <c r="BG3096" s="61"/>
      <c r="BH3096" s="61"/>
      <c r="BI3096" s="61"/>
      <c r="BJ3096" s="61"/>
      <c r="BK3096" s="61"/>
      <c r="BL3096" s="61"/>
      <c r="BM3096" s="61"/>
    </row>
    <row r="3097" spans="2:65" ht="25.5" customHeight="1" x14ac:dyDescent="0.2">
      <c r="B3097" s="175" t="s">
        <v>180</v>
      </c>
      <c r="C3097" s="175"/>
      <c r="D3097" s="175"/>
      <c r="E3097" s="64"/>
      <c r="F3097" s="175" t="s">
        <v>14</v>
      </c>
      <c r="G3097" s="175"/>
      <c r="H3097" s="175"/>
      <c r="I3097" s="61"/>
      <c r="J3097" s="178" t="s">
        <v>338</v>
      </c>
      <c r="K3097" s="179"/>
      <c r="L3097" s="180"/>
      <c r="M3097" s="61"/>
      <c r="N3097" s="178" t="s">
        <v>409</v>
      </c>
      <c r="O3097" s="179"/>
      <c r="P3097" s="180"/>
      <c r="Q3097" s="61"/>
      <c r="R3097" s="178" t="s">
        <v>410</v>
      </c>
      <c r="S3097" s="179"/>
      <c r="T3097" s="180"/>
      <c r="U3097" s="61"/>
      <c r="V3097" s="175" t="s">
        <v>180</v>
      </c>
      <c r="W3097" s="175"/>
      <c r="X3097" s="175"/>
      <c r="Y3097" s="61"/>
      <c r="Z3097" s="175" t="s">
        <v>14</v>
      </c>
      <c r="AA3097" s="175"/>
      <c r="AB3097" s="175"/>
      <c r="AC3097" s="61"/>
      <c r="AD3097" s="61"/>
      <c r="AE3097" s="178" t="s">
        <v>338</v>
      </c>
      <c r="AF3097" s="179"/>
      <c r="AG3097" s="180"/>
      <c r="AH3097" s="61"/>
      <c r="AI3097" s="178" t="s">
        <v>409</v>
      </c>
      <c r="AJ3097" s="179"/>
      <c r="AK3097" s="180"/>
      <c r="AL3097" s="61"/>
      <c r="AM3097" s="178" t="s">
        <v>410</v>
      </c>
      <c r="AN3097" s="179"/>
      <c r="AO3097" s="180"/>
      <c r="AP3097" s="61"/>
      <c r="AQ3097" s="61"/>
      <c r="AR3097" s="175" t="s">
        <v>180</v>
      </c>
      <c r="AS3097" s="175"/>
      <c r="AT3097" s="175"/>
      <c r="AU3097" s="61"/>
      <c r="AV3097" s="175" t="s">
        <v>14</v>
      </c>
      <c r="AW3097" s="175"/>
      <c r="AX3097" s="175"/>
      <c r="AY3097" s="61"/>
      <c r="AZ3097" s="61"/>
      <c r="BA3097" s="175" t="s">
        <v>338</v>
      </c>
      <c r="BB3097" s="175"/>
      <c r="BC3097" s="175"/>
      <c r="BD3097" s="61"/>
      <c r="BE3097" s="178" t="s">
        <v>409</v>
      </c>
      <c r="BF3097" s="179"/>
      <c r="BG3097" s="180"/>
      <c r="BH3097" s="61"/>
      <c r="BI3097" s="178" t="s">
        <v>410</v>
      </c>
      <c r="BJ3097" s="179"/>
      <c r="BK3097" s="180"/>
      <c r="BL3097" s="61"/>
      <c r="BM3097" s="61"/>
    </row>
    <row r="3098" spans="2:65" ht="25.5" customHeight="1" x14ac:dyDescent="0.2">
      <c r="B3098" s="55" t="s">
        <v>181</v>
      </c>
      <c r="C3098" s="57">
        <v>15</v>
      </c>
      <c r="D3098" s="58">
        <v>0.5357142857142857</v>
      </c>
      <c r="E3098" s="64"/>
      <c r="F3098" s="55" t="s">
        <v>186</v>
      </c>
      <c r="G3098" s="57">
        <v>27</v>
      </c>
      <c r="H3098" s="58">
        <v>0.9642857142857143</v>
      </c>
      <c r="I3098" s="61"/>
      <c r="J3098" s="55" t="s">
        <v>339</v>
      </c>
      <c r="K3098" s="57">
        <v>14</v>
      </c>
      <c r="L3098" s="58">
        <v>0.5</v>
      </c>
      <c r="M3098" s="61"/>
      <c r="N3098" s="55" t="s">
        <v>357</v>
      </c>
      <c r="O3098" s="57">
        <v>2</v>
      </c>
      <c r="P3098" s="58">
        <v>7.1428571428571425E-2</v>
      </c>
      <c r="Q3098" s="61"/>
      <c r="R3098" s="55" t="s">
        <v>411</v>
      </c>
      <c r="S3098" s="57">
        <v>0</v>
      </c>
      <c r="T3098" s="58">
        <v>0</v>
      </c>
      <c r="U3098" s="61"/>
      <c r="V3098" s="47" t="s">
        <v>181</v>
      </c>
      <c r="W3098" s="57">
        <v>1</v>
      </c>
      <c r="X3098" s="58">
        <v>0.14285714285714285</v>
      </c>
      <c r="Y3098" s="61"/>
      <c r="Z3098" s="55" t="s">
        <v>186</v>
      </c>
      <c r="AA3098" s="57">
        <v>7</v>
      </c>
      <c r="AB3098" s="58">
        <v>1</v>
      </c>
      <c r="AC3098" s="61"/>
      <c r="AD3098" s="61"/>
      <c r="AE3098" s="47" t="s">
        <v>339</v>
      </c>
      <c r="AF3098" s="57">
        <v>1</v>
      </c>
      <c r="AG3098" s="58">
        <v>0.14285714285714285</v>
      </c>
      <c r="AH3098" s="61"/>
      <c r="AI3098" s="55" t="s">
        <v>357</v>
      </c>
      <c r="AJ3098" s="57">
        <v>0</v>
      </c>
      <c r="AK3098" s="58">
        <v>0</v>
      </c>
      <c r="AL3098" s="61"/>
      <c r="AM3098" s="55" t="s">
        <v>411</v>
      </c>
      <c r="AN3098" s="57">
        <v>0</v>
      </c>
      <c r="AO3098" s="58">
        <v>0</v>
      </c>
      <c r="AP3098" s="61"/>
      <c r="AQ3098" s="61"/>
      <c r="AR3098" s="55" t="s">
        <v>181</v>
      </c>
      <c r="AS3098" s="57">
        <v>0</v>
      </c>
      <c r="AT3098" s="58" t="e">
        <v>#DIV/0!</v>
      </c>
      <c r="AU3098" s="61"/>
      <c r="AV3098" s="47" t="s">
        <v>186</v>
      </c>
      <c r="AW3098" s="57">
        <v>0</v>
      </c>
      <c r="AX3098" s="58" t="e">
        <v>#DIV/0!</v>
      </c>
      <c r="AY3098" s="61"/>
      <c r="AZ3098" s="61"/>
      <c r="BA3098" s="55" t="s">
        <v>339</v>
      </c>
      <c r="BB3098" s="57">
        <v>0</v>
      </c>
      <c r="BC3098" s="58" t="e">
        <v>#DIV/0!</v>
      </c>
      <c r="BD3098" s="61"/>
      <c r="BE3098" s="55" t="s">
        <v>357</v>
      </c>
      <c r="BF3098" s="57">
        <v>0</v>
      </c>
      <c r="BG3098" s="58" t="e">
        <v>#DIV/0!</v>
      </c>
      <c r="BH3098" s="61"/>
      <c r="BI3098" s="55" t="s">
        <v>411</v>
      </c>
      <c r="BJ3098" s="57">
        <v>0</v>
      </c>
      <c r="BK3098" s="58" t="e">
        <v>#DIV/0!</v>
      </c>
      <c r="BL3098" s="61"/>
      <c r="BM3098" s="61"/>
    </row>
    <row r="3099" spans="2:65" ht="25.5" customHeight="1" x14ac:dyDescent="0.2">
      <c r="B3099" s="46" t="s">
        <v>182</v>
      </c>
      <c r="C3099" s="57">
        <v>3</v>
      </c>
      <c r="D3099" s="58">
        <v>0.10714285714285714</v>
      </c>
      <c r="E3099" s="64"/>
      <c r="F3099" s="46" t="s">
        <v>187</v>
      </c>
      <c r="G3099" s="57">
        <v>1</v>
      </c>
      <c r="H3099" s="58">
        <v>3.5714285714285712E-2</v>
      </c>
      <c r="I3099" s="61"/>
      <c r="J3099" s="55" t="s">
        <v>340</v>
      </c>
      <c r="K3099" s="57">
        <v>1</v>
      </c>
      <c r="L3099" s="58">
        <v>3.5714285714285712E-2</v>
      </c>
      <c r="M3099" s="61"/>
      <c r="N3099" s="55" t="s">
        <v>359</v>
      </c>
      <c r="O3099" s="57">
        <v>13</v>
      </c>
      <c r="P3099" s="58">
        <v>0.4642857142857143</v>
      </c>
      <c r="Q3099" s="61"/>
      <c r="R3099" s="55" t="s">
        <v>412</v>
      </c>
      <c r="S3099" s="57">
        <v>15</v>
      </c>
      <c r="T3099" s="58">
        <v>0.5357142857142857</v>
      </c>
      <c r="U3099" s="61"/>
      <c r="V3099" s="46" t="s">
        <v>182</v>
      </c>
      <c r="W3099" s="57">
        <v>1</v>
      </c>
      <c r="X3099" s="58">
        <v>0.14285714285714285</v>
      </c>
      <c r="Y3099" s="61"/>
      <c r="Z3099" s="46" t="s">
        <v>187</v>
      </c>
      <c r="AA3099" s="57">
        <v>0</v>
      </c>
      <c r="AB3099" s="58">
        <v>0</v>
      </c>
      <c r="AC3099" s="61"/>
      <c r="AD3099" s="61"/>
      <c r="AE3099" s="47" t="s">
        <v>340</v>
      </c>
      <c r="AF3099" s="57">
        <v>0</v>
      </c>
      <c r="AG3099" s="58">
        <v>0</v>
      </c>
      <c r="AH3099" s="61"/>
      <c r="AI3099" s="55" t="s">
        <v>359</v>
      </c>
      <c r="AJ3099" s="57">
        <v>1</v>
      </c>
      <c r="AK3099" s="58">
        <v>0.14285714285714285</v>
      </c>
      <c r="AL3099" s="61"/>
      <c r="AM3099" s="55" t="s">
        <v>412</v>
      </c>
      <c r="AN3099" s="57">
        <v>1</v>
      </c>
      <c r="AO3099" s="58">
        <v>0.14285714285714285</v>
      </c>
      <c r="AP3099" s="61"/>
      <c r="AQ3099" s="61"/>
      <c r="AR3099" s="46" t="s">
        <v>182</v>
      </c>
      <c r="AS3099" s="57">
        <v>0</v>
      </c>
      <c r="AT3099" s="58" t="e">
        <v>#DIV/0!</v>
      </c>
      <c r="AU3099" s="61"/>
      <c r="AV3099" s="46" t="s">
        <v>187</v>
      </c>
      <c r="AW3099" s="57">
        <v>0</v>
      </c>
      <c r="AX3099" s="58" t="e">
        <v>#DIV/0!</v>
      </c>
      <c r="AY3099" s="61"/>
      <c r="AZ3099" s="61"/>
      <c r="BA3099" s="55" t="s">
        <v>340</v>
      </c>
      <c r="BB3099" s="57">
        <v>0</v>
      </c>
      <c r="BC3099" s="58" t="e">
        <v>#DIV/0!</v>
      </c>
      <c r="BD3099" s="61"/>
      <c r="BE3099" s="55" t="s">
        <v>359</v>
      </c>
      <c r="BF3099" s="57">
        <v>0</v>
      </c>
      <c r="BG3099" s="58" t="e">
        <v>#DIV/0!</v>
      </c>
      <c r="BH3099" s="61"/>
      <c r="BI3099" s="55" t="s">
        <v>412</v>
      </c>
      <c r="BJ3099" s="57">
        <v>0</v>
      </c>
      <c r="BK3099" s="58" t="e">
        <v>#DIV/0!</v>
      </c>
      <c r="BL3099" s="61"/>
      <c r="BM3099" s="61"/>
    </row>
    <row r="3100" spans="2:65" ht="25.5" customHeight="1" x14ac:dyDescent="0.2">
      <c r="B3100" s="50" t="s">
        <v>183</v>
      </c>
      <c r="C3100" s="57">
        <v>1</v>
      </c>
      <c r="D3100" s="58">
        <v>3.5714285714285712E-2</v>
      </c>
      <c r="E3100" s="64"/>
      <c r="F3100" s="46" t="s">
        <v>188</v>
      </c>
      <c r="G3100" s="57">
        <v>0</v>
      </c>
      <c r="H3100" s="58">
        <v>0</v>
      </c>
      <c r="I3100" s="61"/>
      <c r="J3100" s="55" t="s">
        <v>341</v>
      </c>
      <c r="K3100" s="57">
        <v>0</v>
      </c>
      <c r="L3100" s="58">
        <v>0</v>
      </c>
      <c r="M3100" s="61"/>
      <c r="N3100" s="50" t="s">
        <v>360</v>
      </c>
      <c r="O3100" s="57">
        <v>0</v>
      </c>
      <c r="P3100" s="58">
        <v>0</v>
      </c>
      <c r="Q3100" s="61"/>
      <c r="R3100" s="50" t="s">
        <v>413</v>
      </c>
      <c r="S3100" s="57">
        <v>2</v>
      </c>
      <c r="T3100" s="58">
        <v>7.1428571428571425E-2</v>
      </c>
      <c r="U3100" s="61"/>
      <c r="V3100" s="46" t="s">
        <v>183</v>
      </c>
      <c r="W3100" s="57">
        <v>2</v>
      </c>
      <c r="X3100" s="58">
        <v>0.2857142857142857</v>
      </c>
      <c r="Y3100" s="61"/>
      <c r="Z3100" s="46" t="s">
        <v>188</v>
      </c>
      <c r="AA3100" s="57">
        <v>0</v>
      </c>
      <c r="AB3100" s="58">
        <v>0</v>
      </c>
      <c r="AC3100" s="61"/>
      <c r="AD3100" s="61"/>
      <c r="AE3100" s="47" t="s">
        <v>341</v>
      </c>
      <c r="AF3100" s="57">
        <v>0</v>
      </c>
      <c r="AG3100" s="58">
        <v>0</v>
      </c>
      <c r="AH3100" s="61"/>
      <c r="AI3100" s="50" t="s">
        <v>360</v>
      </c>
      <c r="AJ3100" s="57">
        <v>0</v>
      </c>
      <c r="AK3100" s="58">
        <v>0</v>
      </c>
      <c r="AL3100" s="61"/>
      <c r="AM3100" s="50" t="s">
        <v>413</v>
      </c>
      <c r="AN3100" s="57">
        <v>0</v>
      </c>
      <c r="AO3100" s="58">
        <v>0</v>
      </c>
      <c r="AP3100" s="61"/>
      <c r="AQ3100" s="61"/>
      <c r="AR3100" s="46" t="s">
        <v>183</v>
      </c>
      <c r="AS3100" s="57">
        <v>0</v>
      </c>
      <c r="AT3100" s="58" t="e">
        <v>#DIV/0!</v>
      </c>
      <c r="AU3100" s="61"/>
      <c r="AV3100" s="46" t="s">
        <v>188</v>
      </c>
      <c r="AW3100" s="57">
        <v>0</v>
      </c>
      <c r="AX3100" s="58" t="e">
        <v>#DIV/0!</v>
      </c>
      <c r="AY3100" s="61"/>
      <c r="AZ3100" s="61"/>
      <c r="BA3100" s="55" t="s">
        <v>341</v>
      </c>
      <c r="BB3100" s="57">
        <v>0</v>
      </c>
      <c r="BC3100" s="58" t="e">
        <v>#DIV/0!</v>
      </c>
      <c r="BD3100" s="61"/>
      <c r="BE3100" s="50" t="s">
        <v>360</v>
      </c>
      <c r="BF3100" s="57">
        <v>0</v>
      </c>
      <c r="BG3100" s="58" t="e">
        <v>#DIV/0!</v>
      </c>
      <c r="BH3100" s="61"/>
      <c r="BI3100" s="50" t="s">
        <v>413</v>
      </c>
      <c r="BJ3100" s="57">
        <v>0</v>
      </c>
      <c r="BK3100" s="58" t="e">
        <v>#DIV/0!</v>
      </c>
      <c r="BL3100" s="61"/>
      <c r="BM3100" s="61"/>
    </row>
    <row r="3101" spans="2:65" ht="25.5" customHeight="1" x14ac:dyDescent="0.2">
      <c r="B3101" s="50" t="s">
        <v>184</v>
      </c>
      <c r="C3101" s="57">
        <v>9</v>
      </c>
      <c r="D3101" s="58">
        <v>0.32142857142857145</v>
      </c>
      <c r="E3101" s="64"/>
      <c r="F3101" s="77"/>
      <c r="G3101" s="54">
        <v>28</v>
      </c>
      <c r="H3101" s="76">
        <v>1</v>
      </c>
      <c r="I3101" s="61"/>
      <c r="J3101" s="50" t="s">
        <v>344</v>
      </c>
      <c r="K3101" s="57">
        <v>3</v>
      </c>
      <c r="L3101" s="58">
        <v>0.10714285714285714</v>
      </c>
      <c r="M3101" s="61"/>
      <c r="N3101" s="50" t="s">
        <v>358</v>
      </c>
      <c r="O3101" s="57">
        <v>3</v>
      </c>
      <c r="P3101" s="58">
        <v>0.10714285714285714</v>
      </c>
      <c r="Q3101" s="61"/>
      <c r="R3101" s="50" t="s">
        <v>414</v>
      </c>
      <c r="S3101" s="57">
        <v>1</v>
      </c>
      <c r="T3101" s="58">
        <v>3.5714285714285712E-2</v>
      </c>
      <c r="U3101" s="61"/>
      <c r="V3101" s="46" t="s">
        <v>184</v>
      </c>
      <c r="W3101" s="57">
        <v>2</v>
      </c>
      <c r="X3101" s="58">
        <v>0.2857142857142857</v>
      </c>
      <c r="Y3101" s="61"/>
      <c r="Z3101" s="77"/>
      <c r="AA3101" s="54">
        <v>7</v>
      </c>
      <c r="AB3101" s="76">
        <v>1</v>
      </c>
      <c r="AC3101" s="61"/>
      <c r="AD3101" s="61"/>
      <c r="AE3101" s="50" t="s">
        <v>344</v>
      </c>
      <c r="AF3101" s="57">
        <v>1</v>
      </c>
      <c r="AG3101" s="58">
        <v>0.14285714285714285</v>
      </c>
      <c r="AH3101" s="61"/>
      <c r="AI3101" s="50" t="s">
        <v>358</v>
      </c>
      <c r="AJ3101" s="57">
        <v>1</v>
      </c>
      <c r="AK3101" s="58">
        <v>0.14285714285714285</v>
      </c>
      <c r="AL3101" s="61"/>
      <c r="AM3101" s="50" t="s">
        <v>414</v>
      </c>
      <c r="AN3101" s="57">
        <v>1</v>
      </c>
      <c r="AO3101" s="58">
        <v>0.14285714285714285</v>
      </c>
      <c r="AP3101" s="61"/>
      <c r="AQ3101" s="61"/>
      <c r="AR3101" s="46" t="s">
        <v>184</v>
      </c>
      <c r="AS3101" s="57">
        <v>0</v>
      </c>
      <c r="AT3101" s="58" t="e">
        <v>#DIV/0!</v>
      </c>
      <c r="AU3101" s="61"/>
      <c r="AV3101" s="77"/>
      <c r="AW3101" s="54">
        <v>0</v>
      </c>
      <c r="AX3101" s="76" t="e">
        <v>#DIV/0!</v>
      </c>
      <c r="AY3101" s="61"/>
      <c r="AZ3101" s="61"/>
      <c r="BA3101" s="50" t="s">
        <v>344</v>
      </c>
      <c r="BB3101" s="57">
        <v>0</v>
      </c>
      <c r="BC3101" s="58" t="e">
        <v>#DIV/0!</v>
      </c>
      <c r="BD3101" s="61"/>
      <c r="BE3101" s="50" t="s">
        <v>358</v>
      </c>
      <c r="BF3101" s="57">
        <v>0</v>
      </c>
      <c r="BG3101" s="58" t="e">
        <v>#DIV/0!</v>
      </c>
      <c r="BH3101" s="61"/>
      <c r="BI3101" s="50" t="s">
        <v>414</v>
      </c>
      <c r="BJ3101" s="57">
        <v>0</v>
      </c>
      <c r="BK3101" s="58" t="e">
        <v>#DIV/0!</v>
      </c>
      <c r="BL3101" s="61"/>
      <c r="BM3101" s="61"/>
    </row>
    <row r="3102" spans="2:65" ht="25.5" customHeight="1" x14ac:dyDescent="0.2">
      <c r="B3102" s="50" t="s">
        <v>185</v>
      </c>
      <c r="C3102" s="57">
        <v>0</v>
      </c>
      <c r="D3102" s="58">
        <v>0</v>
      </c>
      <c r="E3102" s="64"/>
      <c r="F3102" s="61"/>
      <c r="G3102" s="56" t="s">
        <v>141</v>
      </c>
      <c r="H3102" s="49" t="s">
        <v>140</v>
      </c>
      <c r="I3102" s="61"/>
      <c r="J3102" s="50" t="s">
        <v>343</v>
      </c>
      <c r="K3102" s="57">
        <v>0</v>
      </c>
      <c r="L3102" s="58">
        <v>0</v>
      </c>
      <c r="M3102" s="61"/>
      <c r="N3102" s="50" t="s">
        <v>361</v>
      </c>
      <c r="O3102" s="57">
        <v>0</v>
      </c>
      <c r="P3102" s="58">
        <v>0</v>
      </c>
      <c r="Q3102" s="61"/>
      <c r="R3102" s="50" t="s">
        <v>415</v>
      </c>
      <c r="S3102" s="57">
        <v>0</v>
      </c>
      <c r="T3102" s="58">
        <v>0</v>
      </c>
      <c r="U3102" s="61"/>
      <c r="V3102" s="46" t="s">
        <v>185</v>
      </c>
      <c r="W3102" s="57">
        <v>1</v>
      </c>
      <c r="X3102" s="58">
        <v>0.14285714285714285</v>
      </c>
      <c r="Y3102" s="61"/>
      <c r="Z3102" s="37"/>
      <c r="AA3102" s="56" t="s">
        <v>141</v>
      </c>
      <c r="AB3102" s="49" t="s">
        <v>140</v>
      </c>
      <c r="AC3102" s="61"/>
      <c r="AD3102" s="61"/>
      <c r="AE3102" s="50" t="s">
        <v>343</v>
      </c>
      <c r="AF3102" s="57">
        <v>0</v>
      </c>
      <c r="AG3102" s="58">
        <v>0</v>
      </c>
      <c r="AH3102" s="61"/>
      <c r="AI3102" s="50" t="s">
        <v>361</v>
      </c>
      <c r="AJ3102" s="57">
        <v>1</v>
      </c>
      <c r="AK3102" s="58">
        <v>0.14285714285714285</v>
      </c>
      <c r="AL3102" s="61"/>
      <c r="AM3102" s="50" t="s">
        <v>415</v>
      </c>
      <c r="AN3102" s="57">
        <v>2</v>
      </c>
      <c r="AO3102" s="58">
        <v>0.2857142857142857</v>
      </c>
      <c r="AP3102" s="61"/>
      <c r="AQ3102" s="61"/>
      <c r="AR3102" s="46" t="s">
        <v>185</v>
      </c>
      <c r="AS3102" s="57">
        <v>0</v>
      </c>
      <c r="AT3102" s="58" t="e">
        <v>#DIV/0!</v>
      </c>
      <c r="AU3102" s="61"/>
      <c r="AV3102" s="61"/>
      <c r="AW3102" s="56" t="s">
        <v>141</v>
      </c>
      <c r="AX3102" s="49" t="s">
        <v>140</v>
      </c>
      <c r="AY3102" s="61"/>
      <c r="AZ3102" s="61"/>
      <c r="BA3102" s="50" t="s">
        <v>343</v>
      </c>
      <c r="BB3102" s="57">
        <v>0</v>
      </c>
      <c r="BC3102" s="58" t="e">
        <v>#DIV/0!</v>
      </c>
      <c r="BD3102" s="61"/>
      <c r="BE3102" s="50" t="s">
        <v>361</v>
      </c>
      <c r="BF3102" s="57">
        <v>0</v>
      </c>
      <c r="BG3102" s="58" t="e">
        <v>#DIV/0!</v>
      </c>
      <c r="BH3102" s="61"/>
      <c r="BI3102" s="50" t="s">
        <v>415</v>
      </c>
      <c r="BJ3102" s="57">
        <v>0</v>
      </c>
      <c r="BK3102" s="58" t="e">
        <v>#DIV/0!</v>
      </c>
      <c r="BL3102" s="61"/>
      <c r="BM3102" s="61"/>
    </row>
    <row r="3103" spans="2:65" ht="25.5" customHeight="1" x14ac:dyDescent="0.2">
      <c r="B3103" s="46" t="s">
        <v>162</v>
      </c>
      <c r="C3103" s="57">
        <v>0</v>
      </c>
      <c r="D3103" s="58">
        <v>0</v>
      </c>
      <c r="E3103" s="64"/>
      <c r="F3103" s="61"/>
      <c r="G3103" s="61"/>
      <c r="H3103" s="61"/>
      <c r="I3103" s="61"/>
      <c r="J3103" s="50" t="s">
        <v>342</v>
      </c>
      <c r="K3103" s="57">
        <v>0</v>
      </c>
      <c r="L3103" s="58">
        <v>0</v>
      </c>
      <c r="M3103" s="61"/>
      <c r="N3103" s="50" t="s">
        <v>362</v>
      </c>
      <c r="O3103" s="57">
        <v>1</v>
      </c>
      <c r="P3103" s="58">
        <v>3.5714285714285712E-2</v>
      </c>
      <c r="Q3103" s="61"/>
      <c r="R3103" s="50" t="s">
        <v>416</v>
      </c>
      <c r="S3103" s="57">
        <v>1</v>
      </c>
      <c r="T3103" s="58">
        <v>3.5714285714285712E-2</v>
      </c>
      <c r="U3103" s="61"/>
      <c r="V3103" s="46" t="s">
        <v>162</v>
      </c>
      <c r="W3103" s="57">
        <v>0</v>
      </c>
      <c r="X3103" s="58">
        <v>0</v>
      </c>
      <c r="Y3103" s="61"/>
      <c r="Z3103" s="61"/>
      <c r="AA3103" s="61"/>
      <c r="AB3103" s="61"/>
      <c r="AC3103" s="61"/>
      <c r="AD3103" s="61"/>
      <c r="AE3103" s="50" t="s">
        <v>342</v>
      </c>
      <c r="AF3103" s="57">
        <v>0</v>
      </c>
      <c r="AG3103" s="58">
        <v>0</v>
      </c>
      <c r="AH3103" s="61"/>
      <c r="AI3103" s="50" t="s">
        <v>362</v>
      </c>
      <c r="AJ3103" s="57">
        <v>1</v>
      </c>
      <c r="AK3103" s="58">
        <v>0.14285714285714285</v>
      </c>
      <c r="AL3103" s="61"/>
      <c r="AM3103" s="50" t="s">
        <v>416</v>
      </c>
      <c r="AN3103" s="57">
        <v>0</v>
      </c>
      <c r="AO3103" s="58">
        <v>0</v>
      </c>
      <c r="AP3103" s="61"/>
      <c r="AQ3103" s="61"/>
      <c r="AR3103" s="46" t="s">
        <v>162</v>
      </c>
      <c r="AS3103" s="57">
        <v>0</v>
      </c>
      <c r="AT3103" s="58" t="e">
        <v>#DIV/0!</v>
      </c>
      <c r="AU3103" s="61"/>
      <c r="AV3103" s="61"/>
      <c r="AW3103" s="61"/>
      <c r="AX3103" s="61"/>
      <c r="AY3103" s="61"/>
      <c r="AZ3103" s="61"/>
      <c r="BA3103" s="50" t="s">
        <v>342</v>
      </c>
      <c r="BB3103" s="57">
        <v>0</v>
      </c>
      <c r="BC3103" s="58" t="e">
        <v>#DIV/0!</v>
      </c>
      <c r="BD3103" s="61"/>
      <c r="BE3103" s="50" t="s">
        <v>362</v>
      </c>
      <c r="BF3103" s="57">
        <v>0</v>
      </c>
      <c r="BG3103" s="58" t="e">
        <v>#DIV/0!</v>
      </c>
      <c r="BH3103" s="61"/>
      <c r="BI3103" s="50" t="s">
        <v>416</v>
      </c>
      <c r="BJ3103" s="57">
        <v>0</v>
      </c>
      <c r="BK3103" s="58" t="e">
        <v>#DIV/0!</v>
      </c>
      <c r="BL3103" s="61"/>
      <c r="BM3103" s="61"/>
    </row>
    <row r="3104" spans="2:65" ht="25.5" customHeight="1" x14ac:dyDescent="0.2">
      <c r="B3104" s="77"/>
      <c r="C3104" s="54">
        <v>28</v>
      </c>
      <c r="D3104" s="76">
        <v>1</v>
      </c>
      <c r="E3104" s="64"/>
      <c r="F3104" s="61"/>
      <c r="G3104" s="61"/>
      <c r="H3104" s="61"/>
      <c r="I3104" s="61"/>
      <c r="J3104" s="50" t="s">
        <v>354</v>
      </c>
      <c r="K3104" s="57">
        <v>1</v>
      </c>
      <c r="L3104" s="58">
        <v>3.5714285714285712E-2</v>
      </c>
      <c r="M3104" s="61"/>
      <c r="N3104" s="50" t="s">
        <v>363</v>
      </c>
      <c r="O3104" s="57">
        <v>0</v>
      </c>
      <c r="P3104" s="58">
        <v>0</v>
      </c>
      <c r="Q3104" s="61"/>
      <c r="R3104" s="50" t="s">
        <v>417</v>
      </c>
      <c r="S3104" s="57">
        <v>0</v>
      </c>
      <c r="T3104" s="58">
        <v>0</v>
      </c>
      <c r="U3104" s="61"/>
      <c r="V3104" s="77"/>
      <c r="W3104" s="54">
        <v>7</v>
      </c>
      <c r="X3104" s="76">
        <v>1</v>
      </c>
      <c r="Y3104" s="61"/>
      <c r="Z3104" s="61"/>
      <c r="AA3104" s="61"/>
      <c r="AB3104" s="61"/>
      <c r="AC3104" s="61"/>
      <c r="AD3104" s="61"/>
      <c r="AE3104" s="50" t="s">
        <v>354</v>
      </c>
      <c r="AF3104" s="57">
        <v>2</v>
      </c>
      <c r="AG3104" s="58">
        <v>0.2857142857142857</v>
      </c>
      <c r="AH3104" s="61"/>
      <c r="AI3104" s="50" t="s">
        <v>363</v>
      </c>
      <c r="AJ3104" s="57">
        <v>1</v>
      </c>
      <c r="AK3104" s="58">
        <v>0.14285714285714285</v>
      </c>
      <c r="AL3104" s="61"/>
      <c r="AM3104" s="50" t="s">
        <v>417</v>
      </c>
      <c r="AN3104" s="57">
        <v>1</v>
      </c>
      <c r="AO3104" s="58">
        <v>0.14285714285714285</v>
      </c>
      <c r="AP3104" s="61"/>
      <c r="AQ3104" s="61"/>
      <c r="AR3104" s="77" t="s">
        <v>142</v>
      </c>
      <c r="AS3104" s="54">
        <v>0</v>
      </c>
      <c r="AT3104" s="76" t="e">
        <v>#DIV/0!</v>
      </c>
      <c r="AU3104" s="61"/>
      <c r="AV3104" s="61"/>
      <c r="AW3104" s="61"/>
      <c r="AX3104" s="61"/>
      <c r="AY3104" s="61"/>
      <c r="AZ3104" s="61"/>
      <c r="BA3104" s="50" t="s">
        <v>354</v>
      </c>
      <c r="BB3104" s="57">
        <v>0</v>
      </c>
      <c r="BC3104" s="58" t="e">
        <v>#DIV/0!</v>
      </c>
      <c r="BD3104" s="61"/>
      <c r="BE3104" s="50" t="s">
        <v>363</v>
      </c>
      <c r="BF3104" s="57">
        <v>0</v>
      </c>
      <c r="BG3104" s="58" t="e">
        <v>#DIV/0!</v>
      </c>
      <c r="BH3104" s="61"/>
      <c r="BI3104" s="50" t="s">
        <v>417</v>
      </c>
      <c r="BJ3104" s="57">
        <v>0</v>
      </c>
      <c r="BK3104" s="58" t="e">
        <v>#DIV/0!</v>
      </c>
      <c r="BL3104" s="61"/>
      <c r="BM3104" s="61"/>
    </row>
    <row r="3105" spans="2:65" ht="25.5" customHeight="1" x14ac:dyDescent="0.2">
      <c r="B3105" s="61"/>
      <c r="C3105" s="80" t="s">
        <v>141</v>
      </c>
      <c r="D3105" s="77" t="s">
        <v>140</v>
      </c>
      <c r="E3105" s="64"/>
      <c r="F3105" s="61"/>
      <c r="G3105" s="61"/>
      <c r="H3105" s="61"/>
      <c r="I3105" s="61"/>
      <c r="J3105" s="50" t="s">
        <v>355</v>
      </c>
      <c r="K3105" s="57">
        <v>0</v>
      </c>
      <c r="L3105" s="58">
        <v>0</v>
      </c>
      <c r="M3105" s="61"/>
      <c r="N3105" s="50" t="s">
        <v>364</v>
      </c>
      <c r="O3105" s="57">
        <v>9</v>
      </c>
      <c r="P3105" s="58">
        <v>0.32142857142857145</v>
      </c>
      <c r="Q3105" s="61"/>
      <c r="R3105" s="50" t="s">
        <v>418</v>
      </c>
      <c r="S3105" s="57">
        <v>9</v>
      </c>
      <c r="T3105" s="58">
        <v>0.32142857142857145</v>
      </c>
      <c r="U3105" s="61"/>
      <c r="V3105" s="61"/>
      <c r="W3105" s="56" t="s">
        <v>141</v>
      </c>
      <c r="X3105" s="49" t="s">
        <v>140</v>
      </c>
      <c r="Y3105" s="61"/>
      <c r="Z3105" s="61"/>
      <c r="AA3105" s="61"/>
      <c r="AB3105" s="61"/>
      <c r="AC3105" s="61"/>
      <c r="AD3105" s="61"/>
      <c r="AE3105" s="50" t="s">
        <v>355</v>
      </c>
      <c r="AF3105" s="57">
        <v>0</v>
      </c>
      <c r="AG3105" s="58">
        <v>0</v>
      </c>
      <c r="AH3105" s="61"/>
      <c r="AI3105" s="50" t="s">
        <v>364</v>
      </c>
      <c r="AJ3105" s="57">
        <v>1</v>
      </c>
      <c r="AK3105" s="58">
        <v>0.14285714285714285</v>
      </c>
      <c r="AL3105" s="61"/>
      <c r="AM3105" s="50" t="s">
        <v>418</v>
      </c>
      <c r="AN3105" s="57">
        <v>1</v>
      </c>
      <c r="AO3105" s="58">
        <v>0.14285714285714285</v>
      </c>
      <c r="AP3105" s="61"/>
      <c r="AQ3105" s="61"/>
      <c r="AR3105" s="69"/>
      <c r="AS3105" s="56" t="s">
        <v>141</v>
      </c>
      <c r="AT3105" s="49" t="s">
        <v>140</v>
      </c>
      <c r="AU3105" s="61"/>
      <c r="AV3105" s="61"/>
      <c r="AW3105" s="61"/>
      <c r="AX3105" s="61"/>
      <c r="AY3105" s="61"/>
      <c r="AZ3105" s="61"/>
      <c r="BA3105" s="50" t="s">
        <v>355</v>
      </c>
      <c r="BB3105" s="57">
        <v>0</v>
      </c>
      <c r="BC3105" s="58" t="e">
        <v>#DIV/0!</v>
      </c>
      <c r="BD3105" s="61"/>
      <c r="BE3105" s="50" t="s">
        <v>364</v>
      </c>
      <c r="BF3105" s="57">
        <v>0</v>
      </c>
      <c r="BG3105" s="58" t="e">
        <v>#DIV/0!</v>
      </c>
      <c r="BH3105" s="61"/>
      <c r="BI3105" s="50" t="s">
        <v>418</v>
      </c>
      <c r="BJ3105" s="57">
        <v>0</v>
      </c>
      <c r="BK3105" s="58" t="e">
        <v>#DIV/0!</v>
      </c>
      <c r="BL3105" s="61"/>
      <c r="BM3105" s="61"/>
    </row>
    <row r="3106" spans="2:65" ht="25.5" customHeight="1" x14ac:dyDescent="0.2">
      <c r="B3106"/>
      <c r="C3106"/>
      <c r="D3106"/>
      <c r="E3106" s="64"/>
      <c r="F3106" s="175" t="s">
        <v>16</v>
      </c>
      <c r="G3106" s="175"/>
      <c r="H3106" s="175"/>
      <c r="I3106" s="61"/>
      <c r="J3106" s="50" t="s">
        <v>356</v>
      </c>
      <c r="K3106" s="57">
        <v>0</v>
      </c>
      <c r="L3106" s="58">
        <v>0</v>
      </c>
      <c r="M3106" s="61"/>
      <c r="N3106" s="50" t="s">
        <v>365</v>
      </c>
      <c r="O3106" s="57">
        <v>0</v>
      </c>
      <c r="P3106" s="58">
        <v>0</v>
      </c>
      <c r="Q3106" s="61"/>
      <c r="R3106" s="50" t="s">
        <v>419</v>
      </c>
      <c r="S3106" s="57">
        <v>0</v>
      </c>
      <c r="T3106" s="58">
        <v>0</v>
      </c>
      <c r="U3106" s="61"/>
      <c r="V3106"/>
      <c r="W3106"/>
      <c r="X3106"/>
      <c r="Y3106" s="61"/>
      <c r="Z3106" s="61"/>
      <c r="AA3106" s="61"/>
      <c r="AB3106" s="61"/>
      <c r="AC3106" s="61"/>
      <c r="AD3106" s="61"/>
      <c r="AE3106" s="50" t="s">
        <v>356</v>
      </c>
      <c r="AF3106" s="57">
        <v>0</v>
      </c>
      <c r="AG3106" s="58">
        <v>0</v>
      </c>
      <c r="AH3106" s="61"/>
      <c r="AI3106" s="50" t="s">
        <v>365</v>
      </c>
      <c r="AJ3106" s="57">
        <v>0</v>
      </c>
      <c r="AK3106" s="58">
        <v>0</v>
      </c>
      <c r="AL3106" s="61"/>
      <c r="AM3106" s="50" t="s">
        <v>419</v>
      </c>
      <c r="AN3106" s="57">
        <v>1</v>
      </c>
      <c r="AO3106" s="58">
        <v>0.14285714285714285</v>
      </c>
      <c r="AP3106" s="61"/>
      <c r="AQ3106" s="61"/>
      <c r="AR3106"/>
      <c r="AS3106"/>
      <c r="AT3106"/>
      <c r="AU3106" s="61"/>
      <c r="AV3106"/>
      <c r="AW3106"/>
      <c r="AX3106"/>
      <c r="AY3106" s="61"/>
      <c r="AZ3106" s="61"/>
      <c r="BA3106" s="50" t="s">
        <v>356</v>
      </c>
      <c r="BB3106" s="57">
        <v>0</v>
      </c>
      <c r="BC3106" s="58" t="e">
        <v>#DIV/0!</v>
      </c>
      <c r="BD3106" s="61"/>
      <c r="BE3106" s="50" t="s">
        <v>365</v>
      </c>
      <c r="BF3106" s="57">
        <v>0</v>
      </c>
      <c r="BG3106" s="58" t="e">
        <v>#DIV/0!</v>
      </c>
      <c r="BH3106" s="61"/>
      <c r="BI3106" s="50" t="s">
        <v>419</v>
      </c>
      <c r="BJ3106" s="57">
        <v>0</v>
      </c>
      <c r="BK3106" s="58" t="e">
        <v>#DIV/0!</v>
      </c>
      <c r="BL3106" s="61"/>
      <c r="BM3106" s="61"/>
    </row>
    <row r="3107" spans="2:65" ht="25.5" customHeight="1" x14ac:dyDescent="0.2">
      <c r="B3107"/>
      <c r="C3107"/>
      <c r="D3107"/>
      <c r="E3107" s="64"/>
      <c r="F3107" s="55" t="s">
        <v>191</v>
      </c>
      <c r="G3107" s="57">
        <v>2</v>
      </c>
      <c r="H3107" s="58">
        <v>7.1428571428571425E-2</v>
      </c>
      <c r="I3107" s="61"/>
      <c r="J3107" s="50" t="s">
        <v>345</v>
      </c>
      <c r="K3107" s="57">
        <v>9</v>
      </c>
      <c r="L3107" s="58">
        <v>0.32142857142857145</v>
      </c>
      <c r="M3107" s="61"/>
      <c r="N3107" s="50" t="s">
        <v>366</v>
      </c>
      <c r="O3107" s="57">
        <v>0</v>
      </c>
      <c r="P3107" s="58">
        <v>0</v>
      </c>
      <c r="Q3107" s="61"/>
      <c r="R3107" s="50" t="s">
        <v>420</v>
      </c>
      <c r="S3107" s="57">
        <v>0</v>
      </c>
      <c r="T3107" s="58">
        <v>0</v>
      </c>
      <c r="U3107" s="61"/>
      <c r="V3107" s="175" t="s">
        <v>15</v>
      </c>
      <c r="W3107" s="175"/>
      <c r="X3107" s="175"/>
      <c r="Y3107" s="61"/>
      <c r="Z3107" s="175" t="s">
        <v>16</v>
      </c>
      <c r="AA3107" s="175"/>
      <c r="AB3107" s="175"/>
      <c r="AC3107" s="61"/>
      <c r="AD3107" s="61"/>
      <c r="AE3107" s="50" t="s">
        <v>345</v>
      </c>
      <c r="AF3107" s="57">
        <v>2</v>
      </c>
      <c r="AG3107" s="58">
        <v>0.2857142857142857</v>
      </c>
      <c r="AH3107" s="61"/>
      <c r="AI3107" s="50" t="s">
        <v>366</v>
      </c>
      <c r="AJ3107" s="57">
        <v>1</v>
      </c>
      <c r="AK3107" s="58">
        <v>0.14285714285714285</v>
      </c>
      <c r="AL3107" s="61"/>
      <c r="AM3107" s="50" t="s">
        <v>420</v>
      </c>
      <c r="AN3107" s="57">
        <v>0</v>
      </c>
      <c r="AO3107" s="58">
        <v>0</v>
      </c>
      <c r="AP3107" s="61"/>
      <c r="AQ3107" s="61"/>
      <c r="AR3107" s="178" t="s">
        <v>15</v>
      </c>
      <c r="AS3107" s="179"/>
      <c r="AT3107" s="179"/>
      <c r="AU3107" s="61"/>
      <c r="AV3107" s="176" t="s">
        <v>16</v>
      </c>
      <c r="AW3107" s="177"/>
      <c r="AX3107" s="177"/>
      <c r="AY3107" s="61"/>
      <c r="AZ3107" s="61"/>
      <c r="BA3107" s="50" t="s">
        <v>345</v>
      </c>
      <c r="BB3107" s="57">
        <v>0</v>
      </c>
      <c r="BC3107" s="58" t="e">
        <v>#DIV/0!</v>
      </c>
      <c r="BD3107" s="61"/>
      <c r="BE3107" s="50" t="s">
        <v>366</v>
      </c>
      <c r="BF3107" s="57">
        <v>0</v>
      </c>
      <c r="BG3107" s="58" t="e">
        <v>#DIV/0!</v>
      </c>
      <c r="BH3107" s="61"/>
      <c r="BI3107" s="50" t="s">
        <v>420</v>
      </c>
      <c r="BJ3107" s="57">
        <v>0</v>
      </c>
      <c r="BK3107" s="58" t="e">
        <v>#DIV/0!</v>
      </c>
      <c r="BL3107" s="61"/>
      <c r="BM3107" s="61"/>
    </row>
    <row r="3108" spans="2:65" ht="25.5" customHeight="1" x14ac:dyDescent="0.2">
      <c r="B3108"/>
      <c r="C3108"/>
      <c r="D3108"/>
      <c r="E3108" s="64"/>
      <c r="F3108" s="46" t="s">
        <v>192</v>
      </c>
      <c r="G3108" s="57">
        <v>6</v>
      </c>
      <c r="H3108" s="58">
        <v>0.21428571428571427</v>
      </c>
      <c r="I3108" s="61"/>
      <c r="J3108" s="50" t="s">
        <v>347</v>
      </c>
      <c r="K3108" s="57">
        <v>0</v>
      </c>
      <c r="L3108" s="58">
        <v>0</v>
      </c>
      <c r="M3108" s="61"/>
      <c r="N3108" s="50" t="s">
        <v>367</v>
      </c>
      <c r="O3108" s="57">
        <v>0</v>
      </c>
      <c r="P3108" s="58">
        <v>0</v>
      </c>
      <c r="Q3108" s="61"/>
      <c r="R3108" s="50" t="s">
        <v>421</v>
      </c>
      <c r="S3108" s="57">
        <v>0</v>
      </c>
      <c r="T3108" s="58">
        <v>0</v>
      </c>
      <c r="U3108" s="61"/>
      <c r="V3108" s="47" t="s">
        <v>189</v>
      </c>
      <c r="W3108" s="57">
        <v>1</v>
      </c>
      <c r="X3108" s="58">
        <v>0.14285714285714285</v>
      </c>
      <c r="Y3108" s="61"/>
      <c r="Z3108" s="47" t="s">
        <v>191</v>
      </c>
      <c r="AA3108" s="57">
        <v>4</v>
      </c>
      <c r="AB3108" s="58">
        <v>0.5714285714285714</v>
      </c>
      <c r="AC3108" s="61"/>
      <c r="AD3108" s="61"/>
      <c r="AE3108" s="50" t="s">
        <v>347</v>
      </c>
      <c r="AF3108" s="57">
        <v>0</v>
      </c>
      <c r="AG3108" s="58">
        <v>0</v>
      </c>
      <c r="AH3108" s="61"/>
      <c r="AI3108" s="50" t="s">
        <v>367</v>
      </c>
      <c r="AJ3108" s="57">
        <v>0</v>
      </c>
      <c r="AK3108" s="58">
        <v>0</v>
      </c>
      <c r="AL3108" s="61"/>
      <c r="AM3108" s="50" t="s">
        <v>421</v>
      </c>
      <c r="AN3108" s="57">
        <v>0</v>
      </c>
      <c r="AO3108" s="58">
        <v>0</v>
      </c>
      <c r="AP3108" s="61"/>
      <c r="AQ3108" s="61"/>
      <c r="AR3108" s="47" t="s">
        <v>189</v>
      </c>
      <c r="AS3108" s="57">
        <v>0</v>
      </c>
      <c r="AT3108" s="58" t="e">
        <v>#DIV/0!</v>
      </c>
      <c r="AU3108" s="61"/>
      <c r="AV3108" s="47" t="s">
        <v>191</v>
      </c>
      <c r="AW3108" s="57">
        <v>0</v>
      </c>
      <c r="AX3108" s="58" t="e">
        <v>#DIV/0!</v>
      </c>
      <c r="AY3108" s="61"/>
      <c r="AZ3108" s="61"/>
      <c r="BA3108" s="50" t="s">
        <v>347</v>
      </c>
      <c r="BB3108" s="57">
        <v>0</v>
      </c>
      <c r="BC3108" s="58" t="e">
        <v>#DIV/0!</v>
      </c>
      <c r="BD3108" s="61"/>
      <c r="BE3108" s="50" t="s">
        <v>367</v>
      </c>
      <c r="BF3108" s="57">
        <v>0</v>
      </c>
      <c r="BG3108" s="58" t="e">
        <v>#DIV/0!</v>
      </c>
      <c r="BH3108" s="61"/>
      <c r="BI3108" s="50" t="s">
        <v>421</v>
      </c>
      <c r="BJ3108" s="57">
        <v>0</v>
      </c>
      <c r="BK3108" s="58" t="e">
        <v>#DIV/0!</v>
      </c>
      <c r="BL3108" s="61"/>
      <c r="BM3108" s="61"/>
    </row>
    <row r="3109" spans="2:65" ht="25.5" customHeight="1" x14ac:dyDescent="0.2">
      <c r="B3109"/>
      <c r="C3109"/>
      <c r="D3109"/>
      <c r="E3109" s="64"/>
      <c r="F3109" s="46" t="s">
        <v>193</v>
      </c>
      <c r="G3109" s="57">
        <v>10</v>
      </c>
      <c r="H3109" s="58">
        <v>0.35714285714285715</v>
      </c>
      <c r="I3109" s="61"/>
      <c r="J3109" s="50" t="s">
        <v>346</v>
      </c>
      <c r="K3109" s="57">
        <v>0</v>
      </c>
      <c r="L3109" s="58">
        <v>0</v>
      </c>
      <c r="M3109" s="61"/>
      <c r="N3109" s="50" t="s">
        <v>368</v>
      </c>
      <c r="O3109" s="57">
        <v>0</v>
      </c>
      <c r="P3109" s="58">
        <v>0</v>
      </c>
      <c r="Q3109" s="61"/>
      <c r="R3109" s="50" t="s">
        <v>422</v>
      </c>
      <c r="S3109" s="57">
        <v>0</v>
      </c>
      <c r="T3109" s="58">
        <v>0</v>
      </c>
      <c r="U3109" s="61"/>
      <c r="V3109" s="46" t="s">
        <v>190</v>
      </c>
      <c r="W3109" s="57">
        <v>6</v>
      </c>
      <c r="X3109" s="58">
        <v>0.8571428571428571</v>
      </c>
      <c r="Y3109" s="61"/>
      <c r="Z3109" s="46" t="s">
        <v>192</v>
      </c>
      <c r="AA3109" s="57">
        <v>2</v>
      </c>
      <c r="AB3109" s="58">
        <v>0.2857142857142857</v>
      </c>
      <c r="AC3109" s="61"/>
      <c r="AD3109" s="61"/>
      <c r="AE3109" s="50" t="s">
        <v>346</v>
      </c>
      <c r="AF3109" s="57">
        <v>0</v>
      </c>
      <c r="AG3109" s="58">
        <v>0</v>
      </c>
      <c r="AH3109" s="61"/>
      <c r="AI3109" s="50" t="s">
        <v>368</v>
      </c>
      <c r="AJ3109" s="57">
        <v>0</v>
      </c>
      <c r="AK3109" s="58">
        <v>0</v>
      </c>
      <c r="AL3109" s="61"/>
      <c r="AM3109" s="50" t="s">
        <v>422</v>
      </c>
      <c r="AN3109" s="57">
        <v>0</v>
      </c>
      <c r="AO3109" s="58">
        <v>0</v>
      </c>
      <c r="AP3109" s="61"/>
      <c r="AQ3109" s="61"/>
      <c r="AR3109" s="46" t="s">
        <v>190</v>
      </c>
      <c r="AS3109" s="57">
        <v>0</v>
      </c>
      <c r="AT3109" s="58" t="e">
        <v>#DIV/0!</v>
      </c>
      <c r="AU3109" s="61"/>
      <c r="AV3109" s="46" t="s">
        <v>192</v>
      </c>
      <c r="AW3109" s="57">
        <v>0</v>
      </c>
      <c r="AX3109" s="58" t="e">
        <v>#DIV/0!</v>
      </c>
      <c r="AY3109" s="61"/>
      <c r="AZ3109" s="61"/>
      <c r="BA3109" s="50" t="s">
        <v>346</v>
      </c>
      <c r="BB3109" s="57">
        <v>0</v>
      </c>
      <c r="BC3109" s="58" t="e">
        <v>#DIV/0!</v>
      </c>
      <c r="BD3109" s="61"/>
      <c r="BE3109" s="50" t="s">
        <v>368</v>
      </c>
      <c r="BF3109" s="57">
        <v>0</v>
      </c>
      <c r="BG3109" s="58" t="e">
        <v>#DIV/0!</v>
      </c>
      <c r="BH3109" s="61"/>
      <c r="BI3109" s="50" t="s">
        <v>422</v>
      </c>
      <c r="BJ3109" s="57">
        <v>0</v>
      </c>
      <c r="BK3109" s="58" t="e">
        <v>#DIV/0!</v>
      </c>
      <c r="BL3109" s="61"/>
      <c r="BM3109" s="61"/>
    </row>
    <row r="3110" spans="2:65" ht="25.5" customHeight="1" x14ac:dyDescent="0.2">
      <c r="B3110" s="175" t="s">
        <v>15</v>
      </c>
      <c r="C3110" s="175"/>
      <c r="D3110" s="175"/>
      <c r="E3110" s="64"/>
      <c r="F3110" s="46" t="s">
        <v>194</v>
      </c>
      <c r="G3110" s="57">
        <v>10</v>
      </c>
      <c r="H3110" s="58">
        <v>0.35714285714285715</v>
      </c>
      <c r="I3110" s="61"/>
      <c r="J3110" s="50" t="s">
        <v>350</v>
      </c>
      <c r="K3110" s="57">
        <v>0</v>
      </c>
      <c r="L3110" s="58">
        <v>0</v>
      </c>
      <c r="M3110" s="61"/>
      <c r="N3110" s="37"/>
      <c r="O3110" s="45">
        <v>28</v>
      </c>
      <c r="P3110" s="58">
        <v>1</v>
      </c>
      <c r="Q3110" s="61"/>
      <c r="R3110" s="37"/>
      <c r="S3110" s="45">
        <v>28</v>
      </c>
      <c r="T3110" s="58">
        <v>1</v>
      </c>
      <c r="U3110" s="61"/>
      <c r="V3110" s="77"/>
      <c r="W3110" s="54">
        <v>7</v>
      </c>
      <c r="X3110" s="76">
        <v>1</v>
      </c>
      <c r="Y3110" s="61"/>
      <c r="Z3110" s="46" t="s">
        <v>193</v>
      </c>
      <c r="AA3110" s="57">
        <v>1</v>
      </c>
      <c r="AB3110" s="58">
        <v>0.14285714285714285</v>
      </c>
      <c r="AC3110" s="61"/>
      <c r="AD3110" s="61"/>
      <c r="AE3110" s="50" t="s">
        <v>350</v>
      </c>
      <c r="AF3110" s="57">
        <v>1</v>
      </c>
      <c r="AG3110" s="58">
        <v>0.14285714285714285</v>
      </c>
      <c r="AH3110" s="61"/>
      <c r="AI3110" s="37"/>
      <c r="AJ3110" s="45">
        <v>7</v>
      </c>
      <c r="AK3110" s="58">
        <v>1</v>
      </c>
      <c r="AL3110" s="61"/>
      <c r="AM3110" s="37"/>
      <c r="AN3110" s="45">
        <v>7</v>
      </c>
      <c r="AO3110" s="58">
        <v>1</v>
      </c>
      <c r="AP3110" s="61"/>
      <c r="AQ3110" s="61"/>
      <c r="AR3110" s="77"/>
      <c r="AS3110" s="54">
        <v>0</v>
      </c>
      <c r="AT3110" s="76" t="e">
        <v>#DIV/0!</v>
      </c>
      <c r="AU3110" s="61"/>
      <c r="AV3110" s="46" t="s">
        <v>193</v>
      </c>
      <c r="AW3110" s="57">
        <v>0</v>
      </c>
      <c r="AX3110" s="58" t="e">
        <v>#DIV/0!</v>
      </c>
      <c r="AY3110" s="61"/>
      <c r="AZ3110" s="61"/>
      <c r="BA3110" s="50" t="s">
        <v>350</v>
      </c>
      <c r="BB3110" s="57">
        <v>0</v>
      </c>
      <c r="BC3110" s="58" t="e">
        <v>#DIV/0!</v>
      </c>
      <c r="BD3110" s="61"/>
      <c r="BE3110" s="37"/>
      <c r="BF3110" s="45">
        <v>0</v>
      </c>
      <c r="BG3110" s="58" t="e">
        <v>#DIV/0!</v>
      </c>
      <c r="BH3110" s="61"/>
      <c r="BI3110" s="37"/>
      <c r="BJ3110" s="45">
        <v>0</v>
      </c>
      <c r="BK3110" s="58" t="e">
        <v>#DIV/0!</v>
      </c>
      <c r="BL3110" s="61"/>
      <c r="BM3110" s="61"/>
    </row>
    <row r="3111" spans="2:65" ht="25.5" customHeight="1" x14ac:dyDescent="0.2">
      <c r="B3111" s="55" t="s">
        <v>189</v>
      </c>
      <c r="C3111" s="57">
        <v>28</v>
      </c>
      <c r="D3111" s="58">
        <v>1</v>
      </c>
      <c r="E3111" s="64"/>
      <c r="F3111" s="77"/>
      <c r="G3111" s="54">
        <v>28</v>
      </c>
      <c r="H3111" s="76">
        <v>1</v>
      </c>
      <c r="I3111" s="61"/>
      <c r="J3111" s="50" t="s">
        <v>349</v>
      </c>
      <c r="K3111" s="57">
        <v>0</v>
      </c>
      <c r="L3111" s="58">
        <v>0</v>
      </c>
      <c r="M3111" s="61"/>
      <c r="N3111" s="61"/>
      <c r="O3111" s="49" t="s">
        <v>141</v>
      </c>
      <c r="P3111" s="49" t="s">
        <v>140</v>
      </c>
      <c r="Q3111" s="61"/>
      <c r="R3111" s="61"/>
      <c r="S3111" s="49" t="s">
        <v>141</v>
      </c>
      <c r="T3111" s="49" t="s">
        <v>140</v>
      </c>
      <c r="U3111" s="61"/>
      <c r="V3111" s="61"/>
      <c r="W3111" s="56" t="s">
        <v>141</v>
      </c>
      <c r="X3111" s="49" t="s">
        <v>140</v>
      </c>
      <c r="Y3111" s="61"/>
      <c r="Z3111" s="46" t="s">
        <v>194</v>
      </c>
      <c r="AA3111" s="57">
        <v>0</v>
      </c>
      <c r="AB3111" s="58">
        <v>0</v>
      </c>
      <c r="AC3111" s="61"/>
      <c r="AD3111" s="61"/>
      <c r="AE3111" s="50" t="s">
        <v>349</v>
      </c>
      <c r="AF3111" s="57">
        <v>0</v>
      </c>
      <c r="AG3111" s="58">
        <v>0</v>
      </c>
      <c r="AH3111" s="61"/>
      <c r="AI3111" s="61"/>
      <c r="AJ3111" s="49" t="s">
        <v>141</v>
      </c>
      <c r="AK3111" s="49" t="s">
        <v>140</v>
      </c>
      <c r="AL3111" s="61"/>
      <c r="AM3111" s="61"/>
      <c r="AN3111" s="49" t="s">
        <v>141</v>
      </c>
      <c r="AO3111" s="49" t="s">
        <v>140</v>
      </c>
      <c r="AP3111" s="61"/>
      <c r="AQ3111" s="61"/>
      <c r="AR3111" s="61"/>
      <c r="AS3111" s="56" t="s">
        <v>141</v>
      </c>
      <c r="AT3111" s="49" t="s">
        <v>140</v>
      </c>
      <c r="AU3111" s="61"/>
      <c r="AV3111" s="46" t="s">
        <v>194</v>
      </c>
      <c r="AW3111" s="57">
        <v>0</v>
      </c>
      <c r="AX3111" s="58" t="e">
        <v>#DIV/0!</v>
      </c>
      <c r="AY3111" s="61"/>
      <c r="AZ3111" s="61"/>
      <c r="BA3111" s="50" t="s">
        <v>349</v>
      </c>
      <c r="BB3111" s="57">
        <v>0</v>
      </c>
      <c r="BC3111" s="58" t="e">
        <v>#DIV/0!</v>
      </c>
      <c r="BD3111" s="61"/>
      <c r="BE3111" s="61"/>
      <c r="BF3111" s="49" t="s">
        <v>141</v>
      </c>
      <c r="BG3111" s="49" t="s">
        <v>140</v>
      </c>
      <c r="BH3111" s="61"/>
      <c r="BI3111" s="61"/>
      <c r="BJ3111" s="49" t="s">
        <v>141</v>
      </c>
      <c r="BK3111" s="49" t="s">
        <v>140</v>
      </c>
      <c r="BL3111" s="61"/>
      <c r="BM3111" s="61"/>
    </row>
    <row r="3112" spans="2:65" ht="25.5" customHeight="1" x14ac:dyDescent="0.2">
      <c r="B3112" s="46" t="s">
        <v>190</v>
      </c>
      <c r="C3112" s="57">
        <v>0</v>
      </c>
      <c r="D3112" s="58">
        <v>0</v>
      </c>
      <c r="E3112" s="64"/>
      <c r="F3112" s="61"/>
      <c r="G3112" s="56" t="s">
        <v>141</v>
      </c>
      <c r="H3112" s="49" t="s">
        <v>140</v>
      </c>
      <c r="I3112" s="61"/>
      <c r="J3112" s="50" t="s">
        <v>348</v>
      </c>
      <c r="K3112" s="57">
        <v>0</v>
      </c>
      <c r="L3112" s="58">
        <v>0</v>
      </c>
      <c r="M3112" s="61"/>
      <c r="N3112" s="61"/>
      <c r="O3112" s="61"/>
      <c r="P3112" s="61"/>
      <c r="Q3112" s="61"/>
      <c r="R3112" s="61"/>
      <c r="S3112" s="61"/>
      <c r="T3112" s="61"/>
      <c r="U3112" s="61"/>
      <c r="V3112" s="61"/>
      <c r="W3112" s="61"/>
      <c r="X3112" s="61"/>
      <c r="Y3112" s="61"/>
      <c r="Z3112" s="77"/>
      <c r="AA3112" s="54">
        <v>7</v>
      </c>
      <c r="AB3112" s="76">
        <v>1</v>
      </c>
      <c r="AC3112" s="61"/>
      <c r="AD3112" s="61"/>
      <c r="AE3112" s="50" t="s">
        <v>348</v>
      </c>
      <c r="AF3112" s="57">
        <v>0</v>
      </c>
      <c r="AG3112" s="58">
        <v>0</v>
      </c>
      <c r="AH3112" s="61"/>
      <c r="AI3112" s="61"/>
      <c r="AJ3112" s="61"/>
      <c r="AK3112" s="61"/>
      <c r="AL3112" s="61"/>
      <c r="AM3112" s="61"/>
      <c r="AN3112" s="61"/>
      <c r="AO3112" s="61"/>
      <c r="AP3112" s="61"/>
      <c r="AQ3112" s="61"/>
      <c r="AR3112" s="61"/>
      <c r="AS3112" s="61"/>
      <c r="AT3112" s="61"/>
      <c r="AU3112" s="61"/>
      <c r="AV3112" s="77"/>
      <c r="AW3112" s="54">
        <v>0</v>
      </c>
      <c r="AX3112" s="76" t="e">
        <v>#DIV/0!</v>
      </c>
      <c r="AY3112" s="61"/>
      <c r="AZ3112" s="61"/>
      <c r="BA3112" s="50" t="s">
        <v>348</v>
      </c>
      <c r="BB3112" s="57">
        <v>0</v>
      </c>
      <c r="BC3112" s="58" t="e">
        <v>#DIV/0!</v>
      </c>
      <c r="BD3112" s="61"/>
      <c r="BE3112" s="61"/>
      <c r="BF3112" s="61"/>
      <c r="BG3112" s="61"/>
      <c r="BH3112" s="61"/>
      <c r="BI3112" s="61"/>
      <c r="BJ3112" s="61"/>
      <c r="BK3112" s="61"/>
      <c r="BL3112" s="61"/>
      <c r="BM3112" s="61"/>
    </row>
    <row r="3113" spans="2:65" ht="25.5" customHeight="1" x14ac:dyDescent="0.2">
      <c r="B3113" s="77"/>
      <c r="C3113" s="54">
        <v>28</v>
      </c>
      <c r="D3113" s="76">
        <v>1</v>
      </c>
      <c r="E3113" s="64"/>
      <c r="F3113" s="61"/>
      <c r="G3113" s="61"/>
      <c r="H3113" s="61"/>
      <c r="I3113" s="61"/>
      <c r="J3113" s="46" t="s">
        <v>351</v>
      </c>
      <c r="K3113" s="57">
        <v>0</v>
      </c>
      <c r="L3113" s="58">
        <v>0</v>
      </c>
      <c r="M3113" s="61"/>
      <c r="N3113" s="61"/>
      <c r="O3113" s="61"/>
      <c r="P3113" s="61"/>
      <c r="Q3113" s="61"/>
      <c r="R3113" s="61"/>
      <c r="S3113" s="61"/>
      <c r="T3113" s="61"/>
      <c r="U3113" s="61"/>
      <c r="V3113" s="176" t="s">
        <v>17</v>
      </c>
      <c r="W3113" s="177"/>
      <c r="X3113" s="177"/>
      <c r="Y3113"/>
      <c r="Z3113" s="61"/>
      <c r="AA3113" s="56" t="s">
        <v>141</v>
      </c>
      <c r="AB3113" s="49" t="s">
        <v>140</v>
      </c>
      <c r="AC3113" s="61"/>
      <c r="AD3113" s="61"/>
      <c r="AE3113" s="46" t="s">
        <v>351</v>
      </c>
      <c r="AF3113" s="57">
        <v>0</v>
      </c>
      <c r="AG3113" s="58">
        <v>0</v>
      </c>
      <c r="AH3113" s="61"/>
      <c r="AI3113" s="61"/>
      <c r="AJ3113" s="61"/>
      <c r="AK3113" s="61"/>
      <c r="AL3113" s="61"/>
      <c r="AM3113" s="61"/>
      <c r="AN3113" s="61"/>
      <c r="AO3113" s="61"/>
      <c r="AP3113" s="61"/>
      <c r="AQ3113" s="61"/>
      <c r="AR3113" s="175" t="s">
        <v>17</v>
      </c>
      <c r="AS3113" s="175"/>
      <c r="AT3113" s="175"/>
      <c r="AU3113" s="61"/>
      <c r="AV3113" s="61"/>
      <c r="AW3113" s="56" t="s">
        <v>141</v>
      </c>
      <c r="AX3113" s="49" t="s">
        <v>140</v>
      </c>
      <c r="AY3113" s="61"/>
      <c r="AZ3113" s="61"/>
      <c r="BA3113" s="46" t="s">
        <v>351</v>
      </c>
      <c r="BB3113" s="57">
        <v>0</v>
      </c>
      <c r="BC3113" s="58" t="e">
        <v>#DIV/0!</v>
      </c>
      <c r="BD3113" s="61"/>
      <c r="BE3113" s="61"/>
      <c r="BF3113" s="61"/>
      <c r="BG3113" s="61"/>
      <c r="BH3113" s="61"/>
      <c r="BI3113" s="61"/>
      <c r="BJ3113" s="61"/>
      <c r="BK3113" s="61"/>
      <c r="BL3113" s="61"/>
      <c r="BM3113" s="61"/>
    </row>
    <row r="3114" spans="2:65" ht="25.5" customHeight="1" x14ac:dyDescent="0.2">
      <c r="B3114"/>
      <c r="C3114" s="56" t="s">
        <v>141</v>
      </c>
      <c r="D3114" s="49" t="s">
        <v>140</v>
      </c>
      <c r="E3114" s="64"/>
      <c r="F3114" s="61"/>
      <c r="G3114" s="61"/>
      <c r="H3114" s="61"/>
      <c r="I3114" s="61"/>
      <c r="J3114" s="46" t="s">
        <v>352</v>
      </c>
      <c r="K3114" s="57">
        <v>0</v>
      </c>
      <c r="L3114" s="58">
        <v>0</v>
      </c>
      <c r="M3114" s="61"/>
      <c r="N3114" s="61"/>
      <c r="O3114" s="61"/>
      <c r="P3114" s="61"/>
      <c r="Q3114" s="61"/>
      <c r="R3114" s="61"/>
      <c r="S3114" s="61"/>
      <c r="T3114" s="61"/>
      <c r="U3114" s="61"/>
      <c r="V3114" s="47" t="s">
        <v>195</v>
      </c>
      <c r="W3114" s="57">
        <v>2</v>
      </c>
      <c r="X3114" s="58">
        <v>0.2857142857142857</v>
      </c>
      <c r="Y3114"/>
      <c r="Z3114" s="61"/>
      <c r="AA3114" s="61"/>
      <c r="AB3114" s="61"/>
      <c r="AC3114" s="61"/>
      <c r="AD3114" s="61"/>
      <c r="AE3114" s="46" t="s">
        <v>352</v>
      </c>
      <c r="AF3114" s="57">
        <v>0</v>
      </c>
      <c r="AG3114" s="58">
        <v>0</v>
      </c>
      <c r="AH3114" s="61"/>
      <c r="AI3114" s="61"/>
      <c r="AJ3114" s="61"/>
      <c r="AK3114" s="61"/>
      <c r="AL3114" s="61"/>
      <c r="AM3114" s="61"/>
      <c r="AN3114" s="61"/>
      <c r="AO3114" s="61"/>
      <c r="AP3114" s="61"/>
      <c r="AQ3114" s="61"/>
      <c r="AR3114" s="55" t="s">
        <v>195</v>
      </c>
      <c r="AS3114" s="57">
        <v>0</v>
      </c>
      <c r="AT3114" s="58" t="e">
        <v>#DIV/0!</v>
      </c>
      <c r="AU3114" s="61"/>
      <c r="AV3114" s="61"/>
      <c r="AW3114" s="61"/>
      <c r="AX3114" s="61"/>
      <c r="AY3114" s="61"/>
      <c r="AZ3114" s="61"/>
      <c r="BA3114" s="46" t="s">
        <v>352</v>
      </c>
      <c r="BB3114" s="57">
        <v>0</v>
      </c>
      <c r="BC3114" s="58" t="e">
        <v>#DIV/0!</v>
      </c>
      <c r="BD3114" s="61"/>
      <c r="BE3114" s="61"/>
      <c r="BF3114" s="61"/>
      <c r="BG3114" s="61"/>
      <c r="BH3114" s="61"/>
      <c r="BI3114" s="61"/>
      <c r="BJ3114" s="61"/>
      <c r="BK3114" s="61"/>
      <c r="BL3114" s="61"/>
      <c r="BM3114" s="61"/>
    </row>
    <row r="3115" spans="2:65" ht="25.5" customHeight="1" x14ac:dyDescent="0.2">
      <c r="B3115"/>
      <c r="C3115"/>
      <c r="D3115"/>
      <c r="E3115" s="64"/>
      <c r="F3115" s="61"/>
      <c r="G3115" s="61"/>
      <c r="H3115" s="61"/>
      <c r="I3115" s="61"/>
      <c r="J3115" s="46" t="s">
        <v>353</v>
      </c>
      <c r="K3115" s="57">
        <v>0</v>
      </c>
      <c r="L3115" s="58">
        <v>0</v>
      </c>
      <c r="M3115" s="61"/>
      <c r="N3115" s="61"/>
      <c r="O3115" s="61"/>
      <c r="P3115" s="61"/>
      <c r="Q3115" s="61"/>
      <c r="R3115" s="61"/>
      <c r="S3115" s="61"/>
      <c r="T3115" s="61"/>
      <c r="U3115" s="61"/>
      <c r="V3115" s="46" t="s">
        <v>196</v>
      </c>
      <c r="W3115" s="57">
        <v>5</v>
      </c>
      <c r="X3115" s="58">
        <v>0.7142857142857143</v>
      </c>
      <c r="Y3115"/>
      <c r="Z3115" s="61"/>
      <c r="AA3115" s="61"/>
      <c r="AB3115" s="61"/>
      <c r="AC3115" s="61"/>
      <c r="AD3115" s="61"/>
      <c r="AE3115" s="46" t="s">
        <v>353</v>
      </c>
      <c r="AF3115" s="57">
        <v>0</v>
      </c>
      <c r="AG3115" s="58">
        <v>0</v>
      </c>
      <c r="AH3115" s="61"/>
      <c r="AI3115" s="61"/>
      <c r="AJ3115" s="61"/>
      <c r="AK3115" s="61"/>
      <c r="AL3115" s="61"/>
      <c r="AM3115" s="61"/>
      <c r="AN3115" s="61"/>
      <c r="AO3115" s="61"/>
      <c r="AP3115" s="61"/>
      <c r="AQ3115" s="61"/>
      <c r="AR3115" s="46" t="s">
        <v>196</v>
      </c>
      <c r="AS3115" s="57">
        <v>0</v>
      </c>
      <c r="AT3115" s="58" t="e">
        <v>#DIV/0!</v>
      </c>
      <c r="AU3115" s="61"/>
      <c r="AV3115" s="61"/>
      <c r="AW3115" s="61"/>
      <c r="AX3115" s="61"/>
      <c r="AY3115" s="61"/>
      <c r="AZ3115" s="61"/>
      <c r="BA3115" s="46" t="s">
        <v>353</v>
      </c>
      <c r="BB3115" s="57">
        <v>0</v>
      </c>
      <c r="BC3115" s="58" t="e">
        <v>#DIV/0!</v>
      </c>
      <c r="BD3115" s="61"/>
      <c r="BE3115" s="61"/>
      <c r="BF3115" s="61"/>
      <c r="BG3115" s="61"/>
      <c r="BH3115" s="61"/>
      <c r="BI3115" s="61"/>
      <c r="BJ3115" s="61"/>
      <c r="BK3115" s="61"/>
      <c r="BL3115" s="61"/>
      <c r="BM3115" s="61"/>
    </row>
    <row r="3116" spans="2:65" ht="25.5" customHeight="1" x14ac:dyDescent="0.2">
      <c r="B3116" s="175" t="s">
        <v>17</v>
      </c>
      <c r="C3116" s="175"/>
      <c r="D3116" s="175"/>
      <c r="E3116" s="64"/>
      <c r="F3116" s="61"/>
      <c r="G3116" s="61"/>
      <c r="H3116" s="61"/>
      <c r="I3116" s="61"/>
      <c r="J3116" s="37"/>
      <c r="K3116" s="45">
        <v>28</v>
      </c>
      <c r="L3116" s="58">
        <v>1</v>
      </c>
      <c r="M3116" s="61"/>
      <c r="N3116" s="61"/>
      <c r="O3116" s="61"/>
      <c r="P3116" s="61"/>
      <c r="Q3116" s="61"/>
      <c r="R3116" s="61"/>
      <c r="S3116" s="61"/>
      <c r="T3116" s="61"/>
      <c r="U3116" s="61"/>
      <c r="V3116" s="77"/>
      <c r="W3116" s="54">
        <v>7</v>
      </c>
      <c r="X3116" s="76">
        <v>1</v>
      </c>
      <c r="Y3116"/>
      <c r="Z3116" s="61"/>
      <c r="AA3116" s="61"/>
      <c r="AB3116" s="61"/>
      <c r="AC3116" s="61"/>
      <c r="AD3116" s="61"/>
      <c r="AE3116" s="37"/>
      <c r="AF3116" s="45">
        <v>7</v>
      </c>
      <c r="AG3116" s="58">
        <v>1</v>
      </c>
      <c r="AH3116" s="61"/>
      <c r="AI3116" s="61"/>
      <c r="AJ3116" s="61"/>
      <c r="AK3116" s="61"/>
      <c r="AL3116" s="61"/>
      <c r="AM3116" s="61"/>
      <c r="AN3116" s="61"/>
      <c r="AO3116" s="61"/>
      <c r="AP3116" s="61"/>
      <c r="AQ3116" s="61"/>
      <c r="AR3116" s="77"/>
      <c r="AS3116" s="54">
        <v>0</v>
      </c>
      <c r="AT3116" s="76" t="e">
        <v>#DIV/0!</v>
      </c>
      <c r="AU3116" s="61"/>
      <c r="AV3116"/>
      <c r="AW3116"/>
      <c r="AX3116"/>
      <c r="AY3116" s="61"/>
      <c r="AZ3116" s="61"/>
      <c r="BA3116" s="37"/>
      <c r="BB3116" s="45">
        <v>0</v>
      </c>
      <c r="BC3116" s="58" t="e">
        <v>#DIV/0!</v>
      </c>
      <c r="BD3116" s="61"/>
      <c r="BE3116" s="61"/>
      <c r="BF3116" s="61"/>
      <c r="BG3116" s="61"/>
      <c r="BH3116" s="61"/>
      <c r="BI3116" s="61"/>
      <c r="BJ3116" s="61"/>
      <c r="BK3116" s="61"/>
      <c r="BL3116" s="61"/>
      <c r="BM3116" s="61"/>
    </row>
    <row r="3117" spans="2:65" ht="25.5" customHeight="1" x14ac:dyDescent="0.2">
      <c r="B3117" s="55" t="s">
        <v>195</v>
      </c>
      <c r="C3117" s="57">
        <v>2</v>
      </c>
      <c r="D3117" s="58">
        <v>7.1428571428571425E-2</v>
      </c>
      <c r="E3117" s="64"/>
      <c r="F3117" s="61"/>
      <c r="G3117" s="61"/>
      <c r="H3117" s="61"/>
      <c r="I3117" s="61"/>
      <c r="J3117" s="61"/>
      <c r="K3117" s="49" t="s">
        <v>141</v>
      </c>
      <c r="L3117" s="74" t="s">
        <v>140</v>
      </c>
      <c r="M3117" s="61"/>
      <c r="N3117" s="61"/>
      <c r="O3117" s="61"/>
      <c r="P3117" s="61"/>
      <c r="Q3117" s="61"/>
      <c r="R3117" s="61"/>
      <c r="S3117" s="61"/>
      <c r="T3117" s="61"/>
      <c r="U3117" s="61"/>
      <c r="V3117" s="61"/>
      <c r="W3117" s="56" t="s">
        <v>141</v>
      </c>
      <c r="X3117" s="49" t="s">
        <v>140</v>
      </c>
      <c r="Y3117"/>
      <c r="Z3117" s="61"/>
      <c r="AA3117" s="61"/>
      <c r="AB3117" s="61"/>
      <c r="AC3117" s="61"/>
      <c r="AD3117" s="61"/>
      <c r="AE3117" s="61"/>
      <c r="AF3117" s="49" t="s">
        <v>141</v>
      </c>
      <c r="AG3117" s="74" t="s">
        <v>140</v>
      </c>
      <c r="AH3117" s="61"/>
      <c r="AI3117" s="61"/>
      <c r="AJ3117" s="61"/>
      <c r="AK3117" s="61"/>
      <c r="AL3117" s="61"/>
      <c r="AM3117" s="61"/>
      <c r="AN3117" s="61"/>
      <c r="AO3117" s="61"/>
      <c r="AP3117" s="61"/>
      <c r="AQ3117" s="61"/>
      <c r="AR3117"/>
      <c r="AS3117" s="56" t="s">
        <v>141</v>
      </c>
      <c r="AT3117" s="49" t="s">
        <v>140</v>
      </c>
      <c r="AU3117" s="61"/>
      <c r="AV3117"/>
      <c r="AW3117"/>
      <c r="AX3117"/>
      <c r="AY3117" s="61"/>
      <c r="AZ3117" s="61"/>
      <c r="BA3117" s="61"/>
      <c r="BB3117" s="49" t="s">
        <v>141</v>
      </c>
      <c r="BC3117" s="74" t="s">
        <v>140</v>
      </c>
      <c r="BD3117" s="61"/>
      <c r="BE3117" s="61"/>
      <c r="BF3117" s="61"/>
      <c r="BG3117" s="61"/>
      <c r="BH3117" s="61"/>
      <c r="BI3117" s="61"/>
      <c r="BJ3117" s="61"/>
      <c r="BK3117" s="61"/>
      <c r="BL3117" s="61"/>
      <c r="BM3117" s="61"/>
    </row>
    <row r="3118" spans="2:65" ht="25.5" customHeight="1" x14ac:dyDescent="0.2">
      <c r="B3118" s="46" t="s">
        <v>196</v>
      </c>
      <c r="C3118" s="57">
        <v>26</v>
      </c>
      <c r="D3118" s="58">
        <v>0.9285714285714286</v>
      </c>
      <c r="E3118" s="64"/>
      <c r="F3118" s="61"/>
      <c r="G3118" s="61"/>
      <c r="H3118" s="61"/>
      <c r="I3118" s="61"/>
      <c r="J3118" s="61"/>
      <c r="K3118" s="61"/>
      <c r="L3118" s="61"/>
      <c r="M3118" s="61"/>
      <c r="N3118" s="61"/>
      <c r="O3118" s="61"/>
      <c r="P3118" s="61"/>
      <c r="Q3118" s="61"/>
      <c r="R3118" s="61"/>
      <c r="S3118" s="61"/>
      <c r="T3118" s="61"/>
      <c r="U3118" s="61"/>
      <c r="V3118"/>
      <c r="W3118"/>
      <c r="X3118"/>
      <c r="Y3118" s="61"/>
      <c r="Z3118" s="61"/>
      <c r="AA3118" s="61"/>
      <c r="AB3118" s="61"/>
      <c r="AC3118" s="61"/>
      <c r="AD3118" s="61"/>
      <c r="AE3118"/>
      <c r="AF3118"/>
      <c r="AG3118"/>
      <c r="AH3118" s="61"/>
      <c r="AI3118" s="61"/>
      <c r="AJ3118" s="61"/>
      <c r="AK3118" s="61"/>
      <c r="AL3118" s="61"/>
      <c r="AM3118" s="61"/>
      <c r="AN3118" s="61"/>
      <c r="AO3118" s="61"/>
      <c r="AP3118" s="61"/>
      <c r="AQ3118" s="61"/>
      <c r="AR3118"/>
      <c r="AS3118"/>
      <c r="AT3118"/>
      <c r="AU3118" s="61"/>
      <c r="AV3118"/>
      <c r="AW3118"/>
      <c r="AX3118"/>
      <c r="AY3118" s="61"/>
      <c r="AZ3118" s="61"/>
      <c r="BA3118" s="37"/>
      <c r="BB3118" s="37"/>
      <c r="BC3118" s="37"/>
      <c r="BD3118" s="61"/>
      <c r="BE3118" s="61"/>
      <c r="BF3118" s="61"/>
      <c r="BG3118" s="61"/>
      <c r="BH3118" s="61"/>
      <c r="BI3118" s="61"/>
      <c r="BJ3118" s="61"/>
      <c r="BK3118" s="61"/>
      <c r="BL3118" s="61"/>
      <c r="BM3118" s="61"/>
    </row>
    <row r="3119" spans="2:65" ht="25.5" customHeight="1" x14ac:dyDescent="0.2">
      <c r="B3119" s="77"/>
      <c r="C3119" s="54">
        <v>28</v>
      </c>
      <c r="D3119" s="76">
        <v>1</v>
      </c>
      <c r="E3119" s="2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</row>
    <row r="3120" spans="2:65" ht="25.5" customHeight="1" x14ac:dyDescent="0.2">
      <c r="B3120"/>
      <c r="C3120" s="56" t="s">
        <v>141</v>
      </c>
      <c r="D3120" s="49" t="s">
        <v>140</v>
      </c>
      <c r="E3120" s="2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 s="37"/>
      <c r="AF3120" s="37"/>
      <c r="AG3120" s="37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</row>
    <row r="3122" spans="2:66" ht="25.5" customHeight="1" x14ac:dyDescent="0.2">
      <c r="B3122" s="222" t="s">
        <v>3814</v>
      </c>
      <c r="C3122" s="223"/>
      <c r="D3122" s="223"/>
      <c r="E3122" s="223"/>
      <c r="F3122" s="223"/>
      <c r="G3122" s="223"/>
      <c r="H3122" s="223"/>
      <c r="I3122" s="223"/>
      <c r="J3122" s="223"/>
      <c r="K3122" s="223"/>
      <c r="L3122" s="223"/>
      <c r="M3122" s="223"/>
      <c r="N3122" s="223"/>
      <c r="O3122" s="223"/>
      <c r="P3122" s="223"/>
      <c r="Q3122" s="223"/>
      <c r="R3122" s="223"/>
      <c r="S3122" s="223"/>
      <c r="T3122" s="223"/>
      <c r="U3122" s="223"/>
      <c r="V3122" s="223"/>
      <c r="W3122" s="223"/>
      <c r="X3122" s="223"/>
      <c r="Y3122" s="223"/>
      <c r="Z3122" s="223"/>
      <c r="AA3122" s="223"/>
      <c r="AB3122" s="223"/>
      <c r="AC3122" s="223"/>
      <c r="AD3122" s="223"/>
      <c r="AE3122" s="223"/>
      <c r="AF3122" s="223"/>
      <c r="AG3122" s="223"/>
      <c r="AH3122" s="223"/>
      <c r="AI3122" s="223"/>
      <c r="AJ3122" s="223"/>
      <c r="AK3122" s="223"/>
      <c r="AL3122" s="223"/>
      <c r="AM3122" s="223"/>
      <c r="AN3122" s="223"/>
      <c r="AO3122" s="223"/>
      <c r="AP3122" s="223"/>
      <c r="AQ3122" s="223"/>
      <c r="AR3122" s="223"/>
      <c r="AS3122" s="223"/>
      <c r="AT3122" s="223"/>
      <c r="AU3122" s="223"/>
      <c r="AV3122" s="223"/>
      <c r="AW3122" s="223"/>
      <c r="AX3122" s="223"/>
      <c r="AY3122" s="223"/>
      <c r="AZ3122" s="223"/>
      <c r="BA3122" s="223"/>
      <c r="BB3122" s="223"/>
      <c r="BC3122" s="224"/>
    </row>
    <row r="3124" spans="2:66" ht="25.5" customHeight="1" x14ac:dyDescent="0.2">
      <c r="B3124" s="205" t="s">
        <v>423</v>
      </c>
      <c r="C3124" s="205"/>
      <c r="D3124" s="205"/>
      <c r="E3124" s="205"/>
      <c r="F3124" s="205"/>
      <c r="G3124" s="205"/>
      <c r="H3124" s="205"/>
      <c r="I3124" s="205"/>
      <c r="J3124" s="205"/>
      <c r="K3124" s="205"/>
      <c r="L3124" s="205"/>
      <c r="M3124" s="205"/>
      <c r="N3124" s="205"/>
      <c r="O3124" s="205"/>
      <c r="P3124" s="205"/>
      <c r="Q3124" s="205"/>
      <c r="R3124" s="205"/>
      <c r="S3124" s="205"/>
      <c r="T3124" s="205"/>
      <c r="U3124" s="205"/>
      <c r="V3124" s="205"/>
      <c r="W3124" s="205"/>
      <c r="X3124" s="205"/>
      <c r="Y3124" s="205"/>
      <c r="Z3124" s="205"/>
      <c r="AA3124" s="205"/>
      <c r="AB3124" s="205"/>
      <c r="AC3124" s="205"/>
      <c r="AD3124" s="205"/>
      <c r="AE3124" s="205"/>
      <c r="AF3124" s="205"/>
      <c r="AG3124" s="205"/>
      <c r="AH3124" s="205"/>
      <c r="AI3124" s="205"/>
      <c r="AJ3124" s="205"/>
      <c r="AK3124" s="205"/>
      <c r="AL3124" s="205"/>
      <c r="AM3124" s="205"/>
      <c r="AN3124" s="205"/>
      <c r="AO3124" s="205"/>
      <c r="AP3124" s="205"/>
      <c r="AQ3124" s="205"/>
      <c r="AR3124" s="205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 s="8"/>
      <c r="BM3124" s="8"/>
      <c r="BN3124" s="102"/>
    </row>
    <row r="3125" spans="2:66" ht="25.5" customHeight="1" x14ac:dyDescent="0.2">
      <c r="B3125"/>
      <c r="C3125"/>
      <c r="D3125"/>
      <c r="E3125" s="8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 s="102"/>
    </row>
    <row r="3126" spans="2:66" ht="25.5" customHeight="1" x14ac:dyDescent="0.2">
      <c r="B3126" s="206" t="s">
        <v>138</v>
      </c>
      <c r="C3126" s="206"/>
      <c r="D3126" s="206"/>
      <c r="E3126" s="8"/>
      <c r="F3126" s="187" t="s">
        <v>3</v>
      </c>
      <c r="G3126" s="187"/>
      <c r="H3126" s="187"/>
      <c r="I3126"/>
      <c r="J3126" s="188" t="s">
        <v>145</v>
      </c>
      <c r="K3126" s="188"/>
      <c r="L3126" s="188"/>
      <c r="M3126"/>
      <c r="N3126" s="188" t="s">
        <v>5</v>
      </c>
      <c r="O3126" s="188"/>
      <c r="P3126" s="188"/>
      <c r="Q3126"/>
      <c r="R3126" s="187" t="s">
        <v>158</v>
      </c>
      <c r="S3126" s="187"/>
      <c r="T3126" s="187"/>
      <c r="U3126"/>
      <c r="V3126" s="186" t="s">
        <v>159</v>
      </c>
      <c r="W3126" s="186"/>
      <c r="X3126" s="186"/>
      <c r="Y3126"/>
      <c r="Z3126" s="206" t="s">
        <v>8</v>
      </c>
      <c r="AA3126" s="206"/>
      <c r="AB3126" s="206"/>
      <c r="AC3126"/>
      <c r="AD3126" s="186" t="s">
        <v>9</v>
      </c>
      <c r="AE3126" s="186"/>
      <c r="AF3126" s="186"/>
      <c r="AG3126"/>
      <c r="AH3126" s="186" t="s">
        <v>172</v>
      </c>
      <c r="AI3126" s="186"/>
      <c r="AJ3126" s="186"/>
      <c r="AK3126"/>
      <c r="AL3126" s="186" t="s">
        <v>11</v>
      </c>
      <c r="AM3126" s="186"/>
      <c r="AN3126" s="186"/>
      <c r="AO3126"/>
      <c r="AP3126" s="186" t="s">
        <v>179</v>
      </c>
      <c r="AQ3126" s="186"/>
      <c r="AR3126" s="18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 s="102"/>
    </row>
    <row r="3127" spans="2:66" ht="25.5" customHeight="1" x14ac:dyDescent="0.2">
      <c r="B3127" s="90" t="s">
        <v>40</v>
      </c>
      <c r="C3127" s="42">
        <v>7</v>
      </c>
      <c r="D3127" s="44">
        <v>0.25925925925925924</v>
      </c>
      <c r="E3127" s="8"/>
      <c r="F3127" s="91" t="s">
        <v>143</v>
      </c>
      <c r="G3127" s="43">
        <v>1</v>
      </c>
      <c r="H3127" s="44">
        <v>3.7037037037037035E-2</v>
      </c>
      <c r="I3127"/>
      <c r="J3127" s="92" t="s">
        <v>147</v>
      </c>
      <c r="K3127" s="45">
        <v>0</v>
      </c>
      <c r="L3127" s="44">
        <v>0</v>
      </c>
      <c r="M3127"/>
      <c r="N3127" s="91" t="s">
        <v>154</v>
      </c>
      <c r="O3127" s="43">
        <v>16</v>
      </c>
      <c r="P3127" s="44">
        <v>0.59259259259259256</v>
      </c>
      <c r="Q3127"/>
      <c r="R3127" s="93">
        <v>1</v>
      </c>
      <c r="S3127" s="43">
        <v>17</v>
      </c>
      <c r="T3127" s="44">
        <v>0.62962962962962965</v>
      </c>
      <c r="U3127"/>
      <c r="V3127" s="94" t="s">
        <v>160</v>
      </c>
      <c r="W3127" s="57">
        <v>19</v>
      </c>
      <c r="X3127" s="58">
        <v>0.70370370370370372</v>
      </c>
      <c r="Y3127"/>
      <c r="Z3127" s="95" t="s">
        <v>163</v>
      </c>
      <c r="AA3127" s="42">
        <v>5</v>
      </c>
      <c r="AB3127" s="44">
        <v>0.18518518518518517</v>
      </c>
      <c r="AC3127"/>
      <c r="AD3127" s="95" t="s">
        <v>799</v>
      </c>
      <c r="AE3127" s="57">
        <v>3</v>
      </c>
      <c r="AF3127" s="58">
        <v>0.1111111111111111</v>
      </c>
      <c r="AG3127"/>
      <c r="AH3127" s="95" t="s">
        <v>143</v>
      </c>
      <c r="AI3127" s="42">
        <v>7</v>
      </c>
      <c r="AJ3127" s="44">
        <v>0.25925925925925924</v>
      </c>
      <c r="AK3127"/>
      <c r="AL3127" s="95" t="s">
        <v>175</v>
      </c>
      <c r="AM3127" s="42">
        <v>10</v>
      </c>
      <c r="AN3127" s="44">
        <v>0.37037037037037035</v>
      </c>
      <c r="AO3127"/>
      <c r="AP3127" s="95" t="s">
        <v>143</v>
      </c>
      <c r="AQ3127" s="42">
        <v>17</v>
      </c>
      <c r="AR3127" s="44">
        <v>0.62962962962962965</v>
      </c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 s="102"/>
    </row>
    <row r="3128" spans="2:66" ht="25.5" customHeight="1" x14ac:dyDescent="0.2">
      <c r="B3128" s="90" t="s">
        <v>27</v>
      </c>
      <c r="C3128" s="42">
        <v>1</v>
      </c>
      <c r="D3128" s="44">
        <v>3.7037037037037035E-2</v>
      </c>
      <c r="E3128" s="8"/>
      <c r="F3128" s="91" t="s">
        <v>144</v>
      </c>
      <c r="G3128" s="43">
        <v>26</v>
      </c>
      <c r="H3128" s="44">
        <v>0.96296296296296291</v>
      </c>
      <c r="I3128"/>
      <c r="J3128" s="92" t="s">
        <v>148</v>
      </c>
      <c r="K3128" s="45">
        <v>1</v>
      </c>
      <c r="L3128" s="44">
        <v>3.7037037037037035E-2</v>
      </c>
      <c r="M3128"/>
      <c r="N3128" s="91" t="s">
        <v>155</v>
      </c>
      <c r="O3128" s="43">
        <v>0</v>
      </c>
      <c r="P3128" s="44">
        <v>0</v>
      </c>
      <c r="Q3128"/>
      <c r="R3128" s="93">
        <v>2</v>
      </c>
      <c r="S3128" s="43">
        <v>5</v>
      </c>
      <c r="T3128" s="44">
        <v>0.18518518518518517</v>
      </c>
      <c r="U3128"/>
      <c r="V3128" s="95" t="s">
        <v>161</v>
      </c>
      <c r="W3128" s="57">
        <v>1</v>
      </c>
      <c r="X3128" s="58">
        <v>3.7037037037037035E-2</v>
      </c>
      <c r="Y3128"/>
      <c r="Z3128" s="90" t="s">
        <v>164</v>
      </c>
      <c r="AA3128" s="42">
        <v>5</v>
      </c>
      <c r="AB3128" s="44">
        <v>0.18518518518518517</v>
      </c>
      <c r="AC3128"/>
      <c r="AD3128" s="94" t="s">
        <v>800</v>
      </c>
      <c r="AE3128" s="57">
        <v>4</v>
      </c>
      <c r="AF3128" s="58">
        <v>0.14814814814814814</v>
      </c>
      <c r="AG3128"/>
      <c r="AH3128" s="90" t="s">
        <v>173</v>
      </c>
      <c r="AI3128" s="42">
        <v>2</v>
      </c>
      <c r="AJ3128" s="44">
        <v>7.407407407407407E-2</v>
      </c>
      <c r="AK3128"/>
      <c r="AL3128" s="90" t="s">
        <v>176</v>
      </c>
      <c r="AM3128" s="42">
        <v>15</v>
      </c>
      <c r="AN3128" s="44">
        <v>0.55555555555555558</v>
      </c>
      <c r="AO3128"/>
      <c r="AP3128" s="90" t="s">
        <v>173</v>
      </c>
      <c r="AQ3128" s="42">
        <v>10</v>
      </c>
      <c r="AR3128" s="44">
        <v>0.37037037037037035</v>
      </c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 s="102"/>
    </row>
    <row r="3129" spans="2:66" ht="25.5" customHeight="1" x14ac:dyDescent="0.2">
      <c r="B3129" s="90" t="s">
        <v>31</v>
      </c>
      <c r="C3129" s="42">
        <v>11</v>
      </c>
      <c r="D3129" s="44">
        <v>0.40740740740740738</v>
      </c>
      <c r="E3129" s="8"/>
      <c r="F3129" s="83"/>
      <c r="G3129" s="85">
        <v>27</v>
      </c>
      <c r="H3129" s="86">
        <v>1</v>
      </c>
      <c r="I3129"/>
      <c r="J3129" s="92" t="s">
        <v>146</v>
      </c>
      <c r="K3129" s="45">
        <v>9</v>
      </c>
      <c r="L3129" s="44">
        <v>0.33333333333333331</v>
      </c>
      <c r="M3129"/>
      <c r="N3129" s="91" t="s">
        <v>156</v>
      </c>
      <c r="O3129" s="43">
        <v>2</v>
      </c>
      <c r="P3129" s="44">
        <v>7.407407407407407E-2</v>
      </c>
      <c r="Q3129"/>
      <c r="R3129" s="93">
        <v>3</v>
      </c>
      <c r="S3129" s="43">
        <v>4</v>
      </c>
      <c r="T3129" s="44">
        <v>0.14814814814814814</v>
      </c>
      <c r="U3129"/>
      <c r="V3129" s="94" t="s">
        <v>162</v>
      </c>
      <c r="W3129" s="57">
        <v>7</v>
      </c>
      <c r="X3129" s="58">
        <v>0.25925925925925924</v>
      </c>
      <c r="Y3129"/>
      <c r="Z3129" s="90" t="s">
        <v>165</v>
      </c>
      <c r="AA3129" s="42">
        <v>4</v>
      </c>
      <c r="AB3129" s="44">
        <v>0.14814814814814814</v>
      </c>
      <c r="AC3129"/>
      <c r="AD3129" s="94" t="s">
        <v>801</v>
      </c>
      <c r="AE3129" s="57">
        <v>2</v>
      </c>
      <c r="AF3129" s="58">
        <v>7.407407407407407E-2</v>
      </c>
      <c r="AG3129"/>
      <c r="AH3129" s="90" t="s">
        <v>174</v>
      </c>
      <c r="AI3129" s="42">
        <v>18</v>
      </c>
      <c r="AJ3129" s="44">
        <v>0.66666666666666663</v>
      </c>
      <c r="AK3129"/>
      <c r="AL3129" s="90" t="s">
        <v>177</v>
      </c>
      <c r="AM3129" s="42">
        <v>2</v>
      </c>
      <c r="AN3129" s="44">
        <v>7.407407407407407E-2</v>
      </c>
      <c r="AO3129"/>
      <c r="AP3129" s="90" t="s">
        <v>171</v>
      </c>
      <c r="AQ3129" s="42">
        <v>0</v>
      </c>
      <c r="AR3129" s="44">
        <v>0</v>
      </c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 s="102"/>
    </row>
    <row r="3130" spans="2:66" ht="25.5" customHeight="1" x14ac:dyDescent="0.2">
      <c r="B3130" s="90" t="s">
        <v>36</v>
      </c>
      <c r="C3130" s="42">
        <v>5</v>
      </c>
      <c r="D3130" s="44">
        <v>0.18518518518518517</v>
      </c>
      <c r="E3130" s="8"/>
      <c r="F3130"/>
      <c r="G3130" s="41" t="s">
        <v>141</v>
      </c>
      <c r="H3130" s="41" t="s">
        <v>140</v>
      </c>
      <c r="I3130"/>
      <c r="J3130" s="92" t="s">
        <v>150</v>
      </c>
      <c r="K3130" s="45">
        <v>0</v>
      </c>
      <c r="L3130" s="44">
        <v>0</v>
      </c>
      <c r="M3130"/>
      <c r="N3130" s="91" t="s">
        <v>157</v>
      </c>
      <c r="O3130" s="43">
        <v>9</v>
      </c>
      <c r="P3130" s="44">
        <v>0.33333333333333331</v>
      </c>
      <c r="Q3130"/>
      <c r="R3130" s="93">
        <v>4</v>
      </c>
      <c r="S3130" s="43">
        <v>1</v>
      </c>
      <c r="T3130" s="44">
        <v>3.7037037037037035E-2</v>
      </c>
      <c r="U3130"/>
      <c r="V3130" s="77"/>
      <c r="W3130" s="54">
        <v>27</v>
      </c>
      <c r="X3130" s="66">
        <v>1</v>
      </c>
      <c r="Y3130"/>
      <c r="Z3130" s="90" t="s">
        <v>166</v>
      </c>
      <c r="AA3130" s="42">
        <v>3</v>
      </c>
      <c r="AB3130" s="44">
        <v>0.1111111111111111</v>
      </c>
      <c r="AC3130"/>
      <c r="AD3130" s="94" t="s">
        <v>802</v>
      </c>
      <c r="AE3130" s="57">
        <v>18</v>
      </c>
      <c r="AF3130" s="58">
        <v>0.66666666666666663</v>
      </c>
      <c r="AG3130"/>
      <c r="AH3130" s="90" t="s">
        <v>171</v>
      </c>
      <c r="AI3130" s="42">
        <v>0</v>
      </c>
      <c r="AJ3130" s="44">
        <v>0</v>
      </c>
      <c r="AK3130"/>
      <c r="AL3130" s="90" t="s">
        <v>178</v>
      </c>
      <c r="AM3130" s="42">
        <v>0</v>
      </c>
      <c r="AN3130" s="44">
        <v>0</v>
      </c>
      <c r="AO3130"/>
      <c r="AP3130" s="82"/>
      <c r="AQ3130" s="83">
        <v>27</v>
      </c>
      <c r="AR3130" s="87">
        <v>1</v>
      </c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 s="102"/>
    </row>
    <row r="3131" spans="2:66" ht="25.5" customHeight="1" x14ac:dyDescent="0.2">
      <c r="B3131" s="90" t="s">
        <v>139</v>
      </c>
      <c r="C3131" s="42">
        <v>2</v>
      </c>
      <c r="D3131" s="44">
        <v>7.407407407407407E-2</v>
      </c>
      <c r="E3131" s="8"/>
      <c r="F3131"/>
      <c r="G3131"/>
      <c r="H3131"/>
      <c r="I3131"/>
      <c r="J3131" s="92" t="s">
        <v>151</v>
      </c>
      <c r="K3131" s="45">
        <v>13</v>
      </c>
      <c r="L3131" s="44">
        <v>0.48148148148148145</v>
      </c>
      <c r="M3131"/>
      <c r="N3131" s="83"/>
      <c r="O3131" s="85">
        <v>27</v>
      </c>
      <c r="P3131" s="87">
        <v>1</v>
      </c>
      <c r="Q3131"/>
      <c r="R3131" s="93">
        <v>5</v>
      </c>
      <c r="S3131" s="43">
        <v>0</v>
      </c>
      <c r="T3131" s="44">
        <v>0</v>
      </c>
      <c r="U3131"/>
      <c r="V3131"/>
      <c r="W3131" s="56" t="s">
        <v>141</v>
      </c>
      <c r="X3131" s="49" t="s">
        <v>140</v>
      </c>
      <c r="Y3131"/>
      <c r="Z3131" s="96" t="s">
        <v>167</v>
      </c>
      <c r="AA3131" s="42">
        <v>3</v>
      </c>
      <c r="AB3131" s="44">
        <v>0.1111111111111111</v>
      </c>
      <c r="AC3131"/>
      <c r="AD3131" s="77"/>
      <c r="AE3131" s="54">
        <v>27</v>
      </c>
      <c r="AF3131" s="76">
        <v>1</v>
      </c>
      <c r="AG3131"/>
      <c r="AH3131" s="82"/>
      <c r="AI3131" s="83">
        <v>27</v>
      </c>
      <c r="AJ3131" s="87">
        <v>1</v>
      </c>
      <c r="AK3131"/>
      <c r="AL3131" s="82"/>
      <c r="AM3131" s="83">
        <v>27</v>
      </c>
      <c r="AN3131" s="87">
        <v>1</v>
      </c>
      <c r="AO3131"/>
      <c r="AP3131"/>
      <c r="AQ3131" s="40" t="s">
        <v>141</v>
      </c>
      <c r="AR3131" s="41" t="s">
        <v>140</v>
      </c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 s="8"/>
      <c r="BF3131" s="8"/>
      <c r="BG3131" s="8"/>
      <c r="BH3131"/>
      <c r="BI3131"/>
      <c r="BJ3131"/>
      <c r="BK3131"/>
      <c r="BL3131"/>
      <c r="BM3131"/>
      <c r="BN3131" s="102"/>
    </row>
    <row r="3132" spans="2:66" ht="25.5" customHeight="1" x14ac:dyDescent="0.2">
      <c r="B3132" s="90" t="s">
        <v>50</v>
      </c>
      <c r="C3132" s="42">
        <v>1</v>
      </c>
      <c r="D3132" s="44">
        <v>3.7037037037037035E-2</v>
      </c>
      <c r="E3132" s="8"/>
      <c r="F3132"/>
      <c r="G3132"/>
      <c r="H3132"/>
      <c r="I3132"/>
      <c r="J3132" s="92" t="s">
        <v>149</v>
      </c>
      <c r="K3132" s="45">
        <v>2</v>
      </c>
      <c r="L3132" s="44">
        <v>7.407407407407407E-2</v>
      </c>
      <c r="M3132"/>
      <c r="N3132"/>
      <c r="O3132" s="41" t="s">
        <v>153</v>
      </c>
      <c r="P3132" s="41" t="s">
        <v>140</v>
      </c>
      <c r="Q3132"/>
      <c r="R3132" s="83"/>
      <c r="S3132" s="85">
        <v>43</v>
      </c>
      <c r="T3132" s="87">
        <v>1</v>
      </c>
      <c r="U3132"/>
      <c r="V3132"/>
      <c r="W3132"/>
      <c r="X3132"/>
      <c r="Y3132"/>
      <c r="Z3132" s="96" t="s">
        <v>168</v>
      </c>
      <c r="AA3132" s="42">
        <v>2</v>
      </c>
      <c r="AB3132" s="44">
        <v>7.407407407407407E-2</v>
      </c>
      <c r="AC3132"/>
      <c r="AD3132"/>
      <c r="AE3132" s="56" t="s">
        <v>141</v>
      </c>
      <c r="AF3132" s="49" t="s">
        <v>140</v>
      </c>
      <c r="AG3132"/>
      <c r="AH3132"/>
      <c r="AI3132" s="40" t="s">
        <v>141</v>
      </c>
      <c r="AJ3132" s="41" t="s">
        <v>140</v>
      </c>
      <c r="AK3132"/>
      <c r="AL3132" s="81"/>
      <c r="AM3132" s="40" t="s">
        <v>141</v>
      </c>
      <c r="AN3132" s="41" t="s">
        <v>140</v>
      </c>
      <c r="AO3132"/>
      <c r="AP3132"/>
      <c r="AQ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 s="102"/>
    </row>
    <row r="3133" spans="2:66" ht="25.5" customHeight="1" x14ac:dyDescent="0.2">
      <c r="B3133" s="82"/>
      <c r="C3133" s="83">
        <v>27</v>
      </c>
      <c r="D3133" s="84">
        <v>1</v>
      </c>
      <c r="E3133" s="8"/>
      <c r="F3133"/>
      <c r="G3133"/>
      <c r="H3133"/>
      <c r="I3133"/>
      <c r="J3133" s="92" t="s">
        <v>152</v>
      </c>
      <c r="K3133" s="45">
        <v>2</v>
      </c>
      <c r="L3133" s="44">
        <v>7.407407407407407E-2</v>
      </c>
      <c r="M3133"/>
      <c r="N3133"/>
      <c r="O3133"/>
      <c r="P3133"/>
      <c r="Q3133"/>
      <c r="R3133"/>
      <c r="S3133" s="49" t="s">
        <v>197</v>
      </c>
      <c r="T3133" s="89" t="s">
        <v>369</v>
      </c>
      <c r="U3133"/>
      <c r="V3133"/>
      <c r="W3133"/>
      <c r="X3133"/>
      <c r="Y3133"/>
      <c r="Z3133" s="96" t="s">
        <v>169</v>
      </c>
      <c r="AA3133" s="42">
        <v>2</v>
      </c>
      <c r="AB3133" s="44">
        <v>7.407407407407407E-2</v>
      </c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 s="48"/>
      <c r="BM3133" s="8"/>
      <c r="BN3133" s="102"/>
    </row>
    <row r="3134" spans="2:66" ht="25.5" customHeight="1" x14ac:dyDescent="0.2">
      <c r="B3134"/>
      <c r="C3134" s="40" t="s">
        <v>141</v>
      </c>
      <c r="D3134" s="41" t="s">
        <v>140</v>
      </c>
      <c r="E3134" s="8"/>
      <c r="F3134"/>
      <c r="G3134"/>
      <c r="H3134"/>
      <c r="I3134"/>
      <c r="J3134" s="88"/>
      <c r="K3134" s="65">
        <v>27</v>
      </c>
      <c r="L3134" s="87">
        <v>1</v>
      </c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 s="96" t="s">
        <v>170</v>
      </c>
      <c r="AA3134" s="42">
        <v>2</v>
      </c>
      <c r="AB3134" s="44">
        <v>7.407407407407407E-2</v>
      </c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 s="102"/>
    </row>
    <row r="3135" spans="2:66" ht="25.5" customHeight="1" x14ac:dyDescent="0.2">
      <c r="B3135"/>
      <c r="C3135"/>
      <c r="D3135"/>
      <c r="E3135" s="8"/>
      <c r="F3135"/>
      <c r="G3135"/>
      <c r="H3135"/>
      <c r="I3135"/>
      <c r="J3135" s="79"/>
      <c r="K3135" s="41" t="s">
        <v>141</v>
      </c>
      <c r="L3135" s="41" t="s">
        <v>140</v>
      </c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 s="96" t="s">
        <v>162</v>
      </c>
      <c r="AA3135" s="42">
        <v>0</v>
      </c>
      <c r="AB3135" s="44">
        <v>0</v>
      </c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 s="102"/>
    </row>
    <row r="3136" spans="2:66" ht="25.5" customHeight="1" x14ac:dyDescent="0.2">
      <c r="B3136"/>
      <c r="C3136"/>
      <c r="D3136"/>
      <c r="E3136" s="8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 s="96" t="s">
        <v>171</v>
      </c>
      <c r="AA3136" s="42">
        <v>1</v>
      </c>
      <c r="AB3136" s="44">
        <v>3.7037037037037035E-2</v>
      </c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 s="8"/>
      <c r="BJ3136" s="52"/>
      <c r="BK3136" s="52"/>
      <c r="BL3136"/>
      <c r="BM3136"/>
      <c r="BN3136" s="102"/>
    </row>
    <row r="3137" spans="2:66" ht="25.5" customHeight="1" x14ac:dyDescent="0.2">
      <c r="B3137"/>
      <c r="C3137"/>
      <c r="D3137"/>
      <c r="E3137" s="8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 s="82"/>
      <c r="AA3137" s="83">
        <v>27</v>
      </c>
      <c r="AB3137" s="87">
        <v>1</v>
      </c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 s="8"/>
      <c r="BF3137" s="8"/>
      <c r="BG3137" s="8"/>
      <c r="BH3137"/>
      <c r="BI3137"/>
      <c r="BJ3137"/>
      <c r="BK3137"/>
      <c r="BL3137"/>
      <c r="BM3137"/>
      <c r="BN3137" s="102"/>
    </row>
    <row r="3138" spans="2:66" ht="25.5" customHeight="1" x14ac:dyDescent="0.2">
      <c r="B3138" s="61"/>
      <c r="C3138" s="61"/>
      <c r="D3138" s="61"/>
      <c r="E3138" s="37"/>
      <c r="F3138" s="61"/>
      <c r="G3138" s="61"/>
      <c r="H3138" s="61"/>
      <c r="I3138" s="61"/>
      <c r="J3138" s="61"/>
      <c r="K3138" s="61"/>
      <c r="L3138" s="61"/>
      <c r="M3138" s="61"/>
      <c r="N3138" s="61"/>
      <c r="O3138" s="61"/>
      <c r="P3138" s="61"/>
      <c r="Q3138" s="61"/>
      <c r="R3138" s="61"/>
      <c r="S3138" s="61"/>
      <c r="T3138" s="61"/>
      <c r="U3138" s="61"/>
      <c r="V3138" s="61"/>
      <c r="W3138" s="61"/>
      <c r="X3138" s="61"/>
      <c r="Y3138" s="61"/>
      <c r="Z3138" s="78"/>
      <c r="AA3138" s="40" t="s">
        <v>141</v>
      </c>
      <c r="AB3138" s="41" t="s">
        <v>140</v>
      </c>
      <c r="AC3138" s="61"/>
      <c r="AD3138" s="61"/>
      <c r="AE3138" s="61"/>
      <c r="AF3138" s="61"/>
      <c r="AG3138" s="61"/>
      <c r="AH3138" s="61"/>
      <c r="AI3138" s="61"/>
      <c r="AJ3138" s="61"/>
      <c r="AK3138" s="61"/>
      <c r="AL3138" s="61"/>
      <c r="AM3138" s="61"/>
      <c r="AN3138" s="61"/>
      <c r="AO3138" s="61"/>
      <c r="AP3138" s="61"/>
      <c r="AQ3138" s="61"/>
      <c r="AR3138" s="61"/>
      <c r="AS3138" s="61"/>
      <c r="AT3138" s="61"/>
      <c r="AU3138" s="61"/>
      <c r="AV3138" s="61"/>
      <c r="AW3138" s="61"/>
      <c r="AX3138" s="61"/>
      <c r="AY3138" s="61"/>
      <c r="AZ3138" s="61"/>
      <c r="BA3138" s="61"/>
      <c r="BB3138" s="61"/>
      <c r="BC3138" s="61"/>
      <c r="BD3138" s="61"/>
      <c r="BE3138" s="61"/>
      <c r="BF3138" s="61"/>
      <c r="BG3138" s="61"/>
      <c r="BH3138" s="61"/>
      <c r="BI3138" s="61"/>
      <c r="BJ3138" s="61"/>
      <c r="BK3138" s="61"/>
      <c r="BL3138" s="61"/>
      <c r="BM3138" s="61"/>
      <c r="BN3138" s="102"/>
    </row>
    <row r="3139" spans="2:66" ht="25.5" customHeight="1" x14ac:dyDescent="0.2">
      <c r="B3139" s="182" t="s">
        <v>424</v>
      </c>
      <c r="C3139" s="182"/>
      <c r="D3139" s="182"/>
      <c r="E3139" s="182"/>
      <c r="F3139" s="182"/>
      <c r="G3139" s="182"/>
      <c r="H3139" s="182"/>
      <c r="I3139" s="182"/>
      <c r="J3139" s="182"/>
      <c r="K3139" s="182"/>
      <c r="L3139" s="182"/>
      <c r="M3139" s="182"/>
      <c r="N3139" s="182"/>
      <c r="O3139" s="182"/>
      <c r="P3139" s="182"/>
      <c r="Q3139" s="182"/>
      <c r="R3139" s="182"/>
      <c r="S3139" s="182"/>
      <c r="T3139" s="182"/>
      <c r="U3139" s="182"/>
      <c r="V3139" s="182"/>
      <c r="W3139" s="182"/>
      <c r="X3139" s="182"/>
      <c r="Y3139" s="182"/>
      <c r="Z3139" s="182"/>
      <c r="AA3139" s="182"/>
      <c r="AB3139" s="182"/>
      <c r="AC3139" s="182"/>
      <c r="AD3139" s="182"/>
      <c r="AE3139" s="182"/>
      <c r="AF3139" s="182"/>
      <c r="AG3139" s="182"/>
      <c r="AH3139" s="182"/>
      <c r="AI3139" s="182"/>
      <c r="AJ3139" s="182"/>
      <c r="AK3139" s="182"/>
      <c r="AL3139" s="182"/>
      <c r="AM3139" s="182"/>
      <c r="AN3139" s="182"/>
      <c r="AO3139" s="182"/>
      <c r="AP3139" s="182"/>
      <c r="AQ3139" s="182"/>
      <c r="AR3139" s="182"/>
      <c r="AS3139" s="182"/>
      <c r="AT3139" s="182"/>
      <c r="AU3139" s="182"/>
      <c r="AV3139" s="182"/>
      <c r="AW3139" s="182"/>
      <c r="AX3139" s="182"/>
      <c r="AY3139" s="182"/>
      <c r="AZ3139" s="182"/>
      <c r="BA3139" s="182"/>
      <c r="BB3139" s="182"/>
      <c r="BC3139" s="182"/>
      <c r="BD3139" s="182"/>
      <c r="BE3139" s="182"/>
      <c r="BF3139" s="182"/>
      <c r="BG3139" s="182"/>
      <c r="BH3139" s="182"/>
      <c r="BI3139" s="182"/>
      <c r="BJ3139" s="61"/>
      <c r="BK3139" s="61"/>
      <c r="BL3139" s="37"/>
      <c r="BM3139" s="37"/>
      <c r="BN3139" s="102"/>
    </row>
    <row r="3140" spans="2:66" ht="25.5" customHeight="1" x14ac:dyDescent="0.2">
      <c r="B3140" s="61"/>
      <c r="C3140" s="61"/>
      <c r="D3140" s="61"/>
      <c r="E3140" s="37"/>
      <c r="F3140" s="61"/>
      <c r="G3140" s="61"/>
      <c r="H3140" s="61"/>
      <c r="I3140" s="61"/>
      <c r="J3140" s="61"/>
      <c r="K3140" s="61"/>
      <c r="L3140" s="61"/>
      <c r="M3140" s="61"/>
      <c r="N3140" s="61"/>
      <c r="O3140" s="61"/>
      <c r="P3140" s="61"/>
      <c r="Q3140" s="61"/>
      <c r="R3140" s="61"/>
      <c r="S3140" s="61"/>
      <c r="T3140" s="61"/>
      <c r="U3140" s="61"/>
      <c r="V3140" s="61"/>
      <c r="W3140" s="61"/>
      <c r="X3140" s="61"/>
      <c r="Y3140" s="61"/>
      <c r="Z3140" s="61"/>
      <c r="AA3140" s="61"/>
      <c r="AB3140" s="61"/>
      <c r="AC3140" s="61"/>
      <c r="AD3140" s="61"/>
      <c r="AE3140" s="61"/>
      <c r="AF3140" s="61"/>
      <c r="AG3140" s="61"/>
      <c r="AH3140" s="61"/>
      <c r="AI3140" s="61"/>
      <c r="AJ3140" s="61"/>
      <c r="AK3140" s="61"/>
      <c r="AL3140" s="61"/>
      <c r="AM3140" s="61"/>
      <c r="AN3140" s="61"/>
      <c r="AO3140" s="61"/>
      <c r="AP3140" s="61"/>
      <c r="AQ3140" s="61"/>
      <c r="AR3140" s="61"/>
      <c r="AS3140" s="61"/>
      <c r="AT3140" s="61"/>
      <c r="AU3140" s="61"/>
      <c r="AV3140" s="61"/>
      <c r="AW3140" s="61"/>
      <c r="AX3140" s="61"/>
      <c r="AY3140" s="61"/>
      <c r="AZ3140" s="61"/>
      <c r="BA3140" s="61"/>
      <c r="BB3140" s="61"/>
      <c r="BC3140" s="61"/>
      <c r="BD3140" s="61"/>
      <c r="BE3140" s="61"/>
      <c r="BF3140" s="61"/>
      <c r="BG3140" s="61"/>
      <c r="BH3140" s="61"/>
      <c r="BI3140" s="61"/>
      <c r="BJ3140" s="61"/>
      <c r="BK3140" s="61"/>
      <c r="BL3140" s="61"/>
      <c r="BM3140" s="61"/>
      <c r="BN3140" s="102"/>
    </row>
    <row r="3141" spans="2:66" ht="25.5" customHeight="1" x14ac:dyDescent="0.2">
      <c r="B3141" s="189" t="s">
        <v>373</v>
      </c>
      <c r="C3141" s="192"/>
      <c r="D3141" s="192"/>
      <c r="E3141" s="37"/>
      <c r="F3141" s="189" t="s">
        <v>370</v>
      </c>
      <c r="G3141" s="192"/>
      <c r="H3141" s="192"/>
      <c r="I3141" s="61"/>
      <c r="J3141" s="189" t="s">
        <v>396</v>
      </c>
      <c r="K3141" s="192"/>
      <c r="L3141" s="192"/>
      <c r="M3141" s="61"/>
      <c r="N3141" s="190" t="s">
        <v>198</v>
      </c>
      <c r="O3141" s="191"/>
      <c r="P3141" s="191"/>
      <c r="Q3141" s="61"/>
      <c r="R3141" s="190" t="s">
        <v>207</v>
      </c>
      <c r="S3141" s="191"/>
      <c r="T3141" s="191"/>
      <c r="U3141" s="61"/>
      <c r="V3141" s="61"/>
      <c r="W3141" s="190" t="s">
        <v>212</v>
      </c>
      <c r="X3141" s="191"/>
      <c r="Y3141" s="191"/>
      <c r="Z3141" s="61"/>
      <c r="AA3141" s="190" t="s">
        <v>223</v>
      </c>
      <c r="AB3141" s="191"/>
      <c r="AC3141" s="191"/>
      <c r="AD3141" s="61"/>
      <c r="AE3141" s="190" t="s">
        <v>230</v>
      </c>
      <c r="AF3141" s="190"/>
      <c r="AG3141" s="190"/>
      <c r="AH3141" s="61"/>
      <c r="AI3141" s="190" t="s">
        <v>235</v>
      </c>
      <c r="AJ3141" s="190"/>
      <c r="AK3141" s="190"/>
      <c r="AL3141" s="61"/>
      <c r="AM3141" s="190" t="s">
        <v>252</v>
      </c>
      <c r="AN3141" s="190"/>
      <c r="AO3141" s="190"/>
      <c r="AP3141" s="61"/>
      <c r="AQ3141" s="190" t="s">
        <v>282</v>
      </c>
      <c r="AR3141" s="190"/>
      <c r="AS3141" s="190"/>
      <c r="AT3141" s="61"/>
      <c r="AU3141" s="189" t="s">
        <v>295</v>
      </c>
      <c r="AV3141" s="189"/>
      <c r="AW3141" s="189"/>
      <c r="AX3141" s="61"/>
      <c r="AY3141" s="189" t="s">
        <v>323</v>
      </c>
      <c r="AZ3141" s="189"/>
      <c r="BA3141" s="189"/>
      <c r="BB3141" s="61"/>
      <c r="BC3141" s="189" t="s">
        <v>324</v>
      </c>
      <c r="BD3141" s="189"/>
      <c r="BE3141" s="189"/>
      <c r="BF3141" s="61"/>
      <c r="BG3141" s="189" t="s">
        <v>331</v>
      </c>
      <c r="BH3141" s="189"/>
      <c r="BI3141" s="189"/>
      <c r="BJ3141" s="61"/>
      <c r="BK3141" s="61"/>
      <c r="BL3141" s="61"/>
      <c r="BM3141" s="61"/>
      <c r="BN3141" s="102"/>
    </row>
    <row r="3142" spans="2:66" ht="25.5" customHeight="1" x14ac:dyDescent="0.2">
      <c r="B3142" s="63" t="s">
        <v>371</v>
      </c>
      <c r="C3142" s="45">
        <v>4</v>
      </c>
      <c r="D3142" s="58">
        <v>0.14814814814814814</v>
      </c>
      <c r="E3142" s="37"/>
      <c r="F3142" s="75" t="s">
        <v>384</v>
      </c>
      <c r="G3142" s="45">
        <v>2</v>
      </c>
      <c r="H3142" s="58">
        <v>7.407407407407407E-2</v>
      </c>
      <c r="I3142" s="61"/>
      <c r="J3142" s="63" t="s">
        <v>397</v>
      </c>
      <c r="K3142" s="45">
        <v>6</v>
      </c>
      <c r="L3142" s="58">
        <v>0.22222222222222221</v>
      </c>
      <c r="M3142" s="61"/>
      <c r="N3142" s="169" t="s">
        <v>199</v>
      </c>
      <c r="O3142" s="59">
        <v>8</v>
      </c>
      <c r="P3142" s="60">
        <v>0.32</v>
      </c>
      <c r="Q3142" s="61"/>
      <c r="R3142" s="169" t="s">
        <v>208</v>
      </c>
      <c r="S3142" s="59">
        <v>8</v>
      </c>
      <c r="T3142" s="60">
        <v>0.32</v>
      </c>
      <c r="U3142" s="61"/>
      <c r="V3142" s="61"/>
      <c r="W3142" s="169" t="s">
        <v>213</v>
      </c>
      <c r="X3142" s="59">
        <v>5</v>
      </c>
      <c r="Y3142" s="60">
        <v>0.18518518518518517</v>
      </c>
      <c r="Z3142" s="61"/>
      <c r="AA3142" s="169" t="s">
        <v>224</v>
      </c>
      <c r="AB3142" s="59">
        <v>13</v>
      </c>
      <c r="AC3142" s="60">
        <v>0.48148148148148145</v>
      </c>
      <c r="AD3142" s="61"/>
      <c r="AE3142" s="169" t="s">
        <v>231</v>
      </c>
      <c r="AF3142" s="59">
        <v>4</v>
      </c>
      <c r="AG3142" s="60">
        <v>0.17391304347826086</v>
      </c>
      <c r="AH3142" s="61"/>
      <c r="AI3142" s="169" t="s">
        <v>236</v>
      </c>
      <c r="AJ3142" s="59">
        <v>0</v>
      </c>
      <c r="AK3142" s="60">
        <v>0</v>
      </c>
      <c r="AL3142" s="61"/>
      <c r="AM3142" s="169" t="s">
        <v>253</v>
      </c>
      <c r="AN3142" s="59">
        <v>0</v>
      </c>
      <c r="AO3142" s="60">
        <v>0</v>
      </c>
      <c r="AP3142" s="61"/>
      <c r="AQ3142" s="169" t="s">
        <v>283</v>
      </c>
      <c r="AR3142" s="59">
        <v>3</v>
      </c>
      <c r="AS3142" s="60">
        <v>0.13043478260869565</v>
      </c>
      <c r="AT3142" s="61"/>
      <c r="AU3142" s="169" t="s">
        <v>296</v>
      </c>
      <c r="AV3142" s="59">
        <v>3</v>
      </c>
      <c r="AW3142" s="60">
        <v>0.14285714285714285</v>
      </c>
      <c r="AX3142" s="61"/>
      <c r="AY3142" s="169" t="s">
        <v>314</v>
      </c>
      <c r="AZ3142" s="59">
        <v>2</v>
      </c>
      <c r="BA3142" s="60">
        <v>7.407407407407407E-2</v>
      </c>
      <c r="BB3142" s="61"/>
      <c r="BC3142" s="169" t="s">
        <v>325</v>
      </c>
      <c r="BD3142" s="59">
        <v>16</v>
      </c>
      <c r="BE3142" s="60">
        <v>0.59259259259259256</v>
      </c>
      <c r="BF3142" s="61"/>
      <c r="BG3142" s="63" t="s">
        <v>332</v>
      </c>
      <c r="BH3142" s="54">
        <v>3</v>
      </c>
      <c r="BI3142" s="66">
        <v>0.16666666666666666</v>
      </c>
      <c r="BJ3142" s="61"/>
      <c r="BK3142" s="61"/>
      <c r="BL3142" s="61"/>
      <c r="BM3142" s="61"/>
      <c r="BN3142" s="102"/>
    </row>
    <row r="3143" spans="2:66" ht="25.5" customHeight="1" x14ac:dyDescent="0.2">
      <c r="B3143" s="63" t="s">
        <v>372</v>
      </c>
      <c r="C3143" s="45">
        <v>3</v>
      </c>
      <c r="D3143" s="58">
        <v>0.1111111111111111</v>
      </c>
      <c r="E3143" s="64"/>
      <c r="F3143" s="75" t="s">
        <v>385</v>
      </c>
      <c r="G3143" s="45">
        <v>5</v>
      </c>
      <c r="H3143" s="58">
        <v>0.18518518518518517</v>
      </c>
      <c r="I3143" s="61"/>
      <c r="J3143" s="63" t="s">
        <v>398</v>
      </c>
      <c r="K3143" s="45">
        <v>0</v>
      </c>
      <c r="L3143" s="58">
        <v>0</v>
      </c>
      <c r="M3143" s="61"/>
      <c r="N3143" s="169" t="s">
        <v>200</v>
      </c>
      <c r="O3143" s="45">
        <v>8</v>
      </c>
      <c r="P3143" s="60">
        <v>0.32</v>
      </c>
      <c r="Q3143" s="61"/>
      <c r="R3143" s="169" t="s">
        <v>209</v>
      </c>
      <c r="S3143" s="59">
        <v>8</v>
      </c>
      <c r="T3143" s="60">
        <v>0.32</v>
      </c>
      <c r="U3143" s="61"/>
      <c r="V3143" s="61"/>
      <c r="W3143" s="169" t="s">
        <v>214</v>
      </c>
      <c r="X3143" s="45">
        <v>0</v>
      </c>
      <c r="Y3143" s="60">
        <v>0</v>
      </c>
      <c r="Z3143" s="61"/>
      <c r="AA3143" s="169" t="s">
        <v>225</v>
      </c>
      <c r="AB3143" s="45">
        <v>6</v>
      </c>
      <c r="AC3143" s="60">
        <v>0.22222222222222221</v>
      </c>
      <c r="AD3143" s="61"/>
      <c r="AE3143" s="169" t="s">
        <v>232</v>
      </c>
      <c r="AF3143" s="45">
        <v>2</v>
      </c>
      <c r="AG3143" s="60">
        <v>8.6956521739130432E-2</v>
      </c>
      <c r="AH3143" s="61"/>
      <c r="AI3143" s="169" t="s">
        <v>238</v>
      </c>
      <c r="AJ3143" s="45">
        <v>0</v>
      </c>
      <c r="AK3143" s="60">
        <v>0</v>
      </c>
      <c r="AL3143" s="61"/>
      <c r="AM3143" s="169" t="s">
        <v>254</v>
      </c>
      <c r="AN3143" s="45">
        <v>0</v>
      </c>
      <c r="AO3143" s="60">
        <v>0</v>
      </c>
      <c r="AP3143" s="61"/>
      <c r="AQ3143" s="169" t="s">
        <v>284</v>
      </c>
      <c r="AR3143" s="45">
        <v>3</v>
      </c>
      <c r="AS3143" s="60">
        <v>0.13043478260869565</v>
      </c>
      <c r="AT3143" s="61"/>
      <c r="AU3143" s="169" t="s">
        <v>297</v>
      </c>
      <c r="AV3143" s="45">
        <v>2</v>
      </c>
      <c r="AW3143" s="60">
        <v>9.5238095238095233E-2</v>
      </c>
      <c r="AX3143" s="61"/>
      <c r="AY3143" s="169" t="s">
        <v>316</v>
      </c>
      <c r="AZ3143" s="45">
        <v>1</v>
      </c>
      <c r="BA3143" s="60">
        <v>3.7037037037037035E-2</v>
      </c>
      <c r="BB3143" s="61"/>
      <c r="BC3143" s="169" t="s">
        <v>326</v>
      </c>
      <c r="BD3143" s="45">
        <v>3</v>
      </c>
      <c r="BE3143" s="60">
        <v>0.1111111111111111</v>
      </c>
      <c r="BF3143" s="61"/>
      <c r="BG3143" s="63" t="s">
        <v>333</v>
      </c>
      <c r="BH3143" s="65">
        <v>3</v>
      </c>
      <c r="BI3143" s="66">
        <v>0.16666666666666666</v>
      </c>
      <c r="BJ3143" s="61"/>
      <c r="BK3143" s="61"/>
      <c r="BL3143" s="61"/>
      <c r="BM3143" s="61"/>
      <c r="BN3143" s="102"/>
    </row>
    <row r="3144" spans="2:66" ht="25.5" customHeight="1" x14ac:dyDescent="0.2">
      <c r="B3144" s="63" t="s">
        <v>374</v>
      </c>
      <c r="C3144" s="45">
        <v>1</v>
      </c>
      <c r="D3144" s="58">
        <v>3.7037037037037035E-2</v>
      </c>
      <c r="E3144" s="64"/>
      <c r="F3144" s="75" t="s">
        <v>386</v>
      </c>
      <c r="G3144" s="45">
        <v>1</v>
      </c>
      <c r="H3144" s="58">
        <v>3.7037037037037035E-2</v>
      </c>
      <c r="I3144" s="61"/>
      <c r="J3144" s="63" t="s">
        <v>385</v>
      </c>
      <c r="K3144" s="45">
        <v>1</v>
      </c>
      <c r="L3144" s="58">
        <v>3.7037037037037035E-2</v>
      </c>
      <c r="M3144" s="61"/>
      <c r="N3144" s="169" t="s">
        <v>201</v>
      </c>
      <c r="O3144" s="45">
        <v>0</v>
      </c>
      <c r="P3144" s="60">
        <v>0</v>
      </c>
      <c r="Q3144" s="61"/>
      <c r="R3144" s="169" t="s">
        <v>210</v>
      </c>
      <c r="S3144" s="59">
        <v>7</v>
      </c>
      <c r="T3144" s="60">
        <v>0.28000000000000003</v>
      </c>
      <c r="U3144" s="61"/>
      <c r="V3144" s="61"/>
      <c r="W3144" s="169" t="s">
        <v>215</v>
      </c>
      <c r="X3144" s="45">
        <v>2</v>
      </c>
      <c r="Y3144" s="60">
        <v>7.407407407407407E-2</v>
      </c>
      <c r="Z3144" s="61"/>
      <c r="AA3144" s="169" t="s">
        <v>226</v>
      </c>
      <c r="AB3144" s="45">
        <v>0</v>
      </c>
      <c r="AC3144" s="60">
        <v>0</v>
      </c>
      <c r="AD3144" s="61"/>
      <c r="AE3144" s="169" t="s">
        <v>233</v>
      </c>
      <c r="AF3144" s="45">
        <v>1</v>
      </c>
      <c r="AG3144" s="60">
        <v>4.3478260869565216E-2</v>
      </c>
      <c r="AH3144" s="61"/>
      <c r="AI3144" s="169" t="s">
        <v>239</v>
      </c>
      <c r="AJ3144" s="45">
        <v>5</v>
      </c>
      <c r="AK3144" s="60">
        <v>0.18518518518518517</v>
      </c>
      <c r="AL3144" s="61"/>
      <c r="AM3144" s="169" t="s">
        <v>255</v>
      </c>
      <c r="AN3144" s="45">
        <v>0</v>
      </c>
      <c r="AO3144" s="60">
        <v>0</v>
      </c>
      <c r="AP3144" s="61"/>
      <c r="AQ3144" s="169" t="s">
        <v>285</v>
      </c>
      <c r="AR3144" s="45">
        <v>0</v>
      </c>
      <c r="AS3144" s="60">
        <v>0</v>
      </c>
      <c r="AT3144" s="61"/>
      <c r="AU3144" s="169" t="s">
        <v>298</v>
      </c>
      <c r="AV3144" s="45">
        <v>0</v>
      </c>
      <c r="AW3144" s="60">
        <v>0</v>
      </c>
      <c r="AX3144" s="61"/>
      <c r="AY3144" s="169" t="s">
        <v>315</v>
      </c>
      <c r="AZ3144" s="45">
        <v>0</v>
      </c>
      <c r="BA3144" s="60">
        <v>0</v>
      </c>
      <c r="BB3144" s="61"/>
      <c r="BC3144" s="169" t="s">
        <v>327</v>
      </c>
      <c r="BD3144" s="45">
        <v>1</v>
      </c>
      <c r="BE3144" s="60">
        <v>3.7037037037037035E-2</v>
      </c>
      <c r="BF3144" s="61"/>
      <c r="BG3144" s="63" t="s">
        <v>334</v>
      </c>
      <c r="BH3144" s="65">
        <v>0</v>
      </c>
      <c r="BI3144" s="66">
        <v>0</v>
      </c>
      <c r="BJ3144" s="62"/>
      <c r="BK3144" s="62"/>
      <c r="BL3144" s="61"/>
      <c r="BM3144" s="61"/>
      <c r="BN3144" s="102"/>
    </row>
    <row r="3145" spans="2:66" ht="25.5" customHeight="1" x14ac:dyDescent="0.2">
      <c r="B3145" s="63" t="s">
        <v>375</v>
      </c>
      <c r="C3145" s="45">
        <v>0</v>
      </c>
      <c r="D3145" s="58">
        <v>0</v>
      </c>
      <c r="E3145" s="64"/>
      <c r="F3145" s="75" t="s">
        <v>387</v>
      </c>
      <c r="G3145" s="45">
        <v>0</v>
      </c>
      <c r="H3145" s="58">
        <v>0</v>
      </c>
      <c r="I3145" s="61"/>
      <c r="J3145" s="63" t="s">
        <v>399</v>
      </c>
      <c r="K3145" s="45">
        <v>1</v>
      </c>
      <c r="L3145" s="58">
        <v>3.7037037037037035E-2</v>
      </c>
      <c r="M3145" s="61"/>
      <c r="N3145" s="169" t="s">
        <v>202</v>
      </c>
      <c r="O3145" s="45">
        <v>0</v>
      </c>
      <c r="P3145" s="60">
        <v>0</v>
      </c>
      <c r="Q3145" s="61"/>
      <c r="R3145" s="169" t="s">
        <v>211</v>
      </c>
      <c r="S3145" s="59">
        <v>2</v>
      </c>
      <c r="T3145" s="60">
        <v>0.08</v>
      </c>
      <c r="U3145" s="61"/>
      <c r="V3145" s="61"/>
      <c r="W3145" s="169" t="s">
        <v>216</v>
      </c>
      <c r="X3145" s="45">
        <v>3</v>
      </c>
      <c r="Y3145" s="60">
        <v>0.1111111111111111</v>
      </c>
      <c r="Z3145" s="61"/>
      <c r="AA3145" s="169" t="s">
        <v>227</v>
      </c>
      <c r="AB3145" s="45">
        <v>1</v>
      </c>
      <c r="AC3145" s="60">
        <v>3.7037037037037035E-2</v>
      </c>
      <c r="AD3145" s="61"/>
      <c r="AE3145" s="169" t="s">
        <v>234</v>
      </c>
      <c r="AF3145" s="45">
        <v>0</v>
      </c>
      <c r="AG3145" s="60">
        <v>0</v>
      </c>
      <c r="AH3145" s="61"/>
      <c r="AI3145" s="169" t="s">
        <v>240</v>
      </c>
      <c r="AJ3145" s="45">
        <v>2</v>
      </c>
      <c r="AK3145" s="60">
        <v>7.407407407407407E-2</v>
      </c>
      <c r="AL3145" s="61"/>
      <c r="AM3145" s="169" t="s">
        <v>276</v>
      </c>
      <c r="AN3145" s="45">
        <v>5</v>
      </c>
      <c r="AO3145" s="60">
        <v>0.23809523809523808</v>
      </c>
      <c r="AP3145" s="61"/>
      <c r="AQ3145" s="169" t="s">
        <v>286</v>
      </c>
      <c r="AR3145" s="45">
        <v>13</v>
      </c>
      <c r="AS3145" s="60">
        <v>0.56521739130434778</v>
      </c>
      <c r="AT3145" s="61"/>
      <c r="AU3145" s="169" t="s">
        <v>299</v>
      </c>
      <c r="AV3145" s="45">
        <v>0</v>
      </c>
      <c r="AW3145" s="60">
        <v>0</v>
      </c>
      <c r="AX3145" s="61"/>
      <c r="AY3145" s="169" t="s">
        <v>317</v>
      </c>
      <c r="AZ3145" s="45">
        <v>1</v>
      </c>
      <c r="BA3145" s="60">
        <v>3.7037037037037035E-2</v>
      </c>
      <c r="BB3145" s="61"/>
      <c r="BC3145" s="169" t="s">
        <v>328</v>
      </c>
      <c r="BD3145" s="59">
        <v>0</v>
      </c>
      <c r="BE3145" s="60">
        <v>0</v>
      </c>
      <c r="BF3145" s="61"/>
      <c r="BG3145" s="63" t="s">
        <v>335</v>
      </c>
      <c r="BH3145" s="54">
        <v>8</v>
      </c>
      <c r="BI3145" s="66">
        <v>0.44444444444444442</v>
      </c>
      <c r="BJ3145" s="61"/>
      <c r="BK3145" s="61"/>
      <c r="BL3145" s="61"/>
      <c r="BM3145" s="61"/>
      <c r="BN3145" s="102"/>
    </row>
    <row r="3146" spans="2:66" ht="25.5" customHeight="1" x14ac:dyDescent="0.2">
      <c r="B3146" s="63" t="s">
        <v>376</v>
      </c>
      <c r="C3146" s="45">
        <v>7</v>
      </c>
      <c r="D3146" s="58">
        <v>0.25925925925925924</v>
      </c>
      <c r="E3146" s="64"/>
      <c r="F3146" s="75" t="s">
        <v>388</v>
      </c>
      <c r="G3146" s="45">
        <v>2</v>
      </c>
      <c r="H3146" s="58">
        <v>7.407407407407407E-2</v>
      </c>
      <c r="I3146" s="61"/>
      <c r="J3146" s="63" t="s">
        <v>400</v>
      </c>
      <c r="K3146" s="45">
        <v>0</v>
      </c>
      <c r="L3146" s="58">
        <v>0</v>
      </c>
      <c r="M3146" s="61"/>
      <c r="N3146" s="169" t="s">
        <v>203</v>
      </c>
      <c r="O3146" s="45">
        <v>0</v>
      </c>
      <c r="P3146" s="60">
        <v>0</v>
      </c>
      <c r="Q3146" s="61"/>
      <c r="R3146" s="37"/>
      <c r="S3146" s="45">
        <v>25</v>
      </c>
      <c r="T3146" s="60">
        <v>1</v>
      </c>
      <c r="U3146" s="61"/>
      <c r="V3146" s="61"/>
      <c r="W3146" s="169" t="s">
        <v>217</v>
      </c>
      <c r="X3146" s="45">
        <v>1</v>
      </c>
      <c r="Y3146" s="60">
        <v>3.7037037037037035E-2</v>
      </c>
      <c r="Z3146" s="61"/>
      <c r="AA3146" s="169" t="s">
        <v>228</v>
      </c>
      <c r="AB3146" s="45">
        <v>4</v>
      </c>
      <c r="AC3146" s="60">
        <v>0.14814814814814814</v>
      </c>
      <c r="AD3146" s="61"/>
      <c r="AE3146" s="169" t="s">
        <v>237</v>
      </c>
      <c r="AF3146" s="45">
        <v>13</v>
      </c>
      <c r="AG3146" s="60">
        <v>0.56521739130434778</v>
      </c>
      <c r="AH3146" s="61"/>
      <c r="AI3146" s="169" t="s">
        <v>241</v>
      </c>
      <c r="AJ3146" s="45">
        <v>0</v>
      </c>
      <c r="AK3146" s="60">
        <v>0</v>
      </c>
      <c r="AL3146" s="61"/>
      <c r="AM3146" s="169" t="s">
        <v>257</v>
      </c>
      <c r="AN3146" s="45">
        <v>0</v>
      </c>
      <c r="AO3146" s="60">
        <v>0</v>
      </c>
      <c r="AP3146" s="61"/>
      <c r="AQ3146" s="169" t="s">
        <v>287</v>
      </c>
      <c r="AR3146" s="45">
        <v>0</v>
      </c>
      <c r="AS3146" s="60">
        <v>0</v>
      </c>
      <c r="AT3146" s="61"/>
      <c r="AU3146" s="169" t="s">
        <v>300</v>
      </c>
      <c r="AV3146" s="45">
        <v>4</v>
      </c>
      <c r="AW3146" s="60">
        <v>0.19047619047619047</v>
      </c>
      <c r="AX3146" s="61"/>
      <c r="AY3146" s="169" t="s">
        <v>319</v>
      </c>
      <c r="AZ3146" s="45">
        <v>3</v>
      </c>
      <c r="BA3146" s="60">
        <v>0.1111111111111111</v>
      </c>
      <c r="BB3146" s="61"/>
      <c r="BC3146" s="169" t="s">
        <v>329</v>
      </c>
      <c r="BD3146" s="59">
        <v>0</v>
      </c>
      <c r="BE3146" s="60">
        <v>0</v>
      </c>
      <c r="BF3146" s="61"/>
      <c r="BG3146" s="63" t="s">
        <v>336</v>
      </c>
      <c r="BH3146" s="54">
        <v>4</v>
      </c>
      <c r="BI3146" s="66">
        <v>0.22222222222222221</v>
      </c>
      <c r="BJ3146" s="61"/>
      <c r="BK3146" s="61"/>
      <c r="BL3146" s="61"/>
      <c r="BM3146" s="61"/>
      <c r="BN3146" s="102"/>
    </row>
    <row r="3147" spans="2:66" ht="25.5" customHeight="1" x14ac:dyDescent="0.2">
      <c r="B3147" s="63" t="s">
        <v>377</v>
      </c>
      <c r="C3147" s="45">
        <v>4</v>
      </c>
      <c r="D3147" s="58">
        <v>0.14814814814814814</v>
      </c>
      <c r="E3147" s="64"/>
      <c r="F3147" s="75" t="s">
        <v>389</v>
      </c>
      <c r="G3147" s="45">
        <v>9</v>
      </c>
      <c r="H3147" s="58">
        <v>0.33333333333333331</v>
      </c>
      <c r="I3147" s="61"/>
      <c r="J3147" s="63" t="s">
        <v>387</v>
      </c>
      <c r="K3147" s="45">
        <v>0</v>
      </c>
      <c r="L3147" s="58">
        <v>0</v>
      </c>
      <c r="M3147" s="61"/>
      <c r="N3147" s="169" t="s">
        <v>204</v>
      </c>
      <c r="O3147" s="45">
        <v>5</v>
      </c>
      <c r="P3147" s="60">
        <v>0.2</v>
      </c>
      <c r="Q3147" s="61"/>
      <c r="R3147" s="61"/>
      <c r="S3147" s="49" t="s">
        <v>141</v>
      </c>
      <c r="T3147" s="49" t="s">
        <v>140</v>
      </c>
      <c r="U3147" s="61"/>
      <c r="V3147" s="61"/>
      <c r="W3147" s="169" t="s">
        <v>218</v>
      </c>
      <c r="X3147" s="45">
        <v>3</v>
      </c>
      <c r="Y3147" s="60">
        <v>0.1111111111111111</v>
      </c>
      <c r="Z3147" s="61"/>
      <c r="AA3147" s="169" t="s">
        <v>229</v>
      </c>
      <c r="AB3147" s="45">
        <v>3</v>
      </c>
      <c r="AC3147" s="60">
        <v>0.1111111111111111</v>
      </c>
      <c r="AD3147" s="61"/>
      <c r="AE3147" s="169" t="s">
        <v>251</v>
      </c>
      <c r="AF3147" s="59">
        <v>0</v>
      </c>
      <c r="AG3147" s="60">
        <v>0</v>
      </c>
      <c r="AH3147" s="61"/>
      <c r="AI3147" s="169" t="s">
        <v>242</v>
      </c>
      <c r="AJ3147" s="45">
        <v>3</v>
      </c>
      <c r="AK3147" s="60">
        <v>0.1111111111111111</v>
      </c>
      <c r="AL3147" s="61"/>
      <c r="AM3147" s="169" t="s">
        <v>256</v>
      </c>
      <c r="AN3147" s="45">
        <v>1</v>
      </c>
      <c r="AO3147" s="60">
        <v>4.7619047619047616E-2</v>
      </c>
      <c r="AP3147" s="61"/>
      <c r="AQ3147" s="169" t="s">
        <v>288</v>
      </c>
      <c r="AR3147" s="59">
        <v>1</v>
      </c>
      <c r="AS3147" s="60">
        <v>4.3478260869565216E-2</v>
      </c>
      <c r="AT3147" s="61"/>
      <c r="AU3147" s="169" t="s">
        <v>301</v>
      </c>
      <c r="AV3147" s="45">
        <v>1</v>
      </c>
      <c r="AW3147" s="60">
        <v>4.7619047619047616E-2</v>
      </c>
      <c r="AX3147" s="61"/>
      <c r="AY3147" s="169" t="s">
        <v>320</v>
      </c>
      <c r="AZ3147" s="45">
        <v>0</v>
      </c>
      <c r="BA3147" s="60">
        <v>0</v>
      </c>
      <c r="BB3147" s="61"/>
      <c r="BC3147" s="169" t="s">
        <v>330</v>
      </c>
      <c r="BD3147" s="45">
        <v>7</v>
      </c>
      <c r="BE3147" s="60">
        <v>0.25925925925925924</v>
      </c>
      <c r="BF3147" s="61"/>
      <c r="BG3147" s="63" t="s">
        <v>337</v>
      </c>
      <c r="BH3147" s="65">
        <v>0</v>
      </c>
      <c r="BI3147" s="66">
        <v>0</v>
      </c>
      <c r="BJ3147" s="61"/>
      <c r="BK3147" s="61"/>
      <c r="BL3147" s="61"/>
      <c r="BM3147" s="61"/>
      <c r="BN3147" s="102"/>
    </row>
    <row r="3148" spans="2:66" ht="25.5" customHeight="1" x14ac:dyDescent="0.2">
      <c r="B3148" s="63" t="s">
        <v>378</v>
      </c>
      <c r="C3148" s="45">
        <v>3</v>
      </c>
      <c r="D3148" s="58">
        <v>0.1111111111111111</v>
      </c>
      <c r="E3148" s="64"/>
      <c r="F3148" s="75" t="s">
        <v>390</v>
      </c>
      <c r="G3148" s="45">
        <v>0</v>
      </c>
      <c r="H3148" s="58">
        <v>0</v>
      </c>
      <c r="I3148" s="61"/>
      <c r="J3148" s="63" t="s">
        <v>401</v>
      </c>
      <c r="K3148" s="45">
        <v>7</v>
      </c>
      <c r="L3148" s="58">
        <v>0.25925925925925924</v>
      </c>
      <c r="M3148" s="61"/>
      <c r="N3148" s="169" t="s">
        <v>205</v>
      </c>
      <c r="O3148" s="45">
        <v>2</v>
      </c>
      <c r="P3148" s="60">
        <v>0.08</v>
      </c>
      <c r="Q3148" s="61"/>
      <c r="R3148" s="61"/>
      <c r="S3148" s="61"/>
      <c r="T3148" s="61"/>
      <c r="U3148" s="61"/>
      <c r="V3148" s="61"/>
      <c r="W3148" s="169" t="s">
        <v>219</v>
      </c>
      <c r="X3148" s="45">
        <v>2</v>
      </c>
      <c r="Y3148" s="60">
        <v>7.407407407407407E-2</v>
      </c>
      <c r="Z3148" s="61"/>
      <c r="AA3148" s="37"/>
      <c r="AB3148" s="45">
        <v>27</v>
      </c>
      <c r="AC3148" s="60">
        <v>1</v>
      </c>
      <c r="AD3148" s="61"/>
      <c r="AE3148" s="169" t="s">
        <v>435</v>
      </c>
      <c r="AF3148" s="59">
        <v>2</v>
      </c>
      <c r="AG3148" s="60">
        <v>8.6956521739130432E-2</v>
      </c>
      <c r="AH3148" s="61"/>
      <c r="AI3148" s="169" t="s">
        <v>243</v>
      </c>
      <c r="AJ3148" s="45">
        <v>2</v>
      </c>
      <c r="AK3148" s="60">
        <v>7.407407407407407E-2</v>
      </c>
      <c r="AL3148" s="61"/>
      <c r="AM3148" s="169" t="s">
        <v>258</v>
      </c>
      <c r="AN3148" s="45">
        <v>1</v>
      </c>
      <c r="AO3148" s="60">
        <v>4.7619047619047616E-2</v>
      </c>
      <c r="AP3148" s="61"/>
      <c r="AQ3148" s="169" t="s">
        <v>289</v>
      </c>
      <c r="AR3148" s="59">
        <v>0</v>
      </c>
      <c r="AS3148" s="60">
        <v>0</v>
      </c>
      <c r="AT3148" s="61"/>
      <c r="AU3148" s="169" t="s">
        <v>302</v>
      </c>
      <c r="AV3148" s="45">
        <v>4</v>
      </c>
      <c r="AW3148" s="60">
        <v>0.19047619047619047</v>
      </c>
      <c r="AX3148" s="61"/>
      <c r="AY3148" s="169" t="s">
        <v>322</v>
      </c>
      <c r="AZ3148" s="45">
        <v>0</v>
      </c>
      <c r="BA3148" s="60">
        <v>0</v>
      </c>
      <c r="BB3148" s="61"/>
      <c r="BC3148" s="98"/>
      <c r="BD3148" s="45">
        <v>27</v>
      </c>
      <c r="BE3148" s="60">
        <v>1</v>
      </c>
      <c r="BF3148" s="61"/>
      <c r="BG3148" s="98"/>
      <c r="BH3148" s="65">
        <v>18</v>
      </c>
      <c r="BI3148" s="66">
        <v>1</v>
      </c>
      <c r="BJ3148" s="61"/>
      <c r="BK3148" s="61"/>
      <c r="BL3148" s="61"/>
      <c r="BM3148" s="61"/>
      <c r="BN3148" s="102"/>
    </row>
    <row r="3149" spans="2:66" ht="25.5" customHeight="1" x14ac:dyDescent="0.2">
      <c r="B3149" s="63" t="s">
        <v>379</v>
      </c>
      <c r="C3149" s="45">
        <v>2</v>
      </c>
      <c r="D3149" s="58">
        <v>7.407407407407407E-2</v>
      </c>
      <c r="E3149" s="64"/>
      <c r="F3149" s="75" t="s">
        <v>391</v>
      </c>
      <c r="G3149" s="45">
        <v>5</v>
      </c>
      <c r="H3149" s="58">
        <v>0.18518518518518517</v>
      </c>
      <c r="I3149" s="61"/>
      <c r="J3149" s="63" t="s">
        <v>402</v>
      </c>
      <c r="K3149" s="45">
        <v>1</v>
      </c>
      <c r="L3149" s="58">
        <v>3.7037037037037035E-2</v>
      </c>
      <c r="M3149" s="61"/>
      <c r="N3149" s="169" t="s">
        <v>206</v>
      </c>
      <c r="O3149" s="45">
        <v>2</v>
      </c>
      <c r="P3149" s="60">
        <v>0.08</v>
      </c>
      <c r="Q3149" s="61"/>
      <c r="R3149" s="61"/>
      <c r="S3149" s="61"/>
      <c r="T3149" s="61"/>
      <c r="U3149" s="61"/>
      <c r="V3149" s="61"/>
      <c r="W3149" s="169" t="s">
        <v>220</v>
      </c>
      <c r="X3149" s="45">
        <v>1</v>
      </c>
      <c r="Y3149" s="60">
        <v>3.7037037037037035E-2</v>
      </c>
      <c r="Z3149" s="61"/>
      <c r="AA3149" s="61"/>
      <c r="AB3149" s="49" t="s">
        <v>141</v>
      </c>
      <c r="AC3149" s="49" t="s">
        <v>140</v>
      </c>
      <c r="AD3149" s="61"/>
      <c r="AE3149" s="169" t="s">
        <v>436</v>
      </c>
      <c r="AF3149" s="59">
        <v>0</v>
      </c>
      <c r="AG3149" s="60">
        <v>0</v>
      </c>
      <c r="AH3149" s="61"/>
      <c r="AI3149" s="169" t="s">
        <v>244</v>
      </c>
      <c r="AJ3149" s="45">
        <v>0</v>
      </c>
      <c r="AK3149" s="60">
        <v>0</v>
      </c>
      <c r="AL3149" s="61"/>
      <c r="AM3149" s="169" t="s">
        <v>277</v>
      </c>
      <c r="AN3149" s="45">
        <v>3</v>
      </c>
      <c r="AO3149" s="60">
        <v>0.14285714285714285</v>
      </c>
      <c r="AP3149" s="61"/>
      <c r="AQ3149" s="169" t="s">
        <v>290</v>
      </c>
      <c r="AR3149" s="45">
        <v>0</v>
      </c>
      <c r="AS3149" s="60">
        <v>0</v>
      </c>
      <c r="AT3149" s="61"/>
      <c r="AU3149" s="169" t="s">
        <v>304</v>
      </c>
      <c r="AV3149" s="45">
        <v>0</v>
      </c>
      <c r="AW3149" s="60">
        <v>0</v>
      </c>
      <c r="AX3149" s="61"/>
      <c r="AY3149" s="169" t="s">
        <v>321</v>
      </c>
      <c r="AZ3149" s="45">
        <v>2</v>
      </c>
      <c r="BA3149" s="60">
        <v>7.407407407407407E-2</v>
      </c>
      <c r="BB3149" s="61"/>
      <c r="BC3149" s="61"/>
      <c r="BD3149" s="49" t="s">
        <v>141</v>
      </c>
      <c r="BE3149" s="49" t="s">
        <v>140</v>
      </c>
      <c r="BF3149" s="61"/>
      <c r="BG3149" s="68"/>
      <c r="BH3149" s="77" t="s">
        <v>141</v>
      </c>
      <c r="BI3149" s="77" t="s">
        <v>140</v>
      </c>
      <c r="BJ3149" s="61"/>
      <c r="BK3149" s="61"/>
      <c r="BL3149" s="61"/>
      <c r="BM3149" s="61"/>
      <c r="BN3149" s="102"/>
    </row>
    <row r="3150" spans="2:66" ht="25.5" customHeight="1" x14ac:dyDescent="0.2">
      <c r="B3150" s="63" t="s">
        <v>380</v>
      </c>
      <c r="C3150" s="45">
        <v>2</v>
      </c>
      <c r="D3150" s="58">
        <v>7.407407407407407E-2</v>
      </c>
      <c r="E3150" s="64"/>
      <c r="F3150" s="75" t="s">
        <v>392</v>
      </c>
      <c r="G3150" s="45">
        <v>0</v>
      </c>
      <c r="H3150" s="58">
        <v>0</v>
      </c>
      <c r="I3150" s="61"/>
      <c r="J3150" s="63" t="s">
        <v>389</v>
      </c>
      <c r="K3150" s="45">
        <v>3</v>
      </c>
      <c r="L3150" s="58">
        <v>0.1111111111111111</v>
      </c>
      <c r="M3150" s="61"/>
      <c r="N3150" s="169" t="s">
        <v>250</v>
      </c>
      <c r="O3150" s="45">
        <v>0</v>
      </c>
      <c r="P3150" s="60">
        <v>0</v>
      </c>
      <c r="Q3150" s="61"/>
      <c r="R3150" s="61"/>
      <c r="S3150" s="61"/>
      <c r="T3150" s="61"/>
      <c r="U3150" s="61"/>
      <c r="V3150" s="61"/>
      <c r="W3150" s="169" t="s">
        <v>221</v>
      </c>
      <c r="X3150" s="45">
        <v>2</v>
      </c>
      <c r="Y3150" s="60">
        <v>7.407407407407407E-2</v>
      </c>
      <c r="Z3150" s="61"/>
      <c r="AA3150" s="61"/>
      <c r="AB3150" s="61"/>
      <c r="AC3150" s="61"/>
      <c r="AD3150" s="61"/>
      <c r="AE3150" s="169" t="s">
        <v>437</v>
      </c>
      <c r="AF3150" s="59">
        <v>5</v>
      </c>
      <c r="AG3150" s="60">
        <v>0.21739130434782608</v>
      </c>
      <c r="AH3150" s="61"/>
      <c r="AI3150" s="169" t="s">
        <v>245</v>
      </c>
      <c r="AJ3150" s="59">
        <v>2</v>
      </c>
      <c r="AK3150" s="60">
        <v>7.407407407407407E-2</v>
      </c>
      <c r="AL3150" s="61"/>
      <c r="AM3150" s="169" t="s">
        <v>259</v>
      </c>
      <c r="AN3150" s="45">
        <v>1</v>
      </c>
      <c r="AO3150" s="60">
        <v>4.7619047619047616E-2</v>
      </c>
      <c r="AP3150" s="61"/>
      <c r="AQ3150" s="169" t="s">
        <v>291</v>
      </c>
      <c r="AR3150" s="45">
        <v>0</v>
      </c>
      <c r="AS3150" s="60">
        <v>0</v>
      </c>
      <c r="AT3150" s="61"/>
      <c r="AU3150" s="169" t="s">
        <v>303</v>
      </c>
      <c r="AV3150" s="45">
        <v>0</v>
      </c>
      <c r="AW3150" s="60">
        <v>0</v>
      </c>
      <c r="AX3150" s="61"/>
      <c r="AY3150" s="169" t="s">
        <v>318</v>
      </c>
      <c r="AZ3150" s="45">
        <v>0</v>
      </c>
      <c r="BA3150" s="60">
        <v>0</v>
      </c>
      <c r="BB3150" s="61"/>
      <c r="BC3150" s="61"/>
      <c r="BD3150" s="61"/>
      <c r="BE3150" s="61"/>
      <c r="BF3150" s="61"/>
      <c r="BG3150" s="61"/>
      <c r="BH3150" s="61"/>
      <c r="BI3150" s="61"/>
      <c r="BJ3150" s="61"/>
      <c r="BK3150" s="61"/>
      <c r="BL3150" s="61"/>
      <c r="BM3150" s="61"/>
      <c r="BN3150" s="102"/>
    </row>
    <row r="3151" spans="2:66" ht="25.5" customHeight="1" x14ac:dyDescent="0.2">
      <c r="B3151" s="63" t="s">
        <v>381</v>
      </c>
      <c r="C3151" s="45">
        <v>0</v>
      </c>
      <c r="D3151" s="58">
        <v>0</v>
      </c>
      <c r="E3151" s="64"/>
      <c r="F3151" s="75" t="s">
        <v>393</v>
      </c>
      <c r="G3151" s="45">
        <v>2</v>
      </c>
      <c r="H3151" s="58">
        <v>7.407407407407407E-2</v>
      </c>
      <c r="I3151" s="61"/>
      <c r="J3151" s="63" t="s">
        <v>403</v>
      </c>
      <c r="K3151" s="45">
        <v>4</v>
      </c>
      <c r="L3151" s="58">
        <v>0.14814814814814814</v>
      </c>
      <c r="M3151" s="61"/>
      <c r="N3151" s="61"/>
      <c r="O3151" s="45">
        <v>25</v>
      </c>
      <c r="P3151" s="60">
        <v>1</v>
      </c>
      <c r="Q3151" s="61"/>
      <c r="R3151" s="61"/>
      <c r="S3151" s="61"/>
      <c r="T3151" s="61"/>
      <c r="U3151" s="61"/>
      <c r="V3151" s="61"/>
      <c r="W3151" s="169" t="s">
        <v>222</v>
      </c>
      <c r="X3151" s="45">
        <v>1</v>
      </c>
      <c r="Y3151" s="60">
        <v>3.7037037037037035E-2</v>
      </c>
      <c r="Z3151" s="61"/>
      <c r="AA3151" s="61"/>
      <c r="AB3151" s="61"/>
      <c r="AC3151" s="61"/>
      <c r="AD3151" s="61"/>
      <c r="AE3151" s="37"/>
      <c r="AF3151" s="45">
        <v>23</v>
      </c>
      <c r="AG3151" s="60">
        <v>1</v>
      </c>
      <c r="AH3151" s="61"/>
      <c r="AI3151" s="169" t="s">
        <v>248</v>
      </c>
      <c r="AJ3151" s="45">
        <v>0</v>
      </c>
      <c r="AK3151" s="60">
        <v>0</v>
      </c>
      <c r="AL3151" s="61"/>
      <c r="AM3151" s="169" t="s">
        <v>260</v>
      </c>
      <c r="AN3151" s="45">
        <v>1</v>
      </c>
      <c r="AO3151" s="60">
        <v>4.7619047619047616E-2</v>
      </c>
      <c r="AP3151" s="61"/>
      <c r="AQ3151" s="169" t="s">
        <v>292</v>
      </c>
      <c r="AR3151" s="45">
        <v>0</v>
      </c>
      <c r="AS3151" s="60">
        <v>0</v>
      </c>
      <c r="AT3151" s="61"/>
      <c r="AU3151" s="169" t="s">
        <v>305</v>
      </c>
      <c r="AV3151" s="45">
        <v>0</v>
      </c>
      <c r="AW3151" s="60">
        <v>0</v>
      </c>
      <c r="AX3151" s="61"/>
      <c r="AY3151" s="169" t="s">
        <v>439</v>
      </c>
      <c r="AZ3151" s="45">
        <v>7</v>
      </c>
      <c r="BA3151" s="60">
        <v>1</v>
      </c>
      <c r="BB3151" s="61"/>
      <c r="BC3151" s="61"/>
      <c r="BD3151" s="61"/>
      <c r="BE3151" s="61"/>
      <c r="BF3151" s="61"/>
      <c r="BG3151" s="61"/>
      <c r="BH3151" s="61"/>
      <c r="BI3151" s="61"/>
      <c r="BJ3151" s="61"/>
      <c r="BK3151" s="61"/>
      <c r="BL3151" s="61"/>
      <c r="BM3151" s="61"/>
      <c r="BN3151" s="102"/>
    </row>
    <row r="3152" spans="2:66" ht="25.5" customHeight="1" x14ac:dyDescent="0.2">
      <c r="B3152" s="63" t="s">
        <v>382</v>
      </c>
      <c r="C3152" s="45">
        <v>0</v>
      </c>
      <c r="D3152" s="58">
        <v>0</v>
      </c>
      <c r="E3152" s="64"/>
      <c r="F3152" s="75" t="s">
        <v>394</v>
      </c>
      <c r="G3152" s="45">
        <v>0</v>
      </c>
      <c r="H3152" s="58">
        <v>0</v>
      </c>
      <c r="I3152" s="61"/>
      <c r="J3152" s="63" t="s">
        <v>404</v>
      </c>
      <c r="K3152" s="45">
        <v>0</v>
      </c>
      <c r="L3152" s="58">
        <v>0</v>
      </c>
      <c r="M3152" s="61"/>
      <c r="N3152" s="37"/>
      <c r="O3152" s="49" t="s">
        <v>141</v>
      </c>
      <c r="P3152" s="49" t="s">
        <v>140</v>
      </c>
      <c r="Q3152" s="61"/>
      <c r="R3152" s="61"/>
      <c r="S3152" s="61"/>
      <c r="T3152" s="61"/>
      <c r="U3152" s="61"/>
      <c r="V3152" s="61"/>
      <c r="W3152" s="169" t="s">
        <v>246</v>
      </c>
      <c r="X3152" s="45">
        <v>1</v>
      </c>
      <c r="Y3152" s="60">
        <v>3.7037037037037035E-2</v>
      </c>
      <c r="Z3152" s="61"/>
      <c r="AA3152" s="61"/>
      <c r="AB3152" s="61"/>
      <c r="AC3152" s="61"/>
      <c r="AD3152" s="61"/>
      <c r="AE3152" s="61"/>
      <c r="AF3152" s="49" t="s">
        <v>141</v>
      </c>
      <c r="AG3152" s="49" t="s">
        <v>140</v>
      </c>
      <c r="AH3152" s="61"/>
      <c r="AI3152" s="169" t="s">
        <v>249</v>
      </c>
      <c r="AJ3152" s="45">
        <v>0</v>
      </c>
      <c r="AK3152" s="60">
        <v>0</v>
      </c>
      <c r="AL3152" s="61"/>
      <c r="AM3152" s="169" t="s">
        <v>261</v>
      </c>
      <c r="AN3152" s="59">
        <v>0</v>
      </c>
      <c r="AO3152" s="60">
        <v>0</v>
      </c>
      <c r="AP3152" s="61"/>
      <c r="AQ3152" s="169" t="s">
        <v>293</v>
      </c>
      <c r="AR3152" s="45">
        <v>2</v>
      </c>
      <c r="AS3152" s="60">
        <v>7.407407407407407E-2</v>
      </c>
      <c r="AT3152" s="61"/>
      <c r="AU3152" s="169" t="s">
        <v>262</v>
      </c>
      <c r="AV3152" s="59">
        <v>2</v>
      </c>
      <c r="AW3152" s="60">
        <v>9.5238095238095233E-2</v>
      </c>
      <c r="AX3152" s="61"/>
      <c r="AY3152" s="169" t="s">
        <v>440</v>
      </c>
      <c r="AZ3152" s="45">
        <v>9</v>
      </c>
      <c r="BA3152" s="60">
        <v>1.2857142857142858</v>
      </c>
      <c r="BB3152" s="61"/>
      <c r="BC3152" s="61"/>
      <c r="BD3152" s="61"/>
      <c r="BE3152" s="61"/>
      <c r="BF3152" s="61"/>
      <c r="BG3152" s="61"/>
      <c r="BH3152" s="61"/>
      <c r="BI3152" s="61"/>
      <c r="BJ3152" s="61"/>
      <c r="BK3152" s="61"/>
      <c r="BL3152" s="61"/>
      <c r="BM3152" s="61"/>
      <c r="BN3152" s="102"/>
    </row>
    <row r="3153" spans="2:66" ht="25.5" customHeight="1" x14ac:dyDescent="0.2">
      <c r="B3153" s="63" t="s">
        <v>383</v>
      </c>
      <c r="C3153" s="45">
        <v>1</v>
      </c>
      <c r="D3153" s="58">
        <v>3.7037037037037035E-2</v>
      </c>
      <c r="E3153" s="64"/>
      <c r="F3153" s="75" t="s">
        <v>395</v>
      </c>
      <c r="G3153" s="45">
        <v>1</v>
      </c>
      <c r="H3153" s="58">
        <v>3.7037037037037035E-2</v>
      </c>
      <c r="I3153" s="61"/>
      <c r="J3153" s="63" t="s">
        <v>391</v>
      </c>
      <c r="K3153" s="45">
        <v>1</v>
      </c>
      <c r="L3153" s="58">
        <v>3.7037037037037035E-2</v>
      </c>
      <c r="M3153" s="61"/>
      <c r="N3153" s="61"/>
      <c r="O3153" s="61"/>
      <c r="P3153" s="61"/>
      <c r="Q3153" s="61"/>
      <c r="R3153" s="61"/>
      <c r="S3153" s="61"/>
      <c r="T3153" s="61"/>
      <c r="U3153" s="61"/>
      <c r="V3153" s="61"/>
      <c r="W3153" s="169" t="s">
        <v>247</v>
      </c>
      <c r="X3153" s="45">
        <v>1</v>
      </c>
      <c r="Y3153" s="60">
        <v>3.7037037037037035E-2</v>
      </c>
      <c r="Z3153" s="61"/>
      <c r="AA3153" s="61"/>
      <c r="AB3153" s="61"/>
      <c r="AC3153" s="61"/>
      <c r="AD3153" s="61"/>
      <c r="AE3153" s="61"/>
      <c r="AF3153" s="61"/>
      <c r="AG3153" s="61"/>
      <c r="AH3153" s="61"/>
      <c r="AI3153" s="169" t="s">
        <v>273</v>
      </c>
      <c r="AJ3153" s="45">
        <v>2</v>
      </c>
      <c r="AK3153" s="60">
        <v>7.407407407407407E-2</v>
      </c>
      <c r="AL3153" s="61"/>
      <c r="AM3153" s="169" t="s">
        <v>278</v>
      </c>
      <c r="AN3153" s="59">
        <v>2</v>
      </c>
      <c r="AO3153" s="60">
        <v>9.5238095238095233E-2</v>
      </c>
      <c r="AP3153" s="61"/>
      <c r="AQ3153" s="169" t="s">
        <v>294</v>
      </c>
      <c r="AR3153" s="45">
        <v>5</v>
      </c>
      <c r="AS3153" s="60">
        <v>0.18518518518518517</v>
      </c>
      <c r="AT3153" s="61"/>
      <c r="AU3153" s="169" t="s">
        <v>307</v>
      </c>
      <c r="AV3153" s="59">
        <v>1</v>
      </c>
      <c r="AW3153" s="60">
        <v>4.7619047619047616E-2</v>
      </c>
      <c r="AX3153" s="61"/>
      <c r="AY3153" s="169" t="s">
        <v>440</v>
      </c>
      <c r="AZ3153" s="45">
        <v>2</v>
      </c>
      <c r="BA3153" s="60">
        <v>0.2857142857142857</v>
      </c>
      <c r="BB3153" s="61"/>
      <c r="BC3153" s="61"/>
      <c r="BD3153" s="61"/>
      <c r="BE3153" s="61"/>
      <c r="BF3153" s="61"/>
      <c r="BG3153" s="61"/>
      <c r="BH3153" s="61"/>
      <c r="BI3153" s="61"/>
      <c r="BJ3153" s="61"/>
      <c r="BK3153" s="61"/>
      <c r="BL3153" s="61"/>
      <c r="BM3153" s="61"/>
      <c r="BN3153" s="102"/>
    </row>
    <row r="3154" spans="2:66" ht="25.5" customHeight="1" x14ac:dyDescent="0.2">
      <c r="B3154" s="61"/>
      <c r="C3154" s="45">
        <v>27</v>
      </c>
      <c r="D3154" s="58">
        <v>1</v>
      </c>
      <c r="E3154" s="64"/>
      <c r="F3154" s="61"/>
      <c r="G3154" s="45">
        <v>27</v>
      </c>
      <c r="H3154" s="58">
        <v>1</v>
      </c>
      <c r="I3154" s="61"/>
      <c r="J3154" s="63" t="s">
        <v>405</v>
      </c>
      <c r="K3154" s="45">
        <v>0</v>
      </c>
      <c r="L3154" s="58">
        <v>0</v>
      </c>
      <c r="M3154" s="61"/>
      <c r="N3154" s="61"/>
      <c r="O3154" s="61"/>
      <c r="P3154" s="61"/>
      <c r="Q3154" s="61"/>
      <c r="R3154" s="61"/>
      <c r="S3154" s="61"/>
      <c r="T3154" s="61"/>
      <c r="U3154" s="61"/>
      <c r="V3154" s="61"/>
      <c r="W3154" s="169" t="s">
        <v>265</v>
      </c>
      <c r="X3154" s="45">
        <v>2</v>
      </c>
      <c r="Y3154" s="60">
        <v>7.407407407407407E-2</v>
      </c>
      <c r="Z3154" s="61"/>
      <c r="AA3154" s="61"/>
      <c r="AB3154" s="61"/>
      <c r="AC3154" s="61"/>
      <c r="AD3154" s="61"/>
      <c r="AE3154" s="61"/>
      <c r="AF3154" s="61"/>
      <c r="AG3154" s="61"/>
      <c r="AH3154" s="61"/>
      <c r="AI3154" s="169" t="s">
        <v>275</v>
      </c>
      <c r="AJ3154" s="45">
        <v>0</v>
      </c>
      <c r="AK3154" s="60">
        <v>0</v>
      </c>
      <c r="AL3154" s="61"/>
      <c r="AM3154" s="169" t="s">
        <v>262</v>
      </c>
      <c r="AN3154" s="45">
        <v>0</v>
      </c>
      <c r="AO3154" s="60">
        <v>0</v>
      </c>
      <c r="AP3154" s="61"/>
      <c r="AQ3154" s="61"/>
      <c r="AR3154" s="45">
        <v>27</v>
      </c>
      <c r="AS3154" s="60">
        <v>1</v>
      </c>
      <c r="AT3154" s="61"/>
      <c r="AU3154" s="169" t="s">
        <v>306</v>
      </c>
      <c r="AV3154" s="45">
        <v>0</v>
      </c>
      <c r="AW3154" s="60">
        <v>0</v>
      </c>
      <c r="AX3154" s="61"/>
      <c r="AY3154" s="98"/>
      <c r="AZ3154" s="45">
        <v>27</v>
      </c>
      <c r="BA3154" s="60">
        <v>1</v>
      </c>
      <c r="BB3154" s="61"/>
      <c r="BC3154" s="61"/>
      <c r="BD3154" s="61"/>
      <c r="BE3154" s="61"/>
      <c r="BF3154" s="61"/>
      <c r="BG3154" s="61"/>
      <c r="BH3154" s="61"/>
      <c r="BI3154" s="61"/>
      <c r="BJ3154" s="61"/>
      <c r="BK3154" s="61"/>
      <c r="BL3154" s="61"/>
      <c r="BM3154" s="61"/>
      <c r="BN3154" s="102"/>
    </row>
    <row r="3155" spans="2:66" ht="25.5" customHeight="1" x14ac:dyDescent="0.2">
      <c r="B3155" s="61"/>
      <c r="C3155" s="70" t="s">
        <v>141</v>
      </c>
      <c r="D3155" s="70" t="s">
        <v>140</v>
      </c>
      <c r="E3155" s="64"/>
      <c r="F3155" s="61"/>
      <c r="G3155" s="70" t="s">
        <v>141</v>
      </c>
      <c r="H3155" s="70" t="s">
        <v>140</v>
      </c>
      <c r="I3155" s="61"/>
      <c r="J3155" s="63" t="s">
        <v>406</v>
      </c>
      <c r="K3155" s="45">
        <v>0</v>
      </c>
      <c r="L3155" s="58">
        <v>0</v>
      </c>
      <c r="M3155" s="61"/>
      <c r="N3155" s="61"/>
      <c r="O3155" s="61"/>
      <c r="P3155" s="61"/>
      <c r="Q3155" s="61"/>
      <c r="R3155" s="61"/>
      <c r="S3155" s="61"/>
      <c r="T3155" s="61"/>
      <c r="U3155" s="61"/>
      <c r="V3155" s="61"/>
      <c r="W3155" s="169" t="s">
        <v>266</v>
      </c>
      <c r="X3155" s="45">
        <v>0</v>
      </c>
      <c r="Y3155" s="60">
        <v>0</v>
      </c>
      <c r="Z3155" s="61"/>
      <c r="AA3155" s="61"/>
      <c r="AB3155" s="61"/>
      <c r="AC3155" s="61"/>
      <c r="AD3155" s="61"/>
      <c r="AE3155" s="61"/>
      <c r="AF3155" s="61"/>
      <c r="AG3155" s="61"/>
      <c r="AH3155" s="61"/>
      <c r="AI3155" s="169" t="s">
        <v>274</v>
      </c>
      <c r="AJ3155" s="45">
        <v>0</v>
      </c>
      <c r="AK3155" s="60">
        <v>0</v>
      </c>
      <c r="AL3155" s="61"/>
      <c r="AM3155" s="169" t="s">
        <v>263</v>
      </c>
      <c r="AN3155" s="45">
        <v>0</v>
      </c>
      <c r="AO3155" s="60">
        <v>0</v>
      </c>
      <c r="AP3155" s="61"/>
      <c r="AQ3155" s="61"/>
      <c r="AR3155" s="70" t="s">
        <v>141</v>
      </c>
      <c r="AS3155" s="70" t="s">
        <v>140</v>
      </c>
      <c r="AT3155" s="61"/>
      <c r="AU3155" s="169" t="s">
        <v>308</v>
      </c>
      <c r="AV3155" s="45">
        <v>0</v>
      </c>
      <c r="AW3155" s="60">
        <v>0</v>
      </c>
      <c r="AX3155" s="61"/>
      <c r="AY3155" s="61"/>
      <c r="AZ3155" s="49" t="s">
        <v>141</v>
      </c>
      <c r="BA3155" s="49" t="s">
        <v>140</v>
      </c>
      <c r="BB3155" s="64"/>
      <c r="BC3155" s="61"/>
      <c r="BD3155" s="61"/>
      <c r="BE3155" s="61"/>
      <c r="BF3155" s="61"/>
      <c r="BG3155" s="61"/>
      <c r="BH3155" s="61"/>
      <c r="BI3155" s="61"/>
      <c r="BJ3155" s="61"/>
      <c r="BK3155" s="61"/>
      <c r="BL3155" s="61"/>
      <c r="BM3155" s="61"/>
      <c r="BN3155" s="102"/>
    </row>
    <row r="3156" spans="2:66" ht="25.5" customHeight="1" x14ac:dyDescent="0.2">
      <c r="B3156" s="61"/>
      <c r="C3156" s="61"/>
      <c r="D3156" s="61"/>
      <c r="E3156" s="64"/>
      <c r="F3156" s="61"/>
      <c r="G3156" s="61"/>
      <c r="H3156" s="61"/>
      <c r="I3156" s="61"/>
      <c r="J3156" s="63" t="s">
        <v>393</v>
      </c>
      <c r="K3156" s="45">
        <v>2</v>
      </c>
      <c r="L3156" s="58">
        <v>7.407407407407407E-2</v>
      </c>
      <c r="M3156" s="61"/>
      <c r="N3156" s="61"/>
      <c r="O3156" s="61"/>
      <c r="P3156" s="61"/>
      <c r="Q3156" s="61"/>
      <c r="R3156" s="61"/>
      <c r="S3156" s="61"/>
      <c r="T3156" s="61"/>
      <c r="U3156" s="61"/>
      <c r="V3156" s="61"/>
      <c r="W3156" s="169" t="s">
        <v>162</v>
      </c>
      <c r="X3156" s="59">
        <v>3</v>
      </c>
      <c r="Y3156" s="60">
        <v>0.1111111111111111</v>
      </c>
      <c r="Z3156" s="61"/>
      <c r="AA3156" s="61"/>
      <c r="AB3156" s="61"/>
      <c r="AC3156" s="61"/>
      <c r="AD3156" s="61"/>
      <c r="AE3156" s="61"/>
      <c r="AF3156" s="61"/>
      <c r="AG3156" s="61"/>
      <c r="AH3156" s="61"/>
      <c r="AI3156" s="169" t="s">
        <v>273</v>
      </c>
      <c r="AJ3156" s="45">
        <v>2</v>
      </c>
      <c r="AK3156" s="60">
        <v>7.407407407407407E-2</v>
      </c>
      <c r="AL3156" s="61"/>
      <c r="AM3156" s="169" t="s">
        <v>264</v>
      </c>
      <c r="AN3156" s="45">
        <v>1</v>
      </c>
      <c r="AO3156" s="60">
        <v>4.7619047619047616E-2</v>
      </c>
      <c r="AP3156" s="61"/>
      <c r="AQ3156" s="61"/>
      <c r="AR3156" s="61"/>
      <c r="AS3156" s="61"/>
      <c r="AT3156" s="61"/>
      <c r="AU3156" s="169" t="s">
        <v>309</v>
      </c>
      <c r="AV3156" s="45">
        <v>1</v>
      </c>
      <c r="AW3156" s="60">
        <v>4.7619047619047616E-2</v>
      </c>
      <c r="AX3156" s="61"/>
      <c r="AY3156"/>
      <c r="AZ3156"/>
      <c r="BA3156"/>
      <c r="BB3156" s="61"/>
      <c r="BC3156" s="61"/>
      <c r="BD3156" s="61"/>
      <c r="BE3156" s="61"/>
      <c r="BF3156" s="61"/>
      <c r="BG3156" s="61"/>
      <c r="BH3156" s="61"/>
      <c r="BI3156" s="61"/>
      <c r="BJ3156" s="61"/>
      <c r="BK3156" s="61"/>
      <c r="BL3156" s="61"/>
      <c r="BM3156" s="61"/>
      <c r="BN3156" s="102"/>
    </row>
    <row r="3157" spans="2:66" ht="25.5" customHeight="1" x14ac:dyDescent="0.2">
      <c r="B3157" s="61"/>
      <c r="C3157" s="61"/>
      <c r="D3157" s="61"/>
      <c r="E3157" s="64"/>
      <c r="F3157" s="61"/>
      <c r="G3157" s="61"/>
      <c r="H3157" s="61"/>
      <c r="I3157" s="61"/>
      <c r="J3157" s="63" t="s">
        <v>407</v>
      </c>
      <c r="K3157" s="45">
        <v>1</v>
      </c>
      <c r="L3157" s="58">
        <v>3.7037037037037035E-2</v>
      </c>
      <c r="M3157" s="61"/>
      <c r="N3157" s="61"/>
      <c r="O3157" s="61"/>
      <c r="P3157" s="61"/>
      <c r="Q3157" s="61"/>
      <c r="R3157" s="61"/>
      <c r="S3157" s="61"/>
      <c r="T3157" s="61"/>
      <c r="U3157" s="61"/>
      <c r="V3157" s="61"/>
      <c r="W3157" s="37"/>
      <c r="X3157" s="45">
        <v>27</v>
      </c>
      <c r="Y3157" s="60">
        <v>1</v>
      </c>
      <c r="Z3157" s="61"/>
      <c r="AA3157" s="61"/>
      <c r="AB3157" s="61"/>
      <c r="AC3157" s="61"/>
      <c r="AD3157" s="61"/>
      <c r="AE3157" s="61"/>
      <c r="AF3157" s="61"/>
      <c r="AG3157" s="61"/>
      <c r="AH3157" s="61"/>
      <c r="AI3157" s="169" t="s">
        <v>438</v>
      </c>
      <c r="AJ3157" s="45">
        <v>9</v>
      </c>
      <c r="AK3157" s="60">
        <v>0.33333333333333331</v>
      </c>
      <c r="AL3157" s="61"/>
      <c r="AM3157" s="169" t="s">
        <v>279</v>
      </c>
      <c r="AN3157" s="45">
        <v>2</v>
      </c>
      <c r="AO3157" s="60">
        <v>9.5238095238095233E-2</v>
      </c>
      <c r="AP3157" s="61"/>
      <c r="AQ3157" s="61"/>
      <c r="AR3157" s="61"/>
      <c r="AS3157" s="61"/>
      <c r="AT3157" s="61"/>
      <c r="AU3157" s="169" t="s">
        <v>310</v>
      </c>
      <c r="AV3157" s="45">
        <v>1</v>
      </c>
      <c r="AW3157" s="60">
        <v>4.7619047619047616E-2</v>
      </c>
      <c r="AX3157" s="61"/>
      <c r="AY3157" s="61"/>
      <c r="AZ3157" s="61"/>
      <c r="BA3157" s="61"/>
      <c r="BB3157" s="61"/>
      <c r="BC3157" s="61"/>
      <c r="BD3157" s="61"/>
      <c r="BE3157" s="61"/>
      <c r="BF3157" s="61"/>
      <c r="BG3157" s="61"/>
      <c r="BH3157" s="61"/>
      <c r="BI3157" s="61"/>
      <c r="BJ3157" s="61"/>
      <c r="BK3157" s="61"/>
      <c r="BL3157" s="61"/>
      <c r="BM3157" s="61"/>
      <c r="BN3157" s="102"/>
    </row>
    <row r="3158" spans="2:66" ht="25.5" customHeight="1" x14ac:dyDescent="0.2">
      <c r="B3158" s="61"/>
      <c r="C3158" s="61"/>
      <c r="D3158" s="61"/>
      <c r="E3158" s="64"/>
      <c r="F3158" s="61"/>
      <c r="G3158" s="61"/>
      <c r="H3158" s="61"/>
      <c r="I3158" s="61"/>
      <c r="J3158" s="63" t="s">
        <v>408</v>
      </c>
      <c r="K3158" s="45">
        <v>0</v>
      </c>
      <c r="L3158" s="58">
        <v>0</v>
      </c>
      <c r="M3158" s="61"/>
      <c r="N3158" s="61"/>
      <c r="O3158" s="61"/>
      <c r="P3158" s="61"/>
      <c r="Q3158" s="61"/>
      <c r="R3158" s="61"/>
      <c r="S3158" s="61"/>
      <c r="T3158" s="61"/>
      <c r="U3158" s="61"/>
      <c r="V3158" s="61"/>
      <c r="W3158" s="61"/>
      <c r="X3158" s="49" t="s">
        <v>141</v>
      </c>
      <c r="Y3158" s="49" t="s">
        <v>140</v>
      </c>
      <c r="Z3158" s="61"/>
      <c r="AA3158" s="61"/>
      <c r="AB3158" s="61"/>
      <c r="AC3158" s="61"/>
      <c r="AD3158" s="61"/>
      <c r="AE3158" s="61"/>
      <c r="AF3158" s="61"/>
      <c r="AG3158" s="61"/>
      <c r="AH3158" s="61"/>
      <c r="AI3158" s="37"/>
      <c r="AJ3158" s="45">
        <v>27</v>
      </c>
      <c r="AK3158" s="60">
        <v>1</v>
      </c>
      <c r="AL3158" s="61"/>
      <c r="AM3158" s="169" t="s">
        <v>267</v>
      </c>
      <c r="AN3158" s="45">
        <v>0</v>
      </c>
      <c r="AO3158" s="60">
        <v>0</v>
      </c>
      <c r="AP3158" s="61"/>
      <c r="AQ3158" s="61"/>
      <c r="AR3158" s="61"/>
      <c r="AS3158" s="61"/>
      <c r="AT3158" s="61"/>
      <c r="AU3158" s="169" t="s">
        <v>311</v>
      </c>
      <c r="AV3158" s="45">
        <v>0</v>
      </c>
      <c r="AW3158" s="60">
        <v>0</v>
      </c>
      <c r="AX3158" s="61"/>
      <c r="AY3158" s="61"/>
      <c r="AZ3158" s="61"/>
      <c r="BA3158" s="61"/>
      <c r="BB3158" s="61"/>
      <c r="BC3158" s="61"/>
      <c r="BD3158" s="61"/>
      <c r="BE3158" s="61"/>
      <c r="BF3158" s="61"/>
      <c r="BG3158" s="61"/>
      <c r="BH3158" s="61"/>
      <c r="BI3158" s="61"/>
      <c r="BJ3158" s="61"/>
      <c r="BK3158" s="61"/>
      <c r="BL3158" s="61"/>
      <c r="BM3158" s="61"/>
      <c r="BN3158" s="102"/>
    </row>
    <row r="3159" spans="2:66" ht="25.5" customHeight="1" x14ac:dyDescent="0.2">
      <c r="B3159" s="61"/>
      <c r="C3159" s="61"/>
      <c r="D3159" s="61"/>
      <c r="E3159" s="64"/>
      <c r="F3159" s="61"/>
      <c r="G3159" s="61"/>
      <c r="H3159" s="61"/>
      <c r="I3159" s="61"/>
      <c r="J3159" s="63" t="s">
        <v>395</v>
      </c>
      <c r="K3159" s="45">
        <v>0</v>
      </c>
      <c r="L3159" s="58">
        <v>0</v>
      </c>
      <c r="M3159" s="61"/>
      <c r="N3159" s="61"/>
      <c r="O3159" s="61"/>
      <c r="P3159" s="61"/>
      <c r="Q3159" s="61"/>
      <c r="R3159" s="61"/>
      <c r="S3159" s="61"/>
      <c r="T3159" s="61"/>
      <c r="U3159" s="61"/>
      <c r="V3159" s="61"/>
      <c r="W3159" s="61"/>
      <c r="X3159" s="61"/>
      <c r="Y3159" s="61"/>
      <c r="Z3159" s="61"/>
      <c r="AA3159" s="61"/>
      <c r="AB3159" s="61"/>
      <c r="AC3159" s="61"/>
      <c r="AD3159" s="61"/>
      <c r="AE3159" s="61"/>
      <c r="AF3159" s="61"/>
      <c r="AG3159" s="61"/>
      <c r="AH3159" s="61"/>
      <c r="AI3159" s="61"/>
      <c r="AJ3159" s="49" t="s">
        <v>141</v>
      </c>
      <c r="AK3159" s="49" t="s">
        <v>140</v>
      </c>
      <c r="AL3159" s="61"/>
      <c r="AM3159" s="169" t="s">
        <v>268</v>
      </c>
      <c r="AN3159" s="45">
        <v>0</v>
      </c>
      <c r="AO3159" s="60">
        <v>0</v>
      </c>
      <c r="AP3159" s="61"/>
      <c r="AQ3159" s="61"/>
      <c r="AR3159" s="61"/>
      <c r="AS3159" s="61"/>
      <c r="AT3159" s="61"/>
      <c r="AU3159" s="169" t="s">
        <v>312</v>
      </c>
      <c r="AV3159" s="45">
        <v>2</v>
      </c>
      <c r="AW3159" s="60">
        <v>9.5238095238095233E-2</v>
      </c>
      <c r="AX3159" s="61"/>
      <c r="AY3159"/>
      <c r="AZ3159"/>
      <c r="BA3159"/>
      <c r="BB3159" s="61"/>
      <c r="BC3159" s="61"/>
      <c r="BD3159" s="61"/>
      <c r="BE3159" s="61"/>
      <c r="BF3159" s="61"/>
      <c r="BG3159" s="61"/>
      <c r="BH3159" s="61"/>
      <c r="BI3159" s="61"/>
      <c r="BJ3159" s="61"/>
      <c r="BK3159" s="61"/>
      <c r="BL3159" s="61"/>
      <c r="BM3159" s="61"/>
      <c r="BN3159" s="102"/>
    </row>
    <row r="3160" spans="2:66" ht="25.5" customHeight="1" x14ac:dyDescent="0.2">
      <c r="B3160" s="61"/>
      <c r="C3160" s="61"/>
      <c r="D3160" s="61"/>
      <c r="E3160" s="64"/>
      <c r="F3160" s="61"/>
      <c r="G3160" s="61"/>
      <c r="H3160" s="61"/>
      <c r="I3160" s="61"/>
      <c r="J3160" s="61"/>
      <c r="K3160" s="45">
        <v>27</v>
      </c>
      <c r="L3160" s="58">
        <v>1</v>
      </c>
      <c r="M3160" s="61"/>
      <c r="N3160" s="61"/>
      <c r="O3160" s="61"/>
      <c r="P3160" s="61"/>
      <c r="Q3160" s="61"/>
      <c r="R3160" s="61"/>
      <c r="S3160" s="61"/>
      <c r="T3160" s="61"/>
      <c r="U3160" s="61"/>
      <c r="V3160" s="61"/>
      <c r="W3160" s="61"/>
      <c r="X3160" s="61"/>
      <c r="Y3160" s="61"/>
      <c r="Z3160" s="61"/>
      <c r="AA3160" s="61"/>
      <c r="AB3160" s="61"/>
      <c r="AC3160" s="61"/>
      <c r="AD3160" s="61"/>
      <c r="AE3160" s="61"/>
      <c r="AF3160" s="61"/>
      <c r="AG3160" s="61"/>
      <c r="AH3160" s="61"/>
      <c r="AI3160" s="61"/>
      <c r="AJ3160" s="61"/>
      <c r="AK3160" s="61"/>
      <c r="AL3160" s="61"/>
      <c r="AM3160" s="169" t="s">
        <v>269</v>
      </c>
      <c r="AN3160" s="45">
        <v>0</v>
      </c>
      <c r="AO3160" s="60">
        <v>0</v>
      </c>
      <c r="AP3160" s="61"/>
      <c r="AQ3160" s="61"/>
      <c r="AR3160" s="61"/>
      <c r="AS3160" s="61"/>
      <c r="AT3160" s="61"/>
      <c r="AU3160" s="169" t="s">
        <v>313</v>
      </c>
      <c r="AV3160" s="45">
        <v>0</v>
      </c>
      <c r="AW3160" s="60">
        <v>0</v>
      </c>
      <c r="AX3160" s="61"/>
      <c r="AY3160"/>
      <c r="AZ3160"/>
      <c r="BA3160"/>
      <c r="BB3160" s="61"/>
      <c r="BC3160" s="61"/>
      <c r="BD3160" s="61"/>
      <c r="BE3160" s="61"/>
      <c r="BF3160" s="61"/>
      <c r="BG3160" s="61"/>
      <c r="BH3160" s="61"/>
      <c r="BI3160" s="61"/>
      <c r="BJ3160" s="61"/>
      <c r="BK3160" s="61"/>
      <c r="BL3160" s="61"/>
      <c r="BM3160" s="61"/>
      <c r="BN3160" s="102"/>
    </row>
    <row r="3161" spans="2:66" ht="25.5" customHeight="1" x14ac:dyDescent="0.2">
      <c r="B3161" s="61"/>
      <c r="C3161" s="61"/>
      <c r="D3161" s="61"/>
      <c r="E3161" s="64"/>
      <c r="F3161" s="61"/>
      <c r="G3161" s="61"/>
      <c r="H3161" s="61"/>
      <c r="I3161" s="61"/>
      <c r="J3161" s="61"/>
      <c r="K3161" s="70" t="s">
        <v>141</v>
      </c>
      <c r="L3161" s="70" t="s">
        <v>140</v>
      </c>
      <c r="M3161" s="61"/>
      <c r="N3161" s="61"/>
      <c r="O3161" s="61"/>
      <c r="P3161" s="61"/>
      <c r="Q3161" s="61"/>
      <c r="R3161" s="61"/>
      <c r="S3161" s="61"/>
      <c r="T3161" s="61"/>
      <c r="U3161" s="61"/>
      <c r="V3161" s="61"/>
      <c r="W3161" s="61"/>
      <c r="X3161" s="61"/>
      <c r="Y3161" s="61"/>
      <c r="Z3161" s="61"/>
      <c r="AA3161" s="61"/>
      <c r="AB3161" s="61"/>
      <c r="AC3161" s="61"/>
      <c r="AD3161" s="61"/>
      <c r="AE3161" s="61"/>
      <c r="AF3161" s="61"/>
      <c r="AG3161" s="61"/>
      <c r="AH3161" s="61"/>
      <c r="AI3161" s="61"/>
      <c r="AJ3161" s="61"/>
      <c r="AK3161" s="61"/>
      <c r="AL3161" s="61"/>
      <c r="AM3161" s="169" t="s">
        <v>280</v>
      </c>
      <c r="AN3161" s="45">
        <v>2</v>
      </c>
      <c r="AO3161" s="60">
        <v>9.5238095238095233E-2</v>
      </c>
      <c r="AP3161" s="61"/>
      <c r="AQ3161" s="61"/>
      <c r="AR3161" s="61"/>
      <c r="AS3161" s="61"/>
      <c r="AT3161" s="61"/>
      <c r="AU3161" s="98"/>
      <c r="AV3161" s="45">
        <v>21</v>
      </c>
      <c r="AW3161" s="60">
        <v>1</v>
      </c>
      <c r="AX3161" s="61"/>
      <c r="AY3161" s="61"/>
      <c r="AZ3161" s="61"/>
      <c r="BA3161" s="61"/>
      <c r="BB3161" s="61"/>
      <c r="BC3161" s="61"/>
      <c r="BD3161" s="61"/>
      <c r="BE3161" s="61"/>
      <c r="BF3161" s="61"/>
      <c r="BG3161" s="61"/>
      <c r="BH3161" s="61"/>
      <c r="BI3161" s="61"/>
      <c r="BJ3161" s="61"/>
      <c r="BK3161" s="61"/>
      <c r="BL3161" s="61"/>
      <c r="BM3161" s="61"/>
      <c r="BN3161" s="102"/>
    </row>
    <row r="3162" spans="2:66" ht="25.5" customHeight="1" x14ac:dyDescent="0.2">
      <c r="B3162" s="61"/>
      <c r="C3162" s="61"/>
      <c r="D3162" s="61"/>
      <c r="E3162" s="64"/>
      <c r="F3162" s="61"/>
      <c r="G3162" s="61"/>
      <c r="H3162" s="61"/>
      <c r="I3162" s="61"/>
      <c r="J3162" s="61"/>
      <c r="K3162" s="61"/>
      <c r="L3162" s="61"/>
      <c r="M3162" s="61"/>
      <c r="N3162" s="61"/>
      <c r="O3162" s="61"/>
      <c r="P3162" s="61"/>
      <c r="Q3162" s="61"/>
      <c r="R3162" s="61"/>
      <c r="S3162" s="61"/>
      <c r="T3162" s="61"/>
      <c r="U3162" s="61"/>
      <c r="V3162" s="61"/>
      <c r="W3162" s="61"/>
      <c r="X3162" s="61"/>
      <c r="Y3162" s="61"/>
      <c r="Z3162" s="61"/>
      <c r="AA3162" s="61"/>
      <c r="AB3162" s="61"/>
      <c r="AC3162" s="61"/>
      <c r="AD3162" s="61"/>
      <c r="AE3162" s="61"/>
      <c r="AF3162" s="61"/>
      <c r="AG3162" s="61"/>
      <c r="AH3162" s="61"/>
      <c r="AI3162" s="61"/>
      <c r="AJ3162" s="61"/>
      <c r="AK3162" s="61"/>
      <c r="AL3162" s="61"/>
      <c r="AM3162" s="169" t="s">
        <v>270</v>
      </c>
      <c r="AN3162" s="45">
        <v>0</v>
      </c>
      <c r="AO3162" s="60">
        <v>0</v>
      </c>
      <c r="AP3162" s="61"/>
      <c r="AQ3162" s="61"/>
      <c r="AR3162" s="61"/>
      <c r="AS3162" s="61"/>
      <c r="AT3162" s="61"/>
      <c r="AU3162" s="61"/>
      <c r="AV3162" s="49" t="s">
        <v>141</v>
      </c>
      <c r="AW3162" s="49" t="s">
        <v>140</v>
      </c>
      <c r="AX3162" s="61"/>
      <c r="AY3162" s="61"/>
      <c r="AZ3162" s="61"/>
      <c r="BA3162" s="61"/>
      <c r="BB3162" s="61"/>
      <c r="BC3162" s="61"/>
      <c r="BD3162" s="61"/>
      <c r="BE3162" s="61"/>
      <c r="BF3162" s="61"/>
      <c r="BG3162" s="61"/>
      <c r="BH3162" s="61"/>
      <c r="BI3162" s="61"/>
      <c r="BJ3162" s="61"/>
      <c r="BK3162" s="61"/>
      <c r="BL3162" s="61"/>
      <c r="BM3162" s="61"/>
      <c r="BN3162" s="102"/>
    </row>
    <row r="3163" spans="2:66" ht="25.5" customHeight="1" x14ac:dyDescent="0.2">
      <c r="B3163" s="61"/>
      <c r="C3163" s="61"/>
      <c r="D3163" s="61"/>
      <c r="E3163" s="64"/>
      <c r="F3163" s="61"/>
      <c r="G3163" s="61"/>
      <c r="H3163" s="61"/>
      <c r="I3163" s="61"/>
      <c r="J3163" s="61"/>
      <c r="K3163" s="61"/>
      <c r="L3163" s="61"/>
      <c r="M3163" s="61"/>
      <c r="N3163" s="61"/>
      <c r="O3163" s="61"/>
      <c r="P3163" s="61"/>
      <c r="Q3163" s="61"/>
      <c r="R3163" s="61"/>
      <c r="S3163" s="61"/>
      <c r="T3163" s="61"/>
      <c r="U3163" s="61"/>
      <c r="V3163" s="61"/>
      <c r="W3163" s="61"/>
      <c r="X3163" s="61"/>
      <c r="Y3163" s="61"/>
      <c r="Z3163" s="61"/>
      <c r="AA3163" s="61"/>
      <c r="AB3163" s="61"/>
      <c r="AC3163" s="61"/>
      <c r="AD3163" s="61"/>
      <c r="AE3163" s="61"/>
      <c r="AF3163" s="61"/>
      <c r="AG3163" s="61"/>
      <c r="AH3163" s="61"/>
      <c r="AI3163" s="61"/>
      <c r="AJ3163" s="61"/>
      <c r="AK3163" s="61"/>
      <c r="AL3163" s="61"/>
      <c r="AM3163" s="169" t="s">
        <v>271</v>
      </c>
      <c r="AN3163" s="45">
        <v>0</v>
      </c>
      <c r="AO3163" s="60">
        <v>0</v>
      </c>
      <c r="AP3163" s="61"/>
      <c r="AQ3163" s="61"/>
      <c r="AR3163" s="61"/>
      <c r="AS3163" s="61"/>
      <c r="AT3163" s="61"/>
      <c r="AU3163" s="61"/>
      <c r="AV3163" s="61"/>
      <c r="AW3163" s="61"/>
      <c r="AX3163" s="61"/>
      <c r="AY3163" s="61"/>
      <c r="AZ3163" s="61"/>
      <c r="BA3163" s="61"/>
      <c r="BB3163" s="61"/>
      <c r="BC3163" s="61"/>
      <c r="BD3163" s="61"/>
      <c r="BE3163" s="61"/>
      <c r="BF3163" s="61"/>
      <c r="BG3163" s="61"/>
      <c r="BH3163" s="61"/>
      <c r="BI3163" s="61"/>
      <c r="BJ3163" s="62"/>
      <c r="BK3163" s="62"/>
      <c r="BL3163" s="61"/>
      <c r="BM3163" s="61"/>
      <c r="BN3163" s="102"/>
    </row>
    <row r="3164" spans="2:66" ht="25.5" customHeight="1" x14ac:dyDescent="0.2">
      <c r="B3164" s="37"/>
      <c r="C3164" s="37"/>
      <c r="D3164" s="37"/>
      <c r="E3164" s="64"/>
      <c r="F3164" s="61"/>
      <c r="G3164" s="61"/>
      <c r="H3164" s="61"/>
      <c r="I3164" s="61"/>
      <c r="J3164" s="61"/>
      <c r="K3164" s="61"/>
      <c r="L3164" s="61"/>
      <c r="M3164" s="61"/>
      <c r="N3164" s="61"/>
      <c r="O3164" s="61"/>
      <c r="P3164" s="61"/>
      <c r="Q3164" s="61"/>
      <c r="R3164" s="61"/>
      <c r="S3164" s="61"/>
      <c r="T3164" s="61"/>
      <c r="U3164" s="61"/>
      <c r="V3164" s="61"/>
      <c r="W3164" s="61"/>
      <c r="X3164" s="61"/>
      <c r="Y3164" s="61"/>
      <c r="Z3164" s="61"/>
      <c r="AA3164" s="61"/>
      <c r="AB3164" s="61"/>
      <c r="AC3164" s="61"/>
      <c r="AD3164" s="61"/>
      <c r="AE3164" s="61"/>
      <c r="AF3164" s="61"/>
      <c r="AG3164" s="61"/>
      <c r="AH3164" s="61"/>
      <c r="AI3164" s="61"/>
      <c r="AJ3164" s="61"/>
      <c r="AK3164" s="61"/>
      <c r="AL3164" s="61"/>
      <c r="AM3164" s="169" t="s">
        <v>272</v>
      </c>
      <c r="AN3164" s="45">
        <v>0</v>
      </c>
      <c r="AO3164" s="60">
        <v>0</v>
      </c>
      <c r="AP3164" s="61"/>
      <c r="AQ3164" s="61"/>
      <c r="AR3164" s="61"/>
      <c r="AS3164" s="61"/>
      <c r="AT3164" s="61"/>
      <c r="AU3164" s="61"/>
      <c r="AV3164" s="61"/>
      <c r="AW3164" s="61"/>
      <c r="AX3164" s="61"/>
      <c r="AY3164" s="61"/>
      <c r="AZ3164" s="61"/>
      <c r="BA3164" s="61"/>
      <c r="BB3164" s="61"/>
      <c r="BC3164" s="61"/>
      <c r="BD3164" s="61"/>
      <c r="BE3164" s="61"/>
      <c r="BF3164" s="61"/>
      <c r="BG3164" s="61"/>
      <c r="BH3164" s="61"/>
      <c r="BI3164" s="61"/>
      <c r="BJ3164" s="61"/>
      <c r="BK3164" s="61"/>
      <c r="BL3164" s="61"/>
      <c r="BM3164" s="61"/>
      <c r="BN3164" s="102"/>
    </row>
    <row r="3165" spans="2:66" ht="25.5" customHeight="1" x14ac:dyDescent="0.2">
      <c r="B3165" s="61"/>
      <c r="C3165" s="61"/>
      <c r="D3165" s="61"/>
      <c r="E3165" s="64"/>
      <c r="F3165" s="61"/>
      <c r="G3165" s="61"/>
      <c r="H3165" s="61"/>
      <c r="I3165" s="61"/>
      <c r="J3165" s="61"/>
      <c r="K3165" s="61"/>
      <c r="L3165" s="61"/>
      <c r="M3165" s="61"/>
      <c r="N3165" s="61"/>
      <c r="O3165" s="61"/>
      <c r="P3165" s="61"/>
      <c r="Q3165" s="61"/>
      <c r="R3165" s="61"/>
      <c r="S3165" s="61"/>
      <c r="T3165" s="61"/>
      <c r="U3165" s="61"/>
      <c r="V3165" s="61"/>
      <c r="W3165" s="61"/>
      <c r="X3165" s="61"/>
      <c r="Y3165" s="61"/>
      <c r="Z3165" s="61"/>
      <c r="AA3165" s="61"/>
      <c r="AB3165" s="61"/>
      <c r="AC3165" s="61"/>
      <c r="AD3165" s="61"/>
      <c r="AE3165" s="61"/>
      <c r="AF3165" s="61"/>
      <c r="AG3165" s="61"/>
      <c r="AH3165" s="61"/>
      <c r="AI3165" s="61"/>
      <c r="AJ3165" s="61"/>
      <c r="AK3165" s="61"/>
      <c r="AL3165" s="61"/>
      <c r="AM3165" s="169" t="s">
        <v>281</v>
      </c>
      <c r="AN3165" s="30">
        <v>2</v>
      </c>
      <c r="AO3165" s="60">
        <v>9.5238095238095233E-2</v>
      </c>
      <c r="AP3165" s="61"/>
      <c r="AQ3165" s="61"/>
      <c r="AR3165" s="61"/>
      <c r="AS3165" s="61"/>
      <c r="AT3165" s="61"/>
      <c r="AU3165" s="61"/>
      <c r="AV3165" s="61"/>
      <c r="AW3165" s="61"/>
      <c r="AX3165" s="61"/>
      <c r="AY3165" s="61"/>
      <c r="AZ3165" s="61"/>
      <c r="BA3165" s="61"/>
      <c r="BB3165" s="61"/>
      <c r="BC3165" s="61"/>
      <c r="BD3165" s="61"/>
      <c r="BE3165" s="61"/>
      <c r="BF3165" s="61"/>
      <c r="BG3165" s="61"/>
      <c r="BH3165" s="61"/>
      <c r="BI3165" s="61"/>
      <c r="BJ3165" s="61"/>
      <c r="BK3165" s="61"/>
      <c r="BL3165" s="61"/>
      <c r="BM3165" s="61"/>
      <c r="BN3165" s="102"/>
    </row>
    <row r="3166" spans="2:66" ht="25.5" customHeight="1" x14ac:dyDescent="0.2">
      <c r="B3166" s="61"/>
      <c r="C3166" s="61"/>
      <c r="D3166" s="61"/>
      <c r="E3166" s="64"/>
      <c r="F3166" s="61"/>
      <c r="G3166" s="61"/>
      <c r="H3166" s="61"/>
      <c r="I3166" s="61"/>
      <c r="J3166" s="61"/>
      <c r="K3166" s="61"/>
      <c r="L3166" s="61"/>
      <c r="M3166" s="61"/>
      <c r="N3166" s="61"/>
      <c r="O3166" s="61"/>
      <c r="P3166" s="61"/>
      <c r="Q3166" s="61"/>
      <c r="R3166" s="61"/>
      <c r="S3166" s="61"/>
      <c r="T3166" s="61"/>
      <c r="U3166" s="61"/>
      <c r="V3166" s="61"/>
      <c r="W3166" s="61"/>
      <c r="X3166" s="61"/>
      <c r="Y3166" s="61"/>
      <c r="Z3166" s="61"/>
      <c r="AA3166" s="61"/>
      <c r="AB3166" s="61"/>
      <c r="AC3166" s="61"/>
      <c r="AD3166" s="61"/>
      <c r="AE3166" s="61"/>
      <c r="AF3166" s="61"/>
      <c r="AG3166" s="61"/>
      <c r="AH3166" s="61"/>
      <c r="AI3166" s="61"/>
      <c r="AJ3166" s="61"/>
      <c r="AK3166" s="61"/>
      <c r="AL3166" s="61"/>
      <c r="AM3166" s="98"/>
      <c r="AN3166" s="45">
        <v>21</v>
      </c>
      <c r="AO3166" s="60">
        <v>1</v>
      </c>
      <c r="AP3166" s="61"/>
      <c r="AQ3166" s="61"/>
      <c r="AR3166" s="61"/>
      <c r="AS3166" s="61"/>
      <c r="AT3166" s="61"/>
      <c r="AU3166" s="61"/>
      <c r="AV3166" s="61"/>
      <c r="AW3166" s="61"/>
      <c r="AX3166" s="61"/>
      <c r="AY3166" s="61"/>
      <c r="AZ3166" s="61"/>
      <c r="BA3166" s="61"/>
      <c r="BB3166" s="61"/>
      <c r="BC3166" s="61"/>
      <c r="BD3166" s="61"/>
      <c r="BE3166" s="61"/>
      <c r="BF3166" s="61"/>
      <c r="BG3166" s="61"/>
      <c r="BH3166" s="61"/>
      <c r="BI3166" s="61"/>
      <c r="BJ3166" s="61"/>
      <c r="BK3166" s="61"/>
      <c r="BL3166" s="61"/>
      <c r="BM3166" s="61"/>
      <c r="BN3166" s="102"/>
    </row>
    <row r="3167" spans="2:66" ht="25.5" customHeight="1" x14ac:dyDescent="0.2">
      <c r="B3167" s="61"/>
      <c r="C3167" s="61"/>
      <c r="D3167" s="61"/>
      <c r="E3167" s="64"/>
      <c r="F3167" s="61"/>
      <c r="G3167" s="61"/>
      <c r="H3167" s="61"/>
      <c r="I3167" s="61"/>
      <c r="J3167" s="61"/>
      <c r="K3167" s="61"/>
      <c r="L3167" s="61"/>
      <c r="M3167" s="61"/>
      <c r="N3167" s="61"/>
      <c r="O3167" s="61"/>
      <c r="P3167" s="61"/>
      <c r="Q3167" s="61"/>
      <c r="R3167" s="61"/>
      <c r="S3167" s="61"/>
      <c r="T3167" s="61"/>
      <c r="U3167" s="61"/>
      <c r="V3167" s="61"/>
      <c r="W3167" s="61"/>
      <c r="X3167" s="61"/>
      <c r="Y3167" s="61"/>
      <c r="Z3167" s="61"/>
      <c r="AA3167" s="61"/>
      <c r="AB3167" s="61"/>
      <c r="AC3167" s="61"/>
      <c r="AD3167" s="61"/>
      <c r="AE3167" s="61"/>
      <c r="AF3167" s="61"/>
      <c r="AG3167" s="61"/>
      <c r="AH3167" s="61"/>
      <c r="AI3167" s="61"/>
      <c r="AJ3167" s="61"/>
      <c r="AK3167" s="61"/>
      <c r="AL3167" s="61"/>
      <c r="AM3167" s="61"/>
      <c r="AN3167" s="49" t="s">
        <v>141</v>
      </c>
      <c r="AO3167" s="49" t="s">
        <v>140</v>
      </c>
      <c r="AP3167" s="61"/>
      <c r="AQ3167" s="61"/>
      <c r="AR3167" s="61"/>
      <c r="AS3167" s="61"/>
      <c r="AT3167" s="61"/>
      <c r="AU3167" s="61"/>
      <c r="AV3167" s="61"/>
      <c r="AW3167" s="61"/>
      <c r="AX3167" s="61"/>
      <c r="AY3167" s="61"/>
      <c r="AZ3167" s="61"/>
      <c r="BA3167" s="61"/>
      <c r="BB3167" s="61"/>
      <c r="BC3167" s="61"/>
      <c r="BD3167" s="61"/>
      <c r="BE3167" s="61"/>
      <c r="BF3167" s="61"/>
      <c r="BG3167" s="61"/>
      <c r="BH3167" s="61"/>
      <c r="BI3167" s="61"/>
      <c r="BJ3167" s="61"/>
      <c r="BK3167" s="61"/>
      <c r="BL3167" s="61"/>
      <c r="BM3167" s="61"/>
      <c r="BN3167" s="102"/>
    </row>
    <row r="3168" spans="2:66" ht="25.5" customHeight="1" x14ac:dyDescent="0.2">
      <c r="B3168" s="61"/>
      <c r="C3168" s="61"/>
      <c r="D3168" s="61"/>
      <c r="E3168" s="64"/>
      <c r="F3168" s="61"/>
      <c r="G3168" s="61"/>
      <c r="H3168" s="61"/>
      <c r="I3168" s="61"/>
      <c r="J3168" s="61"/>
      <c r="K3168" s="61"/>
      <c r="L3168" s="61"/>
      <c r="M3168" s="61"/>
      <c r="N3168" s="61"/>
      <c r="O3168" s="61"/>
      <c r="P3168" s="61"/>
      <c r="Q3168" s="61"/>
      <c r="R3168" s="61"/>
      <c r="S3168" s="61"/>
      <c r="T3168" s="61"/>
      <c r="U3168" s="61"/>
      <c r="V3168" s="61"/>
      <c r="W3168" s="61"/>
      <c r="X3168" s="61"/>
      <c r="Y3168" s="61"/>
      <c r="Z3168" s="61"/>
      <c r="AA3168" s="61"/>
      <c r="AB3168" s="61"/>
      <c r="AC3168" s="61"/>
      <c r="AD3168" s="61"/>
      <c r="AE3168" s="61"/>
      <c r="AF3168" s="61"/>
      <c r="AG3168" s="61"/>
      <c r="AH3168" s="61"/>
      <c r="AI3168" s="61"/>
      <c r="AJ3168" s="61"/>
      <c r="AK3168" s="61"/>
      <c r="AL3168" s="61"/>
      <c r="AM3168" s="61"/>
      <c r="AN3168" s="61"/>
      <c r="AO3168" s="61"/>
      <c r="AP3168" s="61"/>
      <c r="AQ3168" s="61"/>
      <c r="AR3168" s="61"/>
      <c r="AS3168" s="61"/>
      <c r="AT3168" s="61"/>
      <c r="AU3168" s="61"/>
      <c r="AV3168" s="61"/>
      <c r="AW3168" s="61"/>
      <c r="AX3168" s="61"/>
      <c r="AY3168" s="61"/>
      <c r="AZ3168" s="61"/>
      <c r="BA3168" s="61"/>
      <c r="BB3168" s="61"/>
      <c r="BC3168" s="61"/>
      <c r="BD3168" s="61"/>
      <c r="BE3168" s="61"/>
      <c r="BF3168" s="61"/>
      <c r="BG3168" s="61"/>
      <c r="BH3168" s="61"/>
      <c r="BI3168" s="61"/>
      <c r="BJ3168" s="61"/>
      <c r="BK3168" s="61"/>
      <c r="BL3168" s="61"/>
      <c r="BM3168" s="61"/>
      <c r="BN3168" s="102"/>
    </row>
    <row r="3169" spans="2:66" ht="25.5" customHeight="1" x14ac:dyDescent="0.2">
      <c r="B3169" s="170" t="s">
        <v>425</v>
      </c>
      <c r="C3169" s="170"/>
      <c r="D3169" s="170"/>
      <c r="E3169" s="170"/>
      <c r="F3169" s="170"/>
      <c r="G3169" s="170"/>
      <c r="H3169" s="170"/>
      <c r="I3169" s="170"/>
      <c r="J3169" s="170"/>
      <c r="K3169" s="170"/>
      <c r="L3169" s="170"/>
      <c r="M3169" s="170"/>
      <c r="N3169" s="170"/>
      <c r="O3169" s="170"/>
      <c r="P3169" s="170"/>
      <c r="Q3169" s="170"/>
      <c r="R3169" s="170"/>
      <c r="S3169" s="170"/>
      <c r="T3169" s="170"/>
      <c r="U3169" s="170"/>
      <c r="V3169" s="170"/>
      <c r="W3169" s="170"/>
      <c r="X3169" s="170"/>
      <c r="Y3169" s="170"/>
      <c r="Z3169" s="170"/>
      <c r="AA3169" s="170"/>
      <c r="AB3169" s="170"/>
      <c r="AC3169" s="170"/>
      <c r="AD3169" s="170"/>
      <c r="AE3169" s="170"/>
      <c r="AF3169" s="170"/>
      <c r="AG3169" s="170"/>
      <c r="AH3169" s="170"/>
      <c r="AI3169" s="170"/>
      <c r="AJ3169" s="170"/>
      <c r="AK3169" s="170"/>
      <c r="AL3169" s="170"/>
      <c r="AM3169" s="170"/>
      <c r="AN3169" s="170"/>
      <c r="AO3169" s="170"/>
      <c r="AP3169" s="170"/>
      <c r="AQ3169" s="170"/>
      <c r="AR3169" s="170"/>
      <c r="AS3169" s="170"/>
      <c r="AT3169" s="170"/>
      <c r="AU3169" s="170"/>
      <c r="AV3169" s="170"/>
      <c r="AW3169" s="170"/>
      <c r="AX3169" s="170"/>
      <c r="AY3169" s="170"/>
      <c r="AZ3169" s="170"/>
      <c r="BA3169" s="170"/>
      <c r="BB3169" s="170"/>
      <c r="BC3169" s="170"/>
      <c r="BD3169" s="170"/>
      <c r="BE3169" s="170"/>
      <c r="BF3169" s="170"/>
      <c r="BG3169" s="170"/>
      <c r="BH3169" s="170"/>
      <c r="BI3169" s="170"/>
      <c r="BJ3169" s="170"/>
      <c r="BK3169" s="170"/>
      <c r="BL3169" s="170"/>
      <c r="BM3169" s="170"/>
      <c r="BN3169" s="102"/>
    </row>
    <row r="3170" spans="2:66" ht="25.5" customHeight="1" x14ac:dyDescent="0.2">
      <c r="B3170" s="61"/>
      <c r="C3170" s="61"/>
      <c r="D3170" s="61"/>
      <c r="E3170" s="64"/>
      <c r="F3170" s="61"/>
      <c r="G3170" s="61"/>
      <c r="H3170" s="61"/>
      <c r="I3170" s="61"/>
      <c r="J3170" s="61"/>
      <c r="K3170" s="61"/>
      <c r="L3170" s="61"/>
      <c r="M3170" s="61"/>
      <c r="N3170" s="61"/>
      <c r="O3170" s="61"/>
      <c r="P3170" s="61"/>
      <c r="Q3170" s="61"/>
      <c r="R3170" s="61"/>
      <c r="S3170" s="61"/>
      <c r="T3170" s="61"/>
      <c r="U3170" s="61"/>
      <c r="V3170" s="61"/>
      <c r="W3170" s="61"/>
      <c r="X3170" s="61"/>
      <c r="Y3170" s="61"/>
      <c r="Z3170" s="61"/>
      <c r="AA3170" s="61"/>
      <c r="AB3170" s="61"/>
      <c r="AC3170" s="61"/>
      <c r="AD3170" s="61"/>
      <c r="AE3170" s="61"/>
      <c r="AF3170" s="61"/>
      <c r="AG3170" s="61"/>
      <c r="AH3170" s="61"/>
      <c r="AI3170" s="61"/>
      <c r="AJ3170" s="61"/>
      <c r="AK3170" s="61"/>
      <c r="AL3170" s="61"/>
      <c r="AM3170" s="61"/>
      <c r="AN3170" s="61"/>
      <c r="AO3170" s="61"/>
      <c r="AP3170" s="61"/>
      <c r="AQ3170" s="61"/>
      <c r="AR3170" s="61"/>
      <c r="AS3170" s="61"/>
      <c r="AT3170" s="61"/>
      <c r="AU3170" s="61"/>
      <c r="AV3170" s="61"/>
      <c r="AW3170" s="61"/>
      <c r="AX3170" s="61"/>
      <c r="AY3170" s="61"/>
      <c r="AZ3170" s="61"/>
      <c r="BA3170" s="61"/>
      <c r="BB3170" s="61"/>
      <c r="BC3170" s="61"/>
      <c r="BD3170" s="61"/>
      <c r="BE3170" s="61"/>
      <c r="BF3170" s="61"/>
      <c r="BG3170" s="61"/>
      <c r="BH3170" s="61"/>
      <c r="BI3170" s="61"/>
      <c r="BJ3170" s="61"/>
      <c r="BK3170" s="61"/>
      <c r="BL3170" s="61"/>
      <c r="BM3170" s="61"/>
      <c r="BN3170" s="102"/>
    </row>
    <row r="3171" spans="2:66" ht="25.5" customHeight="1" x14ac:dyDescent="0.2">
      <c r="B3171" s="181" t="s">
        <v>427</v>
      </c>
      <c r="C3171" s="181"/>
      <c r="D3171" s="181"/>
      <c r="E3171" s="181"/>
      <c r="F3171" s="181"/>
      <c r="G3171" s="181"/>
      <c r="H3171" s="181"/>
      <c r="I3171" s="61"/>
      <c r="J3171" s="181" t="s">
        <v>426</v>
      </c>
      <c r="K3171" s="181"/>
      <c r="L3171" s="181"/>
      <c r="M3171" s="181"/>
      <c r="N3171" s="181"/>
      <c r="O3171" s="181"/>
      <c r="P3171" s="181"/>
      <c r="Q3171" s="181"/>
      <c r="R3171" s="181"/>
      <c r="S3171" s="181"/>
      <c r="T3171" s="181"/>
      <c r="U3171" s="73"/>
      <c r="V3171" s="181" t="s">
        <v>428</v>
      </c>
      <c r="W3171" s="181"/>
      <c r="X3171" s="181"/>
      <c r="Y3171" s="181"/>
      <c r="Z3171" s="181"/>
      <c r="AA3171" s="181"/>
      <c r="AB3171" s="181"/>
      <c r="AC3171" s="61"/>
      <c r="AD3171" s="61"/>
      <c r="AE3171" s="181" t="s">
        <v>429</v>
      </c>
      <c r="AF3171" s="181"/>
      <c r="AG3171" s="181"/>
      <c r="AH3171" s="181"/>
      <c r="AI3171" s="181"/>
      <c r="AJ3171" s="181"/>
      <c r="AK3171" s="181"/>
      <c r="AL3171" s="181"/>
      <c r="AM3171" s="181"/>
      <c r="AN3171" s="181"/>
      <c r="AO3171" s="181"/>
      <c r="AP3171" s="61"/>
      <c r="AQ3171" s="61"/>
      <c r="AR3171" s="181" t="s">
        <v>430</v>
      </c>
      <c r="AS3171" s="181"/>
      <c r="AT3171" s="181"/>
      <c r="AU3171" s="181"/>
      <c r="AV3171" s="181"/>
      <c r="AW3171" s="181"/>
      <c r="AX3171" s="181"/>
      <c r="AY3171" s="61"/>
      <c r="AZ3171" s="61"/>
      <c r="BA3171" s="181" t="s">
        <v>431</v>
      </c>
      <c r="BB3171" s="181"/>
      <c r="BC3171" s="181"/>
      <c r="BD3171" s="181"/>
      <c r="BE3171" s="181"/>
      <c r="BF3171" s="181"/>
      <c r="BG3171" s="181"/>
      <c r="BH3171" s="181"/>
      <c r="BI3171" s="181"/>
      <c r="BJ3171" s="181"/>
      <c r="BK3171" s="181"/>
      <c r="BL3171" s="61"/>
      <c r="BM3171" s="61"/>
      <c r="BN3171" s="102"/>
    </row>
    <row r="3172" spans="2:66" ht="25.5" customHeight="1" x14ac:dyDescent="0.2">
      <c r="B3172" s="61"/>
      <c r="C3172" s="61"/>
      <c r="D3172" s="61"/>
      <c r="E3172" s="64"/>
      <c r="F3172" s="61"/>
      <c r="G3172" s="61"/>
      <c r="H3172" s="61"/>
      <c r="I3172" s="61"/>
      <c r="J3172" s="61"/>
      <c r="K3172" s="61"/>
      <c r="L3172" s="61"/>
      <c r="M3172" s="61"/>
      <c r="N3172" s="61"/>
      <c r="O3172" s="61"/>
      <c r="P3172" s="61"/>
      <c r="Q3172" s="61"/>
      <c r="R3172" s="61"/>
      <c r="S3172" s="61"/>
      <c r="T3172" s="61"/>
      <c r="U3172" s="61"/>
      <c r="V3172" s="61"/>
      <c r="W3172" s="61"/>
      <c r="X3172" s="61"/>
      <c r="Y3172" s="61"/>
      <c r="Z3172" s="61"/>
      <c r="AA3172" s="61"/>
      <c r="AB3172" s="61"/>
      <c r="AC3172" s="61"/>
      <c r="AD3172" s="61"/>
      <c r="AE3172" s="61"/>
      <c r="AF3172" s="61"/>
      <c r="AG3172" s="61"/>
      <c r="AH3172" s="61"/>
      <c r="AI3172" s="61"/>
      <c r="AJ3172" s="61"/>
      <c r="AK3172" s="61"/>
      <c r="AL3172" s="61"/>
      <c r="AM3172" s="61"/>
      <c r="AN3172" s="61"/>
      <c r="AO3172" s="61"/>
      <c r="AP3172" s="61"/>
      <c r="AQ3172" s="61"/>
      <c r="AR3172" s="61"/>
      <c r="AS3172" s="61"/>
      <c r="AT3172" s="61"/>
      <c r="AU3172" s="61"/>
      <c r="AV3172" s="61"/>
      <c r="AW3172" s="61"/>
      <c r="AX3172" s="61"/>
      <c r="AY3172" s="61"/>
      <c r="AZ3172" s="61"/>
      <c r="BA3172" s="61"/>
      <c r="BB3172" s="61"/>
      <c r="BC3172" s="61"/>
      <c r="BD3172" s="61"/>
      <c r="BE3172" s="61"/>
      <c r="BF3172" s="61"/>
      <c r="BG3172" s="61"/>
      <c r="BH3172" s="61"/>
      <c r="BI3172" s="61"/>
      <c r="BJ3172" s="61"/>
      <c r="BK3172" s="61"/>
      <c r="BL3172" s="61"/>
      <c r="BM3172" s="61"/>
      <c r="BN3172" s="102"/>
    </row>
    <row r="3173" spans="2:66" ht="25.5" customHeight="1" x14ac:dyDescent="0.2">
      <c r="B3173" s="175" t="s">
        <v>180</v>
      </c>
      <c r="C3173" s="175"/>
      <c r="D3173" s="175"/>
      <c r="E3173" s="64"/>
      <c r="F3173" s="175" t="s">
        <v>14</v>
      </c>
      <c r="G3173" s="175"/>
      <c r="H3173" s="175"/>
      <c r="I3173" s="61"/>
      <c r="J3173" s="178" t="s">
        <v>338</v>
      </c>
      <c r="K3173" s="179"/>
      <c r="L3173" s="180"/>
      <c r="M3173" s="61"/>
      <c r="N3173" s="178" t="s">
        <v>409</v>
      </c>
      <c r="O3173" s="179"/>
      <c r="P3173" s="180"/>
      <c r="Q3173" s="61"/>
      <c r="R3173" s="178" t="s">
        <v>410</v>
      </c>
      <c r="S3173" s="179"/>
      <c r="T3173" s="180"/>
      <c r="U3173" s="61"/>
      <c r="V3173" s="175" t="s">
        <v>180</v>
      </c>
      <c r="W3173" s="175"/>
      <c r="X3173" s="175"/>
      <c r="Y3173" s="61"/>
      <c r="Z3173" s="175" t="s">
        <v>14</v>
      </c>
      <c r="AA3173" s="175"/>
      <c r="AB3173" s="175"/>
      <c r="AC3173" s="61"/>
      <c r="AD3173" s="61"/>
      <c r="AE3173" s="178" t="s">
        <v>338</v>
      </c>
      <c r="AF3173" s="179"/>
      <c r="AG3173" s="180"/>
      <c r="AH3173" s="61"/>
      <c r="AI3173" s="178" t="s">
        <v>409</v>
      </c>
      <c r="AJ3173" s="179"/>
      <c r="AK3173" s="180"/>
      <c r="AL3173" s="61"/>
      <c r="AM3173" s="178" t="s">
        <v>410</v>
      </c>
      <c r="AN3173" s="179"/>
      <c r="AO3173" s="180"/>
      <c r="AP3173" s="61"/>
      <c r="AQ3173" s="61"/>
      <c r="AR3173" s="175" t="s">
        <v>180</v>
      </c>
      <c r="AS3173" s="175"/>
      <c r="AT3173" s="175"/>
      <c r="AU3173" s="61"/>
      <c r="AV3173" s="175" t="s">
        <v>14</v>
      </c>
      <c r="AW3173" s="175"/>
      <c r="AX3173" s="175"/>
      <c r="AY3173" s="61"/>
      <c r="AZ3173" s="61"/>
      <c r="BA3173" s="175" t="s">
        <v>338</v>
      </c>
      <c r="BB3173" s="175"/>
      <c r="BC3173" s="175"/>
      <c r="BD3173" s="61"/>
      <c r="BE3173" s="178" t="s">
        <v>409</v>
      </c>
      <c r="BF3173" s="179"/>
      <c r="BG3173" s="180"/>
      <c r="BH3173" s="61"/>
      <c r="BI3173" s="178" t="s">
        <v>410</v>
      </c>
      <c r="BJ3173" s="179"/>
      <c r="BK3173" s="180"/>
      <c r="BL3173" s="61"/>
      <c r="BM3173" s="61"/>
      <c r="BN3173" s="102"/>
    </row>
    <row r="3174" spans="2:66" ht="25.5" customHeight="1" x14ac:dyDescent="0.2">
      <c r="B3174" s="55" t="s">
        <v>181</v>
      </c>
      <c r="C3174" s="57">
        <v>19</v>
      </c>
      <c r="D3174" s="58">
        <v>0.70370370370370372</v>
      </c>
      <c r="E3174" s="64"/>
      <c r="F3174" s="55" t="s">
        <v>186</v>
      </c>
      <c r="G3174" s="57">
        <v>27</v>
      </c>
      <c r="H3174" s="58">
        <v>1</v>
      </c>
      <c r="I3174" s="61"/>
      <c r="J3174" s="55" t="s">
        <v>339</v>
      </c>
      <c r="K3174" s="57">
        <v>19</v>
      </c>
      <c r="L3174" s="58">
        <v>0.70370370370370372</v>
      </c>
      <c r="M3174" s="61"/>
      <c r="N3174" s="55" t="s">
        <v>357</v>
      </c>
      <c r="O3174" s="57">
        <v>3</v>
      </c>
      <c r="P3174" s="58">
        <v>0.1111111111111111</v>
      </c>
      <c r="Q3174" s="61"/>
      <c r="R3174" s="55" t="s">
        <v>411</v>
      </c>
      <c r="S3174" s="57">
        <v>5</v>
      </c>
      <c r="T3174" s="58">
        <v>0.18518518518518517</v>
      </c>
      <c r="U3174" s="61"/>
      <c r="V3174" s="47" t="s">
        <v>181</v>
      </c>
      <c r="W3174" s="57">
        <v>3</v>
      </c>
      <c r="X3174" s="58">
        <v>0.3</v>
      </c>
      <c r="Y3174" s="61"/>
      <c r="Z3174" s="55" t="s">
        <v>186</v>
      </c>
      <c r="AA3174" s="57">
        <v>10</v>
      </c>
      <c r="AB3174" s="58">
        <v>1</v>
      </c>
      <c r="AC3174" s="61"/>
      <c r="AD3174" s="61"/>
      <c r="AE3174" s="47" t="s">
        <v>339</v>
      </c>
      <c r="AF3174" s="57">
        <v>3</v>
      </c>
      <c r="AG3174" s="58">
        <v>0.3</v>
      </c>
      <c r="AH3174" s="61"/>
      <c r="AI3174" s="55" t="s">
        <v>357</v>
      </c>
      <c r="AJ3174" s="57">
        <v>0</v>
      </c>
      <c r="AK3174" s="58">
        <v>0</v>
      </c>
      <c r="AL3174" s="61"/>
      <c r="AM3174" s="55" t="s">
        <v>411</v>
      </c>
      <c r="AN3174" s="57">
        <v>3</v>
      </c>
      <c r="AO3174" s="58">
        <v>0.3</v>
      </c>
      <c r="AP3174" s="61"/>
      <c r="AQ3174" s="61"/>
      <c r="AR3174" s="55" t="s">
        <v>181</v>
      </c>
      <c r="AS3174" s="57">
        <v>2</v>
      </c>
      <c r="AT3174" s="58">
        <v>0.4</v>
      </c>
      <c r="AU3174" s="61"/>
      <c r="AV3174" s="47" t="s">
        <v>186</v>
      </c>
      <c r="AW3174" s="57">
        <v>5</v>
      </c>
      <c r="AX3174" s="58">
        <v>1</v>
      </c>
      <c r="AY3174" s="61"/>
      <c r="AZ3174" s="61"/>
      <c r="BA3174" s="55" t="s">
        <v>339</v>
      </c>
      <c r="BB3174" s="57">
        <v>2</v>
      </c>
      <c r="BC3174" s="58">
        <v>0.4</v>
      </c>
      <c r="BD3174" s="61"/>
      <c r="BE3174" s="55" t="s">
        <v>357</v>
      </c>
      <c r="BF3174" s="57">
        <v>0</v>
      </c>
      <c r="BG3174" s="58">
        <v>0</v>
      </c>
      <c r="BH3174" s="61"/>
      <c r="BI3174" s="55" t="s">
        <v>411</v>
      </c>
      <c r="BJ3174" s="57">
        <v>1</v>
      </c>
      <c r="BK3174" s="58">
        <v>0.2</v>
      </c>
      <c r="BL3174" s="61"/>
      <c r="BM3174" s="61"/>
      <c r="BN3174" s="102"/>
    </row>
    <row r="3175" spans="2:66" ht="25.5" customHeight="1" x14ac:dyDescent="0.2">
      <c r="B3175" s="46" t="s">
        <v>182</v>
      </c>
      <c r="C3175" s="57">
        <v>2</v>
      </c>
      <c r="D3175" s="58">
        <v>7.407407407407407E-2</v>
      </c>
      <c r="E3175" s="64"/>
      <c r="F3175" s="46" t="s">
        <v>187</v>
      </c>
      <c r="G3175" s="57">
        <v>0</v>
      </c>
      <c r="H3175" s="58">
        <v>0</v>
      </c>
      <c r="I3175" s="61"/>
      <c r="J3175" s="55" t="s">
        <v>340</v>
      </c>
      <c r="K3175" s="57">
        <v>0</v>
      </c>
      <c r="L3175" s="58">
        <v>0</v>
      </c>
      <c r="M3175" s="61"/>
      <c r="N3175" s="55" t="s">
        <v>359</v>
      </c>
      <c r="O3175" s="57">
        <v>16</v>
      </c>
      <c r="P3175" s="58">
        <v>0.59259259259259256</v>
      </c>
      <c r="Q3175" s="61"/>
      <c r="R3175" s="55" t="s">
        <v>412</v>
      </c>
      <c r="S3175" s="57">
        <v>14</v>
      </c>
      <c r="T3175" s="58">
        <v>0.51851851851851849</v>
      </c>
      <c r="U3175" s="61"/>
      <c r="V3175" s="46" t="s">
        <v>182</v>
      </c>
      <c r="W3175" s="57">
        <v>3</v>
      </c>
      <c r="X3175" s="58">
        <v>0.3</v>
      </c>
      <c r="Y3175" s="61"/>
      <c r="Z3175" s="46" t="s">
        <v>187</v>
      </c>
      <c r="AA3175" s="57">
        <v>0</v>
      </c>
      <c r="AB3175" s="58">
        <v>0</v>
      </c>
      <c r="AC3175" s="61"/>
      <c r="AD3175" s="61"/>
      <c r="AE3175" s="47" t="s">
        <v>340</v>
      </c>
      <c r="AF3175" s="57">
        <v>0</v>
      </c>
      <c r="AG3175" s="58">
        <v>0</v>
      </c>
      <c r="AH3175" s="61"/>
      <c r="AI3175" s="55" t="s">
        <v>359</v>
      </c>
      <c r="AJ3175" s="57">
        <v>3</v>
      </c>
      <c r="AK3175" s="58">
        <v>0.3</v>
      </c>
      <c r="AL3175" s="61"/>
      <c r="AM3175" s="55" t="s">
        <v>412</v>
      </c>
      <c r="AN3175" s="57">
        <v>0</v>
      </c>
      <c r="AO3175" s="58">
        <v>0</v>
      </c>
      <c r="AP3175" s="61"/>
      <c r="AQ3175" s="61"/>
      <c r="AR3175" s="46" t="s">
        <v>182</v>
      </c>
      <c r="AS3175" s="57">
        <v>2</v>
      </c>
      <c r="AT3175" s="58">
        <v>0.4</v>
      </c>
      <c r="AU3175" s="61"/>
      <c r="AV3175" s="46" t="s">
        <v>187</v>
      </c>
      <c r="AW3175" s="57">
        <v>0</v>
      </c>
      <c r="AX3175" s="58">
        <v>0</v>
      </c>
      <c r="AY3175" s="61"/>
      <c r="AZ3175" s="61"/>
      <c r="BA3175" s="55" t="s">
        <v>340</v>
      </c>
      <c r="BB3175" s="57">
        <v>0</v>
      </c>
      <c r="BC3175" s="58">
        <v>0</v>
      </c>
      <c r="BD3175" s="61"/>
      <c r="BE3175" s="55" t="s">
        <v>359</v>
      </c>
      <c r="BF3175" s="57">
        <v>2</v>
      </c>
      <c r="BG3175" s="58">
        <v>0.4</v>
      </c>
      <c r="BH3175" s="61"/>
      <c r="BI3175" s="55" t="s">
        <v>412</v>
      </c>
      <c r="BJ3175" s="57">
        <v>1</v>
      </c>
      <c r="BK3175" s="58">
        <v>0.2</v>
      </c>
      <c r="BL3175" s="61"/>
      <c r="BM3175" s="61"/>
      <c r="BN3175" s="102"/>
    </row>
    <row r="3176" spans="2:66" ht="25.5" customHeight="1" x14ac:dyDescent="0.2">
      <c r="B3176" s="50" t="s">
        <v>183</v>
      </c>
      <c r="C3176" s="57">
        <v>1</v>
      </c>
      <c r="D3176" s="58">
        <v>3.7037037037037035E-2</v>
      </c>
      <c r="E3176" s="64"/>
      <c r="F3176" s="46" t="s">
        <v>188</v>
      </c>
      <c r="G3176" s="57">
        <v>0</v>
      </c>
      <c r="H3176" s="58">
        <v>0</v>
      </c>
      <c r="I3176" s="61"/>
      <c r="J3176" s="55" t="s">
        <v>341</v>
      </c>
      <c r="K3176" s="57">
        <v>0</v>
      </c>
      <c r="L3176" s="58">
        <v>0</v>
      </c>
      <c r="M3176" s="61"/>
      <c r="N3176" s="50" t="s">
        <v>360</v>
      </c>
      <c r="O3176" s="57">
        <v>0</v>
      </c>
      <c r="P3176" s="58">
        <v>0</v>
      </c>
      <c r="Q3176" s="61"/>
      <c r="R3176" s="50" t="s">
        <v>413</v>
      </c>
      <c r="S3176" s="57">
        <v>1</v>
      </c>
      <c r="T3176" s="58">
        <v>3.7037037037037035E-2</v>
      </c>
      <c r="U3176" s="61"/>
      <c r="V3176" s="46" t="s">
        <v>183</v>
      </c>
      <c r="W3176" s="57">
        <v>2</v>
      </c>
      <c r="X3176" s="58">
        <v>0.2</v>
      </c>
      <c r="Y3176" s="61"/>
      <c r="Z3176" s="46" t="s">
        <v>188</v>
      </c>
      <c r="AA3176" s="57">
        <v>0</v>
      </c>
      <c r="AB3176" s="58">
        <v>0</v>
      </c>
      <c r="AC3176" s="61"/>
      <c r="AD3176" s="61"/>
      <c r="AE3176" s="47" t="s">
        <v>341</v>
      </c>
      <c r="AF3176" s="57">
        <v>0</v>
      </c>
      <c r="AG3176" s="58">
        <v>0</v>
      </c>
      <c r="AH3176" s="61"/>
      <c r="AI3176" s="50" t="s">
        <v>360</v>
      </c>
      <c r="AJ3176" s="57">
        <v>1</v>
      </c>
      <c r="AK3176" s="58">
        <v>0.1</v>
      </c>
      <c r="AL3176" s="61"/>
      <c r="AM3176" s="50" t="s">
        <v>413</v>
      </c>
      <c r="AN3176" s="57">
        <v>3</v>
      </c>
      <c r="AO3176" s="58">
        <v>0.3</v>
      </c>
      <c r="AP3176" s="61"/>
      <c r="AQ3176" s="61"/>
      <c r="AR3176" s="46" t="s">
        <v>183</v>
      </c>
      <c r="AS3176" s="57">
        <v>1</v>
      </c>
      <c r="AT3176" s="58">
        <v>0.2</v>
      </c>
      <c r="AU3176" s="61"/>
      <c r="AV3176" s="46" t="s">
        <v>188</v>
      </c>
      <c r="AW3176" s="57">
        <v>0</v>
      </c>
      <c r="AX3176" s="58">
        <v>0</v>
      </c>
      <c r="AY3176" s="61"/>
      <c r="AZ3176" s="61"/>
      <c r="BA3176" s="55" t="s">
        <v>341</v>
      </c>
      <c r="BB3176" s="57">
        <v>0</v>
      </c>
      <c r="BC3176" s="58">
        <v>0</v>
      </c>
      <c r="BD3176" s="61"/>
      <c r="BE3176" s="50" t="s">
        <v>360</v>
      </c>
      <c r="BF3176" s="57">
        <v>0</v>
      </c>
      <c r="BG3176" s="58">
        <v>0</v>
      </c>
      <c r="BH3176" s="61"/>
      <c r="BI3176" s="50" t="s">
        <v>413</v>
      </c>
      <c r="BJ3176" s="57">
        <v>2</v>
      </c>
      <c r="BK3176" s="58">
        <v>0.4</v>
      </c>
      <c r="BL3176" s="61"/>
      <c r="BM3176" s="61"/>
      <c r="BN3176" s="102"/>
    </row>
    <row r="3177" spans="2:66" ht="25.5" customHeight="1" x14ac:dyDescent="0.2">
      <c r="B3177" s="50" t="s">
        <v>184</v>
      </c>
      <c r="C3177" s="57">
        <v>2</v>
      </c>
      <c r="D3177" s="58">
        <v>7.407407407407407E-2</v>
      </c>
      <c r="E3177" s="64"/>
      <c r="F3177" s="77"/>
      <c r="G3177" s="54">
        <v>27</v>
      </c>
      <c r="H3177" s="76">
        <v>1</v>
      </c>
      <c r="I3177" s="61"/>
      <c r="J3177" s="50" t="s">
        <v>344</v>
      </c>
      <c r="K3177" s="57">
        <v>2</v>
      </c>
      <c r="L3177" s="58">
        <v>7.407407407407407E-2</v>
      </c>
      <c r="M3177" s="61"/>
      <c r="N3177" s="50" t="s">
        <v>358</v>
      </c>
      <c r="O3177" s="57">
        <v>2</v>
      </c>
      <c r="P3177" s="58">
        <v>7.407407407407407E-2</v>
      </c>
      <c r="Q3177" s="61"/>
      <c r="R3177" s="50" t="s">
        <v>414</v>
      </c>
      <c r="S3177" s="57">
        <v>1</v>
      </c>
      <c r="T3177" s="58">
        <v>3.7037037037037035E-2</v>
      </c>
      <c r="U3177" s="61"/>
      <c r="V3177" s="46" t="s">
        <v>184</v>
      </c>
      <c r="W3177" s="57">
        <v>0</v>
      </c>
      <c r="X3177" s="58">
        <v>0</v>
      </c>
      <c r="Y3177" s="61"/>
      <c r="Z3177" s="77"/>
      <c r="AA3177" s="54">
        <v>10</v>
      </c>
      <c r="AB3177" s="76">
        <v>1</v>
      </c>
      <c r="AC3177" s="61"/>
      <c r="AD3177" s="61"/>
      <c r="AE3177" s="50" t="s">
        <v>344</v>
      </c>
      <c r="AF3177" s="57">
        <v>3</v>
      </c>
      <c r="AG3177" s="58">
        <v>0.3</v>
      </c>
      <c r="AH3177" s="61"/>
      <c r="AI3177" s="50" t="s">
        <v>358</v>
      </c>
      <c r="AJ3177" s="57">
        <v>2</v>
      </c>
      <c r="AK3177" s="58">
        <v>0.2</v>
      </c>
      <c r="AL3177" s="61"/>
      <c r="AM3177" s="50" t="s">
        <v>414</v>
      </c>
      <c r="AN3177" s="57">
        <v>0</v>
      </c>
      <c r="AO3177" s="58">
        <v>0</v>
      </c>
      <c r="AP3177" s="61"/>
      <c r="AQ3177" s="61"/>
      <c r="AR3177" s="46" t="s">
        <v>184</v>
      </c>
      <c r="AS3177" s="57">
        <v>0</v>
      </c>
      <c r="AT3177" s="58">
        <v>0</v>
      </c>
      <c r="AU3177" s="61"/>
      <c r="AV3177" s="77"/>
      <c r="AW3177" s="54">
        <v>5</v>
      </c>
      <c r="AX3177" s="76">
        <v>1</v>
      </c>
      <c r="AY3177" s="61"/>
      <c r="AZ3177" s="61"/>
      <c r="BA3177" s="50" t="s">
        <v>344</v>
      </c>
      <c r="BB3177" s="57">
        <v>2</v>
      </c>
      <c r="BC3177" s="58">
        <v>0.4</v>
      </c>
      <c r="BD3177" s="61"/>
      <c r="BE3177" s="50" t="s">
        <v>358</v>
      </c>
      <c r="BF3177" s="57">
        <v>2</v>
      </c>
      <c r="BG3177" s="58">
        <v>0.4</v>
      </c>
      <c r="BH3177" s="61"/>
      <c r="BI3177" s="50" t="s">
        <v>414</v>
      </c>
      <c r="BJ3177" s="57">
        <v>0</v>
      </c>
      <c r="BK3177" s="58">
        <v>0</v>
      </c>
      <c r="BL3177" s="61"/>
      <c r="BM3177" s="61"/>
      <c r="BN3177" s="102"/>
    </row>
    <row r="3178" spans="2:66" ht="25.5" customHeight="1" x14ac:dyDescent="0.2">
      <c r="B3178" s="50" t="s">
        <v>185</v>
      </c>
      <c r="C3178" s="57">
        <v>3</v>
      </c>
      <c r="D3178" s="58">
        <v>0.1111111111111111</v>
      </c>
      <c r="E3178" s="64"/>
      <c r="F3178" s="61"/>
      <c r="G3178" s="56" t="s">
        <v>141</v>
      </c>
      <c r="H3178" s="49" t="s">
        <v>140</v>
      </c>
      <c r="I3178" s="61"/>
      <c r="J3178" s="50" t="s">
        <v>343</v>
      </c>
      <c r="K3178" s="57">
        <v>0</v>
      </c>
      <c r="L3178" s="58">
        <v>0</v>
      </c>
      <c r="M3178" s="61"/>
      <c r="N3178" s="50" t="s">
        <v>361</v>
      </c>
      <c r="O3178" s="57">
        <v>0</v>
      </c>
      <c r="P3178" s="58">
        <v>0</v>
      </c>
      <c r="Q3178" s="61"/>
      <c r="R3178" s="50" t="s">
        <v>415</v>
      </c>
      <c r="S3178" s="57">
        <v>0</v>
      </c>
      <c r="T3178" s="58">
        <v>0</v>
      </c>
      <c r="U3178" s="61"/>
      <c r="V3178" s="46" t="s">
        <v>185</v>
      </c>
      <c r="W3178" s="57">
        <v>2</v>
      </c>
      <c r="X3178" s="58">
        <v>0.2</v>
      </c>
      <c r="Y3178" s="61"/>
      <c r="Z3178" s="37"/>
      <c r="AA3178" s="56" t="s">
        <v>141</v>
      </c>
      <c r="AB3178" s="49" t="s">
        <v>140</v>
      </c>
      <c r="AC3178" s="61"/>
      <c r="AD3178" s="61"/>
      <c r="AE3178" s="50" t="s">
        <v>343</v>
      </c>
      <c r="AF3178" s="57">
        <v>0</v>
      </c>
      <c r="AG3178" s="58">
        <v>0</v>
      </c>
      <c r="AH3178" s="61"/>
      <c r="AI3178" s="50" t="s">
        <v>361</v>
      </c>
      <c r="AJ3178" s="57">
        <v>1</v>
      </c>
      <c r="AK3178" s="58">
        <v>0.1</v>
      </c>
      <c r="AL3178" s="61"/>
      <c r="AM3178" s="50" t="s">
        <v>415</v>
      </c>
      <c r="AN3178" s="57">
        <v>2</v>
      </c>
      <c r="AO3178" s="58">
        <v>0.2</v>
      </c>
      <c r="AP3178" s="61"/>
      <c r="AQ3178" s="61"/>
      <c r="AR3178" s="46" t="s">
        <v>185</v>
      </c>
      <c r="AS3178" s="57">
        <v>0</v>
      </c>
      <c r="AT3178" s="58">
        <v>0</v>
      </c>
      <c r="AU3178" s="61"/>
      <c r="AV3178" s="61"/>
      <c r="AW3178" s="56" t="s">
        <v>141</v>
      </c>
      <c r="AX3178" s="49" t="s">
        <v>140</v>
      </c>
      <c r="AY3178" s="61"/>
      <c r="AZ3178" s="61"/>
      <c r="BA3178" s="50" t="s">
        <v>343</v>
      </c>
      <c r="BB3178" s="57">
        <v>0</v>
      </c>
      <c r="BC3178" s="58">
        <v>0</v>
      </c>
      <c r="BD3178" s="61"/>
      <c r="BE3178" s="50" t="s">
        <v>361</v>
      </c>
      <c r="BF3178" s="57">
        <v>1</v>
      </c>
      <c r="BG3178" s="58">
        <v>0.2</v>
      </c>
      <c r="BH3178" s="61"/>
      <c r="BI3178" s="50" t="s">
        <v>415</v>
      </c>
      <c r="BJ3178" s="57">
        <v>1</v>
      </c>
      <c r="BK3178" s="58">
        <v>0.2</v>
      </c>
      <c r="BL3178" s="61"/>
      <c r="BM3178" s="61"/>
      <c r="BN3178" s="102"/>
    </row>
    <row r="3179" spans="2:66" ht="25.5" customHeight="1" x14ac:dyDescent="0.2">
      <c r="B3179" s="46" t="s">
        <v>162</v>
      </c>
      <c r="C3179" s="57">
        <v>0</v>
      </c>
      <c r="D3179" s="58">
        <v>0</v>
      </c>
      <c r="E3179" s="64"/>
      <c r="F3179" s="61"/>
      <c r="G3179" s="61"/>
      <c r="H3179" s="61"/>
      <c r="I3179" s="61"/>
      <c r="J3179" s="50" t="s">
        <v>342</v>
      </c>
      <c r="K3179" s="57">
        <v>0</v>
      </c>
      <c r="L3179" s="58">
        <v>0</v>
      </c>
      <c r="M3179" s="61"/>
      <c r="N3179" s="50" t="s">
        <v>362</v>
      </c>
      <c r="O3179" s="57">
        <v>1</v>
      </c>
      <c r="P3179" s="58">
        <v>3.7037037037037035E-2</v>
      </c>
      <c r="Q3179" s="61"/>
      <c r="R3179" s="50" t="s">
        <v>416</v>
      </c>
      <c r="S3179" s="57">
        <v>1</v>
      </c>
      <c r="T3179" s="58">
        <v>3.7037037037037035E-2</v>
      </c>
      <c r="U3179" s="61"/>
      <c r="V3179" s="46" t="s">
        <v>162</v>
      </c>
      <c r="W3179" s="57">
        <v>0</v>
      </c>
      <c r="X3179" s="58">
        <v>0</v>
      </c>
      <c r="Y3179" s="61"/>
      <c r="Z3179" s="61"/>
      <c r="AA3179" s="61"/>
      <c r="AB3179" s="61"/>
      <c r="AC3179" s="61"/>
      <c r="AD3179" s="61"/>
      <c r="AE3179" s="50" t="s">
        <v>342</v>
      </c>
      <c r="AF3179" s="57">
        <v>0</v>
      </c>
      <c r="AG3179" s="58">
        <v>0</v>
      </c>
      <c r="AH3179" s="61"/>
      <c r="AI3179" s="50" t="s">
        <v>362</v>
      </c>
      <c r="AJ3179" s="57">
        <v>1</v>
      </c>
      <c r="AK3179" s="58">
        <v>0.1</v>
      </c>
      <c r="AL3179" s="61"/>
      <c r="AM3179" s="50" t="s">
        <v>416</v>
      </c>
      <c r="AN3179" s="57">
        <v>0</v>
      </c>
      <c r="AO3179" s="58">
        <v>0</v>
      </c>
      <c r="AP3179" s="61"/>
      <c r="AQ3179" s="61"/>
      <c r="AR3179" s="46" t="s">
        <v>162</v>
      </c>
      <c r="AS3179" s="57">
        <v>0</v>
      </c>
      <c r="AT3179" s="58">
        <v>0</v>
      </c>
      <c r="AU3179" s="61"/>
      <c r="AV3179" s="61"/>
      <c r="AW3179" s="61"/>
      <c r="AX3179" s="61"/>
      <c r="AY3179" s="61"/>
      <c r="AZ3179" s="61"/>
      <c r="BA3179" s="50" t="s">
        <v>342</v>
      </c>
      <c r="BB3179" s="57">
        <v>0</v>
      </c>
      <c r="BC3179" s="58">
        <v>0</v>
      </c>
      <c r="BD3179" s="61"/>
      <c r="BE3179" s="50" t="s">
        <v>362</v>
      </c>
      <c r="BF3179" s="57">
        <v>0</v>
      </c>
      <c r="BG3179" s="58">
        <v>0</v>
      </c>
      <c r="BH3179" s="61"/>
      <c r="BI3179" s="50" t="s">
        <v>416</v>
      </c>
      <c r="BJ3179" s="57">
        <v>0</v>
      </c>
      <c r="BK3179" s="58">
        <v>0</v>
      </c>
      <c r="BL3179" s="61"/>
      <c r="BM3179" s="61"/>
      <c r="BN3179" s="102"/>
    </row>
    <row r="3180" spans="2:66" ht="25.5" customHeight="1" x14ac:dyDescent="0.2">
      <c r="B3180" s="77"/>
      <c r="C3180" s="54">
        <v>27</v>
      </c>
      <c r="D3180" s="76">
        <v>1</v>
      </c>
      <c r="E3180" s="64"/>
      <c r="F3180" s="61"/>
      <c r="G3180" s="61"/>
      <c r="H3180" s="61"/>
      <c r="I3180" s="61"/>
      <c r="J3180" s="50" t="s">
        <v>354</v>
      </c>
      <c r="K3180" s="57">
        <v>1</v>
      </c>
      <c r="L3180" s="58">
        <v>3.7037037037037035E-2</v>
      </c>
      <c r="M3180" s="61"/>
      <c r="N3180" s="50" t="s">
        <v>363</v>
      </c>
      <c r="O3180" s="57">
        <v>0</v>
      </c>
      <c r="P3180" s="58">
        <v>0</v>
      </c>
      <c r="Q3180" s="61"/>
      <c r="R3180" s="50" t="s">
        <v>417</v>
      </c>
      <c r="S3180" s="57">
        <v>1</v>
      </c>
      <c r="T3180" s="58">
        <v>3.7037037037037035E-2</v>
      </c>
      <c r="U3180" s="61"/>
      <c r="V3180" s="77"/>
      <c r="W3180" s="54">
        <v>10</v>
      </c>
      <c r="X3180" s="76">
        <v>1</v>
      </c>
      <c r="Y3180" s="61"/>
      <c r="Z3180" s="61"/>
      <c r="AA3180" s="61"/>
      <c r="AB3180" s="61"/>
      <c r="AC3180" s="61"/>
      <c r="AD3180" s="61"/>
      <c r="AE3180" s="50" t="s">
        <v>354</v>
      </c>
      <c r="AF3180" s="57">
        <v>2</v>
      </c>
      <c r="AG3180" s="58">
        <v>0.2</v>
      </c>
      <c r="AH3180" s="61"/>
      <c r="AI3180" s="50" t="s">
        <v>363</v>
      </c>
      <c r="AJ3180" s="57">
        <v>0</v>
      </c>
      <c r="AK3180" s="58">
        <v>0</v>
      </c>
      <c r="AL3180" s="61"/>
      <c r="AM3180" s="50" t="s">
        <v>417</v>
      </c>
      <c r="AN3180" s="57">
        <v>0</v>
      </c>
      <c r="AO3180" s="58">
        <v>0</v>
      </c>
      <c r="AP3180" s="61"/>
      <c r="AQ3180" s="61"/>
      <c r="AR3180" s="77" t="s">
        <v>142</v>
      </c>
      <c r="AS3180" s="54">
        <v>5</v>
      </c>
      <c r="AT3180" s="76">
        <v>1</v>
      </c>
      <c r="AU3180" s="61"/>
      <c r="AV3180" s="61"/>
      <c r="AW3180" s="61"/>
      <c r="AX3180" s="61"/>
      <c r="AY3180" s="61"/>
      <c r="AZ3180" s="61"/>
      <c r="BA3180" s="50" t="s">
        <v>354</v>
      </c>
      <c r="BB3180" s="57">
        <v>1</v>
      </c>
      <c r="BC3180" s="58">
        <v>0.2</v>
      </c>
      <c r="BD3180" s="61"/>
      <c r="BE3180" s="50" t="s">
        <v>363</v>
      </c>
      <c r="BF3180" s="57">
        <v>0</v>
      </c>
      <c r="BG3180" s="58">
        <v>0</v>
      </c>
      <c r="BH3180" s="61"/>
      <c r="BI3180" s="50" t="s">
        <v>417</v>
      </c>
      <c r="BJ3180" s="57">
        <v>0</v>
      </c>
      <c r="BK3180" s="58">
        <v>0</v>
      </c>
      <c r="BL3180" s="61"/>
      <c r="BM3180" s="61"/>
      <c r="BN3180" s="102"/>
    </row>
    <row r="3181" spans="2:66" ht="25.5" customHeight="1" x14ac:dyDescent="0.2">
      <c r="B3181" s="61"/>
      <c r="C3181" s="80" t="s">
        <v>141</v>
      </c>
      <c r="D3181" s="77" t="s">
        <v>140</v>
      </c>
      <c r="E3181" s="64"/>
      <c r="F3181" s="61"/>
      <c r="G3181" s="61"/>
      <c r="H3181" s="61"/>
      <c r="I3181" s="61"/>
      <c r="J3181" s="50" t="s">
        <v>355</v>
      </c>
      <c r="K3181" s="57">
        <v>0</v>
      </c>
      <c r="L3181" s="58">
        <v>0</v>
      </c>
      <c r="M3181" s="61"/>
      <c r="N3181" s="50" t="s">
        <v>364</v>
      </c>
      <c r="O3181" s="57">
        <v>2</v>
      </c>
      <c r="P3181" s="58">
        <v>7.407407407407407E-2</v>
      </c>
      <c r="Q3181" s="61"/>
      <c r="R3181" s="50" t="s">
        <v>418</v>
      </c>
      <c r="S3181" s="57">
        <v>1</v>
      </c>
      <c r="T3181" s="58">
        <v>3.7037037037037035E-2</v>
      </c>
      <c r="U3181" s="61"/>
      <c r="V3181" s="61"/>
      <c r="W3181" s="56" t="s">
        <v>141</v>
      </c>
      <c r="X3181" s="49" t="s">
        <v>140</v>
      </c>
      <c r="Y3181" s="61"/>
      <c r="Z3181" s="61"/>
      <c r="AA3181" s="61"/>
      <c r="AB3181" s="61"/>
      <c r="AC3181" s="61"/>
      <c r="AD3181" s="61"/>
      <c r="AE3181" s="50" t="s">
        <v>355</v>
      </c>
      <c r="AF3181" s="57">
        <v>0</v>
      </c>
      <c r="AG3181" s="58">
        <v>0</v>
      </c>
      <c r="AH3181" s="61"/>
      <c r="AI3181" s="50" t="s">
        <v>364</v>
      </c>
      <c r="AJ3181" s="57">
        <v>0</v>
      </c>
      <c r="AK3181" s="58">
        <v>0</v>
      </c>
      <c r="AL3181" s="61"/>
      <c r="AM3181" s="50" t="s">
        <v>418</v>
      </c>
      <c r="AN3181" s="57">
        <v>0</v>
      </c>
      <c r="AO3181" s="58">
        <v>0</v>
      </c>
      <c r="AP3181" s="61"/>
      <c r="AQ3181" s="61"/>
      <c r="AR3181" s="69"/>
      <c r="AS3181" s="56" t="s">
        <v>141</v>
      </c>
      <c r="AT3181" s="49" t="s">
        <v>140</v>
      </c>
      <c r="AU3181" s="61"/>
      <c r="AV3181" s="61"/>
      <c r="AW3181" s="61"/>
      <c r="AX3181" s="61"/>
      <c r="AY3181" s="61"/>
      <c r="AZ3181" s="61"/>
      <c r="BA3181" s="50" t="s">
        <v>355</v>
      </c>
      <c r="BB3181" s="57">
        <v>0</v>
      </c>
      <c r="BC3181" s="58">
        <v>0</v>
      </c>
      <c r="BD3181" s="61"/>
      <c r="BE3181" s="50" t="s">
        <v>364</v>
      </c>
      <c r="BF3181" s="57">
        <v>0</v>
      </c>
      <c r="BG3181" s="58">
        <v>0</v>
      </c>
      <c r="BH3181" s="61"/>
      <c r="BI3181" s="50" t="s">
        <v>418</v>
      </c>
      <c r="BJ3181" s="57">
        <v>0</v>
      </c>
      <c r="BK3181" s="58">
        <v>0</v>
      </c>
      <c r="BL3181" s="61"/>
      <c r="BM3181" s="61"/>
      <c r="BN3181" s="102"/>
    </row>
    <row r="3182" spans="2:66" ht="25.5" customHeight="1" x14ac:dyDescent="0.2">
      <c r="B3182"/>
      <c r="C3182"/>
      <c r="D3182"/>
      <c r="E3182" s="64"/>
      <c r="F3182" s="175" t="s">
        <v>16</v>
      </c>
      <c r="G3182" s="175"/>
      <c r="H3182" s="175"/>
      <c r="I3182" s="61"/>
      <c r="J3182" s="50" t="s">
        <v>356</v>
      </c>
      <c r="K3182" s="57">
        <v>0</v>
      </c>
      <c r="L3182" s="58">
        <v>0</v>
      </c>
      <c r="M3182" s="61"/>
      <c r="N3182" s="50" t="s">
        <v>365</v>
      </c>
      <c r="O3182" s="57">
        <v>1</v>
      </c>
      <c r="P3182" s="58">
        <v>3.7037037037037035E-2</v>
      </c>
      <c r="Q3182" s="61"/>
      <c r="R3182" s="50" t="s">
        <v>419</v>
      </c>
      <c r="S3182" s="57">
        <v>1</v>
      </c>
      <c r="T3182" s="58">
        <v>3.7037037037037035E-2</v>
      </c>
      <c r="U3182" s="61"/>
      <c r="V3182"/>
      <c r="W3182"/>
      <c r="X3182"/>
      <c r="Y3182" s="61"/>
      <c r="Z3182" s="61"/>
      <c r="AA3182" s="61"/>
      <c r="AB3182" s="61"/>
      <c r="AC3182" s="61"/>
      <c r="AD3182" s="61"/>
      <c r="AE3182" s="50" t="s">
        <v>356</v>
      </c>
      <c r="AF3182" s="57">
        <v>0</v>
      </c>
      <c r="AG3182" s="58">
        <v>0</v>
      </c>
      <c r="AH3182" s="61"/>
      <c r="AI3182" s="50" t="s">
        <v>365</v>
      </c>
      <c r="AJ3182" s="57">
        <v>1</v>
      </c>
      <c r="AK3182" s="58">
        <v>0.1</v>
      </c>
      <c r="AL3182" s="61"/>
      <c r="AM3182" s="50" t="s">
        <v>419</v>
      </c>
      <c r="AN3182" s="57">
        <v>2</v>
      </c>
      <c r="AO3182" s="58">
        <v>0.2</v>
      </c>
      <c r="AP3182" s="61"/>
      <c r="AQ3182" s="61"/>
      <c r="AR3182"/>
      <c r="AS3182"/>
      <c r="AT3182"/>
      <c r="AU3182" s="61"/>
      <c r="AV3182"/>
      <c r="AW3182"/>
      <c r="AX3182"/>
      <c r="AY3182" s="61"/>
      <c r="AZ3182" s="61"/>
      <c r="BA3182" s="50" t="s">
        <v>356</v>
      </c>
      <c r="BB3182" s="57">
        <v>0</v>
      </c>
      <c r="BC3182" s="58">
        <v>0</v>
      </c>
      <c r="BD3182" s="61"/>
      <c r="BE3182" s="50" t="s">
        <v>365</v>
      </c>
      <c r="BF3182" s="57">
        <v>0</v>
      </c>
      <c r="BG3182" s="58">
        <v>0</v>
      </c>
      <c r="BH3182" s="61"/>
      <c r="BI3182" s="50" t="s">
        <v>419</v>
      </c>
      <c r="BJ3182" s="57">
        <v>0</v>
      </c>
      <c r="BK3182" s="58">
        <v>0</v>
      </c>
      <c r="BL3182" s="61"/>
      <c r="BM3182" s="61"/>
      <c r="BN3182" s="102"/>
    </row>
    <row r="3183" spans="2:66" ht="25.5" customHeight="1" x14ac:dyDescent="0.2">
      <c r="B3183"/>
      <c r="C3183"/>
      <c r="D3183"/>
      <c r="E3183" s="64"/>
      <c r="F3183" s="55" t="s">
        <v>191</v>
      </c>
      <c r="G3183" s="57">
        <v>8</v>
      </c>
      <c r="H3183" s="58">
        <v>0.29629629629629628</v>
      </c>
      <c r="I3183" s="61"/>
      <c r="J3183" s="50" t="s">
        <v>345</v>
      </c>
      <c r="K3183" s="57">
        <v>2</v>
      </c>
      <c r="L3183" s="58">
        <v>7.407407407407407E-2</v>
      </c>
      <c r="M3183" s="61"/>
      <c r="N3183" s="50" t="s">
        <v>366</v>
      </c>
      <c r="O3183" s="57">
        <v>2</v>
      </c>
      <c r="P3183" s="58">
        <v>7.407407407407407E-2</v>
      </c>
      <c r="Q3183" s="61"/>
      <c r="R3183" s="50" t="s">
        <v>420</v>
      </c>
      <c r="S3183" s="57">
        <v>2</v>
      </c>
      <c r="T3183" s="58">
        <v>7.407407407407407E-2</v>
      </c>
      <c r="U3183" s="61"/>
      <c r="V3183" s="175" t="s">
        <v>15</v>
      </c>
      <c r="W3183" s="175"/>
      <c r="X3183" s="175"/>
      <c r="Y3183" s="61"/>
      <c r="Z3183" s="175" t="s">
        <v>16</v>
      </c>
      <c r="AA3183" s="175"/>
      <c r="AB3183" s="175"/>
      <c r="AC3183" s="61"/>
      <c r="AD3183" s="61"/>
      <c r="AE3183" s="50" t="s">
        <v>345</v>
      </c>
      <c r="AF3183" s="57">
        <v>0</v>
      </c>
      <c r="AG3183" s="58">
        <v>0</v>
      </c>
      <c r="AH3183" s="61"/>
      <c r="AI3183" s="50" t="s">
        <v>366</v>
      </c>
      <c r="AJ3183" s="57">
        <v>1</v>
      </c>
      <c r="AK3183" s="58">
        <v>0.1</v>
      </c>
      <c r="AL3183" s="61"/>
      <c r="AM3183" s="50" t="s">
        <v>420</v>
      </c>
      <c r="AN3183" s="57">
        <v>0</v>
      </c>
      <c r="AO3183" s="58">
        <v>0</v>
      </c>
      <c r="AP3183" s="61"/>
      <c r="AQ3183" s="61"/>
      <c r="AR3183" s="178" t="s">
        <v>15</v>
      </c>
      <c r="AS3183" s="179"/>
      <c r="AT3183" s="179"/>
      <c r="AU3183" s="61"/>
      <c r="AV3183" s="176" t="s">
        <v>16</v>
      </c>
      <c r="AW3183" s="177"/>
      <c r="AX3183" s="177"/>
      <c r="AY3183" s="61"/>
      <c r="AZ3183" s="61"/>
      <c r="BA3183" s="50" t="s">
        <v>345</v>
      </c>
      <c r="BB3183" s="57">
        <v>0</v>
      </c>
      <c r="BC3183" s="58">
        <v>0</v>
      </c>
      <c r="BD3183" s="61"/>
      <c r="BE3183" s="50" t="s">
        <v>366</v>
      </c>
      <c r="BF3183" s="57">
        <v>0</v>
      </c>
      <c r="BG3183" s="58">
        <v>0</v>
      </c>
      <c r="BH3183" s="61"/>
      <c r="BI3183" s="50" t="s">
        <v>420</v>
      </c>
      <c r="BJ3183" s="57">
        <v>0</v>
      </c>
      <c r="BK3183" s="58">
        <v>0</v>
      </c>
      <c r="BL3183" s="61"/>
      <c r="BM3183" s="61"/>
      <c r="BN3183" s="102"/>
    </row>
    <row r="3184" spans="2:66" ht="25.5" customHeight="1" x14ac:dyDescent="0.2">
      <c r="B3184"/>
      <c r="C3184"/>
      <c r="D3184"/>
      <c r="E3184" s="64"/>
      <c r="F3184" s="46" t="s">
        <v>192</v>
      </c>
      <c r="G3184" s="57">
        <v>7</v>
      </c>
      <c r="H3184" s="58">
        <v>0.25925925925925924</v>
      </c>
      <c r="I3184" s="61"/>
      <c r="J3184" s="50" t="s">
        <v>347</v>
      </c>
      <c r="K3184" s="57">
        <v>0</v>
      </c>
      <c r="L3184" s="58">
        <v>0</v>
      </c>
      <c r="M3184" s="61"/>
      <c r="N3184" s="50" t="s">
        <v>367</v>
      </c>
      <c r="O3184" s="57">
        <v>0</v>
      </c>
      <c r="P3184" s="58">
        <v>0</v>
      </c>
      <c r="Q3184" s="61"/>
      <c r="R3184" s="50" t="s">
        <v>421</v>
      </c>
      <c r="S3184" s="57">
        <v>0</v>
      </c>
      <c r="T3184" s="58">
        <v>0</v>
      </c>
      <c r="U3184" s="61"/>
      <c r="V3184" s="47" t="s">
        <v>189</v>
      </c>
      <c r="W3184" s="57">
        <v>4</v>
      </c>
      <c r="X3184" s="58">
        <v>0.4</v>
      </c>
      <c r="Y3184" s="61"/>
      <c r="Z3184" s="47" t="s">
        <v>191</v>
      </c>
      <c r="AA3184" s="57">
        <v>10</v>
      </c>
      <c r="AB3184" s="58">
        <v>1</v>
      </c>
      <c r="AC3184" s="61"/>
      <c r="AD3184" s="61"/>
      <c r="AE3184" s="50" t="s">
        <v>347</v>
      </c>
      <c r="AF3184" s="57">
        <v>0</v>
      </c>
      <c r="AG3184" s="58">
        <v>0</v>
      </c>
      <c r="AH3184" s="61"/>
      <c r="AI3184" s="50" t="s">
        <v>367</v>
      </c>
      <c r="AJ3184" s="57">
        <v>0</v>
      </c>
      <c r="AK3184" s="58">
        <v>0</v>
      </c>
      <c r="AL3184" s="61"/>
      <c r="AM3184" s="50" t="s">
        <v>421</v>
      </c>
      <c r="AN3184" s="57">
        <v>0</v>
      </c>
      <c r="AO3184" s="58">
        <v>0</v>
      </c>
      <c r="AP3184" s="61"/>
      <c r="AQ3184" s="61"/>
      <c r="AR3184" s="47" t="s">
        <v>189</v>
      </c>
      <c r="AS3184" s="57">
        <v>3</v>
      </c>
      <c r="AT3184" s="58">
        <v>0.6</v>
      </c>
      <c r="AU3184" s="61"/>
      <c r="AV3184" s="47" t="s">
        <v>191</v>
      </c>
      <c r="AW3184" s="57">
        <v>4</v>
      </c>
      <c r="AX3184" s="58">
        <v>0.8</v>
      </c>
      <c r="AY3184" s="61"/>
      <c r="AZ3184" s="61"/>
      <c r="BA3184" s="50" t="s">
        <v>347</v>
      </c>
      <c r="BB3184" s="57">
        <v>0</v>
      </c>
      <c r="BC3184" s="58">
        <v>0</v>
      </c>
      <c r="BD3184" s="61"/>
      <c r="BE3184" s="50" t="s">
        <v>367</v>
      </c>
      <c r="BF3184" s="57">
        <v>0</v>
      </c>
      <c r="BG3184" s="58">
        <v>0</v>
      </c>
      <c r="BH3184" s="61"/>
      <c r="BI3184" s="50" t="s">
        <v>421</v>
      </c>
      <c r="BJ3184" s="57">
        <v>0</v>
      </c>
      <c r="BK3184" s="58">
        <v>0</v>
      </c>
      <c r="BL3184" s="61"/>
      <c r="BM3184" s="61"/>
      <c r="BN3184" s="102"/>
    </row>
    <row r="3185" spans="2:66" ht="25.5" customHeight="1" x14ac:dyDescent="0.2">
      <c r="B3185"/>
      <c r="C3185"/>
      <c r="D3185"/>
      <c r="E3185" s="64"/>
      <c r="F3185" s="46" t="s">
        <v>193</v>
      </c>
      <c r="G3185" s="57">
        <v>4</v>
      </c>
      <c r="H3185" s="58">
        <v>0.14814814814814814</v>
      </c>
      <c r="I3185" s="61"/>
      <c r="J3185" s="50" t="s">
        <v>346</v>
      </c>
      <c r="K3185" s="57">
        <v>0</v>
      </c>
      <c r="L3185" s="58">
        <v>0</v>
      </c>
      <c r="M3185" s="61"/>
      <c r="N3185" s="50" t="s">
        <v>368</v>
      </c>
      <c r="O3185" s="57">
        <v>0</v>
      </c>
      <c r="P3185" s="58">
        <v>0</v>
      </c>
      <c r="Q3185" s="61"/>
      <c r="R3185" s="50" t="s">
        <v>422</v>
      </c>
      <c r="S3185" s="57">
        <v>0</v>
      </c>
      <c r="T3185" s="58">
        <v>0</v>
      </c>
      <c r="U3185" s="61"/>
      <c r="V3185" s="46" t="s">
        <v>190</v>
      </c>
      <c r="W3185" s="57">
        <v>6</v>
      </c>
      <c r="X3185" s="58">
        <v>0.6</v>
      </c>
      <c r="Y3185" s="61"/>
      <c r="Z3185" s="46" t="s">
        <v>192</v>
      </c>
      <c r="AA3185" s="57">
        <v>0</v>
      </c>
      <c r="AB3185" s="58">
        <v>0</v>
      </c>
      <c r="AC3185" s="61"/>
      <c r="AD3185" s="61"/>
      <c r="AE3185" s="50" t="s">
        <v>346</v>
      </c>
      <c r="AF3185" s="57">
        <v>0</v>
      </c>
      <c r="AG3185" s="58">
        <v>0</v>
      </c>
      <c r="AH3185" s="61"/>
      <c r="AI3185" s="50" t="s">
        <v>368</v>
      </c>
      <c r="AJ3185" s="57">
        <v>0</v>
      </c>
      <c r="AK3185" s="58">
        <v>0</v>
      </c>
      <c r="AL3185" s="61"/>
      <c r="AM3185" s="50" t="s">
        <v>422</v>
      </c>
      <c r="AN3185" s="57">
        <v>0</v>
      </c>
      <c r="AO3185" s="58">
        <v>0</v>
      </c>
      <c r="AP3185" s="61"/>
      <c r="AQ3185" s="61"/>
      <c r="AR3185" s="46" t="s">
        <v>190</v>
      </c>
      <c r="AS3185" s="57">
        <v>2</v>
      </c>
      <c r="AT3185" s="58">
        <v>0.4</v>
      </c>
      <c r="AU3185" s="61"/>
      <c r="AV3185" s="46" t="s">
        <v>192</v>
      </c>
      <c r="AW3185" s="57">
        <v>1</v>
      </c>
      <c r="AX3185" s="58">
        <v>0.2</v>
      </c>
      <c r="AY3185" s="61"/>
      <c r="AZ3185" s="61"/>
      <c r="BA3185" s="50" t="s">
        <v>346</v>
      </c>
      <c r="BB3185" s="57">
        <v>0</v>
      </c>
      <c r="BC3185" s="58">
        <v>0</v>
      </c>
      <c r="BD3185" s="61"/>
      <c r="BE3185" s="50" t="s">
        <v>368</v>
      </c>
      <c r="BF3185" s="57">
        <v>0</v>
      </c>
      <c r="BG3185" s="58">
        <v>0</v>
      </c>
      <c r="BH3185" s="61"/>
      <c r="BI3185" s="50" t="s">
        <v>422</v>
      </c>
      <c r="BJ3185" s="57">
        <v>0</v>
      </c>
      <c r="BK3185" s="58">
        <v>0</v>
      </c>
      <c r="BL3185" s="61"/>
      <c r="BM3185" s="61"/>
      <c r="BN3185" s="102"/>
    </row>
    <row r="3186" spans="2:66" ht="25.5" customHeight="1" x14ac:dyDescent="0.2">
      <c r="B3186" s="175" t="s">
        <v>15</v>
      </c>
      <c r="C3186" s="175"/>
      <c r="D3186" s="175"/>
      <c r="E3186" s="64"/>
      <c r="F3186" s="46" t="s">
        <v>194</v>
      </c>
      <c r="G3186" s="57">
        <v>8</v>
      </c>
      <c r="H3186" s="58">
        <v>0.29629629629629628</v>
      </c>
      <c r="I3186" s="61"/>
      <c r="J3186" s="50" t="s">
        <v>350</v>
      </c>
      <c r="K3186" s="57">
        <v>3</v>
      </c>
      <c r="L3186" s="58">
        <v>0.1111111111111111</v>
      </c>
      <c r="M3186" s="61"/>
      <c r="N3186" s="37"/>
      <c r="O3186" s="45">
        <v>27</v>
      </c>
      <c r="P3186" s="58">
        <v>1</v>
      </c>
      <c r="Q3186" s="61"/>
      <c r="R3186" s="37"/>
      <c r="S3186" s="45">
        <v>27</v>
      </c>
      <c r="T3186" s="58">
        <v>1</v>
      </c>
      <c r="U3186" s="61"/>
      <c r="V3186" s="77"/>
      <c r="W3186" s="54">
        <v>10</v>
      </c>
      <c r="X3186" s="76">
        <v>1</v>
      </c>
      <c r="Y3186" s="61"/>
      <c r="Z3186" s="46" t="s">
        <v>193</v>
      </c>
      <c r="AA3186" s="57">
        <v>0</v>
      </c>
      <c r="AB3186" s="58">
        <v>0</v>
      </c>
      <c r="AC3186" s="61"/>
      <c r="AD3186" s="61"/>
      <c r="AE3186" s="50" t="s">
        <v>350</v>
      </c>
      <c r="AF3186" s="57">
        <v>2</v>
      </c>
      <c r="AG3186" s="58">
        <v>0.2</v>
      </c>
      <c r="AH3186" s="61"/>
      <c r="AI3186" s="37"/>
      <c r="AJ3186" s="45">
        <v>10</v>
      </c>
      <c r="AK3186" s="58">
        <v>1</v>
      </c>
      <c r="AL3186" s="61"/>
      <c r="AM3186" s="37"/>
      <c r="AN3186" s="45">
        <v>10</v>
      </c>
      <c r="AO3186" s="58">
        <v>1</v>
      </c>
      <c r="AP3186" s="61"/>
      <c r="AQ3186" s="61"/>
      <c r="AR3186" s="77"/>
      <c r="AS3186" s="54">
        <v>5</v>
      </c>
      <c r="AT3186" s="76">
        <v>1</v>
      </c>
      <c r="AU3186" s="61"/>
      <c r="AV3186" s="46" t="s">
        <v>193</v>
      </c>
      <c r="AW3186" s="57">
        <v>0</v>
      </c>
      <c r="AX3186" s="58">
        <v>0</v>
      </c>
      <c r="AY3186" s="61"/>
      <c r="AZ3186" s="61"/>
      <c r="BA3186" s="50" t="s">
        <v>350</v>
      </c>
      <c r="BB3186" s="57">
        <v>0</v>
      </c>
      <c r="BC3186" s="58">
        <v>0</v>
      </c>
      <c r="BD3186" s="61"/>
      <c r="BE3186" s="37"/>
      <c r="BF3186" s="45">
        <v>5</v>
      </c>
      <c r="BG3186" s="58">
        <v>1</v>
      </c>
      <c r="BH3186" s="61"/>
      <c r="BI3186" s="37"/>
      <c r="BJ3186" s="45">
        <v>5</v>
      </c>
      <c r="BK3186" s="58">
        <v>1</v>
      </c>
      <c r="BL3186" s="61"/>
      <c r="BM3186" s="61"/>
      <c r="BN3186" s="102"/>
    </row>
    <row r="3187" spans="2:66" ht="25.5" customHeight="1" x14ac:dyDescent="0.2">
      <c r="B3187" s="55" t="s">
        <v>189</v>
      </c>
      <c r="C3187" s="57">
        <v>27</v>
      </c>
      <c r="D3187" s="58">
        <v>1</v>
      </c>
      <c r="E3187" s="64"/>
      <c r="F3187" s="77"/>
      <c r="G3187" s="54">
        <v>27</v>
      </c>
      <c r="H3187" s="76">
        <v>1</v>
      </c>
      <c r="I3187" s="61"/>
      <c r="J3187" s="50" t="s">
        <v>349</v>
      </c>
      <c r="K3187" s="57">
        <v>0</v>
      </c>
      <c r="L3187" s="58">
        <v>0</v>
      </c>
      <c r="M3187" s="61"/>
      <c r="N3187" s="61"/>
      <c r="O3187" s="49" t="s">
        <v>141</v>
      </c>
      <c r="P3187" s="49" t="s">
        <v>140</v>
      </c>
      <c r="Q3187" s="61"/>
      <c r="R3187" s="61"/>
      <c r="S3187" s="49" t="s">
        <v>141</v>
      </c>
      <c r="T3187" s="49" t="s">
        <v>140</v>
      </c>
      <c r="U3187" s="61"/>
      <c r="V3187" s="61"/>
      <c r="W3187" s="56" t="s">
        <v>141</v>
      </c>
      <c r="X3187" s="49" t="s">
        <v>140</v>
      </c>
      <c r="Y3187" s="61"/>
      <c r="Z3187" s="46" t="s">
        <v>194</v>
      </c>
      <c r="AA3187" s="57">
        <v>0</v>
      </c>
      <c r="AB3187" s="58">
        <v>0</v>
      </c>
      <c r="AC3187" s="61"/>
      <c r="AD3187" s="61"/>
      <c r="AE3187" s="50" t="s">
        <v>349</v>
      </c>
      <c r="AF3187" s="57">
        <v>0</v>
      </c>
      <c r="AG3187" s="58">
        <v>0</v>
      </c>
      <c r="AH3187" s="61"/>
      <c r="AI3187" s="61"/>
      <c r="AJ3187" s="49" t="s">
        <v>141</v>
      </c>
      <c r="AK3187" s="49" t="s">
        <v>140</v>
      </c>
      <c r="AL3187" s="61"/>
      <c r="AM3187" s="61"/>
      <c r="AN3187" s="49" t="s">
        <v>141</v>
      </c>
      <c r="AO3187" s="49" t="s">
        <v>140</v>
      </c>
      <c r="AP3187" s="61"/>
      <c r="AQ3187" s="61"/>
      <c r="AR3187" s="61"/>
      <c r="AS3187" s="56" t="s">
        <v>141</v>
      </c>
      <c r="AT3187" s="49" t="s">
        <v>140</v>
      </c>
      <c r="AU3187" s="61"/>
      <c r="AV3187" s="46" t="s">
        <v>194</v>
      </c>
      <c r="AW3187" s="57">
        <v>0</v>
      </c>
      <c r="AX3187" s="58">
        <v>0</v>
      </c>
      <c r="AY3187" s="61"/>
      <c r="AZ3187" s="61"/>
      <c r="BA3187" s="50" t="s">
        <v>349</v>
      </c>
      <c r="BB3187" s="57">
        <v>0</v>
      </c>
      <c r="BC3187" s="58">
        <v>0</v>
      </c>
      <c r="BD3187" s="61"/>
      <c r="BE3187" s="61"/>
      <c r="BF3187" s="49" t="s">
        <v>141</v>
      </c>
      <c r="BG3187" s="49" t="s">
        <v>140</v>
      </c>
      <c r="BH3187" s="61"/>
      <c r="BI3187" s="61"/>
      <c r="BJ3187" s="49" t="s">
        <v>141</v>
      </c>
      <c r="BK3187" s="49" t="s">
        <v>140</v>
      </c>
      <c r="BL3187" s="61"/>
      <c r="BM3187" s="61"/>
      <c r="BN3187" s="102"/>
    </row>
    <row r="3188" spans="2:66" ht="25.5" customHeight="1" x14ac:dyDescent="0.2">
      <c r="B3188" s="46" t="s">
        <v>190</v>
      </c>
      <c r="C3188" s="57">
        <v>0</v>
      </c>
      <c r="D3188" s="58">
        <v>0</v>
      </c>
      <c r="E3188" s="64"/>
      <c r="F3188" s="61"/>
      <c r="G3188" s="56" t="s">
        <v>141</v>
      </c>
      <c r="H3188" s="49" t="s">
        <v>140</v>
      </c>
      <c r="I3188" s="61"/>
      <c r="J3188" s="50" t="s">
        <v>348</v>
      </c>
      <c r="K3188" s="57">
        <v>0</v>
      </c>
      <c r="L3188" s="58">
        <v>0</v>
      </c>
      <c r="M3188" s="61"/>
      <c r="N3188" s="61"/>
      <c r="O3188" s="61"/>
      <c r="P3188" s="61"/>
      <c r="Q3188" s="61"/>
      <c r="R3188" s="61"/>
      <c r="S3188" s="61"/>
      <c r="T3188" s="61"/>
      <c r="U3188" s="61"/>
      <c r="V3188" s="61"/>
      <c r="W3188" s="61"/>
      <c r="X3188" s="61"/>
      <c r="Y3188" s="61"/>
      <c r="Z3188" s="77"/>
      <c r="AA3188" s="54">
        <v>10</v>
      </c>
      <c r="AB3188" s="76">
        <v>1</v>
      </c>
      <c r="AC3188" s="61"/>
      <c r="AD3188" s="61"/>
      <c r="AE3188" s="50" t="s">
        <v>348</v>
      </c>
      <c r="AF3188" s="57">
        <v>0</v>
      </c>
      <c r="AG3188" s="58">
        <v>0</v>
      </c>
      <c r="AH3188" s="61"/>
      <c r="AI3188" s="61"/>
      <c r="AJ3188" s="61"/>
      <c r="AK3188" s="61"/>
      <c r="AL3188" s="61"/>
      <c r="AM3188" s="61"/>
      <c r="AN3188" s="61"/>
      <c r="AO3188" s="61"/>
      <c r="AP3188" s="61"/>
      <c r="AQ3188" s="61"/>
      <c r="AR3188" s="61"/>
      <c r="AS3188" s="61"/>
      <c r="AT3188" s="61"/>
      <c r="AU3188" s="61"/>
      <c r="AV3188" s="77"/>
      <c r="AW3188" s="54">
        <v>5</v>
      </c>
      <c r="AX3188" s="76">
        <v>1</v>
      </c>
      <c r="AY3188" s="61"/>
      <c r="AZ3188" s="61"/>
      <c r="BA3188" s="50" t="s">
        <v>348</v>
      </c>
      <c r="BB3188" s="57">
        <v>0</v>
      </c>
      <c r="BC3188" s="58">
        <v>0</v>
      </c>
      <c r="BD3188" s="61"/>
      <c r="BE3188" s="61"/>
      <c r="BF3188" s="61"/>
      <c r="BG3188" s="61"/>
      <c r="BH3188" s="61"/>
      <c r="BI3188" s="61"/>
      <c r="BJ3188" s="61"/>
      <c r="BK3188" s="61"/>
      <c r="BL3188" s="61"/>
      <c r="BM3188" s="61"/>
      <c r="BN3188" s="102"/>
    </row>
    <row r="3189" spans="2:66" ht="25.5" customHeight="1" x14ac:dyDescent="0.2">
      <c r="B3189" s="77"/>
      <c r="C3189" s="54">
        <v>27</v>
      </c>
      <c r="D3189" s="76">
        <v>1</v>
      </c>
      <c r="E3189" s="64"/>
      <c r="F3189" s="61"/>
      <c r="G3189" s="61"/>
      <c r="H3189" s="61"/>
      <c r="I3189" s="61"/>
      <c r="J3189" s="46" t="s">
        <v>351</v>
      </c>
      <c r="K3189" s="57">
        <v>0</v>
      </c>
      <c r="L3189" s="58">
        <v>0</v>
      </c>
      <c r="M3189" s="61"/>
      <c r="N3189" s="61"/>
      <c r="O3189" s="61"/>
      <c r="P3189" s="61"/>
      <c r="Q3189" s="61"/>
      <c r="R3189" s="61"/>
      <c r="S3189" s="61"/>
      <c r="T3189" s="61"/>
      <c r="U3189" s="61"/>
      <c r="V3189" s="176" t="s">
        <v>17</v>
      </c>
      <c r="W3189" s="177"/>
      <c r="X3189" s="177"/>
      <c r="Y3189"/>
      <c r="Z3189" s="61"/>
      <c r="AA3189" s="56" t="s">
        <v>141</v>
      </c>
      <c r="AB3189" s="49" t="s">
        <v>140</v>
      </c>
      <c r="AC3189" s="61"/>
      <c r="AD3189" s="61"/>
      <c r="AE3189" s="46" t="s">
        <v>351</v>
      </c>
      <c r="AF3189" s="57">
        <v>0</v>
      </c>
      <c r="AG3189" s="58">
        <v>0</v>
      </c>
      <c r="AH3189" s="61"/>
      <c r="AI3189" s="61"/>
      <c r="AJ3189" s="61"/>
      <c r="AK3189" s="61"/>
      <c r="AL3189" s="61"/>
      <c r="AM3189" s="61"/>
      <c r="AN3189" s="61"/>
      <c r="AO3189" s="61"/>
      <c r="AP3189" s="61"/>
      <c r="AQ3189" s="61"/>
      <c r="AR3189" s="175" t="s">
        <v>17</v>
      </c>
      <c r="AS3189" s="175"/>
      <c r="AT3189" s="175"/>
      <c r="AU3189" s="61"/>
      <c r="AV3189" s="61"/>
      <c r="AW3189" s="56" t="s">
        <v>141</v>
      </c>
      <c r="AX3189" s="49" t="s">
        <v>140</v>
      </c>
      <c r="AY3189" s="61"/>
      <c r="AZ3189" s="61"/>
      <c r="BA3189" s="46" t="s">
        <v>351</v>
      </c>
      <c r="BB3189" s="57">
        <v>0</v>
      </c>
      <c r="BC3189" s="58">
        <v>0</v>
      </c>
      <c r="BD3189" s="61"/>
      <c r="BE3189" s="61"/>
      <c r="BF3189" s="61"/>
      <c r="BG3189" s="61"/>
      <c r="BH3189" s="61"/>
      <c r="BI3189" s="61"/>
      <c r="BJ3189" s="61"/>
      <c r="BK3189" s="61"/>
      <c r="BL3189" s="61"/>
      <c r="BM3189" s="61"/>
      <c r="BN3189" s="102"/>
    </row>
    <row r="3190" spans="2:66" ht="25.5" customHeight="1" x14ac:dyDescent="0.2">
      <c r="B3190"/>
      <c r="C3190" s="56" t="s">
        <v>141</v>
      </c>
      <c r="D3190" s="49" t="s">
        <v>140</v>
      </c>
      <c r="E3190" s="64"/>
      <c r="F3190" s="61"/>
      <c r="G3190" s="61"/>
      <c r="H3190" s="61"/>
      <c r="I3190" s="61"/>
      <c r="J3190" s="46" t="s">
        <v>352</v>
      </c>
      <c r="K3190" s="57">
        <v>0</v>
      </c>
      <c r="L3190" s="58">
        <v>0</v>
      </c>
      <c r="M3190" s="61"/>
      <c r="N3190" s="61"/>
      <c r="O3190" s="61"/>
      <c r="P3190" s="61"/>
      <c r="Q3190" s="61"/>
      <c r="R3190" s="61"/>
      <c r="S3190" s="61"/>
      <c r="T3190" s="61"/>
      <c r="U3190" s="61"/>
      <c r="V3190" s="47" t="s">
        <v>195</v>
      </c>
      <c r="W3190" s="57">
        <v>3</v>
      </c>
      <c r="X3190" s="58">
        <v>0.3</v>
      </c>
      <c r="Y3190"/>
      <c r="Z3190" s="61"/>
      <c r="AA3190" s="61"/>
      <c r="AB3190" s="61"/>
      <c r="AC3190" s="61"/>
      <c r="AD3190" s="61"/>
      <c r="AE3190" s="46" t="s">
        <v>352</v>
      </c>
      <c r="AF3190" s="57">
        <v>0</v>
      </c>
      <c r="AG3190" s="58">
        <v>0</v>
      </c>
      <c r="AH3190" s="61"/>
      <c r="AI3190" s="61"/>
      <c r="AJ3190" s="61"/>
      <c r="AK3190" s="61"/>
      <c r="AL3190" s="61"/>
      <c r="AM3190" s="61"/>
      <c r="AN3190" s="61"/>
      <c r="AO3190" s="61"/>
      <c r="AP3190" s="61"/>
      <c r="AQ3190" s="61"/>
      <c r="AR3190" s="55" t="s">
        <v>195</v>
      </c>
      <c r="AS3190" s="57">
        <v>1</v>
      </c>
      <c r="AT3190" s="58">
        <v>0.2</v>
      </c>
      <c r="AU3190" s="61"/>
      <c r="AV3190" s="61"/>
      <c r="AW3190" s="61"/>
      <c r="AX3190" s="61"/>
      <c r="AY3190" s="61"/>
      <c r="AZ3190" s="61"/>
      <c r="BA3190" s="46" t="s">
        <v>352</v>
      </c>
      <c r="BB3190" s="57">
        <v>0</v>
      </c>
      <c r="BC3190" s="58">
        <v>0</v>
      </c>
      <c r="BD3190" s="61"/>
      <c r="BE3190" s="61"/>
      <c r="BF3190" s="61"/>
      <c r="BG3190" s="61"/>
      <c r="BH3190" s="61"/>
      <c r="BI3190" s="61"/>
      <c r="BJ3190" s="61"/>
      <c r="BK3190" s="61"/>
      <c r="BL3190" s="61"/>
      <c r="BM3190" s="61"/>
      <c r="BN3190" s="102"/>
    </row>
    <row r="3191" spans="2:66" ht="25.5" customHeight="1" x14ac:dyDescent="0.2">
      <c r="B3191"/>
      <c r="C3191"/>
      <c r="D3191"/>
      <c r="E3191" s="64"/>
      <c r="F3191" s="61"/>
      <c r="G3191" s="61"/>
      <c r="H3191" s="61"/>
      <c r="I3191" s="61"/>
      <c r="J3191" s="46" t="s">
        <v>353</v>
      </c>
      <c r="K3191" s="57">
        <v>0</v>
      </c>
      <c r="L3191" s="58">
        <v>0</v>
      </c>
      <c r="M3191" s="61"/>
      <c r="N3191" s="61"/>
      <c r="O3191" s="61"/>
      <c r="P3191" s="61"/>
      <c r="Q3191" s="61"/>
      <c r="R3191" s="61"/>
      <c r="S3191" s="61"/>
      <c r="T3191" s="61"/>
      <c r="U3191" s="61"/>
      <c r="V3191" s="46" t="s">
        <v>196</v>
      </c>
      <c r="W3191" s="57">
        <v>7</v>
      </c>
      <c r="X3191" s="58">
        <v>0.7</v>
      </c>
      <c r="Y3191"/>
      <c r="Z3191" s="61"/>
      <c r="AA3191" s="61"/>
      <c r="AB3191" s="61"/>
      <c r="AC3191" s="61"/>
      <c r="AD3191" s="61"/>
      <c r="AE3191" s="46" t="s">
        <v>353</v>
      </c>
      <c r="AF3191" s="57">
        <v>0</v>
      </c>
      <c r="AG3191" s="58">
        <v>0</v>
      </c>
      <c r="AH3191" s="61"/>
      <c r="AI3191" s="61"/>
      <c r="AJ3191" s="61"/>
      <c r="AK3191" s="61"/>
      <c r="AL3191" s="61"/>
      <c r="AM3191" s="61"/>
      <c r="AN3191" s="61"/>
      <c r="AO3191" s="61"/>
      <c r="AP3191" s="61"/>
      <c r="AQ3191" s="61"/>
      <c r="AR3191" s="46" t="s">
        <v>196</v>
      </c>
      <c r="AS3191" s="57">
        <v>4</v>
      </c>
      <c r="AT3191" s="58">
        <v>0.8</v>
      </c>
      <c r="AU3191" s="61"/>
      <c r="AV3191" s="61"/>
      <c r="AW3191" s="61"/>
      <c r="AX3191" s="61"/>
      <c r="AY3191" s="61"/>
      <c r="AZ3191" s="61"/>
      <c r="BA3191" s="46" t="s">
        <v>353</v>
      </c>
      <c r="BB3191" s="57">
        <v>0</v>
      </c>
      <c r="BC3191" s="58">
        <v>0</v>
      </c>
      <c r="BD3191" s="61"/>
      <c r="BE3191" s="61"/>
      <c r="BF3191" s="61"/>
      <c r="BG3191" s="61"/>
      <c r="BH3191" s="61"/>
      <c r="BI3191" s="61"/>
      <c r="BJ3191" s="61"/>
      <c r="BK3191" s="61"/>
      <c r="BL3191" s="61"/>
      <c r="BM3191" s="61"/>
      <c r="BN3191" s="102"/>
    </row>
    <row r="3192" spans="2:66" ht="25.5" customHeight="1" x14ac:dyDescent="0.2">
      <c r="B3192" s="175" t="s">
        <v>17</v>
      </c>
      <c r="C3192" s="175"/>
      <c r="D3192" s="175"/>
      <c r="E3192" s="64"/>
      <c r="F3192" s="61"/>
      <c r="G3192" s="61"/>
      <c r="H3192" s="61"/>
      <c r="I3192" s="61"/>
      <c r="J3192" s="37"/>
      <c r="K3192" s="45">
        <v>27</v>
      </c>
      <c r="L3192" s="58">
        <v>1</v>
      </c>
      <c r="M3192" s="61"/>
      <c r="N3192" s="61"/>
      <c r="O3192" s="61"/>
      <c r="P3192" s="61"/>
      <c r="Q3192" s="61"/>
      <c r="R3192" s="61"/>
      <c r="S3192" s="61"/>
      <c r="T3192" s="61"/>
      <c r="U3192" s="61"/>
      <c r="V3192" s="77"/>
      <c r="W3192" s="54">
        <v>10</v>
      </c>
      <c r="X3192" s="76">
        <v>1</v>
      </c>
      <c r="Y3192"/>
      <c r="Z3192" s="61"/>
      <c r="AA3192" s="61"/>
      <c r="AB3192" s="61"/>
      <c r="AC3192" s="61"/>
      <c r="AD3192" s="61"/>
      <c r="AE3192" s="37"/>
      <c r="AF3192" s="45">
        <v>10</v>
      </c>
      <c r="AG3192" s="58">
        <v>1</v>
      </c>
      <c r="AH3192" s="61"/>
      <c r="AI3192" s="61"/>
      <c r="AJ3192" s="61"/>
      <c r="AK3192" s="61"/>
      <c r="AL3192" s="61"/>
      <c r="AM3192" s="61"/>
      <c r="AN3192" s="61"/>
      <c r="AO3192" s="61"/>
      <c r="AP3192" s="61"/>
      <c r="AQ3192" s="61"/>
      <c r="AR3192" s="77"/>
      <c r="AS3192" s="54">
        <v>5</v>
      </c>
      <c r="AT3192" s="76">
        <v>1</v>
      </c>
      <c r="AU3192" s="61"/>
      <c r="AV3192"/>
      <c r="AW3192"/>
      <c r="AX3192"/>
      <c r="AY3192" s="61"/>
      <c r="AZ3192" s="61"/>
      <c r="BA3192" s="37"/>
      <c r="BB3192" s="45">
        <v>5</v>
      </c>
      <c r="BC3192" s="58">
        <v>1</v>
      </c>
      <c r="BD3192" s="61"/>
      <c r="BE3192" s="61"/>
      <c r="BF3192" s="61"/>
      <c r="BG3192" s="61"/>
      <c r="BH3192" s="61"/>
      <c r="BI3192" s="61"/>
      <c r="BJ3192" s="61"/>
      <c r="BK3192" s="61"/>
      <c r="BL3192" s="61"/>
      <c r="BM3192" s="61"/>
      <c r="BN3192" s="102"/>
    </row>
    <row r="3193" spans="2:66" ht="25.5" customHeight="1" x14ac:dyDescent="0.2">
      <c r="B3193" s="55" t="s">
        <v>195</v>
      </c>
      <c r="C3193" s="57">
        <v>4</v>
      </c>
      <c r="D3193" s="58">
        <v>0.14814814814814814</v>
      </c>
      <c r="E3193" s="64"/>
      <c r="F3193" s="61"/>
      <c r="G3193" s="61"/>
      <c r="H3193" s="61"/>
      <c r="I3193" s="61"/>
      <c r="J3193" s="61"/>
      <c r="K3193" s="49" t="s">
        <v>141</v>
      </c>
      <c r="L3193" s="74" t="s">
        <v>140</v>
      </c>
      <c r="M3193" s="61"/>
      <c r="N3193" s="61"/>
      <c r="O3193" s="61"/>
      <c r="P3193" s="61"/>
      <c r="Q3193" s="61"/>
      <c r="R3193" s="61"/>
      <c r="S3193" s="61"/>
      <c r="T3193" s="61"/>
      <c r="U3193" s="61"/>
      <c r="V3193" s="61"/>
      <c r="W3193" s="56" t="s">
        <v>141</v>
      </c>
      <c r="X3193" s="49" t="s">
        <v>140</v>
      </c>
      <c r="Y3193"/>
      <c r="Z3193" s="61"/>
      <c r="AA3193" s="61"/>
      <c r="AB3193" s="61"/>
      <c r="AC3193" s="61"/>
      <c r="AD3193" s="61"/>
      <c r="AE3193" s="61"/>
      <c r="AF3193" s="49" t="s">
        <v>141</v>
      </c>
      <c r="AG3193" s="74" t="s">
        <v>140</v>
      </c>
      <c r="AH3193" s="61"/>
      <c r="AI3193" s="61"/>
      <c r="AJ3193" s="61"/>
      <c r="AK3193" s="61"/>
      <c r="AL3193" s="61"/>
      <c r="AM3193" s="61"/>
      <c r="AN3193" s="61"/>
      <c r="AO3193" s="61"/>
      <c r="AP3193" s="61"/>
      <c r="AQ3193" s="61"/>
      <c r="AR3193"/>
      <c r="AS3193" s="56" t="s">
        <v>141</v>
      </c>
      <c r="AT3193" s="49" t="s">
        <v>140</v>
      </c>
      <c r="AU3193" s="61"/>
      <c r="AV3193"/>
      <c r="AW3193"/>
      <c r="AX3193"/>
      <c r="AY3193" s="61"/>
      <c r="AZ3193" s="61"/>
      <c r="BA3193" s="61"/>
      <c r="BB3193" s="49" t="s">
        <v>141</v>
      </c>
      <c r="BC3193" s="74" t="s">
        <v>140</v>
      </c>
      <c r="BD3193" s="61"/>
      <c r="BE3193" s="61"/>
      <c r="BF3193" s="61"/>
      <c r="BG3193" s="61"/>
      <c r="BH3193" s="61"/>
      <c r="BI3193" s="61"/>
      <c r="BJ3193" s="61"/>
      <c r="BK3193" s="61"/>
      <c r="BL3193" s="61"/>
      <c r="BM3193" s="61"/>
      <c r="BN3193" s="102"/>
    </row>
    <row r="3194" spans="2:66" ht="25.5" customHeight="1" x14ac:dyDescent="0.2">
      <c r="B3194" s="46" t="s">
        <v>196</v>
      </c>
      <c r="C3194" s="57">
        <v>23</v>
      </c>
      <c r="D3194" s="58">
        <v>0.85185185185185186</v>
      </c>
      <c r="E3194" s="64"/>
      <c r="F3194" s="61"/>
      <c r="G3194" s="61"/>
      <c r="H3194" s="61"/>
      <c r="I3194" s="61"/>
      <c r="J3194" s="61"/>
      <c r="K3194" s="61"/>
      <c r="L3194" s="61"/>
      <c r="M3194" s="61"/>
      <c r="N3194" s="61"/>
      <c r="O3194" s="61"/>
      <c r="P3194" s="61"/>
      <c r="Q3194" s="61"/>
      <c r="R3194" s="61"/>
      <c r="S3194" s="61"/>
      <c r="T3194" s="61"/>
      <c r="U3194" s="61"/>
      <c r="V3194"/>
      <c r="W3194"/>
      <c r="X3194"/>
      <c r="Y3194" s="61"/>
      <c r="Z3194" s="61"/>
      <c r="AA3194" s="61"/>
      <c r="AB3194" s="61"/>
      <c r="AC3194" s="61"/>
      <c r="AD3194" s="61"/>
      <c r="AE3194"/>
      <c r="AF3194"/>
      <c r="AG3194"/>
      <c r="AH3194" s="61"/>
      <c r="AI3194" s="61"/>
      <c r="AJ3194" s="61"/>
      <c r="AK3194" s="61"/>
      <c r="AL3194" s="61"/>
      <c r="AM3194" s="61"/>
      <c r="AN3194" s="61"/>
      <c r="AO3194" s="61"/>
      <c r="AP3194" s="61"/>
      <c r="AQ3194" s="61"/>
      <c r="AR3194"/>
      <c r="AS3194"/>
      <c r="AT3194"/>
      <c r="AU3194" s="61"/>
      <c r="AV3194"/>
      <c r="AW3194"/>
      <c r="AX3194"/>
      <c r="AY3194" s="61"/>
      <c r="AZ3194" s="61"/>
      <c r="BA3194" s="37"/>
      <c r="BB3194" s="37"/>
      <c r="BC3194" s="37"/>
      <c r="BD3194" s="61"/>
      <c r="BE3194" s="61"/>
      <c r="BF3194" s="61"/>
      <c r="BG3194" s="61"/>
      <c r="BH3194" s="61"/>
      <c r="BI3194" s="61"/>
      <c r="BJ3194" s="61"/>
      <c r="BK3194" s="61"/>
      <c r="BL3194" s="61"/>
      <c r="BM3194" s="61"/>
      <c r="BN3194" s="102"/>
    </row>
    <row r="3195" spans="2:66" ht="25.5" customHeight="1" x14ac:dyDescent="0.2">
      <c r="B3195" s="77"/>
      <c r="C3195" s="54">
        <v>27</v>
      </c>
      <c r="D3195" s="76">
        <v>1</v>
      </c>
      <c r="E3195" s="2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 s="102"/>
    </row>
    <row r="3196" spans="2:66" ht="25.5" customHeight="1" x14ac:dyDescent="0.2">
      <c r="B3196"/>
      <c r="C3196" s="56" t="s">
        <v>141</v>
      </c>
      <c r="D3196" s="49" t="s">
        <v>140</v>
      </c>
      <c r="E3196" s="2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 s="37"/>
      <c r="AF3196" s="37"/>
      <c r="AG3196" s="37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 s="102"/>
    </row>
    <row r="3197" spans="2:66" ht="25.5" customHeight="1" x14ac:dyDescent="0.2">
      <c r="B3197" s="103"/>
      <c r="C3197" s="103"/>
      <c r="D3197" s="103"/>
      <c r="E3197" s="103"/>
      <c r="F3197" s="103"/>
      <c r="G3197" s="102"/>
      <c r="H3197" s="102"/>
      <c r="I3197" s="102"/>
      <c r="J3197" s="102"/>
      <c r="K3197" s="102"/>
      <c r="L3197" s="102"/>
      <c r="M3197" s="102"/>
      <c r="N3197" s="102"/>
      <c r="O3197" s="102"/>
      <c r="P3197" s="102"/>
      <c r="Q3197" s="102"/>
      <c r="R3197" s="102"/>
      <c r="S3197" s="102"/>
      <c r="T3197" s="102"/>
      <c r="U3197" s="102"/>
      <c r="V3197" s="102"/>
      <c r="W3197" s="102"/>
      <c r="X3197" s="102"/>
      <c r="Y3197" s="102"/>
      <c r="Z3197" s="102"/>
      <c r="AA3197" s="102"/>
      <c r="AB3197" s="102"/>
      <c r="AC3197" s="102"/>
      <c r="AD3197" s="102"/>
      <c r="AE3197" s="102"/>
      <c r="AF3197" s="102"/>
      <c r="AG3197" s="102"/>
      <c r="AH3197" s="102"/>
      <c r="AI3197" s="102"/>
      <c r="AJ3197" s="102"/>
      <c r="AK3197" s="102"/>
      <c r="AL3197" s="102"/>
      <c r="AM3197" s="102"/>
      <c r="AN3197" s="102"/>
      <c r="AO3197" s="102"/>
      <c r="AP3197" s="102"/>
      <c r="AQ3197" s="102"/>
      <c r="AR3197" s="102"/>
      <c r="AS3197" s="102"/>
      <c r="AT3197" s="102"/>
      <c r="AU3197" s="102"/>
      <c r="AV3197" s="102"/>
      <c r="AW3197" s="102"/>
      <c r="AX3197" s="102"/>
      <c r="AY3197" s="102"/>
      <c r="AZ3197" s="102"/>
      <c r="BA3197" s="102"/>
      <c r="BB3197" s="102"/>
      <c r="BC3197" s="102"/>
      <c r="BD3197" s="102"/>
      <c r="BE3197" s="102"/>
      <c r="BF3197" s="102"/>
      <c r="BG3197" s="102"/>
      <c r="BH3197" s="102"/>
      <c r="BI3197" s="102"/>
      <c r="BJ3197" s="102"/>
      <c r="BK3197" s="102"/>
      <c r="BL3197" s="102"/>
      <c r="BM3197" s="102"/>
      <c r="BN3197" s="102"/>
    </row>
  </sheetData>
  <dataConsolidate function="count">
    <dataRefs count="5">
      <dataRef ref="C36" sheet="EL PUNT 1996"/>
      <dataRef ref="C36" sheet="EL PUNT 1997"/>
      <dataRef ref="C36" sheet="EL PUNT 1998"/>
      <dataRef ref="C36" sheet="EL PUNT 1999"/>
      <dataRef name="$C$36:'EL PUNT 2016'!$C$36"/>
    </dataRefs>
  </dataConsolidate>
  <mergeCells count="2898">
    <mergeCell ref="CS52:DC52"/>
    <mergeCell ref="A2742:AW2743"/>
    <mergeCell ref="AA22:AC22"/>
    <mergeCell ref="AE22:AG22"/>
    <mergeCell ref="AI22:AK22"/>
    <mergeCell ref="AM22:AO22"/>
    <mergeCell ref="AQ22:AS22"/>
    <mergeCell ref="AU22:AW22"/>
    <mergeCell ref="B20:BI20"/>
    <mergeCell ref="B22:D22"/>
    <mergeCell ref="F22:H22"/>
    <mergeCell ref="J22:L22"/>
    <mergeCell ref="N22:P22"/>
    <mergeCell ref="R22:T22"/>
    <mergeCell ref="W22:Y22"/>
    <mergeCell ref="AY22:BA22"/>
    <mergeCell ref="BC22:BE22"/>
    <mergeCell ref="BG22:BI22"/>
    <mergeCell ref="B54:D54"/>
    <mergeCell ref="F54:H54"/>
    <mergeCell ref="J54:L54"/>
    <mergeCell ref="N54:P54"/>
    <mergeCell ref="R54:T54"/>
    <mergeCell ref="V54:X54"/>
    <mergeCell ref="BE54:BG54"/>
    <mergeCell ref="BI54:BK54"/>
    <mergeCell ref="B149:D149"/>
    <mergeCell ref="B143:D143"/>
    <mergeCell ref="V146:X146"/>
    <mergeCell ref="AR146:AT146"/>
    <mergeCell ref="B52:H52"/>
    <mergeCell ref="J52:T52"/>
    <mergeCell ref="V52:AB52"/>
    <mergeCell ref="AE52:AO52"/>
    <mergeCell ref="AR52:AX52"/>
    <mergeCell ref="BA52:BK52"/>
    <mergeCell ref="B79:BC79"/>
    <mergeCell ref="B67:D67"/>
    <mergeCell ref="V70:X70"/>
    <mergeCell ref="AR70:AT70"/>
    <mergeCell ref="BN70:BP70"/>
    <mergeCell ref="BN146:BP146"/>
    <mergeCell ref="B81:AR81"/>
    <mergeCell ref="B83:D83"/>
    <mergeCell ref="F83:H83"/>
    <mergeCell ref="BW52:CG52"/>
    <mergeCell ref="CJ52:CP52"/>
    <mergeCell ref="B3:BC3"/>
    <mergeCell ref="B5:AR5"/>
    <mergeCell ref="B7:D7"/>
    <mergeCell ref="F7:H7"/>
    <mergeCell ref="J7:L7"/>
    <mergeCell ref="N7:P7"/>
    <mergeCell ref="R7:T7"/>
    <mergeCell ref="V7:X7"/>
    <mergeCell ref="Z7:AB7"/>
    <mergeCell ref="AD7:AF7"/>
    <mergeCell ref="AH7:AJ7"/>
    <mergeCell ref="AL7:AN7"/>
    <mergeCell ref="AP7:AR7"/>
    <mergeCell ref="BN52:BT52"/>
    <mergeCell ref="Z140:AB140"/>
    <mergeCell ref="AR140:AT140"/>
    <mergeCell ref="AV140:AX140"/>
    <mergeCell ref="BN140:BP140"/>
    <mergeCell ref="BR140:BT140"/>
    <mergeCell ref="AD83:AF83"/>
    <mergeCell ref="AH83:AJ83"/>
    <mergeCell ref="AL83:AN83"/>
    <mergeCell ref="AP83:AR83"/>
    <mergeCell ref="B130:D130"/>
    <mergeCell ref="F130:H130"/>
    <mergeCell ref="J130:L130"/>
    <mergeCell ref="N130:P130"/>
    <mergeCell ref="R130:T130"/>
    <mergeCell ref="V130:X130"/>
    <mergeCell ref="AM54:AO54"/>
    <mergeCell ref="AR54:AT54"/>
    <mergeCell ref="AV54:AX54"/>
    <mergeCell ref="CN139:CP139"/>
    <mergeCell ref="CJ70:CL70"/>
    <mergeCell ref="B73:D73"/>
    <mergeCell ref="J83:L83"/>
    <mergeCell ref="N83:P83"/>
    <mergeCell ref="R83:T83"/>
    <mergeCell ref="V83:X83"/>
    <mergeCell ref="Z83:AB83"/>
    <mergeCell ref="CJ140:CL140"/>
    <mergeCell ref="DA54:DC54"/>
    <mergeCell ref="F63:H63"/>
    <mergeCell ref="CN63:CP63"/>
    <mergeCell ref="V64:X64"/>
    <mergeCell ref="Z64:AB64"/>
    <mergeCell ref="AR64:AT64"/>
    <mergeCell ref="AV64:AX64"/>
    <mergeCell ref="BN64:BP64"/>
    <mergeCell ref="BR64:BT64"/>
    <mergeCell ref="CJ64:CL64"/>
    <mergeCell ref="CA54:CC54"/>
    <mergeCell ref="CE54:CG54"/>
    <mergeCell ref="CJ54:CL54"/>
    <mergeCell ref="CN54:CP54"/>
    <mergeCell ref="CS54:CU54"/>
    <mergeCell ref="CW54:CY54"/>
    <mergeCell ref="BA54:BC54"/>
    <mergeCell ref="BN54:BP54"/>
    <mergeCell ref="BR54:BT54"/>
    <mergeCell ref="BW54:BY54"/>
    <mergeCell ref="Z54:AB54"/>
    <mergeCell ref="AE54:AG54"/>
    <mergeCell ref="AI54:AK54"/>
    <mergeCell ref="CS128:DC128"/>
    <mergeCell ref="CJ146:CL146"/>
    <mergeCell ref="B96:BI96"/>
    <mergeCell ref="B98:D98"/>
    <mergeCell ref="F98:H98"/>
    <mergeCell ref="J98:L98"/>
    <mergeCell ref="N98:P98"/>
    <mergeCell ref="R98:T98"/>
    <mergeCell ref="W98:Y98"/>
    <mergeCell ref="AA98:AC98"/>
    <mergeCell ref="AE98:AG98"/>
    <mergeCell ref="AI98:AK98"/>
    <mergeCell ref="AM98:AO98"/>
    <mergeCell ref="AQ98:AS98"/>
    <mergeCell ref="AU98:AW98"/>
    <mergeCell ref="AY98:BA98"/>
    <mergeCell ref="BC98:BE98"/>
    <mergeCell ref="BG98:BI98"/>
    <mergeCell ref="F139:H139"/>
    <mergeCell ref="BW128:CG128"/>
    <mergeCell ref="CJ128:CP128"/>
    <mergeCell ref="CA130:CC130"/>
    <mergeCell ref="CE130:CG130"/>
    <mergeCell ref="CJ130:CL130"/>
    <mergeCell ref="CN130:CP130"/>
    <mergeCell ref="BR130:BT130"/>
    <mergeCell ref="BW130:BY130"/>
    <mergeCell ref="Z130:AB130"/>
    <mergeCell ref="AE130:AG130"/>
    <mergeCell ref="AI130:AK130"/>
    <mergeCell ref="AM130:AO130"/>
    <mergeCell ref="V140:X140"/>
    <mergeCell ref="CJ205:CP205"/>
    <mergeCell ref="CS205:DC205"/>
    <mergeCell ref="DA130:DC130"/>
    <mergeCell ref="AR130:AT130"/>
    <mergeCell ref="AV130:AX130"/>
    <mergeCell ref="BA130:BC130"/>
    <mergeCell ref="BE130:BG130"/>
    <mergeCell ref="BI130:BK130"/>
    <mergeCell ref="BN130:BP130"/>
    <mergeCell ref="CS130:CU130"/>
    <mergeCell ref="CW130:CY130"/>
    <mergeCell ref="B128:H128"/>
    <mergeCell ref="J128:T128"/>
    <mergeCell ref="V128:AB128"/>
    <mergeCell ref="AE128:AO128"/>
    <mergeCell ref="AR128:AX128"/>
    <mergeCell ref="BA128:BK128"/>
    <mergeCell ref="BN128:BT128"/>
    <mergeCell ref="W175:Y175"/>
    <mergeCell ref="AA175:AC175"/>
    <mergeCell ref="AE175:AG175"/>
    <mergeCell ref="AI175:AK175"/>
    <mergeCell ref="AM175:AO175"/>
    <mergeCell ref="AQ175:AS175"/>
    <mergeCell ref="B173:BI173"/>
    <mergeCell ref="B175:D175"/>
    <mergeCell ref="F175:H175"/>
    <mergeCell ref="J175:L175"/>
    <mergeCell ref="N175:P175"/>
    <mergeCell ref="R175:T175"/>
    <mergeCell ref="AU175:AW175"/>
    <mergeCell ref="AY175:BA175"/>
    <mergeCell ref="BR207:BT207"/>
    <mergeCell ref="BW207:BY207"/>
    <mergeCell ref="Z207:AB207"/>
    <mergeCell ref="AE207:AG207"/>
    <mergeCell ref="AI207:AK207"/>
    <mergeCell ref="AM207:AO207"/>
    <mergeCell ref="AR207:AT207"/>
    <mergeCell ref="AV207:AX207"/>
    <mergeCell ref="B205:H205"/>
    <mergeCell ref="J205:T205"/>
    <mergeCell ref="V205:AB205"/>
    <mergeCell ref="AE205:AO205"/>
    <mergeCell ref="AR205:AX205"/>
    <mergeCell ref="BA205:BK205"/>
    <mergeCell ref="B156:BC156"/>
    <mergeCell ref="B158:AR158"/>
    <mergeCell ref="B160:D160"/>
    <mergeCell ref="F160:H160"/>
    <mergeCell ref="J160:L160"/>
    <mergeCell ref="N160:P160"/>
    <mergeCell ref="R160:T160"/>
    <mergeCell ref="V160:X160"/>
    <mergeCell ref="Z160:AB160"/>
    <mergeCell ref="AD160:AF160"/>
    <mergeCell ref="AH160:AJ160"/>
    <mergeCell ref="AL160:AN160"/>
    <mergeCell ref="AP160:AR160"/>
    <mergeCell ref="BN205:BT205"/>
    <mergeCell ref="BW205:CG205"/>
    <mergeCell ref="BC175:BE175"/>
    <mergeCell ref="BG175:BI175"/>
    <mergeCell ref="B220:D220"/>
    <mergeCell ref="V223:X223"/>
    <mergeCell ref="AR223:AT223"/>
    <mergeCell ref="BN223:BP223"/>
    <mergeCell ref="CJ223:CL223"/>
    <mergeCell ref="B226:D226"/>
    <mergeCell ref="DA207:DC207"/>
    <mergeCell ref="F216:H216"/>
    <mergeCell ref="CN216:CP216"/>
    <mergeCell ref="V217:X217"/>
    <mergeCell ref="Z217:AB217"/>
    <mergeCell ref="AR217:AT217"/>
    <mergeCell ref="AV217:AX217"/>
    <mergeCell ref="BN217:BP217"/>
    <mergeCell ref="BR217:BT217"/>
    <mergeCell ref="CJ217:CL217"/>
    <mergeCell ref="CA207:CC207"/>
    <mergeCell ref="CE207:CG207"/>
    <mergeCell ref="CJ207:CL207"/>
    <mergeCell ref="CN207:CP207"/>
    <mergeCell ref="CS207:CU207"/>
    <mergeCell ref="CW207:CY207"/>
    <mergeCell ref="BA207:BC207"/>
    <mergeCell ref="BE207:BG207"/>
    <mergeCell ref="B207:D207"/>
    <mergeCell ref="F207:H207"/>
    <mergeCell ref="J207:L207"/>
    <mergeCell ref="N207:P207"/>
    <mergeCell ref="R207:T207"/>
    <mergeCell ref="V207:X207"/>
    <mergeCell ref="BI207:BK207"/>
    <mergeCell ref="BN207:BP207"/>
    <mergeCell ref="AA251:AC251"/>
    <mergeCell ref="AE251:AG251"/>
    <mergeCell ref="AI251:AK251"/>
    <mergeCell ref="AM251:AO251"/>
    <mergeCell ref="AQ251:AS251"/>
    <mergeCell ref="AU251:AW251"/>
    <mergeCell ref="B249:BI249"/>
    <mergeCell ref="B251:D251"/>
    <mergeCell ref="F251:H251"/>
    <mergeCell ref="J251:L251"/>
    <mergeCell ref="N251:P251"/>
    <mergeCell ref="R251:T251"/>
    <mergeCell ref="W251:Y251"/>
    <mergeCell ref="AY251:BA251"/>
    <mergeCell ref="BC251:BE251"/>
    <mergeCell ref="BG251:BI251"/>
    <mergeCell ref="B232:BC232"/>
    <mergeCell ref="B234:AR234"/>
    <mergeCell ref="B236:D236"/>
    <mergeCell ref="F236:H236"/>
    <mergeCell ref="J236:L236"/>
    <mergeCell ref="N236:P236"/>
    <mergeCell ref="R236:T236"/>
    <mergeCell ref="V236:X236"/>
    <mergeCell ref="Z236:AB236"/>
    <mergeCell ref="AD236:AF236"/>
    <mergeCell ref="AH236:AJ236"/>
    <mergeCell ref="AL236:AN236"/>
    <mergeCell ref="AP236:AR236"/>
    <mergeCell ref="BN281:BT281"/>
    <mergeCell ref="BW281:CG281"/>
    <mergeCell ref="CJ281:CP281"/>
    <mergeCell ref="CS281:DC281"/>
    <mergeCell ref="B283:D283"/>
    <mergeCell ref="F283:H283"/>
    <mergeCell ref="J283:L283"/>
    <mergeCell ref="N283:P283"/>
    <mergeCell ref="R283:T283"/>
    <mergeCell ref="V283:X283"/>
    <mergeCell ref="BI283:BK283"/>
    <mergeCell ref="BN283:BP283"/>
    <mergeCell ref="BR283:BT283"/>
    <mergeCell ref="BW283:BY283"/>
    <mergeCell ref="Z283:AB283"/>
    <mergeCell ref="AE283:AG283"/>
    <mergeCell ref="AI283:AK283"/>
    <mergeCell ref="AM283:AO283"/>
    <mergeCell ref="AR283:AT283"/>
    <mergeCell ref="AV283:AX283"/>
    <mergeCell ref="B281:H281"/>
    <mergeCell ref="J281:T281"/>
    <mergeCell ref="V281:AB281"/>
    <mergeCell ref="AE281:AO281"/>
    <mergeCell ref="AR281:AX281"/>
    <mergeCell ref="BA281:BK281"/>
    <mergeCell ref="B296:D296"/>
    <mergeCell ref="V299:X299"/>
    <mergeCell ref="AR299:AT299"/>
    <mergeCell ref="BN299:BP299"/>
    <mergeCell ref="CJ299:CL299"/>
    <mergeCell ref="B302:D302"/>
    <mergeCell ref="DA283:DC283"/>
    <mergeCell ref="F292:H292"/>
    <mergeCell ref="CN292:CP292"/>
    <mergeCell ref="V293:X293"/>
    <mergeCell ref="Z293:AB293"/>
    <mergeCell ref="AR293:AT293"/>
    <mergeCell ref="AV293:AX293"/>
    <mergeCell ref="BN293:BP293"/>
    <mergeCell ref="BR293:BT293"/>
    <mergeCell ref="CJ293:CL293"/>
    <mergeCell ref="CA283:CC283"/>
    <mergeCell ref="CE283:CG283"/>
    <mergeCell ref="CJ283:CL283"/>
    <mergeCell ref="CN283:CP283"/>
    <mergeCell ref="CS283:CU283"/>
    <mergeCell ref="CW283:CY283"/>
    <mergeCell ref="BA283:BC283"/>
    <mergeCell ref="BE283:BG283"/>
    <mergeCell ref="AA325:AC325"/>
    <mergeCell ref="AE325:AG325"/>
    <mergeCell ref="AI325:AK325"/>
    <mergeCell ref="AM325:AO325"/>
    <mergeCell ref="AQ325:AS325"/>
    <mergeCell ref="AU325:AW325"/>
    <mergeCell ref="B323:BI323"/>
    <mergeCell ref="B325:D325"/>
    <mergeCell ref="F325:H325"/>
    <mergeCell ref="J325:L325"/>
    <mergeCell ref="N325:P325"/>
    <mergeCell ref="R325:T325"/>
    <mergeCell ref="W325:Y325"/>
    <mergeCell ref="AY325:BA325"/>
    <mergeCell ref="BC325:BE325"/>
    <mergeCell ref="BG325:BI325"/>
    <mergeCell ref="B306:BC306"/>
    <mergeCell ref="B308:AR308"/>
    <mergeCell ref="B310:D310"/>
    <mergeCell ref="F310:H310"/>
    <mergeCell ref="J310:L310"/>
    <mergeCell ref="N310:P310"/>
    <mergeCell ref="R310:T310"/>
    <mergeCell ref="V310:X310"/>
    <mergeCell ref="Z310:AB310"/>
    <mergeCell ref="AD310:AF310"/>
    <mergeCell ref="AH310:AJ310"/>
    <mergeCell ref="AL310:AN310"/>
    <mergeCell ref="AP310:AR310"/>
    <mergeCell ref="BN355:BT355"/>
    <mergeCell ref="BW355:CG355"/>
    <mergeCell ref="CJ355:CP355"/>
    <mergeCell ref="CS355:DC355"/>
    <mergeCell ref="B357:D357"/>
    <mergeCell ref="F357:H357"/>
    <mergeCell ref="J357:L357"/>
    <mergeCell ref="N357:P357"/>
    <mergeCell ref="R357:T357"/>
    <mergeCell ref="V357:X357"/>
    <mergeCell ref="BE357:BG357"/>
    <mergeCell ref="BI357:BK357"/>
    <mergeCell ref="BN357:BP357"/>
    <mergeCell ref="BR357:BT357"/>
    <mergeCell ref="BW357:BY357"/>
    <mergeCell ref="Z357:AB357"/>
    <mergeCell ref="AE357:AG357"/>
    <mergeCell ref="AI357:AK357"/>
    <mergeCell ref="AM357:AO357"/>
    <mergeCell ref="AR357:AT357"/>
    <mergeCell ref="AV357:AX357"/>
    <mergeCell ref="B355:H355"/>
    <mergeCell ref="J355:T355"/>
    <mergeCell ref="V355:AB355"/>
    <mergeCell ref="AE355:AO355"/>
    <mergeCell ref="AR355:AX355"/>
    <mergeCell ref="BA355:BK355"/>
    <mergeCell ref="B382:BC382"/>
    <mergeCell ref="B370:D370"/>
    <mergeCell ref="V373:X373"/>
    <mergeCell ref="AR373:AT373"/>
    <mergeCell ref="BN373:BP373"/>
    <mergeCell ref="CJ373:CL373"/>
    <mergeCell ref="B376:D376"/>
    <mergeCell ref="DA357:DC357"/>
    <mergeCell ref="F366:H366"/>
    <mergeCell ref="CN366:CP366"/>
    <mergeCell ref="V367:X367"/>
    <mergeCell ref="Z367:AB367"/>
    <mergeCell ref="AR367:AT367"/>
    <mergeCell ref="AV367:AX367"/>
    <mergeCell ref="BN367:BP367"/>
    <mergeCell ref="BR367:BT367"/>
    <mergeCell ref="CJ367:CL367"/>
    <mergeCell ref="CA357:CC357"/>
    <mergeCell ref="CE357:CG357"/>
    <mergeCell ref="CJ357:CL357"/>
    <mergeCell ref="CN357:CP357"/>
    <mergeCell ref="CS357:CU357"/>
    <mergeCell ref="CW357:CY357"/>
    <mergeCell ref="BA357:BC357"/>
    <mergeCell ref="B399:BI399"/>
    <mergeCell ref="B401:D401"/>
    <mergeCell ref="F401:H401"/>
    <mergeCell ref="J401:L401"/>
    <mergeCell ref="N401:P401"/>
    <mergeCell ref="R401:T401"/>
    <mergeCell ref="W401:Y401"/>
    <mergeCell ref="AA401:AC401"/>
    <mergeCell ref="AE401:AG401"/>
    <mergeCell ref="AI401:AK401"/>
    <mergeCell ref="AM401:AO401"/>
    <mergeCell ref="AQ401:AS401"/>
    <mergeCell ref="AU401:AW401"/>
    <mergeCell ref="AY401:BA401"/>
    <mergeCell ref="BC401:BE401"/>
    <mergeCell ref="BG401:BI401"/>
    <mergeCell ref="B384:AR384"/>
    <mergeCell ref="B386:D386"/>
    <mergeCell ref="F386:H386"/>
    <mergeCell ref="J386:L386"/>
    <mergeCell ref="N386:P386"/>
    <mergeCell ref="R386:T386"/>
    <mergeCell ref="V386:X386"/>
    <mergeCell ref="Z386:AB386"/>
    <mergeCell ref="AD386:AF386"/>
    <mergeCell ref="AH386:AJ386"/>
    <mergeCell ref="AL386:AN386"/>
    <mergeCell ref="AP386:AR386"/>
    <mergeCell ref="CS431:DC431"/>
    <mergeCell ref="B433:D433"/>
    <mergeCell ref="F433:H433"/>
    <mergeCell ref="J433:L433"/>
    <mergeCell ref="N433:P433"/>
    <mergeCell ref="R433:T433"/>
    <mergeCell ref="V433:X433"/>
    <mergeCell ref="CA433:CC433"/>
    <mergeCell ref="CE433:CG433"/>
    <mergeCell ref="CJ433:CL433"/>
    <mergeCell ref="CN433:CP433"/>
    <mergeCell ref="BR433:BT433"/>
    <mergeCell ref="BW433:BY433"/>
    <mergeCell ref="Z433:AB433"/>
    <mergeCell ref="AE433:AG433"/>
    <mergeCell ref="AI433:AK433"/>
    <mergeCell ref="AM433:AO433"/>
    <mergeCell ref="B431:H431"/>
    <mergeCell ref="J431:T431"/>
    <mergeCell ref="V431:AB431"/>
    <mergeCell ref="AE431:AO431"/>
    <mergeCell ref="AR431:AX431"/>
    <mergeCell ref="BA431:BK431"/>
    <mergeCell ref="BN431:BT431"/>
    <mergeCell ref="BW431:CG431"/>
    <mergeCell ref="CJ431:CP431"/>
    <mergeCell ref="BR443:BT443"/>
    <mergeCell ref="B452:D452"/>
    <mergeCell ref="AD462:AF462"/>
    <mergeCell ref="AH462:AJ462"/>
    <mergeCell ref="AL462:AN462"/>
    <mergeCell ref="AP462:AR462"/>
    <mergeCell ref="CJ443:CL443"/>
    <mergeCell ref="B446:D446"/>
    <mergeCell ref="V449:X449"/>
    <mergeCell ref="AR449:AT449"/>
    <mergeCell ref="BN449:BP449"/>
    <mergeCell ref="CJ449:CL449"/>
    <mergeCell ref="CS433:CU433"/>
    <mergeCell ref="CW433:CY433"/>
    <mergeCell ref="DA433:DC433"/>
    <mergeCell ref="F442:H442"/>
    <mergeCell ref="CN442:CP442"/>
    <mergeCell ref="V443:X443"/>
    <mergeCell ref="Z443:AB443"/>
    <mergeCell ref="AR443:AT443"/>
    <mergeCell ref="AV443:AX443"/>
    <mergeCell ref="BN443:BP443"/>
    <mergeCell ref="AR433:AT433"/>
    <mergeCell ref="AV433:AX433"/>
    <mergeCell ref="BA433:BC433"/>
    <mergeCell ref="BE433:BG433"/>
    <mergeCell ref="BI433:BK433"/>
    <mergeCell ref="BN433:BP433"/>
    <mergeCell ref="W477:Y477"/>
    <mergeCell ref="AA477:AC477"/>
    <mergeCell ref="AE477:AG477"/>
    <mergeCell ref="AI477:AK477"/>
    <mergeCell ref="AM477:AO477"/>
    <mergeCell ref="AQ477:AS477"/>
    <mergeCell ref="B475:BI475"/>
    <mergeCell ref="B477:D477"/>
    <mergeCell ref="F477:H477"/>
    <mergeCell ref="J477:L477"/>
    <mergeCell ref="N477:P477"/>
    <mergeCell ref="R477:T477"/>
    <mergeCell ref="AU477:AW477"/>
    <mergeCell ref="AY477:BA477"/>
    <mergeCell ref="BC477:BE477"/>
    <mergeCell ref="BG477:BI477"/>
    <mergeCell ref="B460:AR460"/>
    <mergeCell ref="B462:D462"/>
    <mergeCell ref="F462:H462"/>
    <mergeCell ref="J462:L462"/>
    <mergeCell ref="N462:P462"/>
    <mergeCell ref="R462:T462"/>
    <mergeCell ref="V462:X462"/>
    <mergeCell ref="Z462:AB462"/>
    <mergeCell ref="BN507:BT507"/>
    <mergeCell ref="BW507:CG507"/>
    <mergeCell ref="CJ507:CP507"/>
    <mergeCell ref="CS507:DC507"/>
    <mergeCell ref="B509:D509"/>
    <mergeCell ref="F509:H509"/>
    <mergeCell ref="J509:L509"/>
    <mergeCell ref="N509:P509"/>
    <mergeCell ref="R509:T509"/>
    <mergeCell ref="V509:X509"/>
    <mergeCell ref="BE509:BG509"/>
    <mergeCell ref="BI509:BK509"/>
    <mergeCell ref="BN509:BP509"/>
    <mergeCell ref="BR509:BT509"/>
    <mergeCell ref="BW509:BY509"/>
    <mergeCell ref="Z509:AB509"/>
    <mergeCell ref="AE509:AG509"/>
    <mergeCell ref="AI509:AK509"/>
    <mergeCell ref="AM509:AO509"/>
    <mergeCell ref="AR509:AT509"/>
    <mergeCell ref="AV509:AX509"/>
    <mergeCell ref="B507:H507"/>
    <mergeCell ref="J507:T507"/>
    <mergeCell ref="V507:AB507"/>
    <mergeCell ref="AE507:AO507"/>
    <mergeCell ref="AR507:AX507"/>
    <mergeCell ref="BA507:BK507"/>
    <mergeCell ref="CJ525:CL525"/>
    <mergeCell ref="B528:D528"/>
    <mergeCell ref="DA509:DC509"/>
    <mergeCell ref="F518:H518"/>
    <mergeCell ref="CN518:CP518"/>
    <mergeCell ref="V519:X519"/>
    <mergeCell ref="Z519:AB519"/>
    <mergeCell ref="AR519:AT519"/>
    <mergeCell ref="AV519:AX519"/>
    <mergeCell ref="BN519:BP519"/>
    <mergeCell ref="BR519:BT519"/>
    <mergeCell ref="CJ519:CL519"/>
    <mergeCell ref="CA509:CC509"/>
    <mergeCell ref="CE509:CG509"/>
    <mergeCell ref="CJ509:CL509"/>
    <mergeCell ref="CN509:CP509"/>
    <mergeCell ref="CS509:CU509"/>
    <mergeCell ref="CW509:CY509"/>
    <mergeCell ref="BA509:BC509"/>
    <mergeCell ref="B537:AR537"/>
    <mergeCell ref="B539:D539"/>
    <mergeCell ref="F539:H539"/>
    <mergeCell ref="J539:L539"/>
    <mergeCell ref="N539:P539"/>
    <mergeCell ref="R539:T539"/>
    <mergeCell ref="V539:X539"/>
    <mergeCell ref="Z539:AB539"/>
    <mergeCell ref="AD539:AF539"/>
    <mergeCell ref="AH539:AJ539"/>
    <mergeCell ref="AL539:AN539"/>
    <mergeCell ref="AP539:AR539"/>
    <mergeCell ref="B535:BC535"/>
    <mergeCell ref="B522:D522"/>
    <mergeCell ref="V525:X525"/>
    <mergeCell ref="AR525:AT525"/>
    <mergeCell ref="BN525:BP525"/>
    <mergeCell ref="CJ586:CL586"/>
    <mergeCell ref="CN586:CP586"/>
    <mergeCell ref="CS586:CU586"/>
    <mergeCell ref="B584:H584"/>
    <mergeCell ref="J584:T584"/>
    <mergeCell ref="V584:AB584"/>
    <mergeCell ref="AE584:AO584"/>
    <mergeCell ref="AR584:AX584"/>
    <mergeCell ref="BA584:BK584"/>
    <mergeCell ref="BN584:BT584"/>
    <mergeCell ref="BW584:CG584"/>
    <mergeCell ref="CJ584:CP584"/>
    <mergeCell ref="B552:BI552"/>
    <mergeCell ref="B554:D554"/>
    <mergeCell ref="F554:H554"/>
    <mergeCell ref="J554:L554"/>
    <mergeCell ref="N554:P554"/>
    <mergeCell ref="R554:T554"/>
    <mergeCell ref="W554:Y554"/>
    <mergeCell ref="AA554:AC554"/>
    <mergeCell ref="AE554:AG554"/>
    <mergeCell ref="AI554:AK554"/>
    <mergeCell ref="AM554:AO554"/>
    <mergeCell ref="AQ554:AS554"/>
    <mergeCell ref="AU554:AW554"/>
    <mergeCell ref="AY554:BA554"/>
    <mergeCell ref="BC554:BE554"/>
    <mergeCell ref="BG554:BI554"/>
    <mergeCell ref="CW586:CY586"/>
    <mergeCell ref="DA586:DC586"/>
    <mergeCell ref="F595:H595"/>
    <mergeCell ref="CN595:CP595"/>
    <mergeCell ref="V596:X596"/>
    <mergeCell ref="Z596:AB596"/>
    <mergeCell ref="AR596:AT596"/>
    <mergeCell ref="AV596:AX596"/>
    <mergeCell ref="BN596:BP596"/>
    <mergeCell ref="BR596:BT596"/>
    <mergeCell ref="CJ596:CL596"/>
    <mergeCell ref="CS584:DC584"/>
    <mergeCell ref="B586:D586"/>
    <mergeCell ref="F586:H586"/>
    <mergeCell ref="J586:L586"/>
    <mergeCell ref="N586:P586"/>
    <mergeCell ref="R586:T586"/>
    <mergeCell ref="V586:X586"/>
    <mergeCell ref="Z586:AB586"/>
    <mergeCell ref="AE586:AG586"/>
    <mergeCell ref="AI586:AK586"/>
    <mergeCell ref="AM586:AO586"/>
    <mergeCell ref="AR586:AT586"/>
    <mergeCell ref="AV586:AX586"/>
    <mergeCell ref="BA586:BC586"/>
    <mergeCell ref="BE586:BG586"/>
    <mergeCell ref="BI586:BK586"/>
    <mergeCell ref="BN586:BP586"/>
    <mergeCell ref="BR586:BT586"/>
    <mergeCell ref="BW586:BY586"/>
    <mergeCell ref="CA586:CC586"/>
    <mergeCell ref="CE586:CG586"/>
    <mergeCell ref="B599:D599"/>
    <mergeCell ref="V602:X602"/>
    <mergeCell ref="AR602:AT602"/>
    <mergeCell ref="BN602:BP602"/>
    <mergeCell ref="CJ602:CL602"/>
    <mergeCell ref="B605:D605"/>
    <mergeCell ref="B611:BC611"/>
    <mergeCell ref="B613:AR613"/>
    <mergeCell ref="B615:D615"/>
    <mergeCell ref="F615:H615"/>
    <mergeCell ref="J615:L615"/>
    <mergeCell ref="N615:P615"/>
    <mergeCell ref="R615:T615"/>
    <mergeCell ref="V615:X615"/>
    <mergeCell ref="Z615:AB615"/>
    <mergeCell ref="AD615:AF615"/>
    <mergeCell ref="AH615:AJ615"/>
    <mergeCell ref="AL615:AN615"/>
    <mergeCell ref="AP615:AR615"/>
    <mergeCell ref="CJ662:CL662"/>
    <mergeCell ref="CN662:CP662"/>
    <mergeCell ref="CS662:CU662"/>
    <mergeCell ref="B660:H660"/>
    <mergeCell ref="J660:T660"/>
    <mergeCell ref="V660:AB660"/>
    <mergeCell ref="AE660:AO660"/>
    <mergeCell ref="AR660:AX660"/>
    <mergeCell ref="BA660:BK660"/>
    <mergeCell ref="BN660:BT660"/>
    <mergeCell ref="BW660:CG660"/>
    <mergeCell ref="CJ660:CP660"/>
    <mergeCell ref="B628:BI628"/>
    <mergeCell ref="B630:D630"/>
    <mergeCell ref="F630:H630"/>
    <mergeCell ref="J630:L630"/>
    <mergeCell ref="N630:P630"/>
    <mergeCell ref="R630:T630"/>
    <mergeCell ref="W630:Y630"/>
    <mergeCell ref="AA630:AC630"/>
    <mergeCell ref="AE630:AG630"/>
    <mergeCell ref="AI630:AK630"/>
    <mergeCell ref="AM630:AO630"/>
    <mergeCell ref="AQ630:AS630"/>
    <mergeCell ref="AU630:AW630"/>
    <mergeCell ref="AY630:BA630"/>
    <mergeCell ref="BC630:BE630"/>
    <mergeCell ref="BG630:BI630"/>
    <mergeCell ref="CW662:CY662"/>
    <mergeCell ref="DA662:DC662"/>
    <mergeCell ref="F671:H671"/>
    <mergeCell ref="CN671:CP671"/>
    <mergeCell ref="V672:X672"/>
    <mergeCell ref="Z672:AB672"/>
    <mergeCell ref="AR672:AT672"/>
    <mergeCell ref="AV672:AX672"/>
    <mergeCell ref="BN672:BP672"/>
    <mergeCell ref="BR672:BT672"/>
    <mergeCell ref="CJ672:CL672"/>
    <mergeCell ref="CS660:DC660"/>
    <mergeCell ref="B662:D662"/>
    <mergeCell ref="F662:H662"/>
    <mergeCell ref="J662:L662"/>
    <mergeCell ref="N662:P662"/>
    <mergeCell ref="R662:T662"/>
    <mergeCell ref="V662:X662"/>
    <mergeCell ref="Z662:AB662"/>
    <mergeCell ref="AE662:AG662"/>
    <mergeCell ref="AI662:AK662"/>
    <mergeCell ref="AM662:AO662"/>
    <mergeCell ref="AR662:AT662"/>
    <mergeCell ref="AV662:AX662"/>
    <mergeCell ref="BA662:BC662"/>
    <mergeCell ref="BE662:BG662"/>
    <mergeCell ref="BI662:BK662"/>
    <mergeCell ref="BN662:BP662"/>
    <mergeCell ref="BR662:BT662"/>
    <mergeCell ref="BW662:BY662"/>
    <mergeCell ref="CA662:CC662"/>
    <mergeCell ref="CE662:CG662"/>
    <mergeCell ref="B675:D675"/>
    <mergeCell ref="V678:X678"/>
    <mergeCell ref="AR678:AT678"/>
    <mergeCell ref="BN678:BP678"/>
    <mergeCell ref="CJ678:CL678"/>
    <mergeCell ref="B681:D681"/>
    <mergeCell ref="B687:BC687"/>
    <mergeCell ref="B689:AR689"/>
    <mergeCell ref="B691:D691"/>
    <mergeCell ref="F691:H691"/>
    <mergeCell ref="J691:L691"/>
    <mergeCell ref="N691:P691"/>
    <mergeCell ref="R691:T691"/>
    <mergeCell ref="V691:X691"/>
    <mergeCell ref="Z691:AB691"/>
    <mergeCell ref="AD691:AF691"/>
    <mergeCell ref="AH691:AJ691"/>
    <mergeCell ref="AL691:AN691"/>
    <mergeCell ref="AP691:AR691"/>
    <mergeCell ref="CJ738:CL738"/>
    <mergeCell ref="CN738:CP738"/>
    <mergeCell ref="CS738:CU738"/>
    <mergeCell ref="B736:H736"/>
    <mergeCell ref="J736:T736"/>
    <mergeCell ref="V736:AB736"/>
    <mergeCell ref="AE736:AO736"/>
    <mergeCell ref="AR736:AX736"/>
    <mergeCell ref="BA736:BK736"/>
    <mergeCell ref="BN736:BT736"/>
    <mergeCell ref="BW736:CG736"/>
    <mergeCell ref="CJ736:CP736"/>
    <mergeCell ref="B704:BI704"/>
    <mergeCell ref="B706:D706"/>
    <mergeCell ref="F706:H706"/>
    <mergeCell ref="J706:L706"/>
    <mergeCell ref="N706:P706"/>
    <mergeCell ref="R706:T706"/>
    <mergeCell ref="W706:Y706"/>
    <mergeCell ref="AA706:AC706"/>
    <mergeCell ref="AE706:AG706"/>
    <mergeCell ref="AI706:AK706"/>
    <mergeCell ref="AM706:AO706"/>
    <mergeCell ref="AQ706:AS706"/>
    <mergeCell ref="AU706:AW706"/>
    <mergeCell ref="AY706:BA706"/>
    <mergeCell ref="BC706:BE706"/>
    <mergeCell ref="BG706:BI706"/>
    <mergeCell ref="CW738:CY738"/>
    <mergeCell ref="DA738:DC738"/>
    <mergeCell ref="F747:H747"/>
    <mergeCell ref="CN747:CP747"/>
    <mergeCell ref="V748:X748"/>
    <mergeCell ref="Z748:AB748"/>
    <mergeCell ref="AR748:AT748"/>
    <mergeCell ref="AV748:AX748"/>
    <mergeCell ref="BN748:BP748"/>
    <mergeCell ref="BR748:BT748"/>
    <mergeCell ref="CJ748:CL748"/>
    <mergeCell ref="CS736:DC736"/>
    <mergeCell ref="B738:D738"/>
    <mergeCell ref="F738:H738"/>
    <mergeCell ref="J738:L738"/>
    <mergeCell ref="N738:P738"/>
    <mergeCell ref="R738:T738"/>
    <mergeCell ref="V738:X738"/>
    <mergeCell ref="Z738:AB738"/>
    <mergeCell ref="AE738:AG738"/>
    <mergeCell ref="AI738:AK738"/>
    <mergeCell ref="AM738:AO738"/>
    <mergeCell ref="AR738:AT738"/>
    <mergeCell ref="AV738:AX738"/>
    <mergeCell ref="BA738:BC738"/>
    <mergeCell ref="BE738:BG738"/>
    <mergeCell ref="BI738:BK738"/>
    <mergeCell ref="BN738:BP738"/>
    <mergeCell ref="BR738:BT738"/>
    <mergeCell ref="BW738:BY738"/>
    <mergeCell ref="CA738:CC738"/>
    <mergeCell ref="CE738:CG738"/>
    <mergeCell ref="B751:D751"/>
    <mergeCell ref="V754:X754"/>
    <mergeCell ref="AR754:AT754"/>
    <mergeCell ref="BN754:BP754"/>
    <mergeCell ref="CJ754:CL754"/>
    <mergeCell ref="B757:D757"/>
    <mergeCell ref="B763:BC763"/>
    <mergeCell ref="B765:AR765"/>
    <mergeCell ref="B767:D767"/>
    <mergeCell ref="F767:H767"/>
    <mergeCell ref="J767:L767"/>
    <mergeCell ref="N767:P767"/>
    <mergeCell ref="R767:T767"/>
    <mergeCell ref="V767:X767"/>
    <mergeCell ref="Z767:AB767"/>
    <mergeCell ref="AD767:AF767"/>
    <mergeCell ref="AH767:AJ767"/>
    <mergeCell ref="AL767:AN767"/>
    <mergeCell ref="AP767:AR767"/>
    <mergeCell ref="CJ814:CL814"/>
    <mergeCell ref="CN814:CP814"/>
    <mergeCell ref="CS814:CU814"/>
    <mergeCell ref="B812:H812"/>
    <mergeCell ref="J812:T812"/>
    <mergeCell ref="V812:AB812"/>
    <mergeCell ref="AE812:AO812"/>
    <mergeCell ref="AR812:AX812"/>
    <mergeCell ref="BA812:BK812"/>
    <mergeCell ref="BN812:BT812"/>
    <mergeCell ref="BW812:CG812"/>
    <mergeCell ref="CJ812:CP812"/>
    <mergeCell ref="B780:BI780"/>
    <mergeCell ref="B782:D782"/>
    <mergeCell ref="F782:H782"/>
    <mergeCell ref="J782:L782"/>
    <mergeCell ref="N782:P782"/>
    <mergeCell ref="R782:T782"/>
    <mergeCell ref="W782:Y782"/>
    <mergeCell ref="AA782:AC782"/>
    <mergeCell ref="AE782:AG782"/>
    <mergeCell ref="AI782:AK782"/>
    <mergeCell ref="AM782:AO782"/>
    <mergeCell ref="AQ782:AS782"/>
    <mergeCell ref="AU782:AW782"/>
    <mergeCell ref="AY782:BA782"/>
    <mergeCell ref="BC782:BE782"/>
    <mergeCell ref="BG782:BI782"/>
    <mergeCell ref="CW814:CY814"/>
    <mergeCell ref="DA814:DC814"/>
    <mergeCell ref="F823:H823"/>
    <mergeCell ref="CN823:CP823"/>
    <mergeCell ref="V824:X824"/>
    <mergeCell ref="Z824:AB824"/>
    <mergeCell ref="AR824:AT824"/>
    <mergeCell ref="AV824:AX824"/>
    <mergeCell ref="BN824:BP824"/>
    <mergeCell ref="BR824:BT824"/>
    <mergeCell ref="CJ824:CL824"/>
    <mergeCell ref="CS812:DC812"/>
    <mergeCell ref="B814:D814"/>
    <mergeCell ref="F814:H814"/>
    <mergeCell ref="J814:L814"/>
    <mergeCell ref="N814:P814"/>
    <mergeCell ref="R814:T814"/>
    <mergeCell ref="V814:X814"/>
    <mergeCell ref="Z814:AB814"/>
    <mergeCell ref="AE814:AG814"/>
    <mergeCell ref="AI814:AK814"/>
    <mergeCell ref="AM814:AO814"/>
    <mergeCell ref="AR814:AT814"/>
    <mergeCell ref="AV814:AX814"/>
    <mergeCell ref="BA814:BC814"/>
    <mergeCell ref="BE814:BG814"/>
    <mergeCell ref="BI814:BK814"/>
    <mergeCell ref="BN814:BP814"/>
    <mergeCell ref="BR814:BT814"/>
    <mergeCell ref="BW814:BY814"/>
    <mergeCell ref="CA814:CC814"/>
    <mergeCell ref="CE814:CG814"/>
    <mergeCell ref="B827:D827"/>
    <mergeCell ref="V830:X830"/>
    <mergeCell ref="AR830:AT830"/>
    <mergeCell ref="BN830:BP830"/>
    <mergeCell ref="CJ830:CL830"/>
    <mergeCell ref="B833:D833"/>
    <mergeCell ref="B839:BC839"/>
    <mergeCell ref="B841:AR841"/>
    <mergeCell ref="B843:D843"/>
    <mergeCell ref="F843:H843"/>
    <mergeCell ref="J843:L843"/>
    <mergeCell ref="N843:P843"/>
    <mergeCell ref="R843:T843"/>
    <mergeCell ref="V843:X843"/>
    <mergeCell ref="Z843:AB843"/>
    <mergeCell ref="AD843:AF843"/>
    <mergeCell ref="AH843:AJ843"/>
    <mergeCell ref="AL843:AN843"/>
    <mergeCell ref="AP843:AR843"/>
    <mergeCell ref="CJ888:CP888"/>
    <mergeCell ref="B856:BI856"/>
    <mergeCell ref="B858:D858"/>
    <mergeCell ref="F858:H858"/>
    <mergeCell ref="J858:L858"/>
    <mergeCell ref="N858:P858"/>
    <mergeCell ref="R858:T858"/>
    <mergeCell ref="W858:Y858"/>
    <mergeCell ref="AA858:AC858"/>
    <mergeCell ref="AE858:AG858"/>
    <mergeCell ref="AI858:AK858"/>
    <mergeCell ref="AM858:AO858"/>
    <mergeCell ref="AQ858:AS858"/>
    <mergeCell ref="AU858:AW858"/>
    <mergeCell ref="AY858:BA858"/>
    <mergeCell ref="BC858:BE858"/>
    <mergeCell ref="BG858:BI858"/>
    <mergeCell ref="CS888:DC888"/>
    <mergeCell ref="B890:D890"/>
    <mergeCell ref="F890:H890"/>
    <mergeCell ref="J890:L890"/>
    <mergeCell ref="N890:P890"/>
    <mergeCell ref="R890:T890"/>
    <mergeCell ref="V890:X890"/>
    <mergeCell ref="Z890:AB890"/>
    <mergeCell ref="AE890:AG890"/>
    <mergeCell ref="AI890:AK890"/>
    <mergeCell ref="AM890:AO890"/>
    <mergeCell ref="AR890:AT890"/>
    <mergeCell ref="AV890:AX890"/>
    <mergeCell ref="BA890:BC890"/>
    <mergeCell ref="BE890:BG890"/>
    <mergeCell ref="BI890:BK890"/>
    <mergeCell ref="BN890:BP890"/>
    <mergeCell ref="BR890:BT890"/>
    <mergeCell ref="BW890:BY890"/>
    <mergeCell ref="CA890:CC890"/>
    <mergeCell ref="CE890:CG890"/>
    <mergeCell ref="CJ890:CL890"/>
    <mergeCell ref="CN890:CP890"/>
    <mergeCell ref="CS890:CU890"/>
    <mergeCell ref="B888:H888"/>
    <mergeCell ref="J888:T888"/>
    <mergeCell ref="V888:AB888"/>
    <mergeCell ref="AE888:AO888"/>
    <mergeCell ref="AR888:AX888"/>
    <mergeCell ref="BA888:BK888"/>
    <mergeCell ref="BN888:BT888"/>
    <mergeCell ref="BW888:CG888"/>
    <mergeCell ref="B903:D903"/>
    <mergeCell ref="V906:X906"/>
    <mergeCell ref="AR906:AT906"/>
    <mergeCell ref="BN906:BP906"/>
    <mergeCell ref="CJ906:CL906"/>
    <mergeCell ref="B909:D909"/>
    <mergeCell ref="B915:BC915"/>
    <mergeCell ref="CW890:CY890"/>
    <mergeCell ref="DA890:DC890"/>
    <mergeCell ref="F899:H899"/>
    <mergeCell ref="CN899:CP899"/>
    <mergeCell ref="V900:X900"/>
    <mergeCell ref="Z900:AB900"/>
    <mergeCell ref="AR900:AT900"/>
    <mergeCell ref="AV900:AX900"/>
    <mergeCell ref="BN900:BP900"/>
    <mergeCell ref="BR900:BT900"/>
    <mergeCell ref="CJ900:CL900"/>
    <mergeCell ref="CW966:CY966"/>
    <mergeCell ref="DA966:DC966"/>
    <mergeCell ref="F975:H975"/>
    <mergeCell ref="CN975:CP975"/>
    <mergeCell ref="V976:X976"/>
    <mergeCell ref="Z976:AB976"/>
    <mergeCell ref="AR976:AT976"/>
    <mergeCell ref="AV976:AX976"/>
    <mergeCell ref="BN976:BP976"/>
    <mergeCell ref="BR976:BT976"/>
    <mergeCell ref="CJ976:CL976"/>
    <mergeCell ref="BN964:BT964"/>
    <mergeCell ref="BW964:CG964"/>
    <mergeCell ref="CJ964:CP964"/>
    <mergeCell ref="R934:T934"/>
    <mergeCell ref="W934:Y934"/>
    <mergeCell ref="AA934:AC934"/>
    <mergeCell ref="AE934:AG934"/>
    <mergeCell ref="AI934:AK934"/>
    <mergeCell ref="AM934:AO934"/>
    <mergeCell ref="AQ934:AS934"/>
    <mergeCell ref="AU934:AW934"/>
    <mergeCell ref="AY934:BA934"/>
    <mergeCell ref="BC934:BE934"/>
    <mergeCell ref="BG934:BI934"/>
    <mergeCell ref="B964:H964"/>
    <mergeCell ref="J964:T964"/>
    <mergeCell ref="V964:AB964"/>
    <mergeCell ref="AE964:AO964"/>
    <mergeCell ref="AR964:AX964"/>
    <mergeCell ref="BA964:BK964"/>
    <mergeCell ref="B917:AR917"/>
    <mergeCell ref="B919:D919"/>
    <mergeCell ref="F919:H919"/>
    <mergeCell ref="J919:L919"/>
    <mergeCell ref="N919:P919"/>
    <mergeCell ref="R919:T919"/>
    <mergeCell ref="V919:X919"/>
    <mergeCell ref="Z919:AB919"/>
    <mergeCell ref="AD919:AF919"/>
    <mergeCell ref="AH919:AJ919"/>
    <mergeCell ref="AL919:AN919"/>
    <mergeCell ref="AP919:AR919"/>
    <mergeCell ref="B932:BI932"/>
    <mergeCell ref="B934:D934"/>
    <mergeCell ref="F934:H934"/>
    <mergeCell ref="J934:L934"/>
    <mergeCell ref="N934:P934"/>
    <mergeCell ref="B979:D979"/>
    <mergeCell ref="V982:X982"/>
    <mergeCell ref="AR982:AT982"/>
    <mergeCell ref="BN982:BP982"/>
    <mergeCell ref="CJ982:CL982"/>
    <mergeCell ref="B985:D985"/>
    <mergeCell ref="B991:BC991"/>
    <mergeCell ref="B993:AR993"/>
    <mergeCell ref="CS964:DC964"/>
    <mergeCell ref="B966:D966"/>
    <mergeCell ref="F966:H966"/>
    <mergeCell ref="J966:L966"/>
    <mergeCell ref="N966:P966"/>
    <mergeCell ref="R966:T966"/>
    <mergeCell ref="V966:X966"/>
    <mergeCell ref="Z966:AB966"/>
    <mergeCell ref="AE966:AG966"/>
    <mergeCell ref="AI966:AK966"/>
    <mergeCell ref="AM966:AO966"/>
    <mergeCell ref="AR966:AT966"/>
    <mergeCell ref="AV966:AX966"/>
    <mergeCell ref="BA966:BC966"/>
    <mergeCell ref="BE966:BG966"/>
    <mergeCell ref="BI966:BK966"/>
    <mergeCell ref="BN966:BP966"/>
    <mergeCell ref="BR966:BT966"/>
    <mergeCell ref="BW966:BY966"/>
    <mergeCell ref="CA966:CC966"/>
    <mergeCell ref="CE966:CG966"/>
    <mergeCell ref="CJ966:CL966"/>
    <mergeCell ref="CN966:CP966"/>
    <mergeCell ref="CS966:CU966"/>
    <mergeCell ref="CJ1040:CP1040"/>
    <mergeCell ref="AL995:AN995"/>
    <mergeCell ref="AP995:AR995"/>
    <mergeCell ref="B1008:BI1008"/>
    <mergeCell ref="B1010:D1010"/>
    <mergeCell ref="F1010:H1010"/>
    <mergeCell ref="J1010:L1010"/>
    <mergeCell ref="N1010:P1010"/>
    <mergeCell ref="R1010:T1010"/>
    <mergeCell ref="W1010:Y1010"/>
    <mergeCell ref="AA1010:AC1010"/>
    <mergeCell ref="AE1010:AG1010"/>
    <mergeCell ref="AI1010:AK1010"/>
    <mergeCell ref="AM1010:AO1010"/>
    <mergeCell ref="AQ1010:AS1010"/>
    <mergeCell ref="AU1010:AW1010"/>
    <mergeCell ref="AY1010:BA1010"/>
    <mergeCell ref="BC1010:BE1010"/>
    <mergeCell ref="BG1010:BI1010"/>
    <mergeCell ref="B995:D995"/>
    <mergeCell ref="F995:H995"/>
    <mergeCell ref="J995:L995"/>
    <mergeCell ref="N995:P995"/>
    <mergeCell ref="R995:T995"/>
    <mergeCell ref="V995:X995"/>
    <mergeCell ref="Z995:AB995"/>
    <mergeCell ref="AD995:AF995"/>
    <mergeCell ref="AH995:AJ995"/>
    <mergeCell ref="CS1040:DC1040"/>
    <mergeCell ref="B1042:D1042"/>
    <mergeCell ref="F1042:H1042"/>
    <mergeCell ref="J1042:L1042"/>
    <mergeCell ref="N1042:P1042"/>
    <mergeCell ref="R1042:T1042"/>
    <mergeCell ref="V1042:X1042"/>
    <mergeCell ref="Z1042:AB1042"/>
    <mergeCell ref="AE1042:AG1042"/>
    <mergeCell ref="AI1042:AK1042"/>
    <mergeCell ref="AM1042:AO1042"/>
    <mergeCell ref="AR1042:AT1042"/>
    <mergeCell ref="AV1042:AX1042"/>
    <mergeCell ref="BA1042:BC1042"/>
    <mergeCell ref="BE1042:BG1042"/>
    <mergeCell ref="BI1042:BK1042"/>
    <mergeCell ref="BN1042:BP1042"/>
    <mergeCell ref="BR1042:BT1042"/>
    <mergeCell ref="BW1042:BY1042"/>
    <mergeCell ref="CA1042:CC1042"/>
    <mergeCell ref="CE1042:CG1042"/>
    <mergeCell ref="CJ1042:CL1042"/>
    <mergeCell ref="CN1042:CP1042"/>
    <mergeCell ref="CS1042:CU1042"/>
    <mergeCell ref="B1040:H1040"/>
    <mergeCell ref="J1040:T1040"/>
    <mergeCell ref="V1040:AB1040"/>
    <mergeCell ref="AE1040:AO1040"/>
    <mergeCell ref="AR1040:AX1040"/>
    <mergeCell ref="BA1040:BK1040"/>
    <mergeCell ref="BN1040:BT1040"/>
    <mergeCell ref="BW1040:CG1040"/>
    <mergeCell ref="B1055:D1055"/>
    <mergeCell ref="V1058:X1058"/>
    <mergeCell ref="AR1058:AT1058"/>
    <mergeCell ref="BN1058:BP1058"/>
    <mergeCell ref="CJ1058:CL1058"/>
    <mergeCell ref="B1061:D1061"/>
    <mergeCell ref="B1066:BC1066"/>
    <mergeCell ref="CW1042:CY1042"/>
    <mergeCell ref="DA1042:DC1042"/>
    <mergeCell ref="F1051:H1051"/>
    <mergeCell ref="CN1051:CP1051"/>
    <mergeCell ref="V1052:X1052"/>
    <mergeCell ref="Z1052:AB1052"/>
    <mergeCell ref="AR1052:AT1052"/>
    <mergeCell ref="AV1052:AX1052"/>
    <mergeCell ref="BN1052:BP1052"/>
    <mergeCell ref="BR1052:BT1052"/>
    <mergeCell ref="CJ1052:CL1052"/>
    <mergeCell ref="CW1117:CY1117"/>
    <mergeCell ref="DA1117:DC1117"/>
    <mergeCell ref="F1126:H1126"/>
    <mergeCell ref="CN1126:CP1126"/>
    <mergeCell ref="V1127:X1127"/>
    <mergeCell ref="Z1127:AB1127"/>
    <mergeCell ref="AR1127:AT1127"/>
    <mergeCell ref="AV1127:AX1127"/>
    <mergeCell ref="BN1127:BP1127"/>
    <mergeCell ref="BR1127:BT1127"/>
    <mergeCell ref="CJ1127:CL1127"/>
    <mergeCell ref="BN1115:BT1115"/>
    <mergeCell ref="BW1115:CG1115"/>
    <mergeCell ref="CJ1115:CP1115"/>
    <mergeCell ref="R1085:T1085"/>
    <mergeCell ref="W1085:Y1085"/>
    <mergeCell ref="AA1085:AC1085"/>
    <mergeCell ref="AE1085:AG1085"/>
    <mergeCell ref="AI1085:AK1085"/>
    <mergeCell ref="AM1085:AO1085"/>
    <mergeCell ref="AQ1085:AS1085"/>
    <mergeCell ref="AU1085:AW1085"/>
    <mergeCell ref="BR1117:BT1117"/>
    <mergeCell ref="BW1117:BY1117"/>
    <mergeCell ref="CA1117:CC1117"/>
    <mergeCell ref="CE1117:CG1117"/>
    <mergeCell ref="CJ1117:CL1117"/>
    <mergeCell ref="CN1117:CP1117"/>
    <mergeCell ref="CS1117:CU1117"/>
    <mergeCell ref="AY1085:BA1085"/>
    <mergeCell ref="BC1085:BE1085"/>
    <mergeCell ref="BG1085:BI1085"/>
    <mergeCell ref="B1115:H1115"/>
    <mergeCell ref="J1115:T1115"/>
    <mergeCell ref="V1115:AB1115"/>
    <mergeCell ref="AE1115:AO1115"/>
    <mergeCell ref="AR1115:AX1115"/>
    <mergeCell ref="BA1115:BK1115"/>
    <mergeCell ref="B1068:AR1068"/>
    <mergeCell ref="B1070:D1070"/>
    <mergeCell ref="F1070:H1070"/>
    <mergeCell ref="J1070:L1070"/>
    <mergeCell ref="N1070:P1070"/>
    <mergeCell ref="R1070:T1070"/>
    <mergeCell ref="V1070:X1070"/>
    <mergeCell ref="Z1070:AB1070"/>
    <mergeCell ref="AD1070:AF1070"/>
    <mergeCell ref="AH1070:AJ1070"/>
    <mergeCell ref="AL1070:AN1070"/>
    <mergeCell ref="AP1070:AR1070"/>
    <mergeCell ref="B1083:BI1083"/>
    <mergeCell ref="B1085:D1085"/>
    <mergeCell ref="F1085:H1085"/>
    <mergeCell ref="J1085:L1085"/>
    <mergeCell ref="N1085:P1085"/>
    <mergeCell ref="J1146:L1146"/>
    <mergeCell ref="N1146:P1146"/>
    <mergeCell ref="R1146:T1146"/>
    <mergeCell ref="V1146:X1146"/>
    <mergeCell ref="Z1146:AB1146"/>
    <mergeCell ref="AD1146:AF1146"/>
    <mergeCell ref="AH1146:AJ1146"/>
    <mergeCell ref="B1130:D1130"/>
    <mergeCell ref="V1133:X1133"/>
    <mergeCell ref="AR1133:AT1133"/>
    <mergeCell ref="BN1133:BP1133"/>
    <mergeCell ref="CJ1133:CL1133"/>
    <mergeCell ref="B1136:D1136"/>
    <mergeCell ref="B1142:BC1142"/>
    <mergeCell ref="B1144:AR1144"/>
    <mergeCell ref="CS1115:DC1115"/>
    <mergeCell ref="B1117:D1117"/>
    <mergeCell ref="F1117:H1117"/>
    <mergeCell ref="J1117:L1117"/>
    <mergeCell ref="N1117:P1117"/>
    <mergeCell ref="R1117:T1117"/>
    <mergeCell ref="V1117:X1117"/>
    <mergeCell ref="Z1117:AB1117"/>
    <mergeCell ref="AE1117:AG1117"/>
    <mergeCell ref="AI1117:AK1117"/>
    <mergeCell ref="AM1117:AO1117"/>
    <mergeCell ref="AR1117:AT1117"/>
    <mergeCell ref="AV1117:AX1117"/>
    <mergeCell ref="BA1117:BC1117"/>
    <mergeCell ref="BE1117:BG1117"/>
    <mergeCell ref="BI1117:BK1117"/>
    <mergeCell ref="BN1117:BP1117"/>
    <mergeCell ref="CJ1193:CL1193"/>
    <mergeCell ref="CN1193:CP1193"/>
    <mergeCell ref="CS1193:CU1193"/>
    <mergeCell ref="B1191:H1191"/>
    <mergeCell ref="J1191:T1191"/>
    <mergeCell ref="V1191:AB1191"/>
    <mergeCell ref="AE1191:AO1191"/>
    <mergeCell ref="AR1191:AX1191"/>
    <mergeCell ref="BA1191:BK1191"/>
    <mergeCell ref="BN1191:BT1191"/>
    <mergeCell ref="BW1191:CG1191"/>
    <mergeCell ref="CJ1191:CP1191"/>
    <mergeCell ref="AL1146:AN1146"/>
    <mergeCell ref="AP1146:AR1146"/>
    <mergeCell ref="B1159:BI1159"/>
    <mergeCell ref="B1161:D1161"/>
    <mergeCell ref="F1161:H1161"/>
    <mergeCell ref="J1161:L1161"/>
    <mergeCell ref="N1161:P1161"/>
    <mergeCell ref="R1161:T1161"/>
    <mergeCell ref="W1161:Y1161"/>
    <mergeCell ref="AA1161:AC1161"/>
    <mergeCell ref="AE1161:AG1161"/>
    <mergeCell ref="AI1161:AK1161"/>
    <mergeCell ref="AM1161:AO1161"/>
    <mergeCell ref="AQ1161:AS1161"/>
    <mergeCell ref="AU1161:AW1161"/>
    <mergeCell ref="AY1161:BA1161"/>
    <mergeCell ref="BC1161:BE1161"/>
    <mergeCell ref="BG1161:BI1161"/>
    <mergeCell ref="B1146:D1146"/>
    <mergeCell ref="F1146:H1146"/>
    <mergeCell ref="CW1193:CY1193"/>
    <mergeCell ref="DA1193:DC1193"/>
    <mergeCell ref="F1202:H1202"/>
    <mergeCell ref="CN1202:CP1202"/>
    <mergeCell ref="V1203:X1203"/>
    <mergeCell ref="Z1203:AB1203"/>
    <mergeCell ref="AR1203:AT1203"/>
    <mergeCell ref="AV1203:AX1203"/>
    <mergeCell ref="BN1203:BP1203"/>
    <mergeCell ref="BR1203:BT1203"/>
    <mergeCell ref="CJ1203:CL1203"/>
    <mergeCell ref="CS1191:DC1191"/>
    <mergeCell ref="B1193:D1193"/>
    <mergeCell ref="F1193:H1193"/>
    <mergeCell ref="J1193:L1193"/>
    <mergeCell ref="N1193:P1193"/>
    <mergeCell ref="R1193:T1193"/>
    <mergeCell ref="V1193:X1193"/>
    <mergeCell ref="Z1193:AB1193"/>
    <mergeCell ref="AE1193:AG1193"/>
    <mergeCell ref="AI1193:AK1193"/>
    <mergeCell ref="AM1193:AO1193"/>
    <mergeCell ref="AR1193:AT1193"/>
    <mergeCell ref="AV1193:AX1193"/>
    <mergeCell ref="BA1193:BC1193"/>
    <mergeCell ref="BE1193:BG1193"/>
    <mergeCell ref="BI1193:BK1193"/>
    <mergeCell ref="BN1193:BP1193"/>
    <mergeCell ref="BR1193:BT1193"/>
    <mergeCell ref="BW1193:BY1193"/>
    <mergeCell ref="CA1193:CC1193"/>
    <mergeCell ref="CE1193:CG1193"/>
    <mergeCell ref="B1206:D1206"/>
    <mergeCell ref="V1209:X1209"/>
    <mergeCell ref="AR1209:AT1209"/>
    <mergeCell ref="BN1209:BP1209"/>
    <mergeCell ref="CJ1209:CL1209"/>
    <mergeCell ref="B1212:D1212"/>
    <mergeCell ref="B1218:BC1218"/>
    <mergeCell ref="B1220:AR1220"/>
    <mergeCell ref="B1222:D1222"/>
    <mergeCell ref="F1222:H1222"/>
    <mergeCell ref="J1222:L1222"/>
    <mergeCell ref="N1222:P1222"/>
    <mergeCell ref="R1222:T1222"/>
    <mergeCell ref="V1222:X1222"/>
    <mergeCell ref="Z1222:AB1222"/>
    <mergeCell ref="AD1222:AF1222"/>
    <mergeCell ref="AH1222:AJ1222"/>
    <mergeCell ref="AL1222:AN1222"/>
    <mergeCell ref="AP1222:AR1222"/>
    <mergeCell ref="CJ1267:CP1267"/>
    <mergeCell ref="B1235:BI1235"/>
    <mergeCell ref="B1237:D1237"/>
    <mergeCell ref="F1237:H1237"/>
    <mergeCell ref="J1237:L1237"/>
    <mergeCell ref="N1237:P1237"/>
    <mergeCell ref="R1237:T1237"/>
    <mergeCell ref="W1237:Y1237"/>
    <mergeCell ref="AA1237:AC1237"/>
    <mergeCell ref="AE1237:AG1237"/>
    <mergeCell ref="AI1237:AK1237"/>
    <mergeCell ref="AM1237:AO1237"/>
    <mergeCell ref="AQ1237:AS1237"/>
    <mergeCell ref="AU1237:AW1237"/>
    <mergeCell ref="AY1237:BA1237"/>
    <mergeCell ref="BC1237:BE1237"/>
    <mergeCell ref="BG1237:BI1237"/>
    <mergeCell ref="CS1267:DC1267"/>
    <mergeCell ref="B1269:D1269"/>
    <mergeCell ref="F1269:H1269"/>
    <mergeCell ref="J1269:L1269"/>
    <mergeCell ref="N1269:P1269"/>
    <mergeCell ref="R1269:T1269"/>
    <mergeCell ref="V1269:X1269"/>
    <mergeCell ref="Z1269:AB1269"/>
    <mergeCell ref="AE1269:AG1269"/>
    <mergeCell ref="AI1269:AK1269"/>
    <mergeCell ref="AM1269:AO1269"/>
    <mergeCell ref="AR1269:AT1269"/>
    <mergeCell ref="AV1269:AX1269"/>
    <mergeCell ref="BA1269:BC1269"/>
    <mergeCell ref="BE1269:BG1269"/>
    <mergeCell ref="BI1269:BK1269"/>
    <mergeCell ref="BN1269:BP1269"/>
    <mergeCell ref="BR1269:BT1269"/>
    <mergeCell ref="BW1269:BY1269"/>
    <mergeCell ref="CA1269:CC1269"/>
    <mergeCell ref="CE1269:CG1269"/>
    <mergeCell ref="CJ1269:CL1269"/>
    <mergeCell ref="CN1269:CP1269"/>
    <mergeCell ref="CS1269:CU1269"/>
    <mergeCell ref="B1267:H1267"/>
    <mergeCell ref="J1267:T1267"/>
    <mergeCell ref="V1267:AB1267"/>
    <mergeCell ref="AE1267:AO1267"/>
    <mergeCell ref="AR1267:AX1267"/>
    <mergeCell ref="BA1267:BK1267"/>
    <mergeCell ref="BN1267:BT1267"/>
    <mergeCell ref="BW1267:CG1267"/>
    <mergeCell ref="B1282:D1282"/>
    <mergeCell ref="V1285:X1285"/>
    <mergeCell ref="AR1285:AT1285"/>
    <mergeCell ref="BN1285:BP1285"/>
    <mergeCell ref="CJ1285:CL1285"/>
    <mergeCell ref="B1288:D1288"/>
    <mergeCell ref="B1294:BC1294"/>
    <mergeCell ref="CW1269:CY1269"/>
    <mergeCell ref="DA1269:DC1269"/>
    <mergeCell ref="F1278:H1278"/>
    <mergeCell ref="CN1278:CP1278"/>
    <mergeCell ref="V1279:X1279"/>
    <mergeCell ref="Z1279:AB1279"/>
    <mergeCell ref="AR1279:AT1279"/>
    <mergeCell ref="AV1279:AX1279"/>
    <mergeCell ref="BN1279:BP1279"/>
    <mergeCell ref="BR1279:BT1279"/>
    <mergeCell ref="CJ1279:CL1279"/>
    <mergeCell ref="DA1345:DC1345"/>
    <mergeCell ref="F1354:H1354"/>
    <mergeCell ref="CN1354:CP1354"/>
    <mergeCell ref="V1355:X1355"/>
    <mergeCell ref="Z1355:AB1355"/>
    <mergeCell ref="AR1355:AT1355"/>
    <mergeCell ref="AV1355:AX1355"/>
    <mergeCell ref="BN1355:BP1355"/>
    <mergeCell ref="BR1355:BT1355"/>
    <mergeCell ref="CJ1355:CL1355"/>
    <mergeCell ref="BN1343:BT1343"/>
    <mergeCell ref="BW1343:CG1343"/>
    <mergeCell ref="CJ1343:CP1343"/>
    <mergeCell ref="R1313:T1313"/>
    <mergeCell ref="W1313:Y1313"/>
    <mergeCell ref="AA1313:AC1313"/>
    <mergeCell ref="AE1313:AG1313"/>
    <mergeCell ref="AI1313:AK1313"/>
    <mergeCell ref="AM1313:AO1313"/>
    <mergeCell ref="AQ1313:AS1313"/>
    <mergeCell ref="AU1313:AW1313"/>
    <mergeCell ref="AY1313:BA1313"/>
    <mergeCell ref="BC1313:BE1313"/>
    <mergeCell ref="BG1313:BI1313"/>
    <mergeCell ref="B1343:H1343"/>
    <mergeCell ref="J1343:T1343"/>
    <mergeCell ref="V1343:AB1343"/>
    <mergeCell ref="AE1343:AO1343"/>
    <mergeCell ref="AR1343:AX1343"/>
    <mergeCell ref="BA1343:BK1343"/>
    <mergeCell ref="B1296:AR1296"/>
    <mergeCell ref="B1298:D1298"/>
    <mergeCell ref="F1298:H1298"/>
    <mergeCell ref="J1298:L1298"/>
    <mergeCell ref="N1298:P1298"/>
    <mergeCell ref="R1298:T1298"/>
    <mergeCell ref="V1298:X1298"/>
    <mergeCell ref="Z1298:AB1298"/>
    <mergeCell ref="AD1298:AF1298"/>
    <mergeCell ref="AH1298:AJ1298"/>
    <mergeCell ref="AL1298:AN1298"/>
    <mergeCell ref="AP1298:AR1298"/>
    <mergeCell ref="B1311:BI1311"/>
    <mergeCell ref="B1313:D1313"/>
    <mergeCell ref="F1313:H1313"/>
    <mergeCell ref="J1313:L1313"/>
    <mergeCell ref="N1313:P1313"/>
    <mergeCell ref="B1358:D1358"/>
    <mergeCell ref="V1361:X1361"/>
    <mergeCell ref="AR1361:AT1361"/>
    <mergeCell ref="BN1361:BP1361"/>
    <mergeCell ref="CJ1361:CL1361"/>
    <mergeCell ref="B1364:D1364"/>
    <mergeCell ref="B1370:BC1370"/>
    <mergeCell ref="CS1343:DC1343"/>
    <mergeCell ref="B1345:D1345"/>
    <mergeCell ref="F1345:H1345"/>
    <mergeCell ref="J1345:L1345"/>
    <mergeCell ref="N1345:P1345"/>
    <mergeCell ref="R1345:T1345"/>
    <mergeCell ref="V1345:X1345"/>
    <mergeCell ref="Z1345:AB1345"/>
    <mergeCell ref="AE1345:AG1345"/>
    <mergeCell ref="AI1345:AK1345"/>
    <mergeCell ref="AM1345:AO1345"/>
    <mergeCell ref="AR1345:AT1345"/>
    <mergeCell ref="AV1345:AX1345"/>
    <mergeCell ref="BA1345:BC1345"/>
    <mergeCell ref="BE1345:BG1345"/>
    <mergeCell ref="BI1345:BK1345"/>
    <mergeCell ref="BN1345:BP1345"/>
    <mergeCell ref="BR1345:BT1345"/>
    <mergeCell ref="BW1345:BY1345"/>
    <mergeCell ref="CA1345:CC1345"/>
    <mergeCell ref="CE1345:CG1345"/>
    <mergeCell ref="CJ1345:CL1345"/>
    <mergeCell ref="CN1345:CP1345"/>
    <mergeCell ref="CS1345:CU1345"/>
    <mergeCell ref="CW1345:CY1345"/>
    <mergeCell ref="CW1421:CY1421"/>
    <mergeCell ref="DA1421:DC1421"/>
    <mergeCell ref="F1430:H1430"/>
    <mergeCell ref="CN1430:CP1430"/>
    <mergeCell ref="V1431:X1431"/>
    <mergeCell ref="Z1431:AB1431"/>
    <mergeCell ref="AR1431:AT1431"/>
    <mergeCell ref="AV1431:AX1431"/>
    <mergeCell ref="BN1431:BP1431"/>
    <mergeCell ref="BR1431:BT1431"/>
    <mergeCell ref="CJ1431:CL1431"/>
    <mergeCell ref="BN1419:BT1419"/>
    <mergeCell ref="BW1419:CG1419"/>
    <mergeCell ref="CJ1419:CP1419"/>
    <mergeCell ref="R1389:T1389"/>
    <mergeCell ref="W1389:Y1389"/>
    <mergeCell ref="AA1389:AC1389"/>
    <mergeCell ref="AE1389:AG1389"/>
    <mergeCell ref="AI1389:AK1389"/>
    <mergeCell ref="AM1389:AO1389"/>
    <mergeCell ref="BR1421:BT1421"/>
    <mergeCell ref="BW1421:BY1421"/>
    <mergeCell ref="CA1421:CC1421"/>
    <mergeCell ref="CE1421:CG1421"/>
    <mergeCell ref="CJ1421:CL1421"/>
    <mergeCell ref="CN1421:CP1421"/>
    <mergeCell ref="CS1421:CU1421"/>
    <mergeCell ref="B1419:H1419"/>
    <mergeCell ref="J1419:T1419"/>
    <mergeCell ref="V1419:AB1419"/>
    <mergeCell ref="AE1419:AO1419"/>
    <mergeCell ref="AR1419:AX1419"/>
    <mergeCell ref="B1372:AR1372"/>
    <mergeCell ref="B1374:D1374"/>
    <mergeCell ref="F1374:H1374"/>
    <mergeCell ref="J1374:L1374"/>
    <mergeCell ref="N1374:P1374"/>
    <mergeCell ref="R1374:T1374"/>
    <mergeCell ref="V1374:X1374"/>
    <mergeCell ref="Z1374:AB1374"/>
    <mergeCell ref="AD1374:AF1374"/>
    <mergeCell ref="AH1374:AJ1374"/>
    <mergeCell ref="AL1374:AN1374"/>
    <mergeCell ref="AP1374:AR1374"/>
    <mergeCell ref="B1387:BI1387"/>
    <mergeCell ref="B1389:D1389"/>
    <mergeCell ref="F1389:H1389"/>
    <mergeCell ref="J1389:L1389"/>
    <mergeCell ref="N1389:P1389"/>
    <mergeCell ref="AQ1389:AS1389"/>
    <mergeCell ref="AU1389:AW1389"/>
    <mergeCell ref="AY1389:BA1389"/>
    <mergeCell ref="BC1389:BE1389"/>
    <mergeCell ref="BG1389:BI1389"/>
    <mergeCell ref="BA1419:BK1419"/>
    <mergeCell ref="J1450:L1450"/>
    <mergeCell ref="N1450:P1450"/>
    <mergeCell ref="R1450:T1450"/>
    <mergeCell ref="V1450:X1450"/>
    <mergeCell ref="Z1450:AB1450"/>
    <mergeCell ref="AD1450:AF1450"/>
    <mergeCell ref="AH1450:AJ1450"/>
    <mergeCell ref="B1434:D1434"/>
    <mergeCell ref="V1437:X1437"/>
    <mergeCell ref="AR1437:AT1437"/>
    <mergeCell ref="BN1437:BP1437"/>
    <mergeCell ref="CJ1437:CL1437"/>
    <mergeCell ref="B1440:D1440"/>
    <mergeCell ref="B1446:BC1446"/>
    <mergeCell ref="B1448:AR1448"/>
    <mergeCell ref="CS1419:DC1419"/>
    <mergeCell ref="B1421:D1421"/>
    <mergeCell ref="F1421:H1421"/>
    <mergeCell ref="J1421:L1421"/>
    <mergeCell ref="N1421:P1421"/>
    <mergeCell ref="R1421:T1421"/>
    <mergeCell ref="V1421:X1421"/>
    <mergeCell ref="Z1421:AB1421"/>
    <mergeCell ref="AE1421:AG1421"/>
    <mergeCell ref="AI1421:AK1421"/>
    <mergeCell ref="AM1421:AO1421"/>
    <mergeCell ref="AR1421:AT1421"/>
    <mergeCell ref="AV1421:AX1421"/>
    <mergeCell ref="BA1421:BC1421"/>
    <mergeCell ref="BE1421:BG1421"/>
    <mergeCell ref="BI1421:BK1421"/>
    <mergeCell ref="BN1421:BP1421"/>
    <mergeCell ref="CJ1497:CL1497"/>
    <mergeCell ref="CN1497:CP1497"/>
    <mergeCell ref="CS1497:CU1497"/>
    <mergeCell ref="B1495:H1495"/>
    <mergeCell ref="J1495:T1495"/>
    <mergeCell ref="V1495:AB1495"/>
    <mergeCell ref="AE1495:AO1495"/>
    <mergeCell ref="AR1495:AX1495"/>
    <mergeCell ref="BA1495:BK1495"/>
    <mergeCell ref="BN1495:BT1495"/>
    <mergeCell ref="BW1495:CG1495"/>
    <mergeCell ref="CJ1495:CP1495"/>
    <mergeCell ref="AL1450:AN1450"/>
    <mergeCell ref="AP1450:AR1450"/>
    <mergeCell ref="B1463:BI1463"/>
    <mergeCell ref="B1465:D1465"/>
    <mergeCell ref="F1465:H1465"/>
    <mergeCell ref="J1465:L1465"/>
    <mergeCell ref="N1465:P1465"/>
    <mergeCell ref="R1465:T1465"/>
    <mergeCell ref="W1465:Y1465"/>
    <mergeCell ref="AA1465:AC1465"/>
    <mergeCell ref="AE1465:AG1465"/>
    <mergeCell ref="AI1465:AK1465"/>
    <mergeCell ref="AM1465:AO1465"/>
    <mergeCell ref="AQ1465:AS1465"/>
    <mergeCell ref="AU1465:AW1465"/>
    <mergeCell ref="AY1465:BA1465"/>
    <mergeCell ref="BC1465:BE1465"/>
    <mergeCell ref="BG1465:BI1465"/>
    <mergeCell ref="B1450:D1450"/>
    <mergeCell ref="F1450:H1450"/>
    <mergeCell ref="CW1497:CY1497"/>
    <mergeCell ref="DA1497:DC1497"/>
    <mergeCell ref="F1506:H1506"/>
    <mergeCell ref="CN1506:CP1506"/>
    <mergeCell ref="V1507:X1507"/>
    <mergeCell ref="Z1507:AB1507"/>
    <mergeCell ref="AR1507:AT1507"/>
    <mergeCell ref="AV1507:AX1507"/>
    <mergeCell ref="BN1507:BP1507"/>
    <mergeCell ref="BR1507:BT1507"/>
    <mergeCell ref="CJ1507:CL1507"/>
    <mergeCell ref="CS1495:DC1495"/>
    <mergeCell ref="B1497:D1497"/>
    <mergeCell ref="F1497:H1497"/>
    <mergeCell ref="J1497:L1497"/>
    <mergeCell ref="N1497:P1497"/>
    <mergeCell ref="R1497:T1497"/>
    <mergeCell ref="V1497:X1497"/>
    <mergeCell ref="Z1497:AB1497"/>
    <mergeCell ref="AE1497:AG1497"/>
    <mergeCell ref="AI1497:AK1497"/>
    <mergeCell ref="AM1497:AO1497"/>
    <mergeCell ref="AR1497:AT1497"/>
    <mergeCell ref="AV1497:AX1497"/>
    <mergeCell ref="BA1497:BC1497"/>
    <mergeCell ref="BE1497:BG1497"/>
    <mergeCell ref="BI1497:BK1497"/>
    <mergeCell ref="BN1497:BP1497"/>
    <mergeCell ref="BR1497:BT1497"/>
    <mergeCell ref="BW1497:BY1497"/>
    <mergeCell ref="CA1497:CC1497"/>
    <mergeCell ref="CE1497:CG1497"/>
    <mergeCell ref="B1510:D1510"/>
    <mergeCell ref="V1513:X1513"/>
    <mergeCell ref="AR1513:AT1513"/>
    <mergeCell ref="BN1513:BP1513"/>
    <mergeCell ref="CJ1513:CL1513"/>
    <mergeCell ref="B1516:D1516"/>
    <mergeCell ref="B1522:BC1522"/>
    <mergeCell ref="B1524:AR1524"/>
    <mergeCell ref="B1526:D1526"/>
    <mergeCell ref="F1526:H1526"/>
    <mergeCell ref="J1526:L1526"/>
    <mergeCell ref="N1526:P1526"/>
    <mergeCell ref="R1526:T1526"/>
    <mergeCell ref="V1526:X1526"/>
    <mergeCell ref="Z1526:AB1526"/>
    <mergeCell ref="AD1526:AF1526"/>
    <mergeCell ref="AH1526:AJ1526"/>
    <mergeCell ref="AL1526:AN1526"/>
    <mergeCell ref="AP1526:AR1526"/>
    <mergeCell ref="CJ1571:CP1571"/>
    <mergeCell ref="B1539:BI1539"/>
    <mergeCell ref="B1541:D1541"/>
    <mergeCell ref="F1541:H1541"/>
    <mergeCell ref="J1541:L1541"/>
    <mergeCell ref="N1541:P1541"/>
    <mergeCell ref="R1541:T1541"/>
    <mergeCell ref="W1541:Y1541"/>
    <mergeCell ref="AA1541:AC1541"/>
    <mergeCell ref="AE1541:AG1541"/>
    <mergeCell ref="AI1541:AK1541"/>
    <mergeCell ref="AM1541:AO1541"/>
    <mergeCell ref="AQ1541:AS1541"/>
    <mergeCell ref="AU1541:AW1541"/>
    <mergeCell ref="AY1541:BA1541"/>
    <mergeCell ref="BC1541:BE1541"/>
    <mergeCell ref="BG1541:BI1541"/>
    <mergeCell ref="CS1571:DC1571"/>
    <mergeCell ref="B1573:D1573"/>
    <mergeCell ref="F1573:H1573"/>
    <mergeCell ref="J1573:L1573"/>
    <mergeCell ref="N1573:P1573"/>
    <mergeCell ref="R1573:T1573"/>
    <mergeCell ref="V1573:X1573"/>
    <mergeCell ref="Z1573:AB1573"/>
    <mergeCell ref="AE1573:AG1573"/>
    <mergeCell ref="AI1573:AK1573"/>
    <mergeCell ref="AM1573:AO1573"/>
    <mergeCell ref="AR1573:AT1573"/>
    <mergeCell ref="AV1573:AX1573"/>
    <mergeCell ref="BA1573:BC1573"/>
    <mergeCell ref="BE1573:BG1573"/>
    <mergeCell ref="BI1573:BK1573"/>
    <mergeCell ref="BN1573:BP1573"/>
    <mergeCell ref="BR1573:BT1573"/>
    <mergeCell ref="BW1573:BY1573"/>
    <mergeCell ref="CA1573:CC1573"/>
    <mergeCell ref="CE1573:CG1573"/>
    <mergeCell ref="CJ1573:CL1573"/>
    <mergeCell ref="CN1573:CP1573"/>
    <mergeCell ref="CS1573:CU1573"/>
    <mergeCell ref="B1571:H1571"/>
    <mergeCell ref="J1571:T1571"/>
    <mergeCell ref="V1571:AB1571"/>
    <mergeCell ref="AE1571:AO1571"/>
    <mergeCell ref="AR1571:AX1571"/>
    <mergeCell ref="BA1571:BK1571"/>
    <mergeCell ref="BN1571:BT1571"/>
    <mergeCell ref="BW1571:CG1571"/>
    <mergeCell ref="B1586:D1586"/>
    <mergeCell ref="V1589:X1589"/>
    <mergeCell ref="AR1589:AT1589"/>
    <mergeCell ref="BN1589:BP1589"/>
    <mergeCell ref="CJ1589:CL1589"/>
    <mergeCell ref="B1592:D1592"/>
    <mergeCell ref="B1602:BC1602"/>
    <mergeCell ref="B1598:CK1599"/>
    <mergeCell ref="B1604:AR1604"/>
    <mergeCell ref="CW1573:CY1573"/>
    <mergeCell ref="DA1573:DC1573"/>
    <mergeCell ref="F1582:H1582"/>
    <mergeCell ref="CN1582:CP1582"/>
    <mergeCell ref="V1583:X1583"/>
    <mergeCell ref="Z1583:AB1583"/>
    <mergeCell ref="AR1583:AT1583"/>
    <mergeCell ref="AV1583:AX1583"/>
    <mergeCell ref="BN1583:BP1583"/>
    <mergeCell ref="BR1583:BT1583"/>
    <mergeCell ref="CJ1583:CL1583"/>
    <mergeCell ref="AL1606:AN1606"/>
    <mergeCell ref="AP1606:AR1606"/>
    <mergeCell ref="B1619:BI1619"/>
    <mergeCell ref="B1621:D1621"/>
    <mergeCell ref="F1621:H1621"/>
    <mergeCell ref="J1621:L1621"/>
    <mergeCell ref="N1621:P1621"/>
    <mergeCell ref="R1621:T1621"/>
    <mergeCell ref="W1621:Y1621"/>
    <mergeCell ref="AA1621:AC1621"/>
    <mergeCell ref="AE1621:AG1621"/>
    <mergeCell ref="AI1621:AK1621"/>
    <mergeCell ref="AM1621:AO1621"/>
    <mergeCell ref="AQ1621:AS1621"/>
    <mergeCell ref="AU1621:AW1621"/>
    <mergeCell ref="AY1621:BA1621"/>
    <mergeCell ref="BC1621:BE1621"/>
    <mergeCell ref="BG1621:BI1621"/>
    <mergeCell ref="B1606:D1606"/>
    <mergeCell ref="F1606:H1606"/>
    <mergeCell ref="J1606:L1606"/>
    <mergeCell ref="N1606:P1606"/>
    <mergeCell ref="R1606:T1606"/>
    <mergeCell ref="V1606:X1606"/>
    <mergeCell ref="Z1606:AB1606"/>
    <mergeCell ref="AD1606:AF1606"/>
    <mergeCell ref="AH1606:AJ1606"/>
    <mergeCell ref="F1662:H1662"/>
    <mergeCell ref="V1663:X1663"/>
    <mergeCell ref="Z1663:AB1663"/>
    <mergeCell ref="AR1663:AT1663"/>
    <mergeCell ref="AV1663:AX1663"/>
    <mergeCell ref="B1666:D1666"/>
    <mergeCell ref="V1669:X1669"/>
    <mergeCell ref="AR1669:AT1669"/>
    <mergeCell ref="B1672:D1672"/>
    <mergeCell ref="B1651:H1651"/>
    <mergeCell ref="J1651:T1651"/>
    <mergeCell ref="V1651:AB1651"/>
    <mergeCell ref="AE1651:AO1651"/>
    <mergeCell ref="AR1651:AX1651"/>
    <mergeCell ref="BA1651:BK1651"/>
    <mergeCell ref="B1653:D1653"/>
    <mergeCell ref="F1653:H1653"/>
    <mergeCell ref="J1653:L1653"/>
    <mergeCell ref="N1653:P1653"/>
    <mergeCell ref="R1653:T1653"/>
    <mergeCell ref="V1653:X1653"/>
    <mergeCell ref="Z1653:AB1653"/>
    <mergeCell ref="AE1653:AG1653"/>
    <mergeCell ref="AI1653:AK1653"/>
    <mergeCell ref="AM1653:AO1653"/>
    <mergeCell ref="AR1653:AT1653"/>
    <mergeCell ref="AV1653:AX1653"/>
    <mergeCell ref="BA1653:BC1653"/>
    <mergeCell ref="BE1653:BG1653"/>
    <mergeCell ref="BI1653:BK1653"/>
    <mergeCell ref="B1695:BI1695"/>
    <mergeCell ref="B1697:D1697"/>
    <mergeCell ref="F1697:H1697"/>
    <mergeCell ref="J1697:L1697"/>
    <mergeCell ref="N1697:P1697"/>
    <mergeCell ref="R1697:T1697"/>
    <mergeCell ref="W1697:Y1697"/>
    <mergeCell ref="AA1697:AC1697"/>
    <mergeCell ref="AE1697:AG1697"/>
    <mergeCell ref="AI1697:AK1697"/>
    <mergeCell ref="AM1697:AO1697"/>
    <mergeCell ref="AQ1697:AS1697"/>
    <mergeCell ref="AU1697:AW1697"/>
    <mergeCell ref="AY1697:BA1697"/>
    <mergeCell ref="BC1697:BE1697"/>
    <mergeCell ref="BG1697:BI1697"/>
    <mergeCell ref="B1678:BC1678"/>
    <mergeCell ref="B1680:AR1680"/>
    <mergeCell ref="B1682:D1682"/>
    <mergeCell ref="F1682:H1682"/>
    <mergeCell ref="J1682:L1682"/>
    <mergeCell ref="N1682:P1682"/>
    <mergeCell ref="R1682:T1682"/>
    <mergeCell ref="V1682:X1682"/>
    <mergeCell ref="Z1682:AB1682"/>
    <mergeCell ref="AD1682:AF1682"/>
    <mergeCell ref="AH1682:AJ1682"/>
    <mergeCell ref="AL1682:AN1682"/>
    <mergeCell ref="AP1682:AR1682"/>
    <mergeCell ref="F1738:H1738"/>
    <mergeCell ref="V1739:X1739"/>
    <mergeCell ref="Z1739:AB1739"/>
    <mergeCell ref="AR1739:AT1739"/>
    <mergeCell ref="AV1739:AX1739"/>
    <mergeCell ref="B1742:D1742"/>
    <mergeCell ref="V1745:X1745"/>
    <mergeCell ref="AR1745:AT1745"/>
    <mergeCell ref="B1748:D1748"/>
    <mergeCell ref="B1727:H1727"/>
    <mergeCell ref="J1727:T1727"/>
    <mergeCell ref="V1727:AB1727"/>
    <mergeCell ref="AE1727:AO1727"/>
    <mergeCell ref="AR1727:AX1727"/>
    <mergeCell ref="BA1727:BK1727"/>
    <mergeCell ref="B1729:D1729"/>
    <mergeCell ref="F1729:H1729"/>
    <mergeCell ref="J1729:L1729"/>
    <mergeCell ref="N1729:P1729"/>
    <mergeCell ref="R1729:T1729"/>
    <mergeCell ref="V1729:X1729"/>
    <mergeCell ref="Z1729:AB1729"/>
    <mergeCell ref="AE1729:AG1729"/>
    <mergeCell ref="AI1729:AK1729"/>
    <mergeCell ref="AM1729:AO1729"/>
    <mergeCell ref="AR1729:AT1729"/>
    <mergeCell ref="AV1729:AX1729"/>
    <mergeCell ref="BA1729:BC1729"/>
    <mergeCell ref="BE1729:BG1729"/>
    <mergeCell ref="BI1729:BK1729"/>
    <mergeCell ref="B1771:BI1771"/>
    <mergeCell ref="B1773:D1773"/>
    <mergeCell ref="F1773:H1773"/>
    <mergeCell ref="J1773:L1773"/>
    <mergeCell ref="N1773:P1773"/>
    <mergeCell ref="R1773:T1773"/>
    <mergeCell ref="W1773:Y1773"/>
    <mergeCell ref="AA1773:AC1773"/>
    <mergeCell ref="AE1773:AG1773"/>
    <mergeCell ref="AI1773:AK1773"/>
    <mergeCell ref="AM1773:AO1773"/>
    <mergeCell ref="AQ1773:AS1773"/>
    <mergeCell ref="AU1773:AW1773"/>
    <mergeCell ref="AY1773:BA1773"/>
    <mergeCell ref="BC1773:BE1773"/>
    <mergeCell ref="BG1773:BI1773"/>
    <mergeCell ref="B1754:BC1754"/>
    <mergeCell ref="B1756:AR1756"/>
    <mergeCell ref="B1758:D1758"/>
    <mergeCell ref="F1758:H1758"/>
    <mergeCell ref="J1758:L1758"/>
    <mergeCell ref="N1758:P1758"/>
    <mergeCell ref="R1758:T1758"/>
    <mergeCell ref="V1758:X1758"/>
    <mergeCell ref="Z1758:AB1758"/>
    <mergeCell ref="AD1758:AF1758"/>
    <mergeCell ref="AH1758:AJ1758"/>
    <mergeCell ref="AL1758:AN1758"/>
    <mergeCell ref="AP1758:AR1758"/>
    <mergeCell ref="F1814:H1814"/>
    <mergeCell ref="V1815:X1815"/>
    <mergeCell ref="Z1815:AB1815"/>
    <mergeCell ref="AR1815:AT1815"/>
    <mergeCell ref="AV1815:AX1815"/>
    <mergeCell ref="B1818:D1818"/>
    <mergeCell ref="V1821:X1821"/>
    <mergeCell ref="AR1821:AT1821"/>
    <mergeCell ref="B1824:D1824"/>
    <mergeCell ref="B1803:H1803"/>
    <mergeCell ref="J1803:T1803"/>
    <mergeCell ref="V1803:AB1803"/>
    <mergeCell ref="AE1803:AO1803"/>
    <mergeCell ref="AR1803:AX1803"/>
    <mergeCell ref="BA1803:BK1803"/>
    <mergeCell ref="B1805:D1805"/>
    <mergeCell ref="F1805:H1805"/>
    <mergeCell ref="J1805:L1805"/>
    <mergeCell ref="N1805:P1805"/>
    <mergeCell ref="R1805:T1805"/>
    <mergeCell ref="V1805:X1805"/>
    <mergeCell ref="Z1805:AB1805"/>
    <mergeCell ref="AE1805:AG1805"/>
    <mergeCell ref="AI1805:AK1805"/>
    <mergeCell ref="AM1805:AO1805"/>
    <mergeCell ref="AR1805:AT1805"/>
    <mergeCell ref="AV1805:AX1805"/>
    <mergeCell ref="BA1805:BC1805"/>
    <mergeCell ref="BE1805:BG1805"/>
    <mergeCell ref="BI1805:BK1805"/>
    <mergeCell ref="B1847:BI1847"/>
    <mergeCell ref="B1849:D1849"/>
    <mergeCell ref="F1849:H1849"/>
    <mergeCell ref="J1849:L1849"/>
    <mergeCell ref="N1849:P1849"/>
    <mergeCell ref="R1849:T1849"/>
    <mergeCell ref="W1849:Y1849"/>
    <mergeCell ref="AA1849:AC1849"/>
    <mergeCell ref="AE1849:AG1849"/>
    <mergeCell ref="AI1849:AK1849"/>
    <mergeCell ref="AM1849:AO1849"/>
    <mergeCell ref="AQ1849:AS1849"/>
    <mergeCell ref="AU1849:AW1849"/>
    <mergeCell ref="AY1849:BA1849"/>
    <mergeCell ref="BC1849:BE1849"/>
    <mergeCell ref="BG1849:BI1849"/>
    <mergeCell ref="B1830:BC1830"/>
    <mergeCell ref="B1832:AR1832"/>
    <mergeCell ref="B1834:D1834"/>
    <mergeCell ref="F1834:H1834"/>
    <mergeCell ref="J1834:L1834"/>
    <mergeCell ref="N1834:P1834"/>
    <mergeCell ref="R1834:T1834"/>
    <mergeCell ref="V1834:X1834"/>
    <mergeCell ref="Z1834:AB1834"/>
    <mergeCell ref="AD1834:AF1834"/>
    <mergeCell ref="AH1834:AJ1834"/>
    <mergeCell ref="AL1834:AN1834"/>
    <mergeCell ref="AP1834:AR1834"/>
    <mergeCell ref="F1890:H1890"/>
    <mergeCell ref="V1891:X1891"/>
    <mergeCell ref="Z1891:AB1891"/>
    <mergeCell ref="AR1891:AT1891"/>
    <mergeCell ref="AV1891:AX1891"/>
    <mergeCell ref="B1894:D1894"/>
    <mergeCell ref="V1897:X1897"/>
    <mergeCell ref="AR1897:AT1897"/>
    <mergeCell ref="B1900:D1900"/>
    <mergeCell ref="B1879:H1879"/>
    <mergeCell ref="J1879:T1879"/>
    <mergeCell ref="V1879:AB1879"/>
    <mergeCell ref="AE1879:AO1879"/>
    <mergeCell ref="AR1879:AX1879"/>
    <mergeCell ref="BA1879:BK1879"/>
    <mergeCell ref="B1881:D1881"/>
    <mergeCell ref="F1881:H1881"/>
    <mergeCell ref="J1881:L1881"/>
    <mergeCell ref="N1881:P1881"/>
    <mergeCell ref="R1881:T1881"/>
    <mergeCell ref="V1881:X1881"/>
    <mergeCell ref="Z1881:AB1881"/>
    <mergeCell ref="AE1881:AG1881"/>
    <mergeCell ref="AI1881:AK1881"/>
    <mergeCell ref="AM1881:AO1881"/>
    <mergeCell ref="AR1881:AT1881"/>
    <mergeCell ref="AV1881:AX1881"/>
    <mergeCell ref="BA1881:BC1881"/>
    <mergeCell ref="BE1881:BG1881"/>
    <mergeCell ref="BI1881:BK1881"/>
    <mergeCell ref="B1923:BI1923"/>
    <mergeCell ref="B1925:D1925"/>
    <mergeCell ref="F1925:H1925"/>
    <mergeCell ref="J1925:L1925"/>
    <mergeCell ref="N1925:P1925"/>
    <mergeCell ref="R1925:T1925"/>
    <mergeCell ref="W1925:Y1925"/>
    <mergeCell ref="AA1925:AC1925"/>
    <mergeCell ref="AE1925:AG1925"/>
    <mergeCell ref="AI1925:AK1925"/>
    <mergeCell ref="AM1925:AO1925"/>
    <mergeCell ref="AQ1925:AS1925"/>
    <mergeCell ref="AU1925:AW1925"/>
    <mergeCell ref="AY1925:BA1925"/>
    <mergeCell ref="BC1925:BE1925"/>
    <mergeCell ref="BG1925:BI1925"/>
    <mergeCell ref="B1906:BC1906"/>
    <mergeCell ref="B1908:AR1908"/>
    <mergeCell ref="B1910:D1910"/>
    <mergeCell ref="F1910:H1910"/>
    <mergeCell ref="J1910:L1910"/>
    <mergeCell ref="N1910:P1910"/>
    <mergeCell ref="R1910:T1910"/>
    <mergeCell ref="V1910:X1910"/>
    <mergeCell ref="Z1910:AB1910"/>
    <mergeCell ref="AD1910:AF1910"/>
    <mergeCell ref="AH1910:AJ1910"/>
    <mergeCell ref="AL1910:AN1910"/>
    <mergeCell ref="AP1910:AR1910"/>
    <mergeCell ref="F1966:H1966"/>
    <mergeCell ref="V1967:X1967"/>
    <mergeCell ref="Z1967:AB1967"/>
    <mergeCell ref="AR1967:AT1967"/>
    <mergeCell ref="AV1967:AX1967"/>
    <mergeCell ref="B1970:D1970"/>
    <mergeCell ref="V1973:X1973"/>
    <mergeCell ref="AR1973:AT1973"/>
    <mergeCell ref="B1976:D1976"/>
    <mergeCell ref="B1955:H1955"/>
    <mergeCell ref="J1955:T1955"/>
    <mergeCell ref="V1955:AB1955"/>
    <mergeCell ref="AE1955:AO1955"/>
    <mergeCell ref="AR1955:AX1955"/>
    <mergeCell ref="BA1955:BK1955"/>
    <mergeCell ref="B1957:D1957"/>
    <mergeCell ref="F1957:H1957"/>
    <mergeCell ref="J1957:L1957"/>
    <mergeCell ref="N1957:P1957"/>
    <mergeCell ref="R1957:T1957"/>
    <mergeCell ref="V1957:X1957"/>
    <mergeCell ref="Z1957:AB1957"/>
    <mergeCell ref="AE1957:AG1957"/>
    <mergeCell ref="AI1957:AK1957"/>
    <mergeCell ref="AM1957:AO1957"/>
    <mergeCell ref="AR1957:AT1957"/>
    <mergeCell ref="AV1957:AX1957"/>
    <mergeCell ref="BA1957:BC1957"/>
    <mergeCell ref="BE1957:BG1957"/>
    <mergeCell ref="BI1957:BK1957"/>
    <mergeCell ref="B1999:BI1999"/>
    <mergeCell ref="B2001:D2001"/>
    <mergeCell ref="F2001:H2001"/>
    <mergeCell ref="J2001:L2001"/>
    <mergeCell ref="N2001:P2001"/>
    <mergeCell ref="R2001:T2001"/>
    <mergeCell ref="W2001:Y2001"/>
    <mergeCell ref="AA2001:AC2001"/>
    <mergeCell ref="AE2001:AG2001"/>
    <mergeCell ref="AI2001:AK2001"/>
    <mergeCell ref="AM2001:AO2001"/>
    <mergeCell ref="AQ2001:AS2001"/>
    <mergeCell ref="AU2001:AW2001"/>
    <mergeCell ref="AY2001:BA2001"/>
    <mergeCell ref="BC2001:BE2001"/>
    <mergeCell ref="BG2001:BI2001"/>
    <mergeCell ref="B1982:BC1982"/>
    <mergeCell ref="B1984:AR1984"/>
    <mergeCell ref="B1986:D1986"/>
    <mergeCell ref="F1986:H1986"/>
    <mergeCell ref="J1986:L1986"/>
    <mergeCell ref="N1986:P1986"/>
    <mergeCell ref="R1986:T1986"/>
    <mergeCell ref="V1986:X1986"/>
    <mergeCell ref="Z1986:AB1986"/>
    <mergeCell ref="AD1986:AF1986"/>
    <mergeCell ref="AH1986:AJ1986"/>
    <mergeCell ref="AL1986:AN1986"/>
    <mergeCell ref="AP1986:AR1986"/>
    <mergeCell ref="F2042:H2042"/>
    <mergeCell ref="V2043:X2043"/>
    <mergeCell ref="Z2043:AB2043"/>
    <mergeCell ref="AR2043:AT2043"/>
    <mergeCell ref="AV2043:AX2043"/>
    <mergeCell ref="B2046:D2046"/>
    <mergeCell ref="V2049:X2049"/>
    <mergeCell ref="AR2049:AT2049"/>
    <mergeCell ref="B2052:D2052"/>
    <mergeCell ref="B2031:H2031"/>
    <mergeCell ref="J2031:T2031"/>
    <mergeCell ref="V2031:AB2031"/>
    <mergeCell ref="AE2031:AO2031"/>
    <mergeCell ref="AR2031:AX2031"/>
    <mergeCell ref="BA2031:BK2031"/>
    <mergeCell ref="B2033:D2033"/>
    <mergeCell ref="F2033:H2033"/>
    <mergeCell ref="J2033:L2033"/>
    <mergeCell ref="N2033:P2033"/>
    <mergeCell ref="R2033:T2033"/>
    <mergeCell ref="V2033:X2033"/>
    <mergeCell ref="Z2033:AB2033"/>
    <mergeCell ref="AE2033:AG2033"/>
    <mergeCell ref="AI2033:AK2033"/>
    <mergeCell ref="AM2033:AO2033"/>
    <mergeCell ref="AR2033:AT2033"/>
    <mergeCell ref="AV2033:AX2033"/>
    <mergeCell ref="BA2033:BC2033"/>
    <mergeCell ref="BE2033:BG2033"/>
    <mergeCell ref="BI2033:BK2033"/>
    <mergeCell ref="B2075:BI2075"/>
    <mergeCell ref="B2077:D2077"/>
    <mergeCell ref="F2077:H2077"/>
    <mergeCell ref="J2077:L2077"/>
    <mergeCell ref="N2077:P2077"/>
    <mergeCell ref="R2077:T2077"/>
    <mergeCell ref="W2077:Y2077"/>
    <mergeCell ref="AA2077:AC2077"/>
    <mergeCell ref="AE2077:AG2077"/>
    <mergeCell ref="AI2077:AK2077"/>
    <mergeCell ref="AM2077:AO2077"/>
    <mergeCell ref="AQ2077:AS2077"/>
    <mergeCell ref="AU2077:AW2077"/>
    <mergeCell ref="AY2077:BA2077"/>
    <mergeCell ref="BC2077:BE2077"/>
    <mergeCell ref="BG2077:BI2077"/>
    <mergeCell ref="B2058:BC2058"/>
    <mergeCell ref="B2060:AR2060"/>
    <mergeCell ref="B2062:D2062"/>
    <mergeCell ref="F2062:H2062"/>
    <mergeCell ref="J2062:L2062"/>
    <mergeCell ref="N2062:P2062"/>
    <mergeCell ref="R2062:T2062"/>
    <mergeCell ref="V2062:X2062"/>
    <mergeCell ref="Z2062:AB2062"/>
    <mergeCell ref="AD2062:AF2062"/>
    <mergeCell ref="AH2062:AJ2062"/>
    <mergeCell ref="AL2062:AN2062"/>
    <mergeCell ref="AP2062:AR2062"/>
    <mergeCell ref="F2118:H2118"/>
    <mergeCell ref="V2119:X2119"/>
    <mergeCell ref="Z2119:AB2119"/>
    <mergeCell ref="AR2119:AT2119"/>
    <mergeCell ref="AV2119:AX2119"/>
    <mergeCell ref="B2122:D2122"/>
    <mergeCell ref="V2125:X2125"/>
    <mergeCell ref="AR2125:AT2125"/>
    <mergeCell ref="B2128:D2128"/>
    <mergeCell ref="B2107:H2107"/>
    <mergeCell ref="J2107:T2107"/>
    <mergeCell ref="V2107:AB2107"/>
    <mergeCell ref="AE2107:AO2107"/>
    <mergeCell ref="AR2107:AX2107"/>
    <mergeCell ref="BA2107:BK2107"/>
    <mergeCell ref="B2109:D2109"/>
    <mergeCell ref="F2109:H2109"/>
    <mergeCell ref="J2109:L2109"/>
    <mergeCell ref="N2109:P2109"/>
    <mergeCell ref="R2109:T2109"/>
    <mergeCell ref="V2109:X2109"/>
    <mergeCell ref="Z2109:AB2109"/>
    <mergeCell ref="AE2109:AG2109"/>
    <mergeCell ref="AI2109:AK2109"/>
    <mergeCell ref="AM2109:AO2109"/>
    <mergeCell ref="AR2109:AT2109"/>
    <mergeCell ref="AV2109:AX2109"/>
    <mergeCell ref="BA2109:BC2109"/>
    <mergeCell ref="BE2109:BG2109"/>
    <mergeCell ref="BI2109:BK2109"/>
    <mergeCell ref="B2151:BI2151"/>
    <mergeCell ref="B2153:D2153"/>
    <mergeCell ref="F2153:H2153"/>
    <mergeCell ref="J2153:L2153"/>
    <mergeCell ref="N2153:P2153"/>
    <mergeCell ref="R2153:T2153"/>
    <mergeCell ref="W2153:Y2153"/>
    <mergeCell ref="AA2153:AC2153"/>
    <mergeCell ref="AE2153:AG2153"/>
    <mergeCell ref="AI2153:AK2153"/>
    <mergeCell ref="AM2153:AO2153"/>
    <mergeCell ref="AQ2153:AS2153"/>
    <mergeCell ref="AU2153:AW2153"/>
    <mergeCell ref="AY2153:BA2153"/>
    <mergeCell ref="BC2153:BE2153"/>
    <mergeCell ref="BG2153:BI2153"/>
    <mergeCell ref="B2134:BC2134"/>
    <mergeCell ref="B2136:AR2136"/>
    <mergeCell ref="B2138:D2138"/>
    <mergeCell ref="F2138:H2138"/>
    <mergeCell ref="J2138:L2138"/>
    <mergeCell ref="N2138:P2138"/>
    <mergeCell ref="R2138:T2138"/>
    <mergeCell ref="V2138:X2138"/>
    <mergeCell ref="Z2138:AB2138"/>
    <mergeCell ref="AD2138:AF2138"/>
    <mergeCell ref="AH2138:AJ2138"/>
    <mergeCell ref="AL2138:AN2138"/>
    <mergeCell ref="AP2138:AR2138"/>
    <mergeCell ref="F2194:H2194"/>
    <mergeCell ref="V2195:X2195"/>
    <mergeCell ref="Z2195:AB2195"/>
    <mergeCell ref="AR2195:AT2195"/>
    <mergeCell ref="AV2195:AX2195"/>
    <mergeCell ref="B2198:D2198"/>
    <mergeCell ref="V2201:X2201"/>
    <mergeCell ref="AR2201:AT2201"/>
    <mergeCell ref="B2204:D2204"/>
    <mergeCell ref="B2183:H2183"/>
    <mergeCell ref="J2183:T2183"/>
    <mergeCell ref="V2183:AB2183"/>
    <mergeCell ref="AE2183:AO2183"/>
    <mergeCell ref="AR2183:AX2183"/>
    <mergeCell ref="BA2183:BK2183"/>
    <mergeCell ref="B2185:D2185"/>
    <mergeCell ref="F2185:H2185"/>
    <mergeCell ref="J2185:L2185"/>
    <mergeCell ref="N2185:P2185"/>
    <mergeCell ref="R2185:T2185"/>
    <mergeCell ref="V2185:X2185"/>
    <mergeCell ref="Z2185:AB2185"/>
    <mergeCell ref="AE2185:AG2185"/>
    <mergeCell ref="AI2185:AK2185"/>
    <mergeCell ref="AM2185:AO2185"/>
    <mergeCell ref="AR2185:AT2185"/>
    <mergeCell ref="AV2185:AX2185"/>
    <mergeCell ref="BA2185:BC2185"/>
    <mergeCell ref="BE2185:BG2185"/>
    <mergeCell ref="BI2185:BK2185"/>
    <mergeCell ref="B2227:BI2227"/>
    <mergeCell ref="B2229:D2229"/>
    <mergeCell ref="F2229:H2229"/>
    <mergeCell ref="J2229:L2229"/>
    <mergeCell ref="N2229:P2229"/>
    <mergeCell ref="R2229:T2229"/>
    <mergeCell ref="W2229:Y2229"/>
    <mergeCell ref="AA2229:AC2229"/>
    <mergeCell ref="AE2229:AG2229"/>
    <mergeCell ref="AI2229:AK2229"/>
    <mergeCell ref="AM2229:AO2229"/>
    <mergeCell ref="AQ2229:AS2229"/>
    <mergeCell ref="AU2229:AW2229"/>
    <mergeCell ref="AY2229:BA2229"/>
    <mergeCell ref="BC2229:BE2229"/>
    <mergeCell ref="BG2229:BI2229"/>
    <mergeCell ref="B2210:BC2210"/>
    <mergeCell ref="B2212:AR2212"/>
    <mergeCell ref="B2214:D2214"/>
    <mergeCell ref="F2214:H2214"/>
    <mergeCell ref="J2214:L2214"/>
    <mergeCell ref="N2214:P2214"/>
    <mergeCell ref="R2214:T2214"/>
    <mergeCell ref="V2214:X2214"/>
    <mergeCell ref="Z2214:AB2214"/>
    <mergeCell ref="AD2214:AF2214"/>
    <mergeCell ref="AH2214:AJ2214"/>
    <mergeCell ref="AL2214:AN2214"/>
    <mergeCell ref="AP2214:AR2214"/>
    <mergeCell ref="F2270:H2270"/>
    <mergeCell ref="V2271:X2271"/>
    <mergeCell ref="Z2271:AB2271"/>
    <mergeCell ref="AR2271:AT2271"/>
    <mergeCell ref="AV2271:AX2271"/>
    <mergeCell ref="B2274:D2274"/>
    <mergeCell ref="V2277:X2277"/>
    <mergeCell ref="AR2277:AT2277"/>
    <mergeCell ref="B2280:D2280"/>
    <mergeCell ref="B2259:H2259"/>
    <mergeCell ref="J2259:T2259"/>
    <mergeCell ref="V2259:AB2259"/>
    <mergeCell ref="AE2259:AO2259"/>
    <mergeCell ref="AR2259:AX2259"/>
    <mergeCell ref="BA2259:BK2259"/>
    <mergeCell ref="B2261:D2261"/>
    <mergeCell ref="F2261:H2261"/>
    <mergeCell ref="J2261:L2261"/>
    <mergeCell ref="N2261:P2261"/>
    <mergeCell ref="R2261:T2261"/>
    <mergeCell ref="V2261:X2261"/>
    <mergeCell ref="Z2261:AB2261"/>
    <mergeCell ref="AE2261:AG2261"/>
    <mergeCell ref="AI2261:AK2261"/>
    <mergeCell ref="AM2261:AO2261"/>
    <mergeCell ref="AR2261:AT2261"/>
    <mergeCell ref="AV2261:AX2261"/>
    <mergeCell ref="BA2261:BC2261"/>
    <mergeCell ref="BE2261:BG2261"/>
    <mergeCell ref="BI2261:BK2261"/>
    <mergeCell ref="B2303:BI2303"/>
    <mergeCell ref="B2305:D2305"/>
    <mergeCell ref="F2305:H2305"/>
    <mergeCell ref="J2305:L2305"/>
    <mergeCell ref="N2305:P2305"/>
    <mergeCell ref="R2305:T2305"/>
    <mergeCell ref="W2305:Y2305"/>
    <mergeCell ref="AA2305:AC2305"/>
    <mergeCell ref="AE2305:AG2305"/>
    <mergeCell ref="AI2305:AK2305"/>
    <mergeCell ref="AM2305:AO2305"/>
    <mergeCell ref="AQ2305:AS2305"/>
    <mergeCell ref="AU2305:AW2305"/>
    <mergeCell ref="AY2305:BA2305"/>
    <mergeCell ref="BC2305:BE2305"/>
    <mergeCell ref="BG2305:BI2305"/>
    <mergeCell ref="B2286:BC2286"/>
    <mergeCell ref="B2288:AR2288"/>
    <mergeCell ref="B2290:D2290"/>
    <mergeCell ref="F2290:H2290"/>
    <mergeCell ref="J2290:L2290"/>
    <mergeCell ref="N2290:P2290"/>
    <mergeCell ref="R2290:T2290"/>
    <mergeCell ref="V2290:X2290"/>
    <mergeCell ref="Z2290:AB2290"/>
    <mergeCell ref="AD2290:AF2290"/>
    <mergeCell ref="AH2290:AJ2290"/>
    <mergeCell ref="AL2290:AN2290"/>
    <mergeCell ref="AP2290:AR2290"/>
    <mergeCell ref="F2346:H2346"/>
    <mergeCell ref="V2347:X2347"/>
    <mergeCell ref="Z2347:AB2347"/>
    <mergeCell ref="AR2347:AT2347"/>
    <mergeCell ref="AV2347:AX2347"/>
    <mergeCell ref="B2350:D2350"/>
    <mergeCell ref="V2353:X2353"/>
    <mergeCell ref="AR2353:AT2353"/>
    <mergeCell ref="B2356:D2356"/>
    <mergeCell ref="B2335:H2335"/>
    <mergeCell ref="J2335:T2335"/>
    <mergeCell ref="V2335:AB2335"/>
    <mergeCell ref="AE2335:AO2335"/>
    <mergeCell ref="AR2335:AX2335"/>
    <mergeCell ref="BA2335:BK2335"/>
    <mergeCell ref="B2337:D2337"/>
    <mergeCell ref="F2337:H2337"/>
    <mergeCell ref="J2337:L2337"/>
    <mergeCell ref="N2337:P2337"/>
    <mergeCell ref="R2337:T2337"/>
    <mergeCell ref="V2337:X2337"/>
    <mergeCell ref="Z2337:AB2337"/>
    <mergeCell ref="AE2337:AG2337"/>
    <mergeCell ref="AI2337:AK2337"/>
    <mergeCell ref="AM2337:AO2337"/>
    <mergeCell ref="AR2337:AT2337"/>
    <mergeCell ref="AV2337:AX2337"/>
    <mergeCell ref="BA2337:BC2337"/>
    <mergeCell ref="BE2337:BG2337"/>
    <mergeCell ref="BI2337:BK2337"/>
    <mergeCell ref="B2379:BI2379"/>
    <mergeCell ref="B2381:D2381"/>
    <mergeCell ref="F2381:H2381"/>
    <mergeCell ref="J2381:L2381"/>
    <mergeCell ref="N2381:P2381"/>
    <mergeCell ref="R2381:T2381"/>
    <mergeCell ref="W2381:Y2381"/>
    <mergeCell ref="AA2381:AC2381"/>
    <mergeCell ref="AE2381:AG2381"/>
    <mergeCell ref="AI2381:AK2381"/>
    <mergeCell ref="AM2381:AO2381"/>
    <mergeCell ref="AQ2381:AS2381"/>
    <mergeCell ref="AU2381:AW2381"/>
    <mergeCell ref="AY2381:BA2381"/>
    <mergeCell ref="BC2381:BE2381"/>
    <mergeCell ref="BG2381:BI2381"/>
    <mergeCell ref="B2362:BC2362"/>
    <mergeCell ref="B2364:AR2364"/>
    <mergeCell ref="B2366:D2366"/>
    <mergeCell ref="F2366:H2366"/>
    <mergeCell ref="J2366:L2366"/>
    <mergeCell ref="N2366:P2366"/>
    <mergeCell ref="R2366:T2366"/>
    <mergeCell ref="V2366:X2366"/>
    <mergeCell ref="Z2366:AB2366"/>
    <mergeCell ref="AD2366:AF2366"/>
    <mergeCell ref="AH2366:AJ2366"/>
    <mergeCell ref="AL2366:AN2366"/>
    <mergeCell ref="AP2366:AR2366"/>
    <mergeCell ref="F2422:H2422"/>
    <mergeCell ref="V2423:X2423"/>
    <mergeCell ref="Z2423:AB2423"/>
    <mergeCell ref="AR2423:AT2423"/>
    <mergeCell ref="AV2423:AX2423"/>
    <mergeCell ref="B2426:D2426"/>
    <mergeCell ref="V2429:X2429"/>
    <mergeCell ref="AR2429:AT2429"/>
    <mergeCell ref="B2432:D2432"/>
    <mergeCell ref="B2411:H2411"/>
    <mergeCell ref="J2411:T2411"/>
    <mergeCell ref="V2411:AB2411"/>
    <mergeCell ref="AE2411:AO2411"/>
    <mergeCell ref="AR2411:AX2411"/>
    <mergeCell ref="BA2411:BK2411"/>
    <mergeCell ref="B2413:D2413"/>
    <mergeCell ref="F2413:H2413"/>
    <mergeCell ref="J2413:L2413"/>
    <mergeCell ref="N2413:P2413"/>
    <mergeCell ref="R2413:T2413"/>
    <mergeCell ref="V2413:X2413"/>
    <mergeCell ref="Z2413:AB2413"/>
    <mergeCell ref="AE2413:AG2413"/>
    <mergeCell ref="AI2413:AK2413"/>
    <mergeCell ref="AM2413:AO2413"/>
    <mergeCell ref="AR2413:AT2413"/>
    <mergeCell ref="AV2413:AX2413"/>
    <mergeCell ref="BA2413:BC2413"/>
    <mergeCell ref="BE2413:BG2413"/>
    <mergeCell ref="BI2413:BK2413"/>
    <mergeCell ref="B2455:BI2455"/>
    <mergeCell ref="B2457:D2457"/>
    <mergeCell ref="F2457:H2457"/>
    <mergeCell ref="J2457:L2457"/>
    <mergeCell ref="N2457:P2457"/>
    <mergeCell ref="R2457:T2457"/>
    <mergeCell ref="W2457:Y2457"/>
    <mergeCell ref="AA2457:AC2457"/>
    <mergeCell ref="AE2457:AG2457"/>
    <mergeCell ref="AI2457:AK2457"/>
    <mergeCell ref="AM2457:AO2457"/>
    <mergeCell ref="AQ2457:AS2457"/>
    <mergeCell ref="AU2457:AW2457"/>
    <mergeCell ref="AY2457:BA2457"/>
    <mergeCell ref="BC2457:BE2457"/>
    <mergeCell ref="BG2457:BI2457"/>
    <mergeCell ref="B2438:BC2438"/>
    <mergeCell ref="B2440:AR2440"/>
    <mergeCell ref="B2442:D2442"/>
    <mergeCell ref="F2442:H2442"/>
    <mergeCell ref="J2442:L2442"/>
    <mergeCell ref="N2442:P2442"/>
    <mergeCell ref="R2442:T2442"/>
    <mergeCell ref="V2442:X2442"/>
    <mergeCell ref="Z2442:AB2442"/>
    <mergeCell ref="AD2442:AF2442"/>
    <mergeCell ref="AH2442:AJ2442"/>
    <mergeCell ref="AL2442:AN2442"/>
    <mergeCell ref="AP2442:AR2442"/>
    <mergeCell ref="F2498:H2498"/>
    <mergeCell ref="V2499:X2499"/>
    <mergeCell ref="Z2499:AB2499"/>
    <mergeCell ref="AR2499:AT2499"/>
    <mergeCell ref="AV2499:AX2499"/>
    <mergeCell ref="B2502:D2502"/>
    <mergeCell ref="V2505:X2505"/>
    <mergeCell ref="AR2505:AT2505"/>
    <mergeCell ref="B2508:D2508"/>
    <mergeCell ref="B2487:H2487"/>
    <mergeCell ref="J2487:T2487"/>
    <mergeCell ref="V2487:AB2487"/>
    <mergeCell ref="AE2487:AO2487"/>
    <mergeCell ref="AR2487:AX2487"/>
    <mergeCell ref="BA2487:BK2487"/>
    <mergeCell ref="B2489:D2489"/>
    <mergeCell ref="F2489:H2489"/>
    <mergeCell ref="J2489:L2489"/>
    <mergeCell ref="N2489:P2489"/>
    <mergeCell ref="R2489:T2489"/>
    <mergeCell ref="V2489:X2489"/>
    <mergeCell ref="Z2489:AB2489"/>
    <mergeCell ref="AE2489:AG2489"/>
    <mergeCell ref="AI2489:AK2489"/>
    <mergeCell ref="AM2489:AO2489"/>
    <mergeCell ref="AR2489:AT2489"/>
    <mergeCell ref="AV2489:AX2489"/>
    <mergeCell ref="BA2489:BC2489"/>
    <mergeCell ref="BE2489:BG2489"/>
    <mergeCell ref="BI2489:BK2489"/>
    <mergeCell ref="B2531:BI2531"/>
    <mergeCell ref="B2533:D2533"/>
    <mergeCell ref="F2533:H2533"/>
    <mergeCell ref="J2533:L2533"/>
    <mergeCell ref="N2533:P2533"/>
    <mergeCell ref="R2533:T2533"/>
    <mergeCell ref="W2533:Y2533"/>
    <mergeCell ref="AA2533:AC2533"/>
    <mergeCell ref="AE2533:AG2533"/>
    <mergeCell ref="AI2533:AK2533"/>
    <mergeCell ref="AM2533:AO2533"/>
    <mergeCell ref="AQ2533:AS2533"/>
    <mergeCell ref="AU2533:AW2533"/>
    <mergeCell ref="AY2533:BA2533"/>
    <mergeCell ref="BC2533:BE2533"/>
    <mergeCell ref="BG2533:BI2533"/>
    <mergeCell ref="B2514:BC2514"/>
    <mergeCell ref="B2516:AR2516"/>
    <mergeCell ref="B2518:D2518"/>
    <mergeCell ref="F2518:H2518"/>
    <mergeCell ref="J2518:L2518"/>
    <mergeCell ref="N2518:P2518"/>
    <mergeCell ref="R2518:T2518"/>
    <mergeCell ref="V2518:X2518"/>
    <mergeCell ref="Z2518:AB2518"/>
    <mergeCell ref="AD2518:AF2518"/>
    <mergeCell ref="AH2518:AJ2518"/>
    <mergeCell ref="AL2518:AN2518"/>
    <mergeCell ref="AP2518:AR2518"/>
    <mergeCell ref="F2574:H2574"/>
    <mergeCell ref="V2575:X2575"/>
    <mergeCell ref="Z2575:AB2575"/>
    <mergeCell ref="AR2575:AT2575"/>
    <mergeCell ref="AV2575:AX2575"/>
    <mergeCell ref="B2578:D2578"/>
    <mergeCell ref="V2581:X2581"/>
    <mergeCell ref="AR2581:AT2581"/>
    <mergeCell ref="B2584:D2584"/>
    <mergeCell ref="B2563:H2563"/>
    <mergeCell ref="J2563:T2563"/>
    <mergeCell ref="V2563:AB2563"/>
    <mergeCell ref="AE2563:AO2563"/>
    <mergeCell ref="AR2563:AX2563"/>
    <mergeCell ref="BA2563:BK2563"/>
    <mergeCell ref="B2565:D2565"/>
    <mergeCell ref="F2565:H2565"/>
    <mergeCell ref="J2565:L2565"/>
    <mergeCell ref="N2565:P2565"/>
    <mergeCell ref="R2565:T2565"/>
    <mergeCell ref="V2565:X2565"/>
    <mergeCell ref="Z2565:AB2565"/>
    <mergeCell ref="AE2565:AG2565"/>
    <mergeCell ref="AI2565:AK2565"/>
    <mergeCell ref="AM2565:AO2565"/>
    <mergeCell ref="AR2565:AT2565"/>
    <mergeCell ref="AV2565:AX2565"/>
    <mergeCell ref="BA2565:BC2565"/>
    <mergeCell ref="BE2565:BG2565"/>
    <mergeCell ref="BI2565:BK2565"/>
    <mergeCell ref="B2607:BI2607"/>
    <mergeCell ref="B2609:D2609"/>
    <mergeCell ref="F2609:H2609"/>
    <mergeCell ref="J2609:L2609"/>
    <mergeCell ref="N2609:P2609"/>
    <mergeCell ref="R2609:T2609"/>
    <mergeCell ref="W2609:Y2609"/>
    <mergeCell ref="AA2609:AC2609"/>
    <mergeCell ref="AE2609:AG2609"/>
    <mergeCell ref="AI2609:AK2609"/>
    <mergeCell ref="AM2609:AO2609"/>
    <mergeCell ref="AQ2609:AS2609"/>
    <mergeCell ref="AU2609:AW2609"/>
    <mergeCell ref="AY2609:BA2609"/>
    <mergeCell ref="BC2609:BE2609"/>
    <mergeCell ref="BG2609:BI2609"/>
    <mergeCell ref="B2590:BC2590"/>
    <mergeCell ref="B2592:AR2592"/>
    <mergeCell ref="B2594:D2594"/>
    <mergeCell ref="F2594:H2594"/>
    <mergeCell ref="J2594:L2594"/>
    <mergeCell ref="N2594:P2594"/>
    <mergeCell ref="R2594:T2594"/>
    <mergeCell ref="V2594:X2594"/>
    <mergeCell ref="Z2594:AB2594"/>
    <mergeCell ref="AD2594:AF2594"/>
    <mergeCell ref="AH2594:AJ2594"/>
    <mergeCell ref="AL2594:AN2594"/>
    <mergeCell ref="AP2594:AR2594"/>
    <mergeCell ref="B2666:BC2666"/>
    <mergeCell ref="F2650:H2650"/>
    <mergeCell ref="V2651:X2651"/>
    <mergeCell ref="Z2651:AB2651"/>
    <mergeCell ref="AR2651:AT2651"/>
    <mergeCell ref="AV2651:AX2651"/>
    <mergeCell ref="B2654:D2654"/>
    <mergeCell ref="V2657:X2657"/>
    <mergeCell ref="AR2657:AT2657"/>
    <mergeCell ref="B2660:D2660"/>
    <mergeCell ref="B2639:H2639"/>
    <mergeCell ref="J2639:T2639"/>
    <mergeCell ref="V2639:AB2639"/>
    <mergeCell ref="AE2639:AO2639"/>
    <mergeCell ref="AR2639:AX2639"/>
    <mergeCell ref="BA2639:BK2639"/>
    <mergeCell ref="B2641:D2641"/>
    <mergeCell ref="F2641:H2641"/>
    <mergeCell ref="J2641:L2641"/>
    <mergeCell ref="N2641:P2641"/>
    <mergeCell ref="R2641:T2641"/>
    <mergeCell ref="V2641:X2641"/>
    <mergeCell ref="Z2641:AB2641"/>
    <mergeCell ref="AE2641:AG2641"/>
    <mergeCell ref="AI2641:AK2641"/>
    <mergeCell ref="AM2641:AO2641"/>
    <mergeCell ref="AR2641:AT2641"/>
    <mergeCell ref="AV2641:AX2641"/>
    <mergeCell ref="BA2641:BC2641"/>
    <mergeCell ref="BE2641:BG2641"/>
    <mergeCell ref="BI2641:BK2641"/>
    <mergeCell ref="BA2715:BK2715"/>
    <mergeCell ref="B2717:D2717"/>
    <mergeCell ref="F2717:H2717"/>
    <mergeCell ref="J2717:L2717"/>
    <mergeCell ref="N2717:P2717"/>
    <mergeCell ref="R2717:T2717"/>
    <mergeCell ref="V2717:X2717"/>
    <mergeCell ref="Z2717:AB2717"/>
    <mergeCell ref="AE2717:AG2717"/>
    <mergeCell ref="AI2717:AK2717"/>
    <mergeCell ref="AM2717:AO2717"/>
    <mergeCell ref="AR2717:AT2717"/>
    <mergeCell ref="AV2717:AX2717"/>
    <mergeCell ref="BA2717:BC2717"/>
    <mergeCell ref="BE2717:BG2717"/>
    <mergeCell ref="BI2717:BK2717"/>
    <mergeCell ref="AA2685:AC2685"/>
    <mergeCell ref="AE2685:AG2685"/>
    <mergeCell ref="AI2685:AK2685"/>
    <mergeCell ref="AM2685:AO2685"/>
    <mergeCell ref="AR2727:AT2727"/>
    <mergeCell ref="AV2727:AX2727"/>
    <mergeCell ref="B2730:D2730"/>
    <mergeCell ref="V2733:X2733"/>
    <mergeCell ref="AR2733:AT2733"/>
    <mergeCell ref="B2736:D2736"/>
    <mergeCell ref="B2715:H2715"/>
    <mergeCell ref="J2715:T2715"/>
    <mergeCell ref="V2715:AB2715"/>
    <mergeCell ref="AQ2685:AS2685"/>
    <mergeCell ref="AU2685:AW2685"/>
    <mergeCell ref="AY2685:BA2685"/>
    <mergeCell ref="BC2685:BE2685"/>
    <mergeCell ref="BG2761:BI2761"/>
    <mergeCell ref="B2744:AR2744"/>
    <mergeCell ref="B2746:D2746"/>
    <mergeCell ref="F2746:H2746"/>
    <mergeCell ref="J2746:L2746"/>
    <mergeCell ref="N2746:P2746"/>
    <mergeCell ref="R2746:T2746"/>
    <mergeCell ref="V2746:X2746"/>
    <mergeCell ref="Z2746:AB2746"/>
    <mergeCell ref="AD2746:AF2746"/>
    <mergeCell ref="AH2746:AJ2746"/>
    <mergeCell ref="AL2746:AN2746"/>
    <mergeCell ref="AP2746:AR2746"/>
    <mergeCell ref="F2726:H2726"/>
    <mergeCell ref="V2727:X2727"/>
    <mergeCell ref="Z2727:AB2727"/>
    <mergeCell ref="BG2685:BI2685"/>
    <mergeCell ref="AE2715:AO2715"/>
    <mergeCell ref="AR2715:AX2715"/>
    <mergeCell ref="B2668:AR2668"/>
    <mergeCell ref="B2670:D2670"/>
    <mergeCell ref="F2670:H2670"/>
    <mergeCell ref="J2670:L2670"/>
    <mergeCell ref="N2670:P2670"/>
    <mergeCell ref="R2670:T2670"/>
    <mergeCell ref="V2670:X2670"/>
    <mergeCell ref="Z2670:AB2670"/>
    <mergeCell ref="AD2670:AF2670"/>
    <mergeCell ref="AH2670:AJ2670"/>
    <mergeCell ref="AL2670:AN2670"/>
    <mergeCell ref="AP2670:AR2670"/>
    <mergeCell ref="B2683:BI2683"/>
    <mergeCell ref="B2685:D2685"/>
    <mergeCell ref="F2685:H2685"/>
    <mergeCell ref="J2685:L2685"/>
    <mergeCell ref="N2685:P2685"/>
    <mergeCell ref="R2685:T2685"/>
    <mergeCell ref="W2685:Y2685"/>
    <mergeCell ref="F2802:H2802"/>
    <mergeCell ref="V2803:X2803"/>
    <mergeCell ref="Z2803:AB2803"/>
    <mergeCell ref="AR2803:AT2803"/>
    <mergeCell ref="AV2803:AX2803"/>
    <mergeCell ref="B2806:D2806"/>
    <mergeCell ref="V2809:X2809"/>
    <mergeCell ref="AR2809:AT2809"/>
    <mergeCell ref="B2812:D2812"/>
    <mergeCell ref="B2791:H2791"/>
    <mergeCell ref="J2791:T2791"/>
    <mergeCell ref="V2791:AB2791"/>
    <mergeCell ref="AE2791:AO2791"/>
    <mergeCell ref="AR2791:AX2791"/>
    <mergeCell ref="B2759:BI2759"/>
    <mergeCell ref="B2761:D2761"/>
    <mergeCell ref="F2761:H2761"/>
    <mergeCell ref="J2761:L2761"/>
    <mergeCell ref="N2761:P2761"/>
    <mergeCell ref="R2761:T2761"/>
    <mergeCell ref="W2761:Y2761"/>
    <mergeCell ref="AA2761:AC2761"/>
    <mergeCell ref="AE2761:AG2761"/>
    <mergeCell ref="AI2761:AK2761"/>
    <mergeCell ref="AM2761:AO2761"/>
    <mergeCell ref="AQ2761:AS2761"/>
    <mergeCell ref="AU2761:AW2761"/>
    <mergeCell ref="AY2761:BA2761"/>
    <mergeCell ref="BC2761:BE2761"/>
    <mergeCell ref="BA2791:BK2791"/>
    <mergeCell ref="B2793:D2793"/>
    <mergeCell ref="F2793:H2793"/>
    <mergeCell ref="J2793:L2793"/>
    <mergeCell ref="N2793:P2793"/>
    <mergeCell ref="R2793:T2793"/>
    <mergeCell ref="V2793:X2793"/>
    <mergeCell ref="Z2793:AB2793"/>
    <mergeCell ref="AE2793:AG2793"/>
    <mergeCell ref="AI2793:AK2793"/>
    <mergeCell ref="AM2793:AO2793"/>
    <mergeCell ref="AR2793:AT2793"/>
    <mergeCell ref="AV2793:AX2793"/>
    <mergeCell ref="BA2793:BC2793"/>
    <mergeCell ref="BE2793:BG2793"/>
    <mergeCell ref="BI2793:BK2793"/>
    <mergeCell ref="B2835:BI2835"/>
    <mergeCell ref="B2837:D2837"/>
    <mergeCell ref="F2837:H2837"/>
    <mergeCell ref="J2837:L2837"/>
    <mergeCell ref="N2837:P2837"/>
    <mergeCell ref="R2837:T2837"/>
    <mergeCell ref="W2837:Y2837"/>
    <mergeCell ref="AA2837:AC2837"/>
    <mergeCell ref="AE2837:AG2837"/>
    <mergeCell ref="AI2837:AK2837"/>
    <mergeCell ref="AM2837:AO2837"/>
    <mergeCell ref="AQ2837:AS2837"/>
    <mergeCell ref="AU2837:AW2837"/>
    <mergeCell ref="AY2837:BA2837"/>
    <mergeCell ref="BC2837:BE2837"/>
    <mergeCell ref="BG2837:BI2837"/>
    <mergeCell ref="B2818:BC2818"/>
    <mergeCell ref="B2820:AR2820"/>
    <mergeCell ref="B2822:D2822"/>
    <mergeCell ref="F2822:H2822"/>
    <mergeCell ref="J2822:L2822"/>
    <mergeCell ref="N2822:P2822"/>
    <mergeCell ref="R2822:T2822"/>
    <mergeCell ref="V2822:X2822"/>
    <mergeCell ref="Z2822:AB2822"/>
    <mergeCell ref="AD2822:AF2822"/>
    <mergeCell ref="AH2822:AJ2822"/>
    <mergeCell ref="AL2822:AN2822"/>
    <mergeCell ref="AP2822:AR2822"/>
    <mergeCell ref="F2878:H2878"/>
    <mergeCell ref="V2879:X2879"/>
    <mergeCell ref="Z2879:AB2879"/>
    <mergeCell ref="AR2879:AT2879"/>
    <mergeCell ref="AV2879:AX2879"/>
    <mergeCell ref="B2882:D2882"/>
    <mergeCell ref="V2885:X2885"/>
    <mergeCell ref="AR2885:AT2885"/>
    <mergeCell ref="B2888:D2888"/>
    <mergeCell ref="B2867:H2867"/>
    <mergeCell ref="J2867:T2867"/>
    <mergeCell ref="V2867:AB2867"/>
    <mergeCell ref="AE2867:AO2867"/>
    <mergeCell ref="AR2867:AX2867"/>
    <mergeCell ref="BA2867:BK2867"/>
    <mergeCell ref="B2869:D2869"/>
    <mergeCell ref="F2869:H2869"/>
    <mergeCell ref="J2869:L2869"/>
    <mergeCell ref="N2869:P2869"/>
    <mergeCell ref="R2869:T2869"/>
    <mergeCell ref="V2869:X2869"/>
    <mergeCell ref="Z2869:AB2869"/>
    <mergeCell ref="AE2869:AG2869"/>
    <mergeCell ref="AI2869:AK2869"/>
    <mergeCell ref="AM2869:AO2869"/>
    <mergeCell ref="AR2869:AT2869"/>
    <mergeCell ref="AV2869:AX2869"/>
    <mergeCell ref="BA2869:BC2869"/>
    <mergeCell ref="BE2869:BG2869"/>
    <mergeCell ref="BI2869:BK2869"/>
    <mergeCell ref="B2911:BI2911"/>
    <mergeCell ref="B2913:D2913"/>
    <mergeCell ref="F2913:H2913"/>
    <mergeCell ref="J2913:L2913"/>
    <mergeCell ref="N2913:P2913"/>
    <mergeCell ref="R2913:T2913"/>
    <mergeCell ref="W2913:Y2913"/>
    <mergeCell ref="AA2913:AC2913"/>
    <mergeCell ref="AE2913:AG2913"/>
    <mergeCell ref="AI2913:AK2913"/>
    <mergeCell ref="AM2913:AO2913"/>
    <mergeCell ref="AQ2913:AS2913"/>
    <mergeCell ref="AU2913:AW2913"/>
    <mergeCell ref="AY2913:BA2913"/>
    <mergeCell ref="BC2913:BE2913"/>
    <mergeCell ref="BG2913:BI2913"/>
    <mergeCell ref="B2894:BC2894"/>
    <mergeCell ref="B2896:AR2896"/>
    <mergeCell ref="B2898:D2898"/>
    <mergeCell ref="F2898:H2898"/>
    <mergeCell ref="J2898:L2898"/>
    <mergeCell ref="N2898:P2898"/>
    <mergeCell ref="R2898:T2898"/>
    <mergeCell ref="V2898:X2898"/>
    <mergeCell ref="Z2898:AB2898"/>
    <mergeCell ref="AD2898:AF2898"/>
    <mergeCell ref="AH2898:AJ2898"/>
    <mergeCell ref="AL2898:AN2898"/>
    <mergeCell ref="AP2898:AR2898"/>
    <mergeCell ref="F2954:H2954"/>
    <mergeCell ref="V2955:X2955"/>
    <mergeCell ref="Z2955:AB2955"/>
    <mergeCell ref="AR2955:AT2955"/>
    <mergeCell ref="AV2955:AX2955"/>
    <mergeCell ref="B2958:D2958"/>
    <mergeCell ref="V2961:X2961"/>
    <mergeCell ref="AR2961:AT2961"/>
    <mergeCell ref="B2964:D2964"/>
    <mergeCell ref="B2943:H2943"/>
    <mergeCell ref="J2943:T2943"/>
    <mergeCell ref="V2943:AB2943"/>
    <mergeCell ref="AE2943:AO2943"/>
    <mergeCell ref="AR2943:AX2943"/>
    <mergeCell ref="BA2943:BK2943"/>
    <mergeCell ref="B2945:D2945"/>
    <mergeCell ref="F2945:H2945"/>
    <mergeCell ref="J2945:L2945"/>
    <mergeCell ref="N2945:P2945"/>
    <mergeCell ref="R2945:T2945"/>
    <mergeCell ref="V2945:X2945"/>
    <mergeCell ref="Z2945:AB2945"/>
    <mergeCell ref="AE2945:AG2945"/>
    <mergeCell ref="AI2945:AK2945"/>
    <mergeCell ref="AM2945:AO2945"/>
    <mergeCell ref="AR2945:AT2945"/>
    <mergeCell ref="AV2945:AX2945"/>
    <mergeCell ref="BA2945:BC2945"/>
    <mergeCell ref="BE2945:BG2945"/>
    <mergeCell ref="BI2945:BK2945"/>
    <mergeCell ref="B2987:BI2987"/>
    <mergeCell ref="B2989:D2989"/>
    <mergeCell ref="F2989:H2989"/>
    <mergeCell ref="J2989:L2989"/>
    <mergeCell ref="N2989:P2989"/>
    <mergeCell ref="R2989:T2989"/>
    <mergeCell ref="W2989:Y2989"/>
    <mergeCell ref="AA2989:AC2989"/>
    <mergeCell ref="AE2989:AG2989"/>
    <mergeCell ref="AI2989:AK2989"/>
    <mergeCell ref="AM2989:AO2989"/>
    <mergeCell ref="AQ2989:AS2989"/>
    <mergeCell ref="AU2989:AW2989"/>
    <mergeCell ref="AY2989:BA2989"/>
    <mergeCell ref="BC2989:BE2989"/>
    <mergeCell ref="BG2989:BI2989"/>
    <mergeCell ref="B2970:BC2970"/>
    <mergeCell ref="B2972:AR2972"/>
    <mergeCell ref="B2974:D2974"/>
    <mergeCell ref="F2974:H2974"/>
    <mergeCell ref="J2974:L2974"/>
    <mergeCell ref="N2974:P2974"/>
    <mergeCell ref="R2974:T2974"/>
    <mergeCell ref="V2974:X2974"/>
    <mergeCell ref="Z2974:AB2974"/>
    <mergeCell ref="AD2974:AF2974"/>
    <mergeCell ref="AH2974:AJ2974"/>
    <mergeCell ref="AL2974:AN2974"/>
    <mergeCell ref="AP2974:AR2974"/>
    <mergeCell ref="F3030:H3030"/>
    <mergeCell ref="V3031:X3031"/>
    <mergeCell ref="Z3031:AB3031"/>
    <mergeCell ref="AR3031:AT3031"/>
    <mergeCell ref="AV3031:AX3031"/>
    <mergeCell ref="B3034:D3034"/>
    <mergeCell ref="V3037:X3037"/>
    <mergeCell ref="AR3037:AT3037"/>
    <mergeCell ref="B3040:D3040"/>
    <mergeCell ref="B3019:H3019"/>
    <mergeCell ref="J3019:T3019"/>
    <mergeCell ref="V3019:AB3019"/>
    <mergeCell ref="AE3019:AO3019"/>
    <mergeCell ref="AR3019:AX3019"/>
    <mergeCell ref="BA3019:BK3019"/>
    <mergeCell ref="B3021:D3021"/>
    <mergeCell ref="F3021:H3021"/>
    <mergeCell ref="J3021:L3021"/>
    <mergeCell ref="N3021:P3021"/>
    <mergeCell ref="R3021:T3021"/>
    <mergeCell ref="V3021:X3021"/>
    <mergeCell ref="Z3021:AB3021"/>
    <mergeCell ref="AE3021:AG3021"/>
    <mergeCell ref="AI3021:AK3021"/>
    <mergeCell ref="AM3021:AO3021"/>
    <mergeCell ref="AR3021:AT3021"/>
    <mergeCell ref="AV3021:AX3021"/>
    <mergeCell ref="BA3021:BC3021"/>
    <mergeCell ref="BE3021:BG3021"/>
    <mergeCell ref="BI3021:BK3021"/>
    <mergeCell ref="B3063:BI3063"/>
    <mergeCell ref="B3065:D3065"/>
    <mergeCell ref="F3065:H3065"/>
    <mergeCell ref="J3065:L3065"/>
    <mergeCell ref="N3065:P3065"/>
    <mergeCell ref="R3065:T3065"/>
    <mergeCell ref="W3065:Y3065"/>
    <mergeCell ref="AA3065:AC3065"/>
    <mergeCell ref="AE3065:AG3065"/>
    <mergeCell ref="AI3065:AK3065"/>
    <mergeCell ref="AM3065:AO3065"/>
    <mergeCell ref="AQ3065:AS3065"/>
    <mergeCell ref="AU3065:AW3065"/>
    <mergeCell ref="AY3065:BA3065"/>
    <mergeCell ref="BC3065:BE3065"/>
    <mergeCell ref="BG3065:BI3065"/>
    <mergeCell ref="B3046:BC3046"/>
    <mergeCell ref="B3048:AR3048"/>
    <mergeCell ref="B3050:D3050"/>
    <mergeCell ref="F3050:H3050"/>
    <mergeCell ref="J3050:L3050"/>
    <mergeCell ref="N3050:P3050"/>
    <mergeCell ref="R3050:T3050"/>
    <mergeCell ref="V3050:X3050"/>
    <mergeCell ref="Z3050:AB3050"/>
    <mergeCell ref="AD3050:AF3050"/>
    <mergeCell ref="AH3050:AJ3050"/>
    <mergeCell ref="AL3050:AN3050"/>
    <mergeCell ref="AP3050:AR3050"/>
    <mergeCell ref="F3106:H3106"/>
    <mergeCell ref="V3107:X3107"/>
    <mergeCell ref="Z3107:AB3107"/>
    <mergeCell ref="AR3107:AT3107"/>
    <mergeCell ref="AV3107:AX3107"/>
    <mergeCell ref="B3110:D3110"/>
    <mergeCell ref="V3113:X3113"/>
    <mergeCell ref="AR3113:AT3113"/>
    <mergeCell ref="B3116:D3116"/>
    <mergeCell ref="B3095:H3095"/>
    <mergeCell ref="J3095:T3095"/>
    <mergeCell ref="V3095:AB3095"/>
    <mergeCell ref="AE3095:AO3095"/>
    <mergeCell ref="AR3095:AX3095"/>
    <mergeCell ref="BA3095:BK3095"/>
    <mergeCell ref="B3097:D3097"/>
    <mergeCell ref="F3097:H3097"/>
    <mergeCell ref="J3097:L3097"/>
    <mergeCell ref="N3097:P3097"/>
    <mergeCell ref="R3097:T3097"/>
    <mergeCell ref="V3097:X3097"/>
    <mergeCell ref="Z3097:AB3097"/>
    <mergeCell ref="AE3097:AG3097"/>
    <mergeCell ref="AI3097:AK3097"/>
    <mergeCell ref="AM3097:AO3097"/>
    <mergeCell ref="AR3097:AT3097"/>
    <mergeCell ref="AV3097:AX3097"/>
    <mergeCell ref="BA3097:BC3097"/>
    <mergeCell ref="BE3097:BG3097"/>
    <mergeCell ref="BI3097:BK3097"/>
    <mergeCell ref="B3139:BI3139"/>
    <mergeCell ref="B3141:D3141"/>
    <mergeCell ref="F3141:H3141"/>
    <mergeCell ref="J3141:L3141"/>
    <mergeCell ref="N3141:P3141"/>
    <mergeCell ref="R3141:T3141"/>
    <mergeCell ref="W3141:Y3141"/>
    <mergeCell ref="AA3141:AC3141"/>
    <mergeCell ref="AE3141:AG3141"/>
    <mergeCell ref="AI3141:AK3141"/>
    <mergeCell ref="AM3141:AO3141"/>
    <mergeCell ref="AQ3141:AS3141"/>
    <mergeCell ref="AU3141:AW3141"/>
    <mergeCell ref="AY3141:BA3141"/>
    <mergeCell ref="BC3141:BE3141"/>
    <mergeCell ref="BG3141:BI3141"/>
    <mergeCell ref="B3122:BC3122"/>
    <mergeCell ref="B3124:AR3124"/>
    <mergeCell ref="B3126:D3126"/>
    <mergeCell ref="F3126:H3126"/>
    <mergeCell ref="J3126:L3126"/>
    <mergeCell ref="N3126:P3126"/>
    <mergeCell ref="R3126:T3126"/>
    <mergeCell ref="V3126:X3126"/>
    <mergeCell ref="Z3126:AB3126"/>
    <mergeCell ref="AD3126:AF3126"/>
    <mergeCell ref="AH3126:AJ3126"/>
    <mergeCell ref="AL3126:AN3126"/>
    <mergeCell ref="AP3126:AR3126"/>
    <mergeCell ref="F3182:H3182"/>
    <mergeCell ref="V3183:X3183"/>
    <mergeCell ref="Z3183:AB3183"/>
    <mergeCell ref="AR3183:AT3183"/>
    <mergeCell ref="AV3183:AX3183"/>
    <mergeCell ref="B3186:D3186"/>
    <mergeCell ref="V3189:X3189"/>
    <mergeCell ref="AR3189:AT3189"/>
    <mergeCell ref="B3192:D3192"/>
    <mergeCell ref="B3171:H3171"/>
    <mergeCell ref="J3171:T3171"/>
    <mergeCell ref="V3171:AB3171"/>
    <mergeCell ref="AE3171:AO3171"/>
    <mergeCell ref="AR3171:AX3171"/>
    <mergeCell ref="BA3171:BK3171"/>
    <mergeCell ref="B3173:D3173"/>
    <mergeCell ref="F3173:H3173"/>
    <mergeCell ref="J3173:L3173"/>
    <mergeCell ref="N3173:P3173"/>
    <mergeCell ref="R3173:T3173"/>
    <mergeCell ref="V3173:X3173"/>
    <mergeCell ref="Z3173:AB3173"/>
    <mergeCell ref="AE3173:AG3173"/>
    <mergeCell ref="AI3173:AK3173"/>
    <mergeCell ref="AM3173:AO3173"/>
    <mergeCell ref="AR3173:AT3173"/>
    <mergeCell ref="AV3173:AX3173"/>
    <mergeCell ref="BA3173:BC3173"/>
    <mergeCell ref="BE3173:BG3173"/>
    <mergeCell ref="BI3173:BK3173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38"/>
  <sheetViews>
    <sheetView topLeftCell="DJ1" zoomScale="55" zoomScaleNormal="55" workbookViewId="0">
      <selection activeCell="V47" sqref="V47"/>
    </sheetView>
  </sheetViews>
  <sheetFormatPr defaultColWidth="11.42578125" defaultRowHeight="12.75" x14ac:dyDescent="0.2"/>
  <sheetData>
    <row r="1" spans="1:228" x14ac:dyDescent="0.2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</row>
    <row r="2" spans="1:228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</row>
    <row r="3" spans="1:228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</row>
    <row r="4" spans="1:228" x14ac:dyDescent="0.2">
      <c r="E4" s="8"/>
      <c r="F4" s="8"/>
      <c r="M4" s="2"/>
      <c r="T4" s="2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</row>
    <row r="5" spans="1:228" x14ac:dyDescent="0.2">
      <c r="F5" s="8"/>
      <c r="M5" s="2"/>
      <c r="T5" s="2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</row>
    <row r="6" spans="1:228" x14ac:dyDescent="0.2">
      <c r="F6" s="8"/>
      <c r="M6" s="2"/>
      <c r="T6" s="2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</row>
    <row r="7" spans="1:228" x14ac:dyDescent="0.2">
      <c r="F7" s="8"/>
      <c r="M7" s="2"/>
      <c r="T7" s="2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</row>
    <row r="8" spans="1:228" x14ac:dyDescent="0.2">
      <c r="F8" s="8"/>
      <c r="M8" s="2"/>
      <c r="T8" s="2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</row>
    <row r="9" spans="1:228" x14ac:dyDescent="0.2">
      <c r="F9" s="8"/>
      <c r="M9" s="2"/>
      <c r="T9" s="2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</row>
    <row r="10" spans="1:228" x14ac:dyDescent="0.2">
      <c r="F10" s="8"/>
      <c r="M10" s="2"/>
      <c r="T10" s="2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</row>
    <row r="11" spans="1:228" x14ac:dyDescent="0.2">
      <c r="F11" s="8"/>
      <c r="M11" s="2"/>
      <c r="T11" s="2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</row>
    <row r="12" spans="1:228" x14ac:dyDescent="0.2">
      <c r="A12" s="8"/>
      <c r="B12" s="8"/>
      <c r="F12" s="8"/>
      <c r="M12" s="2"/>
      <c r="T12" s="2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</row>
    <row r="13" spans="1:228" x14ac:dyDescent="0.2">
      <c r="F13" s="8"/>
      <c r="G13" s="48"/>
      <c r="H13" s="8"/>
      <c r="I13" s="8"/>
      <c r="M13" s="2"/>
      <c r="T13" s="2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</row>
    <row r="14" spans="1:228" x14ac:dyDescent="0.2">
      <c r="F14" s="8"/>
      <c r="M14" s="2"/>
      <c r="T14" s="2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</row>
    <row r="15" spans="1:228" x14ac:dyDescent="0.2">
      <c r="F15" s="8"/>
      <c r="M15" s="2"/>
      <c r="T15" s="2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</row>
    <row r="16" spans="1:228" x14ac:dyDescent="0.2">
      <c r="F16" s="8"/>
      <c r="G16" s="61"/>
      <c r="H16" s="61"/>
      <c r="I16" s="61"/>
      <c r="J16" s="61"/>
      <c r="K16" s="61"/>
      <c r="L16" s="61"/>
      <c r="M16" s="64"/>
      <c r="N16" s="61"/>
      <c r="O16" s="61"/>
      <c r="P16" s="61"/>
      <c r="Q16" s="61"/>
      <c r="R16" s="61"/>
      <c r="S16" s="61"/>
      <c r="T16" s="64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</row>
    <row r="17" spans="1:228" x14ac:dyDescent="0.2">
      <c r="A17" s="61"/>
      <c r="B17" s="61"/>
      <c r="C17" s="61"/>
      <c r="D17" s="61"/>
      <c r="E17" s="61"/>
      <c r="F17" s="37"/>
      <c r="G17" s="61"/>
      <c r="H17" s="61"/>
      <c r="I17" s="61"/>
      <c r="J17" s="61"/>
      <c r="K17" s="61"/>
      <c r="L17" s="61"/>
      <c r="M17" s="64"/>
      <c r="N17" s="61"/>
      <c r="O17" s="61"/>
      <c r="P17" s="61"/>
      <c r="Q17" s="61"/>
      <c r="R17" s="61"/>
      <c r="S17" s="61"/>
      <c r="T17" s="64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</row>
    <row r="18" spans="1:228" x14ac:dyDescent="0.2">
      <c r="A18" s="37"/>
      <c r="B18" s="37"/>
      <c r="C18" s="61"/>
      <c r="D18" s="61"/>
      <c r="E18" s="61"/>
      <c r="F18" s="37"/>
      <c r="G18" s="61"/>
      <c r="H18" s="61"/>
      <c r="I18" s="61"/>
      <c r="J18" s="61"/>
      <c r="K18" s="61"/>
      <c r="L18" s="61"/>
      <c r="M18" s="64"/>
      <c r="N18" s="61"/>
      <c r="O18" s="61"/>
      <c r="P18" s="61"/>
      <c r="Q18" s="61"/>
      <c r="R18" s="61"/>
      <c r="S18" s="61"/>
      <c r="T18" s="64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4"/>
      <c r="GQ18" s="164"/>
      <c r="GR18" s="164"/>
      <c r="GS18" s="164"/>
      <c r="GT18" s="164"/>
      <c r="GU18" s="164"/>
      <c r="GV18" s="164"/>
      <c r="GW18" s="164"/>
      <c r="GX18" s="164"/>
      <c r="GY18" s="164"/>
      <c r="GZ18" s="164"/>
      <c r="HA18" s="164"/>
      <c r="HB18" s="164"/>
      <c r="HC18" s="164"/>
      <c r="HD18" s="164"/>
      <c r="HE18" s="164"/>
      <c r="HF18" s="164"/>
      <c r="HG18" s="164"/>
      <c r="HH18" s="164"/>
      <c r="HI18" s="164"/>
      <c r="HJ18" s="164"/>
      <c r="HK18" s="164"/>
      <c r="HL18" s="164"/>
      <c r="HM18" s="164"/>
      <c r="HN18" s="164"/>
      <c r="HO18" s="164"/>
      <c r="HP18" s="164"/>
      <c r="HQ18" s="164"/>
      <c r="HR18" s="164"/>
      <c r="HS18" s="164"/>
      <c r="HT18" s="164"/>
    </row>
    <row r="19" spans="1:228" x14ac:dyDescent="0.2">
      <c r="A19" s="61"/>
      <c r="B19" s="61"/>
      <c r="C19" s="61"/>
      <c r="D19" s="61"/>
      <c r="E19" s="61"/>
      <c r="F19" s="37"/>
      <c r="G19" s="61"/>
      <c r="H19" s="61"/>
      <c r="I19" s="61"/>
      <c r="J19" s="61"/>
      <c r="K19" s="61"/>
      <c r="L19" s="61"/>
      <c r="M19" s="64"/>
      <c r="N19" s="61"/>
      <c r="O19" s="61"/>
      <c r="P19" s="61"/>
      <c r="Q19" s="61"/>
      <c r="R19" s="61"/>
      <c r="S19" s="61"/>
      <c r="T19" s="64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4"/>
      <c r="GK19" s="164"/>
      <c r="GL19" s="164"/>
      <c r="GM19" s="164"/>
      <c r="GN19" s="164"/>
      <c r="GO19" s="164"/>
      <c r="GP19" s="164"/>
      <c r="GQ19" s="164"/>
      <c r="GR19" s="164"/>
      <c r="GS19" s="164"/>
      <c r="GT19" s="164"/>
      <c r="GU19" s="164"/>
      <c r="GV19" s="164"/>
      <c r="GW19" s="164"/>
      <c r="GX19" s="164"/>
      <c r="GY19" s="164"/>
      <c r="GZ19" s="164"/>
      <c r="HA19" s="164"/>
      <c r="HB19" s="164"/>
      <c r="HC19" s="164"/>
      <c r="HD19" s="164"/>
      <c r="HE19" s="164"/>
      <c r="HF19" s="164"/>
      <c r="HG19" s="164"/>
      <c r="HH19" s="164"/>
      <c r="HI19" s="164"/>
      <c r="HJ19" s="164"/>
      <c r="HK19" s="164"/>
      <c r="HL19" s="164"/>
      <c r="HM19" s="164"/>
      <c r="HN19" s="164"/>
      <c r="HO19" s="164"/>
      <c r="HP19" s="164"/>
      <c r="HQ19" s="164"/>
      <c r="HR19" s="164"/>
      <c r="HS19" s="164"/>
      <c r="HT19" s="164"/>
    </row>
    <row r="20" spans="1:228" x14ac:dyDescent="0.2">
      <c r="A20" s="61"/>
      <c r="B20" s="61"/>
      <c r="C20" s="61"/>
      <c r="D20" s="61"/>
      <c r="E20" s="61"/>
      <c r="F20" s="37"/>
      <c r="G20" s="61"/>
      <c r="H20" s="61"/>
      <c r="I20" s="61"/>
      <c r="J20" s="61"/>
      <c r="K20" s="61"/>
      <c r="L20" s="61"/>
      <c r="M20" s="64"/>
      <c r="N20" s="61"/>
      <c r="O20" s="61"/>
      <c r="P20" s="61"/>
      <c r="Q20" s="61"/>
      <c r="R20" s="61"/>
      <c r="S20" s="61"/>
      <c r="T20" s="64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4"/>
      <c r="GK20" s="164"/>
      <c r="GL20" s="164"/>
      <c r="GM20" s="164"/>
      <c r="GN20" s="164"/>
      <c r="GO20" s="164"/>
      <c r="GP20" s="164"/>
      <c r="GQ20" s="164"/>
      <c r="GR20" s="164"/>
      <c r="GS20" s="164"/>
      <c r="GT20" s="164"/>
      <c r="GU20" s="164"/>
      <c r="GV20" s="164"/>
      <c r="GW20" s="164"/>
      <c r="GX20" s="164"/>
      <c r="GY20" s="164"/>
      <c r="GZ20" s="164"/>
      <c r="HA20" s="164"/>
      <c r="HB20" s="164"/>
      <c r="HC20" s="164"/>
      <c r="HD20" s="164"/>
      <c r="HE20" s="164"/>
      <c r="HF20" s="164"/>
      <c r="HG20" s="164"/>
      <c r="HH20" s="164"/>
      <c r="HI20" s="164"/>
      <c r="HJ20" s="164"/>
      <c r="HK20" s="164"/>
      <c r="HL20" s="164"/>
      <c r="HM20" s="164"/>
      <c r="HN20" s="164"/>
      <c r="HO20" s="164"/>
      <c r="HP20" s="164"/>
      <c r="HQ20" s="164"/>
      <c r="HR20" s="164"/>
      <c r="HS20" s="164"/>
      <c r="HT20" s="164"/>
    </row>
    <row r="21" spans="1:228" x14ac:dyDescent="0.2">
      <c r="A21" s="61"/>
      <c r="B21" s="61"/>
      <c r="C21" s="61"/>
      <c r="D21" s="61"/>
      <c r="E21" s="61"/>
      <c r="F21" s="37"/>
      <c r="G21" s="61"/>
      <c r="H21" s="61"/>
      <c r="I21" s="61"/>
      <c r="J21" s="61"/>
      <c r="K21" s="61"/>
      <c r="L21" s="61"/>
      <c r="M21" s="64"/>
      <c r="N21" s="61"/>
      <c r="O21" s="61"/>
      <c r="P21" s="61"/>
      <c r="Q21" s="61"/>
      <c r="R21" s="61"/>
      <c r="S21" s="61"/>
      <c r="T21" s="64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4"/>
      <c r="GK21" s="164"/>
      <c r="GL21" s="164"/>
      <c r="GM21" s="164"/>
      <c r="GN21" s="164"/>
      <c r="GO21" s="164"/>
      <c r="GP21" s="164"/>
      <c r="GQ21" s="164"/>
      <c r="GR21" s="164"/>
      <c r="GS21" s="164"/>
      <c r="GT21" s="164"/>
      <c r="GU21" s="164"/>
      <c r="GV21" s="164"/>
      <c r="GW21" s="164"/>
      <c r="GX21" s="164"/>
      <c r="GY21" s="164"/>
      <c r="GZ21" s="164"/>
      <c r="HA21" s="164"/>
      <c r="HB21" s="164"/>
      <c r="HC21" s="164"/>
      <c r="HD21" s="164"/>
      <c r="HE21" s="164"/>
      <c r="HF21" s="164"/>
      <c r="HG21" s="164"/>
      <c r="HH21" s="164"/>
      <c r="HI21" s="164"/>
      <c r="HJ21" s="164"/>
      <c r="HK21" s="164"/>
      <c r="HL21" s="164"/>
      <c r="HM21" s="164"/>
      <c r="HN21" s="164"/>
      <c r="HO21" s="164"/>
      <c r="HP21" s="164"/>
      <c r="HQ21" s="164"/>
      <c r="HR21" s="164"/>
      <c r="HS21" s="164"/>
      <c r="HT21" s="164"/>
    </row>
    <row r="22" spans="1:228" x14ac:dyDescent="0.2">
      <c r="A22" s="61"/>
      <c r="B22" s="61"/>
      <c r="C22" s="61"/>
      <c r="D22" s="61"/>
      <c r="E22" s="61"/>
      <c r="F22" s="64"/>
      <c r="G22" s="61"/>
      <c r="H22" s="61"/>
      <c r="I22" s="61"/>
      <c r="J22" s="61"/>
      <c r="K22" s="61"/>
      <c r="L22" s="61"/>
      <c r="M22" s="64"/>
      <c r="N22" s="61"/>
      <c r="O22" s="61"/>
      <c r="P22" s="61"/>
      <c r="Q22" s="61"/>
      <c r="R22" s="61"/>
      <c r="S22" s="61"/>
      <c r="T22" s="64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  <c r="HR22" s="164"/>
      <c r="HS22" s="164"/>
      <c r="HT22" s="164"/>
    </row>
    <row r="23" spans="1:228" x14ac:dyDescent="0.2">
      <c r="A23" s="61"/>
      <c r="B23" s="61"/>
      <c r="C23" s="61"/>
      <c r="D23" s="61"/>
      <c r="E23" s="61"/>
      <c r="F23" s="64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GX23" s="164"/>
      <c r="GY23" s="164"/>
      <c r="GZ23" s="164"/>
      <c r="HA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O23" s="164"/>
      <c r="HP23" s="164"/>
      <c r="HQ23" s="164"/>
      <c r="HR23" s="164"/>
      <c r="HS23" s="164"/>
      <c r="HT23" s="164"/>
    </row>
    <row r="24" spans="1:228" x14ac:dyDescent="0.2">
      <c r="A24" s="61"/>
      <c r="B24" s="61"/>
      <c r="C24" s="61"/>
      <c r="D24" s="61"/>
      <c r="E24" s="61"/>
      <c r="F24" s="6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</row>
    <row r="25" spans="1:228" x14ac:dyDescent="0.2">
      <c r="A25" s="61"/>
      <c r="B25" s="61"/>
      <c r="C25" s="37"/>
      <c r="D25" s="37"/>
      <c r="E25" s="61"/>
      <c r="F25" s="64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  <c r="HK25" s="164"/>
      <c r="HL25" s="164"/>
      <c r="HM25" s="164"/>
      <c r="HN25" s="164"/>
      <c r="HO25" s="164"/>
      <c r="HP25" s="164"/>
      <c r="HQ25" s="164"/>
      <c r="HR25" s="164"/>
      <c r="HS25" s="164"/>
      <c r="HT25" s="164"/>
    </row>
    <row r="26" spans="1:228" x14ac:dyDescent="0.2">
      <c r="A26" s="61"/>
      <c r="B26" s="61"/>
      <c r="C26" s="61"/>
      <c r="D26" s="61"/>
      <c r="E26" s="37"/>
      <c r="F26" s="64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7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/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</row>
    <row r="27" spans="1:228" x14ac:dyDescent="0.2">
      <c r="A27" s="61"/>
      <c r="B27" s="61"/>
      <c r="C27" s="61"/>
      <c r="D27" s="61"/>
      <c r="E27" s="61"/>
      <c r="F27" s="64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  <c r="GK27" s="164"/>
      <c r="GL27" s="164"/>
      <c r="GM27" s="164"/>
      <c r="GN27" s="164"/>
      <c r="GO27" s="164"/>
      <c r="GP27" s="164"/>
      <c r="GQ27" s="164"/>
      <c r="GR27" s="164"/>
      <c r="GS27" s="164"/>
      <c r="GT27" s="164"/>
      <c r="GU27" s="164"/>
      <c r="GV27" s="164"/>
      <c r="GW27" s="164"/>
      <c r="GX27" s="164"/>
      <c r="GY27" s="164"/>
      <c r="GZ27" s="164"/>
      <c r="HA27" s="164"/>
      <c r="HB27" s="164"/>
      <c r="HC27" s="164"/>
      <c r="HD27" s="164"/>
      <c r="HE27" s="164"/>
      <c r="HF27" s="164"/>
      <c r="HG27" s="164"/>
      <c r="HH27" s="164"/>
      <c r="HI27" s="164"/>
      <c r="HJ27" s="164"/>
      <c r="HK27" s="164"/>
      <c r="HL27" s="164"/>
      <c r="HM27" s="164"/>
      <c r="HN27" s="164"/>
      <c r="HO27" s="164"/>
      <c r="HP27" s="164"/>
      <c r="HQ27" s="164"/>
      <c r="HR27" s="164"/>
      <c r="HS27" s="164"/>
      <c r="HT27" s="164"/>
    </row>
    <row r="28" spans="1:228" x14ac:dyDescent="0.2">
      <c r="A28" s="61"/>
      <c r="B28" s="61"/>
      <c r="C28" s="61"/>
      <c r="D28" s="61"/>
      <c r="E28" s="61"/>
      <c r="F28" s="64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  <c r="HS28" s="164"/>
      <c r="HT28" s="164"/>
    </row>
    <row r="29" spans="1:228" x14ac:dyDescent="0.2">
      <c r="A29" s="61"/>
      <c r="B29" s="61"/>
      <c r="C29" s="61"/>
      <c r="D29" s="61"/>
      <c r="E29" s="61"/>
      <c r="F29" s="64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164"/>
      <c r="GH29" s="164"/>
      <c r="GI29" s="164"/>
      <c r="GJ29" s="164"/>
      <c r="GK29" s="164"/>
      <c r="GL29" s="164"/>
      <c r="GM29" s="164"/>
      <c r="GN29" s="164"/>
      <c r="GO29" s="164"/>
      <c r="GP29" s="164"/>
      <c r="GQ29" s="164"/>
      <c r="GR29" s="164"/>
      <c r="GS29" s="164"/>
      <c r="GT29" s="164"/>
      <c r="GU29" s="164"/>
      <c r="GV29" s="164"/>
      <c r="GW29" s="164"/>
      <c r="GX29" s="164"/>
      <c r="GY29" s="164"/>
      <c r="GZ29" s="164"/>
      <c r="HA29" s="164"/>
      <c r="HB29" s="164"/>
      <c r="HC29" s="164"/>
      <c r="HD29" s="164"/>
      <c r="HE29" s="164"/>
      <c r="HF29" s="164"/>
      <c r="HG29" s="164"/>
      <c r="HH29" s="164"/>
      <c r="HI29" s="164"/>
      <c r="HJ29" s="164"/>
      <c r="HK29" s="164"/>
      <c r="HL29" s="164"/>
      <c r="HM29" s="164"/>
      <c r="HN29" s="164"/>
      <c r="HO29" s="164"/>
      <c r="HP29" s="164"/>
      <c r="HQ29" s="164"/>
      <c r="HR29" s="164"/>
      <c r="HS29" s="164"/>
      <c r="HT29" s="164"/>
    </row>
    <row r="30" spans="1:228" x14ac:dyDescent="0.2">
      <c r="A30" s="61"/>
      <c r="B30" s="61"/>
      <c r="C30" s="61"/>
      <c r="D30" s="61"/>
      <c r="E30" s="61"/>
      <c r="F30" s="64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4"/>
      <c r="GL30" s="164"/>
      <c r="GM30" s="164"/>
      <c r="GN30" s="164"/>
      <c r="GO30" s="164"/>
      <c r="GP30" s="164"/>
      <c r="GQ30" s="164"/>
      <c r="GR30" s="164"/>
      <c r="GS30" s="164"/>
      <c r="GT30" s="164"/>
      <c r="GU30" s="164"/>
      <c r="GV30" s="164"/>
      <c r="GW30" s="164"/>
      <c r="GX30" s="164"/>
      <c r="GY30" s="164"/>
      <c r="GZ30" s="164"/>
      <c r="HA30" s="164"/>
      <c r="HB30" s="164"/>
      <c r="HC30" s="164"/>
      <c r="HD30" s="164"/>
      <c r="HE30" s="164"/>
      <c r="HF30" s="164"/>
      <c r="HG30" s="164"/>
      <c r="HH30" s="164"/>
      <c r="HI30" s="164"/>
      <c r="HJ30" s="164"/>
      <c r="HK30" s="164"/>
      <c r="HL30" s="164"/>
      <c r="HM30" s="164"/>
      <c r="HN30" s="164"/>
      <c r="HO30" s="164"/>
      <c r="HP30" s="164"/>
      <c r="HQ30" s="164"/>
      <c r="HR30" s="164"/>
      <c r="HS30" s="164"/>
      <c r="HT30" s="164"/>
    </row>
    <row r="31" spans="1:228" x14ac:dyDescent="0.2">
      <c r="A31" s="61"/>
      <c r="B31" s="61"/>
      <c r="C31" s="61"/>
      <c r="D31" s="61"/>
      <c r="E31" s="61"/>
      <c r="F31" s="64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4"/>
      <c r="GL31" s="164"/>
      <c r="GM31" s="164"/>
      <c r="GN31" s="164"/>
      <c r="GO31" s="164"/>
      <c r="GP31" s="164"/>
      <c r="GQ31" s="164"/>
      <c r="GR31" s="164"/>
      <c r="GS31" s="164"/>
      <c r="GT31" s="164"/>
      <c r="GU31" s="164"/>
      <c r="GV31" s="164"/>
      <c r="GW31" s="164"/>
      <c r="GX31" s="164"/>
      <c r="GY31" s="164"/>
      <c r="GZ31" s="164"/>
      <c r="HA31" s="164"/>
      <c r="HB31" s="164"/>
      <c r="HC31" s="164"/>
      <c r="HD31" s="164"/>
      <c r="HE31" s="164"/>
      <c r="HF31" s="164"/>
      <c r="HG31" s="164"/>
      <c r="HH31" s="164"/>
      <c r="HI31" s="164"/>
      <c r="HJ31" s="164"/>
      <c r="HK31" s="164"/>
      <c r="HL31" s="164"/>
      <c r="HM31" s="164"/>
      <c r="HN31" s="164"/>
      <c r="HO31" s="164"/>
      <c r="HP31" s="164"/>
      <c r="HQ31" s="164"/>
      <c r="HR31" s="164"/>
      <c r="HS31" s="164"/>
      <c r="HT31" s="164"/>
    </row>
    <row r="32" spans="1:228" x14ac:dyDescent="0.2">
      <c r="A32" s="61"/>
      <c r="B32" s="61"/>
      <c r="C32" s="61"/>
      <c r="D32" s="61"/>
      <c r="E32" s="61"/>
      <c r="F32" s="64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  <c r="HK32" s="164"/>
      <c r="HL32" s="164"/>
      <c r="HM32" s="164"/>
      <c r="HN32" s="164"/>
      <c r="HO32" s="164"/>
      <c r="HP32" s="164"/>
      <c r="HQ32" s="164"/>
      <c r="HR32" s="164"/>
      <c r="HS32" s="164"/>
      <c r="HT32" s="164"/>
    </row>
    <row r="33" spans="1:228" x14ac:dyDescent="0.2">
      <c r="A33" s="61"/>
      <c r="B33" s="61"/>
      <c r="C33" s="61"/>
      <c r="D33" s="61"/>
      <c r="E33" s="61"/>
      <c r="F33" s="64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  <c r="GK33" s="164"/>
      <c r="GL33" s="164"/>
      <c r="GM33" s="164"/>
      <c r="GN33" s="164"/>
      <c r="GO33" s="164"/>
      <c r="GP33" s="164"/>
      <c r="GQ33" s="164"/>
      <c r="GR33" s="164"/>
      <c r="GS33" s="164"/>
      <c r="GT33" s="164"/>
      <c r="GU33" s="164"/>
      <c r="GV33" s="164"/>
      <c r="GW33" s="164"/>
      <c r="GX33" s="164"/>
      <c r="GY33" s="164"/>
      <c r="GZ33" s="164"/>
      <c r="HA33" s="164"/>
      <c r="HB33" s="164"/>
      <c r="HC33" s="164"/>
      <c r="HD33" s="164"/>
      <c r="HE33" s="164"/>
      <c r="HF33" s="164"/>
      <c r="HG33" s="164"/>
      <c r="HH33" s="164"/>
      <c r="HI33" s="164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</row>
    <row r="34" spans="1:228" x14ac:dyDescent="0.2">
      <c r="A34" s="61"/>
      <c r="B34" s="61"/>
      <c r="C34" s="61"/>
      <c r="D34" s="61"/>
      <c r="E34" s="61"/>
      <c r="F34" s="64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  <c r="HK34" s="164"/>
      <c r="HL34" s="164"/>
      <c r="HM34" s="164"/>
      <c r="HN34" s="164"/>
      <c r="HO34" s="164"/>
      <c r="HP34" s="164"/>
      <c r="HQ34" s="164"/>
      <c r="HR34" s="164"/>
      <c r="HS34" s="164"/>
      <c r="HT34" s="164"/>
    </row>
    <row r="35" spans="1:228" x14ac:dyDescent="0.2">
      <c r="A35" s="61"/>
      <c r="B35" s="61"/>
      <c r="C35" s="61"/>
      <c r="D35" s="61"/>
      <c r="E35" s="61"/>
      <c r="F35" s="64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  <c r="GM35" s="164"/>
      <c r="GN35" s="164"/>
      <c r="GO35" s="164"/>
      <c r="GP35" s="164"/>
      <c r="GQ35" s="164"/>
      <c r="GR35" s="164"/>
      <c r="GS35" s="164"/>
      <c r="GT35" s="164"/>
      <c r="GU35" s="164"/>
      <c r="GV35" s="164"/>
      <c r="GW35" s="164"/>
      <c r="GX35" s="164"/>
      <c r="GY35" s="164"/>
      <c r="GZ35" s="164"/>
      <c r="HA35" s="164"/>
      <c r="HB35" s="164"/>
      <c r="HC35" s="164"/>
      <c r="HD35" s="164"/>
      <c r="HE35" s="164"/>
      <c r="HF35" s="164"/>
      <c r="HG35" s="164"/>
      <c r="HH35" s="164"/>
      <c r="HI35" s="164"/>
      <c r="HJ35" s="164"/>
      <c r="HK35" s="164"/>
      <c r="HL35" s="164"/>
      <c r="HM35" s="164"/>
      <c r="HN35" s="164"/>
      <c r="HO35" s="164"/>
      <c r="HP35" s="164"/>
      <c r="HQ35" s="164"/>
      <c r="HR35" s="164"/>
      <c r="HS35" s="164"/>
      <c r="HT35" s="164"/>
    </row>
    <row r="36" spans="1:228" x14ac:dyDescent="0.2">
      <c r="A36" s="61"/>
      <c r="B36" s="61"/>
      <c r="C36" s="61"/>
      <c r="D36" s="61"/>
      <c r="E36" s="61"/>
      <c r="F36" s="64"/>
      <c r="G36" s="64"/>
      <c r="H36" s="64"/>
      <c r="I36" s="64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64"/>
      <c r="GK36" s="164"/>
      <c r="GL36" s="164"/>
      <c r="GM36" s="164"/>
      <c r="GN36" s="164"/>
      <c r="GO36" s="164"/>
      <c r="GP36" s="164"/>
      <c r="GQ36" s="164"/>
      <c r="GR36" s="164"/>
      <c r="GS36" s="164"/>
      <c r="GT36" s="164"/>
      <c r="GU36" s="164"/>
      <c r="GV36" s="164"/>
      <c r="GW36" s="164"/>
      <c r="GX36" s="164"/>
      <c r="GY36" s="164"/>
      <c r="GZ36" s="164"/>
      <c r="HA36" s="164"/>
      <c r="HB36" s="164"/>
      <c r="HC36" s="164"/>
      <c r="HD36" s="164"/>
      <c r="HE36" s="164"/>
      <c r="HF36" s="164"/>
      <c r="HG36" s="164"/>
      <c r="HH36" s="164"/>
      <c r="HI36" s="164"/>
      <c r="HJ36" s="164"/>
      <c r="HK36" s="164"/>
      <c r="HL36" s="164"/>
      <c r="HM36" s="164"/>
      <c r="HN36" s="164"/>
      <c r="HO36" s="164"/>
      <c r="HP36" s="164"/>
      <c r="HQ36" s="164"/>
      <c r="HR36" s="164"/>
      <c r="HS36" s="164"/>
      <c r="HT36" s="164"/>
    </row>
    <row r="37" spans="1:228" x14ac:dyDescent="0.2">
      <c r="A37" s="61"/>
      <c r="B37" s="61"/>
      <c r="C37" s="61"/>
      <c r="D37" s="61"/>
      <c r="E37" s="61"/>
      <c r="F37" s="64"/>
      <c r="G37" s="64"/>
      <c r="H37" s="64"/>
      <c r="I37" s="64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  <c r="GK37" s="164"/>
      <c r="GL37" s="164"/>
      <c r="GM37" s="164"/>
      <c r="GN37" s="164"/>
      <c r="GO37" s="164"/>
      <c r="GP37" s="164"/>
      <c r="GQ37" s="164"/>
      <c r="GR37" s="164"/>
      <c r="GS37" s="164"/>
      <c r="GT37" s="164"/>
      <c r="GU37" s="164"/>
      <c r="GV37" s="164"/>
      <c r="GW37" s="164"/>
      <c r="GX37" s="164"/>
      <c r="GY37" s="164"/>
      <c r="GZ37" s="164"/>
      <c r="HA37" s="164"/>
      <c r="HB37" s="164"/>
      <c r="HC37" s="164"/>
      <c r="HD37" s="164"/>
      <c r="HE37" s="164"/>
      <c r="HF37" s="164"/>
      <c r="HG37" s="164"/>
      <c r="HH37" s="164"/>
      <c r="HI37" s="164"/>
      <c r="HJ37" s="164"/>
      <c r="HK37" s="164"/>
      <c r="HL37" s="164"/>
      <c r="HM37" s="164"/>
      <c r="HN37" s="164"/>
      <c r="HO37" s="164"/>
      <c r="HP37" s="164"/>
      <c r="HQ37" s="164"/>
      <c r="HR37" s="164"/>
      <c r="HS37" s="164"/>
      <c r="HT37" s="164"/>
    </row>
    <row r="38" spans="1:228" x14ac:dyDescent="0.2">
      <c r="A38" s="61"/>
      <c r="B38" s="61"/>
      <c r="C38" s="61"/>
      <c r="D38" s="61"/>
      <c r="E38" s="61"/>
      <c r="F38" s="64"/>
      <c r="G38" s="64"/>
      <c r="H38" s="64"/>
      <c r="I38" s="64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  <c r="EW38" s="164"/>
      <c r="EX38" s="164"/>
      <c r="EY38" s="164"/>
      <c r="EZ38" s="164"/>
      <c r="FA38" s="164"/>
      <c r="FB38" s="164"/>
      <c r="FC38" s="164"/>
      <c r="FD38" s="164"/>
      <c r="FE38" s="164"/>
      <c r="FF38" s="164"/>
      <c r="FG38" s="164"/>
      <c r="FH38" s="164"/>
      <c r="FI38" s="164"/>
      <c r="FJ38" s="164"/>
      <c r="FK38" s="164"/>
      <c r="FL38" s="164"/>
      <c r="FM38" s="164"/>
      <c r="FN38" s="164"/>
      <c r="FO38" s="164"/>
      <c r="FP38" s="164"/>
      <c r="FQ38" s="164"/>
      <c r="FR38" s="164"/>
      <c r="FS38" s="164"/>
      <c r="FT38" s="164"/>
      <c r="FU38" s="164"/>
      <c r="FV38" s="164"/>
      <c r="FW38" s="164"/>
      <c r="FX38" s="164"/>
      <c r="FY38" s="164"/>
      <c r="FZ38" s="164"/>
      <c r="GA38" s="164"/>
      <c r="GB38" s="164"/>
      <c r="GC38" s="164"/>
      <c r="GD38" s="164"/>
      <c r="GE38" s="164"/>
      <c r="GF38" s="164"/>
      <c r="GG38" s="164"/>
      <c r="GH38" s="164"/>
      <c r="GI38" s="164"/>
      <c r="GJ38" s="164"/>
      <c r="GK38" s="164"/>
      <c r="GL38" s="164"/>
      <c r="GM38" s="164"/>
      <c r="GN38" s="164"/>
      <c r="GO38" s="164"/>
      <c r="GP38" s="164"/>
      <c r="GQ38" s="164"/>
      <c r="GR38" s="164"/>
      <c r="GS38" s="164"/>
      <c r="GT38" s="164"/>
      <c r="GU38" s="164"/>
      <c r="GV38" s="164"/>
      <c r="GW38" s="164"/>
      <c r="GX38" s="164"/>
      <c r="GY38" s="164"/>
      <c r="GZ38" s="164"/>
      <c r="HA38" s="164"/>
      <c r="HB38" s="164"/>
      <c r="HC38" s="164"/>
      <c r="HD38" s="164"/>
      <c r="HE38" s="164"/>
      <c r="HF38" s="164"/>
      <c r="HG38" s="164"/>
      <c r="HH38" s="164"/>
      <c r="HI38" s="164"/>
      <c r="HJ38" s="164"/>
      <c r="HK38" s="164"/>
      <c r="HL38" s="164"/>
      <c r="HM38" s="164"/>
      <c r="HN38" s="164"/>
      <c r="HO38" s="164"/>
      <c r="HP38" s="164"/>
      <c r="HQ38" s="164"/>
      <c r="HR38" s="164"/>
      <c r="HS38" s="164"/>
      <c r="HT38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48</vt:i4>
      </vt:variant>
    </vt:vector>
  </HeadingPairs>
  <TitlesOfParts>
    <vt:vector size="48" baseType="lpstr">
      <vt:lpstr>Portada</vt:lpstr>
      <vt:lpstr>EL PUNT 1996</vt:lpstr>
      <vt:lpstr>EL PUNT 1997</vt:lpstr>
      <vt:lpstr>EL PUNT 1998</vt:lpstr>
      <vt:lpstr>EL PUNT 1999</vt:lpstr>
      <vt:lpstr>EL PUNT 2000</vt:lpstr>
      <vt:lpstr>EL PUNT 2001</vt:lpstr>
      <vt:lpstr>EL PUNT 2002</vt:lpstr>
      <vt:lpstr>EL PUNT 2003</vt:lpstr>
      <vt:lpstr>EL PUNT 2004</vt:lpstr>
      <vt:lpstr>EL PUNT 2005</vt:lpstr>
      <vt:lpstr>EL PUNT 2006</vt:lpstr>
      <vt:lpstr>EL PUNT 2007</vt:lpstr>
      <vt:lpstr>EL PUNT 2008</vt:lpstr>
      <vt:lpstr>EL PUNT 2009</vt:lpstr>
      <vt:lpstr>EL PUNT 2010</vt:lpstr>
      <vt:lpstr>EL PUNT 2011</vt:lpstr>
      <vt:lpstr>EL PUNT 2012</vt:lpstr>
      <vt:lpstr>EL PUNT 2013</vt:lpstr>
      <vt:lpstr>EL PUNT 2014</vt:lpstr>
      <vt:lpstr>EL PUNT 2015</vt:lpstr>
      <vt:lpstr>EL PUNT 2016</vt:lpstr>
      <vt:lpstr>Diari de Girona 1996</vt:lpstr>
      <vt:lpstr>DIARI DE GIRONA 1997</vt:lpstr>
      <vt:lpstr>DIARI DE GIRONA 1998</vt:lpstr>
      <vt:lpstr>DIARI DE GIRONA 1999</vt:lpstr>
      <vt:lpstr>DIARI DE GIRONA 2000</vt:lpstr>
      <vt:lpstr>DIARI DE GIRONA 2001</vt:lpstr>
      <vt:lpstr>DIARI DE GIRONA 2002</vt:lpstr>
      <vt:lpstr>DIARI DE GIRONA 2003</vt:lpstr>
      <vt:lpstr>DIARI DE GIRONA 2004</vt:lpstr>
      <vt:lpstr>DIARI DE GIRONA 2005</vt:lpstr>
      <vt:lpstr>DIARI DE GIRONA 2006</vt:lpstr>
      <vt:lpstr>DIARI DE GIRONA 2007</vt:lpstr>
      <vt:lpstr>DIARI DE GIRONA 2008</vt:lpstr>
      <vt:lpstr>DIARI DE GIRONA 2009</vt:lpstr>
      <vt:lpstr>DIARI DE GIRONA 2010</vt:lpstr>
      <vt:lpstr>DIARI DE GIRONA 2011</vt:lpstr>
      <vt:lpstr>DIARI DE GIRONA 2012</vt:lpstr>
      <vt:lpstr>DIARI DE GIRONA 2013</vt:lpstr>
      <vt:lpstr>DIARI DE GIRONA 2014</vt:lpstr>
      <vt:lpstr>DIARI DE GIRONA 2015</vt:lpstr>
      <vt:lpstr>DIARI DE GIRONA 2016</vt:lpstr>
      <vt:lpstr>Resultats globals DdG</vt:lpstr>
      <vt:lpstr>Resultats globals El PUNT</vt:lpstr>
      <vt:lpstr>Resultats globals generals</vt:lpstr>
      <vt:lpstr>Tendències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Lourdes Oliva Callís</cp:lastModifiedBy>
  <cp:lastPrinted>2017-07-13T12:30:19Z</cp:lastPrinted>
  <dcterms:modified xsi:type="dcterms:W3CDTF">2019-09-16T14:07:15Z</dcterms:modified>
</cp:coreProperties>
</file>